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namedSheetViews/namedSheetView1.xml" ContentType="application/vnd.ms-excel.namedsheetview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showObjects="none" codeName="ThisWorkbook" defaultThemeVersion="166925"/>
  <mc:AlternateContent xmlns:mc="http://schemas.openxmlformats.org/markup-compatibility/2006">
    <mc:Choice Requires="x15">
      <x15ac:absPath xmlns:x15ac="http://schemas.microsoft.com/office/spreadsheetml/2010/11/ac" url="C:\Users\Shiment\Documents\SAP\"/>
    </mc:Choice>
  </mc:AlternateContent>
  <xr:revisionPtr revIDLastSave="0" documentId="13_ncr:1_{229B1941-D1C5-4060-A4C7-02A7CA1B5811}" xr6:coauthVersionLast="47" xr6:coauthVersionMax="47" xr10:uidLastSave="{00000000-0000-0000-0000-000000000000}"/>
  <bookViews>
    <workbookView xWindow="-110" yWindow="-110" windowWidth="19420" windowHeight="10300" firstSheet="7" activeTab="9" xr2:uid="{C2A09392-FD87-4412-BB93-8EE611A2B69F}"/>
  </bookViews>
  <sheets>
    <sheet name="Reference_data " sheetId="1" r:id="rId1"/>
    <sheet name="IW28" sheetId="2" r:id="rId2"/>
    <sheet name="Corrective Maintenance" sheetId="23" r:id="rId3"/>
    <sheet name="Attendance " sheetId="10" r:id="rId4"/>
    <sheet name="Rough sheet " sheetId="8" r:id="rId5"/>
    <sheet name="SCHD_INPRG" sheetId="21" r:id="rId6"/>
    <sheet name="Reported UDT" sheetId="7" r:id="rId7"/>
    <sheet name="WPLN_WMAT_INPLN" sheetId="22" r:id="rId8"/>
    <sheet name="notification slip " sheetId="20" r:id="rId9"/>
    <sheet name="PM PDM" sheetId="3" r:id="rId10"/>
    <sheet name="Capacity Scheduling " sheetId="19" r:id="rId11"/>
    <sheet name="Improvement work order sheet " sheetId="18" r:id="rId12"/>
  </sheets>
  <definedNames>
    <definedName name="_xlnm._FilterDatabase" localSheetId="2" hidden="1">'Corrective Maintenance'!$A$1:$AA$167</definedName>
    <definedName name="_xlnm._FilterDatabase" localSheetId="1" hidden="1">'IW28'!$A$1:$Y$2019</definedName>
    <definedName name="_xlnm._FilterDatabase" localSheetId="8" hidden="1">'notification slip '!$A$57:$GK$66</definedName>
    <definedName name="_xlnm._FilterDatabase" localSheetId="9" hidden="1">'PM PDM'!$A$20:$AH$984</definedName>
    <definedName name="_xlnm._FilterDatabase" localSheetId="0" hidden="1">'Reference_data '!$G$1:$I$40</definedName>
    <definedName name="_xlnm._FilterDatabase" localSheetId="6" hidden="1">'Reported UDT'!$A$2:$T$302</definedName>
    <definedName name="_xlnm._FilterDatabase" localSheetId="4" hidden="1">'Rough sheet '!$A$759:$XEW$774</definedName>
    <definedName name="_xlnm._FilterDatabase" localSheetId="7" hidden="1">WPLN_WMAT_INPLN!$A$51:$M$116</definedName>
    <definedName name="DATA1">#REF!</definedName>
    <definedName name="DATA10">#REF!</definedName>
    <definedName name="DATA11">#REF!</definedName>
    <definedName name="DATA12">#REF!</definedName>
    <definedName name="DATA13">#REF!</definedName>
    <definedName name="DATA14">#REF!</definedName>
    <definedName name="DATA15">#REF!</definedName>
    <definedName name="DATA2">#REF!</definedName>
    <definedName name="DATA3">#REF!</definedName>
    <definedName name="DATA4">#REF!</definedName>
    <definedName name="DATA5">#REF!</definedName>
    <definedName name="DATA6">#REF!</definedName>
    <definedName name="DATA7">#REF!</definedName>
    <definedName name="DATA8">#REF!</definedName>
    <definedName name="DATA9">#REF!</definedName>
    <definedName name="_xlnm.Print_Area" localSheetId="1">'IW28'!$C$2:$S$199</definedName>
    <definedName name="TEST0">#REF!</definedName>
    <definedName name="TESTHKEY">#REF!</definedName>
    <definedName name="TESTKEYS">#REF!</definedName>
    <definedName name="TESTVKEY">#REF!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015" i="2" l="1"/>
  <c r="M2015" i="2"/>
  <c r="K2015" i="2"/>
  <c r="A2015" i="2"/>
  <c r="M2013" i="2"/>
  <c r="N2013" i="2"/>
  <c r="M2014" i="2"/>
  <c r="N2014" i="2"/>
  <c r="M2016" i="2"/>
  <c r="N2016" i="2"/>
  <c r="M2017" i="2"/>
  <c r="N2017" i="2"/>
  <c r="M2018" i="2"/>
  <c r="N2018" i="2"/>
  <c r="M2019" i="2"/>
  <c r="N2019" i="2"/>
  <c r="K2013" i="2"/>
  <c r="K2014" i="2"/>
  <c r="K2016" i="2"/>
  <c r="K2017" i="2"/>
  <c r="K2018" i="2"/>
  <c r="K2019" i="2"/>
  <c r="A2013" i="2"/>
  <c r="A2014" i="2"/>
  <c r="A2016" i="2"/>
  <c r="A2017" i="2"/>
  <c r="A2018" i="2"/>
  <c r="A2019" i="2"/>
  <c r="B1979" i="2" l="1"/>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A1981" i="2"/>
  <c r="A1982" i="2"/>
  <c r="A1983" i="2"/>
  <c r="A1984" i="2"/>
  <c r="A1985" i="2"/>
  <c r="A1986" i="2"/>
  <c r="A1987" i="2"/>
  <c r="A1988" i="2"/>
  <c r="A1989" i="2"/>
  <c r="A1990" i="2"/>
  <c r="A1991" i="2"/>
  <c r="A1992" i="2"/>
  <c r="A1993" i="2"/>
  <c r="A1994" i="2"/>
  <c r="A1995" i="2"/>
  <c r="A1996" i="2"/>
  <c r="A1997" i="2"/>
  <c r="A1998" i="2"/>
  <c r="A1999" i="2"/>
  <c r="A2000" i="2"/>
  <c r="A2001" i="2"/>
  <c r="A2002" i="2"/>
  <c r="A2003" i="2"/>
  <c r="A2004" i="2"/>
  <c r="A2005" i="2"/>
  <c r="A2006" i="2"/>
  <c r="A2007" i="2"/>
  <c r="A2008" i="2"/>
  <c r="A2009" i="2"/>
  <c r="A2010" i="2"/>
  <c r="A2011" i="2"/>
  <c r="A2012" i="2"/>
  <c r="M1981" i="2"/>
  <c r="N1981" i="2"/>
  <c r="M1982" i="2"/>
  <c r="N1982" i="2"/>
  <c r="M1983" i="2"/>
  <c r="N1983" i="2"/>
  <c r="M1984" i="2"/>
  <c r="N1984" i="2"/>
  <c r="M1985" i="2"/>
  <c r="N1985" i="2"/>
  <c r="M1986" i="2"/>
  <c r="N1986" i="2"/>
  <c r="M1987" i="2"/>
  <c r="N1987" i="2"/>
  <c r="M1988" i="2"/>
  <c r="N1988" i="2"/>
  <c r="M1989" i="2"/>
  <c r="N1989" i="2"/>
  <c r="M1990" i="2"/>
  <c r="N1990" i="2"/>
  <c r="M1991" i="2"/>
  <c r="N1991" i="2"/>
  <c r="M1992" i="2"/>
  <c r="N1992" i="2"/>
  <c r="M1993" i="2"/>
  <c r="N1993" i="2"/>
  <c r="M1994" i="2"/>
  <c r="N1994" i="2"/>
  <c r="M1995" i="2"/>
  <c r="N1995" i="2"/>
  <c r="M1996" i="2"/>
  <c r="N1996" i="2"/>
  <c r="M1997" i="2"/>
  <c r="N1997" i="2"/>
  <c r="M1998" i="2"/>
  <c r="N1998" i="2"/>
  <c r="M1999" i="2"/>
  <c r="N1999" i="2"/>
  <c r="M2000" i="2"/>
  <c r="N2000" i="2"/>
  <c r="N2001" i="2"/>
  <c r="M2002" i="2"/>
  <c r="N2002" i="2"/>
  <c r="M2003" i="2"/>
  <c r="N2003" i="2"/>
  <c r="M2004" i="2"/>
  <c r="N2004" i="2"/>
  <c r="M2005" i="2"/>
  <c r="N2005" i="2"/>
  <c r="M2006" i="2"/>
  <c r="N2006" i="2"/>
  <c r="M2007" i="2"/>
  <c r="N2007" i="2"/>
  <c r="M2008" i="2"/>
  <c r="N2008" i="2"/>
  <c r="M2009" i="2"/>
  <c r="N2009" i="2"/>
  <c r="M2010" i="2"/>
  <c r="N2010" i="2"/>
  <c r="M2011" i="2"/>
  <c r="N2011" i="2"/>
  <c r="M2012" i="2"/>
  <c r="N2012"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B1967" i="2"/>
  <c r="B1968" i="2"/>
  <c r="B1969" i="2"/>
  <c r="B1970" i="2"/>
  <c r="B1971" i="2"/>
  <c r="B1972" i="2"/>
  <c r="B1973" i="2"/>
  <c r="B1974" i="2"/>
  <c r="B1975" i="2"/>
  <c r="B1976" i="2"/>
  <c r="B1977" i="2"/>
  <c r="B1978" i="2"/>
  <c r="B1966" i="2"/>
  <c r="N1824" i="2" l="1"/>
  <c r="N1792" i="2"/>
  <c r="N1969" i="2"/>
  <c r="M1969" i="2"/>
  <c r="N1972" i="2" l="1"/>
  <c r="N1973" i="2"/>
  <c r="N1974" i="2"/>
  <c r="N1975" i="2"/>
  <c r="N1976" i="2"/>
  <c r="N1977" i="2"/>
  <c r="N1978" i="2"/>
  <c r="N1979" i="2"/>
  <c r="N1980" i="2"/>
  <c r="M1972" i="2"/>
  <c r="M1973" i="2"/>
  <c r="M1974" i="2"/>
  <c r="M1975" i="2"/>
  <c r="M1976" i="2"/>
  <c r="M1977" i="2"/>
  <c r="M1978" i="2"/>
  <c r="M1979" i="2"/>
  <c r="M1980" i="2"/>
  <c r="K1976" i="2"/>
  <c r="K1977" i="2"/>
  <c r="K1978" i="2"/>
  <c r="K1979" i="2"/>
  <c r="K1980" i="2"/>
  <c r="A1976" i="2"/>
  <c r="A1977" i="2"/>
  <c r="A1978" i="2"/>
  <c r="A1979" i="2"/>
  <c r="A1980" i="2"/>
  <c r="N1971" i="2"/>
  <c r="N1970" i="2"/>
  <c r="N1968" i="2"/>
  <c r="N1967" i="2"/>
  <c r="M1971" i="2"/>
  <c r="M1970" i="2"/>
  <c r="M1968" i="2"/>
  <c r="M1967" i="2"/>
  <c r="K1966" i="2"/>
  <c r="K1967" i="2"/>
  <c r="K1968" i="2"/>
  <c r="K1969" i="2"/>
  <c r="K1970" i="2"/>
  <c r="K1971" i="2"/>
  <c r="K1972" i="2"/>
  <c r="K1973" i="2"/>
  <c r="K1974" i="2"/>
  <c r="K1975" i="2"/>
  <c r="A1966" i="2"/>
  <c r="A1967" i="2"/>
  <c r="A1968" i="2"/>
  <c r="A1969" i="2"/>
  <c r="A1970" i="2"/>
  <c r="A1971" i="2"/>
  <c r="A1972" i="2"/>
  <c r="A1973" i="2"/>
  <c r="A1974" i="2"/>
  <c r="A1975" i="2"/>
  <c r="N1924" i="2" l="1"/>
  <c r="K1924" i="2"/>
  <c r="B1924" i="2"/>
  <c r="A1924" i="2"/>
  <c r="N1960" i="2" l="1"/>
  <c r="M1960" i="2"/>
  <c r="K1960" i="2"/>
  <c r="B1960" i="2"/>
  <c r="A1960" i="2"/>
  <c r="N1961" i="2"/>
  <c r="M1961" i="2"/>
  <c r="K1961" i="2"/>
  <c r="B1961" i="2"/>
  <c r="A1961" i="2"/>
  <c r="N1958" i="2"/>
  <c r="M1958" i="2"/>
  <c r="K1958" i="2"/>
  <c r="B1958" i="2"/>
  <c r="A1958" i="2"/>
  <c r="N1882" i="2"/>
  <c r="K1882" i="2"/>
  <c r="B1882" i="2"/>
  <c r="A1882" i="2"/>
  <c r="N1797" i="2"/>
  <c r="M1797" i="2"/>
  <c r="K1797" i="2"/>
  <c r="B1797" i="2"/>
  <c r="A1797" i="2"/>
  <c r="N1930" i="2"/>
  <c r="M1930" i="2"/>
  <c r="K1930" i="2"/>
  <c r="B1930" i="2"/>
  <c r="A1930" i="2"/>
  <c r="N1885" i="2"/>
  <c r="M1885" i="2"/>
  <c r="K1885" i="2"/>
  <c r="B1885" i="2"/>
  <c r="A1885" i="2"/>
  <c r="N1886" i="2"/>
  <c r="M1886" i="2"/>
  <c r="K1886" i="2"/>
  <c r="B1886" i="2"/>
  <c r="A1886" i="2"/>
  <c r="N1887" i="2"/>
  <c r="M1887" i="2"/>
  <c r="K1887" i="2"/>
  <c r="B1887" i="2"/>
  <c r="A1887" i="2"/>
  <c r="N1908" i="2"/>
  <c r="K1908" i="2"/>
  <c r="B1908" i="2"/>
  <c r="A1908" i="2"/>
  <c r="N1907" i="2"/>
  <c r="M1907" i="2"/>
  <c r="K1907" i="2"/>
  <c r="B1907" i="2"/>
  <c r="A1907" i="2"/>
  <c r="B1965" i="2"/>
  <c r="A1965" i="2"/>
  <c r="B1964" i="2"/>
  <c r="A1964" i="2"/>
  <c r="B1963" i="2"/>
  <c r="A1963" i="2"/>
  <c r="B1962" i="2"/>
  <c r="A1962" i="2"/>
  <c r="B1959" i="2"/>
  <c r="A1959" i="2"/>
  <c r="B1957" i="2"/>
  <c r="A1957" i="2"/>
  <c r="B1956" i="2"/>
  <c r="A1956" i="2"/>
  <c r="B1955" i="2"/>
  <c r="A1955" i="2"/>
  <c r="B1954" i="2"/>
  <c r="A1954" i="2"/>
  <c r="B1953" i="2"/>
  <c r="A1953" i="2"/>
  <c r="B1952" i="2"/>
  <c r="A1952" i="2"/>
  <c r="B1951" i="2"/>
  <c r="A1951" i="2"/>
  <c r="B1950" i="2"/>
  <c r="A1950" i="2"/>
  <c r="B1949" i="2"/>
  <c r="A1949" i="2"/>
  <c r="B1948" i="2"/>
  <c r="A1948" i="2"/>
  <c r="B1947" i="2"/>
  <c r="A1947" i="2"/>
  <c r="B1946" i="2"/>
  <c r="A1946" i="2"/>
  <c r="B1945" i="2"/>
  <c r="A1945" i="2"/>
  <c r="B1944" i="2"/>
  <c r="A1944" i="2"/>
  <c r="B1943" i="2"/>
  <c r="A1943" i="2"/>
  <c r="B1942" i="2"/>
  <c r="A1942" i="2"/>
  <c r="B1941" i="2"/>
  <c r="A1941" i="2"/>
  <c r="B1940" i="2"/>
  <c r="A1940" i="2"/>
  <c r="N1965" i="2"/>
  <c r="M1965" i="2"/>
  <c r="N1964" i="2"/>
  <c r="M1964" i="2"/>
  <c r="N1963" i="2"/>
  <c r="N1962" i="2"/>
  <c r="M1962" i="2"/>
  <c r="N1959" i="2"/>
  <c r="M1959" i="2"/>
  <c r="N1957" i="2"/>
  <c r="M1957" i="2"/>
  <c r="N1956" i="2"/>
  <c r="M1956" i="2"/>
  <c r="N1955" i="2"/>
  <c r="M1955" i="2"/>
  <c r="N1954" i="2"/>
  <c r="M1954" i="2"/>
  <c r="N1953" i="2"/>
  <c r="M1953" i="2"/>
  <c r="N1952" i="2"/>
  <c r="M1952" i="2"/>
  <c r="N1951" i="2"/>
  <c r="M1951" i="2"/>
  <c r="N1950" i="2"/>
  <c r="M1950" i="2"/>
  <c r="N1949" i="2"/>
  <c r="M1949" i="2"/>
  <c r="N1948" i="2"/>
  <c r="M1948" i="2"/>
  <c r="N1947" i="2"/>
  <c r="M1947" i="2"/>
  <c r="N1946" i="2"/>
  <c r="M1946" i="2"/>
  <c r="N1945" i="2"/>
  <c r="M1945" i="2"/>
  <c r="N1944" i="2"/>
  <c r="M1944" i="2"/>
  <c r="N1943" i="2"/>
  <c r="M1943" i="2"/>
  <c r="N1942" i="2"/>
  <c r="M1942" i="2"/>
  <c r="N1941" i="2"/>
  <c r="M1941" i="2"/>
  <c r="N1940" i="2"/>
  <c r="M1940" i="2"/>
  <c r="M1857" i="2"/>
  <c r="K1965" i="2"/>
  <c r="K1964" i="2"/>
  <c r="K1963" i="2"/>
  <c r="K1962" i="2"/>
  <c r="K1959" i="2"/>
  <c r="K1957" i="2"/>
  <c r="K1956" i="2"/>
  <c r="K1955" i="2"/>
  <c r="K1954" i="2"/>
  <c r="K1953" i="2"/>
  <c r="K1952" i="2"/>
  <c r="K1951" i="2"/>
  <c r="K1950" i="2"/>
  <c r="K1949" i="2"/>
  <c r="K1948" i="2"/>
  <c r="K1947" i="2"/>
  <c r="K1946" i="2"/>
  <c r="K1945" i="2"/>
  <c r="K1944" i="2"/>
  <c r="K1943" i="2"/>
  <c r="K1942" i="2"/>
  <c r="K1941" i="2"/>
  <c r="K1940" i="2"/>
  <c r="K1857" i="2"/>
  <c r="N1871" i="2" l="1"/>
  <c r="K1871" i="2"/>
  <c r="B1871" i="2"/>
  <c r="A1871" i="2"/>
  <c r="N1872" i="2"/>
  <c r="M1872" i="2"/>
  <c r="K1872" i="2"/>
  <c r="B1872" i="2"/>
  <c r="A1872" i="2"/>
  <c r="K222" i="2"/>
  <c r="V844" i="3" a="1"/>
  <c r="V844" i="3" s="1"/>
  <c r="V845" i="3" a="1"/>
  <c r="V845" i="3" s="1"/>
  <c r="V846" i="3" a="1"/>
  <c r="V846" i="3" s="1"/>
  <c r="V847" i="3" a="1"/>
  <c r="V847" i="3" s="1"/>
  <c r="V848" i="3" a="1"/>
  <c r="V848" i="3" s="1"/>
  <c r="V849" i="3" a="1"/>
  <c r="V849" i="3" s="1"/>
  <c r="V850" i="3" a="1"/>
  <c r="V850" i="3" s="1"/>
  <c r="V851" i="3" a="1"/>
  <c r="V851" i="3" s="1"/>
  <c r="V852" i="3" a="1"/>
  <c r="V852" i="3" s="1"/>
  <c r="V853" i="3" a="1"/>
  <c r="V853" i="3" s="1"/>
  <c r="V854" i="3" a="1"/>
  <c r="V854" i="3" s="1"/>
  <c r="V855" i="3" a="1"/>
  <c r="V855" i="3" s="1"/>
  <c r="V856" i="3" a="1"/>
  <c r="V856" i="3" s="1"/>
  <c r="V857" i="3" a="1"/>
  <c r="V857" i="3" s="1"/>
  <c r="V858" i="3" a="1"/>
  <c r="V858" i="3" s="1"/>
  <c r="V859" i="3" a="1"/>
  <c r="V859" i="3" s="1"/>
  <c r="V860" i="3" a="1"/>
  <c r="V860" i="3" s="1"/>
  <c r="V861" i="3" a="1"/>
  <c r="V861" i="3" s="1"/>
  <c r="V862" i="3" a="1"/>
  <c r="V862" i="3" s="1"/>
  <c r="V863" i="3" a="1"/>
  <c r="V863" i="3" s="1"/>
  <c r="V864" i="3" a="1"/>
  <c r="V864" i="3" s="1"/>
  <c r="V865" i="3" a="1"/>
  <c r="V865" i="3" s="1"/>
  <c r="V866" i="3" a="1"/>
  <c r="V866" i="3" s="1"/>
  <c r="V867" i="3" a="1"/>
  <c r="V867" i="3" s="1"/>
  <c r="V868" i="3" a="1"/>
  <c r="V868" i="3" s="1"/>
  <c r="V869" i="3" a="1"/>
  <c r="V869" i="3" s="1"/>
  <c r="V870" i="3" a="1"/>
  <c r="V870" i="3" s="1"/>
  <c r="V871" i="3" a="1"/>
  <c r="V871" i="3" s="1"/>
  <c r="V872" i="3" a="1"/>
  <c r="V872" i="3" s="1"/>
  <c r="V873" i="3" a="1"/>
  <c r="V873" i="3" s="1"/>
  <c r="V874" i="3" a="1"/>
  <c r="V874" i="3" s="1"/>
  <c r="V875" i="3" a="1"/>
  <c r="V875" i="3" s="1"/>
  <c r="V876" i="3" a="1"/>
  <c r="V876" i="3" s="1"/>
  <c r="V877" i="3" a="1"/>
  <c r="V877" i="3" s="1"/>
  <c r="V878" i="3" a="1"/>
  <c r="V878" i="3" s="1"/>
  <c r="V879" i="3" a="1"/>
  <c r="V879" i="3" s="1"/>
  <c r="V880" i="3" a="1"/>
  <c r="V880" i="3" s="1"/>
  <c r="V881" i="3" a="1"/>
  <c r="V881" i="3" s="1"/>
  <c r="V882" i="3" a="1"/>
  <c r="V882" i="3" s="1"/>
  <c r="V883" i="3" a="1"/>
  <c r="V883" i="3" s="1"/>
  <c r="V884" i="3" a="1"/>
  <c r="V884" i="3" s="1"/>
  <c r="V885" i="3" a="1"/>
  <c r="V885" i="3" s="1"/>
  <c r="V886" i="3" a="1"/>
  <c r="V886" i="3" s="1"/>
  <c r="V887" i="3" a="1"/>
  <c r="V887" i="3" s="1"/>
  <c r="V888" i="3" a="1"/>
  <c r="V888" i="3" s="1"/>
  <c r="V889" i="3" a="1"/>
  <c r="V889" i="3" s="1"/>
  <c r="V890" i="3" a="1"/>
  <c r="V890" i="3" s="1"/>
  <c r="V891" i="3" a="1"/>
  <c r="V891" i="3" s="1"/>
  <c r="V892" i="3" a="1"/>
  <c r="V892" i="3" s="1"/>
  <c r="V893" i="3" a="1"/>
  <c r="V893" i="3" s="1"/>
  <c r="V894" i="3" a="1"/>
  <c r="V894" i="3" s="1"/>
  <c r="V895" i="3" a="1"/>
  <c r="V895" i="3" s="1"/>
  <c r="V896" i="3" a="1"/>
  <c r="V896" i="3" s="1"/>
  <c r="V897" i="3" a="1"/>
  <c r="V897" i="3" s="1"/>
  <c r="V898" i="3" a="1"/>
  <c r="V898" i="3" s="1"/>
  <c r="V899" i="3" a="1"/>
  <c r="V899" i="3" s="1"/>
  <c r="V900" i="3" a="1"/>
  <c r="V900" i="3" s="1"/>
  <c r="V901" i="3" a="1"/>
  <c r="V901" i="3" s="1"/>
  <c r="V902" i="3" a="1"/>
  <c r="V902" i="3" s="1"/>
  <c r="V903" i="3" a="1"/>
  <c r="V903" i="3" s="1"/>
  <c r="V904" i="3" a="1"/>
  <c r="V904" i="3" s="1"/>
  <c r="V905" i="3" a="1"/>
  <c r="V905" i="3" s="1"/>
  <c r="V906" i="3" a="1"/>
  <c r="V906" i="3" s="1"/>
  <c r="V907" i="3" a="1"/>
  <c r="V907" i="3" s="1"/>
  <c r="V908" i="3" a="1"/>
  <c r="V908" i="3" s="1"/>
  <c r="V909" i="3" a="1"/>
  <c r="V909" i="3" s="1"/>
  <c r="V910" i="3" a="1"/>
  <c r="V910" i="3" s="1"/>
  <c r="V911" i="3" a="1"/>
  <c r="V911" i="3" s="1"/>
  <c r="V912" i="3" a="1"/>
  <c r="V912" i="3" s="1"/>
  <c r="V913" i="3" a="1"/>
  <c r="V913" i="3" s="1"/>
  <c r="V914" i="3" a="1"/>
  <c r="V914" i="3" s="1"/>
  <c r="V915" i="3" a="1"/>
  <c r="V915" i="3" s="1"/>
  <c r="V916" i="3" a="1"/>
  <c r="V916" i="3" s="1"/>
  <c r="V917" i="3" a="1"/>
  <c r="V917" i="3" s="1"/>
  <c r="V918" i="3" a="1"/>
  <c r="V918" i="3" s="1"/>
  <c r="V919" i="3" a="1"/>
  <c r="V919" i="3" s="1"/>
  <c r="V920" i="3" a="1"/>
  <c r="V920" i="3" s="1"/>
  <c r="V921" i="3" a="1"/>
  <c r="V921" i="3" s="1"/>
  <c r="V922" i="3" a="1"/>
  <c r="V922" i="3" s="1"/>
  <c r="V923" i="3" a="1"/>
  <c r="V923" i="3" s="1"/>
  <c r="V924" i="3" a="1"/>
  <c r="V924" i="3" s="1"/>
  <c r="V925" i="3" a="1"/>
  <c r="V925" i="3" s="1"/>
  <c r="V926" i="3" a="1"/>
  <c r="V926" i="3" s="1"/>
  <c r="V927" i="3" a="1"/>
  <c r="V927" i="3" s="1"/>
  <c r="V928" i="3" a="1"/>
  <c r="V928" i="3" s="1"/>
  <c r="V929" i="3" a="1"/>
  <c r="V929" i="3" s="1"/>
  <c r="V930" i="3" a="1"/>
  <c r="V930" i="3" s="1"/>
  <c r="N1858" i="2" l="1"/>
  <c r="K1858" i="2"/>
  <c r="B1858" i="2"/>
  <c r="A1858" i="2"/>
  <c r="B1849" i="2"/>
  <c r="B1850" i="2"/>
  <c r="B1851" i="2"/>
  <c r="B1852" i="2"/>
  <c r="B1853" i="2"/>
  <c r="B1854" i="2"/>
  <c r="B1855" i="2"/>
  <c r="B1856" i="2"/>
  <c r="B1857" i="2"/>
  <c r="B1859" i="2"/>
  <c r="B1860" i="2"/>
  <c r="B1861" i="2"/>
  <c r="B1862" i="2"/>
  <c r="B1863" i="2"/>
  <c r="B1864" i="2"/>
  <c r="B1865" i="2"/>
  <c r="B1866" i="2"/>
  <c r="B1867" i="2"/>
  <c r="B1868" i="2"/>
  <c r="B1869" i="2"/>
  <c r="B1870" i="2"/>
  <c r="B1873" i="2"/>
  <c r="B1874" i="2"/>
  <c r="B1875" i="2"/>
  <c r="B1876" i="2"/>
  <c r="B1877" i="2"/>
  <c r="B1878" i="2"/>
  <c r="B1879" i="2"/>
  <c r="B1880" i="2"/>
  <c r="B1881" i="2"/>
  <c r="B1883" i="2"/>
  <c r="B1884" i="2"/>
  <c r="B1888" i="2"/>
  <c r="B1889" i="2"/>
  <c r="B1890" i="2"/>
  <c r="B1891" i="2"/>
  <c r="B1892" i="2"/>
  <c r="B1893" i="2"/>
  <c r="B1894" i="2"/>
  <c r="B1895" i="2"/>
  <c r="B1896" i="2"/>
  <c r="B1897" i="2"/>
  <c r="B1898" i="2"/>
  <c r="B1899" i="2"/>
  <c r="B1900" i="2"/>
  <c r="B1901" i="2"/>
  <c r="B1902" i="2"/>
  <c r="B1903" i="2"/>
  <c r="B1904" i="2"/>
  <c r="B1905" i="2"/>
  <c r="B1906" i="2"/>
  <c r="B1909" i="2"/>
  <c r="B1910" i="2"/>
  <c r="B1911" i="2"/>
  <c r="B1912" i="2"/>
  <c r="B1913" i="2"/>
  <c r="B1914" i="2"/>
  <c r="B1915" i="2"/>
  <c r="B1916" i="2"/>
  <c r="B1917" i="2"/>
  <c r="B1918" i="2"/>
  <c r="B1919" i="2"/>
  <c r="B1920" i="2"/>
  <c r="B1921" i="2"/>
  <c r="B1922" i="2"/>
  <c r="B1923" i="2"/>
  <c r="B1925" i="2"/>
  <c r="B1926" i="2"/>
  <c r="B1927" i="2"/>
  <c r="B1928" i="2"/>
  <c r="B1929" i="2"/>
  <c r="B1931" i="2"/>
  <c r="B1932" i="2"/>
  <c r="B1933" i="2"/>
  <c r="B1934" i="2"/>
  <c r="B1935" i="2"/>
  <c r="B1936" i="2"/>
  <c r="B1937" i="2"/>
  <c r="B1938" i="2"/>
  <c r="B1939" i="2"/>
  <c r="FD56" i="20"/>
  <c r="FP56" i="20"/>
  <c r="FZ56" i="20"/>
  <c r="GB56" i="20"/>
  <c r="EN55" i="20"/>
  <c r="EO55" i="20"/>
  <c r="EP55" i="20"/>
  <c r="EQ55" i="20"/>
  <c r="ER55" i="20"/>
  <c r="ES55" i="20"/>
  <c r="ET55" i="20"/>
  <c r="EU55" i="20"/>
  <c r="EV55" i="20"/>
  <c r="EW55" i="20"/>
  <c r="EX55" i="20"/>
  <c r="EX56" i="20" s="1"/>
  <c r="EY55" i="20"/>
  <c r="EZ55" i="20"/>
  <c r="FA55" i="20"/>
  <c r="FB55" i="20"/>
  <c r="FC55" i="20"/>
  <c r="FD55" i="20"/>
  <c r="FE55" i="20"/>
  <c r="FF55" i="20"/>
  <c r="FF56" i="20" s="1"/>
  <c r="FG55" i="20"/>
  <c r="FH55" i="20"/>
  <c r="FH56" i="20" s="1"/>
  <c r="FI55" i="20"/>
  <c r="FJ55" i="20"/>
  <c r="FJ56" i="20" s="1"/>
  <c r="FK55" i="20"/>
  <c r="FL55" i="20"/>
  <c r="FL56" i="20" s="1"/>
  <c r="FM55" i="20"/>
  <c r="FN55" i="20"/>
  <c r="FN56" i="20" s="1"/>
  <c r="FO55" i="20"/>
  <c r="FP55" i="20"/>
  <c r="FQ55" i="20"/>
  <c r="FR55" i="20"/>
  <c r="FR56" i="20" s="1"/>
  <c r="FS55" i="20"/>
  <c r="FT55" i="20"/>
  <c r="FT56" i="20" s="1"/>
  <c r="FU55" i="20"/>
  <c r="FV55" i="20"/>
  <c r="FV56" i="20" s="1"/>
  <c r="FW55" i="20"/>
  <c r="FX55" i="20"/>
  <c r="FX56" i="20" s="1"/>
  <c r="FY55" i="20"/>
  <c r="FZ55" i="20"/>
  <c r="GA55" i="20"/>
  <c r="GB55" i="20"/>
  <c r="GC55" i="20"/>
  <c r="GD55" i="20"/>
  <c r="GD56" i="20" s="1"/>
  <c r="GE55" i="20"/>
  <c r="GF55" i="20"/>
  <c r="GF56" i="20" s="1"/>
  <c r="GG55" i="20"/>
  <c r="GH55" i="20"/>
  <c r="GH56" i="20" s="1"/>
  <c r="GI55" i="20"/>
  <c r="GJ55" i="20"/>
  <c r="GJ56" i="20" s="1"/>
  <c r="GK55" i="20"/>
  <c r="K1705" i="2"/>
  <c r="N1638" i="2"/>
  <c r="M1638" i="2"/>
  <c r="K1638" i="2"/>
  <c r="B1638" i="2"/>
  <c r="A1638" i="2"/>
  <c r="N1639" i="2"/>
  <c r="M1639" i="2"/>
  <c r="K1639" i="2"/>
  <c r="B1639" i="2"/>
  <c r="A1639" i="2"/>
  <c r="N1765" i="2"/>
  <c r="M1765" i="2"/>
  <c r="K1765" i="2"/>
  <c r="B1765" i="2"/>
  <c r="A1765" i="2"/>
  <c r="N1770" i="2"/>
  <c r="M1770" i="2"/>
  <c r="K1770" i="2"/>
  <c r="B1770" i="2"/>
  <c r="A1770" i="2"/>
  <c r="N1771" i="2"/>
  <c r="M1771" i="2"/>
  <c r="K1771" i="2"/>
  <c r="B1771" i="2"/>
  <c r="A1771" i="2"/>
  <c r="V799" i="3" a="1"/>
  <c r="V799" i="3" s="1"/>
  <c r="V800" i="3" a="1"/>
  <c r="V800" i="3" s="1"/>
  <c r="V801" i="3" a="1"/>
  <c r="V801" i="3" s="1"/>
  <c r="V802" i="3" a="1"/>
  <c r="V802" i="3" s="1"/>
  <c r="V803" i="3" a="1"/>
  <c r="V803" i="3" s="1"/>
  <c r="V804" i="3" a="1"/>
  <c r="V804" i="3" s="1"/>
  <c r="V805" i="3" a="1"/>
  <c r="V805" i="3" s="1"/>
  <c r="V806" i="3" a="1"/>
  <c r="V806" i="3" s="1"/>
  <c r="V807" i="3" a="1"/>
  <c r="V807" i="3" s="1"/>
  <c r="V808" i="3" a="1"/>
  <c r="V808" i="3" s="1"/>
  <c r="V809" i="3" a="1"/>
  <c r="V809" i="3" s="1"/>
  <c r="V810" i="3" a="1"/>
  <c r="V810" i="3" s="1"/>
  <c r="V811" i="3" a="1"/>
  <c r="V811" i="3" s="1"/>
  <c r="V812" i="3" a="1"/>
  <c r="V812" i="3" s="1"/>
  <c r="V813" i="3" a="1"/>
  <c r="V813" i="3" s="1"/>
  <c r="V814" i="3" a="1"/>
  <c r="V814" i="3" s="1"/>
  <c r="V815" i="3" a="1"/>
  <c r="V815" i="3" s="1"/>
  <c r="V816" i="3" a="1"/>
  <c r="V816" i="3" s="1"/>
  <c r="V817" i="3" a="1"/>
  <c r="V817" i="3" s="1"/>
  <c r="V818" i="3" a="1"/>
  <c r="V818" i="3" s="1"/>
  <c r="V819" i="3" a="1"/>
  <c r="V819" i="3" s="1"/>
  <c r="V820" i="3" a="1"/>
  <c r="V820" i="3" s="1"/>
  <c r="V821" i="3" a="1"/>
  <c r="V821" i="3" s="1"/>
  <c r="V822" i="3" a="1"/>
  <c r="V822" i="3" s="1"/>
  <c r="V823" i="3" a="1"/>
  <c r="V823" i="3" s="1"/>
  <c r="V824" i="3" a="1"/>
  <c r="V824" i="3" s="1"/>
  <c r="V825" i="3" a="1"/>
  <c r="V825" i="3" s="1"/>
  <c r="V826" i="3" a="1"/>
  <c r="V826" i="3" s="1"/>
  <c r="V827" i="3" a="1"/>
  <c r="V827" i="3" s="1"/>
  <c r="V828" i="3" a="1"/>
  <c r="V828" i="3" s="1"/>
  <c r="V829" i="3" a="1"/>
  <c r="V829" i="3" s="1"/>
  <c r="V830" i="3" a="1"/>
  <c r="V830" i="3" s="1"/>
  <c r="V831" i="3" a="1"/>
  <c r="V831" i="3" s="1"/>
  <c r="V832" i="3" a="1"/>
  <c r="V832" i="3" s="1"/>
  <c r="V833" i="3" a="1"/>
  <c r="V833" i="3" s="1"/>
  <c r="V834" i="3" a="1"/>
  <c r="V834" i="3" s="1"/>
  <c r="V835" i="3" a="1"/>
  <c r="V835" i="3" s="1"/>
  <c r="V836" i="3" a="1"/>
  <c r="V836" i="3" s="1"/>
  <c r="V837" i="3" a="1"/>
  <c r="V837" i="3" s="1"/>
  <c r="V838" i="3" a="1"/>
  <c r="V838" i="3" s="1"/>
  <c r="V839" i="3" a="1"/>
  <c r="V839" i="3" s="1"/>
  <c r="V840" i="3" a="1"/>
  <c r="V840" i="3" s="1"/>
  <c r="V841" i="3" a="1"/>
  <c r="V841" i="3" s="1"/>
  <c r="V842" i="3" a="1"/>
  <c r="V842" i="3" s="1"/>
  <c r="V843" i="3" a="1"/>
  <c r="V843" i="3" s="1"/>
  <c r="FB56" i="20" l="1"/>
  <c r="EZ56" i="20"/>
  <c r="EV56" i="20"/>
  <c r="ET56" i="20"/>
  <c r="ER56" i="20"/>
  <c r="EP56" i="20"/>
  <c r="EN56" i="20"/>
  <c r="N1741" i="2"/>
  <c r="K1741" i="2"/>
  <c r="B1741" i="2"/>
  <c r="A1741" i="2"/>
  <c r="N1717" i="2"/>
  <c r="M1717" i="2"/>
  <c r="K1717" i="2"/>
  <c r="B1717" i="2"/>
  <c r="A1717" i="2"/>
  <c r="N1529" i="2"/>
  <c r="M1529" i="2"/>
  <c r="K1529" i="2"/>
  <c r="B1529" i="2"/>
  <c r="A1529" i="2"/>
  <c r="N1755" i="2"/>
  <c r="M1755" i="2"/>
  <c r="K1755" i="2"/>
  <c r="B1755" i="2"/>
  <c r="A1755" i="2"/>
  <c r="N1691" i="2"/>
  <c r="M1691" i="2"/>
  <c r="K1691" i="2"/>
  <c r="B1691" i="2"/>
  <c r="A1691" i="2"/>
  <c r="K1745" i="2"/>
  <c r="K1746" i="2"/>
  <c r="K1747" i="2"/>
  <c r="K1748" i="2"/>
  <c r="K1749" i="2"/>
  <c r="K1750" i="2"/>
  <c r="K1751" i="2"/>
  <c r="K1752" i="2"/>
  <c r="K1753" i="2"/>
  <c r="K1754" i="2"/>
  <c r="K1756" i="2"/>
  <c r="K1757" i="2"/>
  <c r="K1758" i="2"/>
  <c r="K1759" i="2"/>
  <c r="K1760" i="2"/>
  <c r="K1761" i="2"/>
  <c r="K1762" i="2"/>
  <c r="K1763" i="2"/>
  <c r="K1764" i="2"/>
  <c r="K1766" i="2"/>
  <c r="K1767" i="2"/>
  <c r="K1768" i="2"/>
  <c r="K1769"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9" i="2"/>
  <c r="K1860" i="2"/>
  <c r="K1861" i="2"/>
  <c r="K1862" i="2"/>
  <c r="K1863" i="2"/>
  <c r="K1864" i="2"/>
  <c r="K1865" i="2"/>
  <c r="K1866" i="2"/>
  <c r="K1867" i="2"/>
  <c r="K1868" i="2"/>
  <c r="K1869" i="2"/>
  <c r="K1870" i="2"/>
  <c r="K1873" i="2"/>
  <c r="K1874" i="2"/>
  <c r="K1875" i="2"/>
  <c r="K1876" i="2"/>
  <c r="K1877" i="2"/>
  <c r="K1878" i="2"/>
  <c r="K1879" i="2"/>
  <c r="K1880" i="2"/>
  <c r="K1881" i="2"/>
  <c r="K1883" i="2"/>
  <c r="K1884" i="2"/>
  <c r="K1888" i="2"/>
  <c r="K1889" i="2"/>
  <c r="K1890" i="2"/>
  <c r="K1891" i="2"/>
  <c r="K1892" i="2"/>
  <c r="K1893" i="2"/>
  <c r="K1894" i="2"/>
  <c r="K1895" i="2"/>
  <c r="K1896" i="2"/>
  <c r="K1897" i="2"/>
  <c r="K1898" i="2"/>
  <c r="K1899" i="2"/>
  <c r="K1900" i="2"/>
  <c r="K1901" i="2"/>
  <c r="K1902" i="2"/>
  <c r="K1903" i="2"/>
  <c r="K1904" i="2"/>
  <c r="K1905" i="2"/>
  <c r="K1906" i="2"/>
  <c r="K1909" i="2"/>
  <c r="K1910" i="2"/>
  <c r="K1911" i="2"/>
  <c r="K1912" i="2"/>
  <c r="K1913" i="2"/>
  <c r="K1914" i="2"/>
  <c r="K1915" i="2"/>
  <c r="K1916" i="2"/>
  <c r="K1917" i="2"/>
  <c r="K1918" i="2"/>
  <c r="K1919" i="2"/>
  <c r="K1920" i="2"/>
  <c r="K1921" i="2"/>
  <c r="K1922" i="2"/>
  <c r="K1923" i="2"/>
  <c r="K1925" i="2"/>
  <c r="K1926" i="2"/>
  <c r="K1927" i="2"/>
  <c r="K1928" i="2"/>
  <c r="K1929" i="2"/>
  <c r="K1931" i="2"/>
  <c r="K1932" i="2"/>
  <c r="K1933" i="2"/>
  <c r="K1934" i="2"/>
  <c r="K1935" i="2"/>
  <c r="K1936" i="2"/>
  <c r="K1937" i="2"/>
  <c r="K1938" i="2"/>
  <c r="K1939" i="2"/>
  <c r="B1745" i="2"/>
  <c r="B1746" i="2"/>
  <c r="B1747" i="2"/>
  <c r="B1748" i="2"/>
  <c r="B1749" i="2"/>
  <c r="B1750" i="2"/>
  <c r="B1751" i="2"/>
  <c r="B1752" i="2"/>
  <c r="B1753" i="2"/>
  <c r="B1754" i="2"/>
  <c r="B1756" i="2"/>
  <c r="B1757" i="2"/>
  <c r="B1758" i="2"/>
  <c r="B1759" i="2"/>
  <c r="B1760" i="2"/>
  <c r="B1761" i="2"/>
  <c r="B1762" i="2"/>
  <c r="B1763" i="2"/>
  <c r="B1764" i="2"/>
  <c r="B1766" i="2"/>
  <c r="B1767" i="2"/>
  <c r="B1768" i="2"/>
  <c r="B1769"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735" i="2"/>
  <c r="B1736" i="2"/>
  <c r="B1737" i="2"/>
  <c r="B1738" i="2"/>
  <c r="B1739" i="2"/>
  <c r="B1740" i="2"/>
  <c r="B1742" i="2"/>
  <c r="B1743" i="2"/>
  <c r="B1744" i="2"/>
  <c r="A1745" i="2"/>
  <c r="A1746" i="2"/>
  <c r="A1747" i="2"/>
  <c r="A1748" i="2"/>
  <c r="A1749" i="2"/>
  <c r="A1750" i="2"/>
  <c r="A1751" i="2"/>
  <c r="A1752" i="2"/>
  <c r="A1753" i="2"/>
  <c r="A1754" i="2"/>
  <c r="A1756" i="2"/>
  <c r="A1757" i="2"/>
  <c r="A1758" i="2"/>
  <c r="A1759" i="2"/>
  <c r="A1760" i="2"/>
  <c r="A1761" i="2"/>
  <c r="A1762" i="2"/>
  <c r="A1763" i="2"/>
  <c r="A1764" i="2"/>
  <c r="A1766" i="2"/>
  <c r="A1767" i="2"/>
  <c r="A1768" i="2"/>
  <c r="A1769" i="2"/>
  <c r="A1772" i="2"/>
  <c r="A1773" i="2"/>
  <c r="A1774" i="2"/>
  <c r="A1775" i="2"/>
  <c r="A1776" i="2"/>
  <c r="A1777" i="2"/>
  <c r="A1778" i="2"/>
  <c r="A1779" i="2"/>
  <c r="A1780" i="2"/>
  <c r="A1781" i="2"/>
  <c r="A1782" i="2"/>
  <c r="A1783" i="2"/>
  <c r="A1784" i="2"/>
  <c r="A1785" i="2"/>
  <c r="A1786" i="2"/>
  <c r="A1787" i="2"/>
  <c r="A1788" i="2"/>
  <c r="A1789" i="2"/>
  <c r="A1790" i="2"/>
  <c r="A1791" i="2"/>
  <c r="A1792" i="2"/>
  <c r="A1793" i="2"/>
  <c r="A1794" i="2"/>
  <c r="A1795" i="2"/>
  <c r="A1796" i="2"/>
  <c r="A1798" i="2"/>
  <c r="A1799" i="2"/>
  <c r="A1800" i="2"/>
  <c r="A1801" i="2"/>
  <c r="A1802" i="2"/>
  <c r="A1803" i="2"/>
  <c r="A1804" i="2"/>
  <c r="A1805" i="2"/>
  <c r="A1806" i="2"/>
  <c r="A1807" i="2"/>
  <c r="A1808" i="2"/>
  <c r="A1809" i="2"/>
  <c r="A1810" i="2"/>
  <c r="A1811" i="2"/>
  <c r="A1812" i="2"/>
  <c r="A1813" i="2"/>
  <c r="A1814" i="2"/>
  <c r="A1815" i="2"/>
  <c r="A1816" i="2"/>
  <c r="A1817" i="2"/>
  <c r="A1818" i="2"/>
  <c r="A1819" i="2"/>
  <c r="A1820" i="2"/>
  <c r="A1821" i="2"/>
  <c r="A1822" i="2"/>
  <c r="A1823" i="2"/>
  <c r="A1824" i="2"/>
  <c r="A1825" i="2"/>
  <c r="A1826" i="2"/>
  <c r="A1827" i="2"/>
  <c r="A1828" i="2"/>
  <c r="A1829" i="2"/>
  <c r="A1830" i="2"/>
  <c r="A1831" i="2"/>
  <c r="A1832" i="2"/>
  <c r="A1833" i="2"/>
  <c r="A1834" i="2"/>
  <c r="A1835" i="2"/>
  <c r="A1836" i="2"/>
  <c r="A1837" i="2"/>
  <c r="A1838" i="2"/>
  <c r="A1839" i="2"/>
  <c r="A1840" i="2"/>
  <c r="A1841" i="2"/>
  <c r="A1842" i="2"/>
  <c r="A1843" i="2"/>
  <c r="A1844" i="2"/>
  <c r="A1845" i="2"/>
  <c r="A1846" i="2"/>
  <c r="A1847" i="2"/>
  <c r="A1848" i="2"/>
  <c r="A1849" i="2"/>
  <c r="A1850" i="2"/>
  <c r="A1851" i="2"/>
  <c r="A1852" i="2"/>
  <c r="A1853" i="2"/>
  <c r="A1854" i="2"/>
  <c r="A1855" i="2"/>
  <c r="A1856" i="2"/>
  <c r="A1857" i="2"/>
  <c r="A1859" i="2"/>
  <c r="A1860" i="2"/>
  <c r="A1861" i="2"/>
  <c r="A1862" i="2"/>
  <c r="A1863" i="2"/>
  <c r="A1864" i="2"/>
  <c r="A1865" i="2"/>
  <c r="A1866" i="2"/>
  <c r="A1867" i="2"/>
  <c r="A1868" i="2"/>
  <c r="A1869" i="2"/>
  <c r="A1870" i="2"/>
  <c r="A1873" i="2"/>
  <c r="A1874" i="2"/>
  <c r="A1875" i="2"/>
  <c r="A1876" i="2"/>
  <c r="A1877" i="2"/>
  <c r="A1878" i="2"/>
  <c r="A1879" i="2"/>
  <c r="A1880" i="2"/>
  <c r="A1881" i="2"/>
  <c r="A1883" i="2"/>
  <c r="A1884" i="2"/>
  <c r="A1888" i="2"/>
  <c r="A1889" i="2"/>
  <c r="A1890" i="2"/>
  <c r="A1891" i="2"/>
  <c r="A1892" i="2"/>
  <c r="A1893" i="2"/>
  <c r="A1894" i="2"/>
  <c r="A1895" i="2"/>
  <c r="A1896" i="2"/>
  <c r="A1897" i="2"/>
  <c r="A1898" i="2"/>
  <c r="A1899" i="2"/>
  <c r="A1900" i="2"/>
  <c r="A1901" i="2"/>
  <c r="A1902" i="2"/>
  <c r="A1903" i="2"/>
  <c r="A1904" i="2"/>
  <c r="A1905" i="2"/>
  <c r="A1906" i="2"/>
  <c r="A1909" i="2"/>
  <c r="A1910" i="2"/>
  <c r="A1911" i="2"/>
  <c r="A1912" i="2"/>
  <c r="A1913" i="2"/>
  <c r="A1914" i="2"/>
  <c r="A1915" i="2"/>
  <c r="A1916" i="2"/>
  <c r="A1917" i="2"/>
  <c r="A1918" i="2"/>
  <c r="A1919" i="2"/>
  <c r="A1920" i="2"/>
  <c r="A1921" i="2"/>
  <c r="A1922" i="2"/>
  <c r="A1923" i="2"/>
  <c r="A1925" i="2"/>
  <c r="A1926" i="2"/>
  <c r="A1927" i="2"/>
  <c r="A1928" i="2"/>
  <c r="A1929" i="2"/>
  <c r="A1931" i="2"/>
  <c r="A1932" i="2"/>
  <c r="A1933" i="2"/>
  <c r="A1934" i="2"/>
  <c r="A1935" i="2"/>
  <c r="A1936" i="2"/>
  <c r="A1937" i="2"/>
  <c r="A1938" i="2"/>
  <c r="A1939" i="2"/>
  <c r="N1181" i="2" l="1"/>
  <c r="M1181" i="2"/>
  <c r="K1181" i="2"/>
  <c r="B1181" i="2"/>
  <c r="A1181" i="2"/>
  <c r="D315" i="7" l="1"/>
  <c r="N1719" i="2"/>
  <c r="N1720" i="2"/>
  <c r="N1721" i="2"/>
  <c r="N1722" i="2"/>
  <c r="N1723" i="2"/>
  <c r="N1724" i="2"/>
  <c r="N1725" i="2"/>
  <c r="N1726" i="2"/>
  <c r="N1727" i="2"/>
  <c r="N1728" i="2"/>
  <c r="N1729" i="2"/>
  <c r="N1730" i="2"/>
  <c r="N1731" i="2"/>
  <c r="N1732" i="2"/>
  <c r="N1733" i="2"/>
  <c r="N1734" i="2"/>
  <c r="N1735" i="2"/>
  <c r="N1736" i="2"/>
  <c r="N1737" i="2"/>
  <c r="N1738" i="2"/>
  <c r="N1739" i="2"/>
  <c r="N1740" i="2"/>
  <c r="N1742" i="2"/>
  <c r="N1743" i="2"/>
  <c r="N1744" i="2"/>
  <c r="N1745" i="2"/>
  <c r="N1746" i="2"/>
  <c r="N1747" i="2"/>
  <c r="N1748" i="2"/>
  <c r="N1749" i="2"/>
  <c r="N1750" i="2"/>
  <c r="N1751" i="2"/>
  <c r="N1752" i="2"/>
  <c r="N1753" i="2"/>
  <c r="N1754" i="2"/>
  <c r="N1756" i="2"/>
  <c r="N1757" i="2"/>
  <c r="N1758" i="2"/>
  <c r="N1759" i="2"/>
  <c r="N1760" i="2"/>
  <c r="N1761" i="2"/>
  <c r="N1762" i="2"/>
  <c r="N1763" i="2"/>
  <c r="N1764" i="2"/>
  <c r="N1766" i="2"/>
  <c r="N1767" i="2"/>
  <c r="N1768" i="2"/>
  <c r="N1769" i="2"/>
  <c r="N1772" i="2"/>
  <c r="N1773" i="2"/>
  <c r="N1774" i="2"/>
  <c r="N1775" i="2"/>
  <c r="N1776" i="2"/>
  <c r="N1777" i="2"/>
  <c r="N1778" i="2"/>
  <c r="N1779" i="2"/>
  <c r="N1780" i="2"/>
  <c r="N1781" i="2"/>
  <c r="N1782" i="2"/>
  <c r="N1783" i="2"/>
  <c r="N1784" i="2"/>
  <c r="N1785" i="2"/>
  <c r="N1786" i="2"/>
  <c r="N1787" i="2"/>
  <c r="N1788" i="2"/>
  <c r="N1789" i="2"/>
  <c r="N1790" i="2"/>
  <c r="N1791" i="2"/>
  <c r="N1793" i="2"/>
  <c r="N1794" i="2"/>
  <c r="N1795" i="2"/>
  <c r="N1796"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5" i="2"/>
  <c r="N1826" i="2"/>
  <c r="N1827" i="2"/>
  <c r="N1828" i="2"/>
  <c r="N1829" i="2"/>
  <c r="N1830" i="2"/>
  <c r="N1831" i="2"/>
  <c r="N1832" i="2"/>
  <c r="N1833" i="2"/>
  <c r="N1834" i="2"/>
  <c r="N1835" i="2"/>
  <c r="N1836" i="2"/>
  <c r="N1837" i="2"/>
  <c r="N1838" i="2"/>
  <c r="N1839" i="2"/>
  <c r="N1840" i="2"/>
  <c r="N1841" i="2"/>
  <c r="N1842" i="2"/>
  <c r="N1843" i="2"/>
  <c r="N1844" i="2"/>
  <c r="N1845" i="2"/>
  <c r="N1846" i="2"/>
  <c r="N1849" i="2"/>
  <c r="N1850" i="2"/>
  <c r="N1851" i="2"/>
  <c r="N1852" i="2"/>
  <c r="N1853" i="2"/>
  <c r="N1854" i="2"/>
  <c r="N1855" i="2"/>
  <c r="N1856" i="2"/>
  <c r="N1857" i="2"/>
  <c r="N1859" i="2"/>
  <c r="N1860" i="2"/>
  <c r="N1861" i="2"/>
  <c r="N1862" i="2"/>
  <c r="N1863" i="2"/>
  <c r="N1864" i="2"/>
  <c r="N1865" i="2"/>
  <c r="N1866" i="2"/>
  <c r="N1867" i="2"/>
  <c r="N1868" i="2"/>
  <c r="N1869" i="2"/>
  <c r="N1870" i="2"/>
  <c r="N1873" i="2"/>
  <c r="N1874" i="2"/>
  <c r="N1875" i="2"/>
  <c r="N1876" i="2"/>
  <c r="N1877" i="2"/>
  <c r="N1878" i="2"/>
  <c r="N1879" i="2"/>
  <c r="N1880" i="2"/>
  <c r="N1881" i="2"/>
  <c r="N1883" i="2"/>
  <c r="N1884" i="2"/>
  <c r="N1888" i="2"/>
  <c r="N1889" i="2"/>
  <c r="N1890" i="2"/>
  <c r="N1891" i="2"/>
  <c r="N1892" i="2"/>
  <c r="N1893" i="2"/>
  <c r="N1894" i="2"/>
  <c r="N1895" i="2"/>
  <c r="N1896" i="2"/>
  <c r="N1897" i="2"/>
  <c r="N1898" i="2"/>
  <c r="N1899" i="2"/>
  <c r="N1900" i="2"/>
  <c r="N1901" i="2"/>
  <c r="N1902" i="2"/>
  <c r="N1903" i="2"/>
  <c r="N1904" i="2"/>
  <c r="N1905" i="2"/>
  <c r="N1906" i="2"/>
  <c r="N1909" i="2"/>
  <c r="N1910" i="2"/>
  <c r="N1911" i="2"/>
  <c r="N1912" i="2"/>
  <c r="N1913" i="2"/>
  <c r="N1914" i="2"/>
  <c r="N1915" i="2"/>
  <c r="N1916" i="2"/>
  <c r="N1917" i="2"/>
  <c r="N1918" i="2"/>
  <c r="N1919" i="2"/>
  <c r="N1920" i="2"/>
  <c r="N1921" i="2"/>
  <c r="N1922" i="2"/>
  <c r="N1923" i="2"/>
  <c r="N1925" i="2"/>
  <c r="N1926" i="2"/>
  <c r="N1927" i="2"/>
  <c r="N1928" i="2"/>
  <c r="N1929" i="2"/>
  <c r="N1931" i="2"/>
  <c r="N1932" i="2"/>
  <c r="N1933" i="2"/>
  <c r="N1934" i="2"/>
  <c r="N1935" i="2"/>
  <c r="N1936" i="2"/>
  <c r="N1937" i="2"/>
  <c r="N1938" i="2"/>
  <c r="N1939" i="2"/>
  <c r="M1746" i="2"/>
  <c r="M1747" i="2"/>
  <c r="M1748" i="2"/>
  <c r="M1749" i="2"/>
  <c r="M1750" i="2"/>
  <c r="M1752" i="2"/>
  <c r="M1753" i="2"/>
  <c r="M1754" i="2"/>
  <c r="M1756" i="2"/>
  <c r="M1757" i="2"/>
  <c r="M1758" i="2"/>
  <c r="M1759" i="2"/>
  <c r="M1761" i="2"/>
  <c r="M1762" i="2"/>
  <c r="M1763" i="2"/>
  <c r="M1764" i="2"/>
  <c r="M1766" i="2"/>
  <c r="M1767" i="2"/>
  <c r="M1768" i="2"/>
  <c r="M1769" i="2"/>
  <c r="M1772" i="2"/>
  <c r="M1773" i="2"/>
  <c r="M1774" i="2"/>
  <c r="M1775" i="2"/>
  <c r="M1776" i="2"/>
  <c r="M1777" i="2"/>
  <c r="M1778" i="2"/>
  <c r="M1779" i="2"/>
  <c r="M1780" i="2"/>
  <c r="M1781" i="2"/>
  <c r="M1782" i="2"/>
  <c r="M1783" i="2"/>
  <c r="M1784" i="2"/>
  <c r="M1785" i="2"/>
  <c r="M1787" i="2"/>
  <c r="M1789" i="2"/>
  <c r="M1790" i="2"/>
  <c r="M1791" i="2"/>
  <c r="M1794" i="2"/>
  <c r="M1795" i="2"/>
  <c r="M1796" i="2"/>
  <c r="M1798" i="2"/>
  <c r="M1799" i="2"/>
  <c r="M1800" i="2"/>
  <c r="M1801" i="2"/>
  <c r="M1802" i="2"/>
  <c r="M1803" i="2"/>
  <c r="M1804" i="2"/>
  <c r="M1805" i="2"/>
  <c r="M1806" i="2"/>
  <c r="M1807" i="2"/>
  <c r="M1808" i="2"/>
  <c r="M1809" i="2"/>
  <c r="M1810" i="2"/>
  <c r="M1811" i="2"/>
  <c r="M1812" i="2"/>
  <c r="M1814" i="2"/>
  <c r="M1815" i="2"/>
  <c r="M1817" i="2"/>
  <c r="M1818" i="2"/>
  <c r="M1821" i="2"/>
  <c r="M1822" i="2"/>
  <c r="M1824" i="2"/>
  <c r="M1825" i="2"/>
  <c r="M1826" i="2"/>
  <c r="M1827" i="2"/>
  <c r="M1828" i="2"/>
  <c r="M1829" i="2"/>
  <c r="M1830" i="2"/>
  <c r="M1832" i="2"/>
  <c r="M1833" i="2"/>
  <c r="M1836" i="2"/>
  <c r="M1837" i="2"/>
  <c r="M1838" i="2"/>
  <c r="M1839" i="2"/>
  <c r="M1840" i="2"/>
  <c r="M1841" i="2"/>
  <c r="M1842" i="2"/>
  <c r="M1843" i="2"/>
  <c r="M1844" i="2"/>
  <c r="M1845" i="2"/>
  <c r="M1846" i="2"/>
  <c r="M1850" i="2"/>
  <c r="M1851" i="2"/>
  <c r="M1853" i="2"/>
  <c r="M1854" i="2"/>
  <c r="M1856" i="2"/>
  <c r="M1859" i="2"/>
  <c r="M1860" i="2"/>
  <c r="M1861" i="2"/>
  <c r="M1862" i="2"/>
  <c r="M1864" i="2"/>
  <c r="M1865" i="2"/>
  <c r="M1866" i="2"/>
  <c r="M1867" i="2"/>
  <c r="M1868" i="2"/>
  <c r="M1870" i="2"/>
  <c r="M1874" i="2"/>
  <c r="M1875" i="2"/>
  <c r="M1876" i="2"/>
  <c r="M1877" i="2"/>
  <c r="M1879" i="2"/>
  <c r="M1880" i="2"/>
  <c r="M1881" i="2"/>
  <c r="M1883" i="2"/>
  <c r="M1884" i="2"/>
  <c r="M1888" i="2"/>
  <c r="M1890" i="2"/>
  <c r="M1891" i="2"/>
  <c r="M1892" i="2"/>
  <c r="M1893" i="2"/>
  <c r="M1894" i="2"/>
  <c r="M1895" i="2"/>
  <c r="M1896" i="2"/>
  <c r="M1897" i="2"/>
  <c r="M1898" i="2"/>
  <c r="M1899" i="2"/>
  <c r="M1901" i="2"/>
  <c r="M1902" i="2"/>
  <c r="M1903" i="2"/>
  <c r="M1904" i="2"/>
  <c r="M1905" i="2"/>
  <c r="M1906" i="2"/>
  <c r="M1909" i="2"/>
  <c r="M1911" i="2"/>
  <c r="M1912" i="2"/>
  <c r="M1913" i="2"/>
  <c r="M1914" i="2"/>
  <c r="M1915" i="2"/>
  <c r="M1916" i="2"/>
  <c r="M1917" i="2"/>
  <c r="M1918" i="2"/>
  <c r="M1919" i="2"/>
  <c r="M1920" i="2"/>
  <c r="M1921" i="2"/>
  <c r="M1922" i="2"/>
  <c r="M1923" i="2"/>
  <c r="M1925" i="2"/>
  <c r="M1926" i="2"/>
  <c r="M1927" i="2"/>
  <c r="M1928" i="2"/>
  <c r="M1929" i="2"/>
  <c r="M1931" i="2"/>
  <c r="M1932" i="2"/>
  <c r="M1933" i="2"/>
  <c r="M1934" i="2"/>
  <c r="M1935" i="2"/>
  <c r="M1936" i="2"/>
  <c r="M1937" i="2"/>
  <c r="M1938" i="2"/>
  <c r="M1939" i="2"/>
  <c r="M1719" i="2"/>
  <c r="M1720" i="2"/>
  <c r="M1721" i="2"/>
  <c r="M1723" i="2"/>
  <c r="M1724" i="2"/>
  <c r="M1725" i="2"/>
  <c r="M1726" i="2"/>
  <c r="M1727" i="2"/>
  <c r="M1728" i="2"/>
  <c r="M1729" i="2"/>
  <c r="M1730" i="2"/>
  <c r="M1733" i="2"/>
  <c r="M1734" i="2"/>
  <c r="M1735" i="2"/>
  <c r="M1736" i="2"/>
  <c r="M1737" i="2"/>
  <c r="M1738" i="2"/>
  <c r="M1739" i="2"/>
  <c r="M1740" i="2"/>
  <c r="M1743" i="2"/>
  <c r="M1744" i="2"/>
  <c r="B1696" i="2"/>
  <c r="B1697" i="2"/>
  <c r="B1698" i="2"/>
  <c r="B1699" i="2"/>
  <c r="B1700" i="2"/>
  <c r="B1701" i="2"/>
  <c r="B1702" i="2"/>
  <c r="B1703" i="2"/>
  <c r="B1704" i="2"/>
  <c r="B1705" i="2"/>
  <c r="B1706" i="2"/>
  <c r="B1707" i="2"/>
  <c r="B1708" i="2"/>
  <c r="B1709" i="2"/>
  <c r="B1710" i="2"/>
  <c r="B1711" i="2"/>
  <c r="B1712" i="2"/>
  <c r="B1713" i="2"/>
  <c r="B1714" i="2"/>
  <c r="B1715" i="2"/>
  <c r="B1716" i="2"/>
  <c r="B1718" i="2"/>
  <c r="B1719" i="2"/>
  <c r="B1720" i="2"/>
  <c r="B1721" i="2"/>
  <c r="B1722" i="2"/>
  <c r="B1723" i="2"/>
  <c r="B1724" i="2"/>
  <c r="B1725" i="2"/>
  <c r="B1726" i="2"/>
  <c r="B1727" i="2"/>
  <c r="B1728" i="2"/>
  <c r="B1729" i="2"/>
  <c r="B1730" i="2"/>
  <c r="B1731" i="2"/>
  <c r="B1732" i="2"/>
  <c r="B1733" i="2"/>
  <c r="B1734" i="2"/>
  <c r="K1722" i="2"/>
  <c r="K1723" i="2"/>
  <c r="K1724" i="2"/>
  <c r="K1725" i="2"/>
  <c r="K1726" i="2"/>
  <c r="K1727" i="2"/>
  <c r="K1728" i="2"/>
  <c r="K1729" i="2"/>
  <c r="K1730" i="2"/>
  <c r="K1731" i="2"/>
  <c r="K1732" i="2"/>
  <c r="K1733" i="2"/>
  <c r="K1734" i="2"/>
  <c r="K1735" i="2"/>
  <c r="K1736" i="2"/>
  <c r="K1737" i="2"/>
  <c r="K1738" i="2"/>
  <c r="K1739" i="2"/>
  <c r="K1740" i="2"/>
  <c r="K1742" i="2"/>
  <c r="K1743" i="2"/>
  <c r="K1744" i="2"/>
  <c r="A1722" i="2"/>
  <c r="A1723" i="2"/>
  <c r="A1724" i="2"/>
  <c r="A1725" i="2"/>
  <c r="A1726" i="2"/>
  <c r="A1727" i="2"/>
  <c r="A1728" i="2"/>
  <c r="A1729" i="2"/>
  <c r="A1730" i="2"/>
  <c r="A1731" i="2"/>
  <c r="A1732" i="2"/>
  <c r="A1733" i="2"/>
  <c r="A1734" i="2"/>
  <c r="A1735" i="2"/>
  <c r="A1736" i="2"/>
  <c r="A1737" i="2"/>
  <c r="A1738" i="2"/>
  <c r="A1739" i="2"/>
  <c r="A1740" i="2"/>
  <c r="A1742" i="2"/>
  <c r="A1743" i="2"/>
  <c r="A1744" i="2"/>
  <c r="K1719" i="2"/>
  <c r="K1720" i="2"/>
  <c r="K1721" i="2"/>
  <c r="A1719" i="2"/>
  <c r="A1720" i="2"/>
  <c r="A1721" i="2"/>
  <c r="N1685" i="2"/>
  <c r="M1685" i="2"/>
  <c r="K1685" i="2"/>
  <c r="B1685" i="2"/>
  <c r="A1685" i="2"/>
  <c r="N1709" i="2"/>
  <c r="N1710" i="2"/>
  <c r="N1711" i="2"/>
  <c r="N1712" i="2"/>
  <c r="N1713" i="2"/>
  <c r="N1714" i="2"/>
  <c r="N1715" i="2"/>
  <c r="N1716" i="2"/>
  <c r="N1718" i="2"/>
  <c r="M1709" i="2"/>
  <c r="M1710" i="2"/>
  <c r="M1711" i="2"/>
  <c r="M1712" i="2"/>
  <c r="M1713" i="2"/>
  <c r="M1714" i="2"/>
  <c r="M1715" i="2"/>
  <c r="M1716" i="2"/>
  <c r="M1718" i="2"/>
  <c r="K1709" i="2"/>
  <c r="K1710" i="2"/>
  <c r="K1711" i="2"/>
  <c r="K1712" i="2"/>
  <c r="K1713" i="2"/>
  <c r="K1714" i="2"/>
  <c r="K1715" i="2"/>
  <c r="K1716" i="2"/>
  <c r="K1718" i="2"/>
  <c r="A1696" i="2"/>
  <c r="A1697" i="2"/>
  <c r="A1698" i="2"/>
  <c r="A1699" i="2"/>
  <c r="A1700" i="2"/>
  <c r="A1701" i="2"/>
  <c r="A1702" i="2"/>
  <c r="A1703" i="2"/>
  <c r="A1704" i="2"/>
  <c r="A1705" i="2"/>
  <c r="A1706" i="2"/>
  <c r="A1707" i="2"/>
  <c r="A1708" i="2"/>
  <c r="A1709" i="2"/>
  <c r="A1710" i="2"/>
  <c r="A1711" i="2"/>
  <c r="A1712" i="2"/>
  <c r="A1713" i="2"/>
  <c r="A1714" i="2"/>
  <c r="A1715" i="2"/>
  <c r="A1716" i="2"/>
  <c r="A1718" i="2"/>
  <c r="N1696" i="2"/>
  <c r="N1697" i="2"/>
  <c r="N1698" i="2"/>
  <c r="N1699" i="2"/>
  <c r="N1700" i="2"/>
  <c r="N1701" i="2"/>
  <c r="N1702" i="2"/>
  <c r="N1703" i="2"/>
  <c r="N1704" i="2"/>
  <c r="N1705" i="2"/>
  <c r="N1706" i="2"/>
  <c r="N1707" i="2"/>
  <c r="N1708" i="2"/>
  <c r="M1696" i="2"/>
  <c r="M1698" i="2"/>
  <c r="M1699" i="2"/>
  <c r="M1700" i="2"/>
  <c r="M1701" i="2"/>
  <c r="M1702" i="2"/>
  <c r="M1704" i="2"/>
  <c r="M1706" i="2"/>
  <c r="M1707" i="2"/>
  <c r="M1708" i="2"/>
  <c r="K1696" i="2"/>
  <c r="K1697" i="2"/>
  <c r="K1698" i="2"/>
  <c r="K1699" i="2"/>
  <c r="K1700" i="2"/>
  <c r="K1701" i="2"/>
  <c r="K1702" i="2"/>
  <c r="K1703" i="2"/>
  <c r="K1704" i="2"/>
  <c r="K1706" i="2"/>
  <c r="K1707" i="2"/>
  <c r="K1708" i="2"/>
  <c r="N1688" i="2"/>
  <c r="M1688" i="2"/>
  <c r="K1688" i="2"/>
  <c r="B1688" i="2"/>
  <c r="A1688" i="2"/>
  <c r="B1648" i="2" l="1"/>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6" i="2"/>
  <c r="B1687" i="2"/>
  <c r="B1689" i="2"/>
  <c r="B1690" i="2"/>
  <c r="B1692" i="2"/>
  <c r="B1693" i="2"/>
  <c r="B1694" i="2"/>
  <c r="B1695" i="2"/>
  <c r="B1633" i="2"/>
  <c r="B1634" i="2"/>
  <c r="B1635" i="2"/>
  <c r="B1636" i="2"/>
  <c r="B1637" i="2"/>
  <c r="B1640" i="2"/>
  <c r="B1641" i="2"/>
  <c r="B1642" i="2"/>
  <c r="B1643" i="2"/>
  <c r="B1644" i="2"/>
  <c r="B1645" i="2"/>
  <c r="B1646" i="2"/>
  <c r="B1647" i="2"/>
  <c r="A1648" i="2"/>
  <c r="A1649" i="2"/>
  <c r="A1650" i="2"/>
  <c r="A1651" i="2"/>
  <c r="A1652" i="2"/>
  <c r="A1653" i="2"/>
  <c r="A1654" i="2"/>
  <c r="A1655" i="2"/>
  <c r="A1656" i="2"/>
  <c r="A1657" i="2"/>
  <c r="A1658" i="2"/>
  <c r="A1659" i="2"/>
  <c r="A1660" i="2"/>
  <c r="A1661" i="2"/>
  <c r="A1662" i="2"/>
  <c r="A1663" i="2"/>
  <c r="A1664" i="2"/>
  <c r="A1665" i="2"/>
  <c r="A1666" i="2"/>
  <c r="A1667" i="2"/>
  <c r="A1668" i="2"/>
  <c r="A1669" i="2"/>
  <c r="A1670" i="2"/>
  <c r="A1671" i="2"/>
  <c r="A1672" i="2"/>
  <c r="A1673" i="2"/>
  <c r="A1674" i="2"/>
  <c r="A1675" i="2"/>
  <c r="A1676" i="2"/>
  <c r="A1677" i="2"/>
  <c r="A1678" i="2"/>
  <c r="A1679" i="2"/>
  <c r="A1680" i="2"/>
  <c r="A1681" i="2"/>
  <c r="A1682" i="2"/>
  <c r="A1683" i="2"/>
  <c r="A1684" i="2"/>
  <c r="A1686" i="2"/>
  <c r="A1687" i="2"/>
  <c r="A1689" i="2"/>
  <c r="A1690" i="2"/>
  <c r="A1692" i="2"/>
  <c r="A1693" i="2"/>
  <c r="A1694" i="2"/>
  <c r="A1695"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6" i="2"/>
  <c r="N1687" i="2"/>
  <c r="N1689" i="2"/>
  <c r="N1690" i="2"/>
  <c r="N1692" i="2"/>
  <c r="N1693" i="2"/>
  <c r="N1694" i="2"/>
  <c r="N1695" i="2"/>
  <c r="M1648" i="2"/>
  <c r="M1649" i="2"/>
  <c r="M1650" i="2"/>
  <c r="M1651" i="2"/>
  <c r="M1652" i="2"/>
  <c r="M1653" i="2"/>
  <c r="M1654" i="2"/>
  <c r="M1655" i="2"/>
  <c r="M1659" i="2"/>
  <c r="M1660" i="2"/>
  <c r="M1661" i="2"/>
  <c r="M1662" i="2"/>
  <c r="M1664" i="2"/>
  <c r="M1665" i="2"/>
  <c r="M1666" i="2"/>
  <c r="M1667" i="2"/>
  <c r="M1668" i="2"/>
  <c r="M1670" i="2"/>
  <c r="M1671" i="2"/>
  <c r="M1672" i="2"/>
  <c r="M1673" i="2"/>
  <c r="M1674" i="2"/>
  <c r="M1676" i="2"/>
  <c r="M1677" i="2"/>
  <c r="M1678" i="2"/>
  <c r="M1679" i="2"/>
  <c r="M1680" i="2"/>
  <c r="M1681" i="2"/>
  <c r="M1682" i="2"/>
  <c r="M1683" i="2"/>
  <c r="M1684" i="2"/>
  <c r="M1686" i="2"/>
  <c r="M1687" i="2"/>
  <c r="M1689" i="2"/>
  <c r="M1690" i="2"/>
  <c r="M1692" i="2"/>
  <c r="M1693" i="2"/>
  <c r="M1694" i="2"/>
  <c r="M1695"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6" i="2"/>
  <c r="K1687" i="2"/>
  <c r="K1689" i="2"/>
  <c r="K1690" i="2"/>
  <c r="K1692" i="2"/>
  <c r="K1693" i="2"/>
  <c r="K1694" i="2"/>
  <c r="K1695" i="2"/>
  <c r="V746" i="3" a="1"/>
  <c r="V746" i="3" s="1"/>
  <c r="V747" i="3" a="1"/>
  <c r="V747" i="3" s="1"/>
  <c r="V748" i="3" a="1"/>
  <c r="V748" i="3" s="1"/>
  <c r="V749" i="3" a="1"/>
  <c r="V749" i="3" s="1"/>
  <c r="V750" i="3" a="1"/>
  <c r="V750" i="3" s="1"/>
  <c r="V751" i="3" a="1"/>
  <c r="V751" i="3" s="1"/>
  <c r="V752" i="3" a="1"/>
  <c r="V752" i="3" s="1"/>
  <c r="V753" i="3" a="1"/>
  <c r="V753" i="3" s="1"/>
  <c r="V754" i="3" a="1"/>
  <c r="V754" i="3" s="1"/>
  <c r="V755" i="3" a="1"/>
  <c r="V755" i="3" s="1"/>
  <c r="V756" i="3" a="1"/>
  <c r="V756" i="3" s="1"/>
  <c r="V757" i="3" a="1"/>
  <c r="V757" i="3" s="1"/>
  <c r="V758" i="3" a="1"/>
  <c r="V758" i="3" s="1"/>
  <c r="V759" i="3" a="1"/>
  <c r="V759" i="3" s="1"/>
  <c r="V760" i="3" a="1"/>
  <c r="V760" i="3" s="1"/>
  <c r="V761" i="3" a="1"/>
  <c r="V761" i="3" s="1"/>
  <c r="V762" i="3" a="1"/>
  <c r="V762" i="3" s="1"/>
  <c r="V763" i="3" a="1"/>
  <c r="V763" i="3" s="1"/>
  <c r="V764" i="3" a="1"/>
  <c r="V764" i="3" s="1"/>
  <c r="V765" i="3" a="1"/>
  <c r="V765" i="3" s="1"/>
  <c r="V766" i="3" a="1"/>
  <c r="V766" i="3" s="1"/>
  <c r="V767" i="3" a="1"/>
  <c r="V767" i="3" s="1"/>
  <c r="V768" i="3" a="1"/>
  <c r="V768" i="3" s="1"/>
  <c r="V769" i="3" a="1"/>
  <c r="V769" i="3" s="1"/>
  <c r="V770" i="3" a="1"/>
  <c r="V770" i="3" s="1"/>
  <c r="V771" i="3" a="1"/>
  <c r="V771" i="3" s="1"/>
  <c r="V772" i="3" a="1"/>
  <c r="V772" i="3" s="1"/>
  <c r="V773" i="3" a="1"/>
  <c r="V773" i="3" s="1"/>
  <c r="V774" i="3" a="1"/>
  <c r="V774" i="3" s="1"/>
  <c r="V775" i="3" a="1"/>
  <c r="V775" i="3" s="1"/>
  <c r="V776" i="3" a="1"/>
  <c r="V776" i="3" s="1"/>
  <c r="V777" i="3" a="1"/>
  <c r="V777" i="3" s="1"/>
  <c r="V778" i="3" a="1"/>
  <c r="V778" i="3" s="1"/>
  <c r="V779" i="3" a="1"/>
  <c r="V779" i="3" s="1"/>
  <c r="V780" i="3" a="1"/>
  <c r="V780" i="3" s="1"/>
  <c r="V781" i="3" a="1"/>
  <c r="V781" i="3" s="1"/>
  <c r="V782" i="3" a="1"/>
  <c r="V782" i="3" s="1"/>
  <c r="V783" i="3" a="1"/>
  <c r="V783" i="3" s="1"/>
  <c r="V784" i="3" a="1"/>
  <c r="V784" i="3" s="1"/>
  <c r="V785" i="3" a="1"/>
  <c r="V785" i="3" s="1"/>
  <c r="V786" i="3" a="1"/>
  <c r="V786" i="3" s="1"/>
  <c r="V787" i="3" a="1"/>
  <c r="V787" i="3" s="1"/>
  <c r="V788" i="3" a="1"/>
  <c r="V788" i="3" s="1"/>
  <c r="V789" i="3" a="1"/>
  <c r="V789" i="3" s="1"/>
  <c r="V790" i="3" a="1"/>
  <c r="V790" i="3" s="1"/>
  <c r="V791" i="3" a="1"/>
  <c r="V791" i="3" s="1"/>
  <c r="V792" i="3" a="1"/>
  <c r="V792" i="3" s="1"/>
  <c r="V793" i="3" a="1"/>
  <c r="V793" i="3" s="1"/>
  <c r="V794" i="3" a="1"/>
  <c r="V794" i="3" s="1"/>
  <c r="V795" i="3" a="1"/>
  <c r="V795" i="3" s="1"/>
  <c r="V796" i="3" a="1"/>
  <c r="V796" i="3" s="1"/>
  <c r="V797" i="3" a="1"/>
  <c r="V797" i="3" s="1"/>
  <c r="V798" i="3" a="1"/>
  <c r="V798" i="3" s="1"/>
  <c r="B1632" i="2"/>
  <c r="N1647" i="2"/>
  <c r="N1646" i="2"/>
  <c r="N1645" i="2"/>
  <c r="N1644" i="2"/>
  <c r="N1643" i="2"/>
  <c r="N1642" i="2"/>
  <c r="N1641" i="2"/>
  <c r="N1640" i="2"/>
  <c r="N1637" i="2"/>
  <c r="N1636" i="2"/>
  <c r="N1635" i="2"/>
  <c r="M1647" i="2"/>
  <c r="M1646" i="2"/>
  <c r="M1645" i="2"/>
  <c r="M1644" i="2"/>
  <c r="M1643" i="2"/>
  <c r="M1642" i="2"/>
  <c r="M1641" i="2"/>
  <c r="M1640" i="2"/>
  <c r="M1637" i="2"/>
  <c r="M1636" i="2"/>
  <c r="M1635" i="2"/>
  <c r="M1634" i="2"/>
  <c r="M1633" i="2"/>
  <c r="M1632" i="2"/>
  <c r="M1631" i="2"/>
  <c r="M1630" i="2"/>
  <c r="M1629" i="2"/>
  <c r="M1628" i="2"/>
  <c r="M1627" i="2"/>
  <c r="M1626" i="2"/>
  <c r="M1624" i="2"/>
  <c r="K1640" i="2"/>
  <c r="K1641" i="2"/>
  <c r="K1642" i="2"/>
  <c r="K1643" i="2"/>
  <c r="K1644" i="2"/>
  <c r="K1645" i="2"/>
  <c r="K1646" i="2"/>
  <c r="K1647" i="2"/>
  <c r="A1640" i="2"/>
  <c r="A1641" i="2"/>
  <c r="A1642" i="2"/>
  <c r="A1643" i="2"/>
  <c r="A1644" i="2"/>
  <c r="A1645" i="2"/>
  <c r="A1646" i="2"/>
  <c r="A1647" i="2"/>
  <c r="A1635" i="2"/>
  <c r="A1636" i="2"/>
  <c r="A1637" i="2"/>
  <c r="A1633" i="2"/>
  <c r="A1634" i="2"/>
  <c r="K1635" i="2"/>
  <c r="K1636" i="2"/>
  <c r="K1637" i="2"/>
  <c r="N1624" i="2"/>
  <c r="N1625" i="2"/>
  <c r="N1626" i="2"/>
  <c r="N1627" i="2"/>
  <c r="N1628" i="2"/>
  <c r="N1629" i="2"/>
  <c r="N1630" i="2"/>
  <c r="N1631" i="2"/>
  <c r="N1632" i="2"/>
  <c r="N1633" i="2"/>
  <c r="N1634" i="2"/>
  <c r="K1624" i="2"/>
  <c r="K1625" i="2"/>
  <c r="K1626" i="2"/>
  <c r="K1627" i="2"/>
  <c r="K1628" i="2"/>
  <c r="K1629" i="2"/>
  <c r="K1630" i="2"/>
  <c r="K1631" i="2"/>
  <c r="K1632" i="2"/>
  <c r="K1633" i="2"/>
  <c r="K1634" i="2"/>
  <c r="B1624" i="2"/>
  <c r="B1625" i="2"/>
  <c r="B1626" i="2"/>
  <c r="B1627" i="2"/>
  <c r="B1628" i="2"/>
  <c r="B1629" i="2"/>
  <c r="B1630" i="2"/>
  <c r="B1631" i="2"/>
  <c r="A1624" i="2"/>
  <c r="A1625" i="2"/>
  <c r="A1626" i="2"/>
  <c r="A1627" i="2"/>
  <c r="A1628" i="2"/>
  <c r="A1629" i="2"/>
  <c r="A1630" i="2"/>
  <c r="A1631" i="2"/>
  <c r="A1632" i="2"/>
  <c r="B1623" i="2"/>
  <c r="B1614" i="2"/>
  <c r="B1615" i="2"/>
  <c r="B1616" i="2"/>
  <c r="B1617" i="2"/>
  <c r="B1618" i="2"/>
  <c r="B1619" i="2"/>
  <c r="B1543" i="2"/>
  <c r="B193" i="2"/>
  <c r="B196" i="2"/>
  <c r="B1249" i="2"/>
  <c r="B1598" i="2"/>
  <c r="B1599" i="2"/>
  <c r="B1600" i="2"/>
  <c r="B1031" i="2"/>
  <c r="B1602" i="2"/>
  <c r="B439" i="2"/>
  <c r="B1604" i="2"/>
  <c r="B1605" i="2"/>
  <c r="B1606" i="2"/>
  <c r="B1607" i="2"/>
  <c r="B1608" i="2"/>
  <c r="B1609" i="2"/>
  <c r="B1610" i="2"/>
  <c r="B1611" i="2"/>
  <c r="B1612" i="2"/>
  <c r="N1623" i="2"/>
  <c r="N1614" i="2"/>
  <c r="N1615" i="2"/>
  <c r="N1616" i="2"/>
  <c r="N1617" i="2"/>
  <c r="N1618" i="2"/>
  <c r="N1619" i="2"/>
  <c r="N1543" i="2"/>
  <c r="N193" i="2"/>
  <c r="N196" i="2"/>
  <c r="N1249" i="2"/>
  <c r="M1614" i="2"/>
  <c r="M1615" i="2"/>
  <c r="M1616" i="2"/>
  <c r="M1618" i="2"/>
  <c r="M1619" i="2"/>
  <c r="M1543" i="2"/>
  <c r="M193" i="2"/>
  <c r="M196" i="2"/>
  <c r="M1249" i="2"/>
  <c r="K1623" i="2"/>
  <c r="K1614" i="2"/>
  <c r="K1615" i="2"/>
  <c r="K1616" i="2"/>
  <c r="K1617" i="2"/>
  <c r="K1618" i="2"/>
  <c r="K1619" i="2"/>
  <c r="K1543" i="2"/>
  <c r="K193" i="2"/>
  <c r="K196" i="2"/>
  <c r="K1249" i="2"/>
  <c r="A1623" i="2"/>
  <c r="A1614" i="2"/>
  <c r="A1615" i="2"/>
  <c r="A1616" i="2"/>
  <c r="A1617" i="2"/>
  <c r="A1618" i="2"/>
  <c r="A1619" i="2"/>
  <c r="A1543" i="2"/>
  <c r="A193" i="2"/>
  <c r="A196" i="2"/>
  <c r="A1249" i="2"/>
  <c r="N1600" i="2"/>
  <c r="N1031" i="2"/>
  <c r="N1602" i="2"/>
  <c r="N439" i="2"/>
  <c r="N1604" i="2"/>
  <c r="N1605" i="2"/>
  <c r="N1606" i="2"/>
  <c r="N1607" i="2"/>
  <c r="N1608" i="2"/>
  <c r="N1609" i="2"/>
  <c r="N1610" i="2"/>
  <c r="N1611" i="2"/>
  <c r="N1612" i="2"/>
  <c r="M1600" i="2"/>
  <c r="M1031" i="2"/>
  <c r="M1602" i="2"/>
  <c r="M439" i="2"/>
  <c r="M1604" i="2"/>
  <c r="M1605" i="2"/>
  <c r="M1606" i="2"/>
  <c r="M1607" i="2"/>
  <c r="M1611" i="2"/>
  <c r="M1612" i="2"/>
  <c r="K1608" i="2"/>
  <c r="K1609" i="2"/>
  <c r="K1610" i="2"/>
  <c r="K1611" i="2"/>
  <c r="K1612" i="2"/>
  <c r="A1608" i="2"/>
  <c r="A1609" i="2"/>
  <c r="A1610" i="2"/>
  <c r="A1611" i="2"/>
  <c r="A1612" i="2"/>
  <c r="K1600" i="2"/>
  <c r="K1031" i="2"/>
  <c r="K1602" i="2"/>
  <c r="K439" i="2"/>
  <c r="K1604" i="2"/>
  <c r="K1605" i="2"/>
  <c r="K1606" i="2"/>
  <c r="K1607" i="2"/>
  <c r="A1600" i="2"/>
  <c r="A1031" i="2"/>
  <c r="A1602" i="2"/>
  <c r="A439" i="2"/>
  <c r="A1604" i="2"/>
  <c r="A1605" i="2"/>
  <c r="A1606" i="2"/>
  <c r="A1607" i="2"/>
  <c r="N1565" i="2" l="1"/>
  <c r="M1565" i="2"/>
  <c r="K1565" i="2"/>
  <c r="B1565" i="2"/>
  <c r="A1565" i="2"/>
  <c r="N1583" i="2"/>
  <c r="N1584" i="2"/>
  <c r="N1585" i="2"/>
  <c r="N1586" i="2"/>
  <c r="N1587" i="2"/>
  <c r="N1588" i="2"/>
  <c r="N1589" i="2"/>
  <c r="N1590" i="2"/>
  <c r="N1591" i="2"/>
  <c r="N1592" i="2"/>
  <c r="N1593" i="2"/>
  <c r="N1594" i="2"/>
  <c r="N1595" i="2"/>
  <c r="N1596" i="2"/>
  <c r="N1384" i="2"/>
  <c r="N1598" i="2"/>
  <c r="N1599" i="2"/>
  <c r="M1583" i="2"/>
  <c r="M1584" i="2"/>
  <c r="M1590" i="2"/>
  <c r="M1594" i="2"/>
  <c r="M1595" i="2"/>
  <c r="M1596" i="2"/>
  <c r="M1384" i="2"/>
  <c r="M1598" i="2"/>
  <c r="K1583" i="2"/>
  <c r="K1584" i="2"/>
  <c r="K1585" i="2"/>
  <c r="K1586" i="2"/>
  <c r="K1587" i="2"/>
  <c r="K1588" i="2"/>
  <c r="K1589" i="2"/>
  <c r="K1590" i="2"/>
  <c r="K1591" i="2"/>
  <c r="K1592" i="2"/>
  <c r="K1593" i="2"/>
  <c r="K1594" i="2"/>
  <c r="K1595" i="2"/>
  <c r="K1596" i="2"/>
  <c r="K1384" i="2"/>
  <c r="K1598" i="2"/>
  <c r="K1599" i="2"/>
  <c r="A1583" i="2"/>
  <c r="A1584" i="2"/>
  <c r="A1585" i="2"/>
  <c r="A1586" i="2"/>
  <c r="A1587" i="2"/>
  <c r="A1588" i="2"/>
  <c r="A1589" i="2"/>
  <c r="A1590" i="2"/>
  <c r="A1591" i="2"/>
  <c r="A1592" i="2"/>
  <c r="A1593" i="2"/>
  <c r="A1594" i="2"/>
  <c r="A1595" i="2"/>
  <c r="A1596" i="2"/>
  <c r="A1384" i="2"/>
  <c r="A1598" i="2"/>
  <c r="A1599" i="2"/>
  <c r="B1583" i="2"/>
  <c r="B1584" i="2"/>
  <c r="B1585" i="2"/>
  <c r="B1586" i="2"/>
  <c r="B1587" i="2"/>
  <c r="B1588" i="2"/>
  <c r="B1589" i="2"/>
  <c r="B1590" i="2"/>
  <c r="B1591" i="2"/>
  <c r="B1592" i="2"/>
  <c r="B1593" i="2"/>
  <c r="B1594" i="2"/>
  <c r="B1595" i="2"/>
  <c r="B1596" i="2"/>
  <c r="B1384" i="2"/>
  <c r="N1566" i="2"/>
  <c r="M1566" i="2"/>
  <c r="K1566" i="2"/>
  <c r="B1566" i="2"/>
  <c r="A1566" i="2"/>
  <c r="B1380" i="2"/>
  <c r="B1557" i="2"/>
  <c r="B1381" i="2"/>
  <c r="B1559" i="2"/>
  <c r="B1446" i="2"/>
  <c r="B1448" i="2"/>
  <c r="B1562" i="2"/>
  <c r="B1563" i="2"/>
  <c r="B1564" i="2"/>
  <c r="B1567" i="2"/>
  <c r="B1568" i="2"/>
  <c r="B1569" i="2"/>
  <c r="B1570" i="2"/>
  <c r="B1451" i="2"/>
  <c r="B1572" i="2"/>
  <c r="B1573" i="2"/>
  <c r="B1574" i="2"/>
  <c r="B1575" i="2"/>
  <c r="B1576" i="2"/>
  <c r="B1577" i="2"/>
  <c r="B1578" i="2"/>
  <c r="B1579" i="2"/>
  <c r="B191" i="2"/>
  <c r="B1581" i="2"/>
  <c r="B1582" i="2"/>
  <c r="A1563" i="2"/>
  <c r="A1564" i="2"/>
  <c r="A1567" i="2"/>
  <c r="A1568" i="2"/>
  <c r="A1569" i="2"/>
  <c r="A1570" i="2"/>
  <c r="A1451" i="2"/>
  <c r="A1572" i="2"/>
  <c r="A1573" i="2"/>
  <c r="A1574" i="2"/>
  <c r="A1575" i="2"/>
  <c r="A1576" i="2"/>
  <c r="A1577" i="2"/>
  <c r="A1578" i="2"/>
  <c r="A1579" i="2"/>
  <c r="A191" i="2"/>
  <c r="A1581" i="2"/>
  <c r="A1582" i="2"/>
  <c r="N1563" i="2"/>
  <c r="N1564" i="2"/>
  <c r="N1567" i="2"/>
  <c r="N1568" i="2"/>
  <c r="N1569" i="2"/>
  <c r="N1570" i="2"/>
  <c r="N1451" i="2"/>
  <c r="N1572" i="2"/>
  <c r="N1573" i="2"/>
  <c r="N1574" i="2"/>
  <c r="N1575" i="2"/>
  <c r="N1576" i="2"/>
  <c r="N1577" i="2"/>
  <c r="N1578" i="2"/>
  <c r="N1579" i="2"/>
  <c r="N191" i="2"/>
  <c r="N1581" i="2"/>
  <c r="N1582" i="2"/>
  <c r="M1563" i="2"/>
  <c r="M1564" i="2"/>
  <c r="M1567" i="2"/>
  <c r="M1568" i="2"/>
  <c r="M1569" i="2"/>
  <c r="M1570" i="2"/>
  <c r="M1451" i="2"/>
  <c r="M1572" i="2"/>
  <c r="M1573" i="2"/>
  <c r="M1574" i="2"/>
  <c r="M1575" i="2"/>
  <c r="M1577" i="2"/>
  <c r="M1578" i="2"/>
  <c r="M1579" i="2"/>
  <c r="M191" i="2"/>
  <c r="M1581" i="2"/>
  <c r="M1582" i="2"/>
  <c r="K1563" i="2"/>
  <c r="K1564" i="2"/>
  <c r="K1567" i="2"/>
  <c r="K1568" i="2"/>
  <c r="K1569" i="2"/>
  <c r="K1570" i="2"/>
  <c r="K1451" i="2"/>
  <c r="K1572" i="2"/>
  <c r="K1573" i="2"/>
  <c r="K1574" i="2"/>
  <c r="K1575" i="2"/>
  <c r="K1576" i="2"/>
  <c r="K1577" i="2"/>
  <c r="K1578" i="2"/>
  <c r="K1579" i="2"/>
  <c r="K191" i="2"/>
  <c r="K1581" i="2"/>
  <c r="K1582" i="2"/>
  <c r="V711" i="3" a="1"/>
  <c r="V711" i="3" s="1"/>
  <c r="V712" i="3" a="1"/>
  <c r="V712" i="3" s="1"/>
  <c r="V713" i="3" a="1"/>
  <c r="V713" i="3" s="1"/>
  <c r="V714" i="3" a="1"/>
  <c r="V714" i="3" s="1"/>
  <c r="V715" i="3" a="1"/>
  <c r="V715" i="3" s="1"/>
  <c r="V716" i="3" a="1"/>
  <c r="V716" i="3" s="1"/>
  <c r="V717" i="3" a="1"/>
  <c r="V717" i="3" s="1"/>
  <c r="V718" i="3" a="1"/>
  <c r="V718" i="3" s="1"/>
  <c r="V719" i="3" a="1"/>
  <c r="V719" i="3" s="1"/>
  <c r="V720" i="3" a="1"/>
  <c r="V720" i="3" s="1"/>
  <c r="V721" i="3" a="1"/>
  <c r="V721" i="3" s="1"/>
  <c r="V722" i="3" a="1"/>
  <c r="V722" i="3" s="1"/>
  <c r="V723" i="3" a="1"/>
  <c r="V723" i="3" s="1"/>
  <c r="V724" i="3" a="1"/>
  <c r="V724" i="3" s="1"/>
  <c r="V725" i="3" a="1"/>
  <c r="V725" i="3" s="1"/>
  <c r="V726" i="3" a="1"/>
  <c r="V726" i="3" s="1"/>
  <c r="V727" i="3" a="1"/>
  <c r="V727" i="3" s="1"/>
  <c r="V728" i="3" a="1"/>
  <c r="V728" i="3" s="1"/>
  <c r="V729" i="3" a="1"/>
  <c r="V729" i="3" s="1"/>
  <c r="V730" i="3" a="1"/>
  <c r="V730" i="3" s="1"/>
  <c r="V731" i="3" a="1"/>
  <c r="V731" i="3" s="1"/>
  <c r="V732" i="3" a="1"/>
  <c r="V732" i="3" s="1"/>
  <c r="V733" i="3" a="1"/>
  <c r="V733" i="3" s="1"/>
  <c r="V734" i="3" a="1"/>
  <c r="V734" i="3" s="1"/>
  <c r="V735" i="3" a="1"/>
  <c r="V735" i="3" s="1"/>
  <c r="V736" i="3" a="1"/>
  <c r="V736" i="3" s="1"/>
  <c r="V737" i="3" a="1"/>
  <c r="V737" i="3" s="1"/>
  <c r="V738" i="3" a="1"/>
  <c r="V738" i="3" s="1"/>
  <c r="V739" i="3" a="1"/>
  <c r="V739" i="3" s="1"/>
  <c r="V740" i="3" a="1"/>
  <c r="V740" i="3" s="1"/>
  <c r="V741" i="3" a="1"/>
  <c r="V741" i="3" s="1"/>
  <c r="V742" i="3" a="1"/>
  <c r="V742" i="3" s="1"/>
  <c r="V743" i="3" a="1"/>
  <c r="V743" i="3" s="1"/>
  <c r="V744" i="3" a="1"/>
  <c r="V744" i="3" s="1"/>
  <c r="V745" i="3" a="1"/>
  <c r="V745" i="3" s="1"/>
  <c r="K1530" i="2"/>
  <c r="N1380" i="2"/>
  <c r="N1557" i="2"/>
  <c r="N1381" i="2"/>
  <c r="N1559" i="2"/>
  <c r="N1446" i="2"/>
  <c r="N1448" i="2"/>
  <c r="N1562" i="2"/>
  <c r="M1380" i="2"/>
  <c r="M1557" i="2"/>
  <c r="M1381" i="2"/>
  <c r="M1559" i="2"/>
  <c r="M1446" i="2"/>
  <c r="M1448" i="2"/>
  <c r="M1562" i="2"/>
  <c r="K1380" i="2"/>
  <c r="K1557" i="2"/>
  <c r="K1381" i="2"/>
  <c r="K1559" i="2"/>
  <c r="K1446" i="2"/>
  <c r="K1448" i="2"/>
  <c r="K1562" i="2"/>
  <c r="A1380" i="2"/>
  <c r="A1557" i="2"/>
  <c r="A1381" i="2"/>
  <c r="A1559" i="2"/>
  <c r="A1446" i="2"/>
  <c r="A1448" i="2"/>
  <c r="A1562" i="2"/>
  <c r="N1332" i="2"/>
  <c r="K1332" i="2"/>
  <c r="B1332" i="2"/>
  <c r="A1332" i="2"/>
  <c r="N1544" i="2"/>
  <c r="N1622" i="2"/>
  <c r="N1546" i="2"/>
  <c r="N505" i="2"/>
  <c r="N190" i="2"/>
  <c r="N794" i="2"/>
  <c r="N796" i="2"/>
  <c r="N685" i="2"/>
  <c r="N1553" i="2"/>
  <c r="N1554" i="2"/>
  <c r="N1555" i="2"/>
  <c r="M1544" i="2"/>
  <c r="M1622" i="2"/>
  <c r="M1546" i="2"/>
  <c r="M505" i="2"/>
  <c r="M190" i="2"/>
  <c r="M794" i="2"/>
  <c r="M796" i="2"/>
  <c r="M685" i="2"/>
  <c r="M1553" i="2"/>
  <c r="M1555" i="2"/>
  <c r="K1544" i="2"/>
  <c r="K1622" i="2"/>
  <c r="K1546" i="2"/>
  <c r="K505" i="2"/>
  <c r="K1548" i="2"/>
  <c r="K190" i="2"/>
  <c r="K794" i="2"/>
  <c r="K796" i="2"/>
  <c r="K685" i="2"/>
  <c r="K1553" i="2"/>
  <c r="K1554" i="2"/>
  <c r="K1555" i="2"/>
  <c r="B1544" i="2"/>
  <c r="B1622" i="2"/>
  <c r="B1546" i="2"/>
  <c r="B505" i="2"/>
  <c r="B1548" i="2"/>
  <c r="B190" i="2"/>
  <c r="B794" i="2"/>
  <c r="B796" i="2"/>
  <c r="B685" i="2"/>
  <c r="B1553" i="2"/>
  <c r="B1554" i="2"/>
  <c r="B1555" i="2"/>
  <c r="A1544" i="2"/>
  <c r="A1622" i="2"/>
  <c r="A1546" i="2"/>
  <c r="A505" i="2"/>
  <c r="A1548" i="2"/>
  <c r="A190" i="2"/>
  <c r="A794" i="2"/>
  <c r="A796" i="2"/>
  <c r="A685" i="2"/>
  <c r="A1553" i="2"/>
  <c r="A1554" i="2"/>
  <c r="A1555" i="2"/>
  <c r="D1" i="20"/>
  <c r="D55" i="20"/>
  <c r="E55" i="20"/>
  <c r="D56" i="20" s="1"/>
  <c r="F55" i="20"/>
  <c r="F56" i="20" s="1"/>
  <c r="G55" i="20"/>
  <c r="H55" i="20"/>
  <c r="I55" i="20"/>
  <c r="H56" i="20" s="1"/>
  <c r="J55" i="20"/>
  <c r="K55" i="20"/>
  <c r="L55" i="20"/>
  <c r="M55" i="20"/>
  <c r="N55" i="20"/>
  <c r="N56" i="20" s="1"/>
  <c r="O55" i="20"/>
  <c r="P55" i="20"/>
  <c r="Q55" i="20"/>
  <c r="P56" i="20" s="1"/>
  <c r="R55" i="20"/>
  <c r="R56" i="20" s="1"/>
  <c r="S55" i="20"/>
  <c r="T55" i="20"/>
  <c r="U55" i="20"/>
  <c r="T56" i="20" s="1"/>
  <c r="V55" i="20"/>
  <c r="W55" i="20"/>
  <c r="X55" i="20"/>
  <c r="Y55" i="20"/>
  <c r="Z55" i="20"/>
  <c r="AA55" i="20"/>
  <c r="AB55" i="20"/>
  <c r="AC55" i="20"/>
  <c r="AB56" i="20" s="1"/>
  <c r="AD55" i="20"/>
  <c r="AE55" i="20"/>
  <c r="AF55" i="20"/>
  <c r="AG55" i="20"/>
  <c r="AF56" i="20" s="1"/>
  <c r="AH55" i="20"/>
  <c r="AI55" i="20"/>
  <c r="AJ55" i="20"/>
  <c r="AK55" i="20"/>
  <c r="AL55" i="20"/>
  <c r="AL56" i="20" s="1"/>
  <c r="AM55" i="20"/>
  <c r="AN55" i="20"/>
  <c r="AO55" i="20"/>
  <c r="AN56" i="20" s="1"/>
  <c r="AP55" i="20"/>
  <c r="AP56" i="20" s="1"/>
  <c r="AQ55" i="20"/>
  <c r="AR55" i="20"/>
  <c r="AS55" i="20"/>
  <c r="AR56" i="20" s="1"/>
  <c r="AT55" i="20"/>
  <c r="AU55" i="20"/>
  <c r="AV55" i="20"/>
  <c r="AW55" i="20"/>
  <c r="AX55" i="20"/>
  <c r="AY55" i="20"/>
  <c r="AZ55" i="20"/>
  <c r="BA55" i="20"/>
  <c r="AZ56" i="20" s="1"/>
  <c r="BB55" i="20"/>
  <c r="BC55" i="20"/>
  <c r="BD55" i="20"/>
  <c r="BE55" i="20"/>
  <c r="BD56" i="20" s="1"/>
  <c r="BF55" i="20"/>
  <c r="BG55" i="20"/>
  <c r="BH55" i="20"/>
  <c r="BI55" i="20"/>
  <c r="BJ55" i="20"/>
  <c r="BJ56" i="20" s="1"/>
  <c r="BK55" i="20"/>
  <c r="BL55" i="20"/>
  <c r="BL56" i="20" s="1"/>
  <c r="BM55" i="20"/>
  <c r="BN55" i="20"/>
  <c r="BN56" i="20" s="1"/>
  <c r="BO55" i="20"/>
  <c r="BP55" i="20"/>
  <c r="BQ55" i="20"/>
  <c r="BP56" i="20" s="1"/>
  <c r="BR55" i="20"/>
  <c r="BS55" i="20"/>
  <c r="BT55" i="20"/>
  <c r="BU55" i="20"/>
  <c r="BV55" i="20"/>
  <c r="BW55" i="20"/>
  <c r="BX55" i="20"/>
  <c r="BY55" i="20"/>
  <c r="BX56" i="20" s="1"/>
  <c r="BZ55" i="20"/>
  <c r="CA55" i="20"/>
  <c r="CB55" i="20"/>
  <c r="CC55" i="20"/>
  <c r="CB56" i="20" s="1"/>
  <c r="CD55" i="20"/>
  <c r="CE55" i="20"/>
  <c r="CH55" i="20"/>
  <c r="CI55" i="20"/>
  <c r="CJ55" i="20"/>
  <c r="CJ56" i="20" s="1"/>
  <c r="CK55" i="20"/>
  <c r="CL55" i="20"/>
  <c r="CL56" i="20" s="1"/>
  <c r="CM55" i="20"/>
  <c r="CN55" i="20"/>
  <c r="CN56" i="20" s="1"/>
  <c r="CO55" i="20"/>
  <c r="CP55" i="20"/>
  <c r="CQ55" i="20"/>
  <c r="CP56" i="20" s="1"/>
  <c r="CR55" i="20"/>
  <c r="CS55" i="20"/>
  <c r="CT55" i="20"/>
  <c r="CU55" i="20"/>
  <c r="CV55" i="20"/>
  <c r="CW55" i="20"/>
  <c r="CX55" i="20"/>
  <c r="CY55" i="20"/>
  <c r="CX56" i="20" s="1"/>
  <c r="CZ55" i="20"/>
  <c r="DA55" i="20"/>
  <c r="J56" i="20"/>
  <c r="L56" i="20"/>
  <c r="V56" i="20"/>
  <c r="X56" i="20"/>
  <c r="Z56" i="20"/>
  <c r="AD56" i="20"/>
  <c r="AH56" i="20"/>
  <c r="AJ56" i="20"/>
  <c r="AT56" i="20"/>
  <c r="AV56" i="20"/>
  <c r="AX56" i="20"/>
  <c r="BB56" i="20"/>
  <c r="BF56" i="20"/>
  <c r="BH56" i="20"/>
  <c r="BR56" i="20"/>
  <c r="BT56" i="20"/>
  <c r="BV56" i="20"/>
  <c r="BZ56" i="20"/>
  <c r="CD56" i="20"/>
  <c r="CH56" i="20"/>
  <c r="CR56" i="20"/>
  <c r="CT56" i="20"/>
  <c r="CV56" i="20"/>
  <c r="CZ56" i="20"/>
  <c r="N1497" i="2"/>
  <c r="M1497" i="2"/>
  <c r="K1497" i="2"/>
  <c r="B1497" i="2"/>
  <c r="A1497" i="2"/>
  <c r="N1376" i="2"/>
  <c r="M1376" i="2"/>
  <c r="K1376" i="2"/>
  <c r="B1376" i="2"/>
  <c r="A1376" i="2"/>
  <c r="N866" i="2" l="1"/>
  <c r="M866" i="2"/>
  <c r="K866" i="2"/>
  <c r="B866" i="2"/>
  <c r="A866" i="2"/>
  <c r="B1501" i="2" l="1"/>
  <c r="B1502" i="2"/>
  <c r="B682" i="2"/>
  <c r="B501" i="2"/>
  <c r="B1505" i="2"/>
  <c r="B1506" i="2"/>
  <c r="B1507" i="2"/>
  <c r="B1508" i="2"/>
  <c r="B1509" i="2"/>
  <c r="B1444" i="2"/>
  <c r="B1445" i="2"/>
  <c r="B867" i="2"/>
  <c r="B1366" i="2"/>
  <c r="B1367" i="2"/>
  <c r="B1516" i="2"/>
  <c r="B1393" i="2"/>
  <c r="B1394" i="2"/>
  <c r="B683" i="2"/>
  <c r="B1520" i="2"/>
  <c r="B1521" i="2"/>
  <c r="B1369" i="2"/>
  <c r="B1523" i="2"/>
  <c r="B1524" i="2"/>
  <c r="B1525" i="2"/>
  <c r="B1526" i="2"/>
  <c r="B1527" i="2"/>
  <c r="B503" i="2"/>
  <c r="B1530" i="2"/>
  <c r="B189" i="2"/>
  <c r="B1377" i="2"/>
  <c r="B1030" i="2"/>
  <c r="B1269" i="2"/>
  <c r="B1378" i="2"/>
  <c r="B1537" i="2"/>
  <c r="B1538" i="2"/>
  <c r="B1539" i="2"/>
  <c r="B1540" i="2"/>
  <c r="B1541" i="2"/>
  <c r="B504" i="2"/>
  <c r="B1379" i="2"/>
  <c r="A1526" i="2"/>
  <c r="A1527" i="2"/>
  <c r="A503" i="2"/>
  <c r="A1530" i="2"/>
  <c r="A189" i="2"/>
  <c r="A1377" i="2"/>
  <c r="A1030" i="2"/>
  <c r="A1269" i="2"/>
  <c r="A1378" i="2"/>
  <c r="A1537" i="2"/>
  <c r="A1538" i="2"/>
  <c r="A1539" i="2"/>
  <c r="A1540" i="2"/>
  <c r="A1541" i="2"/>
  <c r="A504" i="2"/>
  <c r="A1379" i="2"/>
  <c r="D309" i="7"/>
  <c r="N1526" i="2"/>
  <c r="N1527" i="2"/>
  <c r="N503" i="2"/>
  <c r="N1530" i="2"/>
  <c r="N189" i="2"/>
  <c r="N1377" i="2"/>
  <c r="N1030" i="2"/>
  <c r="N1269" i="2"/>
  <c r="N1378" i="2"/>
  <c r="N1537" i="2"/>
  <c r="N1538" i="2"/>
  <c r="N1539" i="2"/>
  <c r="N1540" i="2"/>
  <c r="N1541" i="2"/>
  <c r="N504" i="2"/>
  <c r="N1379" i="2"/>
  <c r="M1526" i="2"/>
  <c r="M1527" i="2"/>
  <c r="M503" i="2"/>
  <c r="M1530" i="2"/>
  <c r="M1377" i="2"/>
  <c r="M1378" i="2"/>
  <c r="M1537" i="2"/>
  <c r="M1538" i="2"/>
  <c r="M1540" i="2"/>
  <c r="M1541" i="2"/>
  <c r="M504" i="2"/>
  <c r="M1379" i="2"/>
  <c r="K1526" i="2"/>
  <c r="K1527" i="2"/>
  <c r="K503" i="2"/>
  <c r="K189" i="2"/>
  <c r="K1377" i="2"/>
  <c r="K1030" i="2"/>
  <c r="K1269" i="2"/>
  <c r="K1378" i="2"/>
  <c r="K1537" i="2"/>
  <c r="K1539" i="2"/>
  <c r="K1540" i="2"/>
  <c r="K1541" i="2"/>
  <c r="K504" i="2"/>
  <c r="K1379" i="2"/>
  <c r="A1521" i="2"/>
  <c r="A1369" i="2"/>
  <c r="A1523" i="2"/>
  <c r="A1524" i="2"/>
  <c r="A1525" i="2"/>
  <c r="N1521" i="2"/>
  <c r="N1369" i="2"/>
  <c r="N1523" i="2"/>
  <c r="N1524" i="2"/>
  <c r="N1525" i="2"/>
  <c r="M1521" i="2"/>
  <c r="M1369" i="2"/>
  <c r="M1523" i="2"/>
  <c r="M1524" i="2"/>
  <c r="M1525" i="2"/>
  <c r="K1521" i="2"/>
  <c r="K1369" i="2"/>
  <c r="K1523" i="2"/>
  <c r="K1524" i="2"/>
  <c r="K1525" i="2"/>
  <c r="C2" i="21" a="1"/>
  <c r="C2" i="21" s="1"/>
  <c r="N1528" i="2"/>
  <c r="M1528" i="2"/>
  <c r="K1528" i="2"/>
  <c r="B1528" i="2"/>
  <c r="A1528" i="2"/>
  <c r="N1366" i="2"/>
  <c r="M1366" i="2"/>
  <c r="K1366" i="2"/>
  <c r="A1366" i="2"/>
  <c r="D308" i="7"/>
  <c r="S308" i="7" s="1"/>
  <c r="B1496" i="2"/>
  <c r="B1498" i="2"/>
  <c r="B1499" i="2"/>
  <c r="B1443" i="2"/>
  <c r="A1501" i="2"/>
  <c r="A1502" i="2"/>
  <c r="A682" i="2"/>
  <c r="A501" i="2"/>
  <c r="A1505" i="2"/>
  <c r="A1506" i="2"/>
  <c r="A1507" i="2"/>
  <c r="A1508" i="2"/>
  <c r="A1509" i="2"/>
  <c r="A1444" i="2"/>
  <c r="A1445" i="2"/>
  <c r="A867" i="2"/>
  <c r="A1367" i="2"/>
  <c r="A1516" i="2"/>
  <c r="A1393" i="2"/>
  <c r="A1394" i="2"/>
  <c r="A683" i="2"/>
  <c r="A1520" i="2"/>
  <c r="N1501" i="2"/>
  <c r="N1502" i="2"/>
  <c r="N682" i="2"/>
  <c r="N501" i="2"/>
  <c r="N1505" i="2"/>
  <c r="N1506" i="2"/>
  <c r="N1507" i="2"/>
  <c r="N1508" i="2"/>
  <c r="N1509" i="2"/>
  <c r="N1444" i="2"/>
  <c r="N1445" i="2"/>
  <c r="N867" i="2"/>
  <c r="N1367" i="2"/>
  <c r="N1516" i="2"/>
  <c r="N1393" i="2"/>
  <c r="N1394" i="2"/>
  <c r="N683" i="2"/>
  <c r="N1520" i="2"/>
  <c r="M1501" i="2"/>
  <c r="M1502" i="2"/>
  <c r="M682" i="2"/>
  <c r="M501" i="2"/>
  <c r="M1505" i="2"/>
  <c r="M1506" i="2"/>
  <c r="M1507" i="2"/>
  <c r="M1508" i="2"/>
  <c r="M1509" i="2"/>
  <c r="M1444" i="2"/>
  <c r="M1445" i="2"/>
  <c r="M867" i="2"/>
  <c r="M1367" i="2"/>
  <c r="M1516" i="2"/>
  <c r="M1393" i="2"/>
  <c r="M1394" i="2"/>
  <c r="M683" i="2"/>
  <c r="M1520" i="2"/>
  <c r="K1501" i="2"/>
  <c r="K1502" i="2"/>
  <c r="K682" i="2"/>
  <c r="K501" i="2"/>
  <c r="K1505" i="2"/>
  <c r="K1506" i="2"/>
  <c r="K1507" i="2"/>
  <c r="K1508" i="2"/>
  <c r="K1509" i="2"/>
  <c r="K1444" i="2"/>
  <c r="K1445" i="2"/>
  <c r="K867" i="2"/>
  <c r="K1367" i="2"/>
  <c r="K1516" i="2"/>
  <c r="K1393" i="2"/>
  <c r="K1394" i="2"/>
  <c r="K683" i="2"/>
  <c r="K1520" i="2"/>
  <c r="N1499" i="2"/>
  <c r="N1443" i="2"/>
  <c r="M1499" i="2"/>
  <c r="M1443" i="2"/>
  <c r="A1499" i="2"/>
  <c r="A1443" i="2"/>
  <c r="K1499" i="2"/>
  <c r="K1443" i="2"/>
  <c r="B1481" i="2"/>
  <c r="B1482" i="2"/>
  <c r="B1483" i="2"/>
  <c r="B1029" i="2"/>
  <c r="B1485" i="2"/>
  <c r="B1486" i="2"/>
  <c r="B793" i="2"/>
  <c r="B1488" i="2"/>
  <c r="B1621" i="2"/>
  <c r="B1244" i="2"/>
  <c r="B1491" i="2"/>
  <c r="B1492" i="2"/>
  <c r="B1493" i="2"/>
  <c r="B1245" i="2"/>
  <c r="B1495" i="2"/>
  <c r="B1480" i="2"/>
  <c r="T307" i="7"/>
  <c r="T308" i="7"/>
  <c r="T309" i="7"/>
  <c r="T310" i="7"/>
  <c r="T311" i="7"/>
  <c r="T312" i="7"/>
  <c r="T313" i="7"/>
  <c r="T314" i="7"/>
  <c r="T315" i="7"/>
  <c r="T316" i="7"/>
  <c r="T317" i="7"/>
  <c r="T318" i="7"/>
  <c r="T319" i="7"/>
  <c r="T320" i="7"/>
  <c r="T321" i="7"/>
  <c r="T322" i="7"/>
  <c r="T323" i="7"/>
  <c r="T324" i="7"/>
  <c r="T325" i="7"/>
  <c r="T326" i="7"/>
  <c r="T327" i="7"/>
  <c r="T328" i="7"/>
  <c r="T329" i="7"/>
  <c r="T330" i="7"/>
  <c r="T331" i="7"/>
  <c r="T332" i="7"/>
  <c r="T333" i="7"/>
  <c r="T334" i="7"/>
  <c r="T335" i="7"/>
  <c r="T336" i="7"/>
  <c r="T337" i="7"/>
  <c r="T338" i="7"/>
  <c r="T339" i="7"/>
  <c r="T340" i="7"/>
  <c r="S307" i="7"/>
  <c r="S309" i="7"/>
  <c r="A22" i="21" s="1" a="1"/>
  <c r="A22" i="21" s="1"/>
  <c r="S310" i="7"/>
  <c r="S311" i="7"/>
  <c r="S312" i="7"/>
  <c r="S313" i="7"/>
  <c r="S314" i="7"/>
  <c r="S315" i="7"/>
  <c r="S316" i="7"/>
  <c r="S317" i="7"/>
  <c r="S318" i="7"/>
  <c r="S319" i="7"/>
  <c r="S320" i="7"/>
  <c r="S321" i="7"/>
  <c r="S322" i="7"/>
  <c r="S323" i="7"/>
  <c r="S324" i="7"/>
  <c r="S325" i="7"/>
  <c r="S326" i="7"/>
  <c r="S327" i="7"/>
  <c r="S328" i="7"/>
  <c r="S329" i="7"/>
  <c r="S330" i="7"/>
  <c r="S331" i="7"/>
  <c r="S332" i="7"/>
  <c r="S333" i="7"/>
  <c r="S334" i="7"/>
  <c r="S335" i="7"/>
  <c r="S336" i="7"/>
  <c r="S337" i="7"/>
  <c r="S338" i="7"/>
  <c r="S339" i="7"/>
  <c r="S340" i="7"/>
  <c r="R308" i="7"/>
  <c r="R309" i="7"/>
  <c r="R310" i="7"/>
  <c r="R311" i="7"/>
  <c r="R312" i="7"/>
  <c r="R313" i="7"/>
  <c r="R314" i="7"/>
  <c r="R315" i="7"/>
  <c r="R316" i="7"/>
  <c r="R317" i="7"/>
  <c r="R318" i="7"/>
  <c r="R319" i="7"/>
  <c r="R320" i="7"/>
  <c r="R321" i="7"/>
  <c r="R322" i="7"/>
  <c r="R323" i="7"/>
  <c r="R324" i="7"/>
  <c r="R325" i="7"/>
  <c r="R326" i="7"/>
  <c r="R327" i="7"/>
  <c r="R328" i="7"/>
  <c r="R329" i="7"/>
  <c r="R330" i="7"/>
  <c r="R331" i="7"/>
  <c r="R332" i="7"/>
  <c r="R333" i="7"/>
  <c r="R334" i="7"/>
  <c r="R335" i="7"/>
  <c r="R336" i="7"/>
  <c r="R337" i="7"/>
  <c r="R338" i="7"/>
  <c r="R339" i="7"/>
  <c r="R340" i="7"/>
  <c r="R307" i="7"/>
  <c r="D307" i="7"/>
  <c r="T306" i="7"/>
  <c r="S306" i="7"/>
  <c r="R306" i="7"/>
  <c r="D306" i="7"/>
  <c r="A1485" i="2"/>
  <c r="A1486" i="2"/>
  <c r="A793" i="2"/>
  <c r="A1488" i="2"/>
  <c r="A1621" i="2"/>
  <c r="A1244" i="2"/>
  <c r="A1491" i="2"/>
  <c r="A1492" i="2"/>
  <c r="A1493" i="2"/>
  <c r="A1245" i="2"/>
  <c r="A1495" i="2"/>
  <c r="A1496" i="2"/>
  <c r="A1498" i="2"/>
  <c r="N1485" i="2"/>
  <c r="N1486" i="2"/>
  <c r="N793" i="2"/>
  <c r="N1488" i="2"/>
  <c r="N1621" i="2"/>
  <c r="N1244" i="2"/>
  <c r="N1491" i="2"/>
  <c r="N1492" i="2"/>
  <c r="N1493" i="2"/>
  <c r="N1245" i="2"/>
  <c r="N1495" i="2"/>
  <c r="N1496" i="2"/>
  <c r="N1498" i="2"/>
  <c r="M1485" i="2"/>
  <c r="M1486" i="2"/>
  <c r="M793" i="2"/>
  <c r="M1488" i="2"/>
  <c r="M1621" i="2"/>
  <c r="M1244" i="2"/>
  <c r="M1491" i="2"/>
  <c r="M1492" i="2"/>
  <c r="M1493" i="2"/>
  <c r="M1245" i="2"/>
  <c r="M1495" i="2"/>
  <c r="M1496" i="2"/>
  <c r="M1498" i="2"/>
  <c r="K1485" i="2"/>
  <c r="K1486" i="2"/>
  <c r="K793" i="2"/>
  <c r="K1488" i="2"/>
  <c r="K1621" i="2"/>
  <c r="K1244" i="2"/>
  <c r="K1491" i="2"/>
  <c r="K1492" i="2"/>
  <c r="K1493" i="2"/>
  <c r="K1245" i="2"/>
  <c r="K1495" i="2"/>
  <c r="K1496" i="2"/>
  <c r="K1498" i="2"/>
  <c r="D302" i="7"/>
  <c r="N1029" i="2"/>
  <c r="N1483" i="2"/>
  <c r="N1482" i="2"/>
  <c r="N1481" i="2"/>
  <c r="N1480" i="2"/>
  <c r="N188" i="2"/>
  <c r="N1542" i="2"/>
  <c r="N1477" i="2"/>
  <c r="N1476" i="2"/>
  <c r="N1475" i="2"/>
  <c r="N1474" i="2"/>
  <c r="N792" i="2"/>
  <c r="N1107" i="2"/>
  <c r="N1471" i="2"/>
  <c r="M1029" i="2"/>
  <c r="M1483" i="2"/>
  <c r="M1482" i="2"/>
  <c r="M1481" i="2"/>
  <c r="M1480" i="2"/>
  <c r="M188" i="2"/>
  <c r="M1542" i="2"/>
  <c r="M1477" i="2"/>
  <c r="M1476" i="2"/>
  <c r="M1475" i="2"/>
  <c r="M1474" i="2"/>
  <c r="M792" i="2"/>
  <c r="M1107" i="2"/>
  <c r="M1471" i="2"/>
  <c r="K1029" i="2"/>
  <c r="K1483" i="2"/>
  <c r="K1482" i="2"/>
  <c r="K1481" i="2"/>
  <c r="A1029" i="2"/>
  <c r="A1483" i="2"/>
  <c r="A1482" i="2"/>
  <c r="A1481" i="2"/>
  <c r="K1471" i="2"/>
  <c r="K1107" i="2"/>
  <c r="K792" i="2"/>
  <c r="K1474" i="2"/>
  <c r="K1475" i="2"/>
  <c r="K1476" i="2"/>
  <c r="K1477" i="2"/>
  <c r="K1542" i="2"/>
  <c r="K188" i="2"/>
  <c r="K1480" i="2"/>
  <c r="B1471" i="2"/>
  <c r="B1107" i="2"/>
  <c r="B792" i="2"/>
  <c r="B1474" i="2"/>
  <c r="B1475" i="2"/>
  <c r="B1476" i="2"/>
  <c r="B1477" i="2"/>
  <c r="B1542" i="2"/>
  <c r="B188" i="2"/>
  <c r="A1471" i="2"/>
  <c r="A1107" i="2"/>
  <c r="A792" i="2"/>
  <c r="A1474" i="2"/>
  <c r="A1475" i="2"/>
  <c r="A1476" i="2"/>
  <c r="A1477" i="2"/>
  <c r="A1542" i="2"/>
  <c r="A188" i="2"/>
  <c r="A1480" i="2"/>
  <c r="V665" i="3" a="1"/>
  <c r="V665" i="3" s="1"/>
  <c r="V666" i="3" a="1"/>
  <c r="V666" i="3" s="1"/>
  <c r="V667" i="3" a="1"/>
  <c r="V667" i="3" s="1"/>
  <c r="V668" i="3" a="1"/>
  <c r="V668" i="3" s="1"/>
  <c r="V669" i="3" a="1"/>
  <c r="V669" i="3" s="1"/>
  <c r="V670" i="3" a="1"/>
  <c r="V670" i="3" s="1"/>
  <c r="V671" i="3" a="1"/>
  <c r="V671" i="3" s="1"/>
  <c r="V672" i="3" a="1"/>
  <c r="V672" i="3" s="1"/>
  <c r="V673" i="3" a="1"/>
  <c r="V673" i="3" s="1"/>
  <c r="V674" i="3" a="1"/>
  <c r="V674" i="3" s="1"/>
  <c r="V675" i="3" a="1"/>
  <c r="V675" i="3" s="1"/>
  <c r="V676" i="3" a="1"/>
  <c r="V676" i="3" s="1"/>
  <c r="V677" i="3" a="1"/>
  <c r="V677" i="3" s="1"/>
  <c r="V678" i="3" a="1"/>
  <c r="V678" i="3" s="1"/>
  <c r="V679" i="3" a="1"/>
  <c r="V679" i="3" s="1"/>
  <c r="V680" i="3" a="1"/>
  <c r="V680" i="3" s="1"/>
  <c r="V681" i="3" a="1"/>
  <c r="V681" i="3" s="1"/>
  <c r="V682" i="3" a="1"/>
  <c r="V682" i="3" s="1"/>
  <c r="V683" i="3" a="1"/>
  <c r="V683" i="3" s="1"/>
  <c r="V684" i="3" a="1"/>
  <c r="V684" i="3" s="1"/>
  <c r="V685" i="3" a="1"/>
  <c r="V685" i="3" s="1"/>
  <c r="V686" i="3" a="1"/>
  <c r="V686" i="3" s="1"/>
  <c r="V687" i="3" a="1"/>
  <c r="V687" i="3" s="1"/>
  <c r="V688" i="3" a="1"/>
  <c r="V688" i="3" s="1"/>
  <c r="V689" i="3" a="1"/>
  <c r="V689" i="3" s="1"/>
  <c r="V690" i="3" a="1"/>
  <c r="V690" i="3" s="1"/>
  <c r="V691" i="3" a="1"/>
  <c r="V691" i="3" s="1"/>
  <c r="V692" i="3" a="1"/>
  <c r="V692" i="3" s="1"/>
  <c r="V693" i="3" a="1"/>
  <c r="V693" i="3" s="1"/>
  <c r="V694" i="3" a="1"/>
  <c r="V694" i="3" s="1"/>
  <c r="V695" i="3" a="1"/>
  <c r="V695" i="3" s="1"/>
  <c r="V696" i="3" a="1"/>
  <c r="V696" i="3" s="1"/>
  <c r="V697" i="3" a="1"/>
  <c r="V697" i="3" s="1"/>
  <c r="V698" i="3" a="1"/>
  <c r="V698" i="3" s="1"/>
  <c r="V699" i="3" a="1"/>
  <c r="V699" i="3" s="1"/>
  <c r="V700" i="3" a="1"/>
  <c r="V700" i="3" s="1"/>
  <c r="V701" i="3" a="1"/>
  <c r="V701" i="3" s="1"/>
  <c r="V702" i="3" a="1"/>
  <c r="V702" i="3" s="1"/>
  <c r="V703" i="3" a="1"/>
  <c r="V703" i="3" s="1"/>
  <c r="V704" i="3" a="1"/>
  <c r="V704" i="3" s="1"/>
  <c r="V705" i="3" a="1"/>
  <c r="V705" i="3" s="1"/>
  <c r="V706" i="3" a="1"/>
  <c r="V706" i="3" s="1"/>
  <c r="V707" i="3" a="1"/>
  <c r="V707" i="3" s="1"/>
  <c r="V708" i="3" a="1"/>
  <c r="V708" i="3" s="1"/>
  <c r="V709" i="3" a="1"/>
  <c r="V709" i="3" s="1"/>
  <c r="V710" i="3" a="1"/>
  <c r="V710" i="3" s="1"/>
  <c r="B1464" i="2" l="1"/>
  <c r="B1465" i="2"/>
  <c r="B1466" i="2"/>
  <c r="B1467" i="2"/>
  <c r="B1468" i="2"/>
  <c r="B1469" i="2"/>
  <c r="B1470" i="2"/>
  <c r="B1461" i="2"/>
  <c r="B790" i="2"/>
  <c r="B1463" i="2"/>
  <c r="N1464" i="2"/>
  <c r="N1465" i="2"/>
  <c r="N1466" i="2"/>
  <c r="N1467" i="2"/>
  <c r="N1468" i="2"/>
  <c r="N1469" i="2"/>
  <c r="N1470" i="2"/>
  <c r="M1464" i="2"/>
  <c r="M1465" i="2"/>
  <c r="M1466" i="2"/>
  <c r="M1467" i="2"/>
  <c r="M1468" i="2"/>
  <c r="M1469" i="2"/>
  <c r="M1470" i="2"/>
  <c r="A1464" i="2"/>
  <c r="A1465" i="2"/>
  <c r="A1466" i="2"/>
  <c r="A1467" i="2"/>
  <c r="A1468" i="2"/>
  <c r="A1469" i="2"/>
  <c r="A1470" i="2"/>
  <c r="K1463" i="2"/>
  <c r="K1464" i="2"/>
  <c r="K1465" i="2"/>
  <c r="K1466" i="2"/>
  <c r="K1467" i="2"/>
  <c r="K1468" i="2"/>
  <c r="K1469" i="2"/>
  <c r="K1470" i="2"/>
  <c r="B1447" i="2"/>
  <c r="B185" i="2"/>
  <c r="B1449" i="2"/>
  <c r="B1450" i="2"/>
  <c r="B186" i="2"/>
  <c r="B187" i="2"/>
  <c r="B1453" i="2"/>
  <c r="B1454" i="2"/>
  <c r="B1106" i="2"/>
  <c r="B1243" i="2"/>
  <c r="B788" i="2"/>
  <c r="B789" i="2"/>
  <c r="B1459" i="2"/>
  <c r="B1460" i="2"/>
  <c r="A789" i="2"/>
  <c r="A1459" i="2"/>
  <c r="A1460" i="2"/>
  <c r="A1461" i="2"/>
  <c r="A790" i="2"/>
  <c r="A1463" i="2"/>
  <c r="N1447" i="2"/>
  <c r="N185" i="2"/>
  <c r="N1449" i="2"/>
  <c r="N1450" i="2"/>
  <c r="N186" i="2"/>
  <c r="N187" i="2"/>
  <c r="N1453" i="2"/>
  <c r="N1454" i="2"/>
  <c r="N1106" i="2"/>
  <c r="N1243" i="2"/>
  <c r="N788" i="2"/>
  <c r="N789" i="2"/>
  <c r="N1459" i="2"/>
  <c r="N1460" i="2"/>
  <c r="N1461" i="2"/>
  <c r="N790" i="2"/>
  <c r="N1463" i="2"/>
  <c r="M1447" i="2"/>
  <c r="M185" i="2"/>
  <c r="M1449" i="2"/>
  <c r="M186" i="2"/>
  <c r="M187" i="2"/>
  <c r="M1453" i="2"/>
  <c r="M1454" i="2"/>
  <c r="M1106" i="2"/>
  <c r="M788" i="2"/>
  <c r="M789" i="2"/>
  <c r="M1459" i="2"/>
  <c r="M1460" i="2"/>
  <c r="M1461" i="2"/>
  <c r="M790" i="2"/>
  <c r="M1463" i="2"/>
  <c r="K789" i="2"/>
  <c r="K1459" i="2"/>
  <c r="K1460" i="2"/>
  <c r="K1461" i="2"/>
  <c r="K790" i="2"/>
  <c r="K1447" i="2"/>
  <c r="K185" i="2"/>
  <c r="K1449" i="2"/>
  <c r="K1450" i="2"/>
  <c r="K186" i="2"/>
  <c r="K187" i="2"/>
  <c r="K1453" i="2"/>
  <c r="K1454" i="2"/>
  <c r="K1106" i="2"/>
  <c r="K1243" i="2"/>
  <c r="K788" i="2"/>
  <c r="A1447" i="2"/>
  <c r="A185" i="2"/>
  <c r="A1449" i="2"/>
  <c r="A1450" i="2"/>
  <c r="A186" i="2"/>
  <c r="A187" i="2"/>
  <c r="A1453" i="2"/>
  <c r="A1454" i="2"/>
  <c r="A1106" i="2"/>
  <c r="A1243" i="2"/>
  <c r="A788" i="2"/>
  <c r="N1439" i="2" l="1"/>
  <c r="N181" i="2"/>
  <c r="N182" i="2"/>
  <c r="N1442" i="2"/>
  <c r="N1238" i="2"/>
  <c r="N1242" i="2"/>
  <c r="N183" i="2"/>
  <c r="N184" i="2"/>
  <c r="M1439" i="2"/>
  <c r="M1238" i="2"/>
  <c r="M1242" i="2"/>
  <c r="M183" i="2"/>
  <c r="M184" i="2"/>
  <c r="K1439" i="2"/>
  <c r="K181" i="2"/>
  <c r="K182" i="2"/>
  <c r="K1442" i="2"/>
  <c r="K1238" i="2"/>
  <c r="K1242" i="2"/>
  <c r="K183" i="2"/>
  <c r="K184" i="2"/>
  <c r="B1439" i="2"/>
  <c r="B181" i="2"/>
  <c r="B182" i="2"/>
  <c r="B1442" i="2"/>
  <c r="B1238" i="2"/>
  <c r="B1242" i="2"/>
  <c r="B183" i="2"/>
  <c r="B184" i="2"/>
  <c r="B1432" i="2"/>
  <c r="B1433" i="2"/>
  <c r="B1434" i="2"/>
  <c r="B1435" i="2"/>
  <c r="B1436" i="2"/>
  <c r="B1437" i="2"/>
  <c r="B1438" i="2"/>
  <c r="A1439" i="2"/>
  <c r="A181" i="2"/>
  <c r="A182" i="2"/>
  <c r="A1442" i="2"/>
  <c r="A1238" i="2"/>
  <c r="A1242" i="2"/>
  <c r="A183" i="2"/>
  <c r="A184" i="2"/>
  <c r="N1429" i="2"/>
  <c r="N1430" i="2"/>
  <c r="N678" i="2"/>
  <c r="N1432" i="2"/>
  <c r="N1433" i="2"/>
  <c r="N1434" i="2"/>
  <c r="N1435" i="2"/>
  <c r="N1436" i="2"/>
  <c r="N1437" i="2"/>
  <c r="N1438" i="2"/>
  <c r="M1430" i="2"/>
  <c r="M678" i="2"/>
  <c r="M1432" i="2"/>
  <c r="M1433" i="2"/>
  <c r="M1434" i="2"/>
  <c r="M1435" i="2"/>
  <c r="M1436" i="2"/>
  <c r="M1437" i="2"/>
  <c r="M1438" i="2"/>
  <c r="N1426" i="2"/>
  <c r="K1429" i="2"/>
  <c r="K1430" i="2"/>
  <c r="K678" i="2"/>
  <c r="K1432" i="2"/>
  <c r="K1433" i="2"/>
  <c r="K1434" i="2"/>
  <c r="K1435" i="2"/>
  <c r="K1436" i="2"/>
  <c r="K1437" i="2"/>
  <c r="K1438" i="2"/>
  <c r="B1429" i="2"/>
  <c r="B1430" i="2"/>
  <c r="B678" i="2"/>
  <c r="B786" i="2"/>
  <c r="A1429" i="2"/>
  <c r="A1430" i="2"/>
  <c r="A678" i="2"/>
  <c r="A1432" i="2"/>
  <c r="A1433" i="2"/>
  <c r="A1434" i="2"/>
  <c r="A1435" i="2"/>
  <c r="A1436" i="2"/>
  <c r="A1437" i="2"/>
  <c r="A1438" i="2"/>
  <c r="B177" i="2" l="1"/>
  <c r="B1420" i="2"/>
  <c r="B1421" i="2"/>
  <c r="B1232" i="2"/>
  <c r="B1441" i="2"/>
  <c r="B914" i="2"/>
  <c r="B1425" i="2"/>
  <c r="B1426" i="2"/>
  <c r="B1427" i="2"/>
  <c r="N177" i="2"/>
  <c r="N1420" i="2"/>
  <c r="N1421" i="2"/>
  <c r="N1232" i="2"/>
  <c r="N1441" i="2"/>
  <c r="N914" i="2"/>
  <c r="N1425" i="2"/>
  <c r="N1427" i="2"/>
  <c r="N786" i="2"/>
  <c r="M177" i="2"/>
  <c r="M1421" i="2"/>
  <c r="M1232" i="2"/>
  <c r="M1441" i="2"/>
  <c r="M914" i="2"/>
  <c r="M1425" i="2"/>
  <c r="M1427" i="2"/>
  <c r="M786" i="2"/>
  <c r="K177" i="2"/>
  <c r="K1420" i="2"/>
  <c r="K1421" i="2"/>
  <c r="K1232" i="2"/>
  <c r="K1441" i="2"/>
  <c r="K914" i="2"/>
  <c r="K1425" i="2"/>
  <c r="K1426" i="2"/>
  <c r="K1427" i="2"/>
  <c r="K786" i="2"/>
  <c r="A177" i="2"/>
  <c r="A1420" i="2"/>
  <c r="A1421" i="2"/>
  <c r="A1232" i="2"/>
  <c r="A1441" i="2"/>
  <c r="A914" i="2"/>
  <c r="A1425" i="2"/>
  <c r="A1426" i="2"/>
  <c r="A1427" i="2"/>
  <c r="A786" i="2"/>
  <c r="DB55" i="20"/>
  <c r="DB56" i="20" s="1"/>
  <c r="DC55" i="20"/>
  <c r="DD55" i="20"/>
  <c r="DE55" i="20"/>
  <c r="DF55" i="20"/>
  <c r="DG55" i="20"/>
  <c r="DH55" i="20"/>
  <c r="DI55" i="20"/>
  <c r="DJ55" i="20"/>
  <c r="DK55" i="20"/>
  <c r="DL55" i="20"/>
  <c r="DM55" i="20"/>
  <c r="DN55" i="20"/>
  <c r="DN56" i="20" s="1"/>
  <c r="DO55" i="20"/>
  <c r="DP55" i="20"/>
  <c r="DQ55" i="20"/>
  <c r="DR55" i="20"/>
  <c r="DS55" i="20"/>
  <c r="DR56" i="20" s="1"/>
  <c r="DT55" i="20"/>
  <c r="DT56" i="20" s="1"/>
  <c r="DU55" i="20"/>
  <c r="DV55" i="20"/>
  <c r="DW55" i="20"/>
  <c r="DX55" i="20"/>
  <c r="DY55" i="20"/>
  <c r="DZ55" i="20"/>
  <c r="DZ56" i="20" s="1"/>
  <c r="EA55" i="20"/>
  <c r="EB55" i="20"/>
  <c r="EC55" i="20"/>
  <c r="ED55" i="20"/>
  <c r="EE55" i="20"/>
  <c r="EF55" i="20"/>
  <c r="EG55" i="20"/>
  <c r="EH55" i="20"/>
  <c r="EI55" i="20"/>
  <c r="EJ55" i="20"/>
  <c r="EK55" i="20"/>
  <c r="EL55" i="20"/>
  <c r="EM55" i="20"/>
  <c r="DD56" i="20"/>
  <c r="DV56" i="20"/>
  <c r="N1536" i="2"/>
  <c r="M1536" i="2"/>
  <c r="K1536" i="2"/>
  <c r="B1536" i="2"/>
  <c r="A1536" i="2"/>
  <c r="N1395" i="2"/>
  <c r="M1395" i="2"/>
  <c r="K1395" i="2"/>
  <c r="B1395" i="2"/>
  <c r="A1395" i="2"/>
  <c r="N1002" i="2"/>
  <c r="M1002" i="2"/>
  <c r="K1002" i="2"/>
  <c r="B1002" i="2"/>
  <c r="A1002" i="2"/>
  <c r="N1016" i="2"/>
  <c r="M1016" i="2"/>
  <c r="K1016" i="2"/>
  <c r="B1016" i="2"/>
  <c r="A1016" i="2"/>
  <c r="N1013" i="2"/>
  <c r="M1013" i="2"/>
  <c r="K1013" i="2"/>
  <c r="B1013" i="2"/>
  <c r="A1013" i="2"/>
  <c r="N1026" i="2"/>
  <c r="M1026" i="2"/>
  <c r="K1026" i="2"/>
  <c r="B1026" i="2"/>
  <c r="A1026" i="2"/>
  <c r="N1024" i="2"/>
  <c r="M1024" i="2"/>
  <c r="K1024" i="2"/>
  <c r="B1024" i="2"/>
  <c r="A1024" i="2"/>
  <c r="M1383" i="2"/>
  <c r="N1383" i="2"/>
  <c r="M779" i="2"/>
  <c r="N779" i="2"/>
  <c r="M1385" i="2"/>
  <c r="N1385" i="2"/>
  <c r="M1386" i="2"/>
  <c r="N1386" i="2"/>
  <c r="M1387" i="2"/>
  <c r="N1387" i="2"/>
  <c r="M1388" i="2"/>
  <c r="N1388" i="2"/>
  <c r="N433" i="2"/>
  <c r="M1390" i="2"/>
  <c r="N1390" i="2"/>
  <c r="M1363" i="2"/>
  <c r="N1363" i="2"/>
  <c r="M1392" i="2"/>
  <c r="N1392" i="2"/>
  <c r="M1364" i="2"/>
  <c r="N1364" i="2"/>
  <c r="M1620" i="2"/>
  <c r="N1620" i="2"/>
  <c r="M1396" i="2"/>
  <c r="N1396" i="2"/>
  <c r="M1397" i="2"/>
  <c r="N1397" i="2"/>
  <c r="M780" i="2"/>
  <c r="N780" i="2"/>
  <c r="M781" i="2"/>
  <c r="N781" i="2"/>
  <c r="N1400" i="2"/>
  <c r="M1401" i="2"/>
  <c r="N1401" i="2"/>
  <c r="M173" i="2"/>
  <c r="N173" i="2"/>
  <c r="M1403" i="2"/>
  <c r="N1403" i="2"/>
  <c r="M1406" i="2"/>
  <c r="N1406" i="2"/>
  <c r="N1231" i="2"/>
  <c r="N175" i="2"/>
  <c r="M1409" i="2"/>
  <c r="N1409" i="2"/>
  <c r="M1535" i="2"/>
  <c r="N1535" i="2"/>
  <c r="M782" i="2"/>
  <c r="N782" i="2"/>
  <c r="M176" i="2"/>
  <c r="N176" i="2"/>
  <c r="M1414" i="2"/>
  <c r="N1414" i="2"/>
  <c r="M1415" i="2"/>
  <c r="N1415" i="2"/>
  <c r="N1416" i="2"/>
  <c r="M1417" i="2"/>
  <c r="N1417" i="2"/>
  <c r="N785" i="2"/>
  <c r="K1383" i="2"/>
  <c r="K779" i="2"/>
  <c r="K1385" i="2"/>
  <c r="K1386" i="2"/>
  <c r="K1387" i="2"/>
  <c r="K1388" i="2"/>
  <c r="K433" i="2"/>
  <c r="K1390" i="2"/>
  <c r="K1363" i="2"/>
  <c r="K1392" i="2"/>
  <c r="K1364" i="2"/>
  <c r="K1620" i="2"/>
  <c r="K1396" i="2"/>
  <c r="K1397" i="2"/>
  <c r="K780" i="2"/>
  <c r="K781" i="2"/>
  <c r="K1400" i="2"/>
  <c r="K1401" i="2"/>
  <c r="K173" i="2"/>
  <c r="K1403" i="2"/>
  <c r="K1406" i="2"/>
  <c r="K1231" i="2"/>
  <c r="K175" i="2"/>
  <c r="K1409" i="2"/>
  <c r="K1535" i="2"/>
  <c r="K782" i="2"/>
  <c r="K176" i="2"/>
  <c r="K1414" i="2"/>
  <c r="K1415" i="2"/>
  <c r="K1416" i="2"/>
  <c r="K1417" i="2"/>
  <c r="K785" i="2"/>
  <c r="B1383" i="2"/>
  <c r="B779" i="2"/>
  <c r="B1385" i="2"/>
  <c r="B1386" i="2"/>
  <c r="B1387" i="2"/>
  <c r="B1388" i="2"/>
  <c r="B433" i="2"/>
  <c r="B1390" i="2"/>
  <c r="B1363" i="2"/>
  <c r="B1392" i="2"/>
  <c r="B1364" i="2"/>
  <c r="B1620" i="2"/>
  <c r="B1396" i="2"/>
  <c r="B1397" i="2"/>
  <c r="B780" i="2"/>
  <c r="B781" i="2"/>
  <c r="B1400" i="2"/>
  <c r="B1401" i="2"/>
  <c r="B173" i="2"/>
  <c r="B1403" i="2"/>
  <c r="B1406" i="2"/>
  <c r="B1231" i="2"/>
  <c r="B175" i="2"/>
  <c r="B1409" i="2"/>
  <c r="B1535" i="2"/>
  <c r="B782" i="2"/>
  <c r="B176" i="2"/>
  <c r="B1414" i="2"/>
  <c r="B1415" i="2"/>
  <c r="B1416" i="2"/>
  <c r="B1417" i="2"/>
  <c r="B785" i="2"/>
  <c r="B76" i="2"/>
  <c r="A1383" i="2"/>
  <c r="A779" i="2"/>
  <c r="A1385" i="2"/>
  <c r="A1386" i="2"/>
  <c r="A1387" i="2"/>
  <c r="A1388" i="2"/>
  <c r="A433" i="2"/>
  <c r="A1390" i="2"/>
  <c r="A1363" i="2"/>
  <c r="A1392" i="2"/>
  <c r="A1364" i="2"/>
  <c r="A1620" i="2"/>
  <c r="A1396" i="2"/>
  <c r="A1397" i="2"/>
  <c r="A780" i="2"/>
  <c r="A781" i="2"/>
  <c r="A1400" i="2"/>
  <c r="A1401" i="2"/>
  <c r="A173" i="2"/>
  <c r="A1403" i="2"/>
  <c r="A1406" i="2"/>
  <c r="A1231" i="2"/>
  <c r="A175" i="2"/>
  <c r="A1409" i="2"/>
  <c r="A1535" i="2"/>
  <c r="A782" i="2"/>
  <c r="A176" i="2"/>
  <c r="A1414" i="2"/>
  <c r="A1415" i="2"/>
  <c r="A1416" i="2"/>
  <c r="A1417" i="2"/>
  <c r="A785" i="2"/>
  <c r="K1129" i="2"/>
  <c r="B778" i="2"/>
  <c r="B1370" i="2"/>
  <c r="B1371" i="2"/>
  <c r="B1372" i="2"/>
  <c r="B1373" i="2"/>
  <c r="B1374" i="2"/>
  <c r="B1382" i="2"/>
  <c r="B499" i="2"/>
  <c r="B170" i="2"/>
  <c r="B1023" i="2"/>
  <c r="B172" i="2"/>
  <c r="B676" i="2"/>
  <c r="B677" i="2"/>
  <c r="B1368" i="2"/>
  <c r="N670" i="2"/>
  <c r="M670" i="2"/>
  <c r="K670" i="2"/>
  <c r="B670" i="2"/>
  <c r="A670" i="2"/>
  <c r="N778" i="2"/>
  <c r="N1370" i="2"/>
  <c r="N1371" i="2"/>
  <c r="N1372" i="2"/>
  <c r="N1373" i="2"/>
  <c r="N1374" i="2"/>
  <c r="N1382" i="2"/>
  <c r="N499" i="2"/>
  <c r="N170" i="2"/>
  <c r="N1023" i="2"/>
  <c r="N172" i="2"/>
  <c r="N676" i="2"/>
  <c r="N677" i="2"/>
  <c r="N76" i="2"/>
  <c r="M778" i="2"/>
  <c r="M1370" i="2"/>
  <c r="M1371" i="2"/>
  <c r="M1372" i="2"/>
  <c r="M1373" i="2"/>
  <c r="M1374" i="2"/>
  <c r="M499" i="2"/>
  <c r="M1023" i="2"/>
  <c r="M172" i="2"/>
  <c r="M676" i="2"/>
  <c r="M677" i="2"/>
  <c r="M76" i="2"/>
  <c r="A778" i="2"/>
  <c r="A1370" i="2"/>
  <c r="A1371" i="2"/>
  <c r="A1372" i="2"/>
  <c r="A1373" i="2"/>
  <c r="A1374" i="2"/>
  <c r="A1382" i="2"/>
  <c r="A499" i="2"/>
  <c r="A170" i="2"/>
  <c r="A1023" i="2"/>
  <c r="A172" i="2"/>
  <c r="A676" i="2"/>
  <c r="A677" i="2"/>
  <c r="A76" i="2"/>
  <c r="K778" i="2"/>
  <c r="K1370" i="2"/>
  <c r="K1371" i="2"/>
  <c r="K1372" i="2"/>
  <c r="K1373" i="2"/>
  <c r="K1374" i="2"/>
  <c r="K1382" i="2"/>
  <c r="K499" i="2"/>
  <c r="K170" i="2"/>
  <c r="K1023" i="2"/>
  <c r="K172" i="2"/>
  <c r="K676" i="2"/>
  <c r="K677" i="2"/>
  <c r="K76" i="2"/>
  <c r="V22" i="3" a="1"/>
  <c r="V22" i="3" s="1"/>
  <c r="V23" i="3" a="1"/>
  <c r="V23" i="3" s="1"/>
  <c r="V24" i="3" a="1"/>
  <c r="V24" i="3" s="1"/>
  <c r="V25" i="3" a="1"/>
  <c r="V25" i="3" s="1"/>
  <c r="V26" i="3" a="1"/>
  <c r="V26" i="3" s="1"/>
  <c r="V27" i="3" a="1"/>
  <c r="V27" i="3" s="1"/>
  <c r="V28" i="3" a="1"/>
  <c r="V28" i="3" s="1"/>
  <c r="V29" i="3" a="1"/>
  <c r="V29" i="3" s="1"/>
  <c r="V30" i="3" a="1"/>
  <c r="V30" i="3" s="1"/>
  <c r="V31" i="3" a="1"/>
  <c r="V31" i="3" s="1"/>
  <c r="V32" i="3" a="1"/>
  <c r="V32" i="3" s="1"/>
  <c r="V33" i="3" a="1"/>
  <c r="V33" i="3" s="1"/>
  <c r="V34" i="3" a="1"/>
  <c r="V34" i="3" s="1"/>
  <c r="V35" i="3" a="1"/>
  <c r="V35" i="3" s="1"/>
  <c r="V36" i="3" a="1"/>
  <c r="V36" i="3" s="1"/>
  <c r="V37" i="3" a="1"/>
  <c r="V37" i="3" s="1"/>
  <c r="V38" i="3" a="1"/>
  <c r="V38" i="3" s="1"/>
  <c r="V39" i="3" a="1"/>
  <c r="V39" i="3" s="1"/>
  <c r="V40" i="3" a="1"/>
  <c r="V40" i="3" s="1"/>
  <c r="V41" i="3" a="1"/>
  <c r="V41" i="3" s="1"/>
  <c r="V42" i="3" a="1"/>
  <c r="V42" i="3" s="1"/>
  <c r="V43" i="3" a="1"/>
  <c r="V43" i="3" s="1"/>
  <c r="V44" i="3" a="1"/>
  <c r="V44" i="3" s="1"/>
  <c r="V45" i="3" a="1"/>
  <c r="V45" i="3" s="1"/>
  <c r="V46" i="3" a="1"/>
  <c r="V46" i="3" s="1"/>
  <c r="V47" i="3" a="1"/>
  <c r="V47" i="3" s="1"/>
  <c r="V48" i="3" a="1"/>
  <c r="V48" i="3" s="1"/>
  <c r="V49" i="3" a="1"/>
  <c r="V49" i="3" s="1"/>
  <c r="V50" i="3" a="1"/>
  <c r="V50" i="3" s="1"/>
  <c r="V51" i="3" a="1"/>
  <c r="V51" i="3" s="1"/>
  <c r="V52" i="3" a="1"/>
  <c r="V52" i="3" s="1"/>
  <c r="V53" i="3" a="1"/>
  <c r="V53" i="3" s="1"/>
  <c r="V54" i="3" a="1"/>
  <c r="V54" i="3" s="1"/>
  <c r="V55" i="3" a="1"/>
  <c r="V55" i="3" s="1"/>
  <c r="V56" i="3" a="1"/>
  <c r="V56" i="3" s="1"/>
  <c r="V57" i="3" a="1"/>
  <c r="V57" i="3" s="1"/>
  <c r="V58" i="3" a="1"/>
  <c r="V58" i="3" s="1"/>
  <c r="V59" i="3" a="1"/>
  <c r="V59" i="3" s="1"/>
  <c r="V60" i="3" a="1"/>
  <c r="V60" i="3" s="1"/>
  <c r="V61" i="3" a="1"/>
  <c r="V61" i="3" s="1"/>
  <c r="V62" i="3" a="1"/>
  <c r="V62" i="3" s="1"/>
  <c r="V63" i="3" a="1"/>
  <c r="V63" i="3" s="1"/>
  <c r="V64" i="3" a="1"/>
  <c r="V64" i="3" s="1"/>
  <c r="V65" i="3" a="1"/>
  <c r="V65" i="3" s="1"/>
  <c r="V66" i="3" a="1"/>
  <c r="V66" i="3" s="1"/>
  <c r="V67" i="3" a="1"/>
  <c r="V67" i="3" s="1"/>
  <c r="V68" i="3" a="1"/>
  <c r="V68" i="3" s="1"/>
  <c r="V69" i="3" a="1"/>
  <c r="V69" i="3" s="1"/>
  <c r="V70" i="3" a="1"/>
  <c r="V70" i="3" s="1"/>
  <c r="V71" i="3" a="1"/>
  <c r="V71" i="3" s="1"/>
  <c r="V72" i="3" a="1"/>
  <c r="V72" i="3" s="1"/>
  <c r="V73" i="3" a="1"/>
  <c r="V73" i="3" s="1"/>
  <c r="V74" i="3" a="1"/>
  <c r="V74" i="3" s="1"/>
  <c r="V75" i="3" a="1"/>
  <c r="V75" i="3" s="1"/>
  <c r="V76" i="3" a="1"/>
  <c r="V76" i="3" s="1"/>
  <c r="V77" i="3" a="1"/>
  <c r="V77" i="3" s="1"/>
  <c r="V78" i="3" a="1"/>
  <c r="V78" i="3" s="1"/>
  <c r="V79" i="3" a="1"/>
  <c r="V79" i="3" s="1"/>
  <c r="V80" i="3" a="1"/>
  <c r="V80" i="3" s="1"/>
  <c r="V81" i="3" a="1"/>
  <c r="V81" i="3" s="1"/>
  <c r="V82" i="3" a="1"/>
  <c r="V82" i="3" s="1"/>
  <c r="V83" i="3" a="1"/>
  <c r="V83" i="3" s="1"/>
  <c r="V84" i="3" a="1"/>
  <c r="V84" i="3" s="1"/>
  <c r="V85" i="3" a="1"/>
  <c r="V85" i="3" s="1"/>
  <c r="V86" i="3" a="1"/>
  <c r="V86" i="3" s="1"/>
  <c r="V87" i="3" a="1"/>
  <c r="V87" i="3" s="1"/>
  <c r="V88" i="3" a="1"/>
  <c r="V88" i="3" s="1"/>
  <c r="V89" i="3" a="1"/>
  <c r="V89" i="3" s="1"/>
  <c r="V90" i="3" a="1"/>
  <c r="V90" i="3" s="1"/>
  <c r="V91" i="3" a="1"/>
  <c r="V91" i="3" s="1"/>
  <c r="V92" i="3" a="1"/>
  <c r="V92" i="3" s="1"/>
  <c r="V93" i="3" a="1"/>
  <c r="V93" i="3" s="1"/>
  <c r="V94" i="3" a="1"/>
  <c r="V94" i="3" s="1"/>
  <c r="V95" i="3" a="1"/>
  <c r="V95" i="3" s="1"/>
  <c r="V96" i="3" a="1"/>
  <c r="V96" i="3" s="1"/>
  <c r="V97" i="3" a="1"/>
  <c r="V97" i="3" s="1"/>
  <c r="V98" i="3" a="1"/>
  <c r="V98" i="3" s="1"/>
  <c r="V99" i="3" a="1"/>
  <c r="V99" i="3" s="1"/>
  <c r="V100" i="3" a="1"/>
  <c r="V100" i="3" s="1"/>
  <c r="V101" i="3" a="1"/>
  <c r="V101" i="3" s="1"/>
  <c r="V102" i="3" a="1"/>
  <c r="V102" i="3" s="1"/>
  <c r="V103" i="3" a="1"/>
  <c r="V103" i="3" s="1"/>
  <c r="V104" i="3" a="1"/>
  <c r="V104" i="3" s="1"/>
  <c r="V105" i="3" a="1"/>
  <c r="V105" i="3" s="1"/>
  <c r="V106" i="3" a="1"/>
  <c r="V106" i="3" s="1"/>
  <c r="V107" i="3" a="1"/>
  <c r="V107" i="3" s="1"/>
  <c r="V108" i="3" a="1"/>
  <c r="V108" i="3" s="1"/>
  <c r="V109" i="3" a="1"/>
  <c r="V109" i="3" s="1"/>
  <c r="V110" i="3" a="1"/>
  <c r="V110" i="3" s="1"/>
  <c r="V111" i="3" a="1"/>
  <c r="V111" i="3" s="1"/>
  <c r="V112" i="3" a="1"/>
  <c r="V112" i="3" s="1"/>
  <c r="V113" i="3" a="1"/>
  <c r="V113" i="3" s="1"/>
  <c r="V114" i="3" a="1"/>
  <c r="V114" i="3" s="1"/>
  <c r="V115" i="3" a="1"/>
  <c r="V115" i="3" s="1"/>
  <c r="V116" i="3" a="1"/>
  <c r="V116" i="3" s="1"/>
  <c r="V117" i="3" a="1"/>
  <c r="V117" i="3" s="1"/>
  <c r="V118" i="3" a="1"/>
  <c r="V118" i="3" s="1"/>
  <c r="V119" i="3" a="1"/>
  <c r="V119" i="3" s="1"/>
  <c r="V120" i="3" a="1"/>
  <c r="V120" i="3" s="1"/>
  <c r="V121" i="3" a="1"/>
  <c r="V121" i="3" s="1"/>
  <c r="V122" i="3" a="1"/>
  <c r="V122" i="3" s="1"/>
  <c r="V123" i="3" a="1"/>
  <c r="V123" i="3" s="1"/>
  <c r="V124" i="3" a="1"/>
  <c r="V124" i="3" s="1"/>
  <c r="V125" i="3" a="1"/>
  <c r="V125" i="3" s="1"/>
  <c r="V126" i="3" a="1"/>
  <c r="V126" i="3" s="1"/>
  <c r="V127" i="3" a="1"/>
  <c r="V127" i="3" s="1"/>
  <c r="V128" i="3" a="1"/>
  <c r="V128" i="3" s="1"/>
  <c r="V129" i="3" a="1"/>
  <c r="V129" i="3" s="1"/>
  <c r="V130" i="3" a="1"/>
  <c r="V130" i="3" s="1"/>
  <c r="V131" i="3" a="1"/>
  <c r="V131" i="3" s="1"/>
  <c r="V132" i="3" a="1"/>
  <c r="V132" i="3" s="1"/>
  <c r="V133" i="3" a="1"/>
  <c r="V133" i="3" s="1"/>
  <c r="V134" i="3" a="1"/>
  <c r="V134" i="3" s="1"/>
  <c r="V135" i="3" a="1"/>
  <c r="V135" i="3" s="1"/>
  <c r="V136" i="3" a="1"/>
  <c r="V136" i="3" s="1"/>
  <c r="V137" i="3" a="1"/>
  <c r="V137" i="3" s="1"/>
  <c r="V138" i="3" a="1"/>
  <c r="V138" i="3" s="1"/>
  <c r="V139" i="3" a="1"/>
  <c r="V139" i="3" s="1"/>
  <c r="V140" i="3" a="1"/>
  <c r="V140" i="3" s="1"/>
  <c r="V141" i="3" a="1"/>
  <c r="V141" i="3" s="1"/>
  <c r="V142" i="3" a="1"/>
  <c r="V142" i="3" s="1"/>
  <c r="V143" i="3" a="1"/>
  <c r="V143" i="3" s="1"/>
  <c r="V144" i="3" a="1"/>
  <c r="V144" i="3" s="1"/>
  <c r="V145" i="3" a="1"/>
  <c r="V145" i="3" s="1"/>
  <c r="V146" i="3" a="1"/>
  <c r="V146" i="3" s="1"/>
  <c r="V147" i="3" a="1"/>
  <c r="V147" i="3" s="1"/>
  <c r="V148" i="3" a="1"/>
  <c r="V148" i="3" s="1"/>
  <c r="V149" i="3" a="1"/>
  <c r="V149" i="3" s="1"/>
  <c r="V150" i="3" a="1"/>
  <c r="V150" i="3" s="1"/>
  <c r="V151" i="3" a="1"/>
  <c r="V151" i="3" s="1"/>
  <c r="V152" i="3" a="1"/>
  <c r="V152" i="3" s="1"/>
  <c r="V153" i="3" a="1"/>
  <c r="V153" i="3" s="1"/>
  <c r="V154" i="3" a="1"/>
  <c r="V154" i="3" s="1"/>
  <c r="V155" i="3" a="1"/>
  <c r="V155" i="3" s="1"/>
  <c r="V156" i="3" a="1"/>
  <c r="V156" i="3" s="1"/>
  <c r="V157" i="3" a="1"/>
  <c r="V157" i="3" s="1"/>
  <c r="V158" i="3" a="1"/>
  <c r="V158" i="3" s="1"/>
  <c r="V159" i="3" a="1"/>
  <c r="V159" i="3" s="1"/>
  <c r="V160" i="3" a="1"/>
  <c r="V160" i="3" s="1"/>
  <c r="V161" i="3" a="1"/>
  <c r="V161" i="3" s="1"/>
  <c r="V162" i="3" a="1"/>
  <c r="V162" i="3" s="1"/>
  <c r="V163" i="3" a="1"/>
  <c r="V163" i="3" s="1"/>
  <c r="V164" i="3" a="1"/>
  <c r="V164" i="3" s="1"/>
  <c r="V165" i="3" a="1"/>
  <c r="V165" i="3" s="1"/>
  <c r="V166" i="3" a="1"/>
  <c r="V166" i="3" s="1"/>
  <c r="V167" i="3" a="1"/>
  <c r="V167" i="3" s="1"/>
  <c r="V168" i="3" a="1"/>
  <c r="V168" i="3" s="1"/>
  <c r="V169" i="3" a="1"/>
  <c r="V169" i="3" s="1"/>
  <c r="V170" i="3" a="1"/>
  <c r="V170" i="3" s="1"/>
  <c r="V171" i="3" a="1"/>
  <c r="V171" i="3" s="1"/>
  <c r="V172" i="3" a="1"/>
  <c r="V172" i="3" s="1"/>
  <c r="V173" i="3" a="1"/>
  <c r="V173" i="3" s="1"/>
  <c r="V174" i="3" a="1"/>
  <c r="V174" i="3" s="1"/>
  <c r="V175" i="3" a="1"/>
  <c r="V175" i="3" s="1"/>
  <c r="V176" i="3" a="1"/>
  <c r="V176" i="3" s="1"/>
  <c r="V177" i="3" a="1"/>
  <c r="V177" i="3" s="1"/>
  <c r="V178" i="3" a="1"/>
  <c r="V178" i="3" s="1"/>
  <c r="V179" i="3" a="1"/>
  <c r="V179" i="3" s="1"/>
  <c r="V180" i="3" a="1"/>
  <c r="V180" i="3" s="1"/>
  <c r="V181" i="3" a="1"/>
  <c r="V181" i="3" s="1"/>
  <c r="V182" i="3" a="1"/>
  <c r="V182" i="3" s="1"/>
  <c r="V183" i="3" a="1"/>
  <c r="V183" i="3" s="1"/>
  <c r="V184" i="3" a="1"/>
  <c r="V184" i="3" s="1"/>
  <c r="V185" i="3" a="1"/>
  <c r="V185" i="3" s="1"/>
  <c r="V186" i="3" a="1"/>
  <c r="V186" i="3" s="1"/>
  <c r="V187" i="3" a="1"/>
  <c r="V187" i="3" s="1"/>
  <c r="V188" i="3" a="1"/>
  <c r="V188" i="3" s="1"/>
  <c r="V189" i="3" a="1"/>
  <c r="V189" i="3" s="1"/>
  <c r="V190" i="3" a="1"/>
  <c r="V190" i="3" s="1"/>
  <c r="V191" i="3" a="1"/>
  <c r="V191" i="3" s="1"/>
  <c r="V192" i="3" a="1"/>
  <c r="V192" i="3" s="1"/>
  <c r="V193" i="3" a="1"/>
  <c r="V193" i="3" s="1"/>
  <c r="V194" i="3" a="1"/>
  <c r="V194" i="3" s="1"/>
  <c r="V195" i="3" a="1"/>
  <c r="V195" i="3" s="1"/>
  <c r="V196" i="3" a="1"/>
  <c r="V196" i="3" s="1"/>
  <c r="V197" i="3" a="1"/>
  <c r="V197" i="3" s="1"/>
  <c r="V198" i="3" a="1"/>
  <c r="V198" i="3" s="1"/>
  <c r="V199" i="3" a="1"/>
  <c r="V199" i="3" s="1"/>
  <c r="V200" i="3" a="1"/>
  <c r="V200" i="3" s="1"/>
  <c r="V201" i="3" a="1"/>
  <c r="V201" i="3" s="1"/>
  <c r="V202" i="3" a="1"/>
  <c r="V202" i="3" s="1"/>
  <c r="V203" i="3" a="1"/>
  <c r="V203" i="3" s="1"/>
  <c r="V204" i="3" a="1"/>
  <c r="V204" i="3" s="1"/>
  <c r="V205" i="3" a="1"/>
  <c r="V205" i="3" s="1"/>
  <c r="V206" i="3" a="1"/>
  <c r="V206" i="3" s="1"/>
  <c r="V207" i="3" a="1"/>
  <c r="V207" i="3" s="1"/>
  <c r="V208" i="3" a="1"/>
  <c r="V208" i="3" s="1"/>
  <c r="V209" i="3" a="1"/>
  <c r="V209" i="3" s="1"/>
  <c r="V275" i="3" a="1"/>
  <c r="V275" i="3" s="1"/>
  <c r="V276" i="3" a="1"/>
  <c r="V276" i="3" s="1"/>
  <c r="V277" i="3" a="1"/>
  <c r="V277" i="3" s="1"/>
  <c r="V278" i="3" a="1"/>
  <c r="V278" i="3" s="1"/>
  <c r="V279" i="3" a="1"/>
  <c r="V279" i="3" s="1"/>
  <c r="V280" i="3" a="1"/>
  <c r="V280" i="3" s="1"/>
  <c r="V281" i="3" a="1"/>
  <c r="V281" i="3" s="1"/>
  <c r="V282" i="3" a="1"/>
  <c r="V282" i="3" s="1"/>
  <c r="V283" i="3" a="1"/>
  <c r="V283" i="3" s="1"/>
  <c r="V284" i="3" a="1"/>
  <c r="V284" i="3" s="1"/>
  <c r="V285" i="3" a="1"/>
  <c r="V285" i="3" s="1"/>
  <c r="V286" i="3" a="1"/>
  <c r="V286" i="3" s="1"/>
  <c r="V287" i="3" a="1"/>
  <c r="V287" i="3" s="1"/>
  <c r="V288" i="3" a="1"/>
  <c r="V288" i="3" s="1"/>
  <c r="V289" i="3" a="1"/>
  <c r="V289" i="3" s="1"/>
  <c r="V290" i="3" a="1"/>
  <c r="V290" i="3" s="1"/>
  <c r="V291" i="3" a="1"/>
  <c r="V291" i="3" s="1"/>
  <c r="V292" i="3" a="1"/>
  <c r="V292" i="3" s="1"/>
  <c r="V293" i="3" a="1"/>
  <c r="V293" i="3" s="1"/>
  <c r="V294" i="3" a="1"/>
  <c r="V294" i="3" s="1"/>
  <c r="V295" i="3" a="1"/>
  <c r="V295" i="3" s="1"/>
  <c r="V296" i="3" a="1"/>
  <c r="V296" i="3" s="1"/>
  <c r="V297" i="3" a="1"/>
  <c r="V297" i="3" s="1"/>
  <c r="V298" i="3" a="1"/>
  <c r="V298" i="3" s="1"/>
  <c r="V299" i="3" a="1"/>
  <c r="V299" i="3" s="1"/>
  <c r="V300" i="3" a="1"/>
  <c r="V300" i="3" s="1"/>
  <c r="V301" i="3" a="1"/>
  <c r="V301" i="3" s="1"/>
  <c r="V302" i="3" a="1"/>
  <c r="V302" i="3" s="1"/>
  <c r="V303" i="3" a="1"/>
  <c r="V303" i="3" s="1"/>
  <c r="V304" i="3" a="1"/>
  <c r="V304" i="3" s="1"/>
  <c r="V305" i="3" a="1"/>
  <c r="V305" i="3" s="1"/>
  <c r="V306" i="3" a="1"/>
  <c r="V306" i="3" s="1"/>
  <c r="V307" i="3" a="1"/>
  <c r="V307" i="3" s="1"/>
  <c r="V308" i="3" a="1"/>
  <c r="V308" i="3" s="1"/>
  <c r="V309" i="3" a="1"/>
  <c r="V309" i="3" s="1"/>
  <c r="V310" i="3" a="1"/>
  <c r="V310" i="3" s="1"/>
  <c r="V311" i="3" a="1"/>
  <c r="V311" i="3" s="1"/>
  <c r="V312" i="3" a="1"/>
  <c r="V312" i="3" s="1"/>
  <c r="V313" i="3" a="1"/>
  <c r="V313" i="3" s="1"/>
  <c r="V314" i="3" a="1"/>
  <c r="V314" i="3" s="1"/>
  <c r="V315" i="3" a="1"/>
  <c r="V315" i="3" s="1"/>
  <c r="V316" i="3" a="1"/>
  <c r="V316" i="3" s="1"/>
  <c r="V317" i="3" a="1"/>
  <c r="V317" i="3" s="1"/>
  <c r="V318" i="3" a="1"/>
  <c r="V318" i="3" s="1"/>
  <c r="V319" i="3" a="1"/>
  <c r="V319" i="3" s="1"/>
  <c r="V320" i="3" a="1"/>
  <c r="V320" i="3" s="1"/>
  <c r="V321" i="3" a="1"/>
  <c r="V321" i="3" s="1"/>
  <c r="V322" i="3" a="1"/>
  <c r="V322" i="3" s="1"/>
  <c r="V323" i="3" a="1"/>
  <c r="V323" i="3" s="1"/>
  <c r="V324" i="3" a="1"/>
  <c r="V324" i="3" s="1"/>
  <c r="V325" i="3" a="1"/>
  <c r="V325" i="3" s="1"/>
  <c r="V326" i="3" a="1"/>
  <c r="V326" i="3" s="1"/>
  <c r="V327" i="3" a="1"/>
  <c r="V327" i="3" s="1"/>
  <c r="V328" i="3" a="1"/>
  <c r="V328" i="3" s="1"/>
  <c r="V329" i="3" a="1"/>
  <c r="V329" i="3" s="1"/>
  <c r="V330" i="3" a="1"/>
  <c r="V330" i="3" s="1"/>
  <c r="V331" i="3" a="1"/>
  <c r="V331" i="3" s="1"/>
  <c r="V332" i="3" a="1"/>
  <c r="V332" i="3" s="1"/>
  <c r="V333" i="3" a="1"/>
  <c r="V333" i="3" s="1"/>
  <c r="V334" i="3" a="1"/>
  <c r="V334" i="3" s="1"/>
  <c r="V335" i="3" a="1"/>
  <c r="V335" i="3" s="1"/>
  <c r="V336" i="3" a="1"/>
  <c r="V336" i="3" s="1"/>
  <c r="V337" i="3" a="1"/>
  <c r="V337" i="3" s="1"/>
  <c r="V338" i="3" a="1"/>
  <c r="V338" i="3" s="1"/>
  <c r="V339" i="3" a="1"/>
  <c r="V339" i="3" s="1"/>
  <c r="V340" i="3" a="1"/>
  <c r="V340" i="3" s="1"/>
  <c r="V341" i="3" a="1"/>
  <c r="V341" i="3" s="1"/>
  <c r="V342" i="3" a="1"/>
  <c r="V342" i="3" s="1"/>
  <c r="V343" i="3" a="1"/>
  <c r="V343" i="3" s="1"/>
  <c r="V344" i="3" a="1"/>
  <c r="V344" i="3" s="1"/>
  <c r="V345" i="3" a="1"/>
  <c r="V345" i="3" s="1"/>
  <c r="V346" i="3" a="1"/>
  <c r="V346" i="3" s="1"/>
  <c r="V347" i="3" a="1"/>
  <c r="V347" i="3" s="1"/>
  <c r="V348" i="3" a="1"/>
  <c r="V348" i="3" s="1"/>
  <c r="V349" i="3" a="1"/>
  <c r="V349" i="3" s="1"/>
  <c r="V350" i="3" a="1"/>
  <c r="V350" i="3" s="1"/>
  <c r="V351" i="3" a="1"/>
  <c r="V351" i="3" s="1"/>
  <c r="V352" i="3" a="1"/>
  <c r="V352" i="3" s="1"/>
  <c r="V353" i="3" a="1"/>
  <c r="V353" i="3" s="1"/>
  <c r="V354" i="3" a="1"/>
  <c r="V354" i="3" s="1"/>
  <c r="V355" i="3" a="1"/>
  <c r="V355" i="3" s="1"/>
  <c r="V356" i="3" a="1"/>
  <c r="V356" i="3" s="1"/>
  <c r="V357" i="3" a="1"/>
  <c r="V357" i="3" s="1"/>
  <c r="V358" i="3" a="1"/>
  <c r="V358" i="3" s="1"/>
  <c r="V359" i="3" a="1"/>
  <c r="V359" i="3" s="1"/>
  <c r="V360" i="3" a="1"/>
  <c r="V360" i="3" s="1"/>
  <c r="V361" i="3" a="1"/>
  <c r="V361" i="3" s="1"/>
  <c r="V362" i="3" a="1"/>
  <c r="V362" i="3" s="1"/>
  <c r="V363" i="3" a="1"/>
  <c r="V363" i="3" s="1"/>
  <c r="V364" i="3" a="1"/>
  <c r="V364" i="3" s="1"/>
  <c r="V365" i="3" a="1"/>
  <c r="V365" i="3" s="1"/>
  <c r="V366" i="3" a="1"/>
  <c r="V366" i="3" s="1"/>
  <c r="V367" i="3" a="1"/>
  <c r="V367" i="3" s="1"/>
  <c r="V368" i="3" a="1"/>
  <c r="V368" i="3" s="1"/>
  <c r="V369" i="3" a="1"/>
  <c r="V369" i="3" s="1"/>
  <c r="V370" i="3" a="1"/>
  <c r="V370" i="3" s="1"/>
  <c r="V371" i="3" a="1"/>
  <c r="V371" i="3" s="1"/>
  <c r="V372" i="3" a="1"/>
  <c r="V372" i="3" s="1"/>
  <c r="V373" i="3" a="1"/>
  <c r="V373" i="3" s="1"/>
  <c r="V374" i="3" a="1"/>
  <c r="V374" i="3" s="1"/>
  <c r="V375" i="3" a="1"/>
  <c r="V375" i="3" s="1"/>
  <c r="V376" i="3" a="1"/>
  <c r="V376" i="3" s="1"/>
  <c r="V377" i="3" a="1"/>
  <c r="V377" i="3" s="1"/>
  <c r="V378" i="3" a="1"/>
  <c r="V378" i="3" s="1"/>
  <c r="V379" i="3" a="1"/>
  <c r="V379" i="3" s="1"/>
  <c r="V380" i="3" a="1"/>
  <c r="V380" i="3" s="1"/>
  <c r="V381" i="3" a="1"/>
  <c r="V381" i="3" s="1"/>
  <c r="V382" i="3" a="1"/>
  <c r="V382" i="3" s="1"/>
  <c r="V383" i="3" a="1"/>
  <c r="V383" i="3" s="1"/>
  <c r="V384" i="3" a="1"/>
  <c r="V384" i="3" s="1"/>
  <c r="V385" i="3" a="1"/>
  <c r="V385" i="3" s="1"/>
  <c r="V386" i="3" a="1"/>
  <c r="V386" i="3" s="1"/>
  <c r="V387" i="3" a="1"/>
  <c r="V387" i="3" s="1"/>
  <c r="V388" i="3" a="1"/>
  <c r="V388" i="3" s="1"/>
  <c r="V389" i="3" a="1"/>
  <c r="V389" i="3" s="1"/>
  <c r="V390" i="3" a="1"/>
  <c r="V390" i="3" s="1"/>
  <c r="V391" i="3" a="1"/>
  <c r="V391" i="3" s="1"/>
  <c r="V392" i="3" a="1"/>
  <c r="V392" i="3" s="1"/>
  <c r="V393" i="3" a="1"/>
  <c r="V393" i="3" s="1"/>
  <c r="V394" i="3" a="1"/>
  <c r="V394" i="3" s="1"/>
  <c r="V395" i="3" a="1"/>
  <c r="V395" i="3" s="1"/>
  <c r="V396" i="3" a="1"/>
  <c r="V396" i="3" s="1"/>
  <c r="V397" i="3" a="1"/>
  <c r="V397" i="3" s="1"/>
  <c r="V398" i="3" a="1"/>
  <c r="V398" i="3" s="1"/>
  <c r="V399" i="3" a="1"/>
  <c r="V399" i="3" s="1"/>
  <c r="V400" i="3" a="1"/>
  <c r="V400" i="3" s="1"/>
  <c r="V401" i="3" a="1"/>
  <c r="V401" i="3" s="1"/>
  <c r="V402" i="3" a="1"/>
  <c r="V402" i="3" s="1"/>
  <c r="V403" i="3" a="1"/>
  <c r="V403" i="3" s="1"/>
  <c r="V404" i="3" a="1"/>
  <c r="V404" i="3" s="1"/>
  <c r="V405" i="3" a="1"/>
  <c r="V405" i="3" s="1"/>
  <c r="V406" i="3" a="1"/>
  <c r="V406" i="3" s="1"/>
  <c r="V407" i="3" a="1"/>
  <c r="V407" i="3" s="1"/>
  <c r="V408" i="3" a="1"/>
  <c r="V408" i="3" s="1"/>
  <c r="V409" i="3" a="1"/>
  <c r="V409" i="3" s="1"/>
  <c r="V410" i="3" a="1"/>
  <c r="V410" i="3" s="1"/>
  <c r="V411" i="3" a="1"/>
  <c r="V411" i="3" s="1"/>
  <c r="V412" i="3" a="1"/>
  <c r="V412" i="3" s="1"/>
  <c r="V413" i="3" a="1"/>
  <c r="V413" i="3" s="1"/>
  <c r="V414" i="3" a="1"/>
  <c r="V414" i="3" s="1"/>
  <c r="V415" i="3" a="1"/>
  <c r="V415" i="3" s="1"/>
  <c r="V416" i="3" a="1"/>
  <c r="V416" i="3" s="1"/>
  <c r="V417" i="3" a="1"/>
  <c r="V417" i="3" s="1"/>
  <c r="V418" i="3" a="1"/>
  <c r="V418" i="3" s="1"/>
  <c r="V419" i="3" a="1"/>
  <c r="V419" i="3" s="1"/>
  <c r="V420" i="3" a="1"/>
  <c r="V420" i="3" s="1"/>
  <c r="V421" i="3" a="1"/>
  <c r="V421" i="3" s="1"/>
  <c r="V422" i="3" a="1"/>
  <c r="V422" i="3" s="1"/>
  <c r="V423" i="3" a="1"/>
  <c r="V423" i="3" s="1"/>
  <c r="V424" i="3" a="1"/>
  <c r="V424" i="3" s="1"/>
  <c r="V425" i="3" a="1"/>
  <c r="V425" i="3" s="1"/>
  <c r="V426" i="3" a="1"/>
  <c r="V426" i="3" s="1"/>
  <c r="V427" i="3" a="1"/>
  <c r="V427" i="3" s="1"/>
  <c r="V428" i="3" a="1"/>
  <c r="V428" i="3" s="1"/>
  <c r="V429" i="3" a="1"/>
  <c r="V429" i="3" s="1"/>
  <c r="V430" i="3" a="1"/>
  <c r="V430" i="3" s="1"/>
  <c r="V431" i="3" a="1"/>
  <c r="V431" i="3" s="1"/>
  <c r="V432" i="3" a="1"/>
  <c r="V432" i="3" s="1"/>
  <c r="V433" i="3" a="1"/>
  <c r="V433" i="3" s="1"/>
  <c r="V434" i="3" a="1"/>
  <c r="V434" i="3" s="1"/>
  <c r="V435" i="3" a="1"/>
  <c r="V435" i="3" s="1"/>
  <c r="V436" i="3" a="1"/>
  <c r="V436" i="3" s="1"/>
  <c r="V437" i="3" a="1"/>
  <c r="V437" i="3" s="1"/>
  <c r="V438" i="3" a="1"/>
  <c r="V438" i="3" s="1"/>
  <c r="V439" i="3" a="1"/>
  <c r="V439" i="3" s="1"/>
  <c r="V440" i="3" a="1"/>
  <c r="V440" i="3" s="1"/>
  <c r="V441" i="3" a="1"/>
  <c r="V441" i="3" s="1"/>
  <c r="V442" i="3" a="1"/>
  <c r="V442" i="3" s="1"/>
  <c r="V443" i="3" a="1"/>
  <c r="V443" i="3" s="1"/>
  <c r="V444" i="3" a="1"/>
  <c r="V444" i="3" s="1"/>
  <c r="V445" i="3" a="1"/>
  <c r="V445" i="3" s="1"/>
  <c r="V446" i="3" a="1"/>
  <c r="V446" i="3" s="1"/>
  <c r="V447" i="3" a="1"/>
  <c r="V447" i="3" s="1"/>
  <c r="V448" i="3" a="1"/>
  <c r="V448" i="3" s="1"/>
  <c r="V449" i="3" a="1"/>
  <c r="V449" i="3" s="1"/>
  <c r="V450" i="3" a="1"/>
  <c r="V450" i="3" s="1"/>
  <c r="V451" i="3" a="1"/>
  <c r="V451" i="3" s="1"/>
  <c r="V452" i="3" a="1"/>
  <c r="V452" i="3" s="1"/>
  <c r="V453" i="3" a="1"/>
  <c r="V453" i="3" s="1"/>
  <c r="V454" i="3" a="1"/>
  <c r="V454" i="3" s="1"/>
  <c r="V455" i="3" a="1"/>
  <c r="V455" i="3" s="1"/>
  <c r="V456" i="3" a="1"/>
  <c r="V456" i="3" s="1"/>
  <c r="V457" i="3" a="1"/>
  <c r="V457" i="3" s="1"/>
  <c r="V458" i="3" a="1"/>
  <c r="V458" i="3" s="1"/>
  <c r="V459" i="3" a="1"/>
  <c r="V459" i="3" s="1"/>
  <c r="V460" i="3" a="1"/>
  <c r="V460" i="3" s="1"/>
  <c r="V461" i="3" a="1"/>
  <c r="V461" i="3" s="1"/>
  <c r="V462" i="3" a="1"/>
  <c r="V462" i="3" s="1"/>
  <c r="V463" i="3" a="1"/>
  <c r="V463" i="3" s="1"/>
  <c r="V464" i="3" a="1"/>
  <c r="V464" i="3" s="1"/>
  <c r="V465" i="3" a="1"/>
  <c r="V465" i="3" s="1"/>
  <c r="V466" i="3" a="1"/>
  <c r="V466" i="3" s="1"/>
  <c r="V467" i="3" a="1"/>
  <c r="V467" i="3" s="1"/>
  <c r="V468" i="3" a="1"/>
  <c r="V468" i="3" s="1"/>
  <c r="V469" i="3" a="1"/>
  <c r="V469" i="3" s="1"/>
  <c r="V470" i="3" a="1"/>
  <c r="V470" i="3" s="1"/>
  <c r="V471" i="3" a="1"/>
  <c r="V471" i="3" s="1"/>
  <c r="V472" i="3" a="1"/>
  <c r="V472" i="3" s="1"/>
  <c r="V473" i="3" a="1"/>
  <c r="V473" i="3" s="1"/>
  <c r="V474" i="3" a="1"/>
  <c r="V474" i="3" s="1"/>
  <c r="V475" i="3" a="1"/>
  <c r="V475" i="3" s="1"/>
  <c r="V476" i="3" a="1"/>
  <c r="V476" i="3" s="1"/>
  <c r="V477" i="3" a="1"/>
  <c r="V477" i="3" s="1"/>
  <c r="V478" i="3" a="1"/>
  <c r="V478" i="3" s="1"/>
  <c r="V479" i="3" a="1"/>
  <c r="V479" i="3" s="1"/>
  <c r="V480" i="3" a="1"/>
  <c r="V480" i="3" s="1"/>
  <c r="V481" i="3" a="1"/>
  <c r="V481" i="3" s="1"/>
  <c r="V482" i="3" a="1"/>
  <c r="V482" i="3" s="1"/>
  <c r="V483" i="3" a="1"/>
  <c r="V483" i="3" s="1"/>
  <c r="V484" i="3" a="1"/>
  <c r="V484" i="3" s="1"/>
  <c r="V485" i="3" a="1"/>
  <c r="V485" i="3" s="1"/>
  <c r="V486" i="3" a="1"/>
  <c r="V486" i="3" s="1"/>
  <c r="V487" i="3" a="1"/>
  <c r="V487" i="3" s="1"/>
  <c r="V488" i="3" a="1"/>
  <c r="V488" i="3" s="1"/>
  <c r="V489" i="3" a="1"/>
  <c r="V489" i="3" s="1"/>
  <c r="V490" i="3" a="1"/>
  <c r="V490" i="3" s="1"/>
  <c r="V491" i="3" a="1"/>
  <c r="V491" i="3" s="1"/>
  <c r="V492" i="3" a="1"/>
  <c r="V492" i="3" s="1"/>
  <c r="V493" i="3" a="1"/>
  <c r="V493" i="3" s="1"/>
  <c r="V494" i="3" a="1"/>
  <c r="V494" i="3" s="1"/>
  <c r="V495" i="3" a="1"/>
  <c r="V495" i="3" s="1"/>
  <c r="V496" i="3" a="1"/>
  <c r="V496" i="3" s="1"/>
  <c r="V497" i="3" a="1"/>
  <c r="V497" i="3" s="1"/>
  <c r="V498" i="3" a="1"/>
  <c r="V498" i="3" s="1"/>
  <c r="V499" i="3" a="1"/>
  <c r="V499" i="3" s="1"/>
  <c r="V500" i="3" a="1"/>
  <c r="V500" i="3" s="1"/>
  <c r="V501" i="3" a="1"/>
  <c r="V501" i="3" s="1"/>
  <c r="V502" i="3" a="1"/>
  <c r="V502" i="3" s="1"/>
  <c r="V503" i="3" a="1"/>
  <c r="V503" i="3" s="1"/>
  <c r="V504" i="3" a="1"/>
  <c r="V504" i="3" s="1"/>
  <c r="V505" i="3" a="1"/>
  <c r="V505" i="3" s="1"/>
  <c r="V506" i="3" a="1"/>
  <c r="V506" i="3" s="1"/>
  <c r="V507" i="3" a="1"/>
  <c r="V507" i="3" s="1"/>
  <c r="V508" i="3" a="1"/>
  <c r="V508" i="3" s="1"/>
  <c r="V509" i="3" a="1"/>
  <c r="V509" i="3" s="1"/>
  <c r="V510" i="3" a="1"/>
  <c r="V510" i="3" s="1"/>
  <c r="V511" i="3" a="1"/>
  <c r="V511" i="3" s="1"/>
  <c r="V512" i="3" a="1"/>
  <c r="V512" i="3" s="1"/>
  <c r="V513" i="3" a="1"/>
  <c r="V513" i="3" s="1"/>
  <c r="V514" i="3" a="1"/>
  <c r="V514" i="3" s="1"/>
  <c r="V515" i="3" a="1"/>
  <c r="V515" i="3" s="1"/>
  <c r="V516" i="3" a="1"/>
  <c r="V516" i="3" s="1"/>
  <c r="V517" i="3" a="1"/>
  <c r="V517" i="3" s="1"/>
  <c r="V518" i="3" a="1"/>
  <c r="V518" i="3" s="1"/>
  <c r="V519" i="3" a="1"/>
  <c r="V519" i="3" s="1"/>
  <c r="V520" i="3" a="1"/>
  <c r="V520" i="3" s="1"/>
  <c r="V521" i="3" a="1"/>
  <c r="V521" i="3" s="1"/>
  <c r="V522" i="3" a="1"/>
  <c r="V522" i="3" s="1"/>
  <c r="V523" i="3" a="1"/>
  <c r="V523" i="3" s="1"/>
  <c r="V524" i="3" a="1"/>
  <c r="V524" i="3" s="1"/>
  <c r="V525" i="3" a="1"/>
  <c r="V525" i="3" s="1"/>
  <c r="V526" i="3" a="1"/>
  <c r="V526" i="3" s="1"/>
  <c r="V527" i="3" a="1"/>
  <c r="V527" i="3" s="1"/>
  <c r="V528" i="3" a="1"/>
  <c r="V528" i="3" s="1"/>
  <c r="V529" i="3" a="1"/>
  <c r="V529" i="3" s="1"/>
  <c r="V530" i="3" a="1"/>
  <c r="V530" i="3" s="1"/>
  <c r="V531" i="3" a="1"/>
  <c r="V531" i="3" s="1"/>
  <c r="V532" i="3" a="1"/>
  <c r="V532" i="3" s="1"/>
  <c r="V533" i="3" a="1"/>
  <c r="V533" i="3" s="1"/>
  <c r="V534" i="3" a="1"/>
  <c r="V534" i="3" s="1"/>
  <c r="V535" i="3" a="1"/>
  <c r="V535" i="3" s="1"/>
  <c r="V536" i="3" a="1"/>
  <c r="V536" i="3" s="1"/>
  <c r="V537" i="3" a="1"/>
  <c r="V537" i="3" s="1"/>
  <c r="V538" i="3" a="1"/>
  <c r="V538" i="3" s="1"/>
  <c r="V539" i="3" a="1"/>
  <c r="V539" i="3" s="1"/>
  <c r="V540" i="3" a="1"/>
  <c r="V540" i="3" s="1"/>
  <c r="V541" i="3" a="1"/>
  <c r="V541" i="3" s="1"/>
  <c r="V542" i="3" a="1"/>
  <c r="V542" i="3" s="1"/>
  <c r="V543" i="3" a="1"/>
  <c r="V543" i="3" s="1"/>
  <c r="V544" i="3" a="1"/>
  <c r="V544" i="3" s="1"/>
  <c r="V545" i="3" a="1"/>
  <c r="V545" i="3" s="1"/>
  <c r="V546" i="3" a="1"/>
  <c r="V546" i="3" s="1"/>
  <c r="V547" i="3" a="1"/>
  <c r="V547" i="3" s="1"/>
  <c r="V548" i="3" a="1"/>
  <c r="V548" i="3" s="1"/>
  <c r="V549" i="3" a="1"/>
  <c r="V549" i="3" s="1"/>
  <c r="V550" i="3" a="1"/>
  <c r="V550" i="3" s="1"/>
  <c r="V551" i="3" a="1"/>
  <c r="V551" i="3" s="1"/>
  <c r="V552" i="3" a="1"/>
  <c r="V552" i="3" s="1"/>
  <c r="V553" i="3" a="1"/>
  <c r="V553" i="3" s="1"/>
  <c r="V554" i="3" a="1"/>
  <c r="V554" i="3" s="1"/>
  <c r="V555" i="3" a="1"/>
  <c r="V555" i="3" s="1"/>
  <c r="V556" i="3" a="1"/>
  <c r="V556" i="3" s="1"/>
  <c r="V557" i="3" a="1"/>
  <c r="V557" i="3" s="1"/>
  <c r="V558" i="3" a="1"/>
  <c r="V558" i="3" s="1"/>
  <c r="V559" i="3" a="1"/>
  <c r="V559" i="3" s="1"/>
  <c r="V560" i="3" a="1"/>
  <c r="V560" i="3" s="1"/>
  <c r="V561" i="3" a="1"/>
  <c r="V561" i="3" s="1"/>
  <c r="V562" i="3" a="1"/>
  <c r="V562" i="3" s="1"/>
  <c r="V563" i="3" a="1"/>
  <c r="V563" i="3" s="1"/>
  <c r="V564" i="3" a="1"/>
  <c r="V564" i="3" s="1"/>
  <c r="V565" i="3" a="1"/>
  <c r="V565" i="3" s="1"/>
  <c r="V566" i="3" a="1"/>
  <c r="V566" i="3" s="1"/>
  <c r="V567" i="3" a="1"/>
  <c r="V567" i="3" s="1"/>
  <c r="V568" i="3" a="1"/>
  <c r="V568" i="3" s="1"/>
  <c r="V569" i="3" a="1"/>
  <c r="V569" i="3" s="1"/>
  <c r="V570" i="3" a="1"/>
  <c r="V570" i="3" s="1"/>
  <c r="V571" i="3" a="1"/>
  <c r="V571" i="3" s="1"/>
  <c r="V572" i="3" a="1"/>
  <c r="V572" i="3" s="1"/>
  <c r="V573" i="3" a="1"/>
  <c r="V573" i="3" s="1"/>
  <c r="V574" i="3" a="1"/>
  <c r="V574" i="3" s="1"/>
  <c r="V575" i="3" a="1"/>
  <c r="V575" i="3" s="1"/>
  <c r="V576" i="3" a="1"/>
  <c r="V576" i="3" s="1"/>
  <c r="V577" i="3" a="1"/>
  <c r="V577" i="3" s="1"/>
  <c r="V578" i="3" a="1"/>
  <c r="V578" i="3" s="1"/>
  <c r="V579" i="3" a="1"/>
  <c r="V579" i="3" s="1"/>
  <c r="V580" i="3" a="1"/>
  <c r="V580" i="3" s="1"/>
  <c r="V581" i="3" a="1"/>
  <c r="V581" i="3" s="1"/>
  <c r="V582" i="3" a="1"/>
  <c r="V582" i="3" s="1"/>
  <c r="V583" i="3" a="1"/>
  <c r="V583" i="3" s="1"/>
  <c r="V584" i="3" a="1"/>
  <c r="V584" i="3" s="1"/>
  <c r="V585" i="3" a="1"/>
  <c r="V585" i="3" s="1"/>
  <c r="V586" i="3" a="1"/>
  <c r="V586" i="3" s="1"/>
  <c r="V587" i="3" a="1"/>
  <c r="V587" i="3" s="1"/>
  <c r="V588" i="3" a="1"/>
  <c r="V588" i="3" s="1"/>
  <c r="V589" i="3" a="1"/>
  <c r="V589" i="3" s="1"/>
  <c r="V590" i="3" a="1"/>
  <c r="V590" i="3" s="1"/>
  <c r="V591" i="3" a="1"/>
  <c r="V591" i="3" s="1"/>
  <c r="V592" i="3" a="1"/>
  <c r="V592" i="3" s="1"/>
  <c r="V593" i="3" a="1"/>
  <c r="V593" i="3" s="1"/>
  <c r="V594" i="3" a="1"/>
  <c r="V594" i="3" s="1"/>
  <c r="V595" i="3" a="1"/>
  <c r="V595" i="3" s="1"/>
  <c r="V596" i="3" a="1"/>
  <c r="V596" i="3" s="1"/>
  <c r="V597" i="3" a="1"/>
  <c r="V597" i="3" s="1"/>
  <c r="V598" i="3" a="1"/>
  <c r="V598" i="3" s="1"/>
  <c r="V599" i="3" a="1"/>
  <c r="V599" i="3" s="1"/>
  <c r="V600" i="3" a="1"/>
  <c r="V600" i="3" s="1"/>
  <c r="V601" i="3" a="1"/>
  <c r="V601" i="3" s="1"/>
  <c r="V602" i="3" a="1"/>
  <c r="V602" i="3" s="1"/>
  <c r="V603" i="3" a="1"/>
  <c r="V603" i="3" s="1"/>
  <c r="V604" i="3" a="1"/>
  <c r="V604" i="3" s="1"/>
  <c r="V605" i="3" a="1"/>
  <c r="V605" i="3" s="1"/>
  <c r="V606" i="3" a="1"/>
  <c r="V606" i="3" s="1"/>
  <c r="V607" i="3" a="1"/>
  <c r="V607" i="3" s="1"/>
  <c r="V608" i="3" a="1"/>
  <c r="V608" i="3" s="1"/>
  <c r="V609" i="3" a="1"/>
  <c r="V609" i="3" s="1"/>
  <c r="V610" i="3" a="1"/>
  <c r="V610" i="3" s="1"/>
  <c r="V611" i="3" a="1"/>
  <c r="V611" i="3" s="1"/>
  <c r="V612" i="3" a="1"/>
  <c r="V612" i="3" s="1"/>
  <c r="V613" i="3" a="1"/>
  <c r="V613" i="3" s="1"/>
  <c r="V614" i="3" a="1"/>
  <c r="V614" i="3" s="1"/>
  <c r="V615" i="3" a="1"/>
  <c r="V615" i="3" s="1"/>
  <c r="V616" i="3" a="1"/>
  <c r="V616" i="3" s="1"/>
  <c r="V617" i="3" a="1"/>
  <c r="V617" i="3" s="1"/>
  <c r="V618" i="3" a="1"/>
  <c r="V618" i="3" s="1"/>
  <c r="V619" i="3" a="1"/>
  <c r="V619" i="3" s="1"/>
  <c r="V620" i="3" a="1"/>
  <c r="V620" i="3" s="1"/>
  <c r="V621" i="3" a="1"/>
  <c r="V621" i="3" s="1"/>
  <c r="V622" i="3" a="1"/>
  <c r="V622" i="3" s="1"/>
  <c r="V623" i="3" a="1"/>
  <c r="V623" i="3" s="1"/>
  <c r="V624" i="3" a="1"/>
  <c r="V624" i="3" s="1"/>
  <c r="V625" i="3" a="1"/>
  <c r="V625" i="3" s="1"/>
  <c r="V626" i="3" a="1"/>
  <c r="V626" i="3" s="1"/>
  <c r="V627" i="3" a="1"/>
  <c r="V627" i="3" s="1"/>
  <c r="V628" i="3" a="1"/>
  <c r="V628" i="3" s="1"/>
  <c r="V629" i="3" a="1"/>
  <c r="V629" i="3" s="1"/>
  <c r="V630" i="3" a="1"/>
  <c r="V630" i="3" s="1"/>
  <c r="V631" i="3" a="1"/>
  <c r="V631" i="3" s="1"/>
  <c r="V632" i="3" a="1"/>
  <c r="V632" i="3" s="1"/>
  <c r="V633" i="3" a="1"/>
  <c r="V633" i="3" s="1"/>
  <c r="V634" i="3" a="1"/>
  <c r="V634" i="3" s="1"/>
  <c r="V635" i="3" a="1"/>
  <c r="V635" i="3" s="1"/>
  <c r="V636" i="3" a="1"/>
  <c r="V636" i="3" s="1"/>
  <c r="V637" i="3" a="1"/>
  <c r="V637" i="3" s="1"/>
  <c r="V638" i="3" a="1"/>
  <c r="V638" i="3" s="1"/>
  <c r="V639" i="3" a="1"/>
  <c r="V639" i="3" s="1"/>
  <c r="V640" i="3" a="1"/>
  <c r="V640" i="3" s="1"/>
  <c r="V641" i="3" a="1"/>
  <c r="V641" i="3" s="1"/>
  <c r="V642" i="3" a="1"/>
  <c r="V642" i="3" s="1"/>
  <c r="V643" i="3" a="1"/>
  <c r="V643" i="3" s="1"/>
  <c r="V644" i="3" a="1"/>
  <c r="V644" i="3" s="1"/>
  <c r="V645" i="3" a="1"/>
  <c r="V645" i="3" s="1"/>
  <c r="V646" i="3" a="1"/>
  <c r="V646" i="3" s="1"/>
  <c r="V647" i="3" a="1"/>
  <c r="V647" i="3" s="1"/>
  <c r="V648" i="3" a="1"/>
  <c r="V648" i="3" s="1"/>
  <c r="V649" i="3" a="1"/>
  <c r="V649" i="3" s="1"/>
  <c r="V650" i="3" a="1"/>
  <c r="V650" i="3" s="1"/>
  <c r="V651" i="3" a="1"/>
  <c r="V651" i="3" s="1"/>
  <c r="V652" i="3" a="1"/>
  <c r="V652" i="3" s="1"/>
  <c r="V653" i="3" a="1"/>
  <c r="V653" i="3" s="1"/>
  <c r="V654" i="3" a="1"/>
  <c r="V654" i="3" s="1"/>
  <c r="V655" i="3" a="1"/>
  <c r="V655" i="3" s="1"/>
  <c r="V656" i="3" a="1"/>
  <c r="V656" i="3" s="1"/>
  <c r="V657" i="3" a="1"/>
  <c r="V657" i="3" s="1"/>
  <c r="V658" i="3" a="1"/>
  <c r="V658" i="3" s="1"/>
  <c r="V659" i="3" a="1"/>
  <c r="V659" i="3" s="1"/>
  <c r="V660" i="3" a="1"/>
  <c r="V660" i="3" s="1"/>
  <c r="V661" i="3" a="1"/>
  <c r="V661" i="3" s="1"/>
  <c r="V662" i="3" a="1"/>
  <c r="V662" i="3" s="1"/>
  <c r="V663" i="3" a="1"/>
  <c r="V663" i="3" s="1"/>
  <c r="V664" i="3" a="1"/>
  <c r="V664" i="3" s="1"/>
  <c r="EL56" i="20" l="1"/>
  <c r="EH56" i="20"/>
  <c r="EF56" i="20"/>
  <c r="EB56" i="20"/>
  <c r="DX56" i="20"/>
  <c r="DJ56" i="20"/>
  <c r="ED56" i="20"/>
  <c r="DP56" i="20"/>
  <c r="DL56" i="20"/>
  <c r="EJ56" i="20"/>
  <c r="DH56" i="20"/>
  <c r="DF56" i="20"/>
  <c r="B1351" i="2"/>
  <c r="B1000" i="2"/>
  <c r="B1003" i="2"/>
  <c r="B1020" i="2"/>
  <c r="B1358" i="2"/>
  <c r="B1105" i="2"/>
  <c r="B1360" i="2"/>
  <c r="B913" i="2"/>
  <c r="B1021" i="2"/>
  <c r="B169" i="2"/>
  <c r="B673" i="2"/>
  <c r="B1365" i="2"/>
  <c r="B1534" i="2"/>
  <c r="B1230" i="2"/>
  <c r="A673" i="2"/>
  <c r="A1365" i="2"/>
  <c r="A1534" i="2"/>
  <c r="A1230" i="2"/>
  <c r="A1368" i="2"/>
  <c r="N169" i="2"/>
  <c r="N673" i="2"/>
  <c r="N1365" i="2"/>
  <c r="N1534" i="2"/>
  <c r="N1230" i="2"/>
  <c r="N1368" i="2"/>
  <c r="M169" i="2"/>
  <c r="M673" i="2"/>
  <c r="M1365" i="2"/>
  <c r="M1534" i="2"/>
  <c r="M1230" i="2"/>
  <c r="M1368" i="2"/>
  <c r="K673" i="2"/>
  <c r="K1365" i="2"/>
  <c r="K1534" i="2"/>
  <c r="K1230" i="2"/>
  <c r="K1368" i="2"/>
  <c r="N1358" i="2"/>
  <c r="M1358" i="2"/>
  <c r="M373" i="2"/>
  <c r="N1021" i="2"/>
  <c r="N913" i="2"/>
  <c r="N1105" i="2"/>
  <c r="N1020" i="2"/>
  <c r="N1003" i="2"/>
  <c r="N1000" i="2"/>
  <c r="N865" i="2"/>
  <c r="M1021" i="2"/>
  <c r="M913" i="2"/>
  <c r="M1020" i="2"/>
  <c r="M1003" i="2"/>
  <c r="M1000" i="2"/>
  <c r="M865" i="2"/>
  <c r="K1351" i="2"/>
  <c r="K1000" i="2"/>
  <c r="K1003" i="2"/>
  <c r="K1020" i="2"/>
  <c r="K1358" i="2"/>
  <c r="K1105" i="2"/>
  <c r="K1360" i="2"/>
  <c r="K913" i="2"/>
  <c r="K1021" i="2"/>
  <c r="K169" i="2"/>
  <c r="A1351" i="2"/>
  <c r="A1000" i="2"/>
  <c r="A1003" i="2"/>
  <c r="A1020" i="2"/>
  <c r="A1358" i="2"/>
  <c r="A1105" i="2"/>
  <c r="A1360" i="2"/>
  <c r="A913" i="2"/>
  <c r="A1021" i="2"/>
  <c r="A169" i="2"/>
  <c r="N1301" i="2" l="1"/>
  <c r="M1301" i="2"/>
  <c r="K1301" i="2"/>
  <c r="B1301" i="2"/>
  <c r="A1301" i="2"/>
  <c r="M1336" i="2"/>
  <c r="M1532" i="2"/>
  <c r="M1338" i="2"/>
  <c r="M1533" i="2"/>
  <c r="M1341" i="2"/>
  <c r="M1342" i="2"/>
  <c r="M1343" i="2"/>
  <c r="M1440" i="2"/>
  <c r="M997" i="2"/>
  <c r="M1229" i="2"/>
  <c r="M671" i="2"/>
  <c r="M912" i="2"/>
  <c r="M1531" i="2"/>
  <c r="N1531" i="2"/>
  <c r="N1336" i="2"/>
  <c r="N1532" i="2"/>
  <c r="N1338" i="2"/>
  <c r="N1533" i="2"/>
  <c r="N1227" i="2"/>
  <c r="N1341" i="2"/>
  <c r="N1342" i="2"/>
  <c r="N1343" i="2"/>
  <c r="N1440" i="2"/>
  <c r="N997" i="2"/>
  <c r="N1229" i="2"/>
  <c r="N671" i="2"/>
  <c r="N912" i="2"/>
  <c r="B1531" i="2"/>
  <c r="B1336" i="2"/>
  <c r="B1532" i="2"/>
  <c r="B1338" i="2"/>
  <c r="B1533" i="2"/>
  <c r="B1227" i="2"/>
  <c r="B1341" i="2"/>
  <c r="B1342" i="2"/>
  <c r="B1343" i="2"/>
  <c r="B1440" i="2"/>
  <c r="B997" i="2"/>
  <c r="B1229" i="2"/>
  <c r="B865" i="2"/>
  <c r="B671" i="2"/>
  <c r="B912" i="2"/>
  <c r="B1333" i="2"/>
  <c r="A1531" i="2"/>
  <c r="A1336" i="2"/>
  <c r="A1532" i="2"/>
  <c r="A1338" i="2"/>
  <c r="A1533" i="2"/>
  <c r="A1227" i="2"/>
  <c r="A1341" i="2"/>
  <c r="A1342" i="2"/>
  <c r="A1343" i="2"/>
  <c r="A1440" i="2"/>
  <c r="A997" i="2"/>
  <c r="A1229" i="2"/>
  <c r="A865" i="2"/>
  <c r="A671" i="2"/>
  <c r="A912" i="2"/>
  <c r="K1336" i="2"/>
  <c r="K1532" i="2"/>
  <c r="K1338" i="2"/>
  <c r="K1533" i="2"/>
  <c r="K1227" i="2"/>
  <c r="K1341" i="2"/>
  <c r="K1342" i="2"/>
  <c r="K1343" i="2"/>
  <c r="K1440" i="2"/>
  <c r="K997" i="2"/>
  <c r="K1229" i="2"/>
  <c r="K865" i="2"/>
  <c r="K671" i="2"/>
  <c r="K912" i="2"/>
  <c r="K1531" i="2"/>
  <c r="N1318" i="2"/>
  <c r="N1319" i="2"/>
  <c r="N1320" i="2"/>
  <c r="N1321" i="2"/>
  <c r="N1322" i="2"/>
  <c r="N1323" i="2"/>
  <c r="N1324" i="2"/>
  <c r="N996" i="2"/>
  <c r="N1326" i="2"/>
  <c r="N1327" i="2"/>
  <c r="N1225" i="2"/>
  <c r="N168" i="2"/>
  <c r="N1330" i="2"/>
  <c r="N1331" i="2"/>
  <c r="N1333" i="2"/>
  <c r="M1318" i="2"/>
  <c r="M1319" i="2"/>
  <c r="M1320" i="2"/>
  <c r="M1321" i="2"/>
  <c r="M1322" i="2"/>
  <c r="M1323" i="2"/>
  <c r="M1324" i="2"/>
  <c r="M996" i="2"/>
  <c r="M1326" i="2"/>
  <c r="M1327" i="2"/>
  <c r="M1225" i="2"/>
  <c r="M168" i="2"/>
  <c r="M1331" i="2"/>
  <c r="K1225" i="2"/>
  <c r="K168" i="2"/>
  <c r="K1330" i="2"/>
  <c r="K1331" i="2"/>
  <c r="K1333" i="2"/>
  <c r="B1318" i="2"/>
  <c r="B1319" i="2"/>
  <c r="B1320" i="2"/>
  <c r="B1321" i="2"/>
  <c r="B1322" i="2"/>
  <c r="B1323" i="2"/>
  <c r="B1324" i="2"/>
  <c r="B996" i="2"/>
  <c r="B1326" i="2"/>
  <c r="B1327" i="2"/>
  <c r="B1225" i="2"/>
  <c r="B168" i="2"/>
  <c r="B1330" i="2"/>
  <c r="B1331" i="2"/>
  <c r="B1317" i="2"/>
  <c r="A1225" i="2"/>
  <c r="A168" i="2"/>
  <c r="A1330" i="2"/>
  <c r="A1331" i="2"/>
  <c r="A1333" i="2"/>
  <c r="K1318" i="2"/>
  <c r="K1319" i="2"/>
  <c r="K1320" i="2"/>
  <c r="K1321" i="2"/>
  <c r="K1322" i="2"/>
  <c r="K1323" i="2"/>
  <c r="K1324" i="2"/>
  <c r="K996" i="2"/>
  <c r="K1326" i="2"/>
  <c r="K1327" i="2"/>
  <c r="A1318" i="2"/>
  <c r="A1319" i="2"/>
  <c r="A1320" i="2"/>
  <c r="A1321" i="2"/>
  <c r="A1322" i="2"/>
  <c r="A1323" i="2"/>
  <c r="A1324" i="2"/>
  <c r="A996" i="2"/>
  <c r="A1326" i="2"/>
  <c r="A1327" i="2"/>
  <c r="N1260" i="2" l="1"/>
  <c r="K1260" i="2"/>
  <c r="B1260" i="2"/>
  <c r="A1260" i="2"/>
  <c r="N519" i="2"/>
  <c r="M519" i="2"/>
  <c r="K519" i="2"/>
  <c r="B519" i="2"/>
  <c r="A519" i="2"/>
  <c r="B1293" i="2"/>
  <c r="B1294" i="2"/>
  <c r="B1295" i="2"/>
  <c r="B1296" i="2"/>
  <c r="B1297" i="2"/>
  <c r="B1298" i="2"/>
  <c r="B1299" i="2"/>
  <c r="B1375" i="2"/>
  <c r="B1302" i="2"/>
  <c r="B1303" i="2"/>
  <c r="B1304" i="2"/>
  <c r="B1305" i="2"/>
  <c r="B428" i="2"/>
  <c r="B1307" i="2"/>
  <c r="B1308" i="2"/>
  <c r="B1309" i="2"/>
  <c r="B1310" i="2"/>
  <c r="B1311" i="2"/>
  <c r="B1312" i="2"/>
  <c r="B1313" i="2"/>
  <c r="B1314" i="2"/>
  <c r="B861" i="2"/>
  <c r="B1316" i="2"/>
  <c r="B1274" i="2"/>
  <c r="B1275" i="2"/>
  <c r="B1276" i="2"/>
  <c r="B1277" i="2"/>
  <c r="B1278" i="2"/>
  <c r="B1137" i="2"/>
  <c r="B1280" i="2"/>
  <c r="B1281" i="2"/>
  <c r="B1282" i="2"/>
  <c r="B1362" i="2"/>
  <c r="B166" i="2"/>
  <c r="B1103" i="2"/>
  <c r="B1286" i="2"/>
  <c r="B1287" i="2"/>
  <c r="B1288" i="2"/>
  <c r="B1289" i="2"/>
  <c r="B1290" i="2"/>
  <c r="B1522" i="2"/>
  <c r="B490" i="2"/>
  <c r="A1293" i="2"/>
  <c r="A1294" i="2"/>
  <c r="A1295" i="2"/>
  <c r="A1296" i="2"/>
  <c r="A1297" i="2"/>
  <c r="A1298" i="2"/>
  <c r="A1299" i="2"/>
  <c r="A1375" i="2"/>
  <c r="A1302" i="2"/>
  <c r="A1303" i="2"/>
  <c r="A1304" i="2"/>
  <c r="A1305" i="2"/>
  <c r="A428" i="2"/>
  <c r="A1307" i="2"/>
  <c r="A1308" i="2"/>
  <c r="A1309" i="2"/>
  <c r="A1310" i="2"/>
  <c r="A1311" i="2"/>
  <c r="A1312" i="2"/>
  <c r="A1313" i="2"/>
  <c r="A1314" i="2"/>
  <c r="A861" i="2"/>
  <c r="A1316" i="2"/>
  <c r="A1317" i="2"/>
  <c r="N1293" i="2"/>
  <c r="N1294" i="2"/>
  <c r="N1295" i="2"/>
  <c r="N1296" i="2"/>
  <c r="N1297" i="2"/>
  <c r="N1298" i="2"/>
  <c r="N1299" i="2"/>
  <c r="N1375" i="2"/>
  <c r="N1302" i="2"/>
  <c r="N1303" i="2"/>
  <c r="N1304" i="2"/>
  <c r="N1305" i="2"/>
  <c r="N428" i="2"/>
  <c r="N1307" i="2"/>
  <c r="N1308" i="2"/>
  <c r="N1309" i="2"/>
  <c r="N1310" i="2"/>
  <c r="N1311" i="2"/>
  <c r="N1312" i="2"/>
  <c r="N1313" i="2"/>
  <c r="N1314" i="2"/>
  <c r="N861" i="2"/>
  <c r="N1316" i="2"/>
  <c r="N1317" i="2"/>
  <c r="M1293" i="2"/>
  <c r="M1294" i="2"/>
  <c r="M1296" i="2"/>
  <c r="M1297" i="2"/>
  <c r="M1298" i="2"/>
  <c r="M1299" i="2"/>
  <c r="M1375" i="2"/>
  <c r="M1302" i="2"/>
  <c r="M1303" i="2"/>
  <c r="M1304" i="2"/>
  <c r="M1305" i="2"/>
  <c r="M428" i="2"/>
  <c r="M1307" i="2"/>
  <c r="M1308" i="2"/>
  <c r="M1309" i="2"/>
  <c r="M1310" i="2"/>
  <c r="M1311" i="2"/>
  <c r="M1312" i="2"/>
  <c r="M1314" i="2"/>
  <c r="M861" i="2"/>
  <c r="M1316" i="2"/>
  <c r="K1293" i="2" l="1"/>
  <c r="K1294" i="2"/>
  <c r="K1295" i="2"/>
  <c r="K1296" i="2"/>
  <c r="K1297" i="2"/>
  <c r="K1298" i="2"/>
  <c r="K1299" i="2"/>
  <c r="K1375" i="2"/>
  <c r="K1302" i="2"/>
  <c r="K1303" i="2"/>
  <c r="K1304" i="2"/>
  <c r="K1305" i="2"/>
  <c r="K428" i="2"/>
  <c r="K1307" i="2"/>
  <c r="K1308" i="2"/>
  <c r="K1309" i="2"/>
  <c r="K1310" i="2"/>
  <c r="K1311" i="2"/>
  <c r="K1312" i="2"/>
  <c r="K1313" i="2"/>
  <c r="K1314" i="2"/>
  <c r="K861" i="2"/>
  <c r="K1316" i="2"/>
  <c r="K1317" i="2"/>
  <c r="N1291" i="2"/>
  <c r="N995" i="2"/>
  <c r="N416" i="2"/>
  <c r="N1270" i="2"/>
  <c r="N500" i="2"/>
  <c r="N32" i="2"/>
  <c r="N95" i="2"/>
  <c r="N1271" i="2"/>
  <c r="N418" i="2"/>
  <c r="N1272" i="2"/>
  <c r="N1273" i="2"/>
  <c r="N693" i="2"/>
  <c r="N521" i="2"/>
  <c r="N422" i="2"/>
  <c r="M1291" i="2"/>
  <c r="M995" i="2"/>
  <c r="M416" i="2"/>
  <c r="M1270" i="2"/>
  <c r="M500" i="2"/>
  <c r="M32" i="2"/>
  <c r="M1271" i="2"/>
  <c r="M418" i="2"/>
  <c r="M1272" i="2"/>
  <c r="M1273" i="2"/>
  <c r="M693" i="2"/>
  <c r="M521" i="2"/>
  <c r="M422" i="2"/>
  <c r="B1291" i="2"/>
  <c r="B995" i="2"/>
  <c r="B416" i="2"/>
  <c r="B1270" i="2"/>
  <c r="B500" i="2"/>
  <c r="B32" i="2"/>
  <c r="B95" i="2"/>
  <c r="B1271" i="2"/>
  <c r="B418" i="2"/>
  <c r="B1272" i="2"/>
  <c r="B1273" i="2"/>
  <c r="B693" i="2"/>
  <c r="B521" i="2"/>
  <c r="B422" i="2"/>
  <c r="A1291" i="2"/>
  <c r="A995" i="2"/>
  <c r="A416" i="2"/>
  <c r="A1270" i="2"/>
  <c r="A500" i="2"/>
  <c r="A32" i="2"/>
  <c r="A95" i="2"/>
  <c r="A1271" i="2"/>
  <c r="A418" i="2"/>
  <c r="A1272" i="2"/>
  <c r="A1273" i="2"/>
  <c r="A693" i="2"/>
  <c r="A521" i="2"/>
  <c r="A422" i="2"/>
  <c r="K1291" i="2"/>
  <c r="K995" i="2"/>
  <c r="K416" i="2"/>
  <c r="K1270" i="2"/>
  <c r="K500" i="2"/>
  <c r="K32" i="2"/>
  <c r="K95" i="2"/>
  <c r="K1271" i="2"/>
  <c r="K418" i="2"/>
  <c r="K1272" i="2"/>
  <c r="K1273" i="2"/>
  <c r="K693" i="2"/>
  <c r="K521" i="2"/>
  <c r="K422" i="2"/>
  <c r="L779" i="8"/>
  <c r="K779" i="8"/>
  <c r="I779" i="8"/>
  <c r="N408" i="2" l="1"/>
  <c r="N1224" i="2"/>
  <c r="N409" i="2"/>
  <c r="N410" i="2"/>
  <c r="N510" i="2"/>
  <c r="N1261" i="2"/>
  <c r="N1262" i="2"/>
  <c r="N424" i="2"/>
  <c r="N425" i="2"/>
  <c r="N43" i="2"/>
  <c r="N1044" i="2"/>
  <c r="N1263" i="2"/>
  <c r="N1264" i="2"/>
  <c r="N426" i="2"/>
  <c r="N414" i="2"/>
  <c r="N859" i="2"/>
  <c r="N1266" i="2"/>
  <c r="N1267" i="2"/>
  <c r="N1268" i="2"/>
  <c r="M408" i="2"/>
  <c r="M1224" i="2"/>
  <c r="M409" i="2"/>
  <c r="M410" i="2"/>
  <c r="M510" i="2"/>
  <c r="M424" i="2"/>
  <c r="M425" i="2"/>
  <c r="M43" i="2"/>
  <c r="M1044" i="2"/>
  <c r="M426" i="2"/>
  <c r="M414" i="2"/>
  <c r="M859" i="2"/>
  <c r="M1266" i="2"/>
  <c r="M1267" i="2"/>
  <c r="M1268" i="2"/>
  <c r="K408" i="2"/>
  <c r="K1224" i="2"/>
  <c r="K409" i="2"/>
  <c r="K410" i="2"/>
  <c r="K510" i="2"/>
  <c r="K1261" i="2"/>
  <c r="K1262" i="2"/>
  <c r="K424" i="2"/>
  <c r="K425" i="2"/>
  <c r="K43" i="2"/>
  <c r="K1044" i="2"/>
  <c r="K1263" i="2"/>
  <c r="K1264" i="2"/>
  <c r="K426" i="2"/>
  <c r="K414" i="2"/>
  <c r="K859" i="2"/>
  <c r="K1266" i="2"/>
  <c r="K1267" i="2"/>
  <c r="K1268" i="2"/>
  <c r="B408" i="2"/>
  <c r="B1224" i="2"/>
  <c r="B409" i="2"/>
  <c r="B410" i="2"/>
  <c r="B510" i="2"/>
  <c r="B1261" i="2"/>
  <c r="B1262" i="2"/>
  <c r="B424" i="2"/>
  <c r="B425" i="2"/>
  <c r="B43" i="2"/>
  <c r="B1044" i="2"/>
  <c r="B1263" i="2"/>
  <c r="B1264" i="2"/>
  <c r="B426" i="2"/>
  <c r="B414" i="2"/>
  <c r="B859" i="2"/>
  <c r="B1266" i="2"/>
  <c r="B1267" i="2"/>
  <c r="B1268" i="2"/>
  <c r="B542" i="2"/>
  <c r="A408" i="2"/>
  <c r="A1224" i="2"/>
  <c r="A409" i="2"/>
  <c r="A410" i="2"/>
  <c r="A510" i="2"/>
  <c r="A1261" i="2"/>
  <c r="A1262" i="2"/>
  <c r="A424" i="2"/>
  <c r="A425" i="2"/>
  <c r="A43" i="2"/>
  <c r="A1044" i="2"/>
  <c r="A1263" i="2"/>
  <c r="A1264" i="2"/>
  <c r="A426" i="2"/>
  <c r="A414" i="2"/>
  <c r="A859" i="2"/>
  <c r="A1266" i="2"/>
  <c r="A1267" i="2"/>
  <c r="A1268" i="2"/>
  <c r="N163" i="2"/>
  <c r="M163" i="2"/>
  <c r="K163" i="2"/>
  <c r="B163" i="2"/>
  <c r="A163" i="2"/>
  <c r="B164" i="2"/>
  <c r="B165" i="2"/>
  <c r="B852" i="2"/>
  <c r="B853" i="2"/>
  <c r="B1255" i="2"/>
  <c r="B1256" i="2"/>
  <c r="B413" i="2"/>
  <c r="B406" i="2"/>
  <c r="B1257" i="2"/>
  <c r="B407" i="2"/>
  <c r="B1209" i="2"/>
  <c r="B412" i="2"/>
  <c r="B1208" i="2"/>
  <c r="B541" i="2"/>
  <c r="N155" i="2"/>
  <c r="M155" i="2"/>
  <c r="K155" i="2"/>
  <c r="B155" i="2"/>
  <c r="A155" i="2"/>
  <c r="N156" i="2"/>
  <c r="M156" i="2"/>
  <c r="K156" i="2"/>
  <c r="B156" i="2"/>
  <c r="A156" i="2"/>
  <c r="N852" i="2"/>
  <c r="M852" i="2"/>
  <c r="K852" i="2"/>
  <c r="A852" i="2"/>
  <c r="N164" i="2"/>
  <c r="M164" i="2"/>
  <c r="K164" i="2"/>
  <c r="A164" i="2"/>
  <c r="N1233" i="2"/>
  <c r="M1233" i="2"/>
  <c r="K1233" i="2"/>
  <c r="B1233" i="2"/>
  <c r="A1233" i="2"/>
  <c r="N1234" i="2"/>
  <c r="M1234" i="2"/>
  <c r="K1234" i="2"/>
  <c r="B1234" i="2"/>
  <c r="A1234" i="2"/>
  <c r="N165" i="2" l="1"/>
  <c r="N853" i="2"/>
  <c r="N1255" i="2"/>
  <c r="N1256" i="2"/>
  <c r="N413" i="2"/>
  <c r="N406" i="2"/>
  <c r="N1257" i="2"/>
  <c r="N407" i="2"/>
  <c r="N1209" i="2"/>
  <c r="N542" i="2"/>
  <c r="M165" i="2"/>
  <c r="M853" i="2"/>
  <c r="M1255" i="2"/>
  <c r="M413" i="2"/>
  <c r="M407" i="2"/>
  <c r="M1209" i="2"/>
  <c r="M542" i="2"/>
  <c r="K165" i="2"/>
  <c r="K853" i="2"/>
  <c r="K1255" i="2"/>
  <c r="K1256" i="2"/>
  <c r="K413" i="2"/>
  <c r="K406" i="2"/>
  <c r="K1257" i="2"/>
  <c r="K407" i="2"/>
  <c r="K1209" i="2"/>
  <c r="K542" i="2"/>
  <c r="A165" i="2"/>
  <c r="A853" i="2"/>
  <c r="A1255" i="2"/>
  <c r="A1256" i="2"/>
  <c r="A413" i="2"/>
  <c r="A406" i="2"/>
  <c r="A1257" i="2"/>
  <c r="A407" i="2"/>
  <c r="A1209" i="2"/>
  <c r="A542" i="2"/>
  <c r="A1248" i="2"/>
  <c r="A412" i="2"/>
  <c r="A1208" i="2"/>
  <c r="A541" i="2"/>
  <c r="B1248" i="2"/>
  <c r="B411" i="2"/>
  <c r="N1248" i="2"/>
  <c r="N412" i="2"/>
  <c r="N1208" i="2"/>
  <c r="N541" i="2"/>
  <c r="M1248" i="2"/>
  <c r="M412" i="2"/>
  <c r="M1208" i="2"/>
  <c r="M541" i="2"/>
  <c r="K1248" i="2"/>
  <c r="K412" i="2"/>
  <c r="K1208" i="2"/>
  <c r="K541" i="2"/>
  <c r="E62" i="19" l="1"/>
  <c r="F62" i="19"/>
  <c r="G62" i="19"/>
  <c r="H62" i="19"/>
  <c r="I62" i="19"/>
  <c r="J62" i="19"/>
  <c r="K62" i="19"/>
  <c r="L62" i="19"/>
  <c r="M62" i="19"/>
  <c r="N62" i="19"/>
  <c r="O62" i="19"/>
  <c r="P62" i="19"/>
  <c r="Q62" i="19"/>
  <c r="R62" i="19"/>
  <c r="S62" i="19"/>
  <c r="T62" i="19"/>
  <c r="U62" i="19"/>
  <c r="V62" i="19"/>
  <c r="W62" i="19"/>
  <c r="X62" i="19"/>
  <c r="Y62" i="19"/>
  <c r="Z62" i="19"/>
  <c r="AA62" i="19"/>
  <c r="AB62" i="19"/>
  <c r="AC62" i="19"/>
  <c r="AD62" i="19"/>
  <c r="AE62" i="19"/>
  <c r="AF62" i="19"/>
  <c r="AG62" i="19"/>
  <c r="AH62" i="19"/>
  <c r="AI62" i="19"/>
  <c r="AJ62" i="19"/>
  <c r="AK62" i="19"/>
  <c r="AL62" i="19"/>
  <c r="AM62" i="19"/>
  <c r="AN62" i="19"/>
  <c r="AO62" i="19"/>
  <c r="AP62" i="19"/>
  <c r="AQ62" i="19"/>
  <c r="AR62" i="19"/>
  <c r="AS62" i="19"/>
  <c r="AT62" i="19"/>
  <c r="AU62" i="19"/>
  <c r="AV62" i="19"/>
  <c r="AW62" i="19"/>
  <c r="AX62" i="19"/>
  <c r="AY62" i="19"/>
  <c r="AZ62" i="19"/>
  <c r="BA62" i="19"/>
  <c r="BB62" i="19"/>
  <c r="BC62" i="19"/>
  <c r="BD62" i="19"/>
  <c r="E63" i="19"/>
  <c r="F63" i="19"/>
  <c r="G63" i="19"/>
  <c r="H63" i="19"/>
  <c r="I63" i="19"/>
  <c r="J63" i="19"/>
  <c r="K63" i="19"/>
  <c r="L63" i="19"/>
  <c r="M63" i="19"/>
  <c r="N63" i="19"/>
  <c r="O63" i="19"/>
  <c r="P63" i="19"/>
  <c r="Q63" i="19"/>
  <c r="R63" i="19"/>
  <c r="S63" i="19"/>
  <c r="T63" i="19"/>
  <c r="U63" i="19"/>
  <c r="V63" i="19"/>
  <c r="W63" i="19"/>
  <c r="X63" i="19"/>
  <c r="Y63" i="19"/>
  <c r="Z63" i="19"/>
  <c r="AA63" i="19"/>
  <c r="AB63" i="19"/>
  <c r="AC63" i="19"/>
  <c r="AD63" i="19"/>
  <c r="AE63" i="19"/>
  <c r="AF63" i="19"/>
  <c r="AG63" i="19"/>
  <c r="AH63" i="19"/>
  <c r="AI63" i="19"/>
  <c r="AJ63" i="19"/>
  <c r="AK63" i="19"/>
  <c r="AL63" i="19"/>
  <c r="AM63" i="19"/>
  <c r="AN63" i="19"/>
  <c r="AO63" i="19"/>
  <c r="AP63" i="19"/>
  <c r="AQ63" i="19"/>
  <c r="AR63" i="19"/>
  <c r="AS63" i="19"/>
  <c r="AT63" i="19"/>
  <c r="AU63" i="19"/>
  <c r="AV63" i="19"/>
  <c r="AW63" i="19"/>
  <c r="AX63" i="19"/>
  <c r="AY63" i="19"/>
  <c r="AZ63" i="19"/>
  <c r="BA63" i="19"/>
  <c r="BB63" i="19"/>
  <c r="BC63" i="19"/>
  <c r="BD63" i="19"/>
  <c r="E64" i="19"/>
  <c r="F64" i="19"/>
  <c r="G64" i="19"/>
  <c r="H64" i="19"/>
  <c r="I64" i="19"/>
  <c r="J64" i="19"/>
  <c r="K64" i="19"/>
  <c r="L64" i="19"/>
  <c r="M64" i="19"/>
  <c r="N64" i="19"/>
  <c r="O64" i="19"/>
  <c r="P64" i="19"/>
  <c r="Q64" i="19"/>
  <c r="R64" i="19"/>
  <c r="S64" i="19"/>
  <c r="T64" i="19"/>
  <c r="U64" i="19"/>
  <c r="V64" i="19"/>
  <c r="W64" i="19"/>
  <c r="X64" i="19"/>
  <c r="Y64" i="19"/>
  <c r="Z64" i="19"/>
  <c r="AA64" i="19"/>
  <c r="AB64" i="19"/>
  <c r="AC64" i="19"/>
  <c r="AD64" i="19"/>
  <c r="AE64" i="19"/>
  <c r="AF64" i="19"/>
  <c r="AG64" i="19"/>
  <c r="AH64" i="19"/>
  <c r="AI64" i="19"/>
  <c r="AJ64" i="19"/>
  <c r="AK64" i="19"/>
  <c r="AL64" i="19"/>
  <c r="AM64" i="19"/>
  <c r="AN64" i="19"/>
  <c r="AO64" i="19"/>
  <c r="AP64" i="19"/>
  <c r="AQ64" i="19"/>
  <c r="AR64" i="19"/>
  <c r="AS64" i="19"/>
  <c r="AT64" i="19"/>
  <c r="AU64" i="19"/>
  <c r="AV64" i="19"/>
  <c r="AW64" i="19"/>
  <c r="AX64" i="19"/>
  <c r="AY64" i="19"/>
  <c r="AZ64" i="19"/>
  <c r="BA64" i="19"/>
  <c r="BB64" i="19"/>
  <c r="BC64" i="19"/>
  <c r="BD64" i="19"/>
  <c r="E65" i="19"/>
  <c r="F65" i="19"/>
  <c r="G65" i="19"/>
  <c r="H65" i="19"/>
  <c r="I65" i="19"/>
  <c r="J65" i="19"/>
  <c r="K65" i="19"/>
  <c r="L65" i="19"/>
  <c r="M65" i="19"/>
  <c r="N65" i="19"/>
  <c r="O65" i="19"/>
  <c r="P65" i="19"/>
  <c r="Q65" i="19"/>
  <c r="R65" i="19"/>
  <c r="S65" i="19"/>
  <c r="T65" i="19"/>
  <c r="U65" i="19"/>
  <c r="V65" i="19"/>
  <c r="W65" i="19"/>
  <c r="X65" i="19"/>
  <c r="Y65" i="19"/>
  <c r="Z65" i="19"/>
  <c r="AA65" i="19"/>
  <c r="AB65" i="19"/>
  <c r="AC65" i="19"/>
  <c r="AD65" i="19"/>
  <c r="AE65" i="19"/>
  <c r="AF65" i="19"/>
  <c r="AG65" i="19"/>
  <c r="AH65" i="19"/>
  <c r="AI65" i="19"/>
  <c r="AJ65" i="19"/>
  <c r="AK65" i="19"/>
  <c r="AL65" i="19"/>
  <c r="AM65" i="19"/>
  <c r="AN65" i="19"/>
  <c r="AO65" i="19"/>
  <c r="AP65" i="19"/>
  <c r="AQ65" i="19"/>
  <c r="AR65" i="19"/>
  <c r="AS65" i="19"/>
  <c r="AT65" i="19"/>
  <c r="AU65" i="19"/>
  <c r="AV65" i="19"/>
  <c r="AW65" i="19"/>
  <c r="AX65" i="19"/>
  <c r="AY65" i="19"/>
  <c r="AZ65" i="19"/>
  <c r="BA65" i="19"/>
  <c r="BB65" i="19"/>
  <c r="BC65" i="19"/>
  <c r="BD65" i="19"/>
  <c r="E66" i="19"/>
  <c r="F66" i="19"/>
  <c r="G66" i="19"/>
  <c r="H66" i="19"/>
  <c r="I66" i="19"/>
  <c r="J66" i="19"/>
  <c r="K66" i="19"/>
  <c r="L66" i="19"/>
  <c r="M66" i="19"/>
  <c r="N66" i="19"/>
  <c r="O66" i="19"/>
  <c r="P66" i="19"/>
  <c r="Q66" i="19"/>
  <c r="R66" i="19"/>
  <c r="S66" i="19"/>
  <c r="T66" i="19"/>
  <c r="U66" i="19"/>
  <c r="V66" i="19"/>
  <c r="W66" i="19"/>
  <c r="X66" i="19"/>
  <c r="Y66" i="19"/>
  <c r="Z66" i="19"/>
  <c r="AA66" i="19"/>
  <c r="AB66" i="19"/>
  <c r="AC66" i="19"/>
  <c r="AD66" i="19"/>
  <c r="AE66" i="19"/>
  <c r="AF66" i="19"/>
  <c r="AG66" i="19"/>
  <c r="AH66" i="19"/>
  <c r="AI66" i="19"/>
  <c r="AJ66" i="19"/>
  <c r="AK66" i="19"/>
  <c r="AL66" i="19"/>
  <c r="AM66" i="19"/>
  <c r="AN66" i="19"/>
  <c r="AO66" i="19"/>
  <c r="AP66" i="19"/>
  <c r="AQ66" i="19"/>
  <c r="AR66" i="19"/>
  <c r="AS66" i="19"/>
  <c r="AT66" i="19"/>
  <c r="AU66" i="19"/>
  <c r="AV66" i="19"/>
  <c r="AW66" i="19"/>
  <c r="AX66" i="19"/>
  <c r="AY66" i="19"/>
  <c r="AZ66" i="19"/>
  <c r="BA66" i="19"/>
  <c r="BB66" i="19"/>
  <c r="BC66" i="19"/>
  <c r="BD66" i="19"/>
  <c r="E67" i="19"/>
  <c r="F67" i="19"/>
  <c r="G67" i="19"/>
  <c r="H67" i="19"/>
  <c r="I67" i="19"/>
  <c r="J67" i="19"/>
  <c r="K67" i="19"/>
  <c r="L67" i="19"/>
  <c r="M67" i="19"/>
  <c r="N67" i="19"/>
  <c r="O67" i="19"/>
  <c r="P67" i="19"/>
  <c r="Q67" i="19"/>
  <c r="R67" i="19"/>
  <c r="S67" i="19"/>
  <c r="T67" i="19"/>
  <c r="U67" i="19"/>
  <c r="V67" i="19"/>
  <c r="W67" i="19"/>
  <c r="X67" i="19"/>
  <c r="Y67" i="19"/>
  <c r="Z67" i="19"/>
  <c r="AA67" i="19"/>
  <c r="AB67" i="19"/>
  <c r="AC67" i="19"/>
  <c r="AD67" i="19"/>
  <c r="AE67" i="19"/>
  <c r="AF67" i="19"/>
  <c r="AG67" i="19"/>
  <c r="AH67" i="19"/>
  <c r="AI67" i="19"/>
  <c r="AJ67" i="19"/>
  <c r="AK67" i="19"/>
  <c r="AL67" i="19"/>
  <c r="AM67" i="19"/>
  <c r="AN67" i="19"/>
  <c r="AO67" i="19"/>
  <c r="AP67" i="19"/>
  <c r="AQ67" i="19"/>
  <c r="AR67" i="19"/>
  <c r="AS67" i="19"/>
  <c r="AT67" i="19"/>
  <c r="AU67" i="19"/>
  <c r="AV67" i="19"/>
  <c r="AW67" i="19"/>
  <c r="AX67" i="19"/>
  <c r="AY67" i="19"/>
  <c r="AZ67" i="19"/>
  <c r="BA67" i="19"/>
  <c r="BB67" i="19"/>
  <c r="BC67" i="19"/>
  <c r="BD67" i="19"/>
  <c r="E68" i="19"/>
  <c r="F68" i="19"/>
  <c r="G68" i="19"/>
  <c r="H68" i="19"/>
  <c r="I68" i="19"/>
  <c r="J68" i="19"/>
  <c r="K68" i="19"/>
  <c r="L68" i="19"/>
  <c r="M68" i="19"/>
  <c r="N68" i="19"/>
  <c r="O68" i="19"/>
  <c r="P68" i="19"/>
  <c r="Q68" i="19"/>
  <c r="R68" i="19"/>
  <c r="S68" i="19"/>
  <c r="T68" i="19"/>
  <c r="U68" i="19"/>
  <c r="V68" i="19"/>
  <c r="W68" i="19"/>
  <c r="X68" i="19"/>
  <c r="Y68" i="19"/>
  <c r="Z68" i="19"/>
  <c r="AA68" i="19"/>
  <c r="AB68" i="19"/>
  <c r="AC68" i="19"/>
  <c r="AD68" i="19"/>
  <c r="AE68" i="19"/>
  <c r="AF68" i="19"/>
  <c r="AG68" i="19"/>
  <c r="AH68" i="19"/>
  <c r="AI68" i="19"/>
  <c r="AJ68" i="19"/>
  <c r="AK68" i="19"/>
  <c r="AL68" i="19"/>
  <c r="AM68" i="19"/>
  <c r="AN68" i="19"/>
  <c r="AO68" i="19"/>
  <c r="AP68" i="19"/>
  <c r="AQ68" i="19"/>
  <c r="AR68" i="19"/>
  <c r="AS68" i="19"/>
  <c r="AT68" i="19"/>
  <c r="AU68" i="19"/>
  <c r="AV68" i="19"/>
  <c r="AW68" i="19"/>
  <c r="AX68" i="19"/>
  <c r="AY68" i="19"/>
  <c r="AZ68" i="19"/>
  <c r="BA68" i="19"/>
  <c r="BB68" i="19"/>
  <c r="BC68" i="19"/>
  <c r="BD68" i="19"/>
  <c r="E69" i="19"/>
  <c r="F69" i="19"/>
  <c r="G69" i="19"/>
  <c r="H69" i="19"/>
  <c r="I69" i="19"/>
  <c r="J69" i="19"/>
  <c r="K69" i="19"/>
  <c r="L69" i="19"/>
  <c r="M69" i="19"/>
  <c r="N69" i="19"/>
  <c r="O69" i="19"/>
  <c r="P69" i="19"/>
  <c r="Q69" i="19"/>
  <c r="R69" i="19"/>
  <c r="S69" i="19"/>
  <c r="T69" i="19"/>
  <c r="U69" i="19"/>
  <c r="V69" i="19"/>
  <c r="W69" i="19"/>
  <c r="X69" i="19"/>
  <c r="Y69" i="19"/>
  <c r="Z69" i="19"/>
  <c r="AA69" i="19"/>
  <c r="AB69" i="19"/>
  <c r="AC69" i="19"/>
  <c r="AD69" i="19"/>
  <c r="AE69" i="19"/>
  <c r="AF69" i="19"/>
  <c r="AG69" i="19"/>
  <c r="AH69" i="19"/>
  <c r="AI69" i="19"/>
  <c r="AJ69" i="19"/>
  <c r="AK69" i="19"/>
  <c r="AL69" i="19"/>
  <c r="AM69" i="19"/>
  <c r="AN69" i="19"/>
  <c r="AO69" i="19"/>
  <c r="AP69" i="19"/>
  <c r="AQ69" i="19"/>
  <c r="AR69" i="19"/>
  <c r="AS69" i="19"/>
  <c r="AT69" i="19"/>
  <c r="AU69" i="19"/>
  <c r="AV69" i="19"/>
  <c r="AW69" i="19"/>
  <c r="AX69" i="19"/>
  <c r="AY69" i="19"/>
  <c r="AZ69" i="19"/>
  <c r="BA69" i="19"/>
  <c r="BB69" i="19"/>
  <c r="BC69" i="19"/>
  <c r="BD69" i="19"/>
  <c r="E70" i="19"/>
  <c r="F70" i="19"/>
  <c r="G70" i="19"/>
  <c r="H70" i="19"/>
  <c r="I70" i="19"/>
  <c r="J70" i="19"/>
  <c r="K70" i="19"/>
  <c r="L70" i="19"/>
  <c r="M70" i="19"/>
  <c r="N70" i="19"/>
  <c r="O70" i="19"/>
  <c r="P70" i="19"/>
  <c r="Q70" i="19"/>
  <c r="R70" i="19"/>
  <c r="S70" i="19"/>
  <c r="T70" i="19"/>
  <c r="U70" i="19"/>
  <c r="V70" i="19"/>
  <c r="W70" i="19"/>
  <c r="X70" i="19"/>
  <c r="Y70" i="19"/>
  <c r="Z70" i="19"/>
  <c r="AA70" i="19"/>
  <c r="AB70" i="19"/>
  <c r="AC70" i="19"/>
  <c r="AD70" i="19"/>
  <c r="AE70" i="19"/>
  <c r="AF70" i="19"/>
  <c r="AG70" i="19"/>
  <c r="AH70" i="19"/>
  <c r="AI70" i="19"/>
  <c r="AJ70" i="19"/>
  <c r="AK70" i="19"/>
  <c r="AL70" i="19"/>
  <c r="AM70" i="19"/>
  <c r="AN70" i="19"/>
  <c r="AO70" i="19"/>
  <c r="AP70" i="19"/>
  <c r="AQ70" i="19"/>
  <c r="AR70" i="19"/>
  <c r="AS70" i="19"/>
  <c r="AT70" i="19"/>
  <c r="AU70" i="19"/>
  <c r="AV70" i="19"/>
  <c r="AW70" i="19"/>
  <c r="AX70" i="19"/>
  <c r="AY70" i="19"/>
  <c r="AZ70" i="19"/>
  <c r="BA70" i="19"/>
  <c r="BB70" i="19"/>
  <c r="BC70" i="19"/>
  <c r="BD70" i="19"/>
  <c r="E71" i="19"/>
  <c r="F71" i="19"/>
  <c r="G71" i="19"/>
  <c r="H71" i="19"/>
  <c r="I71" i="19"/>
  <c r="J71" i="19"/>
  <c r="K71" i="19"/>
  <c r="L71" i="19"/>
  <c r="M71" i="19"/>
  <c r="N71" i="19"/>
  <c r="O71" i="19"/>
  <c r="P71" i="19"/>
  <c r="Q71" i="19"/>
  <c r="R71" i="19"/>
  <c r="S71" i="19"/>
  <c r="T71" i="19"/>
  <c r="U71" i="19"/>
  <c r="V71" i="19"/>
  <c r="W71" i="19"/>
  <c r="X71" i="19"/>
  <c r="Y71" i="19"/>
  <c r="Z71" i="19"/>
  <c r="AA71" i="19"/>
  <c r="AB71" i="19"/>
  <c r="AC71" i="19"/>
  <c r="AD71" i="19"/>
  <c r="AE71" i="19"/>
  <c r="AF71" i="19"/>
  <c r="AG71" i="19"/>
  <c r="AH71" i="19"/>
  <c r="AI71" i="19"/>
  <c r="AJ71" i="19"/>
  <c r="AK71" i="19"/>
  <c r="AL71" i="19"/>
  <c r="AM71" i="19"/>
  <c r="AN71" i="19"/>
  <c r="AO71" i="19"/>
  <c r="AP71" i="19"/>
  <c r="AQ71" i="19"/>
  <c r="AR71" i="19"/>
  <c r="AS71" i="19"/>
  <c r="AT71" i="19"/>
  <c r="AU71" i="19"/>
  <c r="AV71" i="19"/>
  <c r="AW71" i="19"/>
  <c r="AX71" i="19"/>
  <c r="AY71" i="19"/>
  <c r="AZ71" i="19"/>
  <c r="BA71" i="19"/>
  <c r="BB71" i="19"/>
  <c r="BC71" i="19"/>
  <c r="BD71" i="19"/>
  <c r="E72" i="19"/>
  <c r="F72" i="19"/>
  <c r="G72" i="19"/>
  <c r="H72" i="19"/>
  <c r="I72" i="19"/>
  <c r="J72" i="19"/>
  <c r="K72" i="19"/>
  <c r="L72" i="19"/>
  <c r="M72" i="19"/>
  <c r="N72" i="19"/>
  <c r="O72" i="19"/>
  <c r="P72" i="19"/>
  <c r="Q72" i="19"/>
  <c r="R72" i="19"/>
  <c r="S72" i="19"/>
  <c r="T72" i="19"/>
  <c r="U72" i="19"/>
  <c r="V72" i="19"/>
  <c r="W72" i="19"/>
  <c r="X72" i="19"/>
  <c r="Y72" i="19"/>
  <c r="Z72" i="19"/>
  <c r="AA72" i="19"/>
  <c r="AB72" i="19"/>
  <c r="AC72" i="19"/>
  <c r="AD72" i="19"/>
  <c r="AE72" i="19"/>
  <c r="AF72" i="19"/>
  <c r="AG72" i="19"/>
  <c r="AH72" i="19"/>
  <c r="AI72" i="19"/>
  <c r="AJ72" i="19"/>
  <c r="AK72" i="19"/>
  <c r="AL72" i="19"/>
  <c r="AM72" i="19"/>
  <c r="AN72" i="19"/>
  <c r="AO72" i="19"/>
  <c r="AP72" i="19"/>
  <c r="AQ72" i="19"/>
  <c r="AR72" i="19"/>
  <c r="AS72" i="19"/>
  <c r="AT72" i="19"/>
  <c r="AU72" i="19"/>
  <c r="AV72" i="19"/>
  <c r="AW72" i="19"/>
  <c r="AX72" i="19"/>
  <c r="AY72" i="19"/>
  <c r="AZ72" i="19"/>
  <c r="BA72" i="19"/>
  <c r="BB72" i="19"/>
  <c r="BC72" i="19"/>
  <c r="BD72" i="19"/>
  <c r="E73" i="19"/>
  <c r="F73" i="19"/>
  <c r="G73" i="19"/>
  <c r="H73" i="19"/>
  <c r="I73" i="19"/>
  <c r="J73" i="19"/>
  <c r="K73" i="19"/>
  <c r="L73" i="19"/>
  <c r="M73" i="19"/>
  <c r="N73" i="19"/>
  <c r="O73" i="19"/>
  <c r="P73" i="19"/>
  <c r="Q73" i="19"/>
  <c r="R73" i="19"/>
  <c r="S73" i="19"/>
  <c r="T73" i="19"/>
  <c r="U73" i="19"/>
  <c r="V73" i="19"/>
  <c r="W73" i="19"/>
  <c r="X73" i="19"/>
  <c r="Y73" i="19"/>
  <c r="Z73" i="19"/>
  <c r="AA73" i="19"/>
  <c r="AB73" i="19"/>
  <c r="AC73" i="19"/>
  <c r="AD73" i="19"/>
  <c r="AE73" i="19"/>
  <c r="AF73" i="19"/>
  <c r="AG73" i="19"/>
  <c r="AH73" i="19"/>
  <c r="AI73" i="19"/>
  <c r="AJ73" i="19"/>
  <c r="AK73" i="19"/>
  <c r="AL73" i="19"/>
  <c r="AM73" i="19"/>
  <c r="AN73" i="19"/>
  <c r="AO73" i="19"/>
  <c r="AP73" i="19"/>
  <c r="AQ73" i="19"/>
  <c r="AR73" i="19"/>
  <c r="AS73" i="19"/>
  <c r="AT73" i="19"/>
  <c r="AU73" i="19"/>
  <c r="AV73" i="19"/>
  <c r="AW73" i="19"/>
  <c r="AX73" i="19"/>
  <c r="AY73" i="19"/>
  <c r="AZ73" i="19"/>
  <c r="BA73" i="19"/>
  <c r="BB73" i="19"/>
  <c r="BC73" i="19"/>
  <c r="BD73" i="19"/>
  <c r="E74" i="19"/>
  <c r="F74" i="19"/>
  <c r="G74" i="19"/>
  <c r="H74" i="19"/>
  <c r="I74" i="19"/>
  <c r="J74" i="19"/>
  <c r="K74" i="19"/>
  <c r="L74" i="19"/>
  <c r="M74" i="19"/>
  <c r="N74" i="19"/>
  <c r="O74" i="19"/>
  <c r="P74" i="19"/>
  <c r="Q74" i="19"/>
  <c r="R74" i="19"/>
  <c r="S74" i="19"/>
  <c r="T74" i="19"/>
  <c r="U74" i="19"/>
  <c r="V74" i="19"/>
  <c r="W74" i="19"/>
  <c r="X74" i="19"/>
  <c r="Y74" i="19"/>
  <c r="Z74" i="19"/>
  <c r="AA74" i="19"/>
  <c r="AB74" i="19"/>
  <c r="AC74" i="19"/>
  <c r="AD74" i="19"/>
  <c r="AE74" i="19"/>
  <c r="AF74" i="19"/>
  <c r="AG74" i="19"/>
  <c r="AH74" i="19"/>
  <c r="AI74" i="19"/>
  <c r="AJ74" i="19"/>
  <c r="AK74" i="19"/>
  <c r="AL74" i="19"/>
  <c r="AM74" i="19"/>
  <c r="AN74" i="19"/>
  <c r="AO74" i="19"/>
  <c r="AP74" i="19"/>
  <c r="AQ74" i="19"/>
  <c r="AR74" i="19"/>
  <c r="AS74" i="19"/>
  <c r="AT74" i="19"/>
  <c r="AU74" i="19"/>
  <c r="AV74" i="19"/>
  <c r="AW74" i="19"/>
  <c r="AX74" i="19"/>
  <c r="AY74" i="19"/>
  <c r="AZ74" i="19"/>
  <c r="BA74" i="19"/>
  <c r="BB74" i="19"/>
  <c r="BC74" i="19"/>
  <c r="BD74" i="19"/>
  <c r="E75" i="19"/>
  <c r="F75" i="19"/>
  <c r="G75" i="19"/>
  <c r="H75" i="19"/>
  <c r="I75" i="19"/>
  <c r="J75" i="19"/>
  <c r="K75" i="19"/>
  <c r="L75" i="19"/>
  <c r="M75" i="19"/>
  <c r="N75" i="19"/>
  <c r="O75" i="19"/>
  <c r="P75" i="19"/>
  <c r="Q75" i="19"/>
  <c r="R75" i="19"/>
  <c r="S75" i="19"/>
  <c r="T75" i="19"/>
  <c r="U75" i="19"/>
  <c r="V75" i="19"/>
  <c r="W75" i="19"/>
  <c r="X75" i="19"/>
  <c r="Y75" i="19"/>
  <c r="Z75" i="19"/>
  <c r="AA75" i="19"/>
  <c r="AB75" i="19"/>
  <c r="AC75" i="19"/>
  <c r="AD75" i="19"/>
  <c r="AE75" i="19"/>
  <c r="AF75" i="19"/>
  <c r="AG75" i="19"/>
  <c r="AH75" i="19"/>
  <c r="AI75" i="19"/>
  <c r="AJ75" i="19"/>
  <c r="AK75" i="19"/>
  <c r="AL75" i="19"/>
  <c r="AM75" i="19"/>
  <c r="AN75" i="19"/>
  <c r="AO75" i="19"/>
  <c r="AP75" i="19"/>
  <c r="AQ75" i="19"/>
  <c r="AR75" i="19"/>
  <c r="AS75" i="19"/>
  <c r="AT75" i="19"/>
  <c r="AU75" i="19"/>
  <c r="AV75" i="19"/>
  <c r="AW75" i="19"/>
  <c r="AX75" i="19"/>
  <c r="AY75" i="19"/>
  <c r="AZ75" i="19"/>
  <c r="BA75" i="19"/>
  <c r="BB75" i="19"/>
  <c r="BC75" i="19"/>
  <c r="BD75" i="19"/>
  <c r="E76" i="19"/>
  <c r="F76" i="19"/>
  <c r="G76" i="19"/>
  <c r="H76" i="19"/>
  <c r="I76" i="19"/>
  <c r="J76" i="19"/>
  <c r="K76" i="19"/>
  <c r="L76" i="19"/>
  <c r="M76" i="19"/>
  <c r="N76" i="19"/>
  <c r="O76" i="19"/>
  <c r="P76" i="19"/>
  <c r="Q76" i="19"/>
  <c r="R76" i="19"/>
  <c r="S76" i="19"/>
  <c r="T76" i="19"/>
  <c r="U76" i="19"/>
  <c r="V76" i="19"/>
  <c r="W76" i="19"/>
  <c r="X76" i="19"/>
  <c r="Y76" i="19"/>
  <c r="Z76" i="19"/>
  <c r="AA76" i="19"/>
  <c r="AB76" i="19"/>
  <c r="AC76" i="19"/>
  <c r="AD76" i="19"/>
  <c r="AE76" i="19"/>
  <c r="AF76" i="19"/>
  <c r="AG76" i="19"/>
  <c r="AH76" i="19"/>
  <c r="AI76" i="19"/>
  <c r="AJ76" i="19"/>
  <c r="AK76" i="19"/>
  <c r="AL76" i="19"/>
  <c r="AM76" i="19"/>
  <c r="AN76" i="19"/>
  <c r="AO76" i="19"/>
  <c r="AP76" i="19"/>
  <c r="AQ76" i="19"/>
  <c r="AR76" i="19"/>
  <c r="AS76" i="19"/>
  <c r="AT76" i="19"/>
  <c r="AU76" i="19"/>
  <c r="AV76" i="19"/>
  <c r="AW76" i="19"/>
  <c r="AX76" i="19"/>
  <c r="AY76" i="19"/>
  <c r="AZ76" i="19"/>
  <c r="BA76" i="19"/>
  <c r="BB76" i="19"/>
  <c r="BC76" i="19"/>
  <c r="BD76" i="19"/>
  <c r="E77" i="19"/>
  <c r="F77" i="19"/>
  <c r="G77" i="19"/>
  <c r="H77" i="19"/>
  <c r="I77" i="19"/>
  <c r="J77" i="19"/>
  <c r="K77" i="19"/>
  <c r="L77" i="19"/>
  <c r="M77" i="19"/>
  <c r="N77" i="19"/>
  <c r="O77" i="19"/>
  <c r="P77" i="19"/>
  <c r="Q77" i="19"/>
  <c r="R77" i="19"/>
  <c r="S77" i="19"/>
  <c r="T77" i="19"/>
  <c r="U77" i="19"/>
  <c r="V77" i="19"/>
  <c r="W77" i="19"/>
  <c r="X77" i="19"/>
  <c r="Y77" i="19"/>
  <c r="Z77" i="19"/>
  <c r="AA77" i="19"/>
  <c r="AB77" i="19"/>
  <c r="AC77" i="19"/>
  <c r="AD77" i="19"/>
  <c r="AE77" i="19"/>
  <c r="AF77" i="19"/>
  <c r="AG77" i="19"/>
  <c r="AH77" i="19"/>
  <c r="AI77" i="19"/>
  <c r="AJ77" i="19"/>
  <c r="AK77" i="19"/>
  <c r="AL77" i="19"/>
  <c r="AM77" i="19"/>
  <c r="AN77" i="19"/>
  <c r="AO77" i="19"/>
  <c r="AP77" i="19"/>
  <c r="AQ77" i="19"/>
  <c r="AR77" i="19"/>
  <c r="AS77" i="19"/>
  <c r="AT77" i="19"/>
  <c r="AU77" i="19"/>
  <c r="AV77" i="19"/>
  <c r="AW77" i="19"/>
  <c r="AX77" i="19"/>
  <c r="AY77" i="19"/>
  <c r="AZ77" i="19"/>
  <c r="BA77" i="19"/>
  <c r="BB77" i="19"/>
  <c r="BC77" i="19"/>
  <c r="BD77" i="19"/>
  <c r="D63" i="19"/>
  <c r="D64" i="19"/>
  <c r="D65" i="19"/>
  <c r="D66" i="19"/>
  <c r="D67" i="19"/>
  <c r="D68" i="19"/>
  <c r="D69" i="19"/>
  <c r="D70" i="19"/>
  <c r="D71" i="19"/>
  <c r="D72" i="19"/>
  <c r="D73" i="19"/>
  <c r="D74" i="19"/>
  <c r="D75" i="19"/>
  <c r="D76" i="19"/>
  <c r="D77" i="19"/>
  <c r="D62" i="19"/>
  <c r="D84" i="19"/>
  <c r="E84" i="19"/>
  <c r="F84" i="19"/>
  <c r="G84" i="19"/>
  <c r="D85" i="19"/>
  <c r="E85" i="19"/>
  <c r="F85" i="19"/>
  <c r="G85" i="19"/>
  <c r="D86" i="19"/>
  <c r="E86" i="19"/>
  <c r="F86" i="19"/>
  <c r="G86" i="19"/>
  <c r="D87" i="19"/>
  <c r="E87" i="19"/>
  <c r="F87" i="19"/>
  <c r="G87" i="19"/>
  <c r="D88" i="19"/>
  <c r="E88" i="19"/>
  <c r="F88" i="19"/>
  <c r="G88" i="19"/>
  <c r="D89" i="19"/>
  <c r="E89" i="19"/>
  <c r="F89" i="19"/>
  <c r="G89" i="19"/>
  <c r="D90" i="19"/>
  <c r="E90" i="19"/>
  <c r="F90" i="19"/>
  <c r="G90" i="19"/>
  <c r="D91" i="19"/>
  <c r="E91" i="19"/>
  <c r="F91" i="19"/>
  <c r="G91" i="19"/>
  <c r="D92" i="19"/>
  <c r="E92" i="19"/>
  <c r="F92" i="19"/>
  <c r="G92" i="19"/>
  <c r="D93" i="19"/>
  <c r="E93" i="19"/>
  <c r="F93" i="19"/>
  <c r="G93" i="19"/>
  <c r="D94" i="19"/>
  <c r="E94" i="19"/>
  <c r="F94" i="19"/>
  <c r="G94" i="19"/>
  <c r="D95" i="19"/>
  <c r="E95" i="19"/>
  <c r="F95" i="19"/>
  <c r="G95" i="19"/>
  <c r="D96" i="19"/>
  <c r="E96" i="19"/>
  <c r="F96" i="19"/>
  <c r="G96" i="19"/>
  <c r="D97" i="19"/>
  <c r="E97" i="19"/>
  <c r="F97" i="19"/>
  <c r="G97" i="19"/>
  <c r="E83" i="19"/>
  <c r="F83" i="19"/>
  <c r="G83" i="19"/>
  <c r="D83" i="19"/>
  <c r="F38" i="19"/>
  <c r="G38" i="19"/>
  <c r="H38" i="19"/>
  <c r="I38" i="19"/>
  <c r="J38" i="19"/>
  <c r="K38" i="19"/>
  <c r="L38" i="19"/>
  <c r="M38" i="19"/>
  <c r="N38" i="19"/>
  <c r="O38" i="19"/>
  <c r="P38" i="19"/>
  <c r="Q38" i="19"/>
  <c r="R38" i="19"/>
  <c r="S38" i="19"/>
  <c r="T38" i="19"/>
  <c r="U38" i="19"/>
  <c r="V38" i="19"/>
  <c r="W38" i="19"/>
  <c r="X38" i="19"/>
  <c r="Y38" i="19"/>
  <c r="Z38" i="19"/>
  <c r="AA38" i="19"/>
  <c r="AB38" i="19"/>
  <c r="AC38" i="19"/>
  <c r="AD38" i="19"/>
  <c r="AE38" i="19"/>
  <c r="AF38" i="19"/>
  <c r="AG38" i="19"/>
  <c r="AH38" i="19"/>
  <c r="AI38" i="19"/>
  <c r="E38" i="19"/>
  <c r="AK38" i="19"/>
  <c r="AL38" i="19"/>
  <c r="AM38" i="19"/>
  <c r="AN38" i="19"/>
  <c r="AO38" i="19"/>
  <c r="AP38" i="19"/>
  <c r="AQ38" i="19"/>
  <c r="AR38" i="19"/>
  <c r="AS38" i="19"/>
  <c r="AT38" i="19"/>
  <c r="AU38" i="19"/>
  <c r="AV38" i="19"/>
  <c r="AW38" i="19"/>
  <c r="AX38" i="19"/>
  <c r="AY38" i="19"/>
  <c r="AZ38" i="19"/>
  <c r="BA38" i="19"/>
  <c r="BB38" i="19"/>
  <c r="BC38" i="19"/>
  <c r="BD38" i="19"/>
  <c r="BE38" i="19"/>
  <c r="BF38" i="19"/>
  <c r="BG38" i="19"/>
  <c r="BH38" i="19"/>
  <c r="BI38" i="19"/>
  <c r="BJ38" i="19"/>
  <c r="BK38" i="19"/>
  <c r="BL38" i="19"/>
  <c r="BM38" i="19"/>
  <c r="BN38" i="19"/>
  <c r="BO38" i="19"/>
  <c r="BP38" i="19"/>
  <c r="BQ38" i="19"/>
  <c r="BR38" i="19"/>
  <c r="BS38" i="19"/>
  <c r="BT38" i="19"/>
  <c r="BU38" i="19"/>
  <c r="BV38" i="19"/>
  <c r="BW38" i="19"/>
  <c r="BX38" i="19"/>
  <c r="BY38" i="19"/>
  <c r="BZ38" i="19"/>
  <c r="CA38" i="19"/>
  <c r="CB38" i="19"/>
  <c r="CC38" i="19"/>
  <c r="CD38" i="19"/>
  <c r="CE38" i="19"/>
  <c r="CF38" i="19"/>
  <c r="CG38" i="19"/>
  <c r="CH38" i="19"/>
  <c r="CI38" i="19"/>
  <c r="CJ38" i="19"/>
  <c r="CK38" i="19"/>
  <c r="CL38" i="19"/>
  <c r="CM38" i="19"/>
  <c r="CN38" i="19"/>
  <c r="CO38" i="19"/>
  <c r="CP38" i="19"/>
  <c r="CQ38" i="19"/>
  <c r="CR38" i="19"/>
  <c r="CS38" i="19"/>
  <c r="CT38" i="19"/>
  <c r="CU38" i="19"/>
  <c r="CV38" i="19"/>
  <c r="CW38" i="19"/>
  <c r="CX38" i="19"/>
  <c r="CY38" i="19"/>
  <c r="CZ38" i="19"/>
  <c r="DA38" i="19"/>
  <c r="DB38" i="19"/>
  <c r="DC38" i="19"/>
  <c r="DD38" i="19"/>
  <c r="DE38" i="19"/>
  <c r="DF38" i="19"/>
  <c r="DG38" i="19"/>
  <c r="DH38" i="19"/>
  <c r="DI38" i="19"/>
  <c r="DJ38" i="19"/>
  <c r="DK38" i="19"/>
  <c r="DL38" i="19"/>
  <c r="DM38" i="19"/>
  <c r="DN38" i="19"/>
  <c r="DO38" i="19"/>
  <c r="DP38" i="19"/>
  <c r="DQ38" i="19"/>
  <c r="DR38" i="19"/>
  <c r="DS38" i="19"/>
  <c r="DT38" i="19"/>
  <c r="DU38" i="19"/>
  <c r="AJ38" i="19"/>
  <c r="G98" i="19" l="1"/>
  <c r="F98" i="19"/>
  <c r="E98" i="19"/>
  <c r="D98" i="19"/>
  <c r="N1236" i="2" l="1"/>
  <c r="M1236" i="2"/>
  <c r="K1236" i="2"/>
  <c r="B1236" i="2"/>
  <c r="A1236" i="2"/>
  <c r="M140" i="2"/>
  <c r="N140" i="2"/>
  <c r="M145" i="2"/>
  <c r="N145" i="2"/>
  <c r="M404" i="2"/>
  <c r="N404" i="2"/>
  <c r="M427" i="2"/>
  <c r="N427" i="2"/>
  <c r="N951" i="2"/>
  <c r="M1361" i="2"/>
  <c r="N1361" i="2"/>
  <c r="M1235" i="2"/>
  <c r="N1235" i="2"/>
  <c r="M1237" i="2"/>
  <c r="N1237" i="2"/>
  <c r="M399" i="2"/>
  <c r="N399" i="2"/>
  <c r="N154" i="2"/>
  <c r="M1239" i="2"/>
  <c r="N1239" i="2"/>
  <c r="M1240" i="2"/>
  <c r="N1240" i="2"/>
  <c r="M400" i="2"/>
  <c r="N400" i="2"/>
  <c r="M401" i="2"/>
  <c r="N401" i="2"/>
  <c r="M1241" i="2"/>
  <c r="N1241" i="2"/>
  <c r="M984" i="2"/>
  <c r="N984" i="2"/>
  <c r="M157" i="2"/>
  <c r="N157" i="2"/>
  <c r="N405" i="2"/>
  <c r="M1246" i="2"/>
  <c r="N1246" i="2"/>
  <c r="M1247" i="2"/>
  <c r="N1247" i="2"/>
  <c r="M411" i="2"/>
  <c r="N411" i="2"/>
  <c r="K140" i="2"/>
  <c r="K145" i="2"/>
  <c r="K404" i="2"/>
  <c r="K427" i="2"/>
  <c r="K951" i="2"/>
  <c r="K1361" i="2"/>
  <c r="K1235" i="2"/>
  <c r="K1237" i="2"/>
  <c r="K399" i="2"/>
  <c r="K154" i="2"/>
  <c r="K1239" i="2"/>
  <c r="K1240" i="2"/>
  <c r="K400" i="2"/>
  <c r="K401" i="2"/>
  <c r="K1241" i="2"/>
  <c r="K984" i="2"/>
  <c r="K157" i="2"/>
  <c r="K405" i="2"/>
  <c r="K1246" i="2"/>
  <c r="K1247" i="2"/>
  <c r="K411" i="2"/>
  <c r="B140" i="2"/>
  <c r="B145" i="2"/>
  <c r="B404" i="2"/>
  <c r="B427" i="2"/>
  <c r="B951" i="2"/>
  <c r="B1361" i="2"/>
  <c r="B1235" i="2"/>
  <c r="B1237" i="2"/>
  <c r="B399" i="2"/>
  <c r="B154" i="2"/>
  <c r="B1239" i="2"/>
  <c r="B1240" i="2"/>
  <c r="B400" i="2"/>
  <c r="B401" i="2"/>
  <c r="B1241" i="2"/>
  <c r="B984" i="2"/>
  <c r="B157" i="2"/>
  <c r="B405" i="2"/>
  <c r="B1246" i="2"/>
  <c r="B1247" i="2"/>
  <c r="B397" i="2"/>
  <c r="A140" i="2"/>
  <c r="A145" i="2"/>
  <c r="A404" i="2"/>
  <c r="A427" i="2"/>
  <c r="A951" i="2"/>
  <c r="A1361" i="2"/>
  <c r="A1235" i="2"/>
  <c r="A1237" i="2"/>
  <c r="A399" i="2"/>
  <c r="A154" i="2"/>
  <c r="A1239" i="2"/>
  <c r="A1240" i="2"/>
  <c r="A400" i="2"/>
  <c r="A401" i="2"/>
  <c r="A1241" i="2"/>
  <c r="A984" i="2"/>
  <c r="A157" i="2"/>
  <c r="A405" i="2"/>
  <c r="A1246" i="2"/>
  <c r="A1247" i="2"/>
  <c r="A411" i="2"/>
  <c r="B386" i="2" l="1"/>
  <c r="B398" i="2"/>
  <c r="B138" i="2"/>
  <c r="B702" i="2"/>
  <c r="B537" i="2"/>
  <c r="B1265" i="2"/>
  <c r="B388" i="2"/>
  <c r="B1210" i="2"/>
  <c r="B1211" i="2"/>
  <c r="B539" i="2"/>
  <c r="B402" i="2"/>
  <c r="B1212" i="2"/>
  <c r="B390" i="2"/>
  <c r="B1213" i="2"/>
  <c r="B1214" i="2"/>
  <c r="B1215" i="2"/>
  <c r="B1216" i="2"/>
  <c r="B1217" i="2"/>
  <c r="B1218" i="2"/>
  <c r="B1219" i="2"/>
  <c r="B403" i="2"/>
  <c r="B210" i="2"/>
  <c r="B1220" i="2"/>
  <c r="B114" i="2"/>
  <c r="B1221" i="2"/>
  <c r="B1222" i="2"/>
  <c r="B1223" i="2"/>
  <c r="B392" i="2"/>
  <c r="B393" i="2"/>
  <c r="B394" i="2"/>
  <c r="B115" i="2"/>
  <c r="B120" i="2"/>
  <c r="B1102" i="2"/>
  <c r="B1519" i="2"/>
  <c r="B1226" i="2"/>
  <c r="B395" i="2"/>
  <c r="B396" i="2"/>
  <c r="B666" i="2"/>
  <c r="B1228" i="2"/>
  <c r="B385" i="2"/>
  <c r="A114" i="2"/>
  <c r="A1221" i="2"/>
  <c r="A1222" i="2"/>
  <c r="A1223" i="2"/>
  <c r="A392" i="2"/>
  <c r="A393" i="2"/>
  <c r="A394" i="2"/>
  <c r="A115" i="2"/>
  <c r="A120" i="2"/>
  <c r="A1102" i="2"/>
  <c r="A1519" i="2"/>
  <c r="A1226" i="2"/>
  <c r="A395" i="2"/>
  <c r="A396" i="2"/>
  <c r="A666" i="2"/>
  <c r="A1228" i="2"/>
  <c r="A397" i="2"/>
  <c r="K114" i="2"/>
  <c r="K1221" i="2"/>
  <c r="K1222" i="2"/>
  <c r="K1223" i="2"/>
  <c r="K392" i="2"/>
  <c r="K393" i="2"/>
  <c r="K394" i="2"/>
  <c r="K115" i="2"/>
  <c r="K120" i="2"/>
  <c r="K1102" i="2"/>
  <c r="K1519" i="2"/>
  <c r="K1226" i="2"/>
  <c r="K395" i="2"/>
  <c r="K396" i="2"/>
  <c r="K666" i="2"/>
  <c r="K1228" i="2"/>
  <c r="K397" i="2"/>
  <c r="M1221" i="2"/>
  <c r="M1222" i="2"/>
  <c r="M1223" i="2"/>
  <c r="M393" i="2"/>
  <c r="M394" i="2"/>
  <c r="M115" i="2"/>
  <c r="M120" i="2"/>
  <c r="M1102" i="2"/>
  <c r="M1519" i="2"/>
  <c r="M1226" i="2"/>
  <c r="M395" i="2"/>
  <c r="M396" i="2"/>
  <c r="M666" i="2"/>
  <c r="M1228" i="2"/>
  <c r="M397" i="2"/>
  <c r="N114" i="2"/>
  <c r="N1221" i="2"/>
  <c r="N1222" i="2"/>
  <c r="N1223" i="2"/>
  <c r="N392" i="2"/>
  <c r="N393" i="2"/>
  <c r="N394" i="2"/>
  <c r="N115" i="2"/>
  <c r="N120" i="2"/>
  <c r="N1102" i="2"/>
  <c r="N1519" i="2"/>
  <c r="N1226" i="2"/>
  <c r="N395" i="2"/>
  <c r="N396" i="2"/>
  <c r="N666" i="2"/>
  <c r="N1228" i="2"/>
  <c r="N397" i="2"/>
  <c r="M114" i="2"/>
  <c r="M136" i="2"/>
  <c r="N1214" i="2"/>
  <c r="M1214" i="2"/>
  <c r="K1214" i="2"/>
  <c r="A1214" i="2"/>
  <c r="N386" i="2"/>
  <c r="N398" i="2"/>
  <c r="N138" i="2"/>
  <c r="N702" i="2"/>
  <c r="N537" i="2"/>
  <c r="N1265" i="2"/>
  <c r="N388" i="2"/>
  <c r="N1210" i="2"/>
  <c r="N1211" i="2"/>
  <c r="N539" i="2"/>
  <c r="N402" i="2"/>
  <c r="N1212" i="2"/>
  <c r="N390" i="2"/>
  <c r="N1213" i="2"/>
  <c r="N1215" i="2"/>
  <c r="N1216" i="2"/>
  <c r="N1217" i="2"/>
  <c r="N1218" i="2"/>
  <c r="N1219" i="2"/>
  <c r="N403" i="2"/>
  <c r="N210" i="2"/>
  <c r="N1220" i="2"/>
  <c r="M386" i="2"/>
  <c r="M398" i="2"/>
  <c r="M138" i="2"/>
  <c r="M702" i="2"/>
  <c r="M537" i="2"/>
  <c r="M1265" i="2"/>
  <c r="M388" i="2"/>
  <c r="M1210" i="2"/>
  <c r="M1211" i="2"/>
  <c r="M539" i="2"/>
  <c r="M402" i="2"/>
  <c r="M1212" i="2"/>
  <c r="M390" i="2"/>
  <c r="M1213" i="2"/>
  <c r="M1215" i="2"/>
  <c r="M1216" i="2"/>
  <c r="M1217" i="2"/>
  <c r="M1218" i="2"/>
  <c r="M1219" i="2"/>
  <c r="M403" i="2"/>
  <c r="M210" i="2"/>
  <c r="A386" i="2"/>
  <c r="A398" i="2"/>
  <c r="A138" i="2"/>
  <c r="A702" i="2"/>
  <c r="A537" i="2"/>
  <c r="A1265" i="2"/>
  <c r="A388" i="2"/>
  <c r="A1210" i="2"/>
  <c r="A1211" i="2"/>
  <c r="A539" i="2"/>
  <c r="A402" i="2"/>
  <c r="A1212" i="2"/>
  <c r="A390" i="2"/>
  <c r="A1213" i="2"/>
  <c r="A1215" i="2"/>
  <c r="A1216" i="2"/>
  <c r="A1217" i="2"/>
  <c r="A1218" i="2"/>
  <c r="A1219" i="2"/>
  <c r="A403" i="2"/>
  <c r="A210" i="2"/>
  <c r="A1220" i="2"/>
  <c r="K386" i="2"/>
  <c r="K398" i="2"/>
  <c r="K138" i="2"/>
  <c r="K702" i="2"/>
  <c r="K537" i="2"/>
  <c r="K1265" i="2"/>
  <c r="K388" i="2"/>
  <c r="K1210" i="2"/>
  <c r="K1211" i="2"/>
  <c r="K539" i="2"/>
  <c r="K402" i="2"/>
  <c r="K1212" i="2"/>
  <c r="K390" i="2"/>
  <c r="K1213" i="2"/>
  <c r="K1215" i="2"/>
  <c r="K1216" i="2"/>
  <c r="K1217" i="2"/>
  <c r="K1218" i="2"/>
  <c r="K1219" i="2"/>
  <c r="K403" i="2"/>
  <c r="K210" i="2"/>
  <c r="K1220" i="2"/>
  <c r="L757" i="8"/>
  <c r="I757" i="8"/>
  <c r="L756" i="8"/>
  <c r="K756" i="8"/>
  <c r="I756" i="8"/>
  <c r="L755" i="8"/>
  <c r="K755" i="8"/>
  <c r="I755" i="8"/>
  <c r="B1199" i="2"/>
  <c r="B1200" i="2"/>
  <c r="B893" i="2"/>
  <c r="B1551" i="2"/>
  <c r="B387" i="2"/>
  <c r="B389" i="2"/>
  <c r="B1201" i="2"/>
  <c r="B391" i="2"/>
  <c r="B1202" i="2"/>
  <c r="B1518" i="2"/>
  <c r="B483" i="2"/>
  <c r="B1359" i="2"/>
  <c r="B1206" i="2"/>
  <c r="B136" i="2"/>
  <c r="N1199" i="2" l="1"/>
  <c r="N1200" i="2"/>
  <c r="N893" i="2"/>
  <c r="N1551" i="2"/>
  <c r="N387" i="2"/>
  <c r="N389" i="2"/>
  <c r="N1201" i="2"/>
  <c r="N391" i="2"/>
  <c r="N1202" i="2"/>
  <c r="N1518" i="2"/>
  <c r="N483" i="2"/>
  <c r="N1359" i="2"/>
  <c r="N1206" i="2"/>
  <c r="N136" i="2"/>
  <c r="N385" i="2"/>
  <c r="M1199" i="2"/>
  <c r="M1200" i="2"/>
  <c r="M387" i="2"/>
  <c r="M389" i="2"/>
  <c r="M1201" i="2"/>
  <c r="M391" i="2"/>
  <c r="M1202" i="2"/>
  <c r="M1518" i="2"/>
  <c r="M483" i="2"/>
  <c r="M1359" i="2"/>
  <c r="M385" i="2"/>
  <c r="K1199" i="2"/>
  <c r="K1200" i="2"/>
  <c r="K893" i="2"/>
  <c r="K1551" i="2"/>
  <c r="K387" i="2"/>
  <c r="K389" i="2"/>
  <c r="K1201" i="2"/>
  <c r="K391" i="2"/>
  <c r="K1202" i="2"/>
  <c r="K1518" i="2"/>
  <c r="K483" i="2"/>
  <c r="K1359" i="2"/>
  <c r="K1206" i="2"/>
  <c r="K136" i="2"/>
  <c r="K385" i="2"/>
  <c r="A1199" i="2"/>
  <c r="A1200" i="2"/>
  <c r="A893" i="2"/>
  <c r="A1551" i="2"/>
  <c r="A387" i="2"/>
  <c r="A389" i="2"/>
  <c r="A1201" i="2"/>
  <c r="A391" i="2"/>
  <c r="A1202" i="2"/>
  <c r="A1518" i="2"/>
  <c r="A483" i="2"/>
  <c r="A1359" i="2"/>
  <c r="A1206" i="2"/>
  <c r="A136" i="2"/>
  <c r="A385" i="2"/>
  <c r="AH21" i="3"/>
  <c r="F40" i="19"/>
  <c r="G40" i="19"/>
  <c r="H40" i="19"/>
  <c r="I40" i="19"/>
  <c r="J40" i="19"/>
  <c r="K40" i="19"/>
  <c r="L40" i="19"/>
  <c r="M40" i="19"/>
  <c r="N40" i="19"/>
  <c r="O40" i="19"/>
  <c r="P40" i="19"/>
  <c r="Q40" i="19"/>
  <c r="R40" i="19"/>
  <c r="S40" i="19"/>
  <c r="T40" i="19"/>
  <c r="U40" i="19"/>
  <c r="V40" i="19"/>
  <c r="W40" i="19"/>
  <c r="X40" i="19"/>
  <c r="Y40" i="19"/>
  <c r="Z40" i="19"/>
  <c r="AA40" i="19"/>
  <c r="AB40" i="19"/>
  <c r="AC40" i="19"/>
  <c r="AD40" i="19"/>
  <c r="AE40" i="19"/>
  <c r="AF40" i="19"/>
  <c r="AG40" i="19"/>
  <c r="AH40" i="19"/>
  <c r="AI40" i="19"/>
  <c r="AJ40" i="19"/>
  <c r="AK40" i="19"/>
  <c r="AL40" i="19"/>
  <c r="AM40" i="19"/>
  <c r="AN40" i="19"/>
  <c r="AO40" i="19"/>
  <c r="AP40" i="19"/>
  <c r="AQ40" i="19"/>
  <c r="AR40" i="19"/>
  <c r="AS40" i="19"/>
  <c r="AT40" i="19"/>
  <c r="AU40" i="19"/>
  <c r="AV40" i="19"/>
  <c r="AW40" i="19"/>
  <c r="AX40" i="19"/>
  <c r="AY40" i="19"/>
  <c r="AZ40" i="19"/>
  <c r="BA40" i="19"/>
  <c r="BB40" i="19"/>
  <c r="BC40" i="19"/>
  <c r="BD40" i="19"/>
  <c r="BE40" i="19"/>
  <c r="BF40" i="19"/>
  <c r="BG40" i="19"/>
  <c r="BH40" i="19"/>
  <c r="BI40" i="19"/>
  <c r="BJ40" i="19"/>
  <c r="BK40" i="19"/>
  <c r="BL40" i="19"/>
  <c r="BM40" i="19"/>
  <c r="BN40" i="19"/>
  <c r="BO40" i="19"/>
  <c r="BP40" i="19"/>
  <c r="BQ40" i="19"/>
  <c r="BR40" i="19"/>
  <c r="BS40" i="19"/>
  <c r="BT40" i="19"/>
  <c r="BU40" i="19"/>
  <c r="BV40" i="19"/>
  <c r="BW40" i="19"/>
  <c r="BX40" i="19"/>
  <c r="BY40" i="19"/>
  <c r="BZ40" i="19"/>
  <c r="CA40" i="19"/>
  <c r="CB40" i="19"/>
  <c r="CC40" i="19"/>
  <c r="CD40" i="19"/>
  <c r="CE40" i="19"/>
  <c r="CF40" i="19"/>
  <c r="CG40" i="19"/>
  <c r="CH40" i="19"/>
  <c r="CI40" i="19"/>
  <c r="CJ40" i="19"/>
  <c r="CK40" i="19"/>
  <c r="CL40" i="19"/>
  <c r="CM40" i="19"/>
  <c r="CN40" i="19"/>
  <c r="CO40" i="19"/>
  <c r="CP40" i="19"/>
  <c r="CQ40" i="19"/>
  <c r="CR40" i="19"/>
  <c r="CS40" i="19"/>
  <c r="CT40" i="19"/>
  <c r="CU40" i="19"/>
  <c r="CV40" i="19"/>
  <c r="CW40" i="19"/>
  <c r="CX40" i="19"/>
  <c r="CY40" i="19"/>
  <c r="CZ40" i="19"/>
  <c r="DA40" i="19"/>
  <c r="DB40" i="19"/>
  <c r="DC40" i="19"/>
  <c r="DD40" i="19"/>
  <c r="DE40" i="19"/>
  <c r="DF40" i="19"/>
  <c r="DG40" i="19"/>
  <c r="DH40" i="19"/>
  <c r="DI40" i="19"/>
  <c r="DJ40" i="19"/>
  <c r="DK40" i="19"/>
  <c r="DL40" i="19"/>
  <c r="DM40" i="19"/>
  <c r="DN40" i="19"/>
  <c r="DO40" i="19"/>
  <c r="DP40" i="19"/>
  <c r="DQ40" i="19"/>
  <c r="DR40" i="19"/>
  <c r="DS40" i="19"/>
  <c r="DT40" i="19"/>
  <c r="DU40" i="19"/>
  <c r="DV40" i="19"/>
  <c r="DW40" i="19"/>
  <c r="DX40" i="19"/>
  <c r="DY40" i="19"/>
  <c r="DZ40" i="19"/>
  <c r="EA40" i="19"/>
  <c r="EB40" i="19"/>
  <c r="EC40" i="19"/>
  <c r="ED40" i="19"/>
  <c r="EE40" i="19"/>
  <c r="EF40" i="19"/>
  <c r="EG40" i="19"/>
  <c r="EH40" i="19"/>
  <c r="EI40" i="19"/>
  <c r="EJ40" i="19"/>
  <c r="EK40" i="19"/>
  <c r="EL40" i="19"/>
  <c r="EM40" i="19"/>
  <c r="EN40" i="19"/>
  <c r="EO40" i="19"/>
  <c r="EP40" i="19"/>
  <c r="EQ40" i="19"/>
  <c r="ER40" i="19"/>
  <c r="ES40" i="19"/>
  <c r="ET40" i="19"/>
  <c r="EU40" i="19"/>
  <c r="EV40" i="19"/>
  <c r="EW40" i="19"/>
  <c r="EX40" i="19"/>
  <c r="EY40" i="19"/>
  <c r="EZ40" i="19"/>
  <c r="FA40" i="19"/>
  <c r="FB40" i="19"/>
  <c r="FC40" i="19"/>
  <c r="FD40" i="19"/>
  <c r="FE40" i="19"/>
  <c r="FF40" i="19"/>
  <c r="FG40" i="19"/>
  <c r="FH40" i="19"/>
  <c r="FI40" i="19"/>
  <c r="FJ40" i="19"/>
  <c r="FK40" i="19"/>
  <c r="FL40" i="19"/>
  <c r="FM40" i="19"/>
  <c r="FN40" i="19"/>
  <c r="FO40" i="19"/>
  <c r="E40" i="19"/>
  <c r="N1086" i="2"/>
  <c r="M1086" i="2"/>
  <c r="K1086" i="2"/>
  <c r="B1086" i="2"/>
  <c r="A1086" i="2"/>
  <c r="N476" i="2"/>
  <c r="N1111" i="2"/>
  <c r="N1112" i="2"/>
  <c r="N158" i="2"/>
  <c r="N1113" i="2"/>
  <c r="N1353" i="2"/>
  <c r="N1354" i="2"/>
  <c r="N1514" i="2"/>
  <c r="N1117" i="2"/>
  <c r="N1118" i="2"/>
  <c r="N536" i="2"/>
  <c r="N1119" i="2"/>
  <c r="N487" i="2"/>
  <c r="N1120" i="2"/>
  <c r="N1121" i="2"/>
  <c r="N353" i="2"/>
  <c r="N354" i="2"/>
  <c r="N355" i="2"/>
  <c r="N356" i="2"/>
  <c r="N357" i="2"/>
  <c r="N1122" i="2"/>
  <c r="N1123" i="2"/>
  <c r="N754" i="2"/>
  <c r="N365" i="2"/>
  <c r="N1125" i="2"/>
  <c r="N1126" i="2"/>
  <c r="N1127" i="2"/>
  <c r="N491" i="2"/>
  <c r="N492" i="2"/>
  <c r="N366" i="2"/>
  <c r="N1128" i="2"/>
  <c r="N480" i="2"/>
  <c r="N490" i="2"/>
  <c r="N1130" i="2"/>
  <c r="N1131" i="2"/>
  <c r="N1132" i="2"/>
  <c r="N929" i="2"/>
  <c r="N452" i="2"/>
  <c r="N130" i="2"/>
  <c r="N1134" i="2"/>
  <c r="N1135" i="2"/>
  <c r="N360" i="2"/>
  <c r="N1136" i="2"/>
  <c r="N1391" i="2"/>
  <c r="N1355" i="2"/>
  <c r="N1356" i="2"/>
  <c r="N1254" i="2"/>
  <c r="N1141" i="2"/>
  <c r="N1142" i="2"/>
  <c r="N1143" i="2"/>
  <c r="N662" i="2"/>
  <c r="N1145" i="2"/>
  <c r="N1405" i="2"/>
  <c r="N665" i="2"/>
  <c r="N1147" i="2"/>
  <c r="N1148" i="2"/>
  <c r="N1149" i="2"/>
  <c r="N1150" i="2"/>
  <c r="N1151" i="2"/>
  <c r="N1515" i="2"/>
  <c r="N1517" i="2"/>
  <c r="N1154" i="2"/>
  <c r="N1155" i="2"/>
  <c r="N1156" i="2"/>
  <c r="N367" i="2"/>
  <c r="N1157" i="2"/>
  <c r="N1158" i="2"/>
  <c r="N74" i="2"/>
  <c r="N493" i="2"/>
  <c r="N496" i="2"/>
  <c r="N1159" i="2"/>
  <c r="N755" i="2"/>
  <c r="N1161" i="2"/>
  <c r="N1205" i="2"/>
  <c r="N908" i="2"/>
  <c r="N368" i="2"/>
  <c r="N1164" i="2"/>
  <c r="N1165" i="2"/>
  <c r="N40" i="2"/>
  <c r="N1166" i="2"/>
  <c r="N1167" i="2"/>
  <c r="N1168" i="2"/>
  <c r="N1169" i="2"/>
  <c r="N494" i="2"/>
  <c r="N495" i="2"/>
  <c r="N498" i="2"/>
  <c r="N1431" i="2"/>
  <c r="N1207" i="2"/>
  <c r="N979" i="2"/>
  <c r="N497" i="2"/>
  <c r="N756" i="2"/>
  <c r="N370" i="2"/>
  <c r="N131" i="2"/>
  <c r="N59" i="2"/>
  <c r="N371" i="2"/>
  <c r="N372" i="2"/>
  <c r="N69" i="2"/>
  <c r="N369" i="2"/>
  <c r="N374" i="2"/>
  <c r="N375" i="2"/>
  <c r="N379" i="2"/>
  <c r="N373" i="2"/>
  <c r="N159" i="2"/>
  <c r="N381" i="2"/>
  <c r="N757" i="2"/>
  <c r="N768" i="2"/>
  <c r="N1177" i="2"/>
  <c r="N980" i="2"/>
  <c r="N981" i="2"/>
  <c r="N982" i="2"/>
  <c r="N382" i="2"/>
  <c r="N376" i="2"/>
  <c r="N1182" i="2"/>
  <c r="N769" i="2"/>
  <c r="N377" i="2"/>
  <c r="N1184" i="2"/>
  <c r="N378" i="2"/>
  <c r="N775" i="2"/>
  <c r="N1186" i="2"/>
  <c r="N454" i="2"/>
  <c r="N1187" i="2"/>
  <c r="N1188" i="2"/>
  <c r="N383" i="2"/>
  <c r="N1189" i="2"/>
  <c r="N1190" i="2"/>
  <c r="N1357" i="2"/>
  <c r="N1258" i="2"/>
  <c r="N1259" i="2"/>
  <c r="N1194" i="2"/>
  <c r="N983" i="2"/>
  <c r="N910" i="2"/>
  <c r="N380" i="2"/>
  <c r="N911" i="2"/>
  <c r="N384" i="2"/>
  <c r="N132" i="2"/>
  <c r="N486" i="2"/>
  <c r="N363" i="2"/>
  <c r="N1428" i="2"/>
  <c r="N1204" i="2"/>
  <c r="N1104" i="2"/>
  <c r="N89" i="2"/>
  <c r="N1510" i="2"/>
  <c r="N978" i="2"/>
  <c r="N1511" i="2"/>
  <c r="N1512" i="2"/>
  <c r="N364" i="2"/>
  <c r="N1522" i="2"/>
  <c r="N351" i="2"/>
  <c r="N1513" i="2"/>
  <c r="N352" i="2"/>
  <c r="T854" i="3" l="1"/>
  <c r="T866" i="3"/>
  <c r="T878" i="3"/>
  <c r="T890" i="3"/>
  <c r="T902" i="3"/>
  <c r="T914" i="3"/>
  <c r="T926" i="3"/>
  <c r="T855" i="3"/>
  <c r="T867" i="3"/>
  <c r="T879" i="3"/>
  <c r="T891" i="3"/>
  <c r="T903" i="3"/>
  <c r="T915" i="3"/>
  <c r="T927" i="3"/>
  <c r="T884" i="3"/>
  <c r="T844" i="3"/>
  <c r="T856" i="3"/>
  <c r="T868" i="3"/>
  <c r="T880" i="3"/>
  <c r="T892" i="3"/>
  <c r="T904" i="3"/>
  <c r="T916" i="3"/>
  <c r="T928" i="3"/>
  <c r="T909" i="3"/>
  <c r="T874" i="3"/>
  <c r="T922" i="3"/>
  <c r="T845" i="3"/>
  <c r="T857" i="3"/>
  <c r="T869" i="3"/>
  <c r="T881" i="3"/>
  <c r="T893" i="3"/>
  <c r="T905" i="3"/>
  <c r="T917" i="3"/>
  <c r="T929" i="3"/>
  <c r="T859" i="3"/>
  <c r="T871" i="3"/>
  <c r="T895" i="3"/>
  <c r="T919" i="3"/>
  <c r="T848" i="3"/>
  <c r="T872" i="3"/>
  <c r="T896" i="3"/>
  <c r="T908" i="3"/>
  <c r="T846" i="3"/>
  <c r="T858" i="3"/>
  <c r="T870" i="3"/>
  <c r="T882" i="3"/>
  <c r="T894" i="3"/>
  <c r="T906" i="3"/>
  <c r="T918" i="3"/>
  <c r="T930" i="3"/>
  <c r="T847" i="3"/>
  <c r="T883" i="3"/>
  <c r="T907" i="3"/>
  <c r="T860" i="3"/>
  <c r="T861" i="3"/>
  <c r="T885" i="3"/>
  <c r="T921" i="3"/>
  <c r="T886" i="3"/>
  <c r="T910" i="3"/>
  <c r="T851" i="3"/>
  <c r="T863" i="3"/>
  <c r="T875" i="3"/>
  <c r="T887" i="3"/>
  <c r="T899" i="3"/>
  <c r="T911" i="3"/>
  <c r="T923" i="3"/>
  <c r="T852" i="3"/>
  <c r="T864" i="3"/>
  <c r="T876" i="3"/>
  <c r="T888" i="3"/>
  <c r="T900" i="3"/>
  <c r="T912" i="3"/>
  <c r="T924" i="3"/>
  <c r="T850" i="3"/>
  <c r="T853" i="3"/>
  <c r="T865" i="3"/>
  <c r="T877" i="3"/>
  <c r="T889" i="3"/>
  <c r="T901" i="3"/>
  <c r="T913" i="3"/>
  <c r="T925" i="3"/>
  <c r="T920" i="3"/>
  <c r="T849" i="3"/>
  <c r="T873" i="3"/>
  <c r="T897" i="3"/>
  <c r="T862" i="3"/>
  <c r="T898" i="3"/>
  <c r="T799" i="3"/>
  <c r="T811" i="3"/>
  <c r="T823" i="3"/>
  <c r="T835" i="3"/>
  <c r="T800" i="3"/>
  <c r="T812" i="3"/>
  <c r="T824" i="3"/>
  <c r="T836" i="3"/>
  <c r="T801" i="3"/>
  <c r="T813" i="3"/>
  <c r="T825" i="3"/>
  <c r="T837" i="3"/>
  <c r="T802" i="3"/>
  <c r="T814" i="3"/>
  <c r="T826" i="3"/>
  <c r="T838" i="3"/>
  <c r="T803" i="3"/>
  <c r="T815" i="3"/>
  <c r="T827" i="3"/>
  <c r="T839" i="3"/>
  <c r="T810" i="3"/>
  <c r="T822" i="3"/>
  <c r="T834" i="3"/>
  <c r="T804" i="3"/>
  <c r="T816" i="3"/>
  <c r="T828" i="3"/>
  <c r="T840" i="3"/>
  <c r="T805" i="3"/>
  <c r="T817" i="3"/>
  <c r="T829" i="3"/>
  <c r="T841" i="3"/>
  <c r="T806" i="3"/>
  <c r="T818" i="3"/>
  <c r="T830" i="3"/>
  <c r="T842" i="3"/>
  <c r="T807" i="3"/>
  <c r="T819" i="3"/>
  <c r="T831" i="3"/>
  <c r="T843" i="3"/>
  <c r="T808" i="3"/>
  <c r="T820" i="3"/>
  <c r="T832" i="3"/>
  <c r="T809" i="3"/>
  <c r="T821" i="3"/>
  <c r="T833" i="3"/>
  <c r="T746" i="3"/>
  <c r="T754" i="3"/>
  <c r="T762" i="3"/>
  <c r="T770" i="3"/>
  <c r="T778" i="3"/>
  <c r="T786" i="3"/>
  <c r="T794" i="3"/>
  <c r="T747" i="3"/>
  <c r="T755" i="3"/>
  <c r="T763" i="3"/>
  <c r="T771" i="3"/>
  <c r="T779" i="3"/>
  <c r="T787" i="3"/>
  <c r="T795" i="3"/>
  <c r="T748" i="3"/>
  <c r="T756" i="3"/>
  <c r="T764" i="3"/>
  <c r="T772" i="3"/>
  <c r="T780" i="3"/>
  <c r="T788" i="3"/>
  <c r="T796" i="3"/>
  <c r="T749" i="3"/>
  <c r="T757" i="3"/>
  <c r="T765" i="3"/>
  <c r="T773" i="3"/>
  <c r="T781" i="3"/>
  <c r="T789" i="3"/>
  <c r="T797" i="3"/>
  <c r="T750" i="3"/>
  <c r="T758" i="3"/>
  <c r="T766" i="3"/>
  <c r="T774" i="3"/>
  <c r="T782" i="3"/>
  <c r="T790" i="3"/>
  <c r="T798" i="3"/>
  <c r="T753" i="3"/>
  <c r="T761" i="3"/>
  <c r="T769" i="3"/>
  <c r="T777" i="3"/>
  <c r="T785" i="3"/>
  <c r="T793" i="3"/>
  <c r="T751" i="3"/>
  <c r="T759" i="3"/>
  <c r="T767" i="3"/>
  <c r="T775" i="3"/>
  <c r="T783" i="3"/>
  <c r="T791" i="3"/>
  <c r="T752" i="3"/>
  <c r="T760" i="3"/>
  <c r="T768" i="3"/>
  <c r="T776" i="3"/>
  <c r="T784" i="3"/>
  <c r="T792" i="3"/>
  <c r="T711" i="3"/>
  <c r="T723" i="3"/>
  <c r="T735" i="3"/>
  <c r="T724" i="3"/>
  <c r="T736" i="3"/>
  <c r="T727" i="3"/>
  <c r="T739" i="3"/>
  <c r="T712" i="3"/>
  <c r="T713" i="3"/>
  <c r="T725" i="3"/>
  <c r="T737" i="3"/>
  <c r="T714" i="3"/>
  <c r="T726" i="3"/>
  <c r="T738" i="3"/>
  <c r="T731" i="3"/>
  <c r="T743" i="3"/>
  <c r="T715" i="3"/>
  <c r="T716" i="3"/>
  <c r="T728" i="3"/>
  <c r="T740" i="3"/>
  <c r="T717" i="3"/>
  <c r="T729" i="3"/>
  <c r="T741" i="3"/>
  <c r="T730" i="3"/>
  <c r="T742" i="3"/>
  <c r="T718" i="3"/>
  <c r="T719" i="3"/>
  <c r="T720" i="3"/>
  <c r="T732" i="3"/>
  <c r="T744" i="3"/>
  <c r="T721" i="3"/>
  <c r="T733" i="3"/>
  <c r="T745" i="3"/>
  <c r="T722" i="3"/>
  <c r="T734" i="3"/>
  <c r="T706" i="3"/>
  <c r="T694" i="3"/>
  <c r="T682" i="3"/>
  <c r="T670" i="3"/>
  <c r="T658" i="3"/>
  <c r="T646" i="3"/>
  <c r="T634" i="3"/>
  <c r="T622" i="3"/>
  <c r="T610" i="3"/>
  <c r="T598" i="3"/>
  <c r="T586" i="3"/>
  <c r="T680" i="3"/>
  <c r="T644" i="3"/>
  <c r="T608" i="3"/>
  <c r="T689" i="3"/>
  <c r="T653" i="3"/>
  <c r="T641" i="3"/>
  <c r="T629" i="3"/>
  <c r="T605" i="3"/>
  <c r="T593" i="3"/>
  <c r="T705" i="3"/>
  <c r="T693" i="3"/>
  <c r="T681" i="3"/>
  <c r="T669" i="3"/>
  <c r="T657" i="3"/>
  <c r="T645" i="3"/>
  <c r="T633" i="3"/>
  <c r="T621" i="3"/>
  <c r="T609" i="3"/>
  <c r="T597" i="3"/>
  <c r="T585" i="3"/>
  <c r="T692" i="3"/>
  <c r="T668" i="3"/>
  <c r="T656" i="3"/>
  <c r="T632" i="3"/>
  <c r="T620" i="3"/>
  <c r="T596" i="3"/>
  <c r="T584" i="3"/>
  <c r="T665" i="3"/>
  <c r="T704" i="3"/>
  <c r="T703" i="3"/>
  <c r="T691" i="3"/>
  <c r="T679" i="3"/>
  <c r="T667" i="3"/>
  <c r="T655" i="3"/>
  <c r="T643" i="3"/>
  <c r="T631" i="3"/>
  <c r="T619" i="3"/>
  <c r="T607" i="3"/>
  <c r="T595" i="3"/>
  <c r="T583" i="3"/>
  <c r="T690" i="3"/>
  <c r="T678" i="3"/>
  <c r="T666" i="3"/>
  <c r="T654" i="3"/>
  <c r="T642" i="3"/>
  <c r="T630" i="3"/>
  <c r="T618" i="3"/>
  <c r="T606" i="3"/>
  <c r="T594" i="3"/>
  <c r="T582" i="3"/>
  <c r="T702" i="3"/>
  <c r="T701" i="3"/>
  <c r="T700" i="3"/>
  <c r="T688" i="3"/>
  <c r="T676" i="3"/>
  <c r="T664" i="3"/>
  <c r="T652" i="3"/>
  <c r="T640" i="3"/>
  <c r="T628" i="3"/>
  <c r="T616" i="3"/>
  <c r="T604" i="3"/>
  <c r="T592" i="3"/>
  <c r="T580" i="3"/>
  <c r="T687" i="3"/>
  <c r="T675" i="3"/>
  <c r="T663" i="3"/>
  <c r="T651" i="3"/>
  <c r="T639" i="3"/>
  <c r="T627" i="3"/>
  <c r="T615" i="3"/>
  <c r="T603" i="3"/>
  <c r="T591" i="3"/>
  <c r="T579" i="3"/>
  <c r="T699" i="3"/>
  <c r="T710" i="3"/>
  <c r="T698" i="3"/>
  <c r="T686" i="3"/>
  <c r="T674" i="3"/>
  <c r="T662" i="3"/>
  <c r="T650" i="3"/>
  <c r="T638" i="3"/>
  <c r="T626" i="3"/>
  <c r="T614" i="3"/>
  <c r="T602" i="3"/>
  <c r="T590" i="3"/>
  <c r="T578" i="3"/>
  <c r="T709" i="3"/>
  <c r="T697" i="3"/>
  <c r="T685" i="3"/>
  <c r="T673" i="3"/>
  <c r="T661" i="3"/>
  <c r="T649" i="3"/>
  <c r="T637" i="3"/>
  <c r="T625" i="3"/>
  <c r="T613" i="3"/>
  <c r="T601" i="3"/>
  <c r="T589" i="3"/>
  <c r="T577" i="3"/>
  <c r="T677" i="3"/>
  <c r="T617" i="3"/>
  <c r="T581" i="3"/>
  <c r="T708" i="3"/>
  <c r="T696" i="3"/>
  <c r="T684" i="3"/>
  <c r="T672" i="3"/>
  <c r="T660" i="3"/>
  <c r="T648" i="3"/>
  <c r="T636" i="3"/>
  <c r="T624" i="3"/>
  <c r="T612" i="3"/>
  <c r="T600" i="3"/>
  <c r="T588" i="3"/>
  <c r="T576" i="3"/>
  <c r="T707" i="3"/>
  <c r="T695" i="3"/>
  <c r="T683" i="3"/>
  <c r="T671" i="3"/>
  <c r="T659" i="3"/>
  <c r="T647" i="3"/>
  <c r="T635" i="3"/>
  <c r="T623" i="3"/>
  <c r="T611" i="3"/>
  <c r="T599" i="3"/>
  <c r="T587" i="3"/>
  <c r="T575" i="3"/>
  <c r="T407" i="3"/>
  <c r="T454" i="3"/>
  <c r="T466" i="3"/>
  <c r="T478" i="3"/>
  <c r="T490" i="3"/>
  <c r="T502" i="3"/>
  <c r="T514" i="3"/>
  <c r="T526" i="3"/>
  <c r="T538" i="3"/>
  <c r="T550" i="3"/>
  <c r="T562" i="3"/>
  <c r="T574" i="3"/>
  <c r="T455" i="3"/>
  <c r="T467" i="3"/>
  <c r="T479" i="3"/>
  <c r="T491" i="3"/>
  <c r="T503" i="3"/>
  <c r="T515" i="3"/>
  <c r="T527" i="3"/>
  <c r="T539" i="3"/>
  <c r="T551" i="3"/>
  <c r="T563" i="3"/>
  <c r="T456" i="3"/>
  <c r="T468" i="3"/>
  <c r="T480" i="3"/>
  <c r="T492" i="3"/>
  <c r="T504" i="3"/>
  <c r="T516" i="3"/>
  <c r="T528" i="3"/>
  <c r="T540" i="3"/>
  <c r="T552" i="3"/>
  <c r="T564" i="3"/>
  <c r="T476" i="3"/>
  <c r="T572" i="3"/>
  <c r="T445" i="3"/>
  <c r="T457" i="3"/>
  <c r="T469" i="3"/>
  <c r="T481" i="3"/>
  <c r="T493" i="3"/>
  <c r="T505" i="3"/>
  <c r="T517" i="3"/>
  <c r="T529" i="3"/>
  <c r="T541" i="3"/>
  <c r="T553" i="3"/>
  <c r="T565" i="3"/>
  <c r="T488" i="3"/>
  <c r="T524" i="3"/>
  <c r="T548" i="3"/>
  <c r="T560" i="3"/>
  <c r="T446" i="3"/>
  <c r="T458" i="3"/>
  <c r="T470" i="3"/>
  <c r="T482" i="3"/>
  <c r="T494" i="3"/>
  <c r="T506" i="3"/>
  <c r="T518" i="3"/>
  <c r="T530" i="3"/>
  <c r="T542" i="3"/>
  <c r="T554" i="3"/>
  <c r="T566" i="3"/>
  <c r="T500" i="3"/>
  <c r="T465" i="3"/>
  <c r="T549" i="3"/>
  <c r="T447" i="3"/>
  <c r="T459" i="3"/>
  <c r="T471" i="3"/>
  <c r="T483" i="3"/>
  <c r="T495" i="3"/>
  <c r="T507" i="3"/>
  <c r="T519" i="3"/>
  <c r="T531" i="3"/>
  <c r="T543" i="3"/>
  <c r="T555" i="3"/>
  <c r="T567" i="3"/>
  <c r="T452" i="3"/>
  <c r="T536" i="3"/>
  <c r="T453" i="3"/>
  <c r="T489" i="3"/>
  <c r="T501" i="3"/>
  <c r="T513" i="3"/>
  <c r="T525" i="3"/>
  <c r="T537" i="3"/>
  <c r="T561" i="3"/>
  <c r="T573" i="3"/>
  <c r="T448" i="3"/>
  <c r="T460" i="3"/>
  <c r="T472" i="3"/>
  <c r="T484" i="3"/>
  <c r="T496" i="3"/>
  <c r="T508" i="3"/>
  <c r="T520" i="3"/>
  <c r="T532" i="3"/>
  <c r="T544" i="3"/>
  <c r="T556" i="3"/>
  <c r="T568" i="3"/>
  <c r="T449" i="3"/>
  <c r="T461" i="3"/>
  <c r="T473" i="3"/>
  <c r="T485" i="3"/>
  <c r="T497" i="3"/>
  <c r="T509" i="3"/>
  <c r="T521" i="3"/>
  <c r="T533" i="3"/>
  <c r="T545" i="3"/>
  <c r="T557" i="3"/>
  <c r="T569" i="3"/>
  <c r="T512" i="3"/>
  <c r="T477" i="3"/>
  <c r="T450" i="3"/>
  <c r="T462" i="3"/>
  <c r="T474" i="3"/>
  <c r="T486" i="3"/>
  <c r="T498" i="3"/>
  <c r="T510" i="3"/>
  <c r="T522" i="3"/>
  <c r="T534" i="3"/>
  <c r="T546" i="3"/>
  <c r="T558" i="3"/>
  <c r="T570" i="3"/>
  <c r="T451" i="3"/>
  <c r="T463" i="3"/>
  <c r="T475" i="3"/>
  <c r="T487" i="3"/>
  <c r="T499" i="3"/>
  <c r="T511" i="3"/>
  <c r="T523" i="3"/>
  <c r="T535" i="3"/>
  <c r="T547" i="3"/>
  <c r="T559" i="3"/>
  <c r="T571" i="3"/>
  <c r="T464" i="3"/>
  <c r="B908" i="2"/>
  <c r="B368" i="2"/>
  <c r="B1164" i="2"/>
  <c r="B1165" i="2"/>
  <c r="B40" i="2"/>
  <c r="B1166" i="2"/>
  <c r="B1167" i="2"/>
  <c r="B1168" i="2"/>
  <c r="B1169" i="2"/>
  <c r="B494" i="2"/>
  <c r="B495" i="2"/>
  <c r="B498" i="2"/>
  <c r="B1431" i="2"/>
  <c r="B1207" i="2"/>
  <c r="B979" i="2"/>
  <c r="B497" i="2"/>
  <c r="B756" i="2"/>
  <c r="B370" i="2"/>
  <c r="B131" i="2"/>
  <c r="B59" i="2"/>
  <c r="B371" i="2"/>
  <c r="B372" i="2"/>
  <c r="B69" i="2"/>
  <c r="B369" i="2"/>
  <c r="B374" i="2"/>
  <c r="B375" i="2"/>
  <c r="B379" i="2"/>
  <c r="B373" i="2"/>
  <c r="B159" i="2"/>
  <c r="B381" i="2"/>
  <c r="B757" i="2"/>
  <c r="B768" i="2"/>
  <c r="B1177" i="2"/>
  <c r="B980" i="2"/>
  <c r="B981" i="2"/>
  <c r="B982" i="2"/>
  <c r="B382" i="2"/>
  <c r="B376" i="2"/>
  <c r="B1182" i="2"/>
  <c r="B769" i="2"/>
  <c r="B377" i="2"/>
  <c r="B1184" i="2"/>
  <c r="B378" i="2"/>
  <c r="B775" i="2"/>
  <c r="B1186" i="2"/>
  <c r="B454" i="2"/>
  <c r="B1187" i="2"/>
  <c r="B1188" i="2"/>
  <c r="B383" i="2"/>
  <c r="B1189" i="2"/>
  <c r="B1190" i="2"/>
  <c r="B1357" i="2"/>
  <c r="B1258" i="2"/>
  <c r="B1259" i="2"/>
  <c r="B1194" i="2"/>
  <c r="B983" i="2"/>
  <c r="B910" i="2"/>
  <c r="B380" i="2"/>
  <c r="B911" i="2"/>
  <c r="B384" i="2"/>
  <c r="B132" i="2"/>
  <c r="A1194" i="2"/>
  <c r="A983" i="2"/>
  <c r="A910" i="2"/>
  <c r="A380" i="2"/>
  <c r="A911" i="2"/>
  <c r="A384" i="2"/>
  <c r="A132" i="2"/>
  <c r="M983" i="2"/>
  <c r="M910" i="2"/>
  <c r="M380" i="2"/>
  <c r="M911" i="2"/>
  <c r="M384" i="2"/>
  <c r="M132" i="2"/>
  <c r="K1194" i="2"/>
  <c r="K983" i="2"/>
  <c r="K910" i="2"/>
  <c r="K380" i="2"/>
  <c r="K911" i="2"/>
  <c r="K384" i="2"/>
  <c r="K132" i="2"/>
  <c r="M1259" i="2"/>
  <c r="M1258" i="2"/>
  <c r="M1357" i="2"/>
  <c r="M1190" i="2"/>
  <c r="M1189" i="2"/>
  <c r="M383" i="2"/>
  <c r="M1188" i="2"/>
  <c r="M1187" i="2"/>
  <c r="M454" i="2"/>
  <c r="M1186" i="2"/>
  <c r="M775" i="2"/>
  <c r="M378" i="2"/>
  <c r="M1184" i="2"/>
  <c r="M377" i="2"/>
  <c r="M769" i="2"/>
  <c r="K1259" i="2"/>
  <c r="K1258" i="2"/>
  <c r="K1357" i="2"/>
  <c r="K1190" i="2"/>
  <c r="K1189" i="2"/>
  <c r="K383" i="2"/>
  <c r="K1188" i="2"/>
  <c r="K1187" i="2"/>
  <c r="K454" i="2"/>
  <c r="K1186" i="2"/>
  <c r="K775" i="2"/>
  <c r="K378" i="2"/>
  <c r="K1184" i="2"/>
  <c r="K377" i="2"/>
  <c r="K769" i="2"/>
  <c r="A1259" i="2"/>
  <c r="A1258" i="2"/>
  <c r="A1357" i="2"/>
  <c r="A1190" i="2"/>
  <c r="A1189" i="2"/>
  <c r="A383" i="2"/>
  <c r="A1188" i="2"/>
  <c r="A1187" i="2"/>
  <c r="A454" i="2"/>
  <c r="A1186" i="2"/>
  <c r="A775" i="2"/>
  <c r="A378" i="2"/>
  <c r="A1184" i="2"/>
  <c r="A377" i="2"/>
  <c r="A769" i="2"/>
  <c r="M979" i="2"/>
  <c r="M370" i="2"/>
  <c r="M131" i="2"/>
  <c r="M59" i="2"/>
  <c r="M371" i="2"/>
  <c r="M372" i="2"/>
  <c r="M69" i="2"/>
  <c r="M369" i="2"/>
  <c r="M374" i="2"/>
  <c r="M375" i="2"/>
  <c r="M379" i="2"/>
  <c r="M159" i="2"/>
  <c r="M381" i="2"/>
  <c r="M757" i="2"/>
  <c r="M768" i="2"/>
  <c r="M1177" i="2"/>
  <c r="M981" i="2"/>
  <c r="M382" i="2"/>
  <c r="M376" i="2"/>
  <c r="M1182" i="2"/>
  <c r="K979" i="2"/>
  <c r="K497" i="2"/>
  <c r="K756" i="2"/>
  <c r="K370" i="2"/>
  <c r="K131" i="2"/>
  <c r="K59" i="2"/>
  <c r="K371" i="2"/>
  <c r="K372" i="2"/>
  <c r="K69" i="2"/>
  <c r="K369" i="2"/>
  <c r="K374" i="2"/>
  <c r="K375" i="2"/>
  <c r="K379" i="2"/>
  <c r="K373" i="2"/>
  <c r="K159" i="2"/>
  <c r="K381" i="2"/>
  <c r="K757" i="2"/>
  <c r="K768" i="2"/>
  <c r="K1177" i="2"/>
  <c r="K980" i="2"/>
  <c r="K981" i="2"/>
  <c r="K982" i="2"/>
  <c r="K382" i="2"/>
  <c r="K376" i="2"/>
  <c r="K1182" i="2"/>
  <c r="A979" i="2"/>
  <c r="A497" i="2"/>
  <c r="A756" i="2"/>
  <c r="A370" i="2"/>
  <c r="A131" i="2"/>
  <c r="A59" i="2"/>
  <c r="A371" i="2"/>
  <c r="A372" i="2"/>
  <c r="A69" i="2"/>
  <c r="A369" i="2"/>
  <c r="A374" i="2"/>
  <c r="A375" i="2"/>
  <c r="A379" i="2"/>
  <c r="A373" i="2"/>
  <c r="A159" i="2"/>
  <c r="A381" i="2"/>
  <c r="A757" i="2"/>
  <c r="A768" i="2"/>
  <c r="A1177" i="2"/>
  <c r="A980" i="2"/>
  <c r="A981" i="2"/>
  <c r="A982" i="2"/>
  <c r="A382" i="2"/>
  <c r="A376" i="2"/>
  <c r="A1182" i="2"/>
  <c r="M908" i="2"/>
  <c r="M368" i="2"/>
  <c r="M1164" i="2"/>
  <c r="M1165" i="2"/>
  <c r="M40" i="2"/>
  <c r="M1166" i="2"/>
  <c r="M1168" i="2"/>
  <c r="M1169" i="2"/>
  <c r="M494" i="2"/>
  <c r="M1431" i="2"/>
  <c r="M1207" i="2"/>
  <c r="K908" i="2"/>
  <c r="K368" i="2"/>
  <c r="K1164" i="2"/>
  <c r="K1165" i="2"/>
  <c r="K40" i="2"/>
  <c r="K1166" i="2"/>
  <c r="K1167" i="2"/>
  <c r="K1168" i="2"/>
  <c r="K1169" i="2"/>
  <c r="K494" i="2"/>
  <c r="K495" i="2"/>
  <c r="K498" i="2"/>
  <c r="K1431" i="2"/>
  <c r="K1207" i="2"/>
  <c r="A908" i="2"/>
  <c r="A368" i="2"/>
  <c r="A1164" i="2"/>
  <c r="A1165" i="2"/>
  <c r="A40" i="2"/>
  <c r="A1166" i="2"/>
  <c r="A1167" i="2"/>
  <c r="A1168" i="2"/>
  <c r="A1169" i="2"/>
  <c r="A494" i="2"/>
  <c r="A495" i="2"/>
  <c r="A498" i="2"/>
  <c r="A1431" i="2"/>
  <c r="A1207" i="2"/>
  <c r="M367" i="2"/>
  <c r="M1157" i="2"/>
  <c r="M1158" i="2"/>
  <c r="M74" i="2"/>
  <c r="M493" i="2"/>
  <c r="M496" i="2"/>
  <c r="M1159" i="2"/>
  <c r="M755" i="2"/>
  <c r="M1161" i="2"/>
  <c r="M1205" i="2"/>
  <c r="M1156" i="2"/>
  <c r="B1117" i="2"/>
  <c r="B1118" i="2"/>
  <c r="B536" i="2"/>
  <c r="B1119" i="2"/>
  <c r="B487" i="2"/>
  <c r="B1120" i="2"/>
  <c r="B1121" i="2"/>
  <c r="B353" i="2"/>
  <c r="B354" i="2"/>
  <c r="B355" i="2"/>
  <c r="B356" i="2"/>
  <c r="B357" i="2"/>
  <c r="B1122" i="2"/>
  <c r="B1123" i="2"/>
  <c r="B754" i="2"/>
  <c r="B365" i="2"/>
  <c r="B1125" i="2"/>
  <c r="B1126" i="2"/>
  <c r="B1127" i="2"/>
  <c r="B491" i="2"/>
  <c r="B492" i="2"/>
  <c r="B366" i="2"/>
  <c r="B1128" i="2"/>
  <c r="B480" i="2"/>
  <c r="B1130" i="2"/>
  <c r="B1131" i="2"/>
  <c r="B1132" i="2"/>
  <c r="B929" i="2"/>
  <c r="B452" i="2"/>
  <c r="B130" i="2"/>
  <c r="B1134" i="2"/>
  <c r="B1135" i="2"/>
  <c r="B360" i="2"/>
  <c r="B1136" i="2"/>
  <c r="B1391" i="2"/>
  <c r="B1355" i="2"/>
  <c r="B1356" i="2"/>
  <c r="B1254" i="2"/>
  <c r="B1141" i="2"/>
  <c r="B1142" i="2"/>
  <c r="B1143" i="2"/>
  <c r="B662" i="2"/>
  <c r="B1145" i="2"/>
  <c r="B1405" i="2"/>
  <c r="B665" i="2"/>
  <c r="B1147" i="2"/>
  <c r="B1148" i="2"/>
  <c r="B1149" i="2"/>
  <c r="B1150" i="2"/>
  <c r="B1151" i="2"/>
  <c r="B1515" i="2"/>
  <c r="B1517" i="2"/>
  <c r="B1154" i="2"/>
  <c r="B1155" i="2"/>
  <c r="B1156" i="2"/>
  <c r="B367" i="2"/>
  <c r="B1157" i="2"/>
  <c r="B1158" i="2"/>
  <c r="B74" i="2"/>
  <c r="B493" i="2"/>
  <c r="B496" i="2"/>
  <c r="B1159" i="2"/>
  <c r="B755" i="2"/>
  <c r="B1161" i="2"/>
  <c r="B1205" i="2"/>
  <c r="B1514" i="2"/>
  <c r="A1156" i="2"/>
  <c r="A367" i="2"/>
  <c r="A1157" i="2"/>
  <c r="A1158" i="2"/>
  <c r="A74" i="2"/>
  <c r="A493" i="2"/>
  <c r="A496" i="2"/>
  <c r="A1159" i="2"/>
  <c r="A755" i="2"/>
  <c r="A1161" i="2"/>
  <c r="A1205" i="2"/>
  <c r="K1156" i="2"/>
  <c r="K367" i="2"/>
  <c r="K1157" i="2"/>
  <c r="K1158" i="2"/>
  <c r="K74" i="2"/>
  <c r="K493" i="2"/>
  <c r="K496" i="2"/>
  <c r="K1159" i="2"/>
  <c r="K755" i="2"/>
  <c r="K1161" i="2"/>
  <c r="K1205" i="2"/>
  <c r="M1141" i="2"/>
  <c r="K1141" i="2"/>
  <c r="A1141" i="2"/>
  <c r="M1149" i="2"/>
  <c r="K1149" i="2"/>
  <c r="A1149" i="2"/>
  <c r="M1128" i="2"/>
  <c r="M480" i="2"/>
  <c r="M490" i="2"/>
  <c r="M1130" i="2"/>
  <c r="M1131" i="2"/>
  <c r="M1132" i="2"/>
  <c r="M929" i="2"/>
  <c r="M452" i="2"/>
  <c r="M130" i="2"/>
  <c r="M1134" i="2"/>
  <c r="M1135" i="2"/>
  <c r="M360" i="2"/>
  <c r="M1136" i="2"/>
  <c r="M1391" i="2"/>
  <c r="M1355" i="2"/>
  <c r="M1356" i="2"/>
  <c r="M1254" i="2"/>
  <c r="M1142" i="2"/>
  <c r="M1143" i="2"/>
  <c r="M662" i="2"/>
  <c r="M1145" i="2"/>
  <c r="M1405" i="2"/>
  <c r="M665" i="2"/>
  <c r="M1147" i="2"/>
  <c r="M1148" i="2"/>
  <c r="M1150" i="2"/>
  <c r="M1151" i="2"/>
  <c r="M1515" i="2"/>
  <c r="M1517" i="2"/>
  <c r="M1154" i="2"/>
  <c r="K1128" i="2"/>
  <c r="K480" i="2"/>
  <c r="K490" i="2"/>
  <c r="K1130" i="2"/>
  <c r="K1131" i="2"/>
  <c r="K1132" i="2"/>
  <c r="K929" i="2"/>
  <c r="K452" i="2"/>
  <c r="K130" i="2"/>
  <c r="K1134" i="2"/>
  <c r="K1135" i="2"/>
  <c r="K360" i="2"/>
  <c r="K1136" i="2"/>
  <c r="K1391" i="2"/>
  <c r="K1355" i="2"/>
  <c r="K1356" i="2"/>
  <c r="K1254" i="2"/>
  <c r="K1142" i="2"/>
  <c r="K1143" i="2"/>
  <c r="K662" i="2"/>
  <c r="K1145" i="2"/>
  <c r="K1405" i="2"/>
  <c r="K665" i="2"/>
  <c r="K1147" i="2"/>
  <c r="K1148" i="2"/>
  <c r="K1150" i="2"/>
  <c r="K1151" i="2"/>
  <c r="K1515" i="2"/>
  <c r="K1517" i="2"/>
  <c r="K1154" i="2"/>
  <c r="K1155" i="2"/>
  <c r="A1128" i="2"/>
  <c r="A480" i="2"/>
  <c r="A490" i="2"/>
  <c r="A1130" i="2"/>
  <c r="A1131" i="2"/>
  <c r="A1132" i="2"/>
  <c r="A929" i="2"/>
  <c r="A452" i="2"/>
  <c r="A130" i="2"/>
  <c r="A1134" i="2"/>
  <c r="A1135" i="2"/>
  <c r="A360" i="2"/>
  <c r="A1136" i="2"/>
  <c r="A1391" i="2"/>
  <c r="A1355" i="2"/>
  <c r="A1356" i="2"/>
  <c r="A1254" i="2"/>
  <c r="A1142" i="2"/>
  <c r="A1143" i="2"/>
  <c r="A662" i="2"/>
  <c r="A1145" i="2"/>
  <c r="A1405" i="2"/>
  <c r="A665" i="2"/>
  <c r="A1147" i="2"/>
  <c r="A1148" i="2"/>
  <c r="A1150" i="2"/>
  <c r="A1151" i="2"/>
  <c r="A1515" i="2"/>
  <c r="A1517" i="2"/>
  <c r="A1154" i="2"/>
  <c r="A1155" i="2"/>
  <c r="R444" i="3"/>
  <c r="R443" i="3"/>
  <c r="R442" i="3"/>
  <c r="R441" i="3"/>
  <c r="R440" i="3"/>
  <c r="R439" i="3"/>
  <c r="R438" i="3"/>
  <c r="R437" i="3"/>
  <c r="R436" i="3"/>
  <c r="R435" i="3"/>
  <c r="R434" i="3"/>
  <c r="R433" i="3"/>
  <c r="R432" i="3"/>
  <c r="R431" i="3"/>
  <c r="R430" i="3"/>
  <c r="R429" i="3"/>
  <c r="R428" i="3"/>
  <c r="R427" i="3"/>
  <c r="R426" i="3"/>
  <c r="R425" i="3"/>
  <c r="R424" i="3"/>
  <c r="R423" i="3"/>
  <c r="R422" i="3"/>
  <c r="R421" i="3"/>
  <c r="R420" i="3"/>
  <c r="R419" i="3"/>
  <c r="R418" i="3"/>
  <c r="R417" i="3"/>
  <c r="R416" i="3"/>
  <c r="R415" i="3"/>
  <c r="R414" i="3"/>
  <c r="R413" i="3"/>
  <c r="R412" i="3"/>
  <c r="R411" i="3"/>
  <c r="R410" i="3"/>
  <c r="R409" i="3"/>
  <c r="R408" i="3"/>
  <c r="R407" i="3"/>
  <c r="M1354" i="2"/>
  <c r="K1354" i="2"/>
  <c r="B1354" i="2"/>
  <c r="A1354" i="2"/>
  <c r="A1117" i="2"/>
  <c r="A1118" i="2"/>
  <c r="A536" i="2"/>
  <c r="A1119" i="2"/>
  <c r="A487" i="2"/>
  <c r="A1120" i="2"/>
  <c r="A1121" i="2"/>
  <c r="A353" i="2"/>
  <c r="A354" i="2"/>
  <c r="A355" i="2"/>
  <c r="A356" i="2"/>
  <c r="A357" i="2"/>
  <c r="A1122" i="2"/>
  <c r="A1123" i="2"/>
  <c r="A754" i="2"/>
  <c r="A365" i="2"/>
  <c r="A1125" i="2"/>
  <c r="A1126" i="2"/>
  <c r="A1127" i="2"/>
  <c r="A491" i="2"/>
  <c r="A492" i="2"/>
  <c r="A366" i="2"/>
  <c r="M1117" i="2"/>
  <c r="M1118" i="2"/>
  <c r="M536" i="2"/>
  <c r="M1119" i="2"/>
  <c r="M1120" i="2"/>
  <c r="M1121" i="2"/>
  <c r="M353" i="2"/>
  <c r="M356" i="2"/>
  <c r="M357" i="2"/>
  <c r="M1122" i="2"/>
  <c r="M1123" i="2"/>
  <c r="M754" i="2"/>
  <c r="M365" i="2"/>
  <c r="M1125" i="2"/>
  <c r="M1126" i="2"/>
  <c r="M1127" i="2"/>
  <c r="M492" i="2"/>
  <c r="M366" i="2"/>
  <c r="K1117" i="2"/>
  <c r="K1118" i="2"/>
  <c r="K536" i="2"/>
  <c r="K1119" i="2"/>
  <c r="K487" i="2"/>
  <c r="K1120" i="2"/>
  <c r="K1121" i="2"/>
  <c r="K353" i="2"/>
  <c r="K354" i="2"/>
  <c r="K355" i="2"/>
  <c r="K356" i="2"/>
  <c r="K357" i="2"/>
  <c r="K1122" i="2"/>
  <c r="K1123" i="2"/>
  <c r="K754" i="2"/>
  <c r="K365" i="2"/>
  <c r="K1125" i="2"/>
  <c r="K1126" i="2"/>
  <c r="K1127" i="2"/>
  <c r="K491" i="2"/>
  <c r="K492" i="2"/>
  <c r="K366" i="2"/>
  <c r="M476" i="2"/>
  <c r="M1111" i="2"/>
  <c r="M1112" i="2"/>
  <c r="M158" i="2"/>
  <c r="M1113" i="2"/>
  <c r="M1514" i="2"/>
  <c r="B476" i="2"/>
  <c r="B1111" i="2"/>
  <c r="B1112" i="2"/>
  <c r="B158" i="2"/>
  <c r="B1113" i="2"/>
  <c r="B1353" i="2"/>
  <c r="B1101" i="2"/>
  <c r="B363" i="2"/>
  <c r="B1428" i="2"/>
  <c r="B1204" i="2"/>
  <c r="B1104" i="2"/>
  <c r="B89" i="2"/>
  <c r="B1510" i="2"/>
  <c r="B978" i="2"/>
  <c r="B1511" i="2"/>
  <c r="B1512" i="2"/>
  <c r="B364" i="2"/>
  <c r="B351" i="2"/>
  <c r="B1513" i="2"/>
  <c r="B352" i="2"/>
  <c r="B486" i="2"/>
  <c r="A1513" i="2"/>
  <c r="A352" i="2"/>
  <c r="A486" i="2"/>
  <c r="A476" i="2"/>
  <c r="A1111" i="2"/>
  <c r="A1112" i="2"/>
  <c r="A158" i="2"/>
  <c r="A1113" i="2"/>
  <c r="A1353" i="2"/>
  <c r="A1514" i="2"/>
  <c r="K476" i="2"/>
  <c r="K1111" i="2"/>
  <c r="K1112" i="2"/>
  <c r="K158" i="2"/>
  <c r="K1113" i="2"/>
  <c r="K1353" i="2"/>
  <c r="K1514" i="2"/>
  <c r="A363" i="2"/>
  <c r="A1428" i="2"/>
  <c r="A1204" i="2"/>
  <c r="A1104" i="2"/>
  <c r="A89" i="2"/>
  <c r="A1510" i="2"/>
  <c r="A978" i="2"/>
  <c r="A1511" i="2"/>
  <c r="A1512" i="2"/>
  <c r="A364" i="2"/>
  <c r="A1522" i="2"/>
  <c r="A351" i="2"/>
  <c r="M363" i="2"/>
  <c r="M1428" i="2"/>
  <c r="M1104" i="2"/>
  <c r="M89" i="2"/>
  <c r="M1510" i="2"/>
  <c r="M978" i="2"/>
  <c r="M1511" i="2"/>
  <c r="M1512" i="2"/>
  <c r="M364" i="2"/>
  <c r="M1522" i="2"/>
  <c r="M351" i="2"/>
  <c r="M1513" i="2"/>
  <c r="M352" i="2"/>
  <c r="M486" i="2"/>
  <c r="K363" i="2"/>
  <c r="K1428" i="2"/>
  <c r="K1204" i="2"/>
  <c r="K1104" i="2"/>
  <c r="K89" i="2"/>
  <c r="K1510" i="2"/>
  <c r="K978" i="2"/>
  <c r="K1511" i="2"/>
  <c r="K1512" i="2"/>
  <c r="K364" i="2"/>
  <c r="K1522" i="2"/>
  <c r="K351" i="2"/>
  <c r="K1513" i="2"/>
  <c r="K352" i="2"/>
  <c r="K486" i="2"/>
  <c r="V21" i="3" l="1" a="1"/>
  <c r="V21" i="3" s="1"/>
  <c r="N850" i="2"/>
  <c r="N851" i="2"/>
  <c r="N1094" i="2"/>
  <c r="N1095" i="2"/>
  <c r="N1613" i="2"/>
  <c r="N1456" i="2"/>
  <c r="N1097" i="2"/>
  <c r="N1098" i="2"/>
  <c r="N1099" i="2"/>
  <c r="N1424" i="2"/>
  <c r="N1101" i="2"/>
  <c r="M1094" i="2"/>
  <c r="M1095" i="2"/>
  <c r="M1613" i="2"/>
  <c r="M1097" i="2"/>
  <c r="M1098" i="2"/>
  <c r="M1099" i="2"/>
  <c r="M1424" i="2"/>
  <c r="K850" i="2"/>
  <c r="K851" i="2"/>
  <c r="K1094" i="2"/>
  <c r="K1095" i="2"/>
  <c r="K1613" i="2"/>
  <c r="K1456" i="2"/>
  <c r="K1097" i="2"/>
  <c r="K1098" i="2"/>
  <c r="K1099" i="2"/>
  <c r="K1424" i="2"/>
  <c r="K1101" i="2"/>
  <c r="B850" i="2"/>
  <c r="B851" i="2"/>
  <c r="B1094" i="2"/>
  <c r="B1095" i="2"/>
  <c r="B1613" i="2"/>
  <c r="B1456" i="2"/>
  <c r="B1097" i="2"/>
  <c r="B1098" i="2"/>
  <c r="B1099" i="2"/>
  <c r="B1424" i="2"/>
  <c r="B362" i="2"/>
  <c r="A850" i="2"/>
  <c r="A851" i="2"/>
  <c r="A1094" i="2"/>
  <c r="A1095" i="2"/>
  <c r="A1613" i="2"/>
  <c r="A1456" i="2"/>
  <c r="A1097" i="2"/>
  <c r="A1098" i="2"/>
  <c r="A1099" i="2"/>
  <c r="A1424" i="2"/>
  <c r="A1101" i="2"/>
  <c r="B1603" i="2"/>
  <c r="B535" i="2"/>
  <c r="B361" i="2"/>
  <c r="B1073" i="2"/>
  <c r="B1074" i="2"/>
  <c r="B1075" i="2"/>
  <c r="B1076" i="2"/>
  <c r="B124" i="2"/>
  <c r="B1203" i="2"/>
  <c r="B129" i="2"/>
  <c r="B1080" i="2"/>
  <c r="B1352" i="2"/>
  <c r="B748" i="2"/>
  <c r="B1083" i="2"/>
  <c r="B1084" i="2"/>
  <c r="B749" i="2"/>
  <c r="B345" i="2"/>
  <c r="B1087" i="2"/>
  <c r="B346" i="2"/>
  <c r="B1088" i="2"/>
  <c r="B28" i="2"/>
  <c r="B1089" i="2"/>
  <c r="B1090" i="2"/>
  <c r="B1091" i="2"/>
  <c r="B343" i="2"/>
  <c r="B1071" i="2"/>
  <c r="A361" i="2"/>
  <c r="A1073" i="2"/>
  <c r="A1074" i="2"/>
  <c r="A1075" i="2"/>
  <c r="A1076" i="2"/>
  <c r="A124" i="2"/>
  <c r="A1203" i="2"/>
  <c r="A129" i="2"/>
  <c r="A1080" i="2"/>
  <c r="A1352" i="2"/>
  <c r="A748" i="2"/>
  <c r="A1083" i="2"/>
  <c r="A1084" i="2"/>
  <c r="A749" i="2"/>
  <c r="A345" i="2"/>
  <c r="A1087" i="2"/>
  <c r="A346" i="2"/>
  <c r="A1088" i="2"/>
  <c r="A28" i="2"/>
  <c r="A1089" i="2"/>
  <c r="A1090" i="2"/>
  <c r="A1091" i="2"/>
  <c r="A362" i="2"/>
  <c r="N361" i="2"/>
  <c r="N1073" i="2"/>
  <c r="N1074" i="2"/>
  <c r="N1075" i="2"/>
  <c r="N1076" i="2"/>
  <c r="N124" i="2"/>
  <c r="N1203" i="2"/>
  <c r="N129" i="2"/>
  <c r="N1080" i="2"/>
  <c r="N1352" i="2"/>
  <c r="N748" i="2"/>
  <c r="N1083" i="2"/>
  <c r="N1084" i="2"/>
  <c r="N749" i="2"/>
  <c r="N345" i="2"/>
  <c r="N1087" i="2"/>
  <c r="N346" i="2"/>
  <c r="N1088" i="2"/>
  <c r="N28" i="2"/>
  <c r="N1089" i="2"/>
  <c r="N1090" i="2"/>
  <c r="N1091" i="2"/>
  <c r="N362" i="2"/>
  <c r="M361" i="2"/>
  <c r="M1073" i="2"/>
  <c r="M1074" i="2"/>
  <c r="M1075" i="2"/>
  <c r="M1076" i="2"/>
  <c r="M124" i="2"/>
  <c r="M1203" i="2"/>
  <c r="M129" i="2"/>
  <c r="M1080" i="2"/>
  <c r="M1352" i="2"/>
  <c r="M748" i="2"/>
  <c r="M1083" i="2"/>
  <c r="M1084" i="2"/>
  <c r="M749" i="2"/>
  <c r="M345" i="2"/>
  <c r="M1087" i="2"/>
  <c r="M346" i="2"/>
  <c r="M1088" i="2"/>
  <c r="M28" i="2"/>
  <c r="M1089" i="2"/>
  <c r="M1090" i="2"/>
  <c r="M1091" i="2"/>
  <c r="M362" i="2"/>
  <c r="K361" i="2"/>
  <c r="K1073" i="2"/>
  <c r="K1074" i="2"/>
  <c r="K1075" i="2"/>
  <c r="K1076" i="2"/>
  <c r="K124" i="2"/>
  <c r="K1203" i="2"/>
  <c r="K129" i="2"/>
  <c r="K1080" i="2"/>
  <c r="K1352" i="2"/>
  <c r="K748" i="2"/>
  <c r="K1083" i="2"/>
  <c r="K1084" i="2"/>
  <c r="K749" i="2"/>
  <c r="K345" i="2"/>
  <c r="K1087" i="2"/>
  <c r="K346" i="2"/>
  <c r="K1088" i="2"/>
  <c r="K28" i="2"/>
  <c r="K1089" i="2"/>
  <c r="K1090" i="2"/>
  <c r="K1091" i="2"/>
  <c r="K362" i="2"/>
  <c r="C4" i="19"/>
  <c r="CD34" i="19"/>
  <c r="CD36" i="19" s="1"/>
  <c r="CE34" i="19"/>
  <c r="CE36" i="19" s="1"/>
  <c r="CF34" i="19"/>
  <c r="CF36" i="19" s="1"/>
  <c r="CG34" i="19"/>
  <c r="CG36" i="19" s="1"/>
  <c r="CH34" i="19"/>
  <c r="CH36" i="19" s="1"/>
  <c r="CI34" i="19"/>
  <c r="CI36" i="19" s="1"/>
  <c r="CJ34" i="19"/>
  <c r="CJ36" i="19" s="1"/>
  <c r="CK34" i="19"/>
  <c r="CK36" i="19" s="1"/>
  <c r="CL34" i="19"/>
  <c r="CL36" i="19" s="1"/>
  <c r="CM34" i="19"/>
  <c r="CM36" i="19" s="1"/>
  <c r="CN34" i="19"/>
  <c r="CN36" i="19" s="1"/>
  <c r="CO34" i="19"/>
  <c r="CO36" i="19" s="1"/>
  <c r="CP34" i="19"/>
  <c r="CP36" i="19" s="1"/>
  <c r="CQ34" i="19"/>
  <c r="CQ36" i="19" s="1"/>
  <c r="CR34" i="19"/>
  <c r="CR36" i="19" s="1"/>
  <c r="CS34" i="19"/>
  <c r="CS36" i="19" s="1"/>
  <c r="CT34" i="19"/>
  <c r="CT36" i="19" s="1"/>
  <c r="CU34" i="19"/>
  <c r="CU36" i="19" s="1"/>
  <c r="CV34" i="19"/>
  <c r="CV36" i="19" s="1"/>
  <c r="CW34" i="19"/>
  <c r="CW36" i="19" s="1"/>
  <c r="CX34" i="19"/>
  <c r="CX36" i="19" s="1"/>
  <c r="CY34" i="19"/>
  <c r="CY36" i="19" s="1"/>
  <c r="CZ34" i="19"/>
  <c r="CZ36" i="19" s="1"/>
  <c r="DA34" i="19"/>
  <c r="DA36" i="19" s="1"/>
  <c r="DB34" i="19"/>
  <c r="DB36" i="19" s="1"/>
  <c r="DC34" i="19"/>
  <c r="DC36" i="19" s="1"/>
  <c r="DD34" i="19"/>
  <c r="DD36" i="19" s="1"/>
  <c r="DE34" i="19"/>
  <c r="DE36" i="19" s="1"/>
  <c r="DF34" i="19"/>
  <c r="DF36" i="19" s="1"/>
  <c r="DG34" i="19"/>
  <c r="DG36" i="19" s="1"/>
  <c r="DH34" i="19"/>
  <c r="DH36" i="19" s="1"/>
  <c r="DI34" i="19"/>
  <c r="DI36" i="19" s="1"/>
  <c r="DJ34" i="19"/>
  <c r="DJ36" i="19" s="1"/>
  <c r="DK34" i="19"/>
  <c r="DK36" i="19" s="1"/>
  <c r="DL34" i="19"/>
  <c r="DL36" i="19" s="1"/>
  <c r="DM34" i="19"/>
  <c r="DM36" i="19" s="1"/>
  <c r="DN34" i="19"/>
  <c r="DN36" i="19" s="1"/>
  <c r="DO34" i="19"/>
  <c r="DO36" i="19" s="1"/>
  <c r="DP34" i="19"/>
  <c r="DP36" i="19" s="1"/>
  <c r="DQ34" i="19"/>
  <c r="DQ36" i="19" s="1"/>
  <c r="DR34" i="19"/>
  <c r="DS34" i="19"/>
  <c r="DT34" i="19"/>
  <c r="DU34" i="19"/>
  <c r="DV34" i="19"/>
  <c r="DW34" i="19"/>
  <c r="DX34" i="19"/>
  <c r="DY34" i="19"/>
  <c r="DZ34" i="19"/>
  <c r="EA34" i="19"/>
  <c r="CB35" i="19"/>
  <c r="CC35" i="19"/>
  <c r="E35" i="19"/>
  <c r="F35" i="19"/>
  <c r="G35" i="19"/>
  <c r="H35" i="19"/>
  <c r="I35" i="19"/>
  <c r="J35" i="19"/>
  <c r="K35" i="19"/>
  <c r="L35" i="19"/>
  <c r="M35" i="19"/>
  <c r="N35" i="19"/>
  <c r="O35" i="19"/>
  <c r="P35" i="19"/>
  <c r="Q35" i="19"/>
  <c r="R35" i="19"/>
  <c r="S35" i="19"/>
  <c r="T35" i="19"/>
  <c r="U35" i="19"/>
  <c r="V35" i="19"/>
  <c r="W35" i="19"/>
  <c r="X35" i="19"/>
  <c r="Y35" i="19"/>
  <c r="Z35" i="19"/>
  <c r="AA35" i="19"/>
  <c r="AB35" i="19"/>
  <c r="AC35" i="19"/>
  <c r="AD35" i="19"/>
  <c r="AE35" i="19"/>
  <c r="AF35" i="19"/>
  <c r="AG35" i="19"/>
  <c r="AH35" i="19"/>
  <c r="AI35" i="19"/>
  <c r="E34" i="19"/>
  <c r="F34" i="19"/>
  <c r="G34" i="19"/>
  <c r="H34" i="19"/>
  <c r="I34" i="19"/>
  <c r="J34" i="19"/>
  <c r="K34" i="19"/>
  <c r="L34" i="19"/>
  <c r="M34" i="19"/>
  <c r="N34" i="19"/>
  <c r="O34" i="19"/>
  <c r="P34" i="19"/>
  <c r="Q34" i="19"/>
  <c r="R34" i="19"/>
  <c r="S34" i="19"/>
  <c r="T34" i="19"/>
  <c r="U34" i="19"/>
  <c r="V34" i="19"/>
  <c r="W34" i="19"/>
  <c r="X34" i="19"/>
  <c r="Y34" i="19"/>
  <c r="Z34" i="19"/>
  <c r="AA34" i="19"/>
  <c r="AB34" i="19"/>
  <c r="AC34" i="19"/>
  <c r="AD34" i="19"/>
  <c r="AE34" i="19"/>
  <c r="AF34" i="19"/>
  <c r="AG34" i="19"/>
  <c r="AH34" i="19"/>
  <c r="AI34" i="19"/>
  <c r="BB35" i="19"/>
  <c r="BC35" i="19"/>
  <c r="BD35" i="19"/>
  <c r="BE35" i="19"/>
  <c r="BF35" i="19"/>
  <c r="BG35" i="19"/>
  <c r="BH35" i="19"/>
  <c r="BI35" i="19"/>
  <c r="BJ35" i="19"/>
  <c r="BK35" i="19"/>
  <c r="BL35" i="19"/>
  <c r="BM35" i="19"/>
  <c r="BN35" i="19"/>
  <c r="BO35" i="19"/>
  <c r="BP35" i="19"/>
  <c r="BQ35" i="19"/>
  <c r="BR35" i="19"/>
  <c r="BS35" i="19"/>
  <c r="BT35" i="19"/>
  <c r="BU35" i="19"/>
  <c r="BV35" i="19"/>
  <c r="BW35" i="19"/>
  <c r="BX35" i="19"/>
  <c r="BY35" i="19"/>
  <c r="BZ35" i="19"/>
  <c r="CA35" i="19"/>
  <c r="AK35" i="19"/>
  <c r="AL35" i="19"/>
  <c r="AM35" i="19"/>
  <c r="AN35" i="19"/>
  <c r="AO35" i="19"/>
  <c r="AP35" i="19"/>
  <c r="AQ35" i="19"/>
  <c r="AR35" i="19"/>
  <c r="AS35" i="19"/>
  <c r="AT35" i="19"/>
  <c r="AU35" i="19"/>
  <c r="AV35" i="19"/>
  <c r="AW35" i="19"/>
  <c r="AX35" i="19"/>
  <c r="AY35" i="19"/>
  <c r="AZ35" i="19"/>
  <c r="BA35" i="19"/>
  <c r="AJ35" i="19"/>
  <c r="AU34" i="19"/>
  <c r="AV34" i="19"/>
  <c r="AW34" i="19"/>
  <c r="AX34" i="19"/>
  <c r="AY34" i="19"/>
  <c r="AZ34" i="19"/>
  <c r="BA34" i="19"/>
  <c r="BB34" i="19"/>
  <c r="BC34" i="19"/>
  <c r="BD34" i="19"/>
  <c r="BE34" i="19"/>
  <c r="BF34" i="19"/>
  <c r="BG34" i="19"/>
  <c r="BH34" i="19"/>
  <c r="BI34" i="19"/>
  <c r="BJ34" i="19"/>
  <c r="BK34" i="19"/>
  <c r="BL34" i="19"/>
  <c r="BM34" i="19"/>
  <c r="BN34" i="19"/>
  <c r="BO34" i="19"/>
  <c r="BP34" i="19"/>
  <c r="BQ34" i="19"/>
  <c r="BR34" i="19"/>
  <c r="BS34" i="19"/>
  <c r="BT34" i="19"/>
  <c r="BU34" i="19"/>
  <c r="BV34" i="19"/>
  <c r="BW34" i="19"/>
  <c r="BX34" i="19"/>
  <c r="BY34" i="19"/>
  <c r="BZ34" i="19"/>
  <c r="CA34" i="19"/>
  <c r="CB34" i="19"/>
  <c r="CC34" i="19"/>
  <c r="AK34" i="19"/>
  <c r="AL34" i="19"/>
  <c r="AM34" i="19"/>
  <c r="AN34" i="19"/>
  <c r="AO34" i="19"/>
  <c r="AP34" i="19"/>
  <c r="AQ34" i="19"/>
  <c r="AR34" i="19"/>
  <c r="AS34" i="19"/>
  <c r="AT34" i="19"/>
  <c r="AJ34" i="19"/>
  <c r="AG21" i="3"/>
  <c r="N1603" i="2"/>
  <c r="N535" i="2"/>
  <c r="M1603" i="2"/>
  <c r="M535" i="2"/>
  <c r="K1603" i="2"/>
  <c r="K535" i="2"/>
  <c r="A1603" i="2"/>
  <c r="A535" i="2"/>
  <c r="T26" i="3" l="1"/>
  <c r="T27" i="3"/>
  <c r="T28" i="3"/>
  <c r="T29" i="3"/>
  <c r="T22" i="3"/>
  <c r="T23" i="3"/>
  <c r="T24" i="3"/>
  <c r="T32" i="3"/>
  <c r="T40" i="3"/>
  <c r="T48" i="3"/>
  <c r="T56" i="3"/>
  <c r="T64" i="3"/>
  <c r="T72" i="3"/>
  <c r="T80" i="3"/>
  <c r="T88" i="3"/>
  <c r="T96" i="3"/>
  <c r="T104" i="3"/>
  <c r="T112" i="3"/>
  <c r="T120" i="3"/>
  <c r="T128" i="3"/>
  <c r="T136" i="3"/>
  <c r="T144" i="3"/>
  <c r="T152" i="3"/>
  <c r="T160" i="3"/>
  <c r="T168" i="3"/>
  <c r="T176" i="3"/>
  <c r="T184" i="3"/>
  <c r="T192" i="3"/>
  <c r="T200" i="3"/>
  <c r="T208" i="3"/>
  <c r="T280" i="3"/>
  <c r="T288" i="3"/>
  <c r="T296" i="3"/>
  <c r="T304" i="3"/>
  <c r="T312" i="3"/>
  <c r="T320" i="3"/>
  <c r="T328" i="3"/>
  <c r="T336" i="3"/>
  <c r="T344" i="3"/>
  <c r="T360" i="3"/>
  <c r="T368" i="3"/>
  <c r="T376" i="3"/>
  <c r="T384" i="3"/>
  <c r="T392" i="3"/>
  <c r="T400" i="3"/>
  <c r="T408" i="3"/>
  <c r="T416" i="3"/>
  <c r="T424" i="3"/>
  <c r="T432" i="3"/>
  <c r="T440" i="3"/>
  <c r="T305" i="3"/>
  <c r="T321" i="3"/>
  <c r="T329" i="3"/>
  <c r="T345" i="3"/>
  <c r="T353" i="3"/>
  <c r="T361" i="3"/>
  <c r="T377" i="3"/>
  <c r="T385" i="3"/>
  <c r="T393" i="3"/>
  <c r="T401" i="3"/>
  <c r="T417" i="3"/>
  <c r="T425" i="3"/>
  <c r="T433" i="3"/>
  <c r="T441" i="3"/>
  <c r="T21" i="3"/>
  <c r="T42" i="3"/>
  <c r="T82" i="3"/>
  <c r="T25" i="3"/>
  <c r="T33" i="3"/>
  <c r="T41" i="3"/>
  <c r="T49" i="3"/>
  <c r="T57" i="3"/>
  <c r="T65" i="3"/>
  <c r="T73" i="3"/>
  <c r="T81" i="3"/>
  <c r="T89" i="3"/>
  <c r="T97" i="3"/>
  <c r="T105" i="3"/>
  <c r="T113" i="3"/>
  <c r="T121" i="3"/>
  <c r="T129" i="3"/>
  <c r="T137" i="3"/>
  <c r="T145" i="3"/>
  <c r="T153" i="3"/>
  <c r="T161" i="3"/>
  <c r="T169" i="3"/>
  <c r="T177" i="3"/>
  <c r="T185" i="3"/>
  <c r="T193" i="3"/>
  <c r="T201" i="3"/>
  <c r="T209" i="3"/>
  <c r="T281" i="3"/>
  <c r="T289" i="3"/>
  <c r="T297" i="3"/>
  <c r="T313" i="3"/>
  <c r="T337" i="3"/>
  <c r="T369" i="3"/>
  <c r="T409" i="3"/>
  <c r="T34" i="3"/>
  <c r="T50" i="3"/>
  <c r="T58" i="3"/>
  <c r="T66" i="3"/>
  <c r="T74" i="3"/>
  <c r="T90" i="3"/>
  <c r="T37" i="3"/>
  <c r="T51" i="3"/>
  <c r="T62" i="3"/>
  <c r="T76" i="3"/>
  <c r="T87" i="3"/>
  <c r="T100" i="3"/>
  <c r="T110" i="3"/>
  <c r="T122" i="3"/>
  <c r="T132" i="3"/>
  <c r="T142" i="3"/>
  <c r="T154" i="3"/>
  <c r="T164" i="3"/>
  <c r="T174" i="3"/>
  <c r="T186" i="3"/>
  <c r="T196" i="3"/>
  <c r="T206" i="3"/>
  <c r="T282" i="3"/>
  <c r="T292" i="3"/>
  <c r="T302" i="3"/>
  <c r="T314" i="3"/>
  <c r="T334" i="3"/>
  <c r="T346" i="3"/>
  <c r="T356" i="3"/>
  <c r="T366" i="3"/>
  <c r="T378" i="3"/>
  <c r="T388" i="3"/>
  <c r="T398" i="3"/>
  <c r="T410" i="3"/>
  <c r="T420" i="3"/>
  <c r="T430" i="3"/>
  <c r="T442" i="3"/>
  <c r="T84" i="3"/>
  <c r="T139" i="3"/>
  <c r="T191" i="3"/>
  <c r="T287" i="3"/>
  <c r="T341" i="3"/>
  <c r="T395" i="3"/>
  <c r="T333" i="3"/>
  <c r="T38" i="3"/>
  <c r="T52" i="3"/>
  <c r="T63" i="3"/>
  <c r="T77" i="3"/>
  <c r="T91" i="3"/>
  <c r="T101" i="3"/>
  <c r="T111" i="3"/>
  <c r="T123" i="3"/>
  <c r="T133" i="3"/>
  <c r="T143" i="3"/>
  <c r="T155" i="3"/>
  <c r="T165" i="3"/>
  <c r="T175" i="3"/>
  <c r="T187" i="3"/>
  <c r="T197" i="3"/>
  <c r="T207" i="3"/>
  <c r="T283" i="3"/>
  <c r="T293" i="3"/>
  <c r="T303" i="3"/>
  <c r="T315" i="3"/>
  <c r="T335" i="3"/>
  <c r="T347" i="3"/>
  <c r="T367" i="3"/>
  <c r="T379" i="3"/>
  <c r="T389" i="3"/>
  <c r="T399" i="3"/>
  <c r="T411" i="3"/>
  <c r="T421" i="3"/>
  <c r="T431" i="3"/>
  <c r="T443" i="3"/>
  <c r="T70" i="3"/>
  <c r="T127" i="3"/>
  <c r="T181" i="3"/>
  <c r="T299" i="3"/>
  <c r="T351" i="3"/>
  <c r="T405" i="3"/>
  <c r="T437" i="3"/>
  <c r="T279" i="3"/>
  <c r="T365" i="3"/>
  <c r="T429" i="3"/>
  <c r="T39" i="3"/>
  <c r="T53" i="3"/>
  <c r="T67" i="3"/>
  <c r="T78" i="3"/>
  <c r="T92" i="3"/>
  <c r="T102" i="3"/>
  <c r="T114" i="3"/>
  <c r="T124" i="3"/>
  <c r="T134" i="3"/>
  <c r="T146" i="3"/>
  <c r="T156" i="3"/>
  <c r="T166" i="3"/>
  <c r="T178" i="3"/>
  <c r="T188" i="3"/>
  <c r="T198" i="3"/>
  <c r="T284" i="3"/>
  <c r="T294" i="3"/>
  <c r="T306" i="3"/>
  <c r="T316" i="3"/>
  <c r="T326" i="3"/>
  <c r="T338" i="3"/>
  <c r="T358" i="3"/>
  <c r="T370" i="3"/>
  <c r="T380" i="3"/>
  <c r="T390" i="3"/>
  <c r="T402" i="3"/>
  <c r="T412" i="3"/>
  <c r="T422" i="3"/>
  <c r="T434" i="3"/>
  <c r="T444" i="3"/>
  <c r="T95" i="3"/>
  <c r="T159" i="3"/>
  <c r="T277" i="3"/>
  <c r="T331" i="3"/>
  <c r="T383" i="3"/>
  <c r="T323" i="3"/>
  <c r="T375" i="3"/>
  <c r="T439" i="3"/>
  <c r="T43" i="3"/>
  <c r="T54" i="3"/>
  <c r="T68" i="3"/>
  <c r="T79" i="3"/>
  <c r="T93" i="3"/>
  <c r="T103" i="3"/>
  <c r="T115" i="3"/>
  <c r="T125" i="3"/>
  <c r="T135" i="3"/>
  <c r="T147" i="3"/>
  <c r="T157" i="3"/>
  <c r="T167" i="3"/>
  <c r="T179" i="3"/>
  <c r="T189" i="3"/>
  <c r="T199" i="3"/>
  <c r="T275" i="3"/>
  <c r="T285" i="3"/>
  <c r="T295" i="3"/>
  <c r="T307" i="3"/>
  <c r="T317" i="3"/>
  <c r="T327" i="3"/>
  <c r="T339" i="3"/>
  <c r="T349" i="3"/>
  <c r="T359" i="3"/>
  <c r="T371" i="3"/>
  <c r="T381" i="3"/>
  <c r="T391" i="3"/>
  <c r="T403" i="3"/>
  <c r="T413" i="3"/>
  <c r="T423" i="3"/>
  <c r="T435" i="3"/>
  <c r="T31" i="3"/>
  <c r="T45" i="3"/>
  <c r="T107" i="3"/>
  <c r="T149" i="3"/>
  <c r="T203" i="3"/>
  <c r="T309" i="3"/>
  <c r="T363" i="3"/>
  <c r="T415" i="3"/>
  <c r="T291" i="3"/>
  <c r="T355" i="3"/>
  <c r="T419" i="3"/>
  <c r="T30" i="3"/>
  <c r="T44" i="3"/>
  <c r="T55" i="3"/>
  <c r="T69" i="3"/>
  <c r="T83" i="3"/>
  <c r="T94" i="3"/>
  <c r="T106" i="3"/>
  <c r="T116" i="3"/>
  <c r="T126" i="3"/>
  <c r="T138" i="3"/>
  <c r="T148" i="3"/>
  <c r="T158" i="3"/>
  <c r="T170" i="3"/>
  <c r="T180" i="3"/>
  <c r="T190" i="3"/>
  <c r="T202" i="3"/>
  <c r="T276" i="3"/>
  <c r="T286" i="3"/>
  <c r="T298" i="3"/>
  <c r="T308" i="3"/>
  <c r="T318" i="3"/>
  <c r="T330" i="3"/>
  <c r="T340" i="3"/>
  <c r="T362" i="3"/>
  <c r="T372" i="3"/>
  <c r="T382" i="3"/>
  <c r="T394" i="3"/>
  <c r="T404" i="3"/>
  <c r="T414" i="3"/>
  <c r="T426" i="3"/>
  <c r="T436" i="3"/>
  <c r="T59" i="3"/>
  <c r="T117" i="3"/>
  <c r="T171" i="3"/>
  <c r="T319" i="3"/>
  <c r="T373" i="3"/>
  <c r="T427" i="3"/>
  <c r="T205" i="3"/>
  <c r="T311" i="3"/>
  <c r="T387" i="3"/>
  <c r="T35" i="3"/>
  <c r="T46" i="3"/>
  <c r="T60" i="3"/>
  <c r="T71" i="3"/>
  <c r="T85" i="3"/>
  <c r="T98" i="3"/>
  <c r="T108" i="3"/>
  <c r="T118" i="3"/>
  <c r="T130" i="3"/>
  <c r="T140" i="3"/>
  <c r="T150" i="3"/>
  <c r="T162" i="3"/>
  <c r="T172" i="3"/>
  <c r="T182" i="3"/>
  <c r="T194" i="3"/>
  <c r="T204" i="3"/>
  <c r="T278" i="3"/>
  <c r="T290" i="3"/>
  <c r="T300" i="3"/>
  <c r="T310" i="3"/>
  <c r="T322" i="3"/>
  <c r="T332" i="3"/>
  <c r="T342" i="3"/>
  <c r="T354" i="3"/>
  <c r="T364" i="3"/>
  <c r="T374" i="3"/>
  <c r="T386" i="3"/>
  <c r="T396" i="3"/>
  <c r="T406" i="3"/>
  <c r="T418" i="3"/>
  <c r="T428" i="3"/>
  <c r="T438" i="3"/>
  <c r="T36" i="3"/>
  <c r="T47" i="3"/>
  <c r="T61" i="3"/>
  <c r="T75" i="3"/>
  <c r="T86" i="3"/>
  <c r="T99" i="3"/>
  <c r="T109" i="3"/>
  <c r="T119" i="3"/>
  <c r="T131" i="3"/>
  <c r="T141" i="3"/>
  <c r="T151" i="3"/>
  <c r="T163" i="3"/>
  <c r="T173" i="3"/>
  <c r="T183" i="3"/>
  <c r="T195" i="3"/>
  <c r="T301" i="3"/>
  <c r="T343" i="3"/>
  <c r="T397" i="3"/>
  <c r="BH36" i="19"/>
  <c r="BT36" i="19"/>
  <c r="AW36" i="19"/>
  <c r="AK36" i="19"/>
  <c r="AG36" i="19"/>
  <c r="AV36" i="19"/>
  <c r="CA36" i="19"/>
  <c r="BO36" i="19"/>
  <c r="BC36" i="19"/>
  <c r="AQ36" i="19"/>
  <c r="BV36" i="19"/>
  <c r="BJ36" i="19"/>
  <c r="AA36" i="19"/>
  <c r="O36" i="19"/>
  <c r="AJ36" i="19"/>
  <c r="U36" i="19"/>
  <c r="AE36" i="19"/>
  <c r="S36" i="19"/>
  <c r="G36" i="19"/>
  <c r="AZ36" i="19"/>
  <c r="AN36" i="19"/>
  <c r="E36" i="19"/>
  <c r="X36" i="19"/>
  <c r="L36" i="19"/>
  <c r="AP36" i="19"/>
  <c r="BU36" i="19"/>
  <c r="BI36" i="19"/>
  <c r="Z36" i="19"/>
  <c r="N36" i="19"/>
  <c r="BA36" i="19"/>
  <c r="AO36" i="19"/>
  <c r="Y36" i="19"/>
  <c r="M36" i="19"/>
  <c r="BS36" i="19"/>
  <c r="BG36" i="19"/>
  <c r="AY36" i="19"/>
  <c r="AM36" i="19"/>
  <c r="BR36" i="19"/>
  <c r="BF36" i="19"/>
  <c r="AI36" i="19"/>
  <c r="W36" i="19"/>
  <c r="K36" i="19"/>
  <c r="AX36" i="19"/>
  <c r="AL36" i="19"/>
  <c r="BQ36" i="19"/>
  <c r="BE36" i="19"/>
  <c r="AH36" i="19"/>
  <c r="V36" i="19"/>
  <c r="J36" i="19"/>
  <c r="BP36" i="19"/>
  <c r="BD36" i="19"/>
  <c r="I36" i="19"/>
  <c r="AF36" i="19"/>
  <c r="T36" i="19"/>
  <c r="H36" i="19"/>
  <c r="CC36" i="19"/>
  <c r="AU36" i="19"/>
  <c r="BZ36" i="19"/>
  <c r="BN36" i="19"/>
  <c r="BB36" i="19"/>
  <c r="CB36" i="19"/>
  <c r="AT36" i="19"/>
  <c r="BY36" i="19"/>
  <c r="BM36" i="19"/>
  <c r="AD36" i="19"/>
  <c r="R36" i="19"/>
  <c r="F36" i="19"/>
  <c r="AS36" i="19"/>
  <c r="BX36" i="19"/>
  <c r="BL36" i="19"/>
  <c r="AC36" i="19"/>
  <c r="Q36" i="19"/>
  <c r="AR36" i="19"/>
  <c r="BW36" i="19"/>
  <c r="BK36" i="19"/>
  <c r="AB36" i="19"/>
  <c r="P36" i="19"/>
  <c r="AF22" i="3"/>
  <c r="B747" i="2"/>
  <c r="B1063" i="2"/>
  <c r="B1253" i="2"/>
  <c r="B660" i="2"/>
  <c r="B1066" i="2"/>
  <c r="B1067" i="2"/>
  <c r="B359" i="2"/>
  <c r="B1068" i="2"/>
  <c r="B1069" i="2"/>
  <c r="B1070" i="2"/>
  <c r="B1058" i="2"/>
  <c r="B1059" i="2"/>
  <c r="B1060" i="2"/>
  <c r="B1061" i="2"/>
  <c r="B108" i="2"/>
  <c r="A747" i="2" l="1"/>
  <c r="A1063" i="2"/>
  <c r="A1253" i="2"/>
  <c r="A660" i="2"/>
  <c r="A1066" i="2"/>
  <c r="A1067" i="2"/>
  <c r="A359" i="2"/>
  <c r="A1068" i="2"/>
  <c r="A1069" i="2"/>
  <c r="A1070" i="2"/>
  <c r="A343" i="2"/>
  <c r="A1071" i="2"/>
  <c r="N747" i="2"/>
  <c r="N1063" i="2"/>
  <c r="N1253" i="2"/>
  <c r="N660" i="2"/>
  <c r="N1066" i="2"/>
  <c r="N1067" i="2"/>
  <c r="N359" i="2"/>
  <c r="N1068" i="2"/>
  <c r="N1069" i="2"/>
  <c r="N1070" i="2"/>
  <c r="N343" i="2"/>
  <c r="N1071" i="2"/>
  <c r="M747" i="2"/>
  <c r="M1063" i="2"/>
  <c r="M1253" i="2"/>
  <c r="M660" i="2"/>
  <c r="M1066" i="2"/>
  <c r="M1067" i="2"/>
  <c r="M359" i="2"/>
  <c r="M1068" i="2"/>
  <c r="M1069" i="2"/>
  <c r="M1070" i="2"/>
  <c r="M343" i="2"/>
  <c r="M1071" i="2"/>
  <c r="K747" i="2"/>
  <c r="K1063" i="2"/>
  <c r="K1253" i="2"/>
  <c r="K660" i="2"/>
  <c r="K1066" i="2"/>
  <c r="K1067" i="2"/>
  <c r="K359" i="2"/>
  <c r="K1068" i="2"/>
  <c r="K1069" i="2"/>
  <c r="K1070" i="2"/>
  <c r="K343" i="2"/>
  <c r="K1071" i="2"/>
  <c r="B1050" i="2"/>
  <c r="B341" i="2"/>
  <c r="B1051" i="2"/>
  <c r="B1300" i="2"/>
  <c r="B1052" i="2"/>
  <c r="B1053" i="2"/>
  <c r="B1054" i="2"/>
  <c r="B746" i="2"/>
  <c r="B1056" i="2"/>
  <c r="B1049" i="2"/>
  <c r="N1050" i="2"/>
  <c r="N341" i="2"/>
  <c r="N1051" i="2"/>
  <c r="N1300" i="2"/>
  <c r="N1052" i="2"/>
  <c r="N1053" i="2"/>
  <c r="N1054" i="2"/>
  <c r="N746" i="2"/>
  <c r="N1056" i="2"/>
  <c r="N108" i="2"/>
  <c r="N1058" i="2"/>
  <c r="N1059" i="2"/>
  <c r="N1060" i="2"/>
  <c r="N1061" i="2"/>
  <c r="M1050" i="2"/>
  <c r="M341" i="2"/>
  <c r="M1051" i="2"/>
  <c r="M1300" i="2"/>
  <c r="M1052" i="2"/>
  <c r="M1053" i="2"/>
  <c r="M1054" i="2"/>
  <c r="M746" i="2"/>
  <c r="M1056" i="2"/>
  <c r="M108" i="2"/>
  <c r="M1058" i="2"/>
  <c r="M1059" i="2"/>
  <c r="M1060" i="2"/>
  <c r="M1061" i="2"/>
  <c r="K1050" i="2"/>
  <c r="K341" i="2"/>
  <c r="K1051" i="2"/>
  <c r="K1300" i="2"/>
  <c r="K1052" i="2"/>
  <c r="K1053" i="2"/>
  <c r="K1054" i="2"/>
  <c r="K746" i="2"/>
  <c r="K1056" i="2"/>
  <c r="K108" i="2"/>
  <c r="K1058" i="2"/>
  <c r="K1059" i="2"/>
  <c r="K1060" i="2"/>
  <c r="K1061" i="2"/>
  <c r="A1050" i="2"/>
  <c r="A341" i="2"/>
  <c r="A1051" i="2"/>
  <c r="A1300" i="2"/>
  <c r="A1052" i="2"/>
  <c r="A1053" i="2"/>
  <c r="A1054" i="2"/>
  <c r="A746" i="2"/>
  <c r="A1056" i="2"/>
  <c r="A108" i="2"/>
  <c r="A1058" i="2"/>
  <c r="A1059" i="2"/>
  <c r="A1060" i="2"/>
  <c r="A1061" i="2"/>
  <c r="N1045" i="2"/>
  <c r="N107" i="2"/>
  <c r="N1047" i="2"/>
  <c r="N112" i="2"/>
  <c r="N1048" i="2"/>
  <c r="N1049" i="2"/>
  <c r="M1045" i="2"/>
  <c r="M107" i="2"/>
  <c r="M1047" i="2"/>
  <c r="M112" i="2"/>
  <c r="M1048" i="2"/>
  <c r="M1049" i="2"/>
  <c r="K1045" i="2"/>
  <c r="K107" i="2"/>
  <c r="K1047" i="2"/>
  <c r="K112" i="2"/>
  <c r="K1048" i="2"/>
  <c r="K1049" i="2"/>
  <c r="B1045" i="2"/>
  <c r="B107" i="2"/>
  <c r="B1047" i="2"/>
  <c r="B112" i="2"/>
  <c r="B1048" i="2"/>
  <c r="A1045" i="2"/>
  <c r="A107" i="2"/>
  <c r="A1047" i="2"/>
  <c r="A112" i="2"/>
  <c r="A1048" i="2"/>
  <c r="A1049" i="2"/>
  <c r="C4" i="3"/>
  <c r="C5" i="3"/>
  <c r="C6" i="3"/>
  <c r="C7" i="3"/>
  <c r="C8" i="3"/>
  <c r="C9" i="3"/>
  <c r="C10" i="3"/>
  <c r="C11" i="3"/>
  <c r="C12" i="3"/>
  <c r="C13" i="3"/>
  <c r="C14" i="3"/>
  <c r="C15" i="3"/>
  <c r="C16" i="3"/>
  <c r="C17" i="3"/>
  <c r="C18" i="3"/>
  <c r="C3" i="3"/>
  <c r="E3" i="3"/>
  <c r="B1110" i="2"/>
  <c r="B1027" i="2"/>
  <c r="B1028" i="2"/>
  <c r="B99" i="2"/>
  <c r="B1197" i="2"/>
  <c r="B18" i="2"/>
  <c r="B1350" i="2"/>
  <c r="B1198" i="2"/>
  <c r="B1033" i="2"/>
  <c r="B1034" i="2"/>
  <c r="B1035" i="2"/>
  <c r="B105" i="2"/>
  <c r="B1037" i="2"/>
  <c r="B338" i="2"/>
  <c r="B484" i="2"/>
  <c r="B1038" i="2"/>
  <c r="B1039" i="2"/>
  <c r="B339" i="2"/>
  <c r="B358" i="2"/>
  <c r="B1040" i="2"/>
  <c r="B485" i="2"/>
  <c r="B1041" i="2"/>
  <c r="B1042" i="2"/>
  <c r="B1043" i="2"/>
  <c r="B744" i="2"/>
  <c r="N1034" i="2"/>
  <c r="N1035" i="2"/>
  <c r="N105" i="2"/>
  <c r="N1037" i="2"/>
  <c r="N338" i="2"/>
  <c r="N484" i="2"/>
  <c r="N1038" i="2"/>
  <c r="N1039" i="2"/>
  <c r="N339" i="2"/>
  <c r="N358" i="2"/>
  <c r="N1040" i="2"/>
  <c r="N485" i="2"/>
  <c r="N1041" i="2"/>
  <c r="N1042" i="2"/>
  <c r="N1043" i="2"/>
  <c r="N744" i="2"/>
  <c r="M1034" i="2"/>
  <c r="M1035" i="2"/>
  <c r="M105" i="2"/>
  <c r="M1037" i="2"/>
  <c r="M338" i="2"/>
  <c r="M1038" i="2"/>
  <c r="M339" i="2"/>
  <c r="M358" i="2"/>
  <c r="M1040" i="2"/>
  <c r="M485" i="2"/>
  <c r="M1041" i="2"/>
  <c r="M1042" i="2"/>
  <c r="M1043" i="2"/>
  <c r="M744" i="2"/>
  <c r="K105" i="2"/>
  <c r="K1037" i="2"/>
  <c r="K338" i="2"/>
  <c r="K484" i="2"/>
  <c r="K1038" i="2"/>
  <c r="K1039" i="2"/>
  <c r="K339" i="2"/>
  <c r="K358" i="2"/>
  <c r="K1040" i="2"/>
  <c r="K485" i="2"/>
  <c r="K1041" i="2"/>
  <c r="K1042" i="2"/>
  <c r="K1043" i="2"/>
  <c r="K744" i="2"/>
  <c r="A105" i="2"/>
  <c r="A1037" i="2"/>
  <c r="A338" i="2"/>
  <c r="A484" i="2"/>
  <c r="A1038" i="2"/>
  <c r="A1039" i="2"/>
  <c r="A339" i="2"/>
  <c r="A358" i="2"/>
  <c r="A1040" i="2"/>
  <c r="A485" i="2"/>
  <c r="A1041" i="2"/>
  <c r="A1042" i="2"/>
  <c r="A1043" i="2"/>
  <c r="A744" i="2"/>
  <c r="A750" i="8"/>
  <c r="K1034" i="2"/>
  <c r="K1035" i="2"/>
  <c r="A1034" i="2"/>
  <c r="A1035" i="2"/>
  <c r="B1196" i="2"/>
  <c r="N1196" i="2"/>
  <c r="N1110" i="2"/>
  <c r="N1027" i="2"/>
  <c r="N1028" i="2"/>
  <c r="N99" i="2"/>
  <c r="N1197" i="2"/>
  <c r="N18" i="2"/>
  <c r="N1350" i="2"/>
  <c r="N1198" i="2"/>
  <c r="N1033" i="2"/>
  <c r="M1110" i="2"/>
  <c r="M1027" i="2"/>
  <c r="M1028" i="2"/>
  <c r="M99" i="2"/>
  <c r="M1197" i="2"/>
  <c r="M1350" i="2"/>
  <c r="M1198" i="2"/>
  <c r="M1033" i="2"/>
  <c r="K1196" i="2"/>
  <c r="K1110" i="2"/>
  <c r="K1027" i="2"/>
  <c r="K1028" i="2"/>
  <c r="K99" i="2"/>
  <c r="K1197" i="2"/>
  <c r="K18" i="2"/>
  <c r="K1350" i="2"/>
  <c r="K1198" i="2"/>
  <c r="K1033" i="2"/>
  <c r="A1196" i="2"/>
  <c r="A1110" i="2"/>
  <c r="A1027" i="2"/>
  <c r="A1028" i="2"/>
  <c r="A99" i="2"/>
  <c r="A1197" i="2"/>
  <c r="A18" i="2"/>
  <c r="A1350" i="2"/>
  <c r="A1198" i="2"/>
  <c r="A1033" i="2"/>
  <c r="N1011" i="2"/>
  <c r="M1011" i="2"/>
  <c r="K1011" i="2"/>
  <c r="B1011" i="2"/>
  <c r="A1011" i="2"/>
  <c r="N1503" i="2"/>
  <c r="M1503" i="2"/>
  <c r="K1503" i="2"/>
  <c r="B1503" i="2"/>
  <c r="A1503" i="2"/>
  <c r="N1015" i="2"/>
  <c r="N337" i="2"/>
  <c r="N1423" i="2"/>
  <c r="N86" i="2"/>
  <c r="N1017" i="2"/>
  <c r="N1018" i="2"/>
  <c r="N1019" i="2"/>
  <c r="N1504" i="2"/>
  <c r="N1022" i="2"/>
  <c r="N1349" i="2"/>
  <c r="N1195" i="2"/>
  <c r="N1025" i="2"/>
  <c r="M1015" i="2"/>
  <c r="M337" i="2"/>
  <c r="M1423" i="2"/>
  <c r="M86" i="2"/>
  <c r="M1017" i="2"/>
  <c r="M1018" i="2"/>
  <c r="M1504" i="2"/>
  <c r="M1022" i="2"/>
  <c r="M1349" i="2"/>
  <c r="M1195" i="2"/>
  <c r="M1025" i="2"/>
  <c r="K1015" i="2"/>
  <c r="K337" i="2"/>
  <c r="K1423" i="2"/>
  <c r="K86" i="2"/>
  <c r="K1017" i="2"/>
  <c r="K1018" i="2"/>
  <c r="K1019" i="2"/>
  <c r="K1504" i="2"/>
  <c r="K1022" i="2"/>
  <c r="K1349" i="2"/>
  <c r="K1195" i="2"/>
  <c r="K1025" i="2"/>
  <c r="B1015" i="2"/>
  <c r="B337" i="2"/>
  <c r="B1423" i="2"/>
  <c r="B86" i="2"/>
  <c r="B1017" i="2"/>
  <c r="B1018" i="2"/>
  <c r="B1019" i="2"/>
  <c r="B1504" i="2"/>
  <c r="B1022" i="2"/>
  <c r="B1349" i="2"/>
  <c r="B1195" i="2"/>
  <c r="B1025" i="2"/>
  <c r="A1015" i="2"/>
  <c r="A337" i="2"/>
  <c r="A1423" i="2"/>
  <c r="A86" i="2"/>
  <c r="A1017" i="2"/>
  <c r="A1018" i="2"/>
  <c r="A1019" i="2"/>
  <c r="A1504" i="2"/>
  <c r="A1022" i="2"/>
  <c r="A1349" i="2"/>
  <c r="A1195" i="2"/>
  <c r="A1025" i="2"/>
  <c r="N1008" i="2"/>
  <c r="M1008" i="2"/>
  <c r="K1008" i="2"/>
  <c r="B1008" i="2"/>
  <c r="A1008" i="2"/>
  <c r="N471" i="2"/>
  <c r="M471" i="2"/>
  <c r="K471" i="2"/>
  <c r="B471" i="2"/>
  <c r="A471" i="2"/>
  <c r="N1192" i="2"/>
  <c r="M1192" i="2"/>
  <c r="K1192" i="2"/>
  <c r="B1192" i="2"/>
  <c r="A1192" i="2"/>
  <c r="N1001" i="2"/>
  <c r="N1290" i="2"/>
  <c r="N94" i="2"/>
  <c r="N1100" i="2"/>
  <c r="N1004" i="2"/>
  <c r="N1005" i="2"/>
  <c r="N1006" i="2"/>
  <c r="N1007" i="2"/>
  <c r="N350" i="2"/>
  <c r="N1009" i="2"/>
  <c r="N1010" i="2"/>
  <c r="N1012" i="2"/>
  <c r="N96" i="2"/>
  <c r="N1014" i="2"/>
  <c r="M1001" i="2"/>
  <c r="M1290" i="2"/>
  <c r="M94" i="2"/>
  <c r="M1100" i="2"/>
  <c r="M1004" i="2"/>
  <c r="M1005" i="2"/>
  <c r="M1006" i="2"/>
  <c r="M1007" i="2"/>
  <c r="M350" i="2"/>
  <c r="M1009" i="2"/>
  <c r="M1012" i="2"/>
  <c r="M96" i="2"/>
  <c r="M1014" i="2"/>
  <c r="K1001" i="2"/>
  <c r="K1290" i="2"/>
  <c r="K94" i="2"/>
  <c r="K1100" i="2"/>
  <c r="K1004" i="2"/>
  <c r="K1005" i="2"/>
  <c r="K1006" i="2"/>
  <c r="K1007" i="2"/>
  <c r="K350" i="2"/>
  <c r="K1009" i="2"/>
  <c r="K1010" i="2"/>
  <c r="K1012" i="2"/>
  <c r="K96" i="2"/>
  <c r="K1014" i="2"/>
  <c r="B472" i="2"/>
  <c r="B1096" i="2"/>
  <c r="B1193" i="2"/>
  <c r="B474" i="2"/>
  <c r="B423" i="2"/>
  <c r="B331" i="2"/>
  <c r="B332" i="2"/>
  <c r="B475" i="2"/>
  <c r="B985" i="2"/>
  <c r="B986" i="2"/>
  <c r="B987" i="2"/>
  <c r="B988" i="2"/>
  <c r="B989" i="2"/>
  <c r="B990" i="2"/>
  <c r="B348" i="2"/>
  <c r="B991" i="2"/>
  <c r="B992" i="2"/>
  <c r="B993" i="2"/>
  <c r="B994" i="2"/>
  <c r="B334" i="2"/>
  <c r="B90" i="2"/>
  <c r="B977" i="2"/>
  <c r="B1597" i="2"/>
  <c r="B998" i="2"/>
  <c r="B999" i="2"/>
  <c r="B349" i="2"/>
  <c r="B1601" i="2"/>
  <c r="B1001" i="2"/>
  <c r="B94" i="2"/>
  <c r="B1100" i="2"/>
  <c r="B1004" i="2"/>
  <c r="B1005" i="2"/>
  <c r="B1006" i="2"/>
  <c r="B1007" i="2"/>
  <c r="B350" i="2"/>
  <c r="B1009" i="2"/>
  <c r="B1010" i="2"/>
  <c r="B1012" i="2"/>
  <c r="B96" i="2"/>
  <c r="B1014" i="2"/>
  <c r="A1001" i="2"/>
  <c r="A1290" i="2"/>
  <c r="A94" i="2"/>
  <c r="A1100" i="2"/>
  <c r="A1004" i="2"/>
  <c r="A1005" i="2"/>
  <c r="A1006" i="2"/>
  <c r="A1007" i="2"/>
  <c r="A350" i="2"/>
  <c r="A1009" i="2"/>
  <c r="A1010" i="2"/>
  <c r="A1012" i="2"/>
  <c r="A96" i="2"/>
  <c r="A1014" i="2"/>
  <c r="B976" i="2"/>
  <c r="N90" i="2" l="1"/>
  <c r="N977" i="2"/>
  <c r="N1597" i="2"/>
  <c r="N998" i="2"/>
  <c r="N999" i="2"/>
  <c r="N349" i="2"/>
  <c r="N1601" i="2"/>
  <c r="M90" i="2"/>
  <c r="M977" i="2"/>
  <c r="M1597" i="2"/>
  <c r="M998" i="2"/>
  <c r="M999" i="2"/>
  <c r="M349" i="2"/>
  <c r="M1601" i="2"/>
  <c r="K90" i="2"/>
  <c r="K977" i="2"/>
  <c r="K1597" i="2"/>
  <c r="K998" i="2"/>
  <c r="K999" i="2"/>
  <c r="K349" i="2"/>
  <c r="K1601" i="2"/>
  <c r="A976" i="2"/>
  <c r="A472" i="2"/>
  <c r="A1096" i="2"/>
  <c r="A1193" i="2"/>
  <c r="A474" i="2"/>
  <c r="A423" i="2"/>
  <c r="A331" i="2"/>
  <c r="A332" i="2"/>
  <c r="A475" i="2"/>
  <c r="A985" i="2"/>
  <c r="A986" i="2"/>
  <c r="A987" i="2"/>
  <c r="A988" i="2"/>
  <c r="A989" i="2"/>
  <c r="A990" i="2"/>
  <c r="A348" i="2"/>
  <c r="A991" i="2"/>
  <c r="A992" i="2"/>
  <c r="A993" i="2"/>
  <c r="A994" i="2"/>
  <c r="A334" i="2"/>
  <c r="A90" i="2"/>
  <c r="A977" i="2"/>
  <c r="A1597" i="2"/>
  <c r="A998" i="2"/>
  <c r="A999" i="2"/>
  <c r="A349" i="2"/>
  <c r="A1601" i="2"/>
  <c r="N976" i="2"/>
  <c r="N472" i="2"/>
  <c r="N1096" i="2"/>
  <c r="N1193" i="2"/>
  <c r="N474" i="2"/>
  <c r="N423" i="2"/>
  <c r="N331" i="2"/>
  <c r="N332" i="2"/>
  <c r="N475" i="2"/>
  <c r="N985" i="2"/>
  <c r="N986" i="2"/>
  <c r="N987" i="2"/>
  <c r="N988" i="2"/>
  <c r="N989" i="2"/>
  <c r="N990" i="2"/>
  <c r="N348" i="2"/>
  <c r="N991" i="2"/>
  <c r="N992" i="2"/>
  <c r="N993" i="2"/>
  <c r="N994" i="2"/>
  <c r="N334" i="2"/>
  <c r="M976" i="2"/>
  <c r="M472" i="2"/>
  <c r="M1096" i="2"/>
  <c r="M1193" i="2"/>
  <c r="M474" i="2"/>
  <c r="M423" i="2"/>
  <c r="M475" i="2"/>
  <c r="M986" i="2"/>
  <c r="M988" i="2"/>
  <c r="M989" i="2"/>
  <c r="M990" i="2"/>
  <c r="M348" i="2"/>
  <c r="M991" i="2"/>
  <c r="M993" i="2"/>
  <c r="M994" i="2"/>
  <c r="M334" i="2"/>
  <c r="K976" i="2"/>
  <c r="K472" i="2"/>
  <c r="K1096" i="2"/>
  <c r="K1193" i="2"/>
  <c r="K474" i="2"/>
  <c r="K423" i="2"/>
  <c r="K331" i="2"/>
  <c r="K332" i="2"/>
  <c r="K475" i="2"/>
  <c r="K985" i="2"/>
  <c r="K986" i="2"/>
  <c r="K987" i="2"/>
  <c r="K988" i="2"/>
  <c r="K989" i="2"/>
  <c r="K990" i="2"/>
  <c r="K348" i="2"/>
  <c r="K991" i="2"/>
  <c r="K992" i="2"/>
  <c r="K993" i="2"/>
  <c r="K994" i="2"/>
  <c r="K334" i="2"/>
  <c r="N935" i="2" l="1"/>
  <c r="M935" i="2"/>
  <c r="K935" i="2"/>
  <c r="B935" i="2"/>
  <c r="A935" i="2"/>
  <c r="N938" i="2"/>
  <c r="M938" i="2"/>
  <c r="K938" i="2"/>
  <c r="B938" i="2"/>
  <c r="A938" i="2"/>
  <c r="N970" i="2"/>
  <c r="N971" i="2"/>
  <c r="N972" i="2"/>
  <c r="N973" i="2"/>
  <c r="N974" i="2"/>
  <c r="N975" i="2"/>
  <c r="M970" i="2"/>
  <c r="M971" i="2"/>
  <c r="M973" i="2"/>
  <c r="M974" i="2"/>
  <c r="M975" i="2"/>
  <c r="K970" i="2"/>
  <c r="K971" i="2"/>
  <c r="K972" i="2"/>
  <c r="K973" i="2"/>
  <c r="K974" i="2"/>
  <c r="K975" i="2"/>
  <c r="B961" i="2"/>
  <c r="B962" i="2"/>
  <c r="B963" i="2"/>
  <c r="B964" i="2"/>
  <c r="B621" i="2"/>
  <c r="B740" i="2"/>
  <c r="B630" i="2"/>
  <c r="B421" i="2"/>
  <c r="B645" i="2"/>
  <c r="B970" i="2"/>
  <c r="B971" i="2"/>
  <c r="B972" i="2"/>
  <c r="B973" i="2"/>
  <c r="B974" i="2"/>
  <c r="B975" i="2"/>
  <c r="B1152" i="2"/>
  <c r="A621" i="2"/>
  <c r="A740" i="2"/>
  <c r="A630" i="2"/>
  <c r="A421" i="2"/>
  <c r="A645" i="2"/>
  <c r="A970" i="2"/>
  <c r="A971" i="2"/>
  <c r="A972" i="2"/>
  <c r="A973" i="2"/>
  <c r="A974" i="2"/>
  <c r="A975" i="2"/>
  <c r="N621" i="2"/>
  <c r="N740" i="2"/>
  <c r="N630" i="2"/>
  <c r="N421" i="2"/>
  <c r="N645" i="2"/>
  <c r="M740" i="2"/>
  <c r="M630" i="2"/>
  <c r="M421" i="2"/>
  <c r="M645" i="2"/>
  <c r="K621" i="2"/>
  <c r="K740" i="2"/>
  <c r="K630" i="2"/>
  <c r="K421" i="2"/>
  <c r="K645" i="2"/>
  <c r="N961" i="2"/>
  <c r="N962" i="2"/>
  <c r="N963" i="2"/>
  <c r="N964" i="2"/>
  <c r="M961" i="2"/>
  <c r="M962" i="2"/>
  <c r="M963" i="2"/>
  <c r="M964" i="2"/>
  <c r="K961" i="2"/>
  <c r="K962" i="2"/>
  <c r="K963" i="2"/>
  <c r="K964" i="2"/>
  <c r="A961" i="2"/>
  <c r="A962" i="2"/>
  <c r="A963" i="2"/>
  <c r="A964" i="2"/>
  <c r="B945" i="2" l="1"/>
  <c r="B946" i="2"/>
  <c r="B111" i="2"/>
  <c r="B947" i="2"/>
  <c r="B948" i="2"/>
  <c r="B1348" i="2"/>
  <c r="B950" i="2"/>
  <c r="B347" i="2"/>
  <c r="B470" i="2"/>
  <c r="B1422" i="2"/>
  <c r="B737" i="2"/>
  <c r="B954" i="2"/>
  <c r="B955" i="2"/>
  <c r="B956" i="2"/>
  <c r="B957" i="2"/>
  <c r="B958" i="2"/>
  <c r="B959" i="2"/>
  <c r="B960" i="2"/>
  <c r="B83" i="2"/>
  <c r="B84" i="2"/>
  <c r="N947" i="2" l="1"/>
  <c r="M947" i="2"/>
  <c r="K947" i="2"/>
  <c r="A947" i="2"/>
  <c r="N950" i="2" l="1"/>
  <c r="N347" i="2"/>
  <c r="N470" i="2"/>
  <c r="N1422" i="2"/>
  <c r="N737" i="2"/>
  <c r="N954" i="2"/>
  <c r="N955" i="2"/>
  <c r="N956" i="2"/>
  <c r="N957" i="2"/>
  <c r="N958" i="2"/>
  <c r="N959" i="2"/>
  <c r="N960" i="2"/>
  <c r="N1152" i="2"/>
  <c r="M950" i="2"/>
  <c r="M347" i="2"/>
  <c r="M1422" i="2"/>
  <c r="M737" i="2"/>
  <c r="M954" i="2"/>
  <c r="M955" i="2"/>
  <c r="M956" i="2"/>
  <c r="M958" i="2"/>
  <c r="M959" i="2"/>
  <c r="M960" i="2"/>
  <c r="M1152" i="2"/>
  <c r="K958" i="2"/>
  <c r="K959" i="2"/>
  <c r="K960" i="2"/>
  <c r="K1152" i="2"/>
  <c r="A958" i="2"/>
  <c r="A959" i="2"/>
  <c r="A960" i="2"/>
  <c r="A1152" i="2"/>
  <c r="A950" i="2"/>
  <c r="A347" i="2"/>
  <c r="A470" i="2"/>
  <c r="A1422" i="2"/>
  <c r="A737" i="2"/>
  <c r="A954" i="2"/>
  <c r="A955" i="2"/>
  <c r="A956" i="2"/>
  <c r="A957" i="2"/>
  <c r="K950" i="2"/>
  <c r="K347" i="2"/>
  <c r="K470" i="2"/>
  <c r="K1422" i="2"/>
  <c r="K737" i="2"/>
  <c r="K954" i="2"/>
  <c r="K955" i="2"/>
  <c r="K956" i="2"/>
  <c r="K957" i="2"/>
  <c r="N344" i="2"/>
  <c r="N943" i="2"/>
  <c r="N944" i="2"/>
  <c r="N83" i="2"/>
  <c r="N84" i="2"/>
  <c r="N1289" i="2"/>
  <c r="N945" i="2"/>
  <c r="N946" i="2"/>
  <c r="N111" i="2"/>
  <c r="N948" i="2"/>
  <c r="N1348" i="2"/>
  <c r="M940" i="2"/>
  <c r="M344" i="2"/>
  <c r="M943" i="2"/>
  <c r="M944" i="2"/>
  <c r="M84" i="2"/>
  <c r="M1289" i="2"/>
  <c r="M945" i="2"/>
  <c r="M946" i="2"/>
  <c r="M111" i="2"/>
  <c r="M948" i="2"/>
  <c r="K945" i="2"/>
  <c r="K946" i="2"/>
  <c r="K111" i="2"/>
  <c r="K948" i="2"/>
  <c r="K1348" i="2"/>
  <c r="A945" i="2"/>
  <c r="A946" i="2"/>
  <c r="A111" i="2"/>
  <c r="A948" i="2"/>
  <c r="A1348" i="2"/>
  <c r="K344" i="2"/>
  <c r="K943" i="2"/>
  <c r="K944" i="2"/>
  <c r="K83" i="2"/>
  <c r="K84" i="2"/>
  <c r="K1289" i="2"/>
  <c r="B344" i="2"/>
  <c r="B943" i="2"/>
  <c r="B944" i="2"/>
  <c r="A344" i="2"/>
  <c r="A943" i="2"/>
  <c r="A944" i="2"/>
  <c r="A83" i="2"/>
  <c r="A84" i="2"/>
  <c r="A1289" i="2"/>
  <c r="N327" i="2"/>
  <c r="N1288" i="2"/>
  <c r="N328" i="2"/>
  <c r="N931" i="2"/>
  <c r="N932" i="2"/>
  <c r="N933" i="2"/>
  <c r="N934" i="2"/>
  <c r="N936" i="2"/>
  <c r="N937" i="2"/>
  <c r="N939" i="2"/>
  <c r="N940" i="2"/>
  <c r="N941" i="2"/>
  <c r="N942" i="2"/>
  <c r="M327" i="2"/>
  <c r="M1288" i="2"/>
  <c r="M328" i="2"/>
  <c r="M931" i="2"/>
  <c r="M932" i="2"/>
  <c r="M933" i="2"/>
  <c r="M934" i="2"/>
  <c r="M936" i="2"/>
  <c r="M937" i="2"/>
  <c r="M939" i="2"/>
  <c r="K327" i="2"/>
  <c r="K1288" i="2"/>
  <c r="K328" i="2"/>
  <c r="K931" i="2"/>
  <c r="K932" i="2"/>
  <c r="K933" i="2"/>
  <c r="K934" i="2"/>
  <c r="K936" i="2"/>
  <c r="K937" i="2"/>
  <c r="K939" i="2"/>
  <c r="K940" i="2"/>
  <c r="K941" i="2"/>
  <c r="K942" i="2"/>
  <c r="B327" i="2"/>
  <c r="B328" i="2"/>
  <c r="B931" i="2"/>
  <c r="B932" i="2"/>
  <c r="B933" i="2"/>
  <c r="B934" i="2"/>
  <c r="B936" i="2"/>
  <c r="B937" i="2"/>
  <c r="B939" i="2"/>
  <c r="B940" i="2"/>
  <c r="B941" i="2"/>
  <c r="B942" i="2"/>
  <c r="B930" i="2"/>
  <c r="A327" i="2"/>
  <c r="A1288" i="2"/>
  <c r="A328" i="2"/>
  <c r="A931" i="2"/>
  <c r="A932" i="2"/>
  <c r="A933" i="2"/>
  <c r="A934" i="2"/>
  <c r="A936" i="2"/>
  <c r="A937" i="2"/>
  <c r="A939" i="2"/>
  <c r="A940" i="2"/>
  <c r="A941" i="2"/>
  <c r="A942" i="2"/>
  <c r="N419" i="2"/>
  <c r="M419" i="2"/>
  <c r="K419" i="2"/>
  <c r="B419" i="2"/>
  <c r="A419" i="2"/>
  <c r="N1092" i="2"/>
  <c r="M1092" i="2"/>
  <c r="K1092" i="2"/>
  <c r="B1092" i="2"/>
  <c r="A1092" i="2"/>
  <c r="B923" i="2" l="1"/>
  <c r="B924" i="2"/>
  <c r="B925" i="2"/>
  <c r="B733" i="2"/>
  <c r="B927" i="2"/>
  <c r="B1093" i="2"/>
  <c r="N923" i="2"/>
  <c r="N924" i="2"/>
  <c r="N925" i="2"/>
  <c r="N733" i="2"/>
  <c r="N927" i="2"/>
  <c r="N1093" i="2"/>
  <c r="N930" i="2"/>
  <c r="M923" i="2"/>
  <c r="M924" i="2"/>
  <c r="M925" i="2"/>
  <c r="M733" i="2"/>
  <c r="M927" i="2"/>
  <c r="M1093" i="2"/>
  <c r="M930" i="2"/>
  <c r="K923" i="2"/>
  <c r="K924" i="2"/>
  <c r="K925" i="2"/>
  <c r="K733" i="2"/>
  <c r="K927" i="2"/>
  <c r="K1093" i="2"/>
  <c r="K930" i="2"/>
  <c r="A923" i="2"/>
  <c r="A924" i="2"/>
  <c r="A925" i="2"/>
  <c r="A733" i="2"/>
  <c r="A927" i="2"/>
  <c r="A1093" i="2"/>
  <c r="A930" i="2"/>
  <c r="B1580" i="2"/>
  <c r="B920" i="2"/>
  <c r="B921" i="2"/>
  <c r="A1580" i="2"/>
  <c r="N727" i="2" l="1"/>
  <c r="M727" i="2"/>
  <c r="M909" i="2"/>
  <c r="M420" i="2"/>
  <c r="M1404" i="2"/>
  <c r="M730" i="2"/>
  <c r="M551" i="2"/>
  <c r="M915" i="2"/>
  <c r="M916" i="2"/>
  <c r="M917" i="2"/>
  <c r="M918" i="2"/>
  <c r="M919" i="2"/>
  <c r="M920" i="2"/>
  <c r="M921" i="2"/>
  <c r="M1580" i="2"/>
  <c r="K902" i="2"/>
  <c r="N915" i="2"/>
  <c r="N1580" i="2"/>
  <c r="K1580" i="2"/>
  <c r="N895" i="2" l="1"/>
  <c r="N896" i="2"/>
  <c r="N1472" i="2"/>
  <c r="N1500" i="2"/>
  <c r="N417" i="2"/>
  <c r="N844" i="2"/>
  <c r="N900" i="2"/>
  <c r="N901" i="2"/>
  <c r="N325" i="2"/>
  <c r="N902" i="2"/>
  <c r="N903" i="2"/>
  <c r="N326" i="2"/>
  <c r="N104" i="2"/>
  <c r="N904" i="2"/>
  <c r="N905" i="2"/>
  <c r="N906" i="2"/>
  <c r="N845" i="2"/>
  <c r="N909" i="2"/>
  <c r="N420" i="2"/>
  <c r="N1404" i="2"/>
  <c r="N730" i="2"/>
  <c r="N551" i="2"/>
  <c r="N916" i="2"/>
  <c r="N917" i="2"/>
  <c r="N918" i="2"/>
  <c r="N919" i="2"/>
  <c r="N920" i="2"/>
  <c r="N921" i="2"/>
  <c r="M901" i="2"/>
  <c r="M325" i="2"/>
  <c r="M902" i="2"/>
  <c r="M903" i="2"/>
  <c r="M326" i="2"/>
  <c r="M104" i="2"/>
  <c r="M904" i="2"/>
  <c r="M905" i="2"/>
  <c r="M906" i="2"/>
  <c r="M845" i="2"/>
  <c r="K901" i="2"/>
  <c r="K325" i="2"/>
  <c r="K903" i="2"/>
  <c r="K326" i="2"/>
  <c r="K104" i="2"/>
  <c r="K904" i="2"/>
  <c r="K905" i="2"/>
  <c r="K906" i="2"/>
  <c r="K845" i="2"/>
  <c r="K727" i="2"/>
  <c r="K909" i="2"/>
  <c r="K420" i="2"/>
  <c r="K1404" i="2"/>
  <c r="K730" i="2"/>
  <c r="K551" i="2"/>
  <c r="K915" i="2"/>
  <c r="K916" i="2"/>
  <c r="K917" i="2"/>
  <c r="K918" i="2"/>
  <c r="K919" i="2"/>
  <c r="K920" i="2"/>
  <c r="K921" i="2"/>
  <c r="B895" i="2"/>
  <c r="B896" i="2"/>
  <c r="B1472" i="2"/>
  <c r="B1500" i="2"/>
  <c r="B417" i="2"/>
  <c r="B844" i="2"/>
  <c r="B900" i="2"/>
  <c r="B901" i="2"/>
  <c r="B325" i="2"/>
  <c r="B902" i="2"/>
  <c r="B903" i="2"/>
  <c r="B326" i="2"/>
  <c r="B104" i="2"/>
  <c r="B904" i="2"/>
  <c r="B905" i="2"/>
  <c r="B906" i="2"/>
  <c r="B845" i="2"/>
  <c r="B727" i="2"/>
  <c r="B909" i="2"/>
  <c r="B420" i="2"/>
  <c r="B1404" i="2"/>
  <c r="B730" i="2"/>
  <c r="B551" i="2"/>
  <c r="B915" i="2"/>
  <c r="B916" i="2"/>
  <c r="B917" i="2"/>
  <c r="B918" i="2"/>
  <c r="B919" i="2"/>
  <c r="B1346" i="2"/>
  <c r="B1347" i="2"/>
  <c r="A895" i="2"/>
  <c r="A896" i="2"/>
  <c r="A1472" i="2"/>
  <c r="A1500" i="2"/>
  <c r="A417" i="2"/>
  <c r="A844" i="2"/>
  <c r="A900" i="2"/>
  <c r="A901" i="2"/>
  <c r="A325" i="2"/>
  <c r="A902" i="2"/>
  <c r="A903" i="2"/>
  <c r="A326" i="2"/>
  <c r="A104" i="2"/>
  <c r="A904" i="2"/>
  <c r="A905" i="2"/>
  <c r="A906" i="2"/>
  <c r="A845" i="2"/>
  <c r="A727" i="2"/>
  <c r="A909" i="2"/>
  <c r="A420" i="2"/>
  <c r="A1404" i="2"/>
  <c r="A730" i="2"/>
  <c r="A551" i="2"/>
  <c r="A915" i="2"/>
  <c r="A916" i="2"/>
  <c r="A917" i="2"/>
  <c r="A918" i="2"/>
  <c r="A919" i="2"/>
  <c r="A920" i="2"/>
  <c r="A921" i="2"/>
  <c r="M895" i="2"/>
  <c r="M896" i="2"/>
  <c r="M1500" i="2"/>
  <c r="M417" i="2"/>
  <c r="M844" i="2"/>
  <c r="M900" i="2"/>
  <c r="K895" i="2"/>
  <c r="K896" i="2"/>
  <c r="K1472" i="2"/>
  <c r="K1500" i="2"/>
  <c r="K417" i="2"/>
  <c r="K844" i="2"/>
  <c r="K900" i="2"/>
  <c r="A274" i="3"/>
  <c r="V274" i="3" s="1" a="1"/>
  <c r="V274" i="3" s="1"/>
  <c r="A273" i="3"/>
  <c r="V273" i="3" s="1" a="1"/>
  <c r="V273" i="3" s="1"/>
  <c r="A272" i="3"/>
  <c r="V272" i="3" s="1" a="1"/>
  <c r="V272" i="3" s="1"/>
  <c r="A271" i="3"/>
  <c r="V271" i="3" s="1" a="1"/>
  <c r="V271" i="3" s="1"/>
  <c r="A270" i="3"/>
  <c r="V270" i="3" s="1" a="1"/>
  <c r="V270" i="3" s="1"/>
  <c r="A269" i="3"/>
  <c r="V269" i="3" s="1" a="1"/>
  <c r="V269" i="3" s="1"/>
  <c r="A268" i="3"/>
  <c r="V268" i="3" s="1" a="1"/>
  <c r="V268" i="3" s="1"/>
  <c r="A267" i="3"/>
  <c r="V267" i="3" s="1" a="1"/>
  <c r="V267" i="3" s="1"/>
  <c r="A266" i="3"/>
  <c r="V266" i="3" s="1" a="1"/>
  <c r="V266" i="3" s="1"/>
  <c r="A265" i="3"/>
  <c r="V265" i="3" s="1" a="1"/>
  <c r="V265" i="3" s="1"/>
  <c r="A264" i="3"/>
  <c r="V264" i="3" s="1" a="1"/>
  <c r="V264" i="3" s="1"/>
  <c r="A263" i="3"/>
  <c r="V263" i="3" s="1" a="1"/>
  <c r="V263" i="3" s="1"/>
  <c r="A262" i="3"/>
  <c r="V262" i="3" s="1" a="1"/>
  <c r="V262" i="3" s="1"/>
  <c r="A261" i="3"/>
  <c r="V261" i="3" s="1" a="1"/>
  <c r="V261" i="3" s="1"/>
  <c r="A260" i="3"/>
  <c r="V260" i="3" s="1" a="1"/>
  <c r="V260" i="3" s="1"/>
  <c r="A259" i="3"/>
  <c r="V259" i="3" s="1" a="1"/>
  <c r="V259" i="3" s="1"/>
  <c r="A258" i="3"/>
  <c r="V258" i="3" s="1" a="1"/>
  <c r="V258" i="3" s="1"/>
  <c r="A257" i="3"/>
  <c r="V257" i="3" s="1" a="1"/>
  <c r="V257" i="3" s="1"/>
  <c r="A256" i="3"/>
  <c r="V256" i="3" s="1" a="1"/>
  <c r="V256" i="3" s="1"/>
  <c r="A255" i="3"/>
  <c r="V255" i="3" s="1" a="1"/>
  <c r="V255" i="3" s="1"/>
  <c r="A254" i="3"/>
  <c r="V254" i="3" s="1" a="1"/>
  <c r="V254" i="3" s="1"/>
  <c r="A253" i="3"/>
  <c r="V253" i="3" s="1" a="1"/>
  <c r="V253" i="3" s="1"/>
  <c r="A252" i="3"/>
  <c r="V252" i="3" s="1" a="1"/>
  <c r="V252" i="3" s="1"/>
  <c r="A251" i="3"/>
  <c r="V251" i="3" s="1" a="1"/>
  <c r="V251" i="3" s="1"/>
  <c r="A250" i="3"/>
  <c r="V250" i="3" s="1" a="1"/>
  <c r="V250" i="3" s="1"/>
  <c r="A249" i="3"/>
  <c r="V249" i="3" s="1" a="1"/>
  <c r="V249" i="3" s="1"/>
  <c r="A248" i="3"/>
  <c r="V248" i="3" s="1" a="1"/>
  <c r="V248" i="3" s="1"/>
  <c r="A247" i="3"/>
  <c r="V247" i="3" s="1" a="1"/>
  <c r="V247" i="3" s="1"/>
  <c r="A246" i="3"/>
  <c r="V246" i="3" s="1" a="1"/>
  <c r="V246" i="3" s="1"/>
  <c r="A245" i="3"/>
  <c r="V245" i="3" s="1" a="1"/>
  <c r="V245" i="3" s="1"/>
  <c r="A244" i="3"/>
  <c r="V244" i="3" s="1" a="1"/>
  <c r="V244" i="3" s="1"/>
  <c r="A243" i="3"/>
  <c r="V243" i="3" s="1" a="1"/>
  <c r="V243" i="3" s="1"/>
  <c r="A242" i="3"/>
  <c r="V242" i="3" s="1" a="1"/>
  <c r="V242" i="3" s="1"/>
  <c r="A241" i="3"/>
  <c r="V241" i="3" s="1" a="1"/>
  <c r="V241" i="3" s="1"/>
  <c r="A240" i="3"/>
  <c r="V240" i="3" s="1" a="1"/>
  <c r="V240" i="3" s="1"/>
  <c r="A239" i="3"/>
  <c r="V239" i="3" s="1" a="1"/>
  <c r="V239" i="3" s="1"/>
  <c r="A238" i="3"/>
  <c r="V238" i="3" s="1" a="1"/>
  <c r="V238" i="3" s="1"/>
  <c r="A237" i="3"/>
  <c r="V237" i="3" s="1" a="1"/>
  <c r="V237" i="3" s="1"/>
  <c r="A236" i="3"/>
  <c r="V236" i="3" s="1" a="1"/>
  <c r="V236" i="3" s="1"/>
  <c r="A235" i="3"/>
  <c r="V235" i="3" s="1" a="1"/>
  <c r="V235" i="3" s="1"/>
  <c r="A234" i="3"/>
  <c r="V234" i="3" s="1" a="1"/>
  <c r="V234" i="3" s="1"/>
  <c r="A233" i="3"/>
  <c r="V233" i="3" s="1" a="1"/>
  <c r="V233" i="3" s="1"/>
  <c r="A232" i="3"/>
  <c r="V232" i="3" s="1" a="1"/>
  <c r="V232" i="3" s="1"/>
  <c r="A231" i="3"/>
  <c r="V231" i="3" s="1" a="1"/>
  <c r="V231" i="3" s="1"/>
  <c r="A230" i="3"/>
  <c r="V230" i="3" s="1" a="1"/>
  <c r="V230" i="3" s="1"/>
  <c r="A229" i="3"/>
  <c r="V229" i="3" s="1" a="1"/>
  <c r="V229" i="3" s="1"/>
  <c r="A228" i="3"/>
  <c r="V228" i="3" s="1" a="1"/>
  <c r="V228" i="3" s="1"/>
  <c r="A227" i="3"/>
  <c r="V227" i="3" s="1" a="1"/>
  <c r="V227" i="3" s="1"/>
  <c r="A226" i="3"/>
  <c r="V226" i="3" s="1" a="1"/>
  <c r="V226" i="3" s="1"/>
  <c r="A225" i="3"/>
  <c r="V225" i="3" s="1" a="1"/>
  <c r="V225" i="3" s="1"/>
  <c r="A224" i="3"/>
  <c r="V224" i="3" s="1" a="1"/>
  <c r="V224" i="3" s="1"/>
  <c r="A223" i="3"/>
  <c r="V223" i="3" s="1" a="1"/>
  <c r="V223" i="3" s="1"/>
  <c r="A222" i="3"/>
  <c r="V222" i="3" s="1" a="1"/>
  <c r="V222" i="3" s="1"/>
  <c r="A221" i="3"/>
  <c r="V221" i="3" s="1" a="1"/>
  <c r="V221" i="3" s="1"/>
  <c r="A220" i="3"/>
  <c r="V220" i="3" s="1" a="1"/>
  <c r="V220" i="3" s="1"/>
  <c r="A219" i="3"/>
  <c r="V219" i="3" s="1" a="1"/>
  <c r="V219" i="3" s="1"/>
  <c r="A218" i="3"/>
  <c r="V218" i="3" s="1" a="1"/>
  <c r="V218" i="3" s="1"/>
  <c r="A217" i="3"/>
  <c r="V217" i="3" s="1" a="1"/>
  <c r="V217" i="3" s="1"/>
  <c r="A216" i="3"/>
  <c r="V216" i="3" s="1" a="1"/>
  <c r="V216" i="3" s="1"/>
  <c r="A215" i="3"/>
  <c r="V215" i="3" s="1" a="1"/>
  <c r="V215" i="3" s="1"/>
  <c r="A214" i="3"/>
  <c r="V214" i="3" s="1" a="1"/>
  <c r="V214" i="3" s="1"/>
  <c r="A213" i="3"/>
  <c r="V213" i="3" s="1" a="1"/>
  <c r="V213" i="3" s="1"/>
  <c r="A212" i="3"/>
  <c r="V212" i="3" s="1" a="1"/>
  <c r="V212" i="3" s="1"/>
  <c r="A211" i="3"/>
  <c r="V211" i="3" s="1" a="1"/>
  <c r="V211" i="3" s="1"/>
  <c r="A210" i="3"/>
  <c r="V210" i="3" l="1" a="1"/>
  <c r="V210" i="3" s="1"/>
  <c r="H13" i="3"/>
  <c r="T213" i="3"/>
  <c r="T237" i="3"/>
  <c r="T214" i="3"/>
  <c r="T238" i="3"/>
  <c r="T254" i="3"/>
  <c r="T223" i="3"/>
  <c r="T247" i="3"/>
  <c r="T271" i="3"/>
  <c r="T216" i="3"/>
  <c r="T224" i="3"/>
  <c r="T232" i="3"/>
  <c r="T240" i="3"/>
  <c r="T248" i="3"/>
  <c r="T256" i="3"/>
  <c r="T264" i="3"/>
  <c r="T272" i="3"/>
  <c r="T221" i="3"/>
  <c r="T245" i="3"/>
  <c r="T222" i="3"/>
  <c r="T246" i="3"/>
  <c r="T270" i="3"/>
  <c r="T231" i="3"/>
  <c r="T263" i="3"/>
  <c r="T217" i="3"/>
  <c r="T225" i="3"/>
  <c r="T233" i="3"/>
  <c r="T241" i="3"/>
  <c r="T249" i="3"/>
  <c r="T257" i="3"/>
  <c r="T265" i="3"/>
  <c r="T273" i="3"/>
  <c r="T229" i="3"/>
  <c r="T261" i="3"/>
  <c r="T230" i="3"/>
  <c r="T262" i="3"/>
  <c r="T215" i="3"/>
  <c r="T239" i="3"/>
  <c r="T255" i="3"/>
  <c r="T210" i="3"/>
  <c r="T218" i="3"/>
  <c r="T226" i="3"/>
  <c r="T234" i="3"/>
  <c r="T242" i="3"/>
  <c r="T250" i="3"/>
  <c r="T258" i="3"/>
  <c r="T266" i="3"/>
  <c r="T274" i="3"/>
  <c r="T235" i="3"/>
  <c r="T211" i="3"/>
  <c r="T219" i="3"/>
  <c r="T227" i="3"/>
  <c r="T243" i="3"/>
  <c r="T251" i="3"/>
  <c r="T259" i="3"/>
  <c r="T267" i="3"/>
  <c r="T212" i="3"/>
  <c r="T220" i="3"/>
  <c r="T228" i="3"/>
  <c r="T236" i="3"/>
  <c r="T244" i="3"/>
  <c r="T252" i="3"/>
  <c r="T260" i="3"/>
  <c r="T268" i="3"/>
  <c r="T269" i="3"/>
  <c r="T253" i="3"/>
  <c r="E4" i="19"/>
  <c r="H4" i="19"/>
  <c r="N549" i="2"/>
  <c r="K549" i="2"/>
  <c r="B549" i="2"/>
  <c r="A549" i="2"/>
  <c r="N1346" i="2"/>
  <c r="M1346" i="2"/>
  <c r="K1346" i="2"/>
  <c r="A1346" i="2"/>
  <c r="N340" i="2"/>
  <c r="N871" i="2"/>
  <c r="N1287" i="2"/>
  <c r="N872" i="2"/>
  <c r="N873" i="2"/>
  <c r="N547" i="2"/>
  <c r="N323" i="2"/>
  <c r="N342" i="2"/>
  <c r="N874" i="2"/>
  <c r="N875" i="2"/>
  <c r="N876" i="2"/>
  <c r="N877" i="2"/>
  <c r="N878" i="2"/>
  <c r="N1489" i="2"/>
  <c r="N880" i="2"/>
  <c r="N1490" i="2"/>
  <c r="N689" i="2"/>
  <c r="N548" i="2"/>
  <c r="N550" i="2"/>
  <c r="N1345" i="2"/>
  <c r="N1494" i="2"/>
  <c r="N887" i="2"/>
  <c r="N888" i="2"/>
  <c r="N889" i="2"/>
  <c r="N890" i="2"/>
  <c r="N891" i="2"/>
  <c r="N907" i="2"/>
  <c r="N1347" i="2"/>
  <c r="M340" i="2"/>
  <c r="M871" i="2"/>
  <c r="M1287" i="2"/>
  <c r="M872" i="2"/>
  <c r="M873" i="2"/>
  <c r="M547" i="2"/>
  <c r="M323" i="2"/>
  <c r="M342" i="2"/>
  <c r="M874" i="2"/>
  <c r="M875" i="2"/>
  <c r="M876" i="2"/>
  <c r="M877" i="2"/>
  <c r="M878" i="2"/>
  <c r="M1489" i="2"/>
  <c r="M880" i="2"/>
  <c r="M1490" i="2"/>
  <c r="M689" i="2"/>
  <c r="M548" i="2"/>
  <c r="M1345" i="2"/>
  <c r="M1494" i="2"/>
  <c r="M887" i="2"/>
  <c r="M888" i="2"/>
  <c r="M890" i="2"/>
  <c r="M891" i="2"/>
  <c r="M907" i="2"/>
  <c r="M1347" i="2"/>
  <c r="K340" i="2"/>
  <c r="K871" i="2"/>
  <c r="K1287" i="2"/>
  <c r="K872" i="2"/>
  <c r="K873" i="2"/>
  <c r="K547" i="2"/>
  <c r="K323" i="2"/>
  <c r="K342" i="2"/>
  <c r="K874" i="2"/>
  <c r="K875" i="2"/>
  <c r="K876" i="2"/>
  <c r="K877" i="2"/>
  <c r="K878" i="2"/>
  <c r="K1489" i="2"/>
  <c r="K880" i="2"/>
  <c r="K1490" i="2"/>
  <c r="K689" i="2"/>
  <c r="K548" i="2"/>
  <c r="K550" i="2"/>
  <c r="K1345" i="2"/>
  <c r="K1494" i="2"/>
  <c r="K887" i="2"/>
  <c r="K888" i="2"/>
  <c r="K889" i="2"/>
  <c r="K890" i="2"/>
  <c r="K891" i="2"/>
  <c r="K907" i="2"/>
  <c r="K1347" i="2"/>
  <c r="B340" i="2"/>
  <c r="B871" i="2"/>
  <c r="B872" i="2"/>
  <c r="B873" i="2"/>
  <c r="B547" i="2"/>
  <c r="B323" i="2"/>
  <c r="B342" i="2"/>
  <c r="B874" i="2"/>
  <c r="B875" i="2"/>
  <c r="B876" i="2"/>
  <c r="B877" i="2"/>
  <c r="B878" i="2"/>
  <c r="B1489" i="2"/>
  <c r="B880" i="2"/>
  <c r="B1490" i="2"/>
  <c r="B689" i="2"/>
  <c r="B548" i="2"/>
  <c r="B550" i="2"/>
  <c r="B1345" i="2"/>
  <c r="B1494" i="2"/>
  <c r="B887" i="2"/>
  <c r="B888" i="2"/>
  <c r="B889" i="2"/>
  <c r="B890" i="2"/>
  <c r="B891" i="2"/>
  <c r="B907" i="2"/>
  <c r="A340" i="2"/>
  <c r="A871" i="2"/>
  <c r="A1287" i="2"/>
  <c r="A872" i="2"/>
  <c r="A873" i="2"/>
  <c r="A547" i="2"/>
  <c r="A323" i="2"/>
  <c r="A342" i="2"/>
  <c r="A874" i="2"/>
  <c r="A875" i="2"/>
  <c r="A876" i="2"/>
  <c r="A877" i="2"/>
  <c r="A878" i="2"/>
  <c r="A1489" i="2"/>
  <c r="A880" i="2"/>
  <c r="A1490" i="2"/>
  <c r="A689" i="2"/>
  <c r="A548" i="2"/>
  <c r="A550" i="2"/>
  <c r="A1345" i="2"/>
  <c r="A1494" i="2"/>
  <c r="A887" i="2"/>
  <c r="A888" i="2"/>
  <c r="A889" i="2"/>
  <c r="A890" i="2"/>
  <c r="A891" i="2"/>
  <c r="A907" i="2"/>
  <c r="A1347" i="2"/>
  <c r="N863" i="2"/>
  <c r="N864" i="2"/>
  <c r="N1344" i="2"/>
  <c r="N1191" i="2"/>
  <c r="N469" i="2"/>
  <c r="N868" i="2"/>
  <c r="N869" i="2"/>
  <c r="N870" i="2"/>
  <c r="M863" i="2"/>
  <c r="M864" i="2"/>
  <c r="M1344" i="2"/>
  <c r="M1191" i="2"/>
  <c r="M868" i="2"/>
  <c r="M869" i="2"/>
  <c r="M870" i="2"/>
  <c r="K863" i="2"/>
  <c r="K864" i="2"/>
  <c r="K1344" i="2"/>
  <c r="K1191" i="2"/>
  <c r="K469" i="2"/>
  <c r="K868" i="2"/>
  <c r="K869" i="2"/>
  <c r="K870" i="2"/>
  <c r="N856" i="2"/>
  <c r="M856" i="2"/>
  <c r="K856" i="2"/>
  <c r="B856" i="2"/>
  <c r="A856" i="2"/>
  <c r="B863" i="2"/>
  <c r="B864" i="2"/>
  <c r="B1344" i="2"/>
  <c r="B1191" i="2"/>
  <c r="B469" i="2"/>
  <c r="B868" i="2"/>
  <c r="B869" i="2"/>
  <c r="B870" i="2"/>
  <c r="A863" i="2"/>
  <c r="A864" i="2"/>
  <c r="A1344" i="2"/>
  <c r="A1191" i="2"/>
  <c r="A469" i="2"/>
  <c r="A868" i="2"/>
  <c r="A869" i="2"/>
  <c r="A870" i="2"/>
  <c r="B854" i="2"/>
  <c r="B855" i="2"/>
  <c r="B857" i="2"/>
  <c r="B858" i="2"/>
  <c r="B843" i="2"/>
  <c r="B860" i="2"/>
  <c r="B1487" i="2"/>
  <c r="B862" i="2"/>
  <c r="B847" i="2"/>
  <c r="B848" i="2"/>
  <c r="B533" i="2"/>
  <c r="B849" i="2"/>
  <c r="B336" i="2"/>
  <c r="B87" i="2"/>
  <c r="B716" i="2"/>
  <c r="B545" i="2"/>
  <c r="B718" i="2"/>
  <c r="A843" i="2"/>
  <c r="A860" i="2"/>
  <c r="A1487" i="2"/>
  <c r="A862" i="2"/>
  <c r="N860" i="2"/>
  <c r="N1487" i="2"/>
  <c r="N862" i="2"/>
  <c r="M860" i="2"/>
  <c r="M1487" i="2"/>
  <c r="M862" i="2"/>
  <c r="K860" i="2"/>
  <c r="K1487" i="2"/>
  <c r="K862" i="2"/>
  <c r="N843" i="2"/>
  <c r="M843" i="2"/>
  <c r="K843" i="2"/>
  <c r="N854" i="2"/>
  <c r="N855" i="2"/>
  <c r="N857" i="2"/>
  <c r="N1286" i="2"/>
  <c r="N858" i="2"/>
  <c r="M854" i="2"/>
  <c r="M857" i="2"/>
  <c r="M1286" i="2"/>
  <c r="M858" i="2"/>
  <c r="K854" i="2"/>
  <c r="K855" i="2"/>
  <c r="K857" i="2"/>
  <c r="K1286" i="2"/>
  <c r="K858" i="2"/>
  <c r="A854" i="2"/>
  <c r="A855" i="2"/>
  <c r="A857" i="2"/>
  <c r="A1286" i="2"/>
  <c r="A858" i="2"/>
  <c r="N810" i="2"/>
  <c r="N811" i="2"/>
  <c r="N812" i="2"/>
  <c r="N813" i="2"/>
  <c r="N814" i="2"/>
  <c r="N815" i="2"/>
  <c r="N816" i="2"/>
  <c r="N817" i="2"/>
  <c r="N818" i="2"/>
  <c r="N819" i="2"/>
  <c r="N820" i="2"/>
  <c r="N821" i="2"/>
  <c r="N704" i="2"/>
  <c r="N1085" i="2"/>
  <c r="N1340" i="2"/>
  <c r="N825" i="2"/>
  <c r="N826" i="2"/>
  <c r="N827" i="2"/>
  <c r="N329" i="2"/>
  <c r="N330" i="2"/>
  <c r="N828" i="2"/>
  <c r="N829" i="2"/>
  <c r="N333" i="2"/>
  <c r="N830" i="2"/>
  <c r="N1185" i="2"/>
  <c r="N832" i="2"/>
  <c r="N833" i="2"/>
  <c r="N335" i="2"/>
  <c r="N705" i="2"/>
  <c r="N835" i="2"/>
  <c r="N836" i="2"/>
  <c r="N1146" i="2"/>
  <c r="N837" i="2"/>
  <c r="N838" i="2"/>
  <c r="N839" i="2"/>
  <c r="N840" i="2"/>
  <c r="N706" i="2"/>
  <c r="N708" i="2"/>
  <c r="N1484" i="2"/>
  <c r="N710" i="2"/>
  <c r="N1419" i="2"/>
  <c r="N846" i="2"/>
  <c r="N847" i="2"/>
  <c r="N848" i="2"/>
  <c r="N533" i="2"/>
  <c r="N849" i="2"/>
  <c r="N336" i="2"/>
  <c r="N87" i="2"/>
  <c r="N716" i="2"/>
  <c r="N545" i="2"/>
  <c r="N718" i="2"/>
  <c r="N1398" i="2"/>
  <c r="M1398" i="2"/>
  <c r="K1398" i="2"/>
  <c r="B1398" i="2"/>
  <c r="A1398" i="2"/>
  <c r="M810" i="2"/>
  <c r="M811" i="2"/>
  <c r="M812" i="2"/>
  <c r="M814" i="2"/>
  <c r="M815" i="2"/>
  <c r="M816" i="2"/>
  <c r="M817" i="2"/>
  <c r="M818" i="2"/>
  <c r="M819" i="2"/>
  <c r="M820" i="2"/>
  <c r="M821" i="2"/>
  <c r="M704" i="2"/>
  <c r="M1085" i="2"/>
  <c r="M1340" i="2"/>
  <c r="M825" i="2"/>
  <c r="M826" i="2"/>
  <c r="M827" i="2"/>
  <c r="M329" i="2"/>
  <c r="M330" i="2"/>
  <c r="M828" i="2"/>
  <c r="M829" i="2"/>
  <c r="M333" i="2"/>
  <c r="M830" i="2"/>
  <c r="M1185" i="2"/>
  <c r="M832" i="2"/>
  <c r="M833" i="2"/>
  <c r="M335" i="2"/>
  <c r="M705" i="2"/>
  <c r="M836" i="2"/>
  <c r="M1146" i="2"/>
  <c r="M837" i="2"/>
  <c r="M838" i="2"/>
  <c r="M839" i="2"/>
  <c r="M706" i="2"/>
  <c r="M708" i="2"/>
  <c r="M1484" i="2"/>
  <c r="M710" i="2"/>
  <c r="M1419" i="2"/>
  <c r="M846" i="2"/>
  <c r="M847" i="2"/>
  <c r="M848" i="2"/>
  <c r="M533" i="2"/>
  <c r="M849" i="2"/>
  <c r="M336" i="2"/>
  <c r="M87" i="2"/>
  <c r="M716" i="2"/>
  <c r="M545" i="2"/>
  <c r="M718" i="2"/>
  <c r="B1399" i="2" l="1"/>
  <c r="B787" i="2"/>
  <c r="B1178" i="2"/>
  <c r="B1402" i="2"/>
  <c r="B321" i="2"/>
  <c r="B1418" i="2"/>
  <c r="B791" i="2"/>
  <c r="B1251" i="2"/>
  <c r="B1179" i="2"/>
  <c r="B209" i="2"/>
  <c r="B80" i="2"/>
  <c r="B546" i="2"/>
  <c r="B1082" i="2"/>
  <c r="B795" i="2"/>
  <c r="B1337" i="2"/>
  <c r="B797" i="2"/>
  <c r="B322" i="2"/>
  <c r="B798" i="2"/>
  <c r="B799" i="2"/>
  <c r="B800" i="2"/>
  <c r="B801" i="2"/>
  <c r="B802" i="2"/>
  <c r="B1339" i="2"/>
  <c r="B804" i="2"/>
  <c r="B1180" i="2"/>
  <c r="B324" i="2"/>
  <c r="B806" i="2"/>
  <c r="B1183" i="2"/>
  <c r="B808" i="2"/>
  <c r="B809" i="2"/>
  <c r="B103" i="2"/>
  <c r="B810" i="2"/>
  <c r="B811" i="2"/>
  <c r="B812" i="2"/>
  <c r="B813" i="2"/>
  <c r="B814" i="2"/>
  <c r="B815" i="2"/>
  <c r="B816" i="2"/>
  <c r="B817" i="2"/>
  <c r="B818" i="2"/>
  <c r="B819" i="2"/>
  <c r="B820" i="2"/>
  <c r="B821" i="2"/>
  <c r="B704" i="2"/>
  <c r="B1085" i="2"/>
  <c r="B1340" i="2"/>
  <c r="B825" i="2"/>
  <c r="B826" i="2"/>
  <c r="B827" i="2"/>
  <c r="B329" i="2"/>
  <c r="B330" i="2"/>
  <c r="B828" i="2"/>
  <c r="B829" i="2"/>
  <c r="B333" i="2"/>
  <c r="B830" i="2"/>
  <c r="B1185" i="2"/>
  <c r="B832" i="2"/>
  <c r="B833" i="2"/>
  <c r="B335" i="2"/>
  <c r="B705" i="2"/>
  <c r="B835" i="2"/>
  <c r="B836" i="2"/>
  <c r="B1146" i="2"/>
  <c r="B837" i="2"/>
  <c r="B838" i="2"/>
  <c r="B839" i="2"/>
  <c r="B840" i="2"/>
  <c r="B706" i="2"/>
  <c r="B708" i="2"/>
  <c r="B1484" i="2"/>
  <c r="B710" i="2"/>
  <c r="B1419" i="2"/>
  <c r="B846" i="2"/>
  <c r="B1079" i="2"/>
  <c r="B66" i="2"/>
  <c r="B77" i="2"/>
  <c r="B1571" i="2"/>
  <c r="B758" i="2"/>
  <c r="B759" i="2"/>
  <c r="B760" i="2"/>
  <c r="B761" i="2"/>
  <c r="B762" i="2"/>
  <c r="B763" i="2"/>
  <c r="B764" i="2"/>
  <c r="B765" i="2"/>
  <c r="B766" i="2"/>
  <c r="B767" i="2"/>
  <c r="B79" i="2"/>
  <c r="B1413" i="2"/>
  <c r="B770" i="2"/>
  <c r="B771" i="2"/>
  <c r="B772" i="2"/>
  <c r="B773" i="2"/>
  <c r="B774" i="2"/>
  <c r="B899" i="2"/>
  <c r="B776" i="2"/>
  <c r="B777" i="2"/>
  <c r="B1176" i="2"/>
  <c r="B1081" i="2"/>
  <c r="B1334" i="2"/>
  <c r="B1335" i="2"/>
  <c r="B969" i="2"/>
  <c r="B783" i="2"/>
  <c r="B784" i="2"/>
  <c r="A810" i="2"/>
  <c r="A811" i="2"/>
  <c r="A812" i="2"/>
  <c r="A813" i="2"/>
  <c r="A814" i="2"/>
  <c r="A815" i="2"/>
  <c r="A816" i="2"/>
  <c r="A817" i="2"/>
  <c r="A818" i="2"/>
  <c r="A819" i="2"/>
  <c r="A820" i="2"/>
  <c r="A821" i="2"/>
  <c r="A704" i="2"/>
  <c r="A1085" i="2"/>
  <c r="A1340" i="2"/>
  <c r="A825" i="2"/>
  <c r="A826" i="2"/>
  <c r="A827" i="2"/>
  <c r="A329" i="2"/>
  <c r="A330" i="2"/>
  <c r="A828" i="2"/>
  <c r="A829" i="2"/>
  <c r="A333" i="2"/>
  <c r="A830" i="2"/>
  <c r="A1185" i="2"/>
  <c r="A832" i="2"/>
  <c r="A833" i="2"/>
  <c r="A335" i="2"/>
  <c r="A705" i="2"/>
  <c r="A835" i="2"/>
  <c r="A836" i="2"/>
  <c r="A1146" i="2"/>
  <c r="A837" i="2"/>
  <c r="A838" i="2"/>
  <c r="A839" i="2"/>
  <c r="A840" i="2"/>
  <c r="A706" i="2"/>
  <c r="A708" i="2"/>
  <c r="A1484" i="2"/>
  <c r="A710" i="2"/>
  <c r="A1419" i="2"/>
  <c r="A846" i="2"/>
  <c r="A847" i="2"/>
  <c r="A848" i="2"/>
  <c r="A533" i="2"/>
  <c r="A849" i="2"/>
  <c r="A336" i="2"/>
  <c r="A87" i="2"/>
  <c r="A716" i="2"/>
  <c r="A545" i="2"/>
  <c r="A718" i="2"/>
  <c r="K810" i="2"/>
  <c r="K811" i="2"/>
  <c r="K812" i="2"/>
  <c r="K813" i="2"/>
  <c r="K814" i="2"/>
  <c r="K815" i="2"/>
  <c r="K816" i="2"/>
  <c r="K817" i="2"/>
  <c r="K818" i="2"/>
  <c r="K819" i="2"/>
  <c r="K820" i="2"/>
  <c r="K821" i="2"/>
  <c r="K704" i="2"/>
  <c r="K1085" i="2"/>
  <c r="K1340" i="2"/>
  <c r="K825" i="2"/>
  <c r="K826" i="2"/>
  <c r="K827" i="2"/>
  <c r="K329" i="2"/>
  <c r="K330" i="2"/>
  <c r="K828" i="2"/>
  <c r="K829" i="2"/>
  <c r="K333" i="2"/>
  <c r="K830" i="2"/>
  <c r="K1185" i="2"/>
  <c r="K832" i="2"/>
  <c r="K833" i="2"/>
  <c r="K335" i="2"/>
  <c r="K705" i="2"/>
  <c r="K835" i="2"/>
  <c r="K836" i="2"/>
  <c r="K1146" i="2"/>
  <c r="K837" i="2"/>
  <c r="K838" i="2"/>
  <c r="K839" i="2"/>
  <c r="K840" i="2"/>
  <c r="K706" i="2"/>
  <c r="K708" i="2"/>
  <c r="K1484" i="2"/>
  <c r="K710" i="2"/>
  <c r="K1419" i="2"/>
  <c r="K846" i="2"/>
  <c r="K847" i="2"/>
  <c r="K848" i="2"/>
  <c r="K533" i="2"/>
  <c r="K849" i="2"/>
  <c r="K336" i="2"/>
  <c r="K87" i="2"/>
  <c r="K716" i="2"/>
  <c r="K545" i="2"/>
  <c r="K718" i="2"/>
  <c r="N1479" i="2" l="1"/>
  <c r="N745" i="2"/>
  <c r="N1175" i="2"/>
  <c r="N57" i="2"/>
  <c r="N58" i="2"/>
  <c r="N703" i="2"/>
  <c r="N750" i="2"/>
  <c r="N10" i="2"/>
  <c r="N751" i="2"/>
  <c r="N752" i="2"/>
  <c r="N313" i="2"/>
  <c r="N753" i="2"/>
  <c r="N1079" i="2"/>
  <c r="N66" i="2"/>
  <c r="N77" i="2"/>
  <c r="N1571" i="2"/>
  <c r="N758" i="2"/>
  <c r="N759" i="2"/>
  <c r="N760" i="2"/>
  <c r="N761" i="2"/>
  <c r="N762" i="2"/>
  <c r="N763" i="2"/>
  <c r="N764" i="2"/>
  <c r="N765" i="2"/>
  <c r="N766" i="2"/>
  <c r="N767" i="2"/>
  <c r="N79" i="2"/>
  <c r="N1413" i="2"/>
  <c r="N770" i="2"/>
  <c r="N771" i="2"/>
  <c r="N772" i="2"/>
  <c r="N773" i="2"/>
  <c r="N774" i="2"/>
  <c r="N166" i="2"/>
  <c r="N899" i="2"/>
  <c r="N776" i="2"/>
  <c r="N777" i="2"/>
  <c r="N1176" i="2"/>
  <c r="N1081" i="2"/>
  <c r="N1334" i="2"/>
  <c r="N1335" i="2"/>
  <c r="N969" i="2"/>
  <c r="N783" i="2"/>
  <c r="N784" i="2"/>
  <c r="N1399" i="2"/>
  <c r="N787" i="2"/>
  <c r="N1178" i="2"/>
  <c r="N1402" i="2"/>
  <c r="N321" i="2"/>
  <c r="N1418" i="2"/>
  <c r="N791" i="2"/>
  <c r="N1251" i="2"/>
  <c r="N1179" i="2"/>
  <c r="N209" i="2"/>
  <c r="N80" i="2"/>
  <c r="N546" i="2"/>
  <c r="N1103" i="2"/>
  <c r="N1082" i="2"/>
  <c r="N795" i="2"/>
  <c r="N1337" i="2"/>
  <c r="N797" i="2"/>
  <c r="N322" i="2"/>
  <c r="N798" i="2"/>
  <c r="N799" i="2"/>
  <c r="N800" i="2"/>
  <c r="N801" i="2"/>
  <c r="N802" i="2"/>
  <c r="N1339" i="2"/>
  <c r="N804" i="2"/>
  <c r="N1180" i="2"/>
  <c r="N324" i="2"/>
  <c r="N806" i="2"/>
  <c r="N1183" i="2"/>
  <c r="N808" i="2"/>
  <c r="N809" i="2"/>
  <c r="N103" i="2"/>
  <c r="M1479" i="2"/>
  <c r="M745" i="2"/>
  <c r="M1175" i="2"/>
  <c r="M57" i="2"/>
  <c r="M58" i="2"/>
  <c r="M703" i="2"/>
  <c r="M750" i="2"/>
  <c r="M10" i="2"/>
  <c r="M751" i="2"/>
  <c r="M313" i="2"/>
  <c r="M753" i="2"/>
  <c r="M1079" i="2"/>
  <c r="M77" i="2"/>
  <c r="M758" i="2"/>
  <c r="M759" i="2"/>
  <c r="M761" i="2"/>
  <c r="M762" i="2"/>
  <c r="M763" i="2"/>
  <c r="M764" i="2"/>
  <c r="M765" i="2"/>
  <c r="M766" i="2"/>
  <c r="M767" i="2"/>
  <c r="M79" i="2"/>
  <c r="M1413" i="2"/>
  <c r="M770" i="2"/>
  <c r="M771" i="2"/>
  <c r="M772" i="2"/>
  <c r="M773" i="2"/>
  <c r="M774" i="2"/>
  <c r="M166" i="2"/>
  <c r="M899" i="2"/>
  <c r="M776" i="2"/>
  <c r="M777" i="2"/>
  <c r="M1176" i="2"/>
  <c r="M1081" i="2"/>
  <c r="M1334" i="2"/>
  <c r="M1335" i="2"/>
  <c r="M969" i="2"/>
  <c r="M783" i="2"/>
  <c r="M784" i="2"/>
  <c r="M1399" i="2"/>
  <c r="M787" i="2"/>
  <c r="M1178" i="2"/>
  <c r="M1402" i="2"/>
  <c r="M321" i="2"/>
  <c r="M1418" i="2"/>
  <c r="M791" i="2"/>
  <c r="M1179" i="2"/>
  <c r="M209" i="2"/>
  <c r="M80" i="2"/>
  <c r="M546" i="2"/>
  <c r="M1082" i="2"/>
  <c r="M795" i="2"/>
  <c r="M1337" i="2"/>
  <c r="M797" i="2"/>
  <c r="M322" i="2"/>
  <c r="M798" i="2"/>
  <c r="M799" i="2"/>
  <c r="M800" i="2"/>
  <c r="M801" i="2"/>
  <c r="M802" i="2"/>
  <c r="M1339" i="2"/>
  <c r="M804" i="2"/>
  <c r="M1180" i="2"/>
  <c r="M324" i="2"/>
  <c r="M806" i="2"/>
  <c r="M1183" i="2"/>
  <c r="M808" i="2"/>
  <c r="M809" i="2"/>
  <c r="M103" i="2"/>
  <c r="K1479" i="2"/>
  <c r="K745" i="2"/>
  <c r="K1175" i="2"/>
  <c r="K57" i="2"/>
  <c r="K58" i="2"/>
  <c r="K703" i="2"/>
  <c r="K750" i="2"/>
  <c r="K10" i="2"/>
  <c r="K751" i="2"/>
  <c r="K752" i="2"/>
  <c r="K313" i="2"/>
  <c r="K753" i="2"/>
  <c r="K1079" i="2"/>
  <c r="K66" i="2"/>
  <c r="K77" i="2"/>
  <c r="K1571" i="2"/>
  <c r="K758" i="2"/>
  <c r="K759" i="2"/>
  <c r="K760" i="2"/>
  <c r="K761" i="2"/>
  <c r="K762" i="2"/>
  <c r="K763" i="2"/>
  <c r="K764" i="2"/>
  <c r="K765" i="2"/>
  <c r="K766" i="2"/>
  <c r="K767" i="2"/>
  <c r="K79" i="2"/>
  <c r="K1413" i="2"/>
  <c r="K770" i="2"/>
  <c r="K771" i="2"/>
  <c r="K772" i="2"/>
  <c r="K773" i="2"/>
  <c r="K774" i="2"/>
  <c r="K166" i="2"/>
  <c r="K899" i="2"/>
  <c r="K776" i="2"/>
  <c r="K777" i="2"/>
  <c r="K1176" i="2"/>
  <c r="K1081" i="2"/>
  <c r="K1334" i="2"/>
  <c r="K1335" i="2"/>
  <c r="K969" i="2"/>
  <c r="K783" i="2"/>
  <c r="K784" i="2"/>
  <c r="K1399" i="2"/>
  <c r="K787" i="2"/>
  <c r="K1178" i="2"/>
  <c r="K1402" i="2"/>
  <c r="K321" i="2"/>
  <c r="K1418" i="2"/>
  <c r="K791" i="2"/>
  <c r="K1251" i="2"/>
  <c r="K1179" i="2"/>
  <c r="K209" i="2"/>
  <c r="K80" i="2"/>
  <c r="K546" i="2"/>
  <c r="K1103" i="2"/>
  <c r="K1082" i="2"/>
  <c r="K795" i="2"/>
  <c r="K1337" i="2"/>
  <c r="K797" i="2"/>
  <c r="K322" i="2"/>
  <c r="K798" i="2"/>
  <c r="K799" i="2"/>
  <c r="K800" i="2"/>
  <c r="K801" i="2"/>
  <c r="K802" i="2"/>
  <c r="K1339" i="2"/>
  <c r="K804" i="2"/>
  <c r="K1180" i="2"/>
  <c r="K324" i="2"/>
  <c r="K806" i="2"/>
  <c r="K1183" i="2"/>
  <c r="K808" i="2"/>
  <c r="K809" i="2"/>
  <c r="K103" i="2"/>
  <c r="A1479" i="2"/>
  <c r="A745" i="2"/>
  <c r="A1175" i="2"/>
  <c r="A57" i="2"/>
  <c r="A58" i="2"/>
  <c r="A703" i="2"/>
  <c r="A750" i="2"/>
  <c r="A10" i="2"/>
  <c r="A751" i="2"/>
  <c r="A752" i="2"/>
  <c r="A313" i="2"/>
  <c r="A753" i="2"/>
  <c r="A1079" i="2"/>
  <c r="A66" i="2"/>
  <c r="A77" i="2"/>
  <c r="A1571" i="2"/>
  <c r="A758" i="2"/>
  <c r="A759" i="2"/>
  <c r="A760" i="2"/>
  <c r="A761" i="2"/>
  <c r="A762" i="2"/>
  <c r="A763" i="2"/>
  <c r="A764" i="2"/>
  <c r="A765" i="2"/>
  <c r="A766" i="2"/>
  <c r="A767" i="2"/>
  <c r="A79" i="2"/>
  <c r="A1413" i="2"/>
  <c r="A770" i="2"/>
  <c r="A771" i="2"/>
  <c r="A772" i="2"/>
  <c r="A773" i="2"/>
  <c r="A774" i="2"/>
  <c r="A166" i="2"/>
  <c r="A899" i="2"/>
  <c r="A776" i="2"/>
  <c r="A777" i="2"/>
  <c r="A1176" i="2"/>
  <c r="A1081" i="2"/>
  <c r="A1334" i="2"/>
  <c r="A1335" i="2"/>
  <c r="A969" i="2"/>
  <c r="A783" i="2"/>
  <c r="A784" i="2"/>
  <c r="A1399" i="2"/>
  <c r="A787" i="2"/>
  <c r="A1178" i="2"/>
  <c r="A1402" i="2"/>
  <c r="A321" i="2"/>
  <c r="A1418" i="2"/>
  <c r="A791" i="2"/>
  <c r="A1251" i="2"/>
  <c r="A1179" i="2"/>
  <c r="A209" i="2"/>
  <c r="A80" i="2"/>
  <c r="A546" i="2"/>
  <c r="A1103" i="2"/>
  <c r="A1082" i="2"/>
  <c r="A795" i="2"/>
  <c r="A1337" i="2"/>
  <c r="A797" i="2"/>
  <c r="A322" i="2"/>
  <c r="A798" i="2"/>
  <c r="A799" i="2"/>
  <c r="A800" i="2"/>
  <c r="A801" i="2"/>
  <c r="A802" i="2"/>
  <c r="A1339" i="2"/>
  <c r="A804" i="2"/>
  <c r="A1180" i="2"/>
  <c r="A324" i="2"/>
  <c r="A806" i="2"/>
  <c r="A1183" i="2"/>
  <c r="A808" i="2"/>
  <c r="A809" i="2"/>
  <c r="A103" i="2"/>
  <c r="B720" i="2"/>
  <c r="B721" i="2"/>
  <c r="B722" i="2"/>
  <c r="B723" i="2"/>
  <c r="B724" i="2"/>
  <c r="B725" i="2"/>
  <c r="B726" i="2"/>
  <c r="B540" i="2"/>
  <c r="B318" i="2"/>
  <c r="B319" i="2"/>
  <c r="B728" i="2"/>
  <c r="B729" i="2"/>
  <c r="B1329" i="2"/>
  <c r="B320" i="2"/>
  <c r="B731" i="2"/>
  <c r="B531" i="2"/>
  <c r="B732" i="2"/>
  <c r="B56" i="2"/>
  <c r="B734" i="2"/>
  <c r="B735" i="2"/>
  <c r="B736" i="2"/>
  <c r="B898" i="2"/>
  <c r="B1550" i="2"/>
  <c r="B738" i="2"/>
  <c r="B739" i="2"/>
  <c r="B1174" i="2"/>
  <c r="B741" i="2"/>
  <c r="B742" i="2"/>
  <c r="B743" i="2"/>
  <c r="B532" i="2"/>
  <c r="B152" i="2"/>
  <c r="B311" i="2"/>
  <c r="B1479" i="2"/>
  <c r="B745" i="2"/>
  <c r="B1175" i="2"/>
  <c r="B57" i="2"/>
  <c r="B58" i="2"/>
  <c r="B703" i="2"/>
  <c r="B750" i="2"/>
  <c r="B10" i="2"/>
  <c r="B751" i="2"/>
  <c r="B752" i="2"/>
  <c r="B313" i="2"/>
  <c r="B753" i="2"/>
  <c r="N1550" i="2" l="1"/>
  <c r="N738" i="2"/>
  <c r="N739" i="2"/>
  <c r="N1362" i="2"/>
  <c r="N1174" i="2"/>
  <c r="N741" i="2"/>
  <c r="N742" i="2"/>
  <c r="N743" i="2"/>
  <c r="N532" i="2"/>
  <c r="N152" i="2"/>
  <c r="N311" i="2"/>
  <c r="M1550" i="2"/>
  <c r="M738" i="2"/>
  <c r="M739" i="2"/>
  <c r="M1362" i="2"/>
  <c r="M1174" i="2"/>
  <c r="M741" i="2"/>
  <c r="M742" i="2"/>
  <c r="M743" i="2"/>
  <c r="M532" i="2"/>
  <c r="M152" i="2"/>
  <c r="M311" i="2"/>
  <c r="K742" i="2"/>
  <c r="K743" i="2"/>
  <c r="K532" i="2"/>
  <c r="K152" i="2"/>
  <c r="K311" i="2"/>
  <c r="A742" i="2"/>
  <c r="A743" i="2"/>
  <c r="A532" i="2"/>
  <c r="A152" i="2"/>
  <c r="A311" i="2"/>
  <c r="K56" i="2"/>
  <c r="K734" i="2"/>
  <c r="K735" i="2"/>
  <c r="K736" i="2"/>
  <c r="K898" i="2"/>
  <c r="K1550" i="2"/>
  <c r="K738" i="2"/>
  <c r="K739" i="2"/>
  <c r="K1362" i="2"/>
  <c r="K1174" i="2"/>
  <c r="K741" i="2"/>
  <c r="A1550" i="2"/>
  <c r="A738" i="2"/>
  <c r="A739" i="2"/>
  <c r="A1362" i="2"/>
  <c r="A1174" i="2"/>
  <c r="A741" i="2"/>
  <c r="B25" i="2"/>
  <c r="B27" i="2"/>
  <c r="B1408" i="2"/>
  <c r="B596" i="2"/>
  <c r="B243" i="2"/>
  <c r="B247" i="2"/>
  <c r="B17" i="2"/>
  <c r="B884" i="2"/>
  <c r="B35" i="2"/>
  <c r="B885" i="2"/>
  <c r="B886" i="2"/>
  <c r="B882" i="2"/>
  <c r="B597" i="2"/>
  <c r="B232" i="2"/>
  <c r="B68" i="2"/>
  <c r="B93" i="2"/>
  <c r="B517" i="2"/>
  <c r="B598" i="2"/>
  <c r="B1561" i="2"/>
  <c r="B544" i="2"/>
  <c r="B70" i="2"/>
  <c r="B248" i="2"/>
  <c r="B102" i="2"/>
  <c r="B455" i="2"/>
  <c r="B599" i="2"/>
  <c r="B234" i="2"/>
  <c r="B249" i="2"/>
  <c r="B250" i="2"/>
  <c r="B600" i="2"/>
  <c r="B524" i="2"/>
  <c r="B252" i="2"/>
  <c r="B238" i="2"/>
  <c r="B456" i="2"/>
  <c r="B841" i="2"/>
  <c r="B1283" i="2"/>
  <c r="B1284" i="2"/>
  <c r="B1129" i="2"/>
  <c r="B71" i="2"/>
  <c r="B601" i="2"/>
  <c r="B240" i="2"/>
  <c r="B450" i="2"/>
  <c r="B520" i="2"/>
  <c r="B451" i="2"/>
  <c r="B602" i="2"/>
  <c r="B603" i="2"/>
  <c r="B604" i="2"/>
  <c r="B448" i="2"/>
  <c r="B1411" i="2"/>
  <c r="B605" i="2"/>
  <c r="B523" i="2"/>
  <c r="B254" i="2"/>
  <c r="B606" i="2"/>
  <c r="B255" i="2"/>
  <c r="B97" i="2"/>
  <c r="B607" i="2"/>
  <c r="B73" i="2"/>
  <c r="B256" i="2"/>
  <c r="B608" i="2"/>
  <c r="B4" i="2"/>
  <c r="B133" i="2"/>
  <c r="B134" i="2"/>
  <c r="B100" i="2"/>
  <c r="B244" i="2"/>
  <c r="B1078" i="2"/>
  <c r="B245" i="2"/>
  <c r="B246" i="2"/>
  <c r="B609" i="2"/>
  <c r="B610" i="2"/>
  <c r="B611" i="2"/>
  <c r="B1170" i="2"/>
  <c r="B612" i="2"/>
  <c r="B75" i="2"/>
  <c r="B613" i="2"/>
  <c r="B8" i="2"/>
  <c r="B9" i="2"/>
  <c r="B449" i="2"/>
  <c r="B614" i="2"/>
  <c r="B36" i="2"/>
  <c r="B37" i="2"/>
  <c r="B135" i="2"/>
  <c r="B526" i="2"/>
  <c r="B615" i="2"/>
  <c r="B11" i="2"/>
  <c r="B12" i="2"/>
  <c r="B616" i="2"/>
  <c r="B617" i="2"/>
  <c r="B618" i="2"/>
  <c r="B892" i="2"/>
  <c r="B257" i="2"/>
  <c r="B258" i="2"/>
  <c r="B259" i="2"/>
  <c r="B125" i="2"/>
  <c r="B126" i="2"/>
  <c r="B1046" i="2"/>
  <c r="B101" i="2"/>
  <c r="B260" i="2"/>
  <c r="B619" i="2"/>
  <c r="B251" i="2"/>
  <c r="B620" i="2"/>
  <c r="B261" i="2"/>
  <c r="B1325" i="2"/>
  <c r="B622" i="2"/>
  <c r="B1545" i="2"/>
  <c r="B440" i="2"/>
  <c r="B262" i="2"/>
  <c r="B263" i="2"/>
  <c r="B623" i="2"/>
  <c r="B264" i="2"/>
  <c r="B265" i="2"/>
  <c r="B266" i="2"/>
  <c r="B267" i="2"/>
  <c r="B268" i="2"/>
  <c r="B270" i="2"/>
  <c r="B271" i="2"/>
  <c r="B272" i="2"/>
  <c r="B624" i="2"/>
  <c r="B273" i="2"/>
  <c r="B276" i="2"/>
  <c r="B278" i="2"/>
  <c r="B284" i="2"/>
  <c r="B457" i="2"/>
  <c r="B286" i="2"/>
  <c r="B625" i="2"/>
  <c r="B626" i="2"/>
  <c r="B627" i="2"/>
  <c r="B29" i="2"/>
  <c r="B288" i="2"/>
  <c r="B1160" i="2"/>
  <c r="B628" i="2"/>
  <c r="B137" i="2"/>
  <c r="B527" i="2"/>
  <c r="B629" i="2"/>
  <c r="B45" i="2"/>
  <c r="B459" i="2"/>
  <c r="B23" i="2"/>
  <c r="B24" i="2"/>
  <c r="B631" i="2"/>
  <c r="B528" i="2"/>
  <c r="B1139" i="2"/>
  <c r="B462" i="2"/>
  <c r="B632" i="2"/>
  <c r="B502" i="2"/>
  <c r="B201" i="2"/>
  <c r="B290" i="2"/>
  <c r="B72" i="2"/>
  <c r="B633" i="2"/>
  <c r="B842" i="2"/>
  <c r="B634" i="2"/>
  <c r="B1140" i="2"/>
  <c r="B463" i="2"/>
  <c r="B291" i="2"/>
  <c r="B1410" i="2"/>
  <c r="B293" i="2"/>
  <c r="B274" i="2"/>
  <c r="B460" i="2"/>
  <c r="B442" i="2"/>
  <c r="B635" i="2"/>
  <c r="B461" i="2"/>
  <c r="B465" i="2"/>
  <c r="B275" i="2"/>
  <c r="B294" i="2"/>
  <c r="B636" i="2"/>
  <c r="B30" i="2"/>
  <c r="B637" i="2"/>
  <c r="B26" i="2"/>
  <c r="B638" i="2"/>
  <c r="B202" i="2"/>
  <c r="B1171" i="2"/>
  <c r="B466" i="2"/>
  <c r="B464" i="2"/>
  <c r="B295" i="2"/>
  <c r="B639" i="2"/>
  <c r="B640" i="2"/>
  <c r="B142" i="2"/>
  <c r="B1109" i="2"/>
  <c r="B1133" i="2"/>
  <c r="B467" i="2"/>
  <c r="B1250" i="2"/>
  <c r="B280" i="2"/>
  <c r="B281" i="2"/>
  <c r="B282" i="2"/>
  <c r="B283" i="2"/>
  <c r="B473" i="2"/>
  <c r="B477" i="2"/>
  <c r="B78" i="2"/>
  <c r="B299" i="2"/>
  <c r="B285" i="2"/>
  <c r="B88" i="2"/>
  <c r="B641" i="2"/>
  <c r="B300" i="2"/>
  <c r="B287" i="2"/>
  <c r="B468" i="2"/>
  <c r="B204" i="2"/>
  <c r="B39" i="2"/>
  <c r="B301" i="2"/>
  <c r="B642" i="2"/>
  <c r="B289" i="2"/>
  <c r="B525" i="2"/>
  <c r="B1306" i="2"/>
  <c r="B701" i="2"/>
  <c r="B643" i="2"/>
  <c r="B478" i="2"/>
  <c r="B144" i="2"/>
  <c r="B644" i="2"/>
  <c r="B1560" i="2"/>
  <c r="B1162" i="2"/>
  <c r="B1163" i="2"/>
  <c r="B303" i="2"/>
  <c r="B479" i="2"/>
  <c r="B513" i="2"/>
  <c r="B203" i="2"/>
  <c r="B434" i="2"/>
  <c r="B646" i="2"/>
  <c r="B647" i="2"/>
  <c r="B648" i="2"/>
  <c r="B649" i="2"/>
  <c r="B488" i="2"/>
  <c r="B650" i="2"/>
  <c r="B489" i="2"/>
  <c r="B651" i="2"/>
  <c r="B652" i="2"/>
  <c r="B653" i="2"/>
  <c r="B13" i="2"/>
  <c r="B305" i="2"/>
  <c r="B654" i="2"/>
  <c r="B655" i="2"/>
  <c r="B656" i="2"/>
  <c r="B657" i="2"/>
  <c r="B31" i="2"/>
  <c r="B292" i="2"/>
  <c r="B658" i="2"/>
  <c r="B1144" i="2"/>
  <c r="B205" i="2"/>
  <c r="B42" i="2"/>
  <c r="B659" i="2"/>
  <c r="B1172" i="2"/>
  <c r="B306" i="2"/>
  <c r="B661" i="2"/>
  <c r="B206" i="2"/>
  <c r="B538" i="2"/>
  <c r="B663" i="2"/>
  <c r="B664" i="2"/>
  <c r="B307" i="2"/>
  <c r="B308" i="2"/>
  <c r="B1473" i="2"/>
  <c r="B952" i="2"/>
  <c r="B296" i="2"/>
  <c r="B667" i="2"/>
  <c r="B668" i="2"/>
  <c r="B669" i="2"/>
  <c r="B148" i="2"/>
  <c r="B481" i="2"/>
  <c r="B46" i="2"/>
  <c r="B437" i="2"/>
  <c r="B672" i="2"/>
  <c r="B47" i="2"/>
  <c r="B297" i="2"/>
  <c r="B674" i="2"/>
  <c r="B675" i="2"/>
  <c r="B482" i="2"/>
  <c r="B48" i="2"/>
  <c r="B529" i="2"/>
  <c r="B530" i="2"/>
  <c r="B149" i="2"/>
  <c r="B298" i="2"/>
  <c r="B1173" i="2"/>
  <c r="B309" i="2"/>
  <c r="B310" i="2"/>
  <c r="B49" i="2"/>
  <c r="B679" i="2"/>
  <c r="B680" i="2"/>
  <c r="B681" i="2"/>
  <c r="B50" i="2"/>
  <c r="B894" i="2"/>
  <c r="B684" i="2"/>
  <c r="B1478" i="2"/>
  <c r="B438" i="2"/>
  <c r="B687" i="2"/>
  <c r="B312" i="2"/>
  <c r="B51" i="2"/>
  <c r="B415" i="2"/>
  <c r="B690" i="2"/>
  <c r="B302" i="2"/>
  <c r="B691" i="2"/>
  <c r="B458" i="2"/>
  <c r="B52" i="2"/>
  <c r="B314" i="2"/>
  <c r="B694" i="2"/>
  <c r="B304" i="2"/>
  <c r="B695" i="2"/>
  <c r="B53" i="2"/>
  <c r="B697" i="2"/>
  <c r="B315" i="2"/>
  <c r="B698" i="2"/>
  <c r="B699" i="2"/>
  <c r="B953" i="2"/>
  <c r="B1328" i="2"/>
  <c r="B965" i="2"/>
  <c r="B966" i="2"/>
  <c r="B967" i="2"/>
  <c r="B54" i="2"/>
  <c r="B968" i="2"/>
  <c r="B707" i="2"/>
  <c r="B1252" i="2"/>
  <c r="B709" i="2"/>
  <c r="B1412" i="2"/>
  <c r="B316" i="2"/>
  <c r="B150" i="2"/>
  <c r="B151" i="2"/>
  <c r="B711" i="2"/>
  <c r="B712" i="2"/>
  <c r="B713" i="2"/>
  <c r="B714" i="2"/>
  <c r="B715" i="2"/>
  <c r="B55" i="2"/>
  <c r="B717" i="2"/>
  <c r="B897" i="2"/>
  <c r="B317" i="2"/>
  <c r="B719" i="2"/>
  <c r="N719" i="2" l="1"/>
  <c r="N720" i="2"/>
  <c r="N721" i="2"/>
  <c r="N722" i="2"/>
  <c r="N723" i="2"/>
  <c r="N724" i="2"/>
  <c r="N725" i="2"/>
  <c r="N726" i="2"/>
  <c r="N540" i="2"/>
  <c r="N318" i="2"/>
  <c r="N319" i="2"/>
  <c r="N728" i="2"/>
  <c r="N729" i="2"/>
  <c r="N1329" i="2"/>
  <c r="N320" i="2"/>
  <c r="N731" i="2"/>
  <c r="N531" i="2"/>
  <c r="N732" i="2"/>
  <c r="N56" i="2"/>
  <c r="N734" i="2"/>
  <c r="N735" i="2"/>
  <c r="N736" i="2"/>
  <c r="N898" i="2"/>
  <c r="M719" i="2"/>
  <c r="M720" i="2"/>
  <c r="M721" i="2"/>
  <c r="M722" i="2"/>
  <c r="M723" i="2"/>
  <c r="M724" i="2"/>
  <c r="M725" i="2"/>
  <c r="M726" i="2"/>
  <c r="M540" i="2"/>
  <c r="M318" i="2"/>
  <c r="M319" i="2"/>
  <c r="M728" i="2"/>
  <c r="M729" i="2"/>
  <c r="M1329" i="2"/>
  <c r="M320" i="2"/>
  <c r="M731" i="2"/>
  <c r="M732" i="2"/>
  <c r="M56" i="2"/>
  <c r="M734" i="2"/>
  <c r="M735" i="2"/>
  <c r="M736" i="2"/>
  <c r="M898" i="2"/>
  <c r="A719" i="2"/>
  <c r="A720" i="2"/>
  <c r="A721" i="2"/>
  <c r="A722" i="2"/>
  <c r="A723" i="2"/>
  <c r="A724" i="2"/>
  <c r="A725" i="2"/>
  <c r="A726" i="2"/>
  <c r="A540" i="2"/>
  <c r="A318" i="2"/>
  <c r="A319" i="2"/>
  <c r="A728" i="2"/>
  <c r="A729" i="2"/>
  <c r="A1329" i="2"/>
  <c r="A320" i="2"/>
  <c r="A731" i="2"/>
  <c r="A531" i="2"/>
  <c r="A732" i="2"/>
  <c r="A56" i="2"/>
  <c r="A734" i="2"/>
  <c r="A735" i="2"/>
  <c r="A736" i="2"/>
  <c r="A898" i="2"/>
  <c r="K719" i="2"/>
  <c r="K720" i="2"/>
  <c r="K721" i="2"/>
  <c r="K722" i="2"/>
  <c r="K723" i="2"/>
  <c r="K724" i="2"/>
  <c r="K725" i="2"/>
  <c r="K726" i="2"/>
  <c r="K540" i="2"/>
  <c r="K318" i="2"/>
  <c r="K319" i="2"/>
  <c r="K728" i="2"/>
  <c r="K729" i="2"/>
  <c r="K1329" i="2"/>
  <c r="K320" i="2"/>
  <c r="K731" i="2"/>
  <c r="K531" i="2"/>
  <c r="K732" i="2"/>
  <c r="A680" i="2" l="1"/>
  <c r="A681" i="2"/>
  <c r="A50" i="2"/>
  <c r="A894" i="2"/>
  <c r="A684" i="2"/>
  <c r="A1478" i="2"/>
  <c r="A438" i="2"/>
  <c r="A687" i="2"/>
  <c r="A312" i="2"/>
  <c r="A51" i="2"/>
  <c r="A415" i="2"/>
  <c r="A690" i="2"/>
  <c r="A302" i="2"/>
  <c r="A691" i="2"/>
  <c r="A458" i="2"/>
  <c r="A52" i="2"/>
  <c r="A314" i="2"/>
  <c r="A694" i="2"/>
  <c r="A304" i="2"/>
  <c r="A695" i="2"/>
  <c r="A53" i="2"/>
  <c r="A697" i="2"/>
  <c r="A315" i="2"/>
  <c r="A698" i="2"/>
  <c r="A699" i="2"/>
  <c r="A953" i="2"/>
  <c r="A1328" i="2"/>
  <c r="A965" i="2"/>
  <c r="A966" i="2"/>
  <c r="A967" i="2"/>
  <c r="A54" i="2"/>
  <c r="A968" i="2"/>
  <c r="A707" i="2"/>
  <c r="A1252" i="2"/>
  <c r="A709" i="2"/>
  <c r="A1412" i="2"/>
  <c r="A316" i="2"/>
  <c r="A150" i="2"/>
  <c r="A151" i="2"/>
  <c r="A711" i="2"/>
  <c r="A712" i="2"/>
  <c r="A713" i="2"/>
  <c r="A714" i="2"/>
  <c r="A715" i="2"/>
  <c r="A55" i="2"/>
  <c r="A717" i="2"/>
  <c r="A897" i="2"/>
  <c r="A317" i="2"/>
  <c r="N310" i="2"/>
  <c r="N49" i="2"/>
  <c r="N679" i="2"/>
  <c r="N680" i="2"/>
  <c r="N681" i="2"/>
  <c r="N50" i="2"/>
  <c r="N894" i="2"/>
  <c r="N684" i="2"/>
  <c r="N1478" i="2"/>
  <c r="N438" i="2"/>
  <c r="N687" i="2"/>
  <c r="N312" i="2"/>
  <c r="N51" i="2"/>
  <c r="N415" i="2"/>
  <c r="N690" i="2"/>
  <c r="N302" i="2"/>
  <c r="N691" i="2"/>
  <c r="N458" i="2"/>
  <c r="N52" i="2"/>
  <c r="N314" i="2"/>
  <c r="N694" i="2"/>
  <c r="N304" i="2"/>
  <c r="N695" i="2"/>
  <c r="N53" i="2"/>
  <c r="N697" i="2"/>
  <c r="N315" i="2"/>
  <c r="N698" i="2"/>
  <c r="N699" i="2"/>
  <c r="N953" i="2"/>
  <c r="N1328" i="2"/>
  <c r="N965" i="2"/>
  <c r="N966" i="2"/>
  <c r="N967" i="2"/>
  <c r="N54" i="2"/>
  <c r="N968" i="2"/>
  <c r="N707" i="2"/>
  <c r="N1252" i="2"/>
  <c r="N709" i="2"/>
  <c r="N1412" i="2"/>
  <c r="N316" i="2"/>
  <c r="N150" i="2"/>
  <c r="N151" i="2"/>
  <c r="N711" i="2"/>
  <c r="N712" i="2"/>
  <c r="N713" i="2"/>
  <c r="N714" i="2"/>
  <c r="N715" i="2"/>
  <c r="N55" i="2"/>
  <c r="N717" i="2"/>
  <c r="N897" i="2"/>
  <c r="N317" i="2"/>
  <c r="M310" i="2"/>
  <c r="M49" i="2"/>
  <c r="M679" i="2"/>
  <c r="M680" i="2"/>
  <c r="M681" i="2"/>
  <c r="M50" i="2"/>
  <c r="M894" i="2"/>
  <c r="M684" i="2"/>
  <c r="M1478" i="2"/>
  <c r="M438" i="2"/>
  <c r="M687" i="2"/>
  <c r="M312" i="2"/>
  <c r="M51" i="2"/>
  <c r="M415" i="2"/>
  <c r="M690" i="2"/>
  <c r="M302" i="2"/>
  <c r="M691" i="2"/>
  <c r="M458" i="2"/>
  <c r="M52" i="2"/>
  <c r="M314" i="2"/>
  <c r="M694" i="2"/>
  <c r="M304" i="2"/>
  <c r="M695" i="2"/>
  <c r="M53" i="2"/>
  <c r="M697" i="2"/>
  <c r="M315" i="2"/>
  <c r="M698" i="2"/>
  <c r="M953" i="2"/>
  <c r="M1328" i="2"/>
  <c r="M965" i="2"/>
  <c r="M966" i="2"/>
  <c r="M967" i="2"/>
  <c r="M54" i="2"/>
  <c r="M968" i="2"/>
  <c r="M707" i="2"/>
  <c r="M1252" i="2"/>
  <c r="M709" i="2"/>
  <c r="M1412" i="2"/>
  <c r="M316" i="2"/>
  <c r="M151" i="2"/>
  <c r="M711" i="2"/>
  <c r="M712" i="2"/>
  <c r="M713" i="2"/>
  <c r="M714" i="2"/>
  <c r="M715" i="2"/>
  <c r="M55" i="2"/>
  <c r="M717" i="2"/>
  <c r="M897" i="2"/>
  <c r="M317" i="2"/>
  <c r="K680" i="2"/>
  <c r="K681" i="2"/>
  <c r="K50" i="2"/>
  <c r="K894" i="2"/>
  <c r="K684" i="2"/>
  <c r="K1478" i="2"/>
  <c r="K438" i="2"/>
  <c r="K687" i="2"/>
  <c r="K312" i="2"/>
  <c r="K51" i="2"/>
  <c r="K415" i="2"/>
  <c r="K690" i="2"/>
  <c r="K302" i="2"/>
  <c r="K691" i="2"/>
  <c r="K458" i="2"/>
  <c r="K52" i="2"/>
  <c r="K314" i="2"/>
  <c r="K694" i="2"/>
  <c r="K304" i="2"/>
  <c r="K695" i="2"/>
  <c r="K53" i="2"/>
  <c r="K697" i="2"/>
  <c r="K315" i="2"/>
  <c r="K698" i="2"/>
  <c r="K699" i="2"/>
  <c r="K953" i="2"/>
  <c r="K1328" i="2"/>
  <c r="K965" i="2"/>
  <c r="K966" i="2"/>
  <c r="K967" i="2"/>
  <c r="K54" i="2"/>
  <c r="K968" i="2"/>
  <c r="K707" i="2"/>
  <c r="K1252" i="2"/>
  <c r="K709" i="2"/>
  <c r="K1412" i="2"/>
  <c r="K316" i="2"/>
  <c r="K150" i="2"/>
  <c r="K151" i="2"/>
  <c r="K711" i="2"/>
  <c r="K712" i="2"/>
  <c r="K713" i="2"/>
  <c r="K714" i="2"/>
  <c r="K715" i="2"/>
  <c r="K55" i="2"/>
  <c r="K717" i="2"/>
  <c r="K897" i="2"/>
  <c r="K317" i="2"/>
  <c r="K805" i="2"/>
  <c r="K807" i="2"/>
  <c r="K565" i="2"/>
  <c r="K822" i="2"/>
  <c r="K823" i="2"/>
  <c r="K824" i="2"/>
  <c r="K831" i="2"/>
  <c r="K834" i="2"/>
  <c r="K566" i="2"/>
  <c r="K211" i="2"/>
  <c r="K215" i="2"/>
  <c r="K219" i="2"/>
  <c r="K220" i="2"/>
  <c r="K225" i="2"/>
  <c r="K226" i="2"/>
  <c r="K227" i="2"/>
  <c r="K688" i="2"/>
  <c r="K228" i="2"/>
  <c r="K231" i="2"/>
  <c r="K239" i="2"/>
  <c r="K253" i="2"/>
  <c r="K269" i="2"/>
  <c r="K277" i="2"/>
  <c r="K279" i="2"/>
  <c r="K1077" i="2"/>
  <c r="K1065" i="2"/>
  <c r="K518" i="2"/>
  <c r="K1279" i="2"/>
  <c r="K1285" i="2"/>
  <c r="K567" i="2"/>
  <c r="K922" i="2"/>
  <c r="K1072" i="2"/>
  <c r="K1036" i="2"/>
  <c r="K568" i="2"/>
  <c r="K569" i="2"/>
  <c r="K570" i="2"/>
  <c r="K143" i="2"/>
  <c r="K1137" i="2"/>
  <c r="K571" i="2"/>
  <c r="K445" i="2"/>
  <c r="K214" i="2"/>
  <c r="K20" i="2"/>
  <c r="K572" i="2"/>
  <c r="K92" i="2"/>
  <c r="K573" i="2"/>
  <c r="K574" i="2"/>
  <c r="K194" i="2"/>
  <c r="K146" i="2"/>
  <c r="K195" i="2"/>
  <c r="K60" i="2"/>
  <c r="K1153" i="2"/>
  <c r="K575" i="2"/>
  <c r="K576" i="2"/>
  <c r="K81" i="2"/>
  <c r="K430" i="2"/>
  <c r="K431" i="2"/>
  <c r="K432" i="2"/>
  <c r="K116" i="2"/>
  <c r="K217" i="2"/>
  <c r="K198" i="2"/>
  <c r="K61" i="2"/>
  <c r="K62" i="2"/>
  <c r="K577" i="2"/>
  <c r="K6" i="2"/>
  <c r="K63" i="2"/>
  <c r="K14" i="2"/>
  <c r="K578" i="2"/>
  <c r="K117" i="2"/>
  <c r="K118" i="2"/>
  <c r="K119" i="2"/>
  <c r="K949" i="2"/>
  <c r="K696" i="2"/>
  <c r="K522" i="2"/>
  <c r="K199" i="2"/>
  <c r="K64" i="2"/>
  <c r="K200" i="2"/>
  <c r="K579" i="2"/>
  <c r="K218" i="2"/>
  <c r="K580" i="2"/>
  <c r="K581" i="2"/>
  <c r="K582" i="2"/>
  <c r="K221" i="2"/>
  <c r="K583" i="2"/>
  <c r="K584" i="2"/>
  <c r="K585" i="2"/>
  <c r="K586" i="2"/>
  <c r="K147" i="2"/>
  <c r="K153" i="2"/>
  <c r="K21" i="2"/>
  <c r="K447" i="2"/>
  <c r="K587" i="2"/>
  <c r="K224" i="2"/>
  <c r="K7" i="2"/>
  <c r="K65" i="2"/>
  <c r="K15" i="2"/>
  <c r="K508" i="2"/>
  <c r="K207" i="2"/>
  <c r="K588" i="2"/>
  <c r="K208" i="2"/>
  <c r="K436" i="2"/>
  <c r="K122" i="2"/>
  <c r="K123" i="2"/>
  <c r="K509" i="2"/>
  <c r="K229" i="2"/>
  <c r="K160" i="2"/>
  <c r="K589" i="2"/>
  <c r="K178" i="2"/>
  <c r="K1458" i="2"/>
  <c r="K1462" i="2"/>
  <c r="K1292" i="2"/>
  <c r="K700" i="2"/>
  <c r="K881" i="2"/>
  <c r="K515" i="2"/>
  <c r="K511" i="2"/>
  <c r="K512" i="2"/>
  <c r="K1455" i="2"/>
  <c r="K590" i="2"/>
  <c r="K591" i="2"/>
  <c r="K16" i="2"/>
  <c r="K453" i="2"/>
  <c r="K192" i="2"/>
  <c r="K67" i="2"/>
  <c r="K230" i="2"/>
  <c r="K1114" i="2"/>
  <c r="K212" i="2"/>
  <c r="K1389" i="2"/>
  <c r="K592" i="2"/>
  <c r="K213" i="2"/>
  <c r="K233" i="2"/>
  <c r="K1115" i="2"/>
  <c r="K593" i="2"/>
  <c r="K197" i="2"/>
  <c r="K216" i="2"/>
  <c r="K235" i="2"/>
  <c r="K594" i="2"/>
  <c r="K236" i="2"/>
  <c r="K514" i="2"/>
  <c r="K516" i="2"/>
  <c r="K1116" i="2"/>
  <c r="K1124" i="2"/>
  <c r="K595" i="2"/>
  <c r="K237" i="2"/>
  <c r="K241" i="2"/>
  <c r="K223" i="2"/>
  <c r="K534" i="2"/>
  <c r="K242" i="2"/>
  <c r="K1280" i="2"/>
  <c r="K127" i="2"/>
  <c r="K128" i="2"/>
  <c r="K22" i="2"/>
  <c r="K25" i="2"/>
  <c r="K27" i="2"/>
  <c r="K1408" i="2"/>
  <c r="K596" i="2"/>
  <c r="K243" i="2"/>
  <c r="K247" i="2"/>
  <c r="K17" i="2"/>
  <c r="K884" i="2"/>
  <c r="K35" i="2"/>
  <c r="K885" i="2"/>
  <c r="K886" i="2"/>
  <c r="K882" i="2"/>
  <c r="K597" i="2"/>
  <c r="K232" i="2"/>
  <c r="K68" i="2"/>
  <c r="K93" i="2"/>
  <c r="K517" i="2"/>
  <c r="K598" i="2"/>
  <c r="K1561" i="2"/>
  <c r="K544" i="2"/>
  <c r="K70" i="2"/>
  <c r="K248" i="2"/>
  <c r="K102" i="2"/>
  <c r="K455" i="2"/>
  <c r="K599" i="2"/>
  <c r="K234" i="2"/>
  <c r="K249" i="2"/>
  <c r="K250" i="2"/>
  <c r="K600" i="2"/>
  <c r="K524" i="2"/>
  <c r="K252" i="2"/>
  <c r="K238" i="2"/>
  <c r="K456" i="2"/>
  <c r="K841" i="2"/>
  <c r="K1283" i="2"/>
  <c r="K1284" i="2"/>
  <c r="K71" i="2"/>
  <c r="K601" i="2"/>
  <c r="K240" i="2"/>
  <c r="K450" i="2"/>
  <c r="K520" i="2"/>
  <c r="K451" i="2"/>
  <c r="K602" i="2"/>
  <c r="K603" i="2"/>
  <c r="K604" i="2"/>
  <c r="K448" i="2"/>
  <c r="K1411" i="2"/>
  <c r="K605" i="2"/>
  <c r="K523" i="2"/>
  <c r="K254" i="2"/>
  <c r="K606" i="2"/>
  <c r="K255" i="2"/>
  <c r="K97" i="2"/>
  <c r="K607" i="2"/>
  <c r="K73" i="2"/>
  <c r="K256" i="2"/>
  <c r="K608" i="2"/>
  <c r="K4" i="2"/>
  <c r="K133" i="2"/>
  <c r="K134" i="2"/>
  <c r="K100" i="2"/>
  <c r="K244" i="2"/>
  <c r="K1078" i="2"/>
  <c r="K245" i="2"/>
  <c r="K246" i="2"/>
  <c r="K609" i="2"/>
  <c r="K610" i="2"/>
  <c r="K611" i="2"/>
  <c r="K1170" i="2"/>
  <c r="K612" i="2"/>
  <c r="K75" i="2"/>
  <c r="K613" i="2"/>
  <c r="K8" i="2"/>
  <c r="K9" i="2"/>
  <c r="K449" i="2"/>
  <c r="K614" i="2"/>
  <c r="K36" i="2"/>
  <c r="K37" i="2"/>
  <c r="K135" i="2"/>
  <c r="K526" i="2"/>
  <c r="K615" i="2"/>
  <c r="K11" i="2"/>
  <c r="K12" i="2"/>
  <c r="K616" i="2"/>
  <c r="K617" i="2"/>
  <c r="K618" i="2"/>
  <c r="K892" i="2"/>
  <c r="K257" i="2"/>
  <c r="K258" i="2"/>
  <c r="K259" i="2"/>
  <c r="K125" i="2"/>
  <c r="K126" i="2"/>
  <c r="K1046" i="2"/>
  <c r="K101" i="2"/>
  <c r="K260" i="2"/>
  <c r="K619" i="2"/>
  <c r="K251" i="2"/>
  <c r="K620" i="2"/>
  <c r="K261" i="2"/>
  <c r="K1325" i="2"/>
  <c r="K622" i="2"/>
  <c r="K1545" i="2"/>
  <c r="K440" i="2"/>
  <c r="K262" i="2"/>
  <c r="K263" i="2"/>
  <c r="K623" i="2"/>
  <c r="K264" i="2"/>
  <c r="K265" i="2"/>
  <c r="K266" i="2"/>
  <c r="K267" i="2"/>
  <c r="K1281" i="2"/>
  <c r="K268" i="2"/>
  <c r="K270" i="2"/>
  <c r="K271" i="2"/>
  <c r="K272" i="2"/>
  <c r="K624" i="2"/>
  <c r="K273" i="2"/>
  <c r="K276" i="2"/>
  <c r="K278" i="2"/>
  <c r="K284" i="2"/>
  <c r="K457" i="2"/>
  <c r="K286" i="2"/>
  <c r="K625" i="2"/>
  <c r="K626" i="2"/>
  <c r="K627" i="2"/>
  <c r="K29" i="2"/>
  <c r="K288" i="2"/>
  <c r="K1160" i="2"/>
  <c r="K628" i="2"/>
  <c r="K137" i="2"/>
  <c r="K527" i="2"/>
  <c r="K629" i="2"/>
  <c r="K45" i="2"/>
  <c r="K459" i="2"/>
  <c r="K23" i="2"/>
  <c r="K24" i="2"/>
  <c r="K631" i="2"/>
  <c r="K528" i="2"/>
  <c r="K1139" i="2"/>
  <c r="K462" i="2"/>
  <c r="K632" i="2"/>
  <c r="K502" i="2"/>
  <c r="K201" i="2"/>
  <c r="K290" i="2"/>
  <c r="K72" i="2"/>
  <c r="K633" i="2"/>
  <c r="K842" i="2"/>
  <c r="K634" i="2"/>
  <c r="K1140" i="2"/>
  <c r="K463" i="2"/>
  <c r="K291" i="2"/>
  <c r="K1410" i="2"/>
  <c r="K293" i="2"/>
  <c r="K274" i="2"/>
  <c r="K460" i="2"/>
  <c r="K442" i="2"/>
  <c r="K635" i="2"/>
  <c r="K461" i="2"/>
  <c r="K465" i="2"/>
  <c r="K275" i="2"/>
  <c r="K294" i="2"/>
  <c r="K636" i="2"/>
  <c r="K30" i="2"/>
  <c r="K637" i="2"/>
  <c r="K26" i="2"/>
  <c r="K638" i="2"/>
  <c r="K202" i="2"/>
  <c r="K1171" i="2"/>
  <c r="K466" i="2"/>
  <c r="K464" i="2"/>
  <c r="K295" i="2"/>
  <c r="K639" i="2"/>
  <c r="K640" i="2"/>
  <c r="K142" i="2"/>
  <c r="K1109" i="2"/>
  <c r="K1133" i="2"/>
  <c r="K467" i="2"/>
  <c r="K1250" i="2"/>
  <c r="K280" i="2"/>
  <c r="K281" i="2"/>
  <c r="K282" i="2"/>
  <c r="K283" i="2"/>
  <c r="K473" i="2"/>
  <c r="K477" i="2"/>
  <c r="K78" i="2"/>
  <c r="K299" i="2"/>
  <c r="K285" i="2"/>
  <c r="K88" i="2"/>
  <c r="K641" i="2"/>
  <c r="K300" i="2"/>
  <c r="K287" i="2"/>
  <c r="K1282" i="2"/>
  <c r="K468" i="2"/>
  <c r="K204" i="2"/>
  <c r="K39" i="2"/>
  <c r="K301" i="2"/>
  <c r="K642" i="2"/>
  <c r="K289" i="2"/>
  <c r="K525" i="2"/>
  <c r="K1306" i="2"/>
  <c r="K701" i="2"/>
  <c r="K643" i="2"/>
  <c r="K478" i="2"/>
  <c r="K144" i="2"/>
  <c r="K644" i="2"/>
  <c r="K1560" i="2"/>
  <c r="K1162" i="2"/>
  <c r="K1163" i="2"/>
  <c r="K303" i="2"/>
  <c r="K479" i="2"/>
  <c r="K513" i="2"/>
  <c r="K203" i="2"/>
  <c r="K434" i="2"/>
  <c r="K646" i="2"/>
  <c r="K647" i="2"/>
  <c r="K648" i="2"/>
  <c r="K649" i="2"/>
  <c r="K488" i="2"/>
  <c r="K650" i="2"/>
  <c r="K489" i="2"/>
  <c r="K651" i="2"/>
  <c r="K652" i="2"/>
  <c r="K653" i="2"/>
  <c r="K13" i="2"/>
  <c r="K305" i="2"/>
  <c r="K654" i="2"/>
  <c r="K655" i="2"/>
  <c r="K656" i="2"/>
  <c r="K657" i="2"/>
  <c r="K31" i="2"/>
  <c r="K292" i="2"/>
  <c r="K658" i="2"/>
  <c r="K1144" i="2"/>
  <c r="K205" i="2"/>
  <c r="K42" i="2"/>
  <c r="K659" i="2"/>
  <c r="K1172" i="2"/>
  <c r="K306" i="2"/>
  <c r="K661" i="2"/>
  <c r="K206" i="2"/>
  <c r="K538" i="2"/>
  <c r="K663" i="2"/>
  <c r="K664" i="2"/>
  <c r="K307" i="2"/>
  <c r="K308" i="2"/>
  <c r="K1473" i="2"/>
  <c r="K952" i="2"/>
  <c r="K296" i="2"/>
  <c r="K667" i="2"/>
  <c r="K668" i="2"/>
  <c r="K669" i="2"/>
  <c r="K148" i="2"/>
  <c r="K481" i="2"/>
  <c r="K46" i="2"/>
  <c r="K437" i="2"/>
  <c r="K672" i="2"/>
  <c r="K47" i="2"/>
  <c r="K297" i="2"/>
  <c r="K674" i="2"/>
  <c r="K675" i="2"/>
  <c r="K482" i="2"/>
  <c r="K48" i="2"/>
  <c r="K529" i="2"/>
  <c r="K530" i="2"/>
  <c r="K149" i="2"/>
  <c r="K298" i="2"/>
  <c r="K1173" i="2"/>
  <c r="K309" i="2"/>
  <c r="K310" i="2"/>
  <c r="K49" i="2"/>
  <c r="K679" i="2"/>
  <c r="K552" i="2"/>
  <c r="K161" i="2"/>
  <c r="K1274" i="2"/>
  <c r="K1275" i="2"/>
  <c r="K543" i="2"/>
  <c r="K553" i="2"/>
  <c r="K554" i="2"/>
  <c r="K555" i="2"/>
  <c r="K556" i="2"/>
  <c r="K2" i="2"/>
  <c r="K1276" i="2"/>
  <c r="K106" i="2"/>
  <c r="K557" i="2"/>
  <c r="K1138" i="2"/>
  <c r="K162" i="2"/>
  <c r="K19" i="2"/>
  <c r="K1552" i="2"/>
  <c r="K1055" i="2"/>
  <c r="K443" i="2"/>
  <c r="K444" i="2"/>
  <c r="K558" i="2"/>
  <c r="K926" i="2"/>
  <c r="K82" i="2"/>
  <c r="K167" i="2"/>
  <c r="K5" i="2"/>
  <c r="K33" i="2"/>
  <c r="K44" i="2"/>
  <c r="K1556" i="2"/>
  <c r="K1277" i="2"/>
  <c r="K928" i="2"/>
  <c r="K1057" i="2"/>
  <c r="K1278" i="2"/>
  <c r="K109" i="2"/>
  <c r="K559" i="2"/>
  <c r="K429" i="2"/>
  <c r="K1407" i="2"/>
  <c r="K110" i="2"/>
  <c r="K171" i="2"/>
  <c r="K1558" i="2"/>
  <c r="K1547" i="2"/>
  <c r="K435" i="2"/>
  <c r="K1062" i="2"/>
  <c r="K34" i="2"/>
  <c r="K1108" i="2"/>
  <c r="K174" i="2"/>
  <c r="K883" i="2"/>
  <c r="K692" i="2"/>
  <c r="K686" i="2"/>
  <c r="K1452" i="2"/>
  <c r="K1457" i="2"/>
  <c r="K3" i="2"/>
  <c r="K441" i="2"/>
  <c r="K85" i="2"/>
  <c r="K1032" i="2"/>
  <c r="K560" i="2"/>
  <c r="K121" i="2"/>
  <c r="K139" i="2"/>
  <c r="K446" i="2"/>
  <c r="K561" i="2"/>
  <c r="K98" i="2"/>
  <c r="K1549" i="2"/>
  <c r="K141" i="2"/>
  <c r="K179" i="2"/>
  <c r="K879" i="2"/>
  <c r="K562" i="2"/>
  <c r="K38" i="2"/>
  <c r="K507" i="2"/>
  <c r="K180" i="2"/>
  <c r="K563" i="2"/>
  <c r="K113" i="2"/>
  <c r="K91" i="2"/>
  <c r="K564" i="2"/>
  <c r="K1315" i="2"/>
  <c r="K41" i="2"/>
  <c r="K1064" i="2"/>
  <c r="K506" i="2"/>
  <c r="K803" i="2"/>
  <c r="K7" i="1"/>
  <c r="A310" i="2"/>
  <c r="A49" i="2"/>
  <c r="A679" i="2"/>
  <c r="N149" i="2" l="1"/>
  <c r="N298" i="2"/>
  <c r="N1173" i="2"/>
  <c r="N309" i="2"/>
  <c r="M149" i="2"/>
  <c r="M298" i="2"/>
  <c r="M1173" i="2"/>
  <c r="M309" i="2"/>
  <c r="A149" i="2"/>
  <c r="A298" i="2"/>
  <c r="A1173" i="2"/>
  <c r="A309" i="2"/>
  <c r="K717" i="8" l="1"/>
  <c r="J717" i="8"/>
  <c r="H717" i="8"/>
  <c r="K693" i="8" l="1"/>
  <c r="J693" i="8"/>
  <c r="H693" i="8"/>
  <c r="N529" i="2"/>
  <c r="N530" i="2"/>
  <c r="J634" i="8"/>
  <c r="H634" i="8"/>
  <c r="M529" i="2"/>
  <c r="M530" i="2"/>
  <c r="A529" i="2"/>
  <c r="A530" i="2"/>
  <c r="K633" i="8"/>
  <c r="J633" i="8"/>
  <c r="H633" i="8"/>
  <c r="K620" i="8"/>
  <c r="H620" i="8"/>
  <c r="N672" i="2"/>
  <c r="N47" i="2"/>
  <c r="N297" i="2"/>
  <c r="N674" i="2"/>
  <c r="N675" i="2"/>
  <c r="N482" i="2"/>
  <c r="N48" i="2"/>
  <c r="M672" i="2"/>
  <c r="M47" i="2"/>
  <c r="M297" i="2"/>
  <c r="M674" i="2"/>
  <c r="M675" i="2"/>
  <c r="M482" i="2"/>
  <c r="A672" i="2"/>
  <c r="A47" i="2"/>
  <c r="A297" i="2"/>
  <c r="A674" i="2"/>
  <c r="A675" i="2"/>
  <c r="A482" i="2"/>
  <c r="A48" i="2"/>
  <c r="M29" i="2" l="1"/>
  <c r="N46" i="2" l="1"/>
  <c r="N437" i="2"/>
  <c r="M46" i="2"/>
  <c r="M437" i="2"/>
  <c r="A46" i="2"/>
  <c r="A437" i="2"/>
  <c r="T295" i="7"/>
  <c r="S295" i="7"/>
  <c r="R295" i="7"/>
  <c r="A668" i="2" l="1"/>
  <c r="A669" i="2"/>
  <c r="A148" i="2"/>
  <c r="A481" i="2"/>
  <c r="M668" i="2"/>
  <c r="M669" i="2"/>
  <c r="A667" i="2"/>
  <c r="M667" i="2"/>
  <c r="T294" i="7"/>
  <c r="S294" i="7"/>
  <c r="R294" i="7"/>
  <c r="D294" i="7"/>
  <c r="T293" i="7"/>
  <c r="S293" i="7"/>
  <c r="R293" i="7"/>
  <c r="I293" i="7"/>
  <c r="D293" i="7"/>
  <c r="I292" i="7" l="1"/>
  <c r="T291" i="7"/>
  <c r="T292" i="7"/>
  <c r="S291" i="7"/>
  <c r="S292" i="7"/>
  <c r="R291" i="7"/>
  <c r="R292" i="7"/>
  <c r="T243" i="7" l="1"/>
  <c r="T244" i="7"/>
  <c r="T245" i="7"/>
  <c r="T246" i="7"/>
  <c r="T247" i="7"/>
  <c r="T248" i="7"/>
  <c r="T249" i="7"/>
  <c r="T250" i="7"/>
  <c r="T251" i="7"/>
  <c r="T252" i="7"/>
  <c r="T253" i="7"/>
  <c r="T254" i="7"/>
  <c r="T255" i="7"/>
  <c r="T256" i="7"/>
  <c r="T257" i="7"/>
  <c r="T258" i="7"/>
  <c r="T259" i="7"/>
  <c r="T260" i="7"/>
  <c r="T261" i="7"/>
  <c r="T262" i="7"/>
  <c r="T263" i="7"/>
  <c r="T264" i="7"/>
  <c r="T265" i="7"/>
  <c r="T266" i="7"/>
  <c r="T267" i="7"/>
  <c r="T268" i="7"/>
  <c r="T269" i="7"/>
  <c r="T270" i="7"/>
  <c r="T271" i="7"/>
  <c r="T272" i="7"/>
  <c r="T273" i="7"/>
  <c r="T274" i="7"/>
  <c r="T275" i="7"/>
  <c r="T276" i="7"/>
  <c r="T277" i="7"/>
  <c r="T278" i="7"/>
  <c r="T279" i="7"/>
  <c r="T280" i="7"/>
  <c r="T281" i="7"/>
  <c r="T282" i="7"/>
  <c r="T283" i="7"/>
  <c r="T284" i="7"/>
  <c r="T285" i="7"/>
  <c r="T286" i="7"/>
  <c r="T287" i="7"/>
  <c r="T288" i="7"/>
  <c r="T289" i="7"/>
  <c r="T290"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270" i="7"/>
  <c r="S271" i="7"/>
  <c r="S272" i="7"/>
  <c r="S273" i="7"/>
  <c r="S274" i="7"/>
  <c r="S275" i="7"/>
  <c r="S276" i="7"/>
  <c r="S277" i="7"/>
  <c r="S278" i="7"/>
  <c r="S279" i="7"/>
  <c r="S280" i="7"/>
  <c r="S281" i="7"/>
  <c r="S282" i="7"/>
  <c r="S283" i="7"/>
  <c r="S284" i="7"/>
  <c r="S285" i="7"/>
  <c r="S286" i="7"/>
  <c r="S287" i="7"/>
  <c r="S288" i="7"/>
  <c r="S289" i="7"/>
  <c r="S290" i="7"/>
  <c r="R243" i="7"/>
  <c r="R244" i="7"/>
  <c r="R245" i="7"/>
  <c r="R246" i="7"/>
  <c r="R247" i="7"/>
  <c r="R248" i="7"/>
  <c r="R249" i="7"/>
  <c r="R250" i="7"/>
  <c r="R251" i="7"/>
  <c r="R252" i="7"/>
  <c r="R253" i="7"/>
  <c r="R254" i="7"/>
  <c r="R255" i="7"/>
  <c r="R256" i="7"/>
  <c r="R257" i="7"/>
  <c r="R258" i="7"/>
  <c r="R259" i="7"/>
  <c r="R260" i="7"/>
  <c r="R261" i="7"/>
  <c r="R262" i="7"/>
  <c r="R263" i="7"/>
  <c r="R264" i="7"/>
  <c r="R265" i="7"/>
  <c r="R266" i="7"/>
  <c r="R267" i="7"/>
  <c r="R268" i="7"/>
  <c r="R269" i="7"/>
  <c r="R270" i="7"/>
  <c r="R271" i="7"/>
  <c r="R272" i="7"/>
  <c r="R273" i="7"/>
  <c r="R274" i="7"/>
  <c r="R275" i="7"/>
  <c r="R276" i="7"/>
  <c r="R277" i="7"/>
  <c r="R278" i="7"/>
  <c r="R279" i="7"/>
  <c r="R280" i="7"/>
  <c r="R281" i="7"/>
  <c r="R282" i="7"/>
  <c r="R283" i="7"/>
  <c r="R284" i="7"/>
  <c r="R285" i="7"/>
  <c r="R286" i="7"/>
  <c r="R287" i="7"/>
  <c r="R288" i="7"/>
  <c r="R289" i="7"/>
  <c r="R290" i="7"/>
  <c r="N42" i="2"/>
  <c r="N659" i="2"/>
  <c r="N1172" i="2"/>
  <c r="N306" i="2"/>
  <c r="N661" i="2"/>
  <c r="N206" i="2"/>
  <c r="N538" i="2"/>
  <c r="N663" i="2"/>
  <c r="N664" i="2"/>
  <c r="N307" i="2"/>
  <c r="N308" i="2"/>
  <c r="N1473" i="2"/>
  <c r="N952" i="2"/>
  <c r="N296" i="2"/>
  <c r="M659" i="2"/>
  <c r="M1172" i="2"/>
  <c r="M306" i="2"/>
  <c r="M661" i="2"/>
  <c r="M206" i="2"/>
  <c r="M538" i="2"/>
  <c r="M663" i="2"/>
  <c r="M307" i="2"/>
  <c r="M308" i="2"/>
  <c r="M1473" i="2"/>
  <c r="M952" i="2"/>
  <c r="M296" i="2"/>
  <c r="A659" i="2"/>
  <c r="A1172" i="2"/>
  <c r="A306" i="2"/>
  <c r="A661" i="2"/>
  <c r="A206" i="2"/>
  <c r="A538" i="2"/>
  <c r="A663" i="2"/>
  <c r="A664" i="2"/>
  <c r="A307" i="2"/>
  <c r="A308" i="2"/>
  <c r="A1473" i="2"/>
  <c r="A952" i="2"/>
  <c r="A296" i="2"/>
  <c r="BF34" i="10" l="1"/>
  <c r="BG34" i="10"/>
  <c r="BH34" i="10"/>
  <c r="BI34" i="10"/>
  <c r="BJ34" i="10"/>
  <c r="BK34" i="10"/>
  <c r="BL34" i="10"/>
  <c r="BM34" i="10"/>
  <c r="BN34" i="10"/>
  <c r="BO34" i="10"/>
  <c r="BP34" i="10"/>
  <c r="BQ34" i="10"/>
  <c r="BR34" i="10"/>
  <c r="BS34" i="10"/>
  <c r="BT34" i="10"/>
  <c r="BU34" i="10"/>
  <c r="BV34" i="10"/>
  <c r="BW34" i="10"/>
  <c r="BX34" i="10"/>
  <c r="BY34" i="10"/>
  <c r="BZ34" i="10"/>
  <c r="CA34" i="10"/>
  <c r="CB34" i="10"/>
  <c r="CC34" i="10"/>
  <c r="CD34" i="10"/>
  <c r="CE34" i="10"/>
  <c r="CF34" i="10"/>
  <c r="CG34" i="10"/>
  <c r="CH34" i="10"/>
  <c r="CI34" i="10"/>
  <c r="BE34" i="10"/>
  <c r="A42" i="2" l="1"/>
  <c r="G4" i="19" l="1" a="1"/>
  <c r="G4" i="19" s="1"/>
  <c r="I4" i="19" s="1"/>
  <c r="C5" i="19"/>
  <c r="G5" i="19" s="1" a="1"/>
  <c r="G5" i="19" s="1"/>
  <c r="C6" i="19"/>
  <c r="G6" i="19" s="1" a="1"/>
  <c r="G6" i="19" s="1"/>
  <c r="C7" i="19"/>
  <c r="G7" i="19" s="1" a="1"/>
  <c r="G7" i="19" s="1"/>
  <c r="C8" i="19"/>
  <c r="G8" i="19" s="1" a="1"/>
  <c r="G8" i="19" s="1"/>
  <c r="C9" i="19"/>
  <c r="G9" i="19" s="1" a="1"/>
  <c r="G9" i="19" s="1"/>
  <c r="C10" i="19"/>
  <c r="G10" i="19" s="1" a="1"/>
  <c r="G10" i="19" s="1"/>
  <c r="C11" i="19"/>
  <c r="G11" i="19" s="1" a="1"/>
  <c r="G11" i="19" s="1"/>
  <c r="C12" i="19"/>
  <c r="G12" i="19" s="1" a="1"/>
  <c r="G12" i="19" s="1"/>
  <c r="C13" i="19"/>
  <c r="G13" i="19" s="1" a="1"/>
  <c r="G13" i="19" s="1"/>
  <c r="C14" i="19"/>
  <c r="G14" i="19" s="1" a="1"/>
  <c r="G14" i="19" s="1"/>
  <c r="C15" i="19"/>
  <c r="G15" i="19" s="1" a="1"/>
  <c r="G15" i="19" s="1"/>
  <c r="C16" i="19"/>
  <c r="G16" i="19" s="1" a="1"/>
  <c r="G16" i="19" s="1"/>
  <c r="C17" i="19"/>
  <c r="G17" i="19" s="1" a="1"/>
  <c r="G17" i="19" s="1"/>
  <c r="C18" i="19"/>
  <c r="G18" i="19" s="1" a="1"/>
  <c r="G18" i="19" s="1"/>
  <c r="C19" i="19"/>
  <c r="G19" i="19" s="1" a="1"/>
  <c r="G19" i="19" s="1"/>
  <c r="C3" i="19"/>
  <c r="N205" i="2"/>
  <c r="M205" i="2"/>
  <c r="A205" i="2"/>
  <c r="N657" i="2"/>
  <c r="N31" i="2"/>
  <c r="N292" i="2"/>
  <c r="N658" i="2"/>
  <c r="N1144" i="2"/>
  <c r="M657" i="2"/>
  <c r="M31" i="2"/>
  <c r="M292" i="2"/>
  <c r="M658" i="2"/>
  <c r="M1144" i="2"/>
  <c r="A657" i="2"/>
  <c r="A31" i="2"/>
  <c r="A292" i="2"/>
  <c r="A658" i="2"/>
  <c r="A1144" i="2"/>
  <c r="N656" i="2"/>
  <c r="M305" i="2"/>
  <c r="M654" i="2"/>
  <c r="M655" i="2"/>
  <c r="M656" i="2"/>
  <c r="A13" i="2"/>
  <c r="A305" i="2"/>
  <c r="A654" i="2"/>
  <c r="A655" i="2"/>
  <c r="A656" i="2"/>
  <c r="N639" i="2"/>
  <c r="N640" i="2"/>
  <c r="N142" i="2"/>
  <c r="N1109" i="2"/>
  <c r="N1133" i="2"/>
  <c r="N467" i="2"/>
  <c r="N1250" i="2"/>
  <c r="N280" i="2"/>
  <c r="N281" i="2"/>
  <c r="N282" i="2"/>
  <c r="N283" i="2"/>
  <c r="N473" i="2"/>
  <c r="N477" i="2"/>
  <c r="N78" i="2"/>
  <c r="N299" i="2"/>
  <c r="N285" i="2"/>
  <c r="N88" i="2"/>
  <c r="N641" i="2"/>
  <c r="N300" i="2"/>
  <c r="N287" i="2"/>
  <c r="N1282" i="2"/>
  <c r="N468" i="2"/>
  <c r="N204" i="2"/>
  <c r="N39" i="2"/>
  <c r="N301" i="2"/>
  <c r="N642" i="2"/>
  <c r="N289" i="2"/>
  <c r="N525" i="2"/>
  <c r="N1306" i="2"/>
  <c r="N701" i="2"/>
  <c r="N643" i="2"/>
  <c r="N478" i="2"/>
  <c r="N144" i="2"/>
  <c r="N644" i="2"/>
  <c r="N1560" i="2"/>
  <c r="N1162" i="2"/>
  <c r="N1163" i="2"/>
  <c r="N303" i="2"/>
  <c r="N479" i="2"/>
  <c r="N513" i="2"/>
  <c r="N203" i="2"/>
  <c r="N434" i="2"/>
  <c r="N646" i="2"/>
  <c r="N647" i="2"/>
  <c r="N648" i="2"/>
  <c r="N649" i="2"/>
  <c r="N488" i="2"/>
  <c r="N650" i="2"/>
  <c r="N489" i="2"/>
  <c r="N651" i="2"/>
  <c r="N652" i="2"/>
  <c r="N653" i="2"/>
  <c r="N13" i="2"/>
  <c r="N305" i="2"/>
  <c r="N654" i="2"/>
  <c r="N655" i="2"/>
  <c r="M488" i="2"/>
  <c r="M650" i="2"/>
  <c r="M489" i="2"/>
  <c r="M651" i="2"/>
  <c r="M652" i="2"/>
  <c r="M653" i="2"/>
  <c r="M13" i="2"/>
  <c r="A650" i="2"/>
  <c r="A489" i="2"/>
  <c r="A651" i="2"/>
  <c r="A652" i="2"/>
  <c r="A653" i="2"/>
  <c r="M649" i="2"/>
  <c r="M648" i="2"/>
  <c r="A488" i="2"/>
  <c r="A649" i="2"/>
  <c r="A648" i="2"/>
  <c r="M647" i="2"/>
  <c r="A647" i="2"/>
  <c r="M646" i="2"/>
  <c r="M434" i="2"/>
  <c r="M203" i="2"/>
  <c r="M513" i="2"/>
  <c r="M479" i="2"/>
  <c r="M1163" i="2"/>
  <c r="M1560" i="2"/>
  <c r="M644" i="2"/>
  <c r="A646" i="2"/>
  <c r="A434" i="2"/>
  <c r="A203" i="2"/>
  <c r="A513" i="2"/>
  <c r="A479" i="2"/>
  <c r="A303" i="2"/>
  <c r="A1163" i="2"/>
  <c r="A1162" i="2"/>
  <c r="A1560" i="2"/>
  <c r="A644" i="2"/>
  <c r="A144" i="2"/>
  <c r="A478" i="2"/>
  <c r="A643" i="2"/>
  <c r="A701" i="2"/>
  <c r="A1306" i="2"/>
  <c r="A525" i="2"/>
  <c r="M478" i="2"/>
  <c r="M643" i="2"/>
  <c r="M701" i="2"/>
  <c r="M1306" i="2"/>
  <c r="M525" i="2"/>
  <c r="M289" i="2"/>
  <c r="M642" i="2"/>
  <c r="A289" i="2"/>
  <c r="A642" i="2"/>
  <c r="M301" i="2"/>
  <c r="M39" i="2"/>
  <c r="A301" i="2"/>
  <c r="A39" i="2"/>
  <c r="A204" i="2"/>
  <c r="A468" i="2"/>
  <c r="A1282" i="2"/>
  <c r="A287" i="2"/>
  <c r="M287" i="2"/>
  <c r="M1282" i="2"/>
  <c r="M204" i="2"/>
  <c r="M300" i="2"/>
  <c r="M641" i="2"/>
  <c r="A300" i="2"/>
  <c r="A641" i="2"/>
  <c r="A88" i="2"/>
  <c r="J4" i="19" l="1"/>
  <c r="G3" i="19" a="1"/>
  <c r="G3" i="19" s="1"/>
  <c r="G20" i="19" s="1"/>
  <c r="M285" i="2" l="1"/>
  <c r="M299" i="2"/>
  <c r="A285" i="2"/>
  <c r="A299" i="2"/>
  <c r="A78" i="2"/>
  <c r="M78" i="2" l="1"/>
  <c r="M477" i="2"/>
  <c r="A477" i="2"/>
  <c r="A473" i="2"/>
  <c r="M283" i="2"/>
  <c r="M282" i="2"/>
  <c r="A283" i="2"/>
  <c r="A282" i="2"/>
  <c r="A281" i="2"/>
  <c r="A280" i="2"/>
  <c r="A1250" i="2"/>
  <c r="A467" i="2"/>
  <c r="A1133" i="2"/>
  <c r="A1109" i="2"/>
  <c r="A142" i="2"/>
  <c r="A640" i="2"/>
  <c r="M280" i="2"/>
  <c r="M281" i="2"/>
  <c r="M1250" i="2" l="1"/>
  <c r="M142" i="2"/>
  <c r="M640" i="2"/>
  <c r="M639" i="2"/>
  <c r="A639" i="2"/>
  <c r="M464" i="2" l="1"/>
  <c r="M295" i="2"/>
  <c r="A295" i="2"/>
  <c r="A464" i="2"/>
  <c r="D271" i="7" l="1"/>
  <c r="D270" i="7"/>
  <c r="D269" i="7"/>
  <c r="M466" i="2"/>
  <c r="A466" i="2"/>
  <c r="N637" i="2"/>
  <c r="N26" i="2"/>
  <c r="N638" i="2"/>
  <c r="N202" i="2"/>
  <c r="N1171" i="2"/>
  <c r="N462" i="2"/>
  <c r="N632" i="2"/>
  <c r="N502" i="2"/>
  <c r="N201" i="2"/>
  <c r="N290" i="2"/>
  <c r="N72" i="2"/>
  <c r="N633" i="2"/>
  <c r="N842" i="2"/>
  <c r="N634" i="2"/>
  <c r="N1140" i="2"/>
  <c r="N463" i="2"/>
  <c r="N291" i="2"/>
  <c r="N1410" i="2"/>
  <c r="N293" i="2"/>
  <c r="N274" i="2"/>
  <c r="N460" i="2"/>
  <c r="N442" i="2"/>
  <c r="N635" i="2"/>
  <c r="N461" i="2"/>
  <c r="N465" i="2"/>
  <c r="N275" i="2"/>
  <c r="N294" i="2"/>
  <c r="N636" i="2"/>
  <c r="N30" i="2"/>
  <c r="N1139" i="2"/>
  <c r="M637" i="2"/>
  <c r="M26" i="2"/>
  <c r="M638" i="2"/>
  <c r="M1171" i="2"/>
  <c r="A637" i="2"/>
  <c r="A26" i="2"/>
  <c r="A638" i="2"/>
  <c r="A202" i="2"/>
  <c r="A1171" i="2"/>
  <c r="M30" i="2" l="1"/>
  <c r="M636" i="2"/>
  <c r="A636" i="2"/>
  <c r="A30" i="2"/>
  <c r="M294" i="2"/>
  <c r="A465" i="2"/>
  <c r="A275" i="2"/>
  <c r="A294" i="2"/>
  <c r="M461" i="2"/>
  <c r="A461" i="2"/>
  <c r="A635" i="2"/>
  <c r="A442" i="2"/>
  <c r="A460" i="2"/>
  <c r="A274" i="2"/>
  <c r="A293" i="2"/>
  <c r="A1410" i="2"/>
  <c r="A291" i="2"/>
  <c r="A463" i="2"/>
  <c r="A1140" i="2"/>
  <c r="A634" i="2"/>
  <c r="A842" i="2"/>
  <c r="A633" i="2"/>
  <c r="A72" i="2"/>
  <c r="A290" i="2"/>
  <c r="A201" i="2"/>
  <c r="A502" i="2"/>
  <c r="A632" i="2"/>
  <c r="A462" i="2"/>
  <c r="A1139" i="2"/>
  <c r="A528" i="2"/>
  <c r="A631" i="2"/>
  <c r="A24" i="2"/>
  <c r="A23" i="2"/>
  <c r="A459" i="2"/>
  <c r="A45" i="2"/>
  <c r="A629" i="2"/>
  <c r="A527" i="2"/>
  <c r="A137" i="2"/>
  <c r="A628" i="2"/>
  <c r="A1160" i="2"/>
  <c r="A288" i="2"/>
  <c r="A29" i="2"/>
  <c r="A627" i="2"/>
  <c r="A626" i="2"/>
  <c r="A625" i="2"/>
  <c r="A286" i="2"/>
  <c r="A457" i="2"/>
  <c r="A284" i="2"/>
  <c r="A278" i="2"/>
  <c r="A276" i="2"/>
  <c r="A273" i="2"/>
  <c r="A624" i="2"/>
  <c r="A272" i="2"/>
  <c r="A271" i="2"/>
  <c r="A270" i="2"/>
  <c r="A268" i="2"/>
  <c r="A1281" i="2"/>
  <c r="A267" i="2"/>
  <c r="A266" i="2"/>
  <c r="A265" i="2"/>
  <c r="A264" i="2"/>
  <c r="A623" i="2"/>
  <c r="A263" i="2"/>
  <c r="A262" i="2"/>
  <c r="A440" i="2"/>
  <c r="A1545" i="2"/>
  <c r="A622" i="2"/>
  <c r="A1325" i="2"/>
  <c r="A261" i="2"/>
  <c r="A620" i="2"/>
  <c r="A251" i="2"/>
  <c r="A619" i="2"/>
  <c r="A260" i="2"/>
  <c r="A101" i="2"/>
  <c r="A1046" i="2"/>
  <c r="A126" i="2"/>
  <c r="A125" i="2"/>
  <c r="A259" i="2"/>
  <c r="A258" i="2"/>
  <c r="A257" i="2"/>
  <c r="A892" i="2"/>
  <c r="A618" i="2"/>
  <c r="A617" i="2"/>
  <c r="A616" i="2"/>
  <c r="A12" i="2"/>
  <c r="A11" i="2"/>
  <c r="A615" i="2"/>
  <c r="A526" i="2"/>
  <c r="A135" i="2"/>
  <c r="A37" i="2"/>
  <c r="A36" i="2"/>
  <c r="A614" i="2"/>
  <c r="A449" i="2"/>
  <c r="A9" i="2"/>
  <c r="A8" i="2"/>
  <c r="A613" i="2"/>
  <c r="A75" i="2"/>
  <c r="A612" i="2"/>
  <c r="A1170" i="2"/>
  <c r="A611" i="2"/>
  <c r="A610" i="2"/>
  <c r="A609" i="2"/>
  <c r="A246" i="2"/>
  <c r="A245" i="2"/>
  <c r="A1078" i="2"/>
  <c r="A244" i="2"/>
  <c r="A100" i="2"/>
  <c r="A134" i="2"/>
  <c r="A133" i="2"/>
  <c r="A4" i="2"/>
  <c r="A608" i="2"/>
  <c r="A256" i="2"/>
  <c r="A73" i="2"/>
  <c r="A607" i="2"/>
  <c r="A97" i="2"/>
  <c r="A255" i="2"/>
  <c r="A606" i="2"/>
  <c r="A254" i="2"/>
  <c r="A523" i="2"/>
  <c r="A605" i="2"/>
  <c r="A1411" i="2"/>
  <c r="A448" i="2"/>
  <c r="A604" i="2"/>
  <c r="A603" i="2"/>
  <c r="A602" i="2"/>
  <c r="A451" i="2"/>
  <c r="A520" i="2"/>
  <c r="A450" i="2"/>
  <c r="A240" i="2"/>
  <c r="A601" i="2"/>
  <c r="A71" i="2"/>
  <c r="A1129" i="2"/>
  <c r="A1284" i="2"/>
  <c r="A1283" i="2"/>
  <c r="A841" i="2"/>
  <c r="A456" i="2"/>
  <c r="A238" i="2"/>
  <c r="A252" i="2"/>
  <c r="A524" i="2"/>
  <c r="A600" i="2"/>
  <c r="A250" i="2"/>
  <c r="A249" i="2"/>
  <c r="A234" i="2"/>
  <c r="A599" i="2"/>
  <c r="A455" i="2"/>
  <c r="A102" i="2"/>
  <c r="A248" i="2"/>
  <c r="A70" i="2"/>
  <c r="A544" i="2"/>
  <c r="A1561" i="2"/>
  <c r="A598" i="2"/>
  <c r="A517" i="2"/>
  <c r="A93" i="2"/>
  <c r="A68" i="2"/>
  <c r="A232" i="2"/>
  <c r="A597" i="2"/>
  <c r="A882" i="2"/>
  <c r="A886" i="2"/>
  <c r="A885" i="2"/>
  <c r="A35" i="2"/>
  <c r="A884" i="2"/>
  <c r="A17" i="2"/>
  <c r="A247" i="2"/>
  <c r="A243" i="2"/>
  <c r="A596" i="2"/>
  <c r="A1408" i="2"/>
  <c r="A27" i="2"/>
  <c r="A25" i="2"/>
  <c r="A22" i="2"/>
  <c r="A128" i="2"/>
  <c r="A127" i="2"/>
  <c r="A1280" i="2"/>
  <c r="A242" i="2"/>
  <c r="A534" i="2"/>
  <c r="A223" i="2"/>
  <c r="A241" i="2"/>
  <c r="A237" i="2"/>
  <c r="A595" i="2"/>
  <c r="A1124" i="2"/>
  <c r="A1116" i="2"/>
  <c r="A516" i="2"/>
  <c r="A514" i="2"/>
  <c r="A236" i="2"/>
  <c r="A594" i="2"/>
  <c r="A235" i="2"/>
  <c r="A216" i="2"/>
  <c r="A197" i="2"/>
  <c r="A593" i="2"/>
  <c r="A1115" i="2"/>
  <c r="A233" i="2"/>
  <c r="A213" i="2"/>
  <c r="A592" i="2"/>
  <c r="A1389" i="2"/>
  <c r="A212" i="2"/>
  <c r="A1114" i="2"/>
  <c r="A230" i="2"/>
  <c r="A67" i="2"/>
  <c r="A192" i="2"/>
  <c r="A453" i="2"/>
  <c r="A16" i="2"/>
  <c r="A591" i="2"/>
  <c r="A590" i="2"/>
  <c r="A1455" i="2"/>
  <c r="A512" i="2"/>
  <c r="A511" i="2"/>
  <c r="A515" i="2"/>
  <c r="A881" i="2"/>
  <c r="A700" i="2"/>
  <c r="A1292" i="2"/>
  <c r="A1462" i="2"/>
  <c r="A1458" i="2"/>
  <c r="A178" i="2"/>
  <c r="A589" i="2"/>
  <c r="A160" i="2"/>
  <c r="A229" i="2"/>
  <c r="A509" i="2"/>
  <c r="A123" i="2"/>
  <c r="A122" i="2"/>
  <c r="A436" i="2"/>
  <c r="A208" i="2"/>
  <c r="A588" i="2"/>
  <c r="A207" i="2"/>
  <c r="A508" i="2"/>
  <c r="A15" i="2"/>
  <c r="A65" i="2"/>
  <c r="A7" i="2"/>
  <c r="A224" i="2"/>
  <c r="A222" i="2"/>
  <c r="A587" i="2"/>
  <c r="A447" i="2"/>
  <c r="A21" i="2"/>
  <c r="A153" i="2"/>
  <c r="A147" i="2"/>
  <c r="A586" i="2"/>
  <c r="A585" i="2"/>
  <c r="A584" i="2"/>
  <c r="A583" i="2"/>
  <c r="A221" i="2"/>
  <c r="A582" i="2"/>
  <c r="A581" i="2"/>
  <c r="A580" i="2"/>
  <c r="A218" i="2"/>
  <c r="A579" i="2"/>
  <c r="A200" i="2"/>
  <c r="A64" i="2"/>
  <c r="A199" i="2"/>
  <c r="A522" i="2"/>
  <c r="A696" i="2"/>
  <c r="A949" i="2"/>
  <c r="A119" i="2"/>
  <c r="A118" i="2"/>
  <c r="A117" i="2"/>
  <c r="A578" i="2"/>
  <c r="A14" i="2"/>
  <c r="A63" i="2"/>
  <c r="A6" i="2"/>
  <c r="A577" i="2"/>
  <c r="A62" i="2"/>
  <c r="A61" i="2"/>
  <c r="A198" i="2"/>
  <c r="A217" i="2"/>
  <c r="A116" i="2"/>
  <c r="A432" i="2"/>
  <c r="A431" i="2"/>
  <c r="A430" i="2"/>
  <c r="A81" i="2"/>
  <c r="A576" i="2"/>
  <c r="A575" i="2"/>
  <c r="A1153" i="2"/>
  <c r="A60" i="2"/>
  <c r="A195" i="2"/>
  <c r="A146" i="2"/>
  <c r="A194" i="2"/>
  <c r="A574" i="2"/>
  <c r="A573" i="2"/>
  <c r="A92" i="2"/>
  <c r="A572" i="2"/>
  <c r="A20" i="2"/>
  <c r="A214" i="2"/>
  <c r="A445" i="2"/>
  <c r="A571" i="2"/>
  <c r="A1137" i="2"/>
  <c r="A143" i="2"/>
  <c r="A570" i="2"/>
  <c r="A569" i="2"/>
  <c r="A568" i="2"/>
  <c r="A1036" i="2"/>
  <c r="A1072" i="2"/>
  <c r="A922" i="2"/>
  <c r="A567" i="2"/>
  <c r="A1285" i="2"/>
  <c r="A1279" i="2"/>
  <c r="A518" i="2"/>
  <c r="A1065" i="2"/>
  <c r="A1077" i="2"/>
  <c r="A279" i="2"/>
  <c r="A277" i="2"/>
  <c r="A269" i="2"/>
  <c r="A253" i="2"/>
  <c r="A239" i="2"/>
  <c r="A231" i="2"/>
  <c r="A228" i="2"/>
  <c r="A688" i="2"/>
  <c r="A227" i="2"/>
  <c r="A226" i="2"/>
  <c r="A225" i="2"/>
  <c r="A220" i="2"/>
  <c r="A219" i="2"/>
  <c r="A215" i="2"/>
  <c r="A211" i="2"/>
  <c r="A566" i="2"/>
  <c r="A834" i="2"/>
  <c r="A831" i="2"/>
  <c r="A824" i="2"/>
  <c r="A823" i="2"/>
  <c r="A822" i="2"/>
  <c r="A565" i="2"/>
  <c r="A807" i="2"/>
  <c r="A805" i="2"/>
  <c r="A803" i="2"/>
  <c r="A506" i="2"/>
  <c r="A1064" i="2"/>
  <c r="A41" i="2"/>
  <c r="A1315" i="2"/>
  <c r="A564" i="2"/>
  <c r="A91" i="2"/>
  <c r="A113" i="2"/>
  <c r="A563" i="2"/>
  <c r="A180" i="2"/>
  <c r="A507" i="2"/>
  <c r="A38" i="2"/>
  <c r="A562" i="2"/>
  <c r="A879" i="2"/>
  <c r="A179" i="2"/>
  <c r="A141" i="2"/>
  <c r="A1549" i="2"/>
  <c r="A98" i="2"/>
  <c r="A561" i="2"/>
  <c r="A446" i="2"/>
  <c r="A139" i="2"/>
  <c r="A121" i="2"/>
  <c r="A560" i="2"/>
  <c r="A1032" i="2"/>
  <c r="A85" i="2"/>
  <c r="A441" i="2"/>
  <c r="A3" i="2"/>
  <c r="A1457" i="2"/>
  <c r="A1452" i="2"/>
  <c r="A686" i="2"/>
  <c r="A692" i="2"/>
  <c r="A883" i="2"/>
  <c r="A174" i="2"/>
  <c r="A1108" i="2"/>
  <c r="A34" i="2"/>
  <c r="A1062" i="2"/>
  <c r="A435" i="2"/>
  <c r="A1547" i="2"/>
  <c r="A1558" i="2"/>
  <c r="A171" i="2"/>
  <c r="A110" i="2"/>
  <c r="A1407" i="2"/>
  <c r="A429" i="2"/>
  <c r="A559" i="2"/>
  <c r="A109" i="2"/>
  <c r="A1278" i="2"/>
  <c r="A1057" i="2"/>
  <c r="A928" i="2"/>
  <c r="A1277" i="2"/>
  <c r="A1556" i="2"/>
  <c r="A44" i="2"/>
  <c r="A33" i="2"/>
  <c r="A5" i="2"/>
  <c r="A167" i="2"/>
  <c r="A82" i="2"/>
  <c r="A926" i="2"/>
  <c r="A558" i="2"/>
  <c r="A444" i="2"/>
  <c r="A443" i="2"/>
  <c r="A1055" i="2"/>
  <c r="A1552" i="2"/>
  <c r="A19" i="2"/>
  <c r="A162" i="2"/>
  <c r="A1138" i="2"/>
  <c r="A557" i="2"/>
  <c r="A106" i="2"/>
  <c r="A1276" i="2"/>
  <c r="A2" i="2"/>
  <c r="A556" i="2"/>
  <c r="A555" i="2"/>
  <c r="A554" i="2"/>
  <c r="A553" i="2"/>
  <c r="A543" i="2"/>
  <c r="A1275" i="2"/>
  <c r="A1274" i="2"/>
  <c r="A161" i="2"/>
  <c r="A552" i="2"/>
  <c r="B22" i="2"/>
  <c r="B128" i="2"/>
  <c r="B127" i="2"/>
  <c r="B242" i="2"/>
  <c r="B534" i="2"/>
  <c r="B223" i="2"/>
  <c r="B241" i="2"/>
  <c r="B237" i="2"/>
  <c r="B595" i="2"/>
  <c r="B1124" i="2"/>
  <c r="B1116" i="2"/>
  <c r="B516" i="2"/>
  <c r="B514" i="2"/>
  <c r="B236" i="2"/>
  <c r="B594" i="2"/>
  <c r="B235" i="2"/>
  <c r="B216" i="2"/>
  <c r="B197" i="2"/>
  <c r="B593" i="2"/>
  <c r="B1115" i="2"/>
  <c r="B233" i="2"/>
  <c r="B213" i="2"/>
  <c r="B592" i="2"/>
  <c r="B1389" i="2"/>
  <c r="B212" i="2"/>
  <c r="B1114" i="2"/>
  <c r="B230" i="2"/>
  <c r="B67" i="2"/>
  <c r="B192" i="2"/>
  <c r="B453" i="2"/>
  <c r="B16" i="2"/>
  <c r="B591" i="2"/>
  <c r="B590" i="2"/>
  <c r="B1455" i="2"/>
  <c r="B512" i="2"/>
  <c r="B511" i="2"/>
  <c r="B515" i="2"/>
  <c r="B881" i="2"/>
  <c r="B700" i="2"/>
  <c r="B1292" i="2"/>
  <c r="B1462" i="2"/>
  <c r="B1458" i="2"/>
  <c r="B178" i="2"/>
  <c r="B589" i="2"/>
  <c r="B160" i="2"/>
  <c r="B229" i="2"/>
  <c r="B509" i="2"/>
  <c r="B123" i="2"/>
  <c r="B122" i="2"/>
  <c r="B436" i="2"/>
  <c r="B208" i="2"/>
  <c r="B588" i="2"/>
  <c r="B207" i="2"/>
  <c r="B508" i="2"/>
  <c r="B15" i="2"/>
  <c r="B65" i="2"/>
  <c r="B7" i="2"/>
  <c r="B224" i="2"/>
  <c r="B222" i="2"/>
  <c r="B587" i="2"/>
  <c r="B447" i="2"/>
  <c r="B21" i="2"/>
  <c r="B153" i="2"/>
  <c r="B147" i="2"/>
  <c r="B586" i="2"/>
  <c r="B585" i="2"/>
  <c r="B584" i="2"/>
  <c r="B583" i="2"/>
  <c r="B221" i="2"/>
  <c r="B582" i="2"/>
  <c r="B581" i="2"/>
  <c r="B580" i="2"/>
  <c r="B218" i="2"/>
  <c r="B579" i="2"/>
  <c r="B200" i="2"/>
  <c r="B64" i="2"/>
  <c r="B199" i="2"/>
  <c r="B522" i="2"/>
  <c r="B696" i="2"/>
  <c r="B949" i="2"/>
  <c r="B119" i="2"/>
  <c r="B118" i="2"/>
  <c r="B117" i="2"/>
  <c r="B578" i="2"/>
  <c r="B14" i="2"/>
  <c r="B63" i="2"/>
  <c r="B6" i="2"/>
  <c r="B577" i="2"/>
  <c r="B62" i="2"/>
  <c r="B61" i="2"/>
  <c r="B198" i="2"/>
  <c r="B217" i="2"/>
  <c r="B116" i="2"/>
  <c r="B432" i="2"/>
  <c r="B431" i="2"/>
  <c r="B430" i="2"/>
  <c r="B81" i="2"/>
  <c r="B576" i="2"/>
  <c r="B575" i="2"/>
  <c r="B1153" i="2"/>
  <c r="B60" i="2"/>
  <c r="B195" i="2"/>
  <c r="B146" i="2"/>
  <c r="B194" i="2"/>
  <c r="B574" i="2"/>
  <c r="B573" i="2"/>
  <c r="B92" i="2"/>
  <c r="B572" i="2"/>
  <c r="B20" i="2"/>
  <c r="B214" i="2"/>
  <c r="B445" i="2"/>
  <c r="B571" i="2"/>
  <c r="B143" i="2"/>
  <c r="B570" i="2"/>
  <c r="B569" i="2"/>
  <c r="B568" i="2"/>
  <c r="B1036" i="2"/>
  <c r="B1072" i="2"/>
  <c r="B922" i="2"/>
  <c r="B567" i="2"/>
  <c r="B1285" i="2"/>
  <c r="B1279" i="2"/>
  <c r="B518" i="2"/>
  <c r="B1065" i="2"/>
  <c r="B1077" i="2"/>
  <c r="B279" i="2"/>
  <c r="B277" i="2"/>
  <c r="B269" i="2"/>
  <c r="B253" i="2"/>
  <c r="B239" i="2"/>
  <c r="B231" i="2"/>
  <c r="B228" i="2"/>
  <c r="B688" i="2"/>
  <c r="B227" i="2"/>
  <c r="B226" i="2"/>
  <c r="B225" i="2"/>
  <c r="B220" i="2"/>
  <c r="B219" i="2"/>
  <c r="B215" i="2"/>
  <c r="B211" i="2"/>
  <c r="B566" i="2"/>
  <c r="B834" i="2"/>
  <c r="B831" i="2"/>
  <c r="B823" i="2"/>
  <c r="B822" i="2"/>
  <c r="B565" i="2"/>
  <c r="B807" i="2"/>
  <c r="B805" i="2"/>
  <c r="B803" i="2"/>
  <c r="B506" i="2"/>
  <c r="B1064" i="2"/>
  <c r="B41" i="2"/>
  <c r="B1315" i="2"/>
  <c r="B564" i="2"/>
  <c r="B91" i="2"/>
  <c r="B113" i="2"/>
  <c r="B563" i="2"/>
  <c r="B180" i="2"/>
  <c r="B507" i="2"/>
  <c r="B38" i="2"/>
  <c r="B562" i="2"/>
  <c r="B879" i="2"/>
  <c r="B179" i="2"/>
  <c r="B141" i="2"/>
  <c r="B1549" i="2"/>
  <c r="B98" i="2"/>
  <c r="B561" i="2"/>
  <c r="B446" i="2"/>
  <c r="B139" i="2"/>
  <c r="B121" i="2"/>
  <c r="B560" i="2"/>
  <c r="B1032" i="2"/>
  <c r="B85" i="2"/>
  <c r="B441" i="2"/>
  <c r="B3" i="2"/>
  <c r="B1457" i="2"/>
  <c r="B1452" i="2"/>
  <c r="B686" i="2"/>
  <c r="B692" i="2"/>
  <c r="B883" i="2"/>
  <c r="B174" i="2"/>
  <c r="B1108" i="2"/>
  <c r="B34" i="2"/>
  <c r="B1062" i="2"/>
  <c r="B435" i="2"/>
  <c r="B1547" i="2"/>
  <c r="B1558" i="2"/>
  <c r="B171" i="2"/>
  <c r="B110" i="2"/>
  <c r="B1407" i="2"/>
  <c r="B429" i="2"/>
  <c r="B559" i="2"/>
  <c r="B109" i="2"/>
  <c r="B552" i="2"/>
  <c r="B161" i="2"/>
  <c r="B543" i="2"/>
  <c r="B553" i="2"/>
  <c r="B554" i="2"/>
  <c r="B555" i="2"/>
  <c r="B556" i="2"/>
  <c r="B2" i="2"/>
  <c r="B106" i="2"/>
  <c r="B557" i="2"/>
  <c r="B1138" i="2"/>
  <c r="B162" i="2"/>
  <c r="B19" i="2"/>
  <c r="B1552" i="2"/>
  <c r="B1055" i="2"/>
  <c r="B443" i="2"/>
  <c r="B444" i="2"/>
  <c r="B558" i="2"/>
  <c r="B926" i="2"/>
  <c r="B82" i="2"/>
  <c r="B167" i="2"/>
  <c r="B5" i="2"/>
  <c r="B33" i="2"/>
  <c r="B44" i="2"/>
  <c r="B1556" i="2"/>
  <c r="B928" i="2"/>
  <c r="B1057" i="2"/>
  <c r="M460" i="2"/>
  <c r="M442" i="2"/>
  <c r="M635" i="2"/>
  <c r="M293" i="2"/>
  <c r="M274" i="2"/>
  <c r="D3" i="19" l="1"/>
  <c r="D4" i="19"/>
  <c r="F4" i="19" s="1"/>
  <c r="K4" i="19" s="1"/>
  <c r="M291" i="2"/>
  <c r="M463" i="2"/>
  <c r="M1140" i="2"/>
  <c r="M634" i="2"/>
  <c r="M842" i="2"/>
  <c r="AC633" i="2" l="1"/>
  <c r="AC72" i="2"/>
  <c r="AC290" i="2"/>
  <c r="AC201" i="2"/>
  <c r="AC502" i="2"/>
  <c r="AC632" i="2"/>
  <c r="AC462" i="2"/>
  <c r="AC1139" i="2"/>
  <c r="AC528" i="2"/>
  <c r="AC631" i="2"/>
  <c r="AC24" i="2"/>
  <c r="AC23" i="2"/>
  <c r="AC45" i="2"/>
  <c r="AC629" i="2"/>
  <c r="AC527" i="2"/>
  <c r="AC137" i="2"/>
  <c r="AC628" i="2"/>
  <c r="AC1160" i="2"/>
  <c r="AC288" i="2"/>
  <c r="AC29" i="2"/>
  <c r="AC627" i="2"/>
  <c r="AC626" i="2"/>
  <c r="AC625" i="2"/>
  <c r="AC286" i="2"/>
  <c r="AC457" i="2"/>
  <c r="AC284" i="2"/>
  <c r="AC278" i="2"/>
  <c r="AC276" i="2"/>
  <c r="AC273" i="2"/>
  <c r="AC624" i="2"/>
  <c r="AC272" i="2"/>
  <c r="AC271" i="2"/>
  <c r="AC270" i="2"/>
  <c r="AC268" i="2"/>
  <c r="AC1281" i="2"/>
  <c r="AC267" i="2"/>
  <c r="AC266" i="2"/>
  <c r="AC265" i="2"/>
  <c r="AC264" i="2"/>
  <c r="AC623" i="2"/>
  <c r="AC263" i="2"/>
  <c r="AC262" i="2"/>
  <c r="AC440" i="2"/>
  <c r="AC1545" i="2"/>
  <c r="AC622" i="2"/>
  <c r="AC1325" i="2"/>
  <c r="AC261" i="2"/>
  <c r="AC620" i="2"/>
  <c r="AC251" i="2"/>
  <c r="AC619" i="2"/>
  <c r="AC260" i="2"/>
  <c r="AC101" i="2"/>
  <c r="AC1046" i="2"/>
  <c r="AC126" i="2"/>
  <c r="AC125" i="2"/>
  <c r="AC259" i="2"/>
  <c r="AC258" i="2"/>
  <c r="AC257" i="2"/>
  <c r="AC892" i="2"/>
  <c r="AC618" i="2"/>
  <c r="AC617" i="2"/>
  <c r="AC616" i="2"/>
  <c r="AC12" i="2"/>
  <c r="AC11" i="2"/>
  <c r="AC615" i="2"/>
  <c r="AC526" i="2"/>
  <c r="AC135" i="2"/>
  <c r="AC37" i="2"/>
  <c r="AC36" i="2"/>
  <c r="AC614" i="2"/>
  <c r="AC449" i="2"/>
  <c r="AC9" i="2"/>
  <c r="AC8" i="2"/>
  <c r="AC613" i="2"/>
  <c r="AC75" i="2"/>
  <c r="AC612" i="2"/>
  <c r="AC1170" i="2"/>
  <c r="AC611" i="2"/>
  <c r="AC610" i="2"/>
  <c r="AC609" i="2"/>
  <c r="AC246" i="2"/>
  <c r="AC245" i="2"/>
  <c r="AC1078" i="2"/>
  <c r="AC244" i="2"/>
  <c r="AC100" i="2"/>
  <c r="AC134" i="2"/>
  <c r="AC133" i="2"/>
  <c r="AC4" i="2"/>
  <c r="AC608" i="2"/>
  <c r="AC256" i="2"/>
  <c r="AC73" i="2"/>
  <c r="AC607" i="2"/>
  <c r="AC97" i="2"/>
  <c r="AC255" i="2"/>
  <c r="AC606" i="2"/>
  <c r="AC254" i="2"/>
  <c r="AC523" i="2"/>
  <c r="AC605" i="2"/>
  <c r="AC1411" i="2"/>
  <c r="AC448" i="2"/>
  <c r="AC604" i="2"/>
  <c r="AC603" i="2"/>
  <c r="AC602" i="2"/>
  <c r="AC451" i="2"/>
  <c r="AC520" i="2"/>
  <c r="AC450" i="2"/>
  <c r="AC240" i="2"/>
  <c r="AC601" i="2"/>
  <c r="AC71" i="2"/>
  <c r="AC1129" i="2"/>
  <c r="AC1284" i="2"/>
  <c r="AC1283" i="2"/>
  <c r="AC841" i="2"/>
  <c r="AC456" i="2"/>
  <c r="AC238" i="2"/>
  <c r="AC252" i="2"/>
  <c r="AC524" i="2"/>
  <c r="AC600" i="2"/>
  <c r="AC250" i="2"/>
  <c r="AC249" i="2"/>
  <c r="AC234" i="2"/>
  <c r="AC455" i="2"/>
  <c r="AC102" i="2"/>
  <c r="AC248" i="2"/>
  <c r="AC70" i="2"/>
  <c r="AC544" i="2"/>
  <c r="AC1561" i="2"/>
  <c r="AC598" i="2"/>
  <c r="AC517" i="2"/>
  <c r="AC93" i="2"/>
  <c r="AC68" i="2"/>
  <c r="AC232" i="2"/>
  <c r="AC597" i="2"/>
  <c r="AC882" i="2"/>
  <c r="AC886" i="2"/>
  <c r="AC885" i="2"/>
  <c r="AC35" i="2"/>
  <c r="AC884" i="2"/>
  <c r="AC17" i="2"/>
  <c r="AC247" i="2"/>
  <c r="AC243" i="2"/>
  <c r="AC596" i="2"/>
  <c r="AC1408" i="2"/>
  <c r="AC27" i="2"/>
  <c r="AC25" i="2"/>
  <c r="AC22" i="2"/>
  <c r="AC128" i="2"/>
  <c r="AC127" i="2"/>
  <c r="AC1280" i="2"/>
  <c r="AC242" i="2"/>
  <c r="AC534" i="2"/>
  <c r="AC223" i="2"/>
  <c r="AC241" i="2"/>
  <c r="AC237" i="2"/>
  <c r="AC595" i="2"/>
  <c r="AC1124" i="2"/>
  <c r="AC1116" i="2"/>
  <c r="AC516" i="2"/>
  <c r="AC514" i="2"/>
  <c r="AC236" i="2"/>
  <c r="AC594" i="2"/>
  <c r="AC235" i="2"/>
  <c r="AC216" i="2"/>
  <c r="AC197" i="2"/>
  <c r="AC593" i="2"/>
  <c r="AC1115" i="2"/>
  <c r="AC233" i="2"/>
  <c r="AC213" i="2"/>
  <c r="AC592" i="2"/>
  <c r="AC1389" i="2"/>
  <c r="AC212" i="2"/>
  <c r="AC1114" i="2"/>
  <c r="AC230" i="2"/>
  <c r="AC67" i="2"/>
  <c r="AC192" i="2"/>
  <c r="AC453" i="2"/>
  <c r="AC16" i="2"/>
  <c r="AC591" i="2"/>
  <c r="AC590" i="2"/>
  <c r="AC1455" i="2"/>
  <c r="AC512" i="2"/>
  <c r="AC511" i="2"/>
  <c r="AC515" i="2"/>
  <c r="AC700" i="2"/>
  <c r="AC1292" i="2"/>
  <c r="AC1462" i="2"/>
  <c r="AC1458" i="2"/>
  <c r="AC178" i="2"/>
  <c r="AC589" i="2"/>
  <c r="AC160" i="2"/>
  <c r="AC229" i="2"/>
  <c r="AC509" i="2"/>
  <c r="AC123" i="2"/>
  <c r="AC122" i="2"/>
  <c r="AC436" i="2"/>
  <c r="AC208" i="2"/>
  <c r="AC588" i="2"/>
  <c r="AC207" i="2"/>
  <c r="AC508" i="2"/>
  <c r="AC15" i="2"/>
  <c r="AC65" i="2"/>
  <c r="AC7" i="2"/>
  <c r="AC224" i="2"/>
  <c r="AC222" i="2"/>
  <c r="AC587" i="2"/>
  <c r="AC447" i="2"/>
  <c r="AC21" i="2"/>
  <c r="AC153" i="2"/>
  <c r="AC147" i="2"/>
  <c r="AC586" i="2"/>
  <c r="AC584" i="2"/>
  <c r="AC583" i="2"/>
  <c r="AC221" i="2"/>
  <c r="AC582" i="2"/>
  <c r="AC581" i="2"/>
  <c r="AC580" i="2"/>
  <c r="AC218" i="2"/>
  <c r="AC579" i="2"/>
  <c r="AC200" i="2"/>
  <c r="AC64" i="2"/>
  <c r="AC199" i="2"/>
  <c r="AC522" i="2"/>
  <c r="AC696" i="2"/>
  <c r="AC949" i="2"/>
  <c r="AC119" i="2"/>
  <c r="AC118" i="2"/>
  <c r="AC117" i="2"/>
  <c r="AC578" i="2"/>
  <c r="AC14" i="2"/>
  <c r="AC63" i="2"/>
  <c r="AC6" i="2"/>
  <c r="AC62" i="2"/>
  <c r="AC61" i="2"/>
  <c r="AC198" i="2"/>
  <c r="AC217" i="2"/>
  <c r="AC116" i="2"/>
  <c r="AC432" i="2"/>
  <c r="AC431" i="2"/>
  <c r="AC430" i="2"/>
  <c r="AC81" i="2"/>
  <c r="AC575" i="2"/>
  <c r="AC1153" i="2"/>
  <c r="AC60" i="2"/>
  <c r="AC195" i="2"/>
  <c r="AC146" i="2"/>
  <c r="AC194" i="2"/>
  <c r="AC574" i="2"/>
  <c r="AC573" i="2"/>
  <c r="AC92" i="2"/>
  <c r="AC572" i="2"/>
  <c r="AC214" i="2"/>
  <c r="AC445" i="2"/>
  <c r="AC571" i="2"/>
  <c r="AC1137" i="2"/>
  <c r="AC570" i="2"/>
  <c r="AC569" i="2"/>
  <c r="AC568" i="2"/>
  <c r="AC1036" i="2"/>
  <c r="AC1072" i="2"/>
  <c r="AC567" i="2"/>
  <c r="AC1285" i="2"/>
  <c r="AC1279" i="2"/>
  <c r="AC518" i="2"/>
  <c r="AC1065" i="2"/>
  <c r="AC1077" i="2"/>
  <c r="AC279" i="2"/>
  <c r="AC277" i="2"/>
  <c r="AC269" i="2"/>
  <c r="AC253" i="2"/>
  <c r="AC239" i="2"/>
  <c r="AC231" i="2"/>
  <c r="AC228" i="2"/>
  <c r="AC688" i="2"/>
  <c r="AC227" i="2"/>
  <c r="AC226" i="2"/>
  <c r="AC225" i="2"/>
  <c r="AC220" i="2"/>
  <c r="AC219" i="2"/>
  <c r="AC215" i="2"/>
  <c r="AC211" i="2"/>
  <c r="AC834" i="2"/>
  <c r="AC831" i="2"/>
  <c r="AC824" i="2"/>
  <c r="AC823" i="2"/>
  <c r="AC822" i="2"/>
  <c r="AC565" i="2"/>
  <c r="AC807" i="2"/>
  <c r="AC805" i="2"/>
  <c r="AC803" i="2"/>
  <c r="AC506" i="2"/>
  <c r="AC1064" i="2"/>
  <c r="AC41" i="2"/>
  <c r="AC1315" i="2"/>
  <c r="AC564" i="2"/>
  <c r="AC91" i="2"/>
  <c r="AC180" i="2"/>
  <c r="AC507" i="2"/>
  <c r="AC38" i="2"/>
  <c r="AC562" i="2"/>
  <c r="AC879" i="2"/>
  <c r="AC179" i="2"/>
  <c r="AC1549" i="2"/>
  <c r="AC98" i="2"/>
  <c r="AC561" i="2"/>
  <c r="AC139" i="2"/>
  <c r="AC121" i="2"/>
  <c r="AC560" i="2"/>
  <c r="AC1032" i="2"/>
  <c r="AC85" i="2"/>
  <c r="AC1457" i="2"/>
  <c r="AC1452" i="2"/>
  <c r="AC686" i="2"/>
  <c r="AC692" i="2"/>
  <c r="AC883" i="2"/>
  <c r="AC174" i="2"/>
  <c r="AC1108" i="2"/>
  <c r="AC34" i="2"/>
  <c r="AC1062" i="2"/>
  <c r="AC435" i="2"/>
  <c r="AC1547" i="2"/>
  <c r="AC1558" i="2"/>
  <c r="AC171" i="2"/>
  <c r="AC110" i="2"/>
  <c r="AC1407" i="2"/>
  <c r="AC429" i="2"/>
  <c r="AC559" i="2"/>
  <c r="AC109" i="2"/>
  <c r="AC1278" i="2"/>
  <c r="AC1057" i="2"/>
  <c r="AC928" i="2"/>
  <c r="AC1277" i="2"/>
  <c r="AC1556" i="2"/>
  <c r="AC44" i="2"/>
  <c r="AC33" i="2"/>
  <c r="AC5" i="2"/>
  <c r="AC167" i="2"/>
  <c r="AC82" i="2"/>
  <c r="AC926" i="2"/>
  <c r="AC558" i="2"/>
  <c r="AC444" i="2"/>
  <c r="AC443" i="2"/>
  <c r="AC1055" i="2"/>
  <c r="AC1552" i="2"/>
  <c r="AC19" i="2"/>
  <c r="AC162" i="2"/>
  <c r="AC1138" i="2"/>
  <c r="AC459" i="2"/>
  <c r="M633" i="2"/>
  <c r="M290" i="2"/>
  <c r="M201" i="2"/>
  <c r="M462" i="2"/>
  <c r="M527" i="2"/>
  <c r="M288" i="2" l="1"/>
  <c r="M626" i="2"/>
  <c r="M625" i="2"/>
  <c r="M286" i="2"/>
  <c r="M457" i="2"/>
  <c r="M284" i="2"/>
  <c r="T240" i="7"/>
  <c r="T241" i="7"/>
  <c r="T242" i="7"/>
  <c r="S240" i="7"/>
  <c r="S241" i="7"/>
  <c r="S242" i="7"/>
  <c r="R240" i="7"/>
  <c r="R241" i="7"/>
  <c r="R242" i="7"/>
  <c r="N1325" i="2"/>
  <c r="N622" i="2"/>
  <c r="N1545" i="2"/>
  <c r="N440" i="2"/>
  <c r="N262" i="2"/>
  <c r="N263" i="2"/>
  <c r="N623" i="2"/>
  <c r="N264" i="2"/>
  <c r="N265" i="2"/>
  <c r="N266" i="2"/>
  <c r="N267" i="2"/>
  <c r="N1281" i="2"/>
  <c r="N268" i="2"/>
  <c r="N270" i="2"/>
  <c r="N271" i="2"/>
  <c r="N272" i="2"/>
  <c r="N624" i="2"/>
  <c r="N273" i="2"/>
  <c r="N276" i="2"/>
  <c r="N278" i="2"/>
  <c r="M1325" i="2"/>
  <c r="M622" i="2"/>
  <c r="M1545" i="2"/>
  <c r="M440" i="2"/>
  <c r="M262" i="2"/>
  <c r="M263" i="2"/>
  <c r="M623" i="2"/>
  <c r="M264" i="2"/>
  <c r="M265" i="2"/>
  <c r="M266" i="2"/>
  <c r="M267" i="2"/>
  <c r="M1281" i="2"/>
  <c r="M268" i="2"/>
  <c r="M271" i="2"/>
  <c r="M272" i="2"/>
  <c r="M624" i="2"/>
  <c r="M273" i="2"/>
  <c r="M276" i="2"/>
  <c r="M278" i="2"/>
  <c r="N615" i="2"/>
  <c r="M615" i="2"/>
  <c r="N619" i="2"/>
  <c r="N251" i="2"/>
  <c r="N620" i="2"/>
  <c r="N261" i="2"/>
  <c r="M619" i="2"/>
  <c r="M251" i="2"/>
  <c r="M620" i="2"/>
  <c r="M261" i="2"/>
  <c r="R239" i="7" l="1"/>
  <c r="I239" i="7"/>
  <c r="T239" i="7" s="1"/>
  <c r="D239" i="7"/>
  <c r="S239" i="7" s="1"/>
  <c r="N135" i="2"/>
  <c r="M135" i="2"/>
  <c r="T238" i="7" l="1"/>
  <c r="S238" i="7"/>
  <c r="R238" i="7"/>
  <c r="D238" i="7"/>
  <c r="N892" i="2"/>
  <c r="N257" i="2"/>
  <c r="N258" i="2"/>
  <c r="N259" i="2"/>
  <c r="N125" i="2"/>
  <c r="N126" i="2"/>
  <c r="N1046" i="2"/>
  <c r="N101" i="2"/>
  <c r="N260" i="2"/>
  <c r="M892" i="2"/>
  <c r="M257" i="2"/>
  <c r="M258" i="2"/>
  <c r="M259" i="2"/>
  <c r="M125" i="2"/>
  <c r="M126" i="2"/>
  <c r="M1046" i="2"/>
  <c r="M101" i="2"/>
  <c r="M260" i="2"/>
  <c r="N616" i="2"/>
  <c r="N617" i="2"/>
  <c r="N618" i="2"/>
  <c r="M616" i="2"/>
  <c r="M617" i="2"/>
  <c r="M618" i="2"/>
  <c r="T237" i="7"/>
  <c r="S237" i="7"/>
  <c r="R237" i="7"/>
  <c r="T232" i="7"/>
  <c r="T233" i="7"/>
  <c r="T235" i="7"/>
  <c r="T236" i="7"/>
  <c r="R233" i="7"/>
  <c r="R234" i="7"/>
  <c r="R235" i="7"/>
  <c r="R236" i="7"/>
  <c r="S232" i="7"/>
  <c r="S233" i="7"/>
  <c r="S234" i="7"/>
  <c r="S235" i="7"/>
  <c r="S236" i="7"/>
  <c r="N11" i="2"/>
  <c r="N12" i="2"/>
  <c r="M11" i="2"/>
  <c r="M12" i="2"/>
  <c r="I234" i="7"/>
  <c r="T234" i="7" s="1"/>
  <c r="N526" i="2"/>
  <c r="M526" i="2"/>
  <c r="N36" i="2"/>
  <c r="N37" i="2"/>
  <c r="M36" i="2"/>
  <c r="M37" i="2"/>
  <c r="R232" i="7"/>
  <c r="I232" i="7"/>
  <c r="D232" i="7"/>
  <c r="T231" i="7" l="1"/>
  <c r="R231" i="7"/>
  <c r="D231" i="7"/>
  <c r="S231" i="7" s="1"/>
  <c r="N8" i="2"/>
  <c r="N9" i="2"/>
  <c r="N449" i="2"/>
  <c r="N614" i="2"/>
  <c r="M8" i="2"/>
  <c r="M9" i="2"/>
  <c r="M449" i="2"/>
  <c r="M614" i="2"/>
  <c r="N75" i="2"/>
  <c r="N613" i="2"/>
  <c r="M75" i="2"/>
  <c r="M613" i="2"/>
  <c r="T230" i="7"/>
  <c r="S230" i="7"/>
  <c r="R230" i="7"/>
  <c r="N127" i="2"/>
  <c r="M127" i="2"/>
  <c r="N612" i="2"/>
  <c r="M612" i="2"/>
  <c r="T229" i="7" l="1"/>
  <c r="S229" i="7"/>
  <c r="R229" i="7"/>
  <c r="N1170" i="2"/>
  <c r="M1170" i="2"/>
  <c r="T227" i="7" l="1"/>
  <c r="T228" i="7"/>
  <c r="S227" i="7"/>
  <c r="S228" i="7"/>
  <c r="R227" i="7"/>
  <c r="R228" i="7"/>
  <c r="N244" i="2"/>
  <c r="N1078" i="2"/>
  <c r="N245" i="2"/>
  <c r="N246" i="2"/>
  <c r="N609" i="2"/>
  <c r="N610" i="2"/>
  <c r="N611" i="2"/>
  <c r="M244" i="2"/>
  <c r="M1078" i="2"/>
  <c r="M245" i="2"/>
  <c r="M246" i="2"/>
  <c r="M609" i="2"/>
  <c r="M610" i="2"/>
  <c r="M611" i="2"/>
  <c r="N100" i="2"/>
  <c r="M100" i="2"/>
  <c r="T226" i="7"/>
  <c r="S226" i="7"/>
  <c r="R226" i="7"/>
  <c r="N133" i="2"/>
  <c r="N134" i="2"/>
  <c r="M133" i="2"/>
  <c r="M134" i="2"/>
  <c r="T225" i="7"/>
  <c r="S225" i="7"/>
  <c r="R225" i="7"/>
  <c r="I225" i="7"/>
  <c r="I224" i="7"/>
  <c r="N256" i="2"/>
  <c r="N608" i="2"/>
  <c r="N4" i="2"/>
  <c r="M256" i="2"/>
  <c r="M608" i="2"/>
  <c r="M4" i="2"/>
  <c r="N73" i="2"/>
  <c r="M607" i="2"/>
  <c r="M73" i="2"/>
  <c r="T224" i="7"/>
  <c r="S224" i="7"/>
  <c r="R224" i="7"/>
  <c r="N523" i="2"/>
  <c r="N254" i="2"/>
  <c r="N606" i="2"/>
  <c r="N255" i="2"/>
  <c r="N97" i="2"/>
  <c r="N607" i="2"/>
  <c r="M523" i="2"/>
  <c r="M254" i="2"/>
  <c r="M606" i="2"/>
  <c r="M255" i="2"/>
  <c r="M97" i="2"/>
  <c r="T222" i="7"/>
  <c r="T223" i="7"/>
  <c r="S222" i="7"/>
  <c r="R222" i="7"/>
  <c r="N223" i="7"/>
  <c r="R223" i="7" s="1"/>
  <c r="D223" i="7"/>
  <c r="S223" i="7" s="1"/>
  <c r="N1411" i="2"/>
  <c r="N605" i="2"/>
  <c r="M605" i="2"/>
  <c r="M102" i="2"/>
  <c r="T220" i="7" l="1"/>
  <c r="T221" i="7"/>
  <c r="S220" i="7"/>
  <c r="S221" i="7"/>
  <c r="R220" i="7"/>
  <c r="R221" i="7"/>
  <c r="N221" i="7"/>
  <c r="N448" i="2"/>
  <c r="M448" i="2"/>
  <c r="S219" i="7"/>
  <c r="R219" i="7"/>
  <c r="I219" i="7"/>
  <c r="T219" i="7" s="1"/>
  <c r="N603" i="2"/>
  <c r="N604" i="2"/>
  <c r="M603" i="2"/>
  <c r="T218" i="7"/>
  <c r="S218" i="7"/>
  <c r="R218" i="7"/>
  <c r="N602" i="2" l="1"/>
  <c r="M602" i="2"/>
  <c r="T216" i="7"/>
  <c r="T217" i="7"/>
  <c r="S216" i="7"/>
  <c r="S217" i="7"/>
  <c r="R216" i="7"/>
  <c r="R217" i="7"/>
  <c r="M450" i="2"/>
  <c r="N601" i="2"/>
  <c r="N240" i="2"/>
  <c r="N450" i="2"/>
  <c r="N520" i="2"/>
  <c r="N451" i="2"/>
  <c r="M240" i="2"/>
  <c r="T215" i="7" l="1"/>
  <c r="S215" i="7"/>
  <c r="R215" i="7"/>
  <c r="N841" i="2"/>
  <c r="C208" i="21" s="1" a="1"/>
  <c r="C208" i="21" s="1"/>
  <c r="N1283" i="2"/>
  <c r="N1284" i="2"/>
  <c r="N1129" i="2"/>
  <c r="N71" i="2"/>
  <c r="M1129" i="2"/>
  <c r="T213" i="7"/>
  <c r="T214" i="7"/>
  <c r="S213" i="7"/>
  <c r="S214" i="7"/>
  <c r="R213" i="7"/>
  <c r="R214" i="7"/>
  <c r="N238" i="2"/>
  <c r="N456" i="2"/>
  <c r="M238" i="2"/>
  <c r="T209" i="7" l="1"/>
  <c r="T210" i="7"/>
  <c r="T211" i="7"/>
  <c r="T212" i="7"/>
  <c r="S209" i="7"/>
  <c r="S210" i="7"/>
  <c r="S211" i="7"/>
  <c r="S212" i="7"/>
  <c r="R209" i="7"/>
  <c r="R210" i="7"/>
  <c r="R211" i="7"/>
  <c r="R212" i="7"/>
  <c r="D212" i="7"/>
  <c r="N102" i="2"/>
  <c r="N455" i="2"/>
  <c r="N599" i="2"/>
  <c r="N234" i="2"/>
  <c r="N249" i="2"/>
  <c r="N250" i="2"/>
  <c r="N600" i="2"/>
  <c r="N524" i="2"/>
  <c r="N252" i="2"/>
  <c r="M234" i="2"/>
  <c r="M249" i="2"/>
  <c r="M250" i="2"/>
  <c r="M600" i="2"/>
  <c r="M252" i="2"/>
  <c r="N70" i="2" l="1"/>
  <c r="N248" i="2"/>
  <c r="M70" i="2"/>
  <c r="N544" i="2"/>
  <c r="M544" i="2"/>
  <c r="N1561" i="2"/>
  <c r="M1561" i="2"/>
  <c r="T208" i="7"/>
  <c r="S208" i="7"/>
  <c r="R208" i="7"/>
  <c r="N128" i="2"/>
  <c r="N1280" i="2"/>
  <c r="M1280" i="2"/>
  <c r="N247" i="2"/>
  <c r="N243" i="2"/>
  <c r="N596" i="2"/>
  <c r="M247" i="2"/>
  <c r="M243" i="2"/>
  <c r="M596" i="2"/>
  <c r="T206" i="7"/>
  <c r="T207" i="7"/>
  <c r="S206" i="7"/>
  <c r="S207" i="7"/>
  <c r="R206" i="7"/>
  <c r="R207" i="7"/>
  <c r="N17" i="2"/>
  <c r="N93" i="2"/>
  <c r="N517" i="2"/>
  <c r="N598" i="2"/>
  <c r="M517" i="2"/>
  <c r="M598" i="2"/>
  <c r="N597" i="2"/>
  <c r="N232" i="2"/>
  <c r="N68" i="2"/>
  <c r="M597" i="2"/>
  <c r="M232" i="2"/>
  <c r="M68" i="2"/>
  <c r="T204" i="7"/>
  <c r="T205" i="7"/>
  <c r="S204" i="7"/>
  <c r="S205" i="7"/>
  <c r="R204" i="7"/>
  <c r="R205" i="7"/>
  <c r="T199" i="7"/>
  <c r="T200" i="7"/>
  <c r="T201" i="7"/>
  <c r="T202" i="7"/>
  <c r="T203" i="7"/>
  <c r="S199" i="7"/>
  <c r="S200" i="7"/>
  <c r="S201" i="7"/>
  <c r="S202" i="7"/>
  <c r="S203" i="7"/>
  <c r="R199" i="7"/>
  <c r="R201" i="7"/>
  <c r="R202" i="7"/>
  <c r="R203" i="7"/>
  <c r="N35" i="2"/>
  <c r="N885" i="2"/>
  <c r="N886" i="2"/>
  <c r="N882" i="2"/>
  <c r="M35" i="2"/>
  <c r="M885" i="2"/>
  <c r="M886" i="2"/>
  <c r="N200" i="7"/>
  <c r="R200" i="7" s="1"/>
  <c r="D201" i="7"/>
  <c r="N1116" i="2"/>
  <c r="N1124" i="2"/>
  <c r="N595" i="2"/>
  <c r="N237" i="2"/>
  <c r="N241" i="2"/>
  <c r="N223" i="2"/>
  <c r="N534" i="2"/>
  <c r="N242" i="2"/>
  <c r="M1116" i="2"/>
  <c r="M1124" i="2"/>
  <c r="M595" i="2"/>
  <c r="M237" i="2"/>
  <c r="M241" i="2"/>
  <c r="M223" i="2"/>
  <c r="M534" i="2"/>
  <c r="M242" i="2"/>
  <c r="S198" i="7"/>
  <c r="R198" i="7"/>
  <c r="I198" i="7"/>
  <c r="T198" i="7" s="1"/>
  <c r="D198" i="7"/>
  <c r="N514" i="2"/>
  <c r="N516" i="2"/>
  <c r="R150" i="7"/>
  <c r="R151" i="7"/>
  <c r="R152" i="7"/>
  <c r="R153" i="7"/>
  <c r="R154" i="7"/>
  <c r="R155"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96" i="7"/>
  <c r="R197" i="7"/>
  <c r="S197" i="7"/>
  <c r="I197" i="7"/>
  <c r="T197" i="7" s="1"/>
  <c r="D197" i="7"/>
  <c r="S194" i="7"/>
  <c r="T194" i="7"/>
  <c r="S195" i="7"/>
  <c r="T195" i="7"/>
  <c r="S196" i="7"/>
  <c r="T196" i="7"/>
  <c r="N236" i="2"/>
  <c r="M236" i="2"/>
  <c r="C118" i="21" l="1" a="1"/>
  <c r="C118" i="21" s="1"/>
  <c r="N235" i="2"/>
  <c r="N594" i="2"/>
  <c r="M235" i="2"/>
  <c r="M594" i="2"/>
  <c r="T191" i="7"/>
  <c r="T192" i="7"/>
  <c r="T193" i="7"/>
  <c r="S191" i="7"/>
  <c r="S192" i="7"/>
  <c r="S193" i="7"/>
  <c r="N197" i="2"/>
  <c r="N216" i="2"/>
  <c r="M197" i="2"/>
  <c r="M216" i="2"/>
  <c r="N233" i="2"/>
  <c r="N1115" i="2"/>
  <c r="N593" i="2"/>
  <c r="M233" i="2"/>
  <c r="M1115" i="2"/>
  <c r="M593" i="2"/>
  <c r="S190" i="7"/>
  <c r="T189" i="7"/>
  <c r="T190" i="7"/>
  <c r="S189" i="7"/>
  <c r="N213" i="2"/>
  <c r="M213" i="2"/>
  <c r="T188" i="7"/>
  <c r="S188" i="7"/>
  <c r="T186" i="7"/>
  <c r="T187" i="7"/>
  <c r="S186" i="7"/>
  <c r="S187" i="7"/>
  <c r="N592" i="2" l="1"/>
  <c r="T180" i="7"/>
  <c r="T182" i="7"/>
  <c r="T183" i="7"/>
  <c r="T184" i="7"/>
  <c r="T185" i="7"/>
  <c r="S182" i="7"/>
  <c r="S183" i="7"/>
  <c r="S184" i="7"/>
  <c r="S185" i="7"/>
  <c r="K237" i="8"/>
  <c r="N1114" i="2"/>
  <c r="N212" i="2"/>
  <c r="N1389" i="2"/>
  <c r="M1114" i="2"/>
  <c r="M212" i="2"/>
  <c r="M1389" i="2"/>
  <c r="T31" i="8"/>
  <c r="T32" i="8"/>
  <c r="T33" i="8"/>
  <c r="T34" i="8"/>
  <c r="T35" i="8"/>
  <c r="T36" i="8"/>
  <c r="T37" i="8"/>
  <c r="T38" i="8"/>
  <c r="T39" i="8"/>
  <c r="T40" i="8"/>
  <c r="T41" i="8"/>
  <c r="T42" i="8"/>
  <c r="T43" i="8"/>
  <c r="T44" i="8"/>
  <c r="T45" i="8"/>
  <c r="T30" i="8"/>
  <c r="N67" i="2" l="1"/>
  <c r="N230" i="2"/>
  <c r="M230" i="2"/>
  <c r="N192" i="2" l="1"/>
  <c r="M192" i="2"/>
  <c r="K209" i="8"/>
  <c r="J209" i="8"/>
  <c r="H209" i="8"/>
  <c r="I181" i="7"/>
  <c r="T181" i="7" s="1"/>
  <c r="D181" i="7"/>
  <c r="S181" i="7" s="1"/>
  <c r="D180" i="7" l="1"/>
  <c r="S180" i="7" s="1"/>
  <c r="T179" i="7"/>
  <c r="S179" i="7"/>
  <c r="K137" i="8"/>
  <c r="J137" i="8"/>
  <c r="H137" i="8"/>
  <c r="K135" i="8"/>
  <c r="H135" i="8"/>
  <c r="T177" i="7"/>
  <c r="T178" i="7"/>
  <c r="S177" i="7"/>
  <c r="D178" i="7"/>
  <c r="S178" i="7" s="1"/>
  <c r="N591" i="2"/>
  <c r="N16" i="2"/>
  <c r="N453" i="2"/>
  <c r="M591" i="2"/>
  <c r="M16" i="2"/>
  <c r="T176" i="7"/>
  <c r="D176" i="7"/>
  <c r="S176" i="7" s="1"/>
  <c r="N1455" i="2"/>
  <c r="N590" i="2"/>
  <c r="M1455" i="2"/>
  <c r="M590" i="2"/>
  <c r="M1153" i="2" l="1"/>
  <c r="M575" i="2"/>
  <c r="M217" i="2"/>
  <c r="M198" i="2"/>
  <c r="M6" i="2"/>
  <c r="M63" i="2"/>
  <c r="M14" i="2"/>
  <c r="M578" i="2"/>
  <c r="M117" i="2"/>
  <c r="M118" i="2"/>
  <c r="M949" i="2"/>
  <c r="M199" i="2"/>
  <c r="M64" i="2"/>
  <c r="M200" i="2"/>
  <c r="M579" i="2"/>
  <c r="M218" i="2"/>
  <c r="I175" i="7"/>
  <c r="T175" i="7" s="1"/>
  <c r="D175" i="7"/>
  <c r="S175" i="7" s="1"/>
  <c r="N512" i="2"/>
  <c r="M512" i="2"/>
  <c r="K61" i="8"/>
  <c r="K60" i="8"/>
  <c r="T174" i="7"/>
  <c r="D174" i="7"/>
  <c r="S174" i="7" s="1"/>
  <c r="N511" i="2"/>
  <c r="M511" i="2"/>
  <c r="N515" i="2" l="1"/>
  <c r="M515" i="2"/>
  <c r="K45" i="8"/>
  <c r="T172" i="7"/>
  <c r="T173" i="7"/>
  <c r="S172" i="7"/>
  <c r="S173" i="7"/>
  <c r="N1458" i="2"/>
  <c r="N1462" i="2"/>
  <c r="N1292" i="2"/>
  <c r="N700" i="2"/>
  <c r="N881" i="2"/>
  <c r="M1458" i="2"/>
  <c r="M1462" i="2"/>
  <c r="M1292" i="2"/>
  <c r="M700" i="2"/>
  <c r="M881" i="2"/>
  <c r="K22" i="8"/>
  <c r="J22" i="8"/>
  <c r="H22" i="8"/>
  <c r="K21" i="8"/>
  <c r="J21" i="8"/>
  <c r="H21" i="8"/>
  <c r="N178" i="2"/>
  <c r="M178" i="2"/>
  <c r="S171" i="7"/>
  <c r="S170" i="7"/>
  <c r="T171" i="7"/>
  <c r="T170" i="7"/>
  <c r="T168" i="7"/>
  <c r="N160" i="2"/>
  <c r="N589" i="2"/>
  <c r="M160" i="2"/>
  <c r="N208" i="2" l="1"/>
  <c r="N436" i="2"/>
  <c r="N122" i="2"/>
  <c r="N123" i="2"/>
  <c r="N509" i="2"/>
  <c r="N229" i="2"/>
  <c r="M509" i="2"/>
  <c r="M224" i="2"/>
  <c r="M65" i="2"/>
  <c r="M15" i="2"/>
  <c r="M207" i="2"/>
  <c r="M588" i="2"/>
  <c r="M208" i="2"/>
  <c r="M436" i="2"/>
  <c r="M122" i="2"/>
  <c r="M123" i="2"/>
  <c r="N588" i="2"/>
  <c r="N207" i="2"/>
  <c r="N7" i="2"/>
  <c r="N65" i="2"/>
  <c r="N15" i="2"/>
  <c r="N508" i="2"/>
  <c r="N224" i="2"/>
  <c r="N21" i="2"/>
  <c r="N447" i="2"/>
  <c r="N587" i="2"/>
  <c r="N222" i="2"/>
  <c r="M153" i="2"/>
  <c r="M21" i="2"/>
  <c r="M447" i="2"/>
  <c r="M587" i="2"/>
  <c r="M222" i="2"/>
  <c r="I163" i="7"/>
  <c r="D163" i="7"/>
  <c r="N153" i="2"/>
  <c r="N147" i="2"/>
  <c r="N586" i="2"/>
  <c r="N585" i="2"/>
  <c r="N584" i="2"/>
  <c r="N583" i="2"/>
  <c r="N221" i="2"/>
  <c r="N582" i="2"/>
  <c r="N581" i="2"/>
  <c r="N580" i="2"/>
  <c r="M586" i="2"/>
  <c r="M583" i="2"/>
  <c r="M221" i="2"/>
  <c r="M582" i="2"/>
  <c r="M581" i="2"/>
  <c r="M580" i="2"/>
  <c r="N218" i="2"/>
  <c r="N200" i="2"/>
  <c r="N579" i="2"/>
  <c r="N199" i="2"/>
  <c r="N64" i="2"/>
  <c r="I162" i="7"/>
  <c r="N696" i="2"/>
  <c r="N522" i="2"/>
  <c r="N949" i="2"/>
  <c r="N118" i="2"/>
  <c r="D160" i="7"/>
  <c r="N6" i="2"/>
  <c r="N63" i="2"/>
  <c r="N14" i="2"/>
  <c r="N578" i="2"/>
  <c r="N117" i="2"/>
  <c r="N119" i="2"/>
  <c r="N61" i="2"/>
  <c r="N62" i="2"/>
  <c r="N577" i="2"/>
  <c r="I158" i="7"/>
  <c r="I157" i="7"/>
  <c r="D158" i="7"/>
  <c r="V116" i="2"/>
  <c r="V217" i="2"/>
  <c r="V198" i="2"/>
  <c r="N217" i="2"/>
  <c r="N198" i="2"/>
  <c r="N156" i="7"/>
  <c r="R156" i="7" s="1"/>
  <c r="D156" i="7"/>
  <c r="N116" i="2"/>
  <c r="D154" i="7"/>
  <c r="W195" i="2" a="1"/>
  <c r="W195" i="2" s="1"/>
  <c r="W1153" i="2" a="1"/>
  <c r="W1153" i="2" s="1"/>
  <c r="W575" i="2" a="1"/>
  <c r="W575" i="2" s="1"/>
  <c r="W81" i="2" a="1"/>
  <c r="W81" i="2" s="1"/>
  <c r="W430" i="2" a="1"/>
  <c r="W430" i="2" s="1"/>
  <c r="W431" i="2" a="1"/>
  <c r="W431" i="2" s="1"/>
  <c r="W432" i="2" a="1"/>
  <c r="W432" i="2" s="1"/>
  <c r="W1064" i="2" a="1"/>
  <c r="W1064" i="2" s="1"/>
  <c r="W506" i="2" a="1"/>
  <c r="W506" i="2" s="1"/>
  <c r="W803" i="2" a="1"/>
  <c r="W803" i="2" s="1"/>
  <c r="W805" i="2" a="1"/>
  <c r="W805" i="2" s="1"/>
  <c r="W807" i="2" a="1"/>
  <c r="W807" i="2" s="1"/>
  <c r="W565" i="2" a="1"/>
  <c r="W565" i="2" s="1"/>
  <c r="W822" i="2" a="1"/>
  <c r="W822" i="2" s="1"/>
  <c r="W823" i="2" a="1"/>
  <c r="W823" i="2" s="1"/>
  <c r="W824" i="2" a="1"/>
  <c r="W824" i="2" s="1"/>
  <c r="W831" i="2" a="1"/>
  <c r="W831" i="2" s="1"/>
  <c r="W834" i="2" a="1"/>
  <c r="W834" i="2" s="1"/>
  <c r="W211" i="2" a="1"/>
  <c r="W211" i="2" s="1"/>
  <c r="W215" i="2" a="1"/>
  <c r="W215" i="2" s="1"/>
  <c r="W219" i="2" a="1"/>
  <c r="W219" i="2" s="1"/>
  <c r="W220" i="2" a="1"/>
  <c r="W220" i="2" s="1"/>
  <c r="W225" i="2" a="1"/>
  <c r="W225" i="2" s="1"/>
  <c r="W226" i="2" a="1"/>
  <c r="W226" i="2" s="1"/>
  <c r="W227" i="2" a="1"/>
  <c r="W227" i="2" s="1"/>
  <c r="W688" i="2" a="1"/>
  <c r="W688" i="2" s="1"/>
  <c r="W228" i="2" a="1"/>
  <c r="W228" i="2" s="1"/>
  <c r="W231" i="2" a="1"/>
  <c r="W231" i="2" s="1"/>
  <c r="W239" i="2" a="1"/>
  <c r="W239" i="2" s="1"/>
  <c r="W253" i="2" a="1"/>
  <c r="W253" i="2" s="1"/>
  <c r="W269" i="2" a="1"/>
  <c r="W269" i="2" s="1"/>
  <c r="W277" i="2" a="1"/>
  <c r="W277" i="2" s="1"/>
  <c r="W279" i="2" a="1"/>
  <c r="W279" i="2" s="1"/>
  <c r="W1077" i="2" a="1"/>
  <c r="W1077" i="2" s="1"/>
  <c r="W1065" i="2" a="1"/>
  <c r="W1065" i="2" s="1"/>
  <c r="W518" i="2" a="1"/>
  <c r="W518" i="2" s="1"/>
  <c r="W1279" i="2" a="1"/>
  <c r="W1279" i="2" s="1"/>
  <c r="W1285" i="2" a="1"/>
  <c r="W1285" i="2" s="1"/>
  <c r="W922" i="2" a="1"/>
  <c r="W922" i="2" s="1"/>
  <c r="W1072" i="2" a="1"/>
  <c r="W1072" i="2" s="1"/>
  <c r="W1036" i="2" a="1"/>
  <c r="W1036" i="2" s="1"/>
  <c r="W568" i="2" a="1"/>
  <c r="W568" i="2" s="1"/>
  <c r="W570" i="2" a="1"/>
  <c r="W570" i="2" s="1"/>
  <c r="W1137" i="2" a="1"/>
  <c r="W1137" i="2" s="1"/>
  <c r="W571" i="2" a="1"/>
  <c r="W571" i="2" s="1"/>
  <c r="W445" i="2" a="1"/>
  <c r="W445" i="2" s="1"/>
  <c r="W214" i="2" a="1"/>
  <c r="W214" i="2" s="1"/>
  <c r="W20" i="2" a="1"/>
  <c r="W20" i="2" s="1"/>
  <c r="W572" i="2" a="1"/>
  <c r="W572" i="2" s="1"/>
  <c r="W92" i="2" a="1"/>
  <c r="W92" i="2" s="1"/>
  <c r="W573" i="2" a="1"/>
  <c r="W573" i="2" s="1"/>
  <c r="W574" i="2" a="1"/>
  <c r="W574" i="2" s="1"/>
  <c r="V576" i="2"/>
  <c r="W576" i="2" s="1" a="1"/>
  <c r="W576" i="2" s="1"/>
  <c r="V81" i="2"/>
  <c r="V430" i="2"/>
  <c r="V431" i="2"/>
  <c r="V432" i="2"/>
  <c r="N576" i="2"/>
  <c r="N81" i="2"/>
  <c r="N430" i="2"/>
  <c r="N431" i="2"/>
  <c r="N432" i="2"/>
  <c r="D150" i="7"/>
  <c r="D16" i="19" l="1"/>
  <c r="D17" i="19"/>
  <c r="D18" i="19"/>
  <c r="D19" i="19"/>
  <c r="D5" i="19"/>
  <c r="D6" i="19"/>
  <c r="D7" i="19"/>
  <c r="D8" i="19"/>
  <c r="D9" i="19"/>
  <c r="D10" i="19"/>
  <c r="D11" i="19"/>
  <c r="D12" i="19"/>
  <c r="D13" i="19"/>
  <c r="D14" i="19"/>
  <c r="D15" i="19"/>
  <c r="D20" i="19" l="1"/>
  <c r="D140" i="7"/>
  <c r="I136" i="7"/>
  <c r="V566" i="2"/>
  <c r="W566" i="2" s="1" a="1"/>
  <c r="W566" i="2" s="1"/>
  <c r="N568" i="2"/>
  <c r="N569" i="2"/>
  <c r="N570" i="2"/>
  <c r="N143" i="2"/>
  <c r="N1137" i="2"/>
  <c r="N571" i="2"/>
  <c r="N445" i="2"/>
  <c r="N214" i="2"/>
  <c r="N20" i="2"/>
  <c r="N572" i="2"/>
  <c r="N92" i="2"/>
  <c r="N573" i="2"/>
  <c r="N574" i="2"/>
  <c r="N194" i="2"/>
  <c r="N146" i="2"/>
  <c r="C188" i="21" s="1" a="1"/>
  <c r="C188" i="21" s="1"/>
  <c r="N195" i="2"/>
  <c r="N60" i="2"/>
  <c r="N1153" i="2"/>
  <c r="N575" i="2"/>
  <c r="N556" i="2"/>
  <c r="N2" i="2"/>
  <c r="N1276" i="2"/>
  <c r="N552" i="2"/>
  <c r="N161" i="2"/>
  <c r="N1274" i="2"/>
  <c r="N1275" i="2"/>
  <c r="N543" i="2"/>
  <c r="N553" i="2"/>
  <c r="N554" i="2"/>
  <c r="N555" i="2"/>
  <c r="N106" i="2"/>
  <c r="N557" i="2"/>
  <c r="N1138" i="2"/>
  <c r="N162" i="2"/>
  <c r="N19" i="2"/>
  <c r="N1552" i="2"/>
  <c r="N1055" i="2"/>
  <c r="N443" i="2"/>
  <c r="N444" i="2"/>
  <c r="N926" i="2"/>
  <c r="N82" i="2"/>
  <c r="N1556" i="2"/>
  <c r="N1277" i="2"/>
  <c r="N928" i="2"/>
  <c r="N1057" i="2"/>
  <c r="N1278" i="2"/>
  <c r="N109" i="2"/>
  <c r="N559" i="2"/>
  <c r="N171" i="2"/>
  <c r="M568" i="2"/>
  <c r="M570" i="2"/>
  <c r="M143" i="2"/>
  <c r="M1137" i="2"/>
  <c r="M571" i="2"/>
  <c r="M445" i="2"/>
  <c r="M214" i="2"/>
  <c r="M20" i="2"/>
  <c r="M572" i="2"/>
  <c r="M573" i="2"/>
  <c r="M556" i="2"/>
  <c r="M2" i="2"/>
  <c r="M552" i="2"/>
  <c r="M161" i="2"/>
  <c r="M1274" i="2"/>
  <c r="M1275" i="2"/>
  <c r="M543" i="2"/>
  <c r="M553" i="2"/>
  <c r="M554" i="2"/>
  <c r="M555" i="2"/>
  <c r="M557" i="2"/>
  <c r="M82" i="2"/>
  <c r="M1556" i="2"/>
  <c r="M1277" i="2"/>
  <c r="M928" i="2"/>
  <c r="M1057" i="2"/>
  <c r="M1278" i="2"/>
  <c r="M559" i="2"/>
  <c r="M171" i="2"/>
  <c r="V568" i="2"/>
  <c r="V569" i="2"/>
  <c r="V570" i="2"/>
  <c r="V143" i="2"/>
  <c r="W143" i="2" s="1" a="1"/>
  <c r="W143" i="2" s="1"/>
  <c r="V1137" i="2"/>
  <c r="V571" i="2"/>
  <c r="V445" i="2"/>
  <c r="V214" i="2"/>
  <c r="V20" i="2"/>
  <c r="V572" i="2"/>
  <c r="V92" i="2"/>
  <c r="A58" i="20" s="1" a="1"/>
  <c r="A58" i="20" s="1"/>
  <c r="V573" i="2"/>
  <c r="V574" i="2"/>
  <c r="V194" i="2"/>
  <c r="W194" i="2" s="1" a="1"/>
  <c r="W194" i="2" s="1"/>
  <c r="V146" i="2"/>
  <c r="W146" i="2" s="1" a="1"/>
  <c r="W146" i="2" s="1"/>
  <c r="V195" i="2"/>
  <c r="V60" i="2"/>
  <c r="V1153" i="2"/>
  <c r="V575" i="2"/>
  <c r="V556" i="2"/>
  <c r="V2" i="2"/>
  <c r="V1276" i="2"/>
  <c r="V552" i="2"/>
  <c r="V161" i="2"/>
  <c r="V1274" i="2"/>
  <c r="V1275" i="2"/>
  <c r="V543" i="2"/>
  <c r="A21" i="22" s="1" a="1"/>
  <c r="A21" i="22" s="1"/>
  <c r="V553" i="2"/>
  <c r="V554" i="2"/>
  <c r="V555" i="2"/>
  <c r="V106" i="2"/>
  <c r="V557" i="2"/>
  <c r="V1138" i="2"/>
  <c r="V162" i="2"/>
  <c r="V19" i="2"/>
  <c r="V1552" i="2"/>
  <c r="V1055" i="2"/>
  <c r="V443" i="2"/>
  <c r="V444" i="2"/>
  <c r="V926" i="2"/>
  <c r="V82" i="2"/>
  <c r="V1556" i="2"/>
  <c r="V1277" i="2"/>
  <c r="V928" i="2"/>
  <c r="V1057" i="2"/>
  <c r="V1278" i="2"/>
  <c r="V109" i="2"/>
  <c r="V559" i="2"/>
  <c r="V171" i="2"/>
  <c r="V1064" i="2"/>
  <c r="V506" i="2"/>
  <c r="V803" i="2"/>
  <c r="V805" i="2"/>
  <c r="V807" i="2"/>
  <c r="V565" i="2"/>
  <c r="V822" i="2"/>
  <c r="V823" i="2"/>
  <c r="V824" i="2"/>
  <c r="V831" i="2"/>
  <c r="V834" i="2"/>
  <c r="V211" i="2"/>
  <c r="V215" i="2"/>
  <c r="V219" i="2"/>
  <c r="V220" i="2"/>
  <c r="V225" i="2"/>
  <c r="V226" i="2"/>
  <c r="V227" i="2"/>
  <c r="V688" i="2"/>
  <c r="V228" i="2"/>
  <c r="V231" i="2"/>
  <c r="V239" i="2"/>
  <c r="V253" i="2"/>
  <c r="V269" i="2"/>
  <c r="V277" i="2"/>
  <c r="V279" i="2"/>
  <c r="V1077" i="2"/>
  <c r="V1065" i="2"/>
  <c r="V518" i="2"/>
  <c r="V1279" i="2"/>
  <c r="V1285" i="2"/>
  <c r="V567" i="2"/>
  <c r="W567" i="2" s="1" a="1"/>
  <c r="W567" i="2" s="1"/>
  <c r="V922" i="2"/>
  <c r="V1072" i="2"/>
  <c r="V1036" i="2"/>
  <c r="V167" i="2"/>
  <c r="N167" i="2"/>
  <c r="M441" i="2"/>
  <c r="W60" i="2" l="1" a="1"/>
  <c r="W60" i="2" s="1"/>
  <c r="W569" i="2" a="1"/>
  <c r="W569" i="2" s="1"/>
  <c r="C168" i="21" a="1"/>
  <c r="C168" i="21" s="1"/>
  <c r="N1072" i="2"/>
  <c r="N1036" i="2"/>
  <c r="I130" i="7"/>
  <c r="N922" i="2"/>
  <c r="N128" i="7"/>
  <c r="N567" i="2" l="1"/>
  <c r="N127" i="7"/>
  <c r="N1285" i="2"/>
  <c r="M1285" i="2"/>
  <c r="N228" i="2"/>
  <c r="N231" i="2"/>
  <c r="N239" i="2"/>
  <c r="N253" i="2"/>
  <c r="N269" i="2"/>
  <c r="N277" i="2"/>
  <c r="N279" i="2"/>
  <c r="N1077" i="2"/>
  <c r="N1065" i="2"/>
  <c r="N518" i="2"/>
  <c r="N1279" i="2"/>
  <c r="M228" i="2"/>
  <c r="M231" i="2"/>
  <c r="M239" i="2"/>
  <c r="M253" i="2"/>
  <c r="M269" i="2"/>
  <c r="M277" i="2"/>
  <c r="M279" i="2"/>
  <c r="M1065" i="2"/>
  <c r="M1279" i="2"/>
  <c r="N688" i="2"/>
  <c r="M688" i="2"/>
  <c r="N566" i="2" l="1"/>
  <c r="N211" i="2"/>
  <c r="N215" i="2"/>
  <c r="N219" i="2"/>
  <c r="N220" i="2"/>
  <c r="N225" i="2"/>
  <c r="N226" i="2"/>
  <c r="N227" i="2"/>
  <c r="M211" i="2"/>
  <c r="M215" i="2"/>
  <c r="M219" i="2"/>
  <c r="M220" i="2"/>
  <c r="M225" i="2"/>
  <c r="M226" i="2"/>
  <c r="M227" i="2"/>
  <c r="N803" i="2"/>
  <c r="N805" i="2"/>
  <c r="N807" i="2"/>
  <c r="N565" i="2"/>
  <c r="N822" i="2"/>
  <c r="N823" i="2"/>
  <c r="N824" i="2"/>
  <c r="N831" i="2"/>
  <c r="N834" i="2"/>
  <c r="M805" i="2"/>
  <c r="M807" i="2"/>
  <c r="M565" i="2"/>
  <c r="M822" i="2"/>
  <c r="M823" i="2"/>
  <c r="M824" i="2"/>
  <c r="M831" i="2"/>
  <c r="M834" i="2"/>
  <c r="T123" i="7"/>
  <c r="T124" i="7"/>
  <c r="T125" i="7"/>
  <c r="T126" i="7"/>
  <c r="T127" i="7"/>
  <c r="T128" i="7"/>
  <c r="T129" i="7"/>
  <c r="T130" i="7"/>
  <c r="T131" i="7"/>
  <c r="T132" i="7"/>
  <c r="T133" i="7"/>
  <c r="T134" i="7"/>
  <c r="T135" i="7"/>
  <c r="T136" i="7"/>
  <c r="T137" i="7"/>
  <c r="T138" i="7"/>
  <c r="T139" i="7"/>
  <c r="T140" i="7"/>
  <c r="T141" i="7"/>
  <c r="T142" i="7"/>
  <c r="T143" i="7"/>
  <c r="T144" i="7"/>
  <c r="T145" i="7"/>
  <c r="T146" i="7"/>
  <c r="T147" i="7"/>
  <c r="T148" i="7"/>
  <c r="T149" i="7"/>
  <c r="T150" i="7"/>
  <c r="T151" i="7"/>
  <c r="T152" i="7"/>
  <c r="T153" i="7"/>
  <c r="T154" i="7"/>
  <c r="T155" i="7"/>
  <c r="T156" i="7"/>
  <c r="T157" i="7"/>
  <c r="T158" i="7"/>
  <c r="T159" i="7"/>
  <c r="T160" i="7"/>
  <c r="T161" i="7"/>
  <c r="T162" i="7"/>
  <c r="T163" i="7"/>
  <c r="T164" i="7"/>
  <c r="T165" i="7"/>
  <c r="T166" i="7"/>
  <c r="T167" i="7"/>
  <c r="T169" i="7"/>
  <c r="R123" i="7"/>
  <c r="R124" i="7"/>
  <c r="R125" i="7"/>
  <c r="R126" i="7"/>
  <c r="R127" i="7"/>
  <c r="R128" i="7"/>
  <c r="R129" i="7"/>
  <c r="R130" i="7"/>
  <c r="R131" i="7"/>
  <c r="R132" i="7"/>
  <c r="R133" i="7"/>
  <c r="R134" i="7"/>
  <c r="R135" i="7"/>
  <c r="R136" i="7"/>
  <c r="R137" i="7"/>
  <c r="R138" i="7"/>
  <c r="R139" i="7"/>
  <c r="R140" i="7"/>
  <c r="R141" i="7"/>
  <c r="R142" i="7"/>
  <c r="R143" i="7"/>
  <c r="R144" i="7"/>
  <c r="R145" i="7"/>
  <c r="R146" i="7"/>
  <c r="R147" i="7"/>
  <c r="R148" i="7"/>
  <c r="R149"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T122" i="7"/>
  <c r="S122" i="7"/>
  <c r="R122" i="7"/>
  <c r="N506" i="2"/>
  <c r="M506" i="2"/>
  <c r="T121" i="7"/>
  <c r="S121" i="7"/>
  <c r="R121" i="7"/>
  <c r="N1064" i="2"/>
  <c r="M1064" i="2"/>
  <c r="W429" i="2" a="1"/>
  <c r="W429" i="2" s="1"/>
  <c r="W1407" i="2" a="1"/>
  <c r="W1407" i="2" s="1"/>
  <c r="W1558" i="2" a="1"/>
  <c r="W1558" i="2" s="1"/>
  <c r="W1547" i="2" a="1"/>
  <c r="W1547" i="2" s="1"/>
  <c r="W435" i="2" a="1"/>
  <c r="W435" i="2" s="1"/>
  <c r="W1062" i="2" a="1"/>
  <c r="W1062" i="2" s="1"/>
  <c r="W1108" i="2" a="1"/>
  <c r="W1108" i="2" s="1"/>
  <c r="W34" i="2" a="1"/>
  <c r="W34" i="2" s="1"/>
  <c r="W558" i="2" a="1"/>
  <c r="W558" i="2" s="1"/>
  <c r="W174" i="2" a="1"/>
  <c r="W174" i="2" s="1"/>
  <c r="W883" i="2" a="1"/>
  <c r="W883" i="2" s="1"/>
  <c r="W692" i="2" a="1"/>
  <c r="W692" i="2" s="1"/>
  <c r="W686" i="2" a="1"/>
  <c r="W686" i="2" s="1"/>
  <c r="W1457" i="2" a="1"/>
  <c r="W1457" i="2" s="1"/>
  <c r="W5" i="2" a="1"/>
  <c r="W5" i="2" s="1"/>
  <c r="W33" i="2" a="1"/>
  <c r="W33" i="2" s="1"/>
  <c r="W44" i="2" a="1"/>
  <c r="W44" i="2" s="1"/>
  <c r="W3" i="2" a="1"/>
  <c r="W3" i="2" s="1"/>
  <c r="W441" i="2" a="1"/>
  <c r="W441" i="2" s="1"/>
  <c r="W85" i="2" a="1"/>
  <c r="W85" i="2" s="1"/>
  <c r="W1032" i="2" a="1"/>
  <c r="W1032" i="2" s="1"/>
  <c r="W560" i="2" a="1"/>
  <c r="W560" i="2" s="1"/>
  <c r="W121" i="2" a="1"/>
  <c r="W121" i="2" s="1"/>
  <c r="W446" i="2" a="1"/>
  <c r="W446" i="2" s="1"/>
  <c r="W561" i="2" a="1"/>
  <c r="W561" i="2" s="1"/>
  <c r="W98" i="2" a="1"/>
  <c r="W98" i="2" s="1"/>
  <c r="W1549" i="2" a="1"/>
  <c r="W1549" i="2" s="1"/>
  <c r="W179" i="2" a="1"/>
  <c r="W179" i="2" s="1"/>
  <c r="W38" i="2" a="1"/>
  <c r="W38" i="2" s="1"/>
  <c r="W507" i="2" a="1"/>
  <c r="W507" i="2" s="1"/>
  <c r="W180" i="2" a="1"/>
  <c r="W180" i="2" s="1"/>
  <c r="W91" i="2" a="1"/>
  <c r="W91" i="2" s="1"/>
  <c r="W564" i="2" a="1"/>
  <c r="W564" i="2" s="1"/>
  <c r="W1315" i="2" a="1"/>
  <c r="W1315" i="2" s="1"/>
  <c r="W41" i="2" a="1"/>
  <c r="W41" i="2" s="1"/>
  <c r="V429" i="2"/>
  <c r="V1407" i="2"/>
  <c r="V110" i="2"/>
  <c r="V1558" i="2"/>
  <c r="V1547" i="2"/>
  <c r="V435" i="2"/>
  <c r="V1062" i="2"/>
  <c r="V1108" i="2"/>
  <c r="V34" i="2"/>
  <c r="V558" i="2"/>
  <c r="V174" i="2"/>
  <c r="V883" i="2"/>
  <c r="V692" i="2"/>
  <c r="V686" i="2"/>
  <c r="V1452" i="2"/>
  <c r="W1452" i="2" s="1" a="1"/>
  <c r="W1452" i="2" s="1"/>
  <c r="V1457" i="2"/>
  <c r="V5" i="2"/>
  <c r="V33" i="2"/>
  <c r="V44" i="2"/>
  <c r="V3" i="2"/>
  <c r="V441" i="2"/>
  <c r="V85" i="2"/>
  <c r="V1032" i="2"/>
  <c r="V560" i="2"/>
  <c r="V121" i="2"/>
  <c r="V139" i="2"/>
  <c r="W139" i="2" s="1" a="1"/>
  <c r="W139" i="2" s="1"/>
  <c r="V446" i="2"/>
  <c r="V561" i="2"/>
  <c r="V98" i="2"/>
  <c r="V1549" i="2"/>
  <c r="V141" i="2"/>
  <c r="W141" i="2" s="1" a="1"/>
  <c r="W141" i="2" s="1"/>
  <c r="V179" i="2"/>
  <c r="V879" i="2"/>
  <c r="W879" i="2" s="1" a="1"/>
  <c r="W879" i="2" s="1"/>
  <c r="V562" i="2"/>
  <c r="W562" i="2" s="1" a="1"/>
  <c r="W562" i="2" s="1"/>
  <c r="V38" i="2"/>
  <c r="V507" i="2"/>
  <c r="V180" i="2"/>
  <c r="V563" i="2"/>
  <c r="W563" i="2" s="1" a="1"/>
  <c r="W563" i="2" s="1"/>
  <c r="V113" i="2"/>
  <c r="V91" i="2"/>
  <c r="V564" i="2"/>
  <c r="V1315" i="2"/>
  <c r="V41" i="2"/>
  <c r="T120" i="7"/>
  <c r="T118" i="7"/>
  <c r="T119" i="7"/>
  <c r="S119" i="7"/>
  <c r="S120" i="7"/>
  <c r="R120" i="7"/>
  <c r="N119" i="7"/>
  <c r="R119" i="7" s="1"/>
  <c r="R118" i="7"/>
  <c r="D118" i="7"/>
  <c r="S118" i="7" s="1"/>
  <c r="N1315" i="2"/>
  <c r="N41" i="2"/>
  <c r="M1315" i="2"/>
  <c r="C138" i="21" s="1" a="1"/>
  <c r="C138" i="21" s="1"/>
  <c r="T116" i="7"/>
  <c r="T117" i="7"/>
  <c r="S116" i="7"/>
  <c r="S117" i="7"/>
  <c r="R116" i="7"/>
  <c r="R117" i="7"/>
  <c r="N91" i="2"/>
  <c r="N564" i="2"/>
  <c r="N563" i="2"/>
  <c r="N113" i="2"/>
  <c r="R110" i="7"/>
  <c r="R111" i="7"/>
  <c r="R112" i="7"/>
  <c r="R114" i="7"/>
  <c r="R115" i="7"/>
  <c r="T110" i="7"/>
  <c r="T111" i="7"/>
  <c r="T112" i="7"/>
  <c r="T113" i="7"/>
  <c r="T114" i="7"/>
  <c r="T115" i="7"/>
  <c r="S115" i="7"/>
  <c r="W110" i="2" l="1" a="1"/>
  <c r="W110" i="2" s="1"/>
  <c r="A2" i="23" a="1"/>
  <c r="A2" i="23" s="1"/>
  <c r="W113" i="2" a="1"/>
  <c r="W113" i="2" s="1"/>
  <c r="N38" i="2"/>
  <c r="N507" i="2"/>
  <c r="N180" i="2"/>
  <c r="M38" i="2"/>
  <c r="M180" i="2"/>
  <c r="S114" i="7"/>
  <c r="S112" i="7"/>
  <c r="S113" i="7"/>
  <c r="N113" i="7"/>
  <c r="R113" i="7" s="1"/>
  <c r="N562" i="2"/>
  <c r="S111" i="7"/>
  <c r="N879" i="2"/>
  <c r="S110" i="7"/>
  <c r="T108" i="7"/>
  <c r="T109" i="7"/>
  <c r="T107" i="7"/>
  <c r="S108" i="7"/>
  <c r="S109" i="7"/>
  <c r="S107" i="7"/>
  <c r="R108" i="7"/>
  <c r="R109" i="7"/>
  <c r="R107" i="7" l="1"/>
  <c r="N179" i="2"/>
  <c r="M179" i="2"/>
  <c r="T104" i="7"/>
  <c r="T105" i="7"/>
  <c r="T106" i="7"/>
  <c r="S105" i="7"/>
  <c r="S106" i="7"/>
  <c r="R105" i="7"/>
  <c r="R106" i="7"/>
  <c r="R103" i="7"/>
  <c r="R104" i="7"/>
  <c r="D104" i="7"/>
  <c r="S104" i="7" s="1"/>
  <c r="N141" i="2"/>
  <c r="T102" i="7" l="1"/>
  <c r="T103" i="7"/>
  <c r="S102" i="7"/>
  <c r="S103" i="7"/>
  <c r="R102" i="7"/>
  <c r="T100" i="7" l="1"/>
  <c r="T101" i="7"/>
  <c r="S100" i="7"/>
  <c r="S101" i="7"/>
  <c r="R100" i="7"/>
  <c r="R101" i="7"/>
  <c r="T81" i="7"/>
  <c r="T82" i="7"/>
  <c r="T83" i="7"/>
  <c r="T84" i="7"/>
  <c r="T85" i="7"/>
  <c r="T86" i="7"/>
  <c r="T87" i="7"/>
  <c r="T88" i="7"/>
  <c r="T89" i="7"/>
  <c r="T90" i="7"/>
  <c r="T91" i="7"/>
  <c r="T92" i="7"/>
  <c r="T93" i="7"/>
  <c r="T94" i="7"/>
  <c r="T95" i="7"/>
  <c r="T96" i="7"/>
  <c r="T97" i="7"/>
  <c r="T98" i="7"/>
  <c r="T99" i="7"/>
  <c r="S84" i="7"/>
  <c r="S85" i="7"/>
  <c r="S86" i="7"/>
  <c r="S87" i="7"/>
  <c r="S88" i="7"/>
  <c r="S89" i="7"/>
  <c r="S90" i="7"/>
  <c r="S91" i="7"/>
  <c r="S92" i="7"/>
  <c r="S93" i="7"/>
  <c r="S94" i="7"/>
  <c r="S95" i="7"/>
  <c r="S96" i="7"/>
  <c r="S97" i="7"/>
  <c r="S98" i="7"/>
  <c r="S99" i="7"/>
  <c r="R82" i="7"/>
  <c r="N1549" i="2"/>
  <c r="M1549" i="2"/>
  <c r="N98" i="2"/>
  <c r="M98" i="2"/>
  <c r="N139" i="2"/>
  <c r="N446" i="2"/>
  <c r="N561" i="2"/>
  <c r="M561" i="2"/>
  <c r="N441" i="2"/>
  <c r="N85" i="2"/>
  <c r="N1032" i="2"/>
  <c r="N560" i="2"/>
  <c r="N121" i="2"/>
  <c r="M1032" i="2"/>
  <c r="N5" i="2"/>
  <c r="N33" i="2"/>
  <c r="N44" i="2"/>
  <c r="M692" i="2"/>
  <c r="M686" i="2"/>
  <c r="M1457" i="2"/>
  <c r="M883" i="2"/>
  <c r="N692" i="2"/>
  <c r="N686" i="2"/>
  <c r="N1452" i="2"/>
  <c r="N1457" i="2"/>
  <c r="R93" i="7"/>
  <c r="R94" i="7"/>
  <c r="R95" i="7"/>
  <c r="R96" i="7"/>
  <c r="R97" i="7"/>
  <c r="R98" i="7"/>
  <c r="R99" i="7"/>
  <c r="R92" i="7"/>
  <c r="R89" i="7"/>
  <c r="R90" i="7"/>
  <c r="R91" i="7"/>
  <c r="N883" i="2"/>
  <c r="N174" i="2" l="1"/>
  <c r="M174" i="2"/>
  <c r="N558" i="2"/>
  <c r="R83" i="7" l="1"/>
  <c r="D83" i="7" l="1"/>
  <c r="S83" i="7" s="1"/>
  <c r="D82" i="7"/>
  <c r="S82" i="7" s="1"/>
  <c r="H3" i="19"/>
  <c r="N34" i="2"/>
  <c r="M34" i="2"/>
  <c r="D81" i="7"/>
  <c r="S81" i="7" s="1"/>
  <c r="N81" i="7"/>
  <c r="R81" i="7" s="1"/>
  <c r="T80" i="7"/>
  <c r="S80" i="7"/>
  <c r="R80" i="7"/>
  <c r="J3" i="19" l="1"/>
  <c r="I3" i="19"/>
  <c r="H15" i="19"/>
  <c r="H16" i="19"/>
  <c r="H5" i="19"/>
  <c r="H17" i="19"/>
  <c r="H6" i="19"/>
  <c r="H18" i="19"/>
  <c r="H7" i="19"/>
  <c r="H19" i="19"/>
  <c r="H8" i="19"/>
  <c r="H9" i="19"/>
  <c r="E3" i="19"/>
  <c r="H10" i="19"/>
  <c r="H11" i="19"/>
  <c r="H12" i="19"/>
  <c r="H13" i="19"/>
  <c r="H14" i="19"/>
  <c r="E15" i="19"/>
  <c r="E14" i="19"/>
  <c r="E13" i="19"/>
  <c r="E12" i="19"/>
  <c r="E11" i="19"/>
  <c r="E10" i="19"/>
  <c r="F10" i="19" s="1"/>
  <c r="K10" i="19" s="1"/>
  <c r="E16" i="19"/>
  <c r="E9" i="19"/>
  <c r="F9" i="19" s="1"/>
  <c r="K9" i="19" s="1"/>
  <c r="E8" i="19"/>
  <c r="F8" i="19" s="1"/>
  <c r="K8" i="19" s="1"/>
  <c r="E19" i="19"/>
  <c r="E5" i="19"/>
  <c r="F5" i="19" s="1"/>
  <c r="K5" i="19" s="1"/>
  <c r="E7" i="19"/>
  <c r="F7" i="19" s="1"/>
  <c r="K7" i="19" s="1"/>
  <c r="E18" i="19"/>
  <c r="E6" i="19"/>
  <c r="F6" i="19" s="1"/>
  <c r="K6" i="19" s="1"/>
  <c r="E17" i="19"/>
  <c r="N1108" i="2"/>
  <c r="M1108" i="2"/>
  <c r="D72" i="7"/>
  <c r="D70" i="7"/>
  <c r="D69" i="7"/>
  <c r="N1062" i="2"/>
  <c r="M1062" i="2"/>
  <c r="F3" i="19" l="1"/>
  <c r="K3" i="19" s="1"/>
  <c r="E20" i="19"/>
  <c r="F20" i="19" s="1"/>
  <c r="K20" i="19" s="1"/>
  <c r="I8" i="19"/>
  <c r="J8" i="19"/>
  <c r="I19" i="19"/>
  <c r="J19" i="19"/>
  <c r="I7" i="19"/>
  <c r="J7" i="19"/>
  <c r="I18" i="19"/>
  <c r="J18" i="19"/>
  <c r="I6" i="19"/>
  <c r="J6" i="19"/>
  <c r="I14" i="19"/>
  <c r="J14" i="19"/>
  <c r="I17" i="19"/>
  <c r="J17" i="19"/>
  <c r="I13" i="19"/>
  <c r="J13" i="19"/>
  <c r="I5" i="19"/>
  <c r="J5" i="19"/>
  <c r="I12" i="19"/>
  <c r="J12" i="19"/>
  <c r="I11" i="19"/>
  <c r="J11" i="19"/>
  <c r="I16" i="19"/>
  <c r="J16" i="19"/>
  <c r="I10" i="19"/>
  <c r="J10" i="19"/>
  <c r="I15" i="19"/>
  <c r="J15" i="19"/>
  <c r="I9" i="19"/>
  <c r="J9" i="19"/>
  <c r="H20" i="19"/>
  <c r="I20" i="19" s="1"/>
  <c r="F15" i="19"/>
  <c r="K15" i="19" s="1"/>
  <c r="F14" i="19"/>
  <c r="K14" i="19" s="1"/>
  <c r="F13" i="19"/>
  <c r="K13" i="19" s="1"/>
  <c r="F12" i="19"/>
  <c r="K12" i="19" s="1"/>
  <c r="F19" i="19"/>
  <c r="K19" i="19" s="1"/>
  <c r="F18" i="19"/>
  <c r="K18" i="19" s="1"/>
  <c r="F17" i="19"/>
  <c r="K17" i="19" s="1"/>
  <c r="F16" i="19"/>
  <c r="K16" i="19" s="1"/>
  <c r="F11" i="19"/>
  <c r="K11" i="19" s="1"/>
  <c r="N1558" i="2"/>
  <c r="N1547" i="2"/>
  <c r="N435" i="2"/>
  <c r="M1558" i="2"/>
  <c r="C98" i="21" l="1" a="1"/>
  <c r="C98" i="21" s="1"/>
  <c r="A2" i="22" a="1"/>
  <c r="A2" i="22" s="1"/>
  <c r="A760" i="8" a="1"/>
  <c r="A760" i="8" s="1"/>
  <c r="R63" i="7"/>
  <c r="R64" i="7"/>
  <c r="R65" i="7"/>
  <c r="R66" i="7"/>
  <c r="R67" i="7"/>
  <c r="R68" i="7"/>
  <c r="R69" i="7"/>
  <c r="R70" i="7"/>
  <c r="R71" i="7"/>
  <c r="R72" i="7"/>
  <c r="R73" i="7"/>
  <c r="R74" i="7"/>
  <c r="R75" i="7"/>
  <c r="R76" i="7"/>
  <c r="R77" i="7"/>
  <c r="R78" i="7"/>
  <c r="R79" i="7"/>
  <c r="R84" i="7"/>
  <c r="R85" i="7"/>
  <c r="R86" i="7"/>
  <c r="R87" i="7"/>
  <c r="R88" i="7"/>
  <c r="R62" i="7"/>
  <c r="T61" i="7" l="1"/>
  <c r="T62" i="7"/>
  <c r="T63" i="7"/>
  <c r="T64" i="7"/>
  <c r="T65" i="7"/>
  <c r="T66" i="7"/>
  <c r="T67" i="7"/>
  <c r="T68" i="7"/>
  <c r="T69" i="7"/>
  <c r="T70" i="7"/>
  <c r="T71" i="7"/>
  <c r="T72" i="7"/>
  <c r="T73" i="7"/>
  <c r="T74" i="7"/>
  <c r="T75" i="7"/>
  <c r="T76" i="7"/>
  <c r="T77" i="7"/>
  <c r="T78" i="7"/>
  <c r="T79" i="7"/>
  <c r="S61" i="7"/>
  <c r="S62" i="7"/>
  <c r="S63" i="7"/>
  <c r="S64" i="7"/>
  <c r="S65" i="7"/>
  <c r="S66" i="7"/>
  <c r="S67" i="7"/>
  <c r="S68" i="7"/>
  <c r="S69" i="7"/>
  <c r="S70" i="7"/>
  <c r="S71" i="7"/>
  <c r="S72" i="7"/>
  <c r="S73" i="7"/>
  <c r="S74" i="7"/>
  <c r="S75" i="7"/>
  <c r="S76" i="7"/>
  <c r="S77" i="7"/>
  <c r="S78" i="7"/>
  <c r="S79" i="7"/>
  <c r="T60" i="7"/>
  <c r="S60" i="7"/>
  <c r="R60" i="7"/>
  <c r="R61" i="7"/>
  <c r="N110" i="2"/>
  <c r="A52" i="22" s="1" a="1"/>
  <c r="A52" i="22" s="1"/>
  <c r="N429" i="2"/>
  <c r="N1407" i="2"/>
  <c r="M429" i="2"/>
  <c r="M1407" i="2"/>
  <c r="D54" i="7"/>
  <c r="N55" i="7"/>
  <c r="N54" i="7"/>
  <c r="H5" i="3" l="1"/>
  <c r="H11" i="3"/>
  <c r="H17" i="3"/>
  <c r="H14" i="3"/>
  <c r="H15" i="3"/>
  <c r="H6" i="3"/>
  <c r="H12" i="3"/>
  <c r="H18" i="3"/>
  <c r="H3" i="3"/>
  <c r="H7" i="3"/>
  <c r="H4" i="3"/>
  <c r="H16" i="3"/>
  <c r="H8" i="3"/>
  <c r="H9" i="3"/>
  <c r="H10" i="3"/>
  <c r="H19" i="3" l="1"/>
  <c r="G3" i="3" l="1"/>
  <c r="R9" i="7" l="1"/>
  <c r="G4" i="3" l="1"/>
  <c r="G5" i="3"/>
  <c r="G6" i="3"/>
  <c r="G7" i="3"/>
  <c r="G8" i="3"/>
  <c r="G9" i="3"/>
  <c r="G10" i="3"/>
  <c r="G11" i="3"/>
  <c r="G12" i="3"/>
  <c r="G13" i="3"/>
  <c r="G14" i="3"/>
  <c r="G15" i="3"/>
  <c r="G16" i="3"/>
  <c r="G17" i="3"/>
  <c r="G18" i="3"/>
  <c r="G19" i="3" l="1"/>
  <c r="E4" i="3" l="1"/>
  <c r="E5" i="3"/>
  <c r="E6" i="3"/>
  <c r="E7" i="3"/>
  <c r="E8" i="3"/>
  <c r="E9" i="3"/>
  <c r="E10" i="3"/>
  <c r="E11" i="3"/>
  <c r="E12" i="3"/>
  <c r="E13" i="3"/>
  <c r="E14" i="3"/>
  <c r="E15" i="3"/>
  <c r="E16" i="3"/>
  <c r="E17" i="3"/>
  <c r="E18" i="3"/>
  <c r="F5" i="3"/>
  <c r="F6" i="3"/>
  <c r="F7" i="3"/>
  <c r="F8" i="3"/>
  <c r="F9" i="3"/>
  <c r="F10" i="3"/>
  <c r="F11" i="3"/>
  <c r="F12" i="3"/>
  <c r="F13" i="3"/>
  <c r="F14" i="3"/>
  <c r="F15" i="3"/>
  <c r="F16" i="3"/>
  <c r="F17" i="3"/>
  <c r="F18" i="3"/>
  <c r="F3" i="3" l="1"/>
  <c r="D3" i="3"/>
  <c r="F4" i="3"/>
  <c r="D4" i="3"/>
  <c r="E19" i="3"/>
  <c r="J3" i="3" l="1"/>
  <c r="J4" i="3"/>
  <c r="F19" i="3"/>
  <c r="D11" i="3"/>
  <c r="J11" i="3" s="1"/>
  <c r="D15" i="3"/>
  <c r="J15" i="3" s="1"/>
  <c r="D16" i="3"/>
  <c r="J16" i="3" s="1"/>
  <c r="D17" i="3"/>
  <c r="J17" i="3" s="1"/>
  <c r="D6" i="3"/>
  <c r="J6" i="3" s="1"/>
  <c r="D9" i="3"/>
  <c r="J9" i="3" s="1"/>
  <c r="D12" i="3"/>
  <c r="J12" i="3" s="1"/>
  <c r="D8" i="3"/>
  <c r="J8" i="3" s="1"/>
  <c r="D10" i="3"/>
  <c r="J10" i="3" s="1"/>
  <c r="D18" i="3"/>
  <c r="J18" i="3" s="1"/>
  <c r="D13" i="3"/>
  <c r="J13" i="3" s="1"/>
  <c r="D5" i="3"/>
  <c r="J5" i="3" s="1"/>
  <c r="D14" i="3"/>
  <c r="J14" i="3" s="1"/>
  <c r="D7" i="3"/>
  <c r="J7" i="3" s="1"/>
  <c r="D19" i="3" l="1"/>
  <c r="J19"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tc={3413B76E-8009-4EE7-95F9-4D7A67D70BB0}</author>
    <author>tc={D3581A57-9547-45CB-9397-E6EA3392FD7B}</author>
    <author>tc={614EA62F-D4BC-4214-B506-E6E0207C26B9}</author>
    <author>tc={0F4251DE-7D06-4FA8-A50B-6F62B0024987}</author>
    <author>tc={3C97C582-A231-4C75-9CE1-8F3BC70004AE}</author>
    <author>tc={8B7AB6C3-1559-44C8-AA14-ED145FAE164C}</author>
    <author>tc={ACFCEC6C-358A-472B-8AE4-CFBE1ABEF5C6}</author>
    <author>tc={0C7ED9CF-1B29-4722-A213-A9CC9DF83969}</author>
    <author>tc={4B0EA600-EDE6-4E69-B312-1E6FD96700B7}</author>
    <author>tc={8BFDFEE9-EEB2-451C-9FDC-A2EB9E63BFE5}</author>
    <author>tc={5107B9CF-9CD1-4AED-8C81-6639FFE8F177}</author>
    <author>tc={0C8BAEA2-5642-44BC-BDAC-EC5F4ABCF286}</author>
    <author>tc={4D7BFC17-03EA-4BFB-A679-B0AB6660B534}</author>
    <author>tc={30990541-1884-43F1-B2CF-5D4EDA14430C}</author>
    <author>tc={566035E3-1E4C-45D2-9F8C-2F54C84C4144}</author>
    <author>tc={D986C932-046D-483D-B341-EE2D3F429F01}</author>
    <author>tc={28595F7A-744E-4DE9-BC4A-970EC8626666}</author>
    <author>tc={3DE09CD0-3D4B-4C2A-B9A2-D75DB25E7DCE}</author>
    <author>tc={C0513C24-F43A-4CB2-BD37-5EA7251CCC5B}</author>
    <author>tc={2C2784DE-941F-430A-98D3-FCEBCE5AE65F}</author>
    <author>tc={804F079B-BED8-4A4E-9356-C7B0C559B4A0}</author>
    <author>tc={385DEC48-D335-4CAE-8A40-C8E4BD910F6E}</author>
    <author>tc={EB0BA5E3-742E-4CB9-BD63-A5E75BB229EF}</author>
    <author>tc={B03B3AAB-7D56-42B7-88A4-E5A303CB2D01}</author>
    <author>tc={AD63AD6B-48C7-421A-882F-BEB80AD6DBC9}</author>
    <author>tc={0D932B3E-BAB0-4B0D-BB1F-99D40B46C944}</author>
    <author>tc={FB6BBBB5-B038-4A2E-9051-74E066808C7C}</author>
    <author>tc={9070A33C-30E2-48C9-AA30-191FC8E2970F}</author>
    <author>tc={782AD10A-2880-4381-AD14-F8CC0E1FE878}</author>
    <author>tc={A60325E6-63DE-4163-B7EF-51F01834A9DE}</author>
    <author>tc={B479762C-7216-45BC-9293-C26F67D5E9AD}</author>
    <author>tc={CCB351E3-3D8F-4194-A295-6C4480BECF68}</author>
    <author>tc={6EAF9CBE-6352-446A-B1D8-9B288793962F}</author>
    <author>tc={C67D2B86-8FF6-474F-9469-CFF2517187D2}</author>
    <author>tc={278E5BF5-A554-46DF-8239-8ED9E1615FA8}</author>
    <author>tc={096EF38A-D50D-42F3-A7CA-E9E428FF872C}</author>
    <author>tc={3ACF87FE-C427-4FB7-A5A1-F155BAC38C72}</author>
    <author>tc={CD3B713E-1119-4D9F-B625-0664DED2C2B8}</author>
    <author>tc={B561D8AF-C5C8-4156-B5D2-B59E205ECDC4}</author>
    <author>tc={5D52B981-1EA3-490C-881E-E912EBD81326}</author>
    <author>tc={FA043095-3204-45DE-A00F-BEC8EA9E6442}</author>
    <author>tc={ECDF7079-7568-499D-AAA9-67BD943241B5}</author>
    <author>tc={8FAA6DFE-8A71-4515-8BA6-0597A178A6EF}</author>
    <author>tc={A13A1F3C-B59D-4981-A240-F672EAF406CB}</author>
    <author>tc={309EABB3-C8EC-463F-BB9E-553A8B4C8314}</author>
    <author>tc={4FFAE1B2-EF5E-48E5-90AC-D3322EE73893}</author>
    <author>tc={1CFB6163-97DE-45AB-851E-75DD47EDBC72}</author>
    <author>tc={224F7CDB-C860-4652-BF80-099288F82D39}</author>
    <author>tc={DCCCBE55-0B4A-4EEC-891F-85B62EF21891}</author>
    <author>tc={EC39F46C-1C6F-4FA9-9DF7-E585ECE049D9}</author>
    <author>tc={7F04A1AD-608C-4B2F-B564-931557391223}</author>
    <author>tc={292AEFD8-4EBF-4786-B219-0C4EDF406491}</author>
    <author>tc={B8E06186-162D-4A2B-A994-26B77D40E781}</author>
    <author>tc={7DC74DC5-CA3E-4779-B195-11BE167EB062}</author>
    <author>tc={641FA048-FA23-413C-A61B-43BD3588E058}</author>
  </authors>
  <commentList>
    <comment ref="E4" authorId="0" shapeId="0" xr:uid="{3413B76E-8009-4EE7-95F9-4D7A67D70BB0}">
      <text>
        <t>[Threaded comment]
Your version of Excel allows you to read this threaded comment; however, any edits to it will get removed if the file is opened in a newer version of Excel. Learn more: https://go.microsoft.com/fwlink/?linkid=870924
Comment:
    Need to check all fan</t>
      </text>
    </comment>
    <comment ref="E9" authorId="1" shapeId="0" xr:uid="{D3581A57-9547-45CB-9397-E6EA3392FD7B}">
      <text>
        <t>[Threaded comment]
Your version of Excel allows you to read this threaded comment; however, any edits to it will get removed if the file is opened in a newer version of Excel. Learn more: https://go.microsoft.com/fwlink/?linkid=870924
Comment:
    PLAN at 30 Sep</t>
      </text>
    </comment>
    <comment ref="E15" authorId="2" shapeId="0" xr:uid="{614EA62F-D4BC-4214-B506-E6E0207C26B9}">
      <text>
        <t>[Threaded comment]
Your version of Excel allows you to read this threaded comment; however, any edits to it will get removed if the file is opened in a newer version of Excel. Learn more: https://go.microsoft.com/fwlink/?linkid=870924
Comment:
    Under CAble reroute project</t>
      </text>
    </comment>
    <comment ref="E19" authorId="3" shapeId="0" xr:uid="{0F4251DE-7D06-4FA8-A50B-6F62B0024987}">
      <text>
        <t>[Threaded comment]
Your version of Excel allows you to read this threaded comment; however, any edits to it will get removed if the file is opened in a newer version of Excel. Learn more: https://go.microsoft.com/fwlink/?linkid=870924
Comment:
    ACRILIC SHEET TO BE PURCHASE</t>
      </text>
    </comment>
    <comment ref="E34" authorId="4" shapeId="0" xr:uid="{3C97C582-A231-4C75-9CE1-8F3BC70004AE}">
      <text>
        <t>[Threaded comment]
Your version of Excel allows you to read this threaded comment; however, any edits to it will get removed if the file is opened in a newer version of Excel. Learn more: https://go.microsoft.com/fwlink/?linkid=870924
Comment:
    Provision for addition point</t>
      </text>
    </comment>
    <comment ref="E41" authorId="5" shapeId="0" xr:uid="{8B7AB6C3-1559-44C8-AA14-ED145FAE164C}">
      <text>
        <t>[Threaded comment]
Your version of Excel allows you to read this threaded comment; however, any edits to it will get removed if the file is opened in a newer version of Excel. Learn more: https://go.microsoft.com/fwlink/?linkid=870924
Comment:
    Scrapfolding require</t>
      </text>
    </comment>
    <comment ref="E70" authorId="6" shapeId="0" xr:uid="{ACFCEC6C-358A-472B-8AE4-CFBE1ABEF5C6}">
      <text>
        <t>[Threaded comment]
Your version of Excel allows you to read this threaded comment; however, any edits to it will get removed if the file is opened in a newer version of Excel. Learn more: https://go.microsoft.com/fwlink/?linkid=870924
Comment:
    Harsh vendor need to check</t>
      </text>
    </comment>
    <comment ref="E71" authorId="7" shapeId="0" xr:uid="{0C7ED9CF-1B29-4722-A213-A9CC9DF83969}">
      <text>
        <t>[Threaded comment]
Your version of Excel allows you to read this threaded comment; however, any edits to it will get removed if the file is opened in a newer version of Excel. Learn more: https://go.microsoft.com/fwlink/?linkid=870924
Comment:
    we need to take quotation from diffrent contractor</t>
      </text>
    </comment>
    <comment ref="E75" authorId="8" shapeId="0" xr:uid="{4B0EA600-EDE6-4E69-B312-1E6FD96700B7}">
      <text>
        <t>[Threaded comment]
Your version of Excel allows you to read this threaded comment; however, any edits to it will get removed if the file is opened in a newer version of Excel. Learn more: https://go.microsoft.com/fwlink/?linkid=870924
Comment:
    New juction box need to done</t>
      </text>
    </comment>
    <comment ref="E91" authorId="9" shapeId="0" xr:uid="{8BFDFEE9-EEB2-451C-9FDC-A2EB9E63BFE5}">
      <text>
        <t>[Threaded comment]
Your version of Excel allows you to read this threaded comment; however, any edits to it will get removed if the file is opened in a newer version of Excel. Learn more: https://go.microsoft.com/fwlink/?linkid=870924
Comment:
    need to check for debit , RAMSHANKAR
29/4/2022</t>
      </text>
    </comment>
    <comment ref="E102" authorId="10" shapeId="0" xr:uid="{5107B9CF-9CD1-4AED-8C81-6639FFE8F177}">
      <text>
        <t>[Threaded comment]
Your version of Excel allows you to read this threaded comment; however, any edits to it will get removed if the file is opened in a newer version of Excel. Learn more: https://go.microsoft.com/fwlink/?linkid=870924
Comment:
    Estimation , require</t>
      </text>
    </comment>
    <comment ref="E110" authorId="11" shapeId="0" xr:uid="{0C8BAEA2-5642-44BC-BDAC-EC5F4ABCF286}">
      <text>
        <t>[Threaded comment]
Your version of Excel allows you to read this threaded comment; however, any edits to it will get removed if the file is opened in a newer version of Excel. Learn more: https://go.microsoft.com/fwlink/?linkid=870924
Comment:
    Quotation recived , approval required</t>
      </text>
    </comment>
    <comment ref="E126" authorId="12" shapeId="0" xr:uid="{4D7BFC17-03EA-4BFB-A679-B0AB6660B534}">
      <text>
        <t>[Threaded comment]
Your version of Excel allows you to read this threaded comment; however, any edits to it will get removed if the file is opened in a newer version of Excel. Learn more: https://go.microsoft.com/fwlink/?linkid=870924
Comment:
    Change polish filter design single bag</t>
      </text>
    </comment>
    <comment ref="E127" authorId="13" shapeId="0" xr:uid="{30990541-1884-43F1-B2CF-5D4EDA14430C}">
      <text>
        <t>[Threaded comment]
Your version of Excel allows you to read this threaded comment; however, any edits to it will get removed if the file is opened in a newer version of Excel. Learn more: https://go.microsoft.com/fwlink/?linkid=870924
Comment:
    3 phase dosing pump install</t>
      </text>
    </comment>
    <comment ref="E128" authorId="14" shapeId="0" xr:uid="{566035E3-1E4C-45D2-9F8C-2F54C84C4144}">
      <text>
        <t>[Threaded comment]
Your version of Excel allows you to read this threaded comment; however, any edits to it will get removed if the file is opened in a newer version of Excel. Learn more: https://go.microsoft.com/fwlink/?linkid=870924
Comment:
    3 phase dosing pump install</t>
      </text>
    </comment>
    <comment ref="E141" authorId="15" shapeId="0" xr:uid="{D986C932-046D-483D-B341-EE2D3F429F01}">
      <text>
        <t>[Threaded comment]
Your version of Excel allows you to read this threaded comment; however, any edits to it will get removed if the file is opened in a newer version of Excel. Learn more: https://go.microsoft.com/fwlink/?linkid=870924
Comment:
    M SEAL Apply</t>
      </text>
    </comment>
    <comment ref="E160" authorId="16" shapeId="0" xr:uid="{28595F7A-744E-4DE9-BC4A-970EC8626666}">
      <text>
        <t>[Threaded comment]
Your version of Excel allows you to read this threaded comment; however, any edits to it will get removed if the file is opened in a newer version of Excel. Learn more: https://go.microsoft.com/fwlink/?linkid=870924
Comment:
    Material not found in store so work is delay</t>
      </text>
    </comment>
    <comment ref="E172" authorId="17" shapeId="0" xr:uid="{3DE09CD0-3D4B-4C2A-B9A2-D75DB25E7DCE}">
      <text>
        <t>[Threaded comment]
Your version of Excel allows you to read this threaded comment; however, any edits to it will get removed if the file is opened in a newer version of Excel. Learn more: https://go.microsoft.com/fwlink/?linkid=870924
Comment:
    List to need for permanet 24V points</t>
      </text>
    </comment>
    <comment ref="E197" authorId="18" shapeId="0" xr:uid="{C0513C24-F43A-4CB2-BD37-5EA7251CCC5B}">
      <text>
        <t>[Threaded comment]
Your version of Excel allows you to read this threaded comment; however, any edits to it will get removed if the file is opened in a newer version of Excel. Learn more: https://go.microsoft.com/fwlink/?linkid=870924
Comment:
    Gearbox motor send</t>
      </text>
    </comment>
    <comment ref="E202" authorId="19" shapeId="0" xr:uid="{2C2784DE-941F-430A-98D3-FCEBCE5AE65F}">
      <text>
        <t>[Threaded comment]
Your version of Excel allows you to read this threaded comment; however, any edits to it will get removed if the file is opened in a newer version of Excel. Learn more: https://go.microsoft.com/fwlink/?linkid=870924
Comment:
    it is at line 08</t>
      </text>
    </comment>
    <comment ref="E258" authorId="20" shapeId="0" xr:uid="{804F079B-BED8-4A4E-9356-C7B0C559B4A0}">
      <text>
        <t>[Threaded comment]
Your version of Excel allows you to read this threaded comment; however, any edits to it will get removed if the file is opened in a newer version of Excel. Learn more: https://go.microsoft.com/fwlink/?linkid=870924
Comment:
    Level switch working but interlock with pump is not available</t>
      </text>
    </comment>
    <comment ref="E259" authorId="21" shapeId="0" xr:uid="{385DEC48-D335-4CAE-8A40-C8E4BD910F6E}">
      <text>
        <t>[Threaded comment]
Your version of Excel allows you to read this threaded comment; however, any edits to it will get removed if the file is opened in a newer version of Excel. Learn more: https://go.microsoft.com/fwlink/?linkid=870924
Comment:
    Need to calibration</t>
      </text>
    </comment>
    <comment ref="E446" authorId="22" shapeId="0" xr:uid="{EB0BA5E3-742E-4CB9-BD63-A5E75BB229EF}">
      <text>
        <t>[Threaded comment]
Your version of Excel allows you to read this threaded comment; however, any edits to it will get removed if the file is opened in a newer version of Excel. Learn more: https://go.microsoft.com/fwlink/?linkid=870924
Comment:
    Waiting for finicial approval</t>
      </text>
    </comment>
    <comment ref="E484" authorId="23" shapeId="0" xr:uid="{B03B3AAB-7D56-42B7-88A4-E5A303CB2D01}">
      <text>
        <t>[Threaded comment]
Your version of Excel allows you to read this threaded comment; however, any edits to it will get removed if the file is opened in a newer version of Excel. Learn more: https://go.microsoft.com/fwlink/?linkid=870924
Comment:
    Decoupple</t>
      </text>
    </comment>
    <comment ref="E506" authorId="24" shapeId="0" xr:uid="{AD63AD6B-48C7-421A-882F-BEB80AD6DBC9}">
      <text>
        <t>[Threaded comment]
Your version of Excel allows you to read this threaded comment; however, any edits to it will get removed if the file is opened in a newer version of Excel. Learn more: https://go.microsoft.com/fwlink/?linkid=870924
Comment:
    Bolt tight</t>
      </text>
    </comment>
    <comment ref="E514" authorId="25" shapeId="0" xr:uid="{0D932B3E-BAB0-4B0D-BB1F-99D40B46C944}">
      <text>
        <t>[Threaded comment]
Your version of Excel allows you to read this threaded comment; however, any edits to it will get removed if the file is opened in a newer version of Excel. Learn more: https://go.microsoft.com/fwlink/?linkid=870924
Comment:
    Design PO waiting</t>
      </text>
    </comment>
    <comment ref="E544" authorId="26" shapeId="0" xr:uid="{FB6BBBB5-B038-4A2E-9051-74E066808C7C}">
      <text>
        <t>[Threaded comment]
Your version of Excel allows you to read this threaded comment; however, any edits to it will get removed if the file is opened in a newer version of Excel. Learn more: https://go.microsoft.com/fwlink/?linkid=870924
Comment:
    IT Job , Pending due to approval</t>
      </text>
    </comment>
    <comment ref="E558" authorId="27" shapeId="0" xr:uid="{9070A33C-30E2-48C9-AA30-191FC8E2970F}">
      <text>
        <t>[Threaded comment]
Your version of Excel allows you to read this threaded comment; however, any edits to it will get removed if the file is opened in a newer version of Excel. Learn more: https://go.microsoft.com/fwlink/?linkid=870924
Comment:
    need to confirm drain line
Reply:
    Need to clear choke first and then 1.5'' pvc line with one socket reqiured cloased point
Reply:
    Fire hydrant can be used as pressure to dechoking line</t>
      </text>
    </comment>
    <comment ref="E562" authorId="28" shapeId="0" xr:uid="{782AD10A-2880-4381-AD14-F8CC0E1FE878}">
      <text>
        <t>[Threaded comment]
Your version of Excel allows you to read this threaded comment; however, any edits to it will get removed if the file is opened in a newer version of Excel. Learn more: https://go.microsoft.com/fwlink/?linkid=870924
Comment:
    spare movment</t>
      </text>
    </comment>
    <comment ref="E566" authorId="29" shapeId="0" xr:uid="{A60325E6-63DE-4163-B7EF-51F01834A9DE}">
      <text>
        <t>[Threaded comment]
Your version of Excel allows you to read this threaded comment; however, any edits to it will get removed if the file is opened in a newer version of Excel. Learn more: https://go.microsoft.com/fwlink/?linkid=870924
Comment:
    Drop leakage
Reply:
    Seal not available</t>
      </text>
    </comment>
    <comment ref="E591" authorId="30" shapeId="0" xr:uid="{B479762C-7216-45BC-9293-C26F67D5E9AD}">
      <text>
        <t>[Threaded comment]
Your version of Excel allows you to read this threaded comment; however, any edits to it will get removed if the file is opened in a newer version of Excel. Learn more: https://go.microsoft.com/fwlink/?linkid=870924
Comment:
    Action plan</t>
      </text>
    </comment>
    <comment ref="E605" authorId="31" shapeId="0" xr:uid="{CCB351E3-3D8F-4194-A295-6C4480BECF68}">
      <text>
        <t>[Threaded comment]
Your version of Excel allows you to read this threaded comment; however, any edits to it will get removed if the file is opened in a newer version of Excel. Learn more: https://go.microsoft.com/fwlink/?linkid=870924
Comment:
    Need to verify from user side
Reply:
    Problem not solved yet</t>
      </text>
    </comment>
    <comment ref="E612" authorId="32" shapeId="0" xr:uid="{6EAF9CBE-6352-446A-B1D8-9B288793962F}">
      <text>
        <t>[Threaded comment]
Your version of Excel allows you to read this threaded comment; however, any edits to it will get removed if the file is opened in a newer version of Excel. Learn more: https://go.microsoft.com/fwlink/?linkid=870924
Comment:
    Board suppluy issue possible</t>
      </text>
    </comment>
    <comment ref="E683" authorId="33" shapeId="0" xr:uid="{C67D2B86-8FF6-474F-9469-CFF2517187D2}">
      <text>
        <t>[Threaded comment]
Your version of Excel allows you to read this threaded comment; however, any edits to it will get removed if the file is opened in a newer version of Excel. Learn more: https://go.microsoft.com/fwlink/?linkid=870924
Comment:
    RCA, need to done , 3 hour</t>
      </text>
    </comment>
    <comment ref="E879" authorId="34" shapeId="0" xr:uid="{278E5BF5-A554-46DF-8239-8ED9E1615FA8}">
      <text>
        <t>[Threaded comment]
Your version of Excel allows you to read this threaded comment; however, any edits to it will get removed if the file is opened in a newer version of Excel. Learn more: https://go.microsoft.com/fwlink/?linkid=870924
Comment:
    Waiting for service engineer</t>
      </text>
    </comment>
    <comment ref="E881" authorId="35" shapeId="0" xr:uid="{096EF38A-D50D-42F3-A7CA-E9E428FF872C}">
      <text>
        <t>[Threaded comment]
Your version of Excel allows you to read this threaded comment; however, any edits to it will get removed if the file is opened in a newer version of Excel. Learn more: https://go.microsoft.com/fwlink/?linkid=870924
Comment:
    New pump required already in discussion</t>
      </text>
    </comment>
    <comment ref="X922" authorId="36" shapeId="0" xr:uid="{3ACF87FE-C427-4FB7-A5A1-F155BAC38C72}">
      <text>
        <t>[Threaded comment]
Your version of Excel allows you to read this threaded comment; however, any edits to it will get removed if the file is opened in a newer version of Excel. Learn more: https://go.microsoft.com/fwlink/?linkid=870924
Comment:
    4102784012</t>
      </text>
    </comment>
    <comment ref="E1046" authorId="37" shapeId="0" xr:uid="{CD3B713E-1119-4D9F-B625-0664DED2C2B8}">
      <text>
        <t>[Threaded comment]
Your version of Excel allows you to read this threaded comment; however, any edits to it will get removed if the file is opened in a newer version of Excel. Learn more: https://go.microsoft.com/fwlink/?linkid=870924
Comment:
    SC created</t>
      </text>
    </comment>
    <comment ref="E1062" authorId="38" shapeId="0" xr:uid="{B561D8AF-C5C8-4156-B5D2-B59E205ECDC4}">
      <text>
        <t>[Threaded comment]
Your version of Excel allows you to read this threaded comment; however, any edits to it will get removed if the file is opened in a newer version of Excel. Learn more: https://go.microsoft.com/fwlink/?linkid=870924
Comment:
    Valve need to change</t>
      </text>
    </comment>
    <comment ref="E1170" authorId="39" shapeId="0" xr:uid="{5D52B981-1EA3-490C-881E-E912EBD81326}">
      <text>
        <t>[Threaded comment]
Your version of Excel allows you to read this threaded comment; however, any edits to it will get removed if the file is opened in a newer version of Excel. Learn more: https://go.microsoft.com/fwlink/?linkid=870924
Comment:
    Pump fitting done</t>
      </text>
    </comment>
    <comment ref="E1244" authorId="40" shapeId="0" xr:uid="{FA043095-3204-45DE-A00F-BEC8EA9E6442}">
      <text>
        <t>[Threaded comment]
Your version of Excel allows you to read this threaded comment; however, any edits to it will get removed if the file is opened in a newer version of Excel. Learn more: https://go.microsoft.com/fwlink/?linkid=870924
Comment:
    Downtime 9 hour 20 march</t>
      </text>
    </comment>
    <comment ref="E1315" authorId="41" shapeId="0" xr:uid="{ECDF7079-7568-499D-AAA9-67BD943241B5}">
      <text>
        <t>[Threaded comment]
Your version of Excel allows you to read this threaded comment; however, any edits to it will get removed if the file is opened in a newer version of Excel. Learn more: https://go.microsoft.com/fwlink/?linkid=870924
Comment:
    LL switch is pending
Reply:
    Not updated</t>
      </text>
    </comment>
    <comment ref="E1407" authorId="42" shapeId="0" xr:uid="{8FAA6DFE-8A71-4515-8BA6-0597A178A6EF}">
      <text>
        <t>[Threaded comment]
Your version of Excel allows you to read this threaded comment; however, any edits to it will get removed if the file is opened in a newer version of Excel. Learn more: https://go.microsoft.com/fwlink/?linkid=870924
Comment:
    need MOC</t>
      </text>
    </comment>
    <comment ref="E1411" authorId="43" shapeId="0" xr:uid="{A13A1F3C-B59D-4981-A240-F672EAF406CB}">
      <text>
        <t>[Threaded comment]
Your version of Excel allows you to read this threaded comment; however, any edits to it will get removed if the file is opened in a newer version of Excel. Learn more: https://go.microsoft.com/fwlink/?linkid=870924
Comment:
    Calibartion confirmation need to be verify</t>
      </text>
    </comment>
    <comment ref="E1444" authorId="44" shapeId="0" xr:uid="{309EABB3-C8EC-463F-BB9E-553A8B4C8314}">
      <text>
        <t>[Threaded comment]
Your version of Excel allows you to read this threaded comment; however, any edits to it will get removed if the file is opened in a newer version of Excel. Learn more: https://go.microsoft.com/fwlink/?linkid=870924
Comment:
    Need to be RCA , problem yet not solved , attend by Ronal patel
Reply:
    Harsahd sir recheck and confirm about motor change</t>
      </text>
    </comment>
    <comment ref="E1452" authorId="45" shapeId="0" xr:uid="{4FFAE1B2-EF5E-48E5-90AC-D3322EE73893}">
      <text>
        <t>[Threaded comment]
Your version of Excel allows you to read this threaded comment; however, any edits to it will get removed if the file is opened in a newer version of Excel. Learn more: https://go.microsoft.com/fwlink/?linkid=870924
Comment:
    NEED to discuss with Instrument side</t>
      </text>
    </comment>
    <comment ref="E1459" authorId="46" shapeId="0" xr:uid="{1CFB6163-97DE-45AB-851E-75DD47EDBC72}">
      <text>
        <t xml:space="preserve">[Threaded comment]
Your version of Excel allows you to read this threaded comment; however, any edits to it will get removed if the file is opened in a newer version of Excel. Learn more: https://go.microsoft.com/fwlink/?linkid=870924
Comment:
    RCA need to done , M2
</t>
      </text>
    </comment>
    <comment ref="L1488" authorId="47" shapeId="0" xr:uid="{224F7CDB-C860-4652-BF80-099288F82D39}">
      <text>
        <t>[Threaded comment]
Your version of Excel allows you to read this threaded comment; however, any edits to it will get removed if the file is opened in a newer version of Excel. Learn more: https://go.microsoft.com/fwlink/?linkid=870924
Comment:
    Talk with Ram</t>
      </text>
    </comment>
    <comment ref="L1492" authorId="48" shapeId="0" xr:uid="{DCCCBE55-0B4A-4EEC-891F-85B62EF21891}">
      <text>
        <t>[Threaded comment]
Your version of Excel allows you to read this threaded comment; however, any edits to it will get removed if the file is opened in a newer version of Excel. Learn more: https://go.microsoft.com/fwlink/?linkid=870924
Comment:
    Talk with RAM</t>
      </text>
    </comment>
    <comment ref="E1516" authorId="49" shapeId="0" xr:uid="{EC39F46C-1C6F-4FA9-9DF7-E585ECE049D9}">
      <text>
        <t>[Threaded comment]
Your version of Excel allows you to read this threaded comment; however, any edits to it will get removed if the file is opened in a newer version of Excel. Learn more: https://go.microsoft.com/fwlink/?linkid=870924
Comment:
    RCA, neet to be done</t>
      </text>
    </comment>
    <comment ref="E1529" authorId="50" shapeId="0" xr:uid="{7F04A1AD-608C-4B2F-B564-931557391223}">
      <text>
        <t>[Threaded comment]
Your version of Excel allows you to read this threaded comment; however, any edits to it will get removed if the file is opened in a newer version of Excel. Learn more: https://go.microsoft.com/fwlink/?linkid=870924
Comment:
    As disscuss in meeting vipin sir feedback that problem yet not solved and Ram shankar singh told to issue to ele shift A officer , slip recived but status not mention clearly</t>
      </text>
    </comment>
    <comment ref="E1530" authorId="51" shapeId="0" xr:uid="{292AEFD8-4EBF-4786-B219-0C4EDF406491}">
      <text>
        <t>[Threaded comment]
Your version of Excel allows you to read this threaded comment; however, any edits to it will get removed if the file is opened in a newer version of Excel. Learn more: https://go.microsoft.com/fwlink/?linkid=870924
Comment:
    As disscuss in meeting vipin sir feedback that problem yet not solved and Ram shankar singh told to issue to ele shift A officer , slip recived but status not mention clearly</t>
      </text>
    </comment>
    <comment ref="E1547" authorId="52" shapeId="0" xr:uid="{B8E06186-162D-4A2B-A994-26B77D40E781}">
      <text>
        <t>[Threaded comment]
Your version of Excel allows you to read this threaded comment; however, any edits to it will get removed if the file is opened in a newer version of Excel. Learn more: https://go.microsoft.com/fwlink/?linkid=870924
Comment:
    Waiting for finicial approval</t>
      </text>
    </comment>
    <comment ref="E1549" authorId="53" shapeId="0" xr:uid="{7DC74DC5-CA3E-4779-B195-11BE167EB062}">
      <text>
        <t>[Threaded comment]
Your version of Excel allows you to read this threaded comment; however, any edits to it will get removed if the file is opened in a newer version of Excel. Learn more: https://go.microsoft.com/fwlink/?linkid=870924
Comment:
    waiting for quotation</t>
      </text>
    </comment>
    <comment ref="E1812" authorId="54" shapeId="0" xr:uid="{641FA048-FA23-413C-A61B-43BD3588E058}">
      <text>
        <t>[Threaded comment]
Your version of Excel allows you to read this threaded comment; however, any edits to it will get removed if the file is opened in a newer version of Excel. Learn more: https://go.microsoft.com/fwlink/?linkid=870924
Comment:
    RCA need to done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tc={D7FE8E9C-4592-4895-BF8C-DF6E789D3432}</author>
    <author>tc={B7D51AF9-D654-4535-A239-5191B579A839}</author>
    <author>tc={1347D95B-709E-4700-B77B-6260438DB291}</author>
    <author>tc={46124FF2-C623-486C-9F06-01DEE7E8FE43}</author>
  </authors>
  <commentList>
    <comment ref="J52" authorId="0" shapeId="0" xr:uid="{D7FE8E9C-4592-4895-BF8C-DF6E789D3432}">
      <text>
        <t>[Threaded comment]
Your version of Excel allows you to read this threaded comment; however, any edits to it will get removed if the file is opened in a newer version of Excel. Learn more: https://go.microsoft.com/fwlink/?linkid=870924
Comment:
    He were ginig to GETCO office</t>
      </text>
    </comment>
    <comment ref="M53" authorId="1" shapeId="0" xr:uid="{B7D51AF9-D654-4535-A239-5191B579A839}">
      <text>
        <t>[Threaded comment]
Your version of Excel allows you to read this threaded comment; however, any edits to it will get removed if the file is opened in a newer version of Excel. Learn more: https://go.microsoft.com/fwlink/?linkid=870924
Comment:
    Working in  refinery control room</t>
      </text>
    </comment>
    <comment ref="D372" authorId="2" shapeId="0" xr:uid="{1347D95B-709E-4700-B77B-6260438DB291}">
      <text>
        <t>[Threaded comment]
Your version of Excel allows you to read this threaded comment; however, any edits to it will get removed if the file is opened in a newer version of Excel. Learn more: https://go.microsoft.com/fwlink/?linkid=870924
Comment:
    In PLACE OF BHAGAT</t>
      </text>
    </comment>
    <comment ref="D377" authorId="3" shapeId="0" xr:uid="{46124FF2-C623-486C-9F06-01DEE7E8FE43}">
      <text>
        <t>[Threaded comment]
Your version of Excel allows you to read this threaded comment; however, any edits to it will get removed if the file is opened in a newer version of Excel. Learn more: https://go.microsoft.com/fwlink/?linkid=870924
Comment:
    In place of chirag</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tc={E7392943-642C-4F26-B24E-02DF416381B9}</author>
    <author>tc={6FA4ADDC-1D71-4BEA-9E1B-4AF3AB2CF339}</author>
    <author>tc={458EA3A7-010F-445B-B904-D53395049EE3}</author>
  </authors>
  <commentList>
    <comment ref="C60" authorId="0" shapeId="0" xr:uid="{E7392943-642C-4F26-B24E-02DF416381B9}">
      <text>
        <t>[Threaded comment]
Your version of Excel allows you to read this threaded comment; however, any edits to it will get removed if the file is opened in a newer version of Excel. Learn more: https://go.microsoft.com/fwlink/?linkid=870924
Comment:
    1 MAY
Reply:
    Stand by pump , diffrent model can be used till wednesday
Reply:
    RGP need to create</t>
      </text>
    </comment>
    <comment ref="C698" authorId="1" shapeId="0" xr:uid="{6FA4ADDC-1D71-4BEA-9E1B-4AF3AB2CF339}">
      <text>
        <t>[Threaded comment]
Your version of Excel allows you to read this threaded comment; however, any edits to it will get removed if the file is opened in a newer version of Excel. Learn more: https://go.microsoft.com/fwlink/?linkid=870924
Comment:
    Under obsevation no leakge  found</t>
      </text>
    </comment>
    <comment ref="C699" authorId="2" shapeId="0" xr:uid="{458EA3A7-010F-445B-B904-D53395049EE3}">
      <text>
        <t>[Threaded comment]
Your version of Excel allows you to read this threaded comment; however, any edits to it will get removed if the file is opened in a newer version of Excel. Learn more: https://go.microsoft.com/fwlink/?linkid=870924
Comment:
    Under Observation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tc={4DB692B6-4E70-4AC8-A1C0-18723F374EA3}</author>
  </authors>
  <commentList>
    <comment ref="C74" authorId="0" shapeId="0" xr:uid="{4DB692B6-4E70-4AC8-A1C0-18723F374EA3}">
      <text>
        <t>[Threaded comment]
Your version of Excel allows you to read this threaded comment; however, any edits to it will get removed if the file is opened in a newer version of Excel. Learn more: https://go.microsoft.com/fwlink/?linkid=870924
Comment:
    paper filter changing frequency need to decide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tc={7D8405AC-26A4-41B2-BC3C-84C2C119421D}</author>
    <author>tc={9A47C5B4-D3E2-4EE6-85E7-CFE7FA51AC56}</author>
    <author>tc={630AF0F1-4047-4751-A855-616BE6E40474}</author>
    <author>tc={5072ABF1-4E09-4719-9AEC-C8E006624485}</author>
    <author>tc={13B3A5EC-9C65-43DB-8383-3D8A0E95570C}</author>
  </authors>
  <commentList>
    <comment ref="BZ33" authorId="0" shapeId="0" xr:uid="{7D8405AC-26A4-41B2-BC3C-84C2C119421D}">
      <text>
        <t>[Threaded comment]
Your version of Excel allows you to read this threaded comment; however, any edits to it will get removed if the file is opened in a newer version of Excel. Learn more: https://go.microsoft.com/fwlink/?linkid=870924
Comment:
    One job is INPRG Nozzle</t>
      </text>
    </comment>
    <comment ref="H34" authorId="1" shapeId="0" xr:uid="{9A47C5B4-D3E2-4EE6-85E7-CFE7FA51AC56}">
      <text>
        <t>[Threaded comment]
Your version of Excel allows you to read this threaded comment; however, any edits to it will get removed if the file is opened in a newer version of Excel. Learn more: https://go.microsoft.com/fwlink/?linkid=870924
Comment:
    Combine with jignesh 13149874</t>
      </text>
    </comment>
    <comment ref="F39" authorId="2" shapeId="0" xr:uid="{630AF0F1-4047-4751-A855-616BE6E40474}">
      <text>
        <t>[Threaded comment]
Your version of Excel allows you to read this threaded comment; however, any edits to it will get removed if the file is opened in a newer version of Excel. Learn more: https://go.microsoft.com/fwlink/?linkid=870924
Comment:
    combine slip with jignesh</t>
      </text>
    </comment>
    <comment ref="BA49" authorId="3" shapeId="0" xr:uid="{5072ABF1-4E09-4719-9AEC-C8E006624485}">
      <text>
        <t>[Threaded comment]
Your version of Excel allows you to read this threaded comment; however, any edits to it will get removed if the file is opened in a newer version of Excel. Learn more: https://go.microsoft.com/fwlink/?linkid=870924
Comment:
    combined with ronak patel</t>
      </text>
    </comment>
    <comment ref="F50" authorId="4" shapeId="0" xr:uid="{13B3A5EC-9C65-43DB-8383-3D8A0E95570C}">
      <text>
        <t>[Threaded comment]
Your version of Excel allows you to read this threaded comment; however, any edits to it will get removed if the file is opened in a newer version of Excel. Learn more: https://go.microsoft.com/fwlink/?linkid=870924
Comment:
    Combine slip with manish</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<sst xmlns="http://schemas.openxmlformats.org/spreadsheetml/2006/main" count="39201" uniqueCount="6272">
  <si>
    <t>SAP code</t>
  </si>
  <si>
    <t>Officer Name</t>
  </si>
  <si>
    <t>Main Work Ctr</t>
  </si>
  <si>
    <t>Area</t>
  </si>
  <si>
    <t xml:space="preserve">Department </t>
  </si>
  <si>
    <t>Section</t>
  </si>
  <si>
    <t xml:space="preserve">Sub section </t>
  </si>
  <si>
    <t xml:space="preserve">Activity </t>
  </si>
  <si>
    <t xml:space="preserve">Description </t>
  </si>
  <si>
    <t>Bhim Rao</t>
  </si>
  <si>
    <t>MEC</t>
  </si>
  <si>
    <t>wtp/acid oil area</t>
  </si>
  <si>
    <t>KAN-20A-027A</t>
  </si>
  <si>
    <t>REFINERY-ACID OIL</t>
  </si>
  <si>
    <t>ADJ</t>
  </si>
  <si>
    <t xml:space="preserve">Adjusment </t>
  </si>
  <si>
    <t>Balu</t>
  </si>
  <si>
    <t>ETP</t>
  </si>
  <si>
    <t>KAN-70A-098A</t>
  </si>
  <si>
    <t>BOILER-WATER TREATMENT PLANT WTP</t>
  </si>
  <si>
    <t>CAL</t>
  </si>
  <si>
    <t xml:space="preserve">Calibration </t>
  </si>
  <si>
    <t>Vipul</t>
  </si>
  <si>
    <t>refinary  &amp; ammonia system, fractionation, CIE</t>
  </si>
  <si>
    <t>KAN-70A-094A</t>
  </si>
  <si>
    <t>FIRE FIGHTING SYSTEM</t>
  </si>
  <si>
    <t>CMP</t>
  </si>
  <si>
    <t xml:space="preserve">Compliance </t>
  </si>
  <si>
    <t>Jignesh</t>
  </si>
  <si>
    <t>bakery &amp; ammonia system &amp; air compressor</t>
  </si>
  <si>
    <t>KAN-70A-101A</t>
  </si>
  <si>
    <t xml:space="preserve"> ETP</t>
  </si>
  <si>
    <t>CNT</t>
  </si>
  <si>
    <t xml:space="preserve">Contractor Work </t>
  </si>
  <si>
    <t>Manu</t>
  </si>
  <si>
    <t>tankfarm area</t>
  </si>
  <si>
    <t>KAN-70A</t>
  </si>
  <si>
    <t>UTILITY</t>
  </si>
  <si>
    <t>DNN</t>
  </si>
  <si>
    <t xml:space="preserve">Determined not necessary </t>
  </si>
  <si>
    <t>Mahesh</t>
  </si>
  <si>
    <t>PACKING LINES</t>
  </si>
  <si>
    <t>KAN-20A</t>
  </si>
  <si>
    <t>REFINERY</t>
  </si>
  <si>
    <t>DUP</t>
  </si>
  <si>
    <t xml:space="preserve">Duplicate work order </t>
  </si>
  <si>
    <t>Vikram</t>
  </si>
  <si>
    <t>ms refinary, Soya, hydrogenation, post bleacher</t>
  </si>
  <si>
    <t>KAN-21A</t>
  </si>
  <si>
    <t>BAKERY 36 TON</t>
  </si>
  <si>
    <t>ENS</t>
  </si>
  <si>
    <t xml:space="preserve">Energy saving </t>
  </si>
  <si>
    <t>Debabrata</t>
  </si>
  <si>
    <t>BOILER &amp; TURBINE</t>
  </si>
  <si>
    <t>KAN-21B</t>
  </si>
  <si>
    <t>BAKERY 96 TON</t>
  </si>
  <si>
    <t>ENV</t>
  </si>
  <si>
    <t xml:space="preserve">Enviromental </t>
  </si>
  <si>
    <t>7804041</t>
  </si>
  <si>
    <t>FIRE HYDRANT LINE LEAKAGE NEAR SPENT EAR</t>
  </si>
  <si>
    <t>Ronak</t>
  </si>
  <si>
    <t>ELE</t>
  </si>
  <si>
    <t>All Substation Equipment, DG Set,HT yard, Packing Section, JBM, All Cold and Tempering Rooms, Contractor Checklist, Main Gate, Ware House and weighbridge.</t>
  </si>
  <si>
    <t>KAN-00A</t>
  </si>
  <si>
    <t>RAW PRODUCT TANKFARM RMFG</t>
  </si>
  <si>
    <t>REFINERY-RAW PRODUCT TANKFARM RMFG</t>
  </si>
  <si>
    <t>EUS</t>
  </si>
  <si>
    <t xml:space="preserve">End user support </t>
  </si>
  <si>
    <t>7805475</t>
  </si>
  <si>
    <t>FIRE HYDRANT LINE WORK NEAR PARKING AREA</t>
  </si>
  <si>
    <t>Champak</t>
  </si>
  <si>
    <t>Boiler, Turbine, Utility Equiment, WTP, Acid Oil Plant, Lux Level Check List, Plant Lighting, LDB, PDB, Safety Park.</t>
  </si>
  <si>
    <t>KAN-01A</t>
  </si>
  <si>
    <t>PACKING TANKFARM PMFG</t>
  </si>
  <si>
    <t>FFS</t>
  </si>
  <si>
    <t xml:space="preserve">Food and feed saftey </t>
  </si>
  <si>
    <t>7827322</t>
  </si>
  <si>
    <t>Fire hyd line re-route near CT PKG</t>
  </si>
  <si>
    <t>Bhagat</t>
  </si>
  <si>
    <t>ETP, MEE, Old and New Bakery, Plant Lighting, LDB, PDB, Loading and Unloading Point, All Tank Farm, Emergency Light &amp; Switch CheckList.</t>
  </si>
  <si>
    <t>KAN-23A</t>
  </si>
  <si>
    <t>PACKING</t>
  </si>
  <si>
    <t>FSS</t>
  </si>
  <si>
    <t>7836406</t>
  </si>
  <si>
    <t>Near Weighbridge Fire Hydrant Dummy appl</t>
  </si>
  <si>
    <t>Mehul</t>
  </si>
  <si>
    <t>All Refinery Equipment, Cooling Tower, UPS Check List, CCP gauge Check List.</t>
  </si>
  <si>
    <t>KAN-70A-088A</t>
  </si>
  <si>
    <t>BOILER</t>
  </si>
  <si>
    <t>IMP</t>
  </si>
  <si>
    <t xml:space="preserve">Improvement </t>
  </si>
  <si>
    <t>Prakash</t>
  </si>
  <si>
    <t>INS</t>
  </si>
  <si>
    <t>ETP, New &amp; Old Bakery, All Tank Farm, Loading and Unloading Point, MEE, Safety Park.</t>
  </si>
  <si>
    <t>KAN-70A-120A</t>
  </si>
  <si>
    <t>BOILER-TURBINE</t>
  </si>
  <si>
    <t>INO</t>
  </si>
  <si>
    <t xml:space="preserve">Inovation </t>
  </si>
  <si>
    <t>Dhaval</t>
  </si>
  <si>
    <t>All Substation Equipment, Boiler, Turbine, Acid Oil, Utility Equipment.</t>
  </si>
  <si>
    <t>KAN-70A-091A</t>
  </si>
  <si>
    <t>SUBSTATION</t>
  </si>
  <si>
    <t>ISU</t>
  </si>
  <si>
    <t xml:space="preserve">Insulation </t>
  </si>
  <si>
    <t>Ramani</t>
  </si>
  <si>
    <t>New and Old Refinery Equipment, Smoke Detector Checklist, Cooling Tower, luX LEVEVL</t>
  </si>
  <si>
    <t>KAN-23A-004A</t>
  </si>
  <si>
    <t>WAREHOUSE</t>
  </si>
  <si>
    <t>KZN</t>
  </si>
  <si>
    <t xml:space="preserve">Kaizen </t>
  </si>
  <si>
    <t>Manish</t>
  </si>
  <si>
    <t>Packing Section, Ware House, Moulding, Weighbridge, Main Gate, All Cold and Tempering Rooms, Weighing Scale Checklist.</t>
  </si>
  <si>
    <t>KAN-70A-090A</t>
  </si>
  <si>
    <t>SUBSTATION PLC Pannel</t>
  </si>
  <si>
    <t>LKS</t>
  </si>
  <si>
    <t>Reapair Leaks</t>
  </si>
  <si>
    <t>Shakti</t>
  </si>
  <si>
    <t>EXT</t>
  </si>
  <si>
    <t>KAN-20A-030A</t>
  </si>
  <si>
    <t>REFINERY-HYDROGENATION 150 TPD</t>
  </si>
  <si>
    <t>LUB</t>
  </si>
  <si>
    <t xml:space="preserve">Lubrication </t>
  </si>
  <si>
    <t>AV Eng</t>
  </si>
  <si>
    <t>KAN-20A-031A</t>
  </si>
  <si>
    <t>REFINERY-DEODERIZATION PHYSICAL REFINERY 800 TPD</t>
  </si>
  <si>
    <t>MOD</t>
  </si>
  <si>
    <t>Modificatation</t>
  </si>
  <si>
    <t>Heena</t>
  </si>
  <si>
    <t>KAN-20A-031B</t>
  </si>
  <si>
    <t>REFINERY-DEODERIZATION CHEMICAL REFINERY 600 TPD</t>
  </si>
  <si>
    <t>OVR</t>
  </si>
  <si>
    <t xml:space="preserve">Overhauling </t>
  </si>
  <si>
    <t>GAT</t>
  </si>
  <si>
    <t>KAN-20A-031C</t>
  </si>
  <si>
    <t>REFINERY-MULTISTOCK DEO REFINERY 200 TPD</t>
  </si>
  <si>
    <t>PRG</t>
  </si>
  <si>
    <t xml:space="preserve">Programming </t>
  </si>
  <si>
    <t>Sushil</t>
  </si>
  <si>
    <t>KAN-20A-032A</t>
  </si>
  <si>
    <t>REFINERY-BLEACHING PHYSICAL REFINERY 800 TPD</t>
  </si>
  <si>
    <t>REP</t>
  </si>
  <si>
    <t xml:space="preserve">Reapair and saftey </t>
  </si>
  <si>
    <t>Manoj</t>
  </si>
  <si>
    <t>KAN-20A-032B</t>
  </si>
  <si>
    <t>REFINERY-BLEACHING CHEMICAL REFINERY 600 TPD</t>
  </si>
  <si>
    <t>SAF</t>
  </si>
  <si>
    <t xml:space="preserve">Saftey </t>
  </si>
  <si>
    <t>Harshad</t>
  </si>
  <si>
    <t>KAN-20A-032C</t>
  </si>
  <si>
    <t>REFINERY-POST BLEACHING REFINERY 200 TPD</t>
  </si>
  <si>
    <t>Rudra</t>
  </si>
  <si>
    <t>KAN-20A-035A</t>
  </si>
  <si>
    <t>REFINERY-NEUTRILIZATION CHEMICAL REFINERY 600 TPD</t>
  </si>
  <si>
    <t>Sandeep</t>
  </si>
  <si>
    <t>KAN-20A-068B</t>
  </si>
  <si>
    <t>REFINERY-NEW CIE VACUUM GENERATION SYSTEM 300 TPD</t>
  </si>
  <si>
    <t>Vishwadeep</t>
  </si>
  <si>
    <t>KAN-20A-078B</t>
  </si>
  <si>
    <t>REFINERY-CHEMICAL INTERESTERIFICATION (CIE) PLANT 90/120 TPD</t>
  </si>
  <si>
    <t>Krishan kumar</t>
  </si>
  <si>
    <t>KAN-20A-078C</t>
  </si>
  <si>
    <t>REFINERY-NEW CIE PLANT  300 TPD</t>
  </si>
  <si>
    <t>Om Gayatri</t>
  </si>
  <si>
    <t>KAN-20A-167A</t>
  </si>
  <si>
    <t>REFINERY-REFINERY FRACTIONATION PLANT (RPO) 600 TPD</t>
  </si>
  <si>
    <t>Plumber</t>
  </si>
  <si>
    <t>KAN-20A-068A</t>
  </si>
  <si>
    <t>REFINERY AMMONIA SYSTEM</t>
  </si>
  <si>
    <t>Vipin</t>
  </si>
  <si>
    <t>REFINERY-NEW CIE VACUUM GENERATION SYSTEM</t>
  </si>
  <si>
    <t>Vinod</t>
  </si>
  <si>
    <t>KAN-20A-001A</t>
  </si>
  <si>
    <t>REFINERY CRITICAL INSTRUMENT LIST</t>
  </si>
  <si>
    <t>KAN-20A-097A</t>
  </si>
  <si>
    <t>REFINERY-COOLING WATER DISTRIBUTION</t>
  </si>
  <si>
    <t>KAN-20A-096A</t>
  </si>
  <si>
    <t>REFINERY COOLING TOWER</t>
  </si>
  <si>
    <t>KAN-20A-006C</t>
  </si>
  <si>
    <t>REFINERY-TANK FARM</t>
  </si>
  <si>
    <t>KAN-66A</t>
  </si>
  <si>
    <t>LAB</t>
  </si>
  <si>
    <t>REFINERY-LAB</t>
  </si>
  <si>
    <t>KAN</t>
  </si>
  <si>
    <t>Kandla plant</t>
  </si>
  <si>
    <t>KAN-62A</t>
  </si>
  <si>
    <t>BUILDINGS &amp; INFRASTRUCTURE</t>
  </si>
  <si>
    <t>KAN-23A-133A</t>
  </si>
  <si>
    <t>PACKING-MOULDING PLANT</t>
  </si>
  <si>
    <t>KAN-23A-164A-032</t>
  </si>
  <si>
    <t>Orbital</t>
  </si>
  <si>
    <t xml:space="preserve">400 TPD Deo Refinery </t>
  </si>
  <si>
    <t>week</t>
  </si>
  <si>
    <t xml:space="preserve">Completed Week no </t>
  </si>
  <si>
    <t xml:space="preserve">Notification </t>
  </si>
  <si>
    <t>Date</t>
  </si>
  <si>
    <t xml:space="preserve">Functional location </t>
  </si>
  <si>
    <t>Main work center</t>
  </si>
  <si>
    <t xml:space="preserve">Priority </t>
  </si>
  <si>
    <t xml:space="preserve">User </t>
  </si>
  <si>
    <t xml:space="preserve">Status </t>
  </si>
  <si>
    <t xml:space="preserve">Function Loaction Descriptin </t>
  </si>
  <si>
    <t>Resposible person code</t>
  </si>
  <si>
    <t xml:space="preserve">Officer Name </t>
  </si>
  <si>
    <t>Person work center</t>
  </si>
  <si>
    <t xml:space="preserve">Plant Date </t>
  </si>
  <si>
    <t xml:space="preserve">Next plan Date </t>
  </si>
  <si>
    <t xml:space="preserve">Completion date </t>
  </si>
  <si>
    <t xml:space="preserve">Time </t>
  </si>
  <si>
    <t xml:space="preserve">Remark /Complition </t>
  </si>
  <si>
    <t xml:space="preserve">SC number </t>
  </si>
  <si>
    <t xml:space="preserve">PO Umber </t>
  </si>
  <si>
    <t>ctivity type</t>
  </si>
  <si>
    <t>Ladder for Turbine EOT crane</t>
  </si>
  <si>
    <t>5</t>
  </si>
  <si>
    <t>USKPATI</t>
  </si>
  <si>
    <t>WSCH</t>
  </si>
  <si>
    <t>air woshar pump not working</t>
  </si>
  <si>
    <t>KAN-23A-038A-152</t>
  </si>
  <si>
    <t>1</t>
  </si>
  <si>
    <t>UCHJOGI</t>
  </si>
  <si>
    <t>COMP</t>
  </si>
  <si>
    <t xml:space="preserve">Done </t>
  </si>
  <si>
    <t xml:space="preserve">Fan - Canteen fall </t>
  </si>
  <si>
    <t>3</t>
  </si>
  <si>
    <t>UDTHACK</t>
  </si>
  <si>
    <t>Confirmed by Harshad Sir</t>
  </si>
  <si>
    <t>H2 vehicle ( High capacity ) turning issue when we go to coonect the H2 vehicle .( radius for turning is less so need to increase the gate )</t>
  </si>
  <si>
    <t>UVACHAU</t>
  </si>
  <si>
    <t>CANCEL</t>
  </si>
  <si>
    <t xml:space="preserve">Ram Shankar </t>
  </si>
  <si>
    <t>10-NOV</t>
  </si>
  <si>
    <t xml:space="preserve">( radius for turning is less so need to increase the gate )
Cancel due to not enough space </t>
  </si>
  <si>
    <t>CPDM-cooling tower fan CT1 vibration</t>
  </si>
  <si>
    <t>URAMSIN</t>
  </si>
  <si>
    <t>work order signed by vipual , written as shut down job on 26 july 2022</t>
  </si>
  <si>
    <t>Cold room 10,11,12,14 roof leakage PKG</t>
  </si>
  <si>
    <t>KAN-23A-070A</t>
  </si>
  <si>
    <t>2</t>
  </si>
  <si>
    <t>UVKUMAR</t>
  </si>
  <si>
    <t xml:space="preserve">Concep Engineering </t>
  </si>
  <si>
    <t xml:space="preserve">Top Roof Sheet has been changed with new one by Consep, Planning to change warehouse area as well </t>
  </si>
  <si>
    <t>CPDM-CT pmp 2 Driving side Ge valve is 5</t>
  </si>
  <si>
    <t>TECOd in SAP</t>
  </si>
  <si>
    <t>CPDM-Ref. cooling tower motor 3 driving side vibration is 10mm/sec</t>
  </si>
  <si>
    <t>EC 123 pump nrv not working</t>
  </si>
  <si>
    <t>KAN-23A-096A</t>
  </si>
  <si>
    <t>WAPP</t>
  </si>
  <si>
    <t>CPM-27W05/2 PHE alfa Steam line leakage</t>
  </si>
  <si>
    <t>CPM-PHE Chocked 20W01 from steam side</t>
  </si>
  <si>
    <t>Completed , confirmed by user</t>
  </si>
  <si>
    <t>ref vaccum System Valve opeing Problem(Mazda cooling tower valve )</t>
  </si>
  <si>
    <t>UYOPATE</t>
  </si>
  <si>
    <t xml:space="preserve">Need to check may be need to change , after closing from system it is not openning from system </t>
  </si>
  <si>
    <t>CPDM-Cooling tower defth gear box oil se</t>
  </si>
  <si>
    <t>Internet wire cabling in very risky cond</t>
  </si>
  <si>
    <t>UCGONDA</t>
  </si>
  <si>
    <t>WPSD</t>
  </si>
  <si>
    <t>DSC- boiler &amp; turbine ladder grating rep</t>
  </si>
  <si>
    <t xml:space="preserve">Material avilable in boiler and WTP
Paritally done but pending due to lack of material </t>
  </si>
  <si>
    <t xml:space="preserve">New Bakery PC UPS Power power supply require </t>
  </si>
  <si>
    <t xml:space="preserve">Rudra </t>
  </si>
  <si>
    <t>Confirmed by Harshad Sir
Currently provision not available and for provision request raised 
Check for before shutdown preparation (Cable tracing , connection point , E.T.C)</t>
  </si>
  <si>
    <t>12 steam control valve open problam</t>
  </si>
  <si>
    <t>UNDHORI</t>
  </si>
  <si>
    <t>Need to find, what solution had done 
Zero and span reset 
Regulator need to install</t>
  </si>
  <si>
    <t>To provide Sight Glass Secondary Protect</t>
  </si>
  <si>
    <t>UNPSING</t>
  </si>
  <si>
    <t>Ram Shankar</t>
  </si>
  <si>
    <t xml:space="preserve">Need to obtain quotation of acrylic sheet and service charge of sight glass , need to raise new notification because less details about functional location </t>
  </si>
  <si>
    <t>CPM-Gauge maintentance shutdown</t>
  </si>
  <si>
    <t>URMISHR</t>
  </si>
  <si>
    <t>To be installed LAN cable in 2 pc of ref</t>
  </si>
  <si>
    <t>UJPATEL</t>
  </si>
  <si>
    <t>CPM-Gland leakage in control valve 20W06</t>
  </si>
  <si>
    <t>CPM- PV PRS 5203,CONTROL VALVE HAVING ME</t>
  </si>
  <si>
    <t>KAN-70A-089A</t>
  </si>
  <si>
    <t>CPM-CONTROL VALVE TV DS 5201 GLAND LEAKA</t>
  </si>
  <si>
    <t>old addtive room roof to be made</t>
  </si>
  <si>
    <t xml:space="preserve">Pending </t>
  </si>
  <si>
    <t>CPMD- MVR1 high vibration 9.5</t>
  </si>
  <si>
    <t>KAN-70A-101A-152-MVR PUMPS</t>
  </si>
  <si>
    <t xml:space="preserve">Need to call engineer </t>
  </si>
  <si>
    <t>Refinery surrounding area road repairing</t>
  </si>
  <si>
    <t>cold room no 10-14 cooling tower fan bel</t>
  </si>
  <si>
    <t>KAN-23A-070A-094</t>
  </si>
  <si>
    <t>URPANDE</t>
  </si>
  <si>
    <t>refinery control room board shifting</t>
  </si>
  <si>
    <t>USVIMAL</t>
  </si>
  <si>
    <t/>
  </si>
  <si>
    <t>board shifted, but anchor fastening pending</t>
  </si>
  <si>
    <t>Ammonia condenser online cip (V3 valve problem- alarm coming)</t>
  </si>
  <si>
    <t>USPRABH</t>
  </si>
  <si>
    <t>Auto start system not present from installation, need to talk Vendor .
12:45am - 22045 - UNDER OBSERVATION TILL 22
05:00 am - 22060 counter</t>
  </si>
  <si>
    <t>CPM- Tankform steam traps leaking so nee</t>
  </si>
  <si>
    <t>KAN-00A-006A-187</t>
  </si>
  <si>
    <t>CIP Machine heater is not working</t>
  </si>
  <si>
    <t>Diluted caustic fell down at the time of leaves washing. Required modification to be done by maintenance team</t>
  </si>
  <si>
    <t>Neetendra</t>
  </si>
  <si>
    <t>DSC, Under Observation and need to confirm with Mr. Neteendra</t>
  </si>
  <si>
    <t>condensate water line tapping work RMFG</t>
  </si>
  <si>
    <t>WPLN</t>
  </si>
  <si>
    <t>Refinery ( AI_MFT_3) steam flow meter</t>
  </si>
  <si>
    <t>WMAT</t>
  </si>
  <si>
    <t xml:space="preserve">Need to call OEM </t>
  </si>
  <si>
    <t>CPM-temperture control vlv gland side corrosion,TCV27W04-2</t>
  </si>
  <si>
    <t>CPM-20W06 valves Gland side leakage</t>
  </si>
  <si>
    <t>Sprinkler Cleaning work hydrogen yard</t>
  </si>
  <si>
    <t>USASHAH</t>
  </si>
  <si>
    <t>fat trap oil recover pump maintance</t>
  </si>
  <si>
    <t>INPRG</t>
  </si>
  <si>
    <t xml:space="preserve">one pump fix, but screw type is pending </t>
  </si>
  <si>
    <t>drain chamber chock up near ec 4</t>
  </si>
  <si>
    <t>KAN-23A-146A</t>
  </si>
  <si>
    <t xml:space="preserve">Valve changed </t>
  </si>
  <si>
    <t>infront of technical sprinklerline clean</t>
  </si>
  <si>
    <t xml:space="preserve">Shabudin </t>
  </si>
  <si>
    <t>SMO storage Container  floor work required</t>
  </si>
  <si>
    <t>Shiva</t>
  </si>
  <si>
    <t xml:space="preserve">Waiting for quotation 
Inspection pending </t>
  </si>
  <si>
    <t>CPM-Refinery pannel Fan not working</t>
  </si>
  <si>
    <t>KAN-20A-091A-135</t>
  </si>
  <si>
    <t>ms ref in Cirtic tank In Hotwater Line Tapping new Line Tapping</t>
  </si>
  <si>
    <t>Hot water line connection Pending, Soya Plant required to be not running</t>
  </si>
  <si>
    <t>refinery system cable dressing to do</t>
  </si>
  <si>
    <t xml:space="preserve">Refinery FCT tank drain velve is passing </t>
  </si>
  <si>
    <t>Melting vessel steam control valve issue</t>
  </si>
  <si>
    <t>Refinery Plant MCC Room Ac not working</t>
  </si>
  <si>
    <t>4</t>
  </si>
  <si>
    <t>UHPATEL</t>
  </si>
  <si>
    <t xml:space="preserve">Jaysukh </t>
  </si>
  <si>
    <t>Rf FCT tank  line Dummy Removed</t>
  </si>
  <si>
    <t>CPDM-PX-100 major overhauling service.</t>
  </si>
  <si>
    <t>COLD WELL PUMP SEAL LEKAAGE</t>
  </si>
  <si>
    <t>MSDO Chiller Drive Fan not working</t>
  </si>
  <si>
    <t>PDM-ULT-MEC-REF-1M</t>
  </si>
  <si>
    <t>soya dearator lt not working</t>
  </si>
  <si>
    <t>Melting vessel condensate line extention</t>
  </si>
  <si>
    <t>Nano pump seal leakage</t>
  </si>
  <si>
    <t>light reparing work in refinery</t>
  </si>
  <si>
    <t xml:space="preserve">PO Created </t>
  </si>
  <si>
    <t>light not availble at ref fattrap shade</t>
  </si>
  <si>
    <t>amoniya cylindar trolly repairing</t>
  </si>
  <si>
    <t>mgf feed pump B discharge valve pass(DN 80) &amp; NRV</t>
  </si>
  <si>
    <t>KAN-70A-101A-152-P_8</t>
  </si>
  <si>
    <t>UKKOTHA</t>
  </si>
  <si>
    <t>Buttewrfly valve  3''&amp; 4'' 
NRV 3''</t>
  </si>
  <si>
    <t>Rassatripal point No 5 damaged Tarpaulin</t>
  </si>
  <si>
    <t xml:space="preserve">Shakti </t>
  </si>
  <si>
    <t>Auto sprinkler Damaged at Tanker unloading (open yard )</t>
  </si>
  <si>
    <t xml:space="preserve">Ran Shankar </t>
  </si>
  <si>
    <t xml:space="preserve">Scarpfolding require </t>
  </si>
  <si>
    <t>CPDM-1300M3/HR blower NRV pass</t>
  </si>
  <si>
    <t xml:space="preserve">8'' NRV Flipper type 3'' and 4'' butterfly valve </t>
  </si>
  <si>
    <t>CPDM-Gearbox of caustic storage pump Jam</t>
  </si>
  <si>
    <t xml:space="preserve">DSC-Fire box glass broken in box no.FB74 opposite eng store </t>
  </si>
  <si>
    <t>Fire sprin. taping in refinery spent.e</t>
  </si>
  <si>
    <t xml:space="preserve">Need to check </t>
  </si>
  <si>
    <t>unwanted electrical cable removing work</t>
  </si>
  <si>
    <t>UMANOKU</t>
  </si>
  <si>
    <t xml:space="preserve">Harshad Patel </t>
  </si>
  <si>
    <t xml:space="preserve">List given to Harshad sir </t>
  </si>
  <si>
    <t>Eng Str Terace Repair due to Water leak</t>
  </si>
  <si>
    <t>UPJADEJ</t>
  </si>
  <si>
    <t>WECo50 chillar antifreej sweich not work</t>
  </si>
  <si>
    <t>KAN-23A-097A-040-CH3</t>
  </si>
  <si>
    <t>disp office gate need to repaire/change</t>
  </si>
  <si>
    <t>Dimensions taken</t>
  </si>
  <si>
    <t>T.201 top plate repairing work</t>
  </si>
  <si>
    <t>KAN-00A-006A-196-T_201</t>
  </si>
  <si>
    <t>USPIDAT</t>
  </si>
  <si>
    <t xml:space="preserve">Vishwadeep </t>
  </si>
  <si>
    <t>Under discussion what to do, need utility head suggestion</t>
  </si>
  <si>
    <t>Fire hydrant line leakage near EC-4 PKG</t>
  </si>
  <si>
    <t>KAN-23A-070A-051</t>
  </si>
  <si>
    <t>SCHD</t>
  </si>
  <si>
    <t>shakti</t>
  </si>
  <si>
    <t>fire hose reel valve pass</t>
  </si>
  <si>
    <t>near cold room - connection is loose</t>
  </si>
  <si>
    <t>fric  mycom compressure loading hydrolic</t>
  </si>
  <si>
    <t>Power switch @unloading area for pump</t>
  </si>
  <si>
    <t>KAN-00A-006A</t>
  </si>
  <si>
    <t>Coldroom-14,10 floor non uniform floor damage</t>
  </si>
  <si>
    <t>UVSINGH</t>
  </si>
  <si>
    <t xml:space="preserve">Coldroom -14 foor damage ,Estimation 
possiblity to start on 20th march </t>
  </si>
  <si>
    <t>un loding tempery light requirment</t>
  </si>
  <si>
    <t>ETP plant Cable tray fitting work</t>
  </si>
  <si>
    <t xml:space="preserve">Confirmed by Harsahd Sir
Pending Job , need to confirm from ETP side </t>
  </si>
  <si>
    <t>valve avo3 26 fo2 -3</t>
  </si>
  <si>
    <t>unloading fat trap pump not working</t>
  </si>
  <si>
    <t>amminoa coldroom no.5 temp. problem(showing wrong on display)</t>
  </si>
  <si>
    <t>KAN-23A-070A-094-C5F3</t>
  </si>
  <si>
    <t>Ramesh Pandey</t>
  </si>
  <si>
    <t>Need cold room room availibility</t>
  </si>
  <si>
    <t>Steam leakage arrestion in tank farm</t>
  </si>
  <si>
    <t>KAN-23A-038A-196</t>
  </si>
  <si>
    <t>Unloading pt tanker entry platform damage</t>
  </si>
  <si>
    <t xml:space="preserve">Jay Bajrangi </t>
  </si>
  <si>
    <t>RPS unloading line NRV pass/change</t>
  </si>
  <si>
    <t>KAN-00A-006A-152</t>
  </si>
  <si>
    <t>Steam leakage arrestion from tank farm</t>
  </si>
  <si>
    <t>KAN-23A-038A-187</t>
  </si>
  <si>
    <t xml:space="preserve">Vipin </t>
  </si>
  <si>
    <t>Need proper tag so that we can find it easily</t>
  </si>
  <si>
    <t>platefarm &amp; staircase provision at RMFG</t>
  </si>
  <si>
    <t>KAN-00A-006A-196</t>
  </si>
  <si>
    <t xml:space="preserve">Need to verify </t>
  </si>
  <si>
    <t>Melting vessel transfer pump leakage</t>
  </si>
  <si>
    <t>all lines counter display reinstallation</t>
  </si>
  <si>
    <t>under PLC upgradation project</t>
  </si>
  <si>
    <t>CPDM-pump seal Cooling  leakage ZLD dosing pump</t>
  </si>
  <si>
    <t>KAN-70A-101A-152-ZLD PUMPS</t>
  </si>
  <si>
    <t xml:space="preserve">Open for Stand by pump ,Waiting for Flange </t>
  </si>
  <si>
    <t>Refinery Plant Floor Water lifting pump.</t>
  </si>
  <si>
    <t xml:space="preserve">cold room no 1,3,6,7,10,12,13,14, door lock damage , welding job </t>
  </si>
  <si>
    <t>KAN-23A-070A-094-C1F1</t>
  </si>
  <si>
    <t xml:space="preserve">Ram shankar </t>
  </si>
  <si>
    <t xml:space="preserve">Quotation for job </t>
  </si>
  <si>
    <t>5A &amp; 5B m/c Safety gate conn.change</t>
  </si>
  <si>
    <t>KAN-23A-133A-168-5_2_A</t>
  </si>
  <si>
    <t xml:space="preserve">Saftey Gate location need to cahnge because </t>
  </si>
  <si>
    <t>05B m/c RHS Sefty Gate Cable Problem</t>
  </si>
  <si>
    <t>KAN-23A-133A-168-5_2_B</t>
  </si>
  <si>
    <t>Acid oil light arrangement.</t>
  </si>
  <si>
    <t>ECO/APH ash conveying line leakage</t>
  </si>
  <si>
    <t>KAN-70A-088A-009-ECO APH</t>
  </si>
  <si>
    <t>Shakt Mech.</t>
  </si>
  <si>
    <t>pcv 12bar cantrol valve open problam</t>
  </si>
  <si>
    <t>mangnetic filter 1st floor stand</t>
  </si>
  <si>
    <t>KAN-23A-038A-196-L3_T1</t>
  </si>
  <si>
    <t>Fire monitor  installation at scrap yard</t>
  </si>
  <si>
    <t>WMOC</t>
  </si>
  <si>
    <t>suction line modification in fat trap oi</t>
  </si>
  <si>
    <t>Safety shower line leakage PKG entrance</t>
  </si>
  <si>
    <t>Manual Valve requried line 2,3,4,16 oil</t>
  </si>
  <si>
    <t>KAN-01A-006B</t>
  </si>
  <si>
    <t>USRAJOR</t>
  </si>
  <si>
    <t>RO permeate line change form PVC to MS(ETP to WTP)-2"</t>
  </si>
  <si>
    <t>KAN-70A-101A-152</t>
  </si>
  <si>
    <t>for legal requirement ( and need to change in SS)</t>
  </si>
  <si>
    <t>packing ss tank lighting problem</t>
  </si>
  <si>
    <t>15B IO Module Error All Type</t>
  </si>
  <si>
    <t>KAN-23A-133A-168-15B</t>
  </si>
  <si>
    <t xml:space="preserve">Error,coming frequently 
Need to call service engineer </t>
  </si>
  <si>
    <t>Steam leakages need to be attend</t>
  </si>
  <si>
    <t>KAIZEN - BC-3 coal weighing system</t>
  </si>
  <si>
    <t>KAN-70A-088A-056-BC3</t>
  </si>
  <si>
    <t xml:space="preserve">Service engineer need contact through online </t>
  </si>
  <si>
    <t>CPM_MCC-Pannel Fan not working</t>
  </si>
  <si>
    <t>KAN-20A-091A</t>
  </si>
  <si>
    <t>plant tresing leak to be arrest</t>
  </si>
  <si>
    <t>Door Damage - Technical office(Door closer )</t>
  </si>
  <si>
    <t>UYORANA</t>
  </si>
  <si>
    <t xml:space="preserve">Job already done once again issue raised 
S.C waiting </t>
  </si>
  <si>
    <t>Civil work required at surrounding bound</t>
  </si>
  <si>
    <t xml:space="preserve">Po creted , heena  construction </t>
  </si>
  <si>
    <t>frik compressor oil seal leakage</t>
  </si>
  <si>
    <t>KAN-23A-086A</t>
  </si>
  <si>
    <t xml:space="preserve">Compressor oil pump lekage </t>
  </si>
  <si>
    <t>packing fat-trap  etp  water transfering</t>
  </si>
  <si>
    <t>CPM-New ploymer Dosing Pump require PSM 35200 PP Pump</t>
  </si>
  <si>
    <t>KAN-70A-098A-152-DP_1</t>
  </si>
  <si>
    <t xml:space="preserve">Dosing Pump </t>
  </si>
  <si>
    <t>line 5 fan not working</t>
  </si>
  <si>
    <t>KAN-23A-164A</t>
  </si>
  <si>
    <t>line 7 capper star mounting problem</t>
  </si>
  <si>
    <t>KAN-23A-038A-096-L8_MC1_A</t>
  </si>
  <si>
    <t>Water Phase Polish Filter SS Line Crack</t>
  </si>
  <si>
    <t>KAN-21B-006A-097</t>
  </si>
  <si>
    <t>UVKATIY</t>
  </si>
  <si>
    <t>Ram Shankar Singh</t>
  </si>
  <si>
    <t>internal leakage ,welding team not resolved 
Quotation waiting - Now SC raised on 3-11 -2022</t>
  </si>
  <si>
    <t xml:space="preserve">Polish filter </t>
  </si>
  <si>
    <t>CPDM-Staping Box damged by rust , Seal l</t>
  </si>
  <si>
    <t>ETP mini cell 1 scuper not working</t>
  </si>
  <si>
    <t xml:space="preserve">check for motor cable , no ampere , and trail nothing found from electrical side 
Drawing require for quotation </t>
  </si>
  <si>
    <t xml:space="preserve">Manoj </t>
  </si>
  <si>
    <t xml:space="preserve">Done 
Done by Manu , 2 hour </t>
  </si>
  <si>
    <t xml:space="preserve">Gearbox  Key , Shaft </t>
  </si>
  <si>
    <t>KAN-23A-133A-168-15A</t>
  </si>
  <si>
    <t>TBHQ Dosing tank restoration(DSC point)</t>
  </si>
  <si>
    <t xml:space="preserve">Need tank capacity , type of material </t>
  </si>
  <si>
    <t>tank farm Steam pipe provision permanent</t>
  </si>
  <si>
    <t>Required exact points with picture where we have to make permanent  and MOC required</t>
  </si>
  <si>
    <t>tank farm B1-B2 TBHQ Mixing procedure ma</t>
  </si>
  <si>
    <t>will be confirmed by packing team what to do</t>
  </si>
  <si>
    <t>Drain line provision in ref staircase</t>
  </si>
  <si>
    <t>Change position Top to Bottm Tank Manual</t>
  </si>
  <si>
    <t>Need Change Design  6 Beg to 1 Beg of  V</t>
  </si>
  <si>
    <t>KAN-01A-169</t>
  </si>
  <si>
    <t>new ro hcl dosing Pump not run(lifting problem )</t>
  </si>
  <si>
    <t>KAN-70A-101A-152-NEW RO PUMPS</t>
  </si>
  <si>
    <r>
      <t> </t>
    </r>
    <r>
      <rPr>
        <sz val="12"/>
        <color theme="1"/>
        <rFont val="Calibri"/>
        <family val="2"/>
      </rPr>
      <t>New quotation arranging.</t>
    </r>
  </si>
  <si>
    <t>Krishan</t>
  </si>
  <si>
    <t>Specification to be confirm by Manoj And rudra to vendor. Confirmed and waiting for quotation</t>
  </si>
  <si>
    <t>Board fixing work in refinery</t>
  </si>
  <si>
    <t xml:space="preserve">Ingredient room door modification- Visit Point </t>
  </si>
  <si>
    <t>quotation to be taken</t>
  </si>
  <si>
    <t>hand driyer &amp; soap dispensor to be fixed</t>
  </si>
  <si>
    <t>refinery melting tank oil transffring Pu</t>
  </si>
  <si>
    <t xml:space="preserve">Spider changed </t>
  </si>
  <si>
    <t>CPM-orbital 51 Rack alignment and emergency button need to replace</t>
  </si>
  <si>
    <t>Arranging quotation for rack maintenance.
Reminder sent to vendor but did not get reply on 7th nov</t>
  </si>
  <si>
    <t xml:space="preserve">Emergency button switch of orbital </t>
  </si>
  <si>
    <t>CPM-Rack alignment and emergency need to replace orbital 71</t>
  </si>
  <si>
    <t>Boiler ESP-domb work</t>
  </si>
  <si>
    <t>KAN-70A-088A-009-ESP 3</t>
  </si>
  <si>
    <t>B1 production valve not open</t>
  </si>
  <si>
    <t>2801</t>
  </si>
  <si>
    <t>Checked and found that regulator was chocked so cleaned it and now its okay</t>
  </si>
  <si>
    <t>Plant AC drain Line require</t>
  </si>
  <si>
    <t>Location: All Plant
Material required to be procured</t>
  </si>
  <si>
    <t>ref ammonia comp rtd not working</t>
  </si>
  <si>
    <t>Oil and Gas temp is shwon wrong in HMI
Made it okay</t>
  </si>
  <si>
    <t>5B RHS mould close/open prob. pressar pr</t>
  </si>
  <si>
    <t xml:space="preserve">Allenky bolt </t>
  </si>
  <si>
    <t>Allenky bolt 100mm HT</t>
  </si>
  <si>
    <t>heat recovery cold pump leakage frm seal</t>
  </si>
  <si>
    <t>KAN-20A-142A</t>
  </si>
  <si>
    <t>Grooved body 15L New Mold m/c JBM</t>
  </si>
  <si>
    <t>Need wall fan in commercial manager desk</t>
  </si>
  <si>
    <t>URJADEJ</t>
  </si>
  <si>
    <t>Confirmed by Harshad Sir
need to purchase new fan</t>
  </si>
  <si>
    <t>15A m/c Right Side Mould Op/Cl Cable pro</t>
  </si>
  <si>
    <t xml:space="preserve">Multicore cable required </t>
  </si>
  <si>
    <t>WTP UF plant SOV valve not working</t>
  </si>
  <si>
    <t>KAN-70A-098A-141-UFFLTR</t>
  </si>
  <si>
    <t xml:space="preserve">SOV Pending </t>
  </si>
  <si>
    <t>pressure gauge to be fit</t>
  </si>
  <si>
    <t>line no 02 dip-tray cylinder problem</t>
  </si>
  <si>
    <t>KAN-23A-038A-096-L2_MC1</t>
  </si>
  <si>
    <t xml:space="preserve">packing Team </t>
  </si>
  <si>
    <t xml:space="preserve">Drip tray missing cylinder is present </t>
  </si>
  <si>
    <t>Jar capping side belt Not working(line 7)</t>
  </si>
  <si>
    <t>SOX NOX PLANT DAMPER SHIFTING WORK.</t>
  </si>
  <si>
    <t>Cable pending 
Dicussuin finacial approval</t>
  </si>
  <si>
    <t>wtp shift panel issue</t>
  </si>
  <si>
    <t xml:space="preserve">HMI Touch not working </t>
  </si>
  <si>
    <t>HMI PAD</t>
  </si>
  <si>
    <t>NewBak Remelt PHE Control valve not work</t>
  </si>
  <si>
    <t>KAN-21B-089A-213-REMELTPHE VLV</t>
  </si>
  <si>
    <t xml:space="preserve">Control valve required 
Quotation Pending
Positioner code  open  pending 
Inter changed with moisture PHE  control valve and air regulator  need to purchase for spare 
</t>
  </si>
  <si>
    <t>New Bak Tempering Room 3 unit not work(RTD)</t>
  </si>
  <si>
    <t xml:space="preserve">SC pending 
Code Pending 
SC Rasied PO number created 
SC Created </t>
  </si>
  <si>
    <t>AHUJA ANNONCER WITH MIKE NEED TO</t>
  </si>
  <si>
    <t>UNIGADH</t>
  </si>
  <si>
    <t xml:space="preserve">Scoket pin </t>
  </si>
  <si>
    <t>LHS checkware rejection conveyor cyclind</t>
  </si>
  <si>
    <t>Cylinder</t>
  </si>
  <si>
    <t>Hot water line leak near post blr</t>
  </si>
  <si>
    <t>Ref coldwell Pump Cupling Damage</t>
  </si>
  <si>
    <t xml:space="preserve">L-100 coupling change </t>
  </si>
  <si>
    <t xml:space="preserve">Spider Change </t>
  </si>
  <si>
    <t>Couplling interchanged with S5</t>
  </si>
  <si>
    <t>RO 2nd stage booster pump vfd triping is</t>
  </si>
  <si>
    <t>KAN-70A-101A-141</t>
  </si>
  <si>
    <t xml:space="preserve">Mailed to vendor (Ground force) 
need to send outside </t>
  </si>
  <si>
    <t>UF Solenoid valve No.8 not working</t>
  </si>
  <si>
    <t xml:space="preserve">New SOV require </t>
  </si>
  <si>
    <t>Granding A Motor V Belt Broken</t>
  </si>
  <si>
    <t>KAN-23A-133A-105-M_C_A</t>
  </si>
  <si>
    <t xml:space="preserve">C88 belt require </t>
  </si>
  <si>
    <t>KAIZEN-Boiler capacity incr.25ton</t>
  </si>
  <si>
    <t>KAN-70A-088A-020-BOIL</t>
  </si>
  <si>
    <t>WAPP WFAP WMAT WPSD</t>
  </si>
  <si>
    <t>T203 area stair case to modeified</t>
  </si>
  <si>
    <t>Internal staircase, Civil work required to increase the width of staircase, Need Quotation</t>
  </si>
  <si>
    <t>Plf jet pump preesue issue</t>
  </si>
  <si>
    <t>Air leakage to be attend in refinery</t>
  </si>
  <si>
    <t>Cancel</t>
  </si>
  <si>
    <t>Grass dunnage area need to restructure as per safety norms (civil work, lighlning work)  where dunnage bundle can be  pick up and loaded by driver  in empty trucks for loadingGrass dunnage area need to restructure a</t>
  </si>
  <si>
    <t>USKOTES</t>
  </si>
  <si>
    <t>Nikhil</t>
  </si>
  <si>
    <t xml:space="preserve">Design and MOC Require </t>
  </si>
  <si>
    <t>12 steam cantrol valve not working</t>
  </si>
  <si>
    <t>CPM-800 Fatty PHE leakage</t>
  </si>
  <si>
    <t>deicing fatty drain line tracing provisi</t>
  </si>
  <si>
    <t xml:space="preserve">Jay bajrangi </t>
  </si>
  <si>
    <t xml:space="preserve">Ground floor pending </t>
  </si>
  <si>
    <t>TK 101 near condensate pump not working</t>
  </si>
  <si>
    <t>KAN-00A-006A-196-T_101</t>
  </si>
  <si>
    <t>24 volt hand lamp required for plf leavs</t>
  </si>
  <si>
    <t>Material issue Refinery C shift</t>
  </si>
  <si>
    <t>T.304A (RSBO) bottom leakage</t>
  </si>
  <si>
    <t>KAN-00A-006A-196-T_304A</t>
  </si>
  <si>
    <t>FSS-refinery SS door bottom gap to be close</t>
  </si>
  <si>
    <t xml:space="preserve">Shiva </t>
  </si>
  <si>
    <t>fatty pump coupling fitting work</t>
  </si>
  <si>
    <t>Used distance piece and coupling</t>
  </si>
  <si>
    <t>CPM-SDJ-Fatty PHE GSKT Leakage</t>
  </si>
  <si>
    <t>Boxup Done 
Control Valve modification need to be done</t>
  </si>
  <si>
    <t>15B Leak Testing m/c V Belt Broken</t>
  </si>
  <si>
    <t>KAN-23A-133A-168-JT_C</t>
  </si>
  <si>
    <t xml:space="preserve">Belt </t>
  </si>
  <si>
    <t>PM lab Door damage and Brocken condition</t>
  </si>
  <si>
    <t>UGOCHUN</t>
  </si>
  <si>
    <t>tank sample pt big size required</t>
  </si>
  <si>
    <t>Refinery CIP Condenser Pump connection</t>
  </si>
  <si>
    <t xml:space="preserve">Sidhi vinayak </t>
  </si>
  <si>
    <t>Unloading Remote panel Shifting work</t>
  </si>
  <si>
    <t>fat trap pump lifting issue</t>
  </si>
  <si>
    <t xml:space="preserve">Trial pending </t>
  </si>
  <si>
    <t>NEW CIE SEAL POT BENT LINE FABRICATION</t>
  </si>
  <si>
    <t>CPM-27W05/1 PHE alfa level choke(fatty PHE 800 TPD)</t>
  </si>
  <si>
    <t xml:space="preserve">Tria pending </t>
  </si>
  <si>
    <t>CPM-20W01 PHE Alfa level 26 plates steam(Neutralisation PHE oil/Steam)</t>
  </si>
  <si>
    <t>ms final PHE control valve water leakage</t>
  </si>
  <si>
    <t>KAN-20A-142A-213</t>
  </si>
  <si>
    <t>3 Times open and close, no problem found running ok</t>
  </si>
  <si>
    <t>Refinery fat trap line leakage arresting</t>
  </si>
  <si>
    <t>CPM-Seprator panel lock not fuctioning r</t>
  </si>
  <si>
    <t>CPM-300 TPD 27P03-2 drop seal leakage(Dea Final VHE Final Soya Pump)</t>
  </si>
  <si>
    <t>CSPANDE</t>
  </si>
  <si>
    <t>old Bak ammo.comp. Belt to be Check &amp;rep</t>
  </si>
  <si>
    <t>KAN-23A-070A-049</t>
  </si>
  <si>
    <t xml:space="preserve">Bolt </t>
  </si>
  <si>
    <t>CPM-26P02B-2 slurry bleacher Pump seal l</t>
  </si>
  <si>
    <t>OLD WAREHOUSE ROOF GETTING DAMAGE AT AIR</t>
  </si>
  <si>
    <t>Concept engineer</t>
  </si>
  <si>
    <t xml:space="preserve">Under capex perposal </t>
  </si>
  <si>
    <t>JBM ECO Ventilation fan not working</t>
  </si>
  <si>
    <t xml:space="preserve">Manoj /Ram Shankar </t>
  </si>
  <si>
    <t>Under capeX , and DOL starter require</t>
  </si>
  <si>
    <t>CPM-26P03-2 stand by pump seal leakage</t>
  </si>
  <si>
    <t>5A M/c Masterbatch Dosing Motor Problem</t>
  </si>
  <si>
    <t>COMMERICIAL OFFICE -BOTH AC NOT WORKING</t>
  </si>
  <si>
    <t>URSINGH</t>
  </si>
  <si>
    <t>CPM-Weigher line 5 HMI Fan not working</t>
  </si>
  <si>
    <t>KAN-23A-038A-166-L5_MC3</t>
  </si>
  <si>
    <t>Electric cabel remove from PLC room desk</t>
  </si>
  <si>
    <t>15A M/c Hopper Loader Hooter Problem</t>
  </si>
  <si>
    <t>Need to cross check</t>
  </si>
  <si>
    <t>line no 07 tin katcher vaccume rubber pr</t>
  </si>
  <si>
    <t>KAN-23A-038A-096-L8_MC1_B</t>
  </si>
  <si>
    <t>SC raised waiting for materal, measurement confirmation required</t>
  </si>
  <si>
    <t>gea system valve closing problam</t>
  </si>
  <si>
    <t>KAN-20A-068A-051-27W12_1</t>
  </si>
  <si>
    <t>CPdM - Pump Head cover not available,PRINTER FOR LINE-7</t>
  </si>
  <si>
    <t>KAN-23A-038A-151-L7_MC2</t>
  </si>
  <si>
    <t>SC to be raised</t>
  </si>
  <si>
    <t>orbital 61 not working</t>
  </si>
  <si>
    <t>packing tank fARM T 103 PUMP PROBLEM</t>
  </si>
  <si>
    <t xml:space="preserve">NRV Disc Need to change </t>
  </si>
  <si>
    <t>Power Tripping issue at PM Lab &amp; PM Stor</t>
  </si>
  <si>
    <t>Rain water stuck in new warehouse loadin</t>
  </si>
  <si>
    <t xml:space="preserve">job performed through the direction of HR </t>
  </si>
  <si>
    <t>05A HTL M/c Num. Cylinder Pass</t>
  </si>
  <si>
    <t>KAN-23A-133A-168-HTL-B</t>
  </si>
  <si>
    <t xml:space="preserve">Seal kit required </t>
  </si>
  <si>
    <t>15B left mould op/cl taibar broken</t>
  </si>
  <si>
    <t xml:space="preserve">Once repair again breakdown 
Need to send outside for fabrication </t>
  </si>
  <si>
    <t>Provide high discharge temperature alarm and trip of compressor</t>
  </si>
  <si>
    <t>KAN-20A-068A-049</t>
  </si>
  <si>
    <t xml:space="preserve">PSM point need to discuss with sandeep and vishwadeep sir </t>
  </si>
  <si>
    <t>NRV Bypass MGF Pump WTP near air blower</t>
  </si>
  <si>
    <t>stagnent water issue near ammo comp room</t>
  </si>
  <si>
    <t>Tempering room 1 Cooling Tower Nozzel Re</t>
  </si>
  <si>
    <t>KAN-23A-070A-049-P_NH3</t>
  </si>
  <si>
    <t>Provide PSV on 1st. And 2nd. Stage Oil Separators of the compressor</t>
  </si>
  <si>
    <t>CPM-Filling m/c bearing damage line3 m/c</t>
  </si>
  <si>
    <t>Hose pipe 15L Machine change JBM</t>
  </si>
  <si>
    <t>Black rubber patta install PKG doorbotam</t>
  </si>
  <si>
    <t>Provide interlock to close the solenoid valve in the liquid inlet to Economizers in case of tripping of the compressor</t>
  </si>
  <si>
    <t>Provision of 3-way automatic temperature regulating valve at the out let of oil cooler to regulate cooling and maintain oil temperature constant at inlet to compressor</t>
  </si>
  <si>
    <t>KAN-20A-068A-058</t>
  </si>
  <si>
    <t>ALL nozzle leaked and oil spillage</t>
  </si>
  <si>
    <t>JBM  floor damage civil work Required</t>
  </si>
  <si>
    <t>fan cold room 5,10,12 retsoration</t>
  </si>
  <si>
    <t>Old Bak Compressor Soliniod Coil  to Be</t>
  </si>
  <si>
    <t>Modify/remove walls and /or provide additional openings .
Improve access to equipment and escape routes in the compressor room.</t>
  </si>
  <si>
    <t>Provision of remote operated ON-OFF valve near to receiver ,operating switch should be provided outside the compressor room (king valve to be ordered and provision to be made)</t>
  </si>
  <si>
    <t>Provide catch bin under Receiver to prevent spreading of liquid ammonia on the floor leading to increased rate of evaporation in case of a major liquid spill</t>
  </si>
  <si>
    <t>KAN-20A-068A-196-NH3</t>
  </si>
  <si>
    <t>Provide PSV on the Oil Drain Pot</t>
  </si>
  <si>
    <t>KAN-20A-068A-196-OILP</t>
  </si>
  <si>
    <t>DSC-packing chiller no 01 &amp; 02  ledder requi</t>
  </si>
  <si>
    <t>KAN-23A-097A-040-CH1</t>
  </si>
  <si>
    <t xml:space="preserve">Pending since 8 jul , MOC already submitted </t>
  </si>
  <si>
    <t>line no 08 tin vaccume rubber problem</t>
  </si>
  <si>
    <t>KAN-23A-038A-056-CAP_C_8</t>
  </si>
  <si>
    <t>Provision of 2 block valves for draining oil from separator ( 2nd valve-spring loaded self closing )
Review the arrangement and procedure for oil draining from Oil Separators, Receiver and evaporators. Each drain point should have 2 block valves, the second one being either a spring loaded self-closing or a manual quick closing valve</t>
  </si>
  <si>
    <t>ETP HCL pump leak arrest</t>
  </si>
  <si>
    <t>H5 VP tank steam CV pass (check)</t>
  </si>
  <si>
    <t>KAN-01A-006B-196-T_H5</t>
  </si>
  <si>
    <t>CPM-Sealing maching top belt condition p</t>
  </si>
  <si>
    <t>KAN-23A-038A-171-L3_MC1</t>
  </si>
  <si>
    <t>line 16 convear selector switch  problem</t>
  </si>
  <si>
    <t>KAN-23A-038A</t>
  </si>
  <si>
    <t>line no 08 capping conveyer  fiber strip</t>
  </si>
  <si>
    <t>packing  primery section  poster  fixing</t>
  </si>
  <si>
    <t>Biometric attendance m/c not working</t>
  </si>
  <si>
    <t>Provision of hydrostatic Relief valve/Thermal relief valve
Provide Hydrostatic Relief Valve (Thermal Relief Valve) in the liquid line to Surge Drum and intercooler to protect against overpressure due to blocked liquid expansion.</t>
  </si>
  <si>
    <t>KAN-20A-068A-213</t>
  </si>
  <si>
    <t>TECHNOCAL OFFICE TO REFIENRY PEVAR ROAD</t>
  </si>
  <si>
    <t>fire line valve fiting</t>
  </si>
  <si>
    <t>H-5  Steam control valve is not working.</t>
  </si>
  <si>
    <t>Repair- air Leakge b1 Tank van</t>
  </si>
  <si>
    <t>KAN-01A-006B-196-T_B5</t>
  </si>
  <si>
    <t>UPBHARG</t>
  </si>
  <si>
    <t>CPM-Steam trap need to install in B3 tank Storage tankform</t>
  </si>
  <si>
    <t>KAN-01A-006B-187-ST04</t>
  </si>
  <si>
    <t>CPM-Steam Trap has need to install in H3 tank storage</t>
  </si>
  <si>
    <t>KAN-01A-006B-187-ST01</t>
  </si>
  <si>
    <t>CPM-P/B3B storage tank pump leakage</t>
  </si>
  <si>
    <t>Repair-fire highdrain line Valve Leak</t>
  </si>
  <si>
    <t>cold room no 11 handle broken.(Door handle)</t>
  </si>
  <si>
    <t>KAN-23A-146A-146</t>
  </si>
  <si>
    <t>packing tank farm pressure gauge N/W</t>
  </si>
  <si>
    <t>B7 tank heating actuator vavle not worki</t>
  </si>
  <si>
    <t>packing tank-farm lighting problem</t>
  </si>
  <si>
    <t>charan tank packing VP filter o ring dam</t>
  </si>
  <si>
    <t>Purging of non condensable to be done from receiver
A vapour equalization line between Condenser and Receiver can improve purging as well as Condenser performance</t>
  </si>
  <si>
    <t>cold roomno 14 door way side flore damag</t>
  </si>
  <si>
    <t>line 1 distent pic changeover stand</t>
  </si>
  <si>
    <t>KAN-23A-038A-096-L1_MC1</t>
  </si>
  <si>
    <t>H4 VP tank top roof foot steps provide</t>
  </si>
  <si>
    <t>KAN-01A-006B-196-T_H6</t>
  </si>
  <si>
    <t>New Pump Required for H-4,H-5 Tank for C</t>
  </si>
  <si>
    <t>Tank B5,6,7,8 Heigh Level Switch not wor</t>
  </si>
  <si>
    <t xml:space="preserve">Need clarity from User </t>
  </si>
  <si>
    <t>Tank B5,6,7,8  Temp. diffrence Between S</t>
  </si>
  <si>
    <t>Repair-Line 6 Van To Olein Changover Dis</t>
  </si>
  <si>
    <t>KAN-23A-038A-096-L7_MC1</t>
  </si>
  <si>
    <t>line no 08 chachweigher temer belt broke</t>
  </si>
  <si>
    <t>KAN-23A-038A-166</t>
  </si>
  <si>
    <t>Nut &amp; Bolt need replace of all  Polish F</t>
  </si>
  <si>
    <t>All Filter Pressure Gauge need Replace</t>
  </si>
  <si>
    <t>Bottom Line soya &amp; olein need to be clos</t>
  </si>
  <si>
    <t>TBHQ Auto mation addition system require</t>
  </si>
  <si>
    <t>Need required</t>
  </si>
  <si>
    <t>Level Indicator required for New VP rewo</t>
  </si>
  <si>
    <t>Level Indicator required for Tank H1 &amp; H</t>
  </si>
  <si>
    <t>Agitator required in service tank 2&amp;6</t>
  </si>
  <si>
    <t>Provide Limit Switch for the valve
PSV on the discharge side of the compressor is located on the Oil Separator. The block valve provided between the compressor discharge and the Oil Separator can defeat the overpressure protection of the compressor if it is inadvertently in closed position. Provide a PSV upstream of the block valve. Alternatively, provide limit switch for the valve and ‘Valve Open’ interlock to permit start / run of the compressor</t>
  </si>
  <si>
    <t>Soya Line size Increase 3"  for 304A /B</t>
  </si>
  <si>
    <t xml:space="preserve">Bajrangi </t>
  </si>
  <si>
    <t>Sample point required for tank 103(pump</t>
  </si>
  <si>
    <t>Plate form required for service tank no</t>
  </si>
  <si>
    <t>Actuator valve of Tank B5,6,7,8 heating</t>
  </si>
  <si>
    <t>Foam sheet fixing on rodent box</t>
  </si>
  <si>
    <t>UNIVALA</t>
  </si>
  <si>
    <t xml:space="preserve">completed by Shakti engineering </t>
  </si>
  <si>
    <t>CPM- Overhaulling level indicator damage</t>
  </si>
  <si>
    <t>KAN-00A-006A-196-T_502</t>
  </si>
  <si>
    <t>VP &amp; Olein pressure gaugue line need  ho</t>
  </si>
  <si>
    <t>Provision of PSV in upstream of the block valve
PSV on the discharge side of the compressor is located on the Oil Separator. The block valve provided between the compressor discharge and the Oil Separator can defeat the overpressure protection of the compressor if it is inadvertently in closed position. Provide a PSV upstream of the block valve. Alternatively, provide limit switch for the valve and ‘Valve Open’ interlock to permit start / run of the compressor</t>
  </si>
  <si>
    <t>05A m/c Carriage in/out Problem</t>
  </si>
  <si>
    <t xml:space="preserve"> Replace single safety with dual safety valves and with 3 way isolation valves to avoid isolation of the safety device.
Presently, isolation valves are provided between the equipment and the installed single safety valve in most cases. Replace single safety valves with dual safety valves and with 3-way isolation valves to avoid isolation of the safety device by mistake. Till such time the replacement is carried out, lock the isolation valves in open position</t>
  </si>
  <si>
    <t>broken net at boiler</t>
  </si>
  <si>
    <t>Broken Window behind locker room</t>
  </si>
  <si>
    <t>Need to repair Broken Shade of scrap yar</t>
  </si>
  <si>
    <t>Hopper dosing gear issue mold mc</t>
  </si>
  <si>
    <t>Wrong material received
Confirmed by User and Harshad Sir</t>
  </si>
  <si>
    <t>T17 header 3" valve provide</t>
  </si>
  <si>
    <t>KAN-01A-006B-196-T_17</t>
  </si>
  <si>
    <t>done</t>
  </si>
  <si>
    <t>GARDEN LINE FABRICATION WORK</t>
  </si>
  <si>
    <t>line 5 csm belt loose issue</t>
  </si>
  <si>
    <t>KAN-23A-038A-171-L5_MC1</t>
  </si>
  <si>
    <t>CCT Camera REcorind is not working in security and Locker room</t>
  </si>
  <si>
    <t>S-10 tank production line distance piece</t>
  </si>
  <si>
    <t>CEP area light to be repaired</t>
  </si>
  <si>
    <t>KAN-70A-120A-152-CEP1</t>
  </si>
  <si>
    <t>UANSING</t>
  </si>
  <si>
    <t>KEY PAD NEED TO REPLACE</t>
  </si>
  <si>
    <t>oldbak Amm.comp .Discharge line NRV Leak</t>
  </si>
  <si>
    <t>KAN-23A-070A-049-NH3</t>
  </si>
  <si>
    <t>CPDM- AMMONIA COMPRESSOR OVERHAULING</t>
  </si>
  <si>
    <t>Insectocutor machine shifting</t>
  </si>
  <si>
    <t>NEED TO ASK</t>
  </si>
  <si>
    <t>CPM-Level indicator is brocken in H2 tan,T/H2 REFINED HARD PALM 195 KL</t>
  </si>
  <si>
    <t>KAN-01A-006B-196-T_H2</t>
  </si>
  <si>
    <t>cooling tower no 4 vibration problem</t>
  </si>
  <si>
    <t>KAN-23A-096A-059</t>
  </si>
  <si>
    <t>Scuff rasistance tester motor issue in</t>
  </si>
  <si>
    <t>ceiling light is not working</t>
  </si>
  <si>
    <t>Tube lite not working in Vitamin Room</t>
  </si>
  <si>
    <t>cold room no 13 compressor water inlet outlet valve not working</t>
  </si>
  <si>
    <t>KAN-23A-086A-049</t>
  </si>
  <si>
    <t>cold room no1 ,3,8 side wall damage</t>
  </si>
  <si>
    <t>Need to take quotation</t>
  </si>
  <si>
    <t>cold roomno 3&amp;9 derailed</t>
  </si>
  <si>
    <t>KAN-23A-097A</t>
  </si>
  <si>
    <t>PRIMARY CLARIFIER AGITATOR SHAFT BROKEN</t>
  </si>
  <si>
    <t>line no 08 strapping mc  strip restoring</t>
  </si>
  <si>
    <t>KAN-23A-038A-191-L8_MC1</t>
  </si>
  <si>
    <t>service engineer</t>
  </si>
  <si>
    <t>CPM_Filling machine pump line need to re</t>
  </si>
  <si>
    <t>packing tankfarm R1 tank dischargevolve</t>
  </si>
  <si>
    <t>KAN-01A-006B-196-T_R1</t>
  </si>
  <si>
    <t>15B m/c carrege tybar broken</t>
  </si>
  <si>
    <t>CPM-L4 Samarphan Machine feeding pump seal leakage(M/C-7 &amp; M/C-15)</t>
  </si>
  <si>
    <t>KAN-23A-038A-096-L4_MC4</t>
  </si>
  <si>
    <t>CPDM-Moulding mc 5B Printer header ink leakage</t>
  </si>
  <si>
    <t>h-4 tank feeding valve open problam</t>
  </si>
  <si>
    <t>KAN-01A-006B-196</t>
  </si>
  <si>
    <t>packing H5  valve close tank clening</t>
  </si>
  <si>
    <t>STAND INSTALATION FOR SPG GUN CHARGING S</t>
  </si>
  <si>
    <t>Air Compressor no C Oil Pipe damage</t>
  </si>
  <si>
    <t>EC 123 valve not working</t>
  </si>
  <si>
    <t>Orbital PM work</t>
  </si>
  <si>
    <t>Jar Moulding Leak Testing and HTL machin</t>
  </si>
  <si>
    <t>KAN-23A-133A-168-HTL-A</t>
  </si>
  <si>
    <t>N2 PLANT  adjust valve not working</t>
  </si>
  <si>
    <t>KAN-23A-103A-196-SV_6055_I</t>
  </si>
  <si>
    <t>H-2 Production valve is not closing</t>
  </si>
  <si>
    <t>Flowmeter connection of RPS to be done</t>
  </si>
  <si>
    <t xml:space="preserve">15A m/c pusher rod oil leak </t>
  </si>
  <si>
    <t xml:space="preserve">Seal Kit </t>
  </si>
  <si>
    <t>15A M/c Left side photo senser problem</t>
  </si>
  <si>
    <t>water makeup line leakage in utility are</t>
  </si>
  <si>
    <t>packing vnp ss tank steam tracing line v</t>
  </si>
  <si>
    <t>Jockey pump old cable remove</t>
  </si>
  <si>
    <t>05A m/c Right op/clo mould HYD pipe lick</t>
  </si>
  <si>
    <t>Air compressor D tripping Drive isssue</t>
  </si>
  <si>
    <t>304-A pump power problem</t>
  </si>
  <si>
    <t>KAN-00A-006A-152-P304</t>
  </si>
  <si>
    <t>PRIMARY CLARIFIER BELT BROCKEN(AGITATOR)</t>
  </si>
  <si>
    <t>cold room no 10 interlocking switch tripping problem</t>
  </si>
  <si>
    <t>Fabrication Work in JBM</t>
  </si>
  <si>
    <t>line 8 sealing belt broken</t>
  </si>
  <si>
    <t>KAN-23A-038A-171-L8_MC1</t>
  </si>
  <si>
    <t>cooling tower panel wrong indication</t>
  </si>
  <si>
    <t>KAN-70A-120A-059</t>
  </si>
  <si>
    <t>PLATEFORM CONSTRUCTION AT TRUCK TARPAULI</t>
  </si>
  <si>
    <t>CONCEPT</t>
  </si>
  <si>
    <t>line 6 labller adjusutment screw not wor</t>
  </si>
  <si>
    <t>KAN-23A-038A-123-L8_MC1</t>
  </si>
  <si>
    <t>line no 01 strapping mc heating plat pro</t>
  </si>
  <si>
    <t>KAN-23A-038A-191-L1_MC1</t>
  </si>
  <si>
    <t>line no 05 chackware   chain locke  brok</t>
  </si>
  <si>
    <t>orbitar number 61 &amp; 81 breckdown</t>
  </si>
  <si>
    <t>Admin/Canteen Electrical reparing work</t>
  </si>
  <si>
    <t>ADMIN AREA ALL BUILDING PAINTING WORK</t>
  </si>
  <si>
    <t>Boiler Plant Battery Change.</t>
  </si>
  <si>
    <t>orbital 31 not working</t>
  </si>
  <si>
    <t>CRJADEJ</t>
  </si>
  <si>
    <t>safety park module reparing work</t>
  </si>
  <si>
    <t xml:space="preserve">Stepper motor, malfunctioning </t>
  </si>
  <si>
    <t>Big Grinder m/c B Blade Change</t>
  </si>
  <si>
    <t>KAN-23A-133A-105-M_C_B</t>
  </si>
  <si>
    <t>Weighbridge-02 sansor damage</t>
  </si>
  <si>
    <t>line 3 csm Pusher arm bolt loose</t>
  </si>
  <si>
    <t>convex mirror changing work</t>
  </si>
  <si>
    <t>line 8 fan not working</t>
  </si>
  <si>
    <t>cooling tower distance piece leakaege</t>
  </si>
  <si>
    <t xml:space="preserve">Job not clear </t>
  </si>
  <si>
    <t>line no 03  fg box pallatising  table pr</t>
  </si>
  <si>
    <t>KAN-23A-038A-096</t>
  </si>
  <si>
    <t>orbital 41 break down</t>
  </si>
  <si>
    <t>05B M/c Domino Not Working</t>
  </si>
  <si>
    <t>fork-lift  battery charging power supply</t>
  </si>
  <si>
    <t>KAN-23A-164A-126-LIFT</t>
  </si>
  <si>
    <t>FSS-BakFillingRoom Cabletrayduct to be close</t>
  </si>
  <si>
    <t>FSS-Bakeryfilling machine cable to be proper</t>
  </si>
  <si>
    <t>KAN-21B-038B</t>
  </si>
  <si>
    <t xml:space="preserve">Harshad </t>
  </si>
  <si>
    <t xml:space="preserve">Visit need to require for identification cable type 
SS cover need to procure , and need to approval from Vinay sir and Quality </t>
  </si>
  <si>
    <t>old Bak Crystalizer 1,2 amp is not corre</t>
  </si>
  <si>
    <t>KAN-21A-038A-122-CR1</t>
  </si>
  <si>
    <t xml:space="preserve">minor setting require </t>
  </si>
  <si>
    <t>UV Light Connect Auto on-off from RO  Pu</t>
  </si>
  <si>
    <t>KAN-21B-006A-196-TK-2007</t>
  </si>
  <si>
    <t>NewBakCrystalizer No3 load are not displ</t>
  </si>
  <si>
    <t>KAN-21B-127A-122-CRY_2111</t>
  </si>
  <si>
    <t>15B Clamping in/out &amp; Mould op/cl Cyclen</t>
  </si>
  <si>
    <t>line no 04 mc no 15 nip roller key probl</t>
  </si>
  <si>
    <t>KAN-23A-038A-096-L6_MC11</t>
  </si>
  <si>
    <t>packing fattrep pump not working</t>
  </si>
  <si>
    <t>Air cooler maintenance JBM</t>
  </si>
  <si>
    <t>SS trolley repairing and FAb work JBM</t>
  </si>
  <si>
    <t>tank 103 LT not working</t>
  </si>
  <si>
    <t>15A M/c Sarvo Valve Problem</t>
  </si>
  <si>
    <t xml:space="preserve">Connector issue </t>
  </si>
  <si>
    <t>15B extrudar drive not working</t>
  </si>
  <si>
    <t>new boatmake conveyor trail need VFD con(L1)</t>
  </si>
  <si>
    <t>orbitor remote not working</t>
  </si>
  <si>
    <t>frick mycom valve handal fitting</t>
  </si>
  <si>
    <t>KAN-23A-070A-051-ECO</t>
  </si>
  <si>
    <t>sprinkler valve leak</t>
  </si>
  <si>
    <t>Air ricivar auto drean valve not working</t>
  </si>
  <si>
    <t>frick mycom all valve wheel fiting work</t>
  </si>
  <si>
    <t>cold room AHU drain chembar chok up</t>
  </si>
  <si>
    <t>Boiler blowdown sump pump changing</t>
  </si>
  <si>
    <t>CPdM - High Vibration (4.3mm) in LINE 2 FEED PUMP(also leakage in feed pump)</t>
  </si>
  <si>
    <t>CPdM - High Vibration (10.8mm) in LINE 7 FEED PUMP MOTOR( starts vibrating when full throttle apply, in case case of filling tin  )</t>
  </si>
  <si>
    <t>liguid pump defrantsel pre.sweech notwor</t>
  </si>
  <si>
    <t>Replaced D.P. Switch</t>
  </si>
  <si>
    <t>JBM light change</t>
  </si>
  <si>
    <t>Bakery Filling Room Fan Cleaning Work</t>
  </si>
  <si>
    <t>line 5 motor balt problem</t>
  </si>
  <si>
    <t>KAN-23A-038A-096-L4_MC5</t>
  </si>
  <si>
    <t>CCTV Cable laying Work</t>
  </si>
  <si>
    <t>Repair - Line No 8 Cap Sealing Machine V</t>
  </si>
  <si>
    <t>cold room no 10,11,12,tem.veriation prob</t>
  </si>
  <si>
    <t>KAN-23A-146A-146-COMP_8</t>
  </si>
  <si>
    <t>Hopper loader gear box issue from store</t>
  </si>
  <si>
    <t xml:space="preserve">quotation recived </t>
  </si>
  <si>
    <t>CPdM - High Vibration (6.8mm) in LINE 7 FEED PUMP(leakage also )</t>
  </si>
  <si>
    <t>oldBak CartonSealingMachine Head notwork</t>
  </si>
  <si>
    <t>KAN-21A-038A-171-BAK_BSEAL</t>
  </si>
  <si>
    <t>304 A-B pump power connection problem</t>
  </si>
  <si>
    <t>line 2 domino print cut</t>
  </si>
  <si>
    <t>KAN-23A-038A-151-L2_MC1</t>
  </si>
  <si>
    <t>NewBak Ammonia Compressor triping alarm</t>
  </si>
  <si>
    <t>KAN-21B-070A</t>
  </si>
  <si>
    <t>Clamp and nut bolt fix air regulator L-7</t>
  </si>
  <si>
    <t>CPM-Line 8 strapping machine malfunction</t>
  </si>
  <si>
    <t>KAN-23A-038A-191</t>
  </si>
  <si>
    <t>line 6 Induction m/c not working</t>
  </si>
  <si>
    <t>KAN-23A-038A-171-L1_MC4</t>
  </si>
  <si>
    <t>High mast cable and pannel relocation</t>
  </si>
  <si>
    <t>KAN-70A-090A-103-LDB_1</t>
  </si>
  <si>
    <t>NewBak water phase Tank leakage inside</t>
  </si>
  <si>
    <t>KAN-21B-006A-196-TK-2013_WATER</t>
  </si>
  <si>
    <t>oldbak Votator panel AC is not working</t>
  </si>
  <si>
    <t>Need to send Outside 
Shop closed need some wait 
another A.C Replce instead</t>
  </si>
  <si>
    <t>Main Gate is not working</t>
  </si>
  <si>
    <t>earthing testing work</t>
  </si>
  <si>
    <t>line no 08 strapping mc  strip roll infe</t>
  </si>
  <si>
    <t>KAN-23A-038A-191-L8_M4</t>
  </si>
  <si>
    <t>T103 pump is leaking from seal</t>
  </si>
  <si>
    <t>orbital no 31problem</t>
  </si>
  <si>
    <t>sprinker line leak</t>
  </si>
  <si>
    <t>water monitor install at scrap yard</t>
  </si>
  <si>
    <t>line 2 domino printer print cut issue</t>
  </si>
  <si>
    <t>15A M/c Wall Fan Problem</t>
  </si>
  <si>
    <t>CPM-line3 CSM machine rod fitting job</t>
  </si>
  <si>
    <t>KAN-23A-038A-096-L3_MC12</t>
  </si>
  <si>
    <t>atlas air comp. dryer triping</t>
  </si>
  <si>
    <t>KAN-23A-086A-080-5401B</t>
  </si>
  <si>
    <t>Bakery Remelt Tank Line Jam  to be joint</t>
  </si>
  <si>
    <t xml:space="preserve">Sump tracing line modification </t>
  </si>
  <si>
    <t>old bak carton sealing machine issue</t>
  </si>
  <si>
    <t>Technical Sewage Starter&amp; TG block Sewag</t>
  </si>
  <si>
    <t>BL2 Tank Energency Switchto be Replace</t>
  </si>
  <si>
    <t>BL 2 Emergency switch changed , other under process</t>
  </si>
  <si>
    <t>05B Zone 6 Temp Problem</t>
  </si>
  <si>
    <t>line 16 air tube change</t>
  </si>
  <si>
    <t>clod room 13 water PG- 7918043</t>
  </si>
  <si>
    <t>Line no 3 csm 5mm threding</t>
  </si>
  <si>
    <t>Packing entrance air curtain is not work</t>
  </si>
  <si>
    <t>SDJ_Refinery ammonia compressor 3 motor</t>
  </si>
  <si>
    <t>KAN-20A-068A-049-C1</t>
  </si>
  <si>
    <t>Grinder Room New JB Install</t>
  </si>
  <si>
    <t>Ammonia comp oil pump maintance</t>
  </si>
  <si>
    <t>line no 03 mc no 09 photo sensor problem</t>
  </si>
  <si>
    <t>KAN-23A-038A-096-L4_MC6</t>
  </si>
  <si>
    <t>NH3 cond CIP pump heavy noise issue</t>
  </si>
  <si>
    <t xml:space="preserve">Bearing Changed </t>
  </si>
  <si>
    <t>Deo C3 TT04-27Q01-1 to be fit</t>
  </si>
  <si>
    <t>Inj. M/c Nozzel Heater Short</t>
  </si>
  <si>
    <t>KAN-23A-133A-168-INJ_1</t>
  </si>
  <si>
    <t xml:space="preserve">3 nos Heater </t>
  </si>
  <si>
    <t>Drain pump provision in NH3 cond outside</t>
  </si>
  <si>
    <t>15A Carriage In/Out Cylinder Leakage</t>
  </si>
  <si>
    <t>15B Panel On/Off Switch Broken</t>
  </si>
  <si>
    <t>line no 02 csm door limit switch problem</t>
  </si>
  <si>
    <t>KAN-23A-038A-171-L8_MC2_CS</t>
  </si>
  <si>
    <t>Ammonia comp water DOM open and cheak</t>
  </si>
  <si>
    <t>drain line and safety valve melting vess</t>
  </si>
  <si>
    <t xml:space="preserve">Drain line distance piece work </t>
  </si>
  <si>
    <t>H-2 Mid rails to be reparied</t>
  </si>
  <si>
    <t>CPdM - INKJET PRINTING MACHINE FOR LINE - 16 AIR FILTER DAMAGE</t>
  </si>
  <si>
    <t>CPdM - INKJET PRINTER FOR LINE - 16 SENSOR CONNECTOR DAMAGE</t>
  </si>
  <si>
    <t>KAN-23A-038A-151-L1_MC1</t>
  </si>
  <si>
    <t>FSS-ammomia comp cooler domb window cover re</t>
  </si>
  <si>
    <t>Lallan</t>
  </si>
  <si>
    <t>Need to check physically, sliding window required</t>
  </si>
  <si>
    <t>Refinery cooling tower line modification</t>
  </si>
  <si>
    <t>KAN-20A-096A-059</t>
  </si>
  <si>
    <t>Platform fabrication for chiller operation</t>
  </si>
  <si>
    <t>KAN-23A-097A-040</t>
  </si>
  <si>
    <t xml:space="preserve">Quotation pending </t>
  </si>
  <si>
    <t>T- 103 Rain water accumulation need to p</t>
  </si>
  <si>
    <t>will be confirmed by packing team what to do and provide picture</t>
  </si>
  <si>
    <t>CCT Pump E got tripped</t>
  </si>
  <si>
    <t>KAN-20A-096A-152-P_5101_E</t>
  </si>
  <si>
    <t>SDJ# cooling tower E-PUMP maintenance.</t>
  </si>
  <si>
    <t>CPM-Cooling tower pump mechanical seal l</t>
  </si>
  <si>
    <t>RTD TT01-27Q01-1 condensor inlet line</t>
  </si>
  <si>
    <t>Restoration of safety door of 15A machin</t>
  </si>
  <si>
    <t>CPM-ACID PLANT SIDE TANK NEAR A1, A2, A3</t>
  </si>
  <si>
    <t>KAN-20A-027A-186-ST06</t>
  </si>
  <si>
    <t>DSC-AOP sulphuric acid unloading pipeline mo</t>
  </si>
  <si>
    <t>KAN-20A-027A-152-P_3A</t>
  </si>
  <si>
    <t>Modification to be done as sulphuric acid remains in the pipe after unloading, to be made in such a way so that it can be easily connected with tanker</t>
  </si>
  <si>
    <t>DSC-AOP reactor-4 bottom cone (FRP) leakage</t>
  </si>
  <si>
    <t>Sandeep B</t>
  </si>
  <si>
    <t>05-nov</t>
  </si>
  <si>
    <t xml:space="preserve">Damaged, need to take quotation and financial approval for smaller size if same size not feasible, </t>
  </si>
  <si>
    <t>Tempering 1 Ammonia Reciever Rusting out</t>
  </si>
  <si>
    <t>AOP A-2 tank bottom leakage</t>
  </si>
  <si>
    <t>KAN-20A-027A-196-T_A2</t>
  </si>
  <si>
    <t>Bracket rod need to change infeed convey line 2</t>
  </si>
  <si>
    <t>KAN-23A-038A-056-M_C_C</t>
  </si>
  <si>
    <t>We need to replace fg truck stopper which is become old at  current all loading point.his will prevent our loading point bird cage, fg point civil work also. And reduce chance of any accident or back side safety of fg material also.</t>
  </si>
  <si>
    <r>
      <t xml:space="preserve">Mail to be sent by </t>
    </r>
    <r>
      <rPr>
        <b/>
        <sz val="12"/>
        <color theme="1"/>
        <rFont val="Calibri"/>
        <family val="2"/>
        <scheme val="minor"/>
      </rPr>
      <t xml:space="preserve">Ram Shankar </t>
    </r>
    <r>
      <rPr>
        <sz val="12"/>
        <color theme="1"/>
        <rFont val="Calibri"/>
        <family val="2"/>
        <scheme val="minor"/>
      </rPr>
      <t xml:space="preserve">for clarifying options - done 
Revert back pending - Warehouse User
</t>
    </r>
    <r>
      <rPr>
        <b/>
        <sz val="12"/>
        <color theme="1"/>
        <rFont val="Calibri"/>
        <family val="2"/>
        <scheme val="minor"/>
      </rPr>
      <t>Need User Clearance</t>
    </r>
  </si>
  <si>
    <t xml:space="preserve">CPM-Samarphan m/c pump seal leakgage L3 prism 90 </t>
  </si>
  <si>
    <t>AOP sludge line to A1 tank leak (welding</t>
  </si>
  <si>
    <t xml:space="preserve">Confirm by sampat sir </t>
  </si>
  <si>
    <t>5&amp;6 moisture meter showing wronge</t>
  </si>
  <si>
    <t>required 50m , 3" line , 100m 1/2" line 
TECOd in SAP</t>
  </si>
  <si>
    <t xml:space="preserve">safety Platform provision at AOP plant- visit Point </t>
  </si>
  <si>
    <t xml:space="preserve">pipe need to reroute </t>
  </si>
  <si>
    <t>cold room no 13 &amp; 14   AHU   piller brok</t>
  </si>
  <si>
    <t xml:space="preserve">Quotation waiting </t>
  </si>
  <si>
    <t>Acid Oil Aluminium Office Work</t>
  </si>
  <si>
    <t xml:space="preserve">Exhust window required </t>
  </si>
  <si>
    <t>packing tank farm pressure gauge N/W(all Polish filter )</t>
  </si>
  <si>
    <t xml:space="preserve">There is pressure fluctuation in gauge </t>
  </si>
  <si>
    <t>Polish Filter SS Jali damage - PKG TF</t>
  </si>
  <si>
    <t>KAN-23A-038A-196-SB3</t>
  </si>
  <si>
    <t>15A M/c Right Side Open/Close LVDT Probl</t>
  </si>
  <si>
    <t>manish,</t>
  </si>
  <si>
    <t>SDJ# Acid oil loading line gate valve pa</t>
  </si>
  <si>
    <t>CPDM-PM Hrs not showing in HMI.need to check-5b</t>
  </si>
  <si>
    <t>Hand dryer machine in admin not working</t>
  </si>
  <si>
    <t>weighbrige 02senser not working</t>
  </si>
  <si>
    <t>15B leak testing conver belt brokan</t>
  </si>
  <si>
    <t>KAN-23A-133A-168-JT_B</t>
  </si>
  <si>
    <t>Frick ammonia Compressor Belt broken</t>
  </si>
  <si>
    <t>Main gate sliding wire rope briken</t>
  </si>
  <si>
    <t>CPM- HEAD &amp; SENSOR MOUNTING MISSING IN L2 DOMINO CORTON CODER</t>
  </si>
  <si>
    <t>packing tank farm H4-H5 steam tracing  outlet gas-cut leakage</t>
  </si>
  <si>
    <t>KAN-01A-006B-152-P_TH4</t>
  </si>
  <si>
    <t>cold room no 01  door-strip damaged prob</t>
  </si>
  <si>
    <t>Light need to fix at time office and admin panty</t>
  </si>
  <si>
    <t xml:space="preserve">Siddhivinay </t>
  </si>
  <si>
    <t>Reactor No-02 steam line leakage from ga</t>
  </si>
  <si>
    <t xml:space="preserve">Work description not found </t>
  </si>
  <si>
    <t>AOP A1/A3 disc header line change to SS</t>
  </si>
  <si>
    <t>fat trap oil transfer pump maintance</t>
  </si>
  <si>
    <t>air reciver auto drain valvenot working</t>
  </si>
  <si>
    <t>KAN-23A-086A-196</t>
  </si>
  <si>
    <t>Chirag</t>
  </si>
  <si>
    <t>AOP sulfuric unloading pipe leakage</t>
  </si>
  <si>
    <t>submerg pump starter work</t>
  </si>
  <si>
    <t>AOP acid water 2.5" PP valve leakage</t>
  </si>
  <si>
    <t>Changed valve</t>
  </si>
  <si>
    <t>packing fat trap pump not work</t>
  </si>
  <si>
    <t>orbital 81 breakdown</t>
  </si>
  <si>
    <t>15A Parison Card Problem</t>
  </si>
  <si>
    <t>AO loading pump repair (stator/rotar</t>
  </si>
  <si>
    <t>KAN-20A-027A-152-AOLP_1</t>
  </si>
  <si>
    <t>Coal Crusher Body plate damage (Leakage</t>
  </si>
  <si>
    <t>CPM-Line 6Conveyor cleanig and overhauli</t>
  </si>
  <si>
    <t>Acid oil plant transfer line gasket</t>
  </si>
  <si>
    <t>2784</t>
  </si>
  <si>
    <t>CHP dust collecting blower sounds abnorm</t>
  </si>
  <si>
    <t>KAN-70A-088A-019-BL1</t>
  </si>
  <si>
    <t xml:space="preserve">Trial in process need to identify </t>
  </si>
  <si>
    <t xml:space="preserve">Old Bak Tempering Room Cooling Tower motor </t>
  </si>
  <si>
    <t xml:space="preserve">Send to new warehouse 
Pump fitting done , connection and trail [ending 
recive on Saturday  </t>
  </si>
  <si>
    <t>ELECTRIC PLUG FOR HK NOT WORKING</t>
  </si>
  <si>
    <t>frion comp. room light fitting</t>
  </si>
  <si>
    <t>Siddhivinayak</t>
  </si>
  <si>
    <t>line no 05 csm upper side belt mounting</t>
  </si>
  <si>
    <t>CPDM-Moulding mc 5B Printer header ink l</t>
  </si>
  <si>
    <t>acid oil tanker loading platfarm Erectio</t>
  </si>
  <si>
    <t>Repair-frick com. surg drum sov Not work</t>
  </si>
  <si>
    <t>Temporary arrangement done but need to new cable to be done</t>
  </si>
  <si>
    <t>Repair-Cold r. 13 &amp;11 Cooling Low</t>
  </si>
  <si>
    <t>KAN-23A-146A-146-COMP_3</t>
  </si>
  <si>
    <t>EC-4 new 06 inch 02 valve to be change</t>
  </si>
  <si>
    <t>line 8 labller panel fan problem</t>
  </si>
  <si>
    <t>line 6 CSM cable connection work</t>
  </si>
  <si>
    <t>KAN-23A-038A-171-L6_MC1</t>
  </si>
  <si>
    <t>EC-4 water circulation pump  NRV pass ne</t>
  </si>
  <si>
    <t xml:space="preserve">New Bak BL 1 Heating Inlet acutator valve - SOV air leakage </t>
  </si>
  <si>
    <t>KAN-21B-006A-213-VALVES BL1</t>
  </si>
  <si>
    <t>line 1 nozzle no 6 late filling issue</t>
  </si>
  <si>
    <t>T15 and T16 to acid oil transfer pump st</t>
  </si>
  <si>
    <t>Gasket used</t>
  </si>
  <si>
    <t>line no 01 strapping mc door limit switc</t>
  </si>
  <si>
    <t xml:space="preserve">heater </t>
  </si>
  <si>
    <t>Acid oil loading pump problem</t>
  </si>
  <si>
    <t>ammonia compressore motor belt worn out</t>
  </si>
  <si>
    <t>IPLN</t>
  </si>
  <si>
    <t>Acid oil sludge suction line valve chang</t>
  </si>
  <si>
    <t>KAN-20A-027A-152-AOTP_1</t>
  </si>
  <si>
    <t>Acid oil sludege transfer pump suction</t>
  </si>
  <si>
    <t>Acid oil sludge transfer pump discharge</t>
  </si>
  <si>
    <t>T.203 circl'n valve gasket leakage</t>
  </si>
  <si>
    <t>caustic dosing tank civil work required</t>
  </si>
  <si>
    <t xml:space="preserve">Waiting for confirmation because tiles work will be done on that area </t>
  </si>
  <si>
    <t>platform for ambient air monitoring</t>
  </si>
  <si>
    <t>moisture meter of 5/6 point not working</t>
  </si>
  <si>
    <t>KAN-00A-006A-152-P101</t>
  </si>
  <si>
    <t xml:space="preserve">Communication error showing issue not solved </t>
  </si>
  <si>
    <t>line no 02 domino print cut problem</t>
  </si>
  <si>
    <t>Security Maintenance &amp; Repair for roof and tiles fixing</t>
  </si>
  <si>
    <t>RMFG tank farm steam leakage</t>
  </si>
  <si>
    <t xml:space="preserve">Weilding Job attended, Valve and line .5'' need todone </t>
  </si>
  <si>
    <t>400tpd plf feed  Achuter valve Air tube</t>
  </si>
  <si>
    <t>KAN-20A-032B-097</t>
  </si>
  <si>
    <t>Confirmed by Sampath Sir</t>
  </si>
  <si>
    <t>Battery Charger area reparing.</t>
  </si>
  <si>
    <t xml:space="preserve">New sheet recive on 17 &amp; 18 August </t>
  </si>
  <si>
    <t>Soya Rwk tank new w/h open clean arrange</t>
  </si>
  <si>
    <t xml:space="preserve">line no 3,4,5 sitting plat  arrange required </t>
  </si>
  <si>
    <t>KAN-23A-038A-096-L3_MC3</t>
  </si>
  <si>
    <t>fire hydrent valve welding and repair</t>
  </si>
  <si>
    <t>600 TPD slope drain point elbow</t>
  </si>
  <si>
    <t>KAN-20A-032B-196-26B06_2</t>
  </si>
  <si>
    <t>Sampath</t>
  </si>
  <si>
    <t>soya pl2 bottom valve leakage</t>
  </si>
  <si>
    <t>KAN-20A-032B-097-26F02_2</t>
  </si>
  <si>
    <t>Ammonia Detector Panel HMI Installation</t>
  </si>
  <si>
    <t>KAN-23A-038A-140</t>
  </si>
  <si>
    <t>WINF</t>
  </si>
  <si>
    <t xml:space="preserve">Programming  need to be done </t>
  </si>
  <si>
    <t>600 TPD Soya air leakages</t>
  </si>
  <si>
    <t xml:space="preserve">Av team </t>
  </si>
  <si>
    <t>CPM- D AIR COMP. HAVING AIR END PROBLEM</t>
  </si>
  <si>
    <t>soya cloudy tank heating coil leak</t>
  </si>
  <si>
    <t>KAN-20A-032B-196-26C05_2</t>
  </si>
  <si>
    <t>plf 1 top circulation valve problem</t>
  </si>
  <si>
    <t>KAN-20A-032B-097-26F01_2</t>
  </si>
  <si>
    <t>T-202 &amp; T-201 Sump line dummy to be open</t>
  </si>
  <si>
    <t>KAN-00A-006A-135-RMFG MCC</t>
  </si>
  <si>
    <t>T202 tank unloading line NRV pass</t>
  </si>
  <si>
    <t>KAN-00A-006A-196-T_202</t>
  </si>
  <si>
    <t>Repair-Tank Farm 4H4 Tank Pump- circulation line provision</t>
  </si>
  <si>
    <t>Jay Bajrangi</t>
  </si>
  <si>
    <t>Taping of circulation will be done on 25th</t>
  </si>
  <si>
    <t>schrgdrum sov not working ammonia plant</t>
  </si>
  <si>
    <t>Hose fitting for T.101 bottom oil loadin</t>
  </si>
  <si>
    <t>line no 04 mc no 05 band sealing problem</t>
  </si>
  <si>
    <t xml:space="preserve">Chirag </t>
  </si>
  <si>
    <t xml:space="preserve">Confirm by user </t>
  </si>
  <si>
    <t>old wh bird cage jali instalation</t>
  </si>
  <si>
    <t xml:space="preserve">Should complete on 1 feb </t>
  </si>
  <si>
    <t>Fire Monitor Installation 3</t>
  </si>
  <si>
    <t xml:space="preserve">One pending remaining done </t>
  </si>
  <si>
    <t>line 1 tin to jar changer switch problem</t>
  </si>
  <si>
    <t>Air coolar fan conection</t>
  </si>
  <si>
    <t>KAN-23A-133A-168</t>
  </si>
  <si>
    <t>railing fabrication near coal yard</t>
  </si>
  <si>
    <t>Soya BL LT not working</t>
  </si>
  <si>
    <t>KAN-20A-032B-196-26C01_2</t>
  </si>
  <si>
    <t xml:space="preserve">Calibaration need to done </t>
  </si>
  <si>
    <t xml:space="preserve">PLF no-02 PT problem </t>
  </si>
  <si>
    <t>line no 03 mc no 06 horizontal zaw broke</t>
  </si>
  <si>
    <t xml:space="preserve">Samarpan M/C Jaw Repair but not successful
Confirm by user </t>
  </si>
  <si>
    <t>PLF -3 there is issue in automation</t>
  </si>
  <si>
    <t>KAN-20A-032B-097-26F03_2</t>
  </si>
  <si>
    <t xml:space="preserve">Need to identity the job type </t>
  </si>
  <si>
    <t>WTP Plant Pressure Gauge Installation</t>
  </si>
  <si>
    <t>KAN-70A-098A-286</t>
  </si>
  <si>
    <t>line no 05 mc no 10 saeler servo problem</t>
  </si>
  <si>
    <t>KAN-23A-038A-096-L6_MC10</t>
  </si>
  <si>
    <t xml:space="preserve">drive polutted to soya bean </t>
  </si>
  <si>
    <t>Kaizen - WSS system in coal plant</t>
  </si>
  <si>
    <t>KAN-70A-088A-056-BC1</t>
  </si>
  <si>
    <t>Telephone cable need to layingdown</t>
  </si>
  <si>
    <t>INPLN</t>
  </si>
  <si>
    <t>Need approval from higher management to proceed further</t>
  </si>
  <si>
    <t>soya blr cir pump maintance</t>
  </si>
  <si>
    <t>warehouse 2no flange leak</t>
  </si>
  <si>
    <t xml:space="preserve">Civil work require foundation rusted </t>
  </si>
  <si>
    <t>line no 03 dip tray steam tracing proble</t>
  </si>
  <si>
    <t>soya cloudy agitator trip</t>
  </si>
  <si>
    <t>KAN-20A-032B-007-26C05_2</t>
  </si>
  <si>
    <t>soya cloudy agitator tripping</t>
  </si>
  <si>
    <t xml:space="preserve">Vijay </t>
  </si>
  <si>
    <t xml:space="preserve">Motor change </t>
  </si>
  <si>
    <t>soya plf no 2 valve feedbeck problam</t>
  </si>
  <si>
    <t>KAIZEN- Silo ash drain to bulker</t>
  </si>
  <si>
    <t>KAN-70A-088A-009-ASH_SILO</t>
  </si>
  <si>
    <t>Boiler Bed coil  with header replcement</t>
  </si>
  <si>
    <t>Economiser/APH tube replaceent</t>
  </si>
  <si>
    <t>kaizen- SGA MGF/MGFwater recycling</t>
  </si>
  <si>
    <t>KAN-70A-098A-196-MGF1</t>
  </si>
  <si>
    <t>Boiler Roof sheet replacement</t>
  </si>
  <si>
    <t>KAIZEN - - BFP 1 mechanical seal install</t>
  </si>
  <si>
    <t>KAN-70A-088A-152-BFP_2</t>
  </si>
  <si>
    <t>Tempering Room 3 HU unit Water Drain lin</t>
  </si>
  <si>
    <t xml:space="preserve">Need to check physically and decide </t>
  </si>
  <si>
    <t>P1 Pump auto start up malfunction</t>
  </si>
  <si>
    <t>KAN-70A-098A-152-HPP1</t>
  </si>
  <si>
    <t>Refixed the rail at reworking infeed</t>
  </si>
  <si>
    <t>Damage by forklift Debit require 
Confirmed by Vinod Sir</t>
  </si>
  <si>
    <t>DSC- UF &amp; CIP tank ladder fabrication</t>
  </si>
  <si>
    <t>line 1 csm m/c belt motor not working</t>
  </si>
  <si>
    <t>KAN-23A-038A-171-L1_MC3</t>
  </si>
  <si>
    <t xml:space="preserve">Vinod/Manoj </t>
  </si>
  <si>
    <t>Confirmed by Vinod Sir</t>
  </si>
  <si>
    <t>line no 03 mc no 03 connecting rod broke</t>
  </si>
  <si>
    <t>Rudra confirm for PO 
Confirmed by Vinod Sir</t>
  </si>
  <si>
    <t xml:space="preserve">Connecting rod required </t>
  </si>
  <si>
    <t>Cold room no 8 rack install PKG</t>
  </si>
  <si>
    <t>actuator valve malfuctioning</t>
  </si>
  <si>
    <t>CPDM-BACKWASH UF seal Leakage</t>
  </si>
  <si>
    <t>KAN-70A-101A-152-UF BCKWSH PMP</t>
  </si>
  <si>
    <t xml:space="preserve">Mechanical seal </t>
  </si>
  <si>
    <t>Reworking Taping mc Head not Working</t>
  </si>
  <si>
    <t>Head, Service engineer</t>
  </si>
  <si>
    <t>packing backside door hook broken by wel</t>
  </si>
  <si>
    <t xml:space="preserve">New Bak Carton Sealing Machine Conveyar Roller Drawing Chain Broken </t>
  </si>
  <si>
    <t xml:space="preserve">Need to verify from store 
2-Waiting for quotation 
3-SC created </t>
  </si>
  <si>
    <t xml:space="preserve">Chain </t>
  </si>
  <si>
    <t>pouch lines checkwiegher timing chain co</t>
  </si>
  <si>
    <t>washing mc piping and pump install rwk a</t>
  </si>
  <si>
    <t>line 7 dominio printer failure</t>
  </si>
  <si>
    <t>RACK GUARD NEED IN BAKERY COLDROOM</t>
  </si>
  <si>
    <t>TANK COVER GOT DAMAGE NEAR CANTEEN LPG G</t>
  </si>
  <si>
    <t>Need to take quotation for 20 cover</t>
  </si>
  <si>
    <t>ESP,ECO &amp; APH poppet valve malfuction</t>
  </si>
  <si>
    <t>KAN-70A-088A-009-ESP 1</t>
  </si>
  <si>
    <t>reworking pump not runing(power not coming)</t>
  </si>
  <si>
    <t xml:space="preserve">Motor </t>
  </si>
  <si>
    <t>labelling machine line 1 brush worn out</t>
  </si>
  <si>
    <t xml:space="preserve">Vinod </t>
  </si>
  <si>
    <t xml:space="preserve">Brush of labelling  machine </t>
  </si>
  <si>
    <t>CPDM-Foundation structure damage SMFT Pu</t>
  </si>
  <si>
    <t xml:space="preserve">New pump , stand by motor , most important foundation damage </t>
  </si>
  <si>
    <t xml:space="preserve">New conveyor electrical connection </t>
  </si>
  <si>
    <t>KAN-23A-038A-056</t>
  </si>
  <si>
    <t>samarpan 11 jaw broken</t>
  </si>
  <si>
    <t>fan not working</t>
  </si>
  <si>
    <t>Discharge conveyor derailing problem</t>
  </si>
  <si>
    <t>Line 2 -secondry coding connection pedin</t>
  </si>
  <si>
    <t>line no 4 CSM machine upper belt worn ou</t>
  </si>
  <si>
    <t>lineno 3 &amp; 4 CSM Machine Sensor mounting</t>
  </si>
  <si>
    <t>Samarpan machine no 08 weight variation</t>
  </si>
  <si>
    <t xml:space="preserve">Belt 390# </t>
  </si>
  <si>
    <t>solenoid valve not woring in ash silo</t>
  </si>
  <si>
    <t>line 1 labelling m/c print mark corrupt</t>
  </si>
  <si>
    <t>KAN-23A-038A-123-L1_MC1</t>
  </si>
  <si>
    <t>line 3 CSM side belt worn out issue</t>
  </si>
  <si>
    <t xml:space="preserve">Sushil </t>
  </si>
  <si>
    <t>line 5 m/c 9 sencer  problem</t>
  </si>
  <si>
    <t>KAN-23A-038A-096-L5_MC9</t>
  </si>
  <si>
    <t>line no 1 nozze no 01 overflow problem</t>
  </si>
  <si>
    <t>line no 05 chiller pump body leakage pro</t>
  </si>
  <si>
    <t>KAN-23A-097A-040-CH2</t>
  </si>
  <si>
    <t>line no 1 heatsun  heating plate  cappin</t>
  </si>
  <si>
    <t>KAN-23A-038A-171-L8_MC3</t>
  </si>
  <si>
    <t>malfunction of steam trap</t>
  </si>
  <si>
    <t>KAN-70A-120A-083-IE2</t>
  </si>
  <si>
    <t>Turbine nozal box pre gauge not working</t>
  </si>
  <si>
    <t>samarpan m/c 6 PLC issue hang mode</t>
  </si>
  <si>
    <t>CM - Boiler Ash Handling ECO APH Cylinde</t>
  </si>
  <si>
    <t>line no 03 chackware rejector fingure  a</t>
  </si>
  <si>
    <t>KAN-23A-038A-166-L3_MC2</t>
  </si>
  <si>
    <t>Flow controller required 
Confirmed by Vinod Sir</t>
  </si>
  <si>
    <t>Line-16 HMI installation</t>
  </si>
  <si>
    <t>Instalation done but trial pending, completed by oem
Confirmed by Vinod Sir</t>
  </si>
  <si>
    <t>samarpan head no 12 vertical sealing iss</t>
  </si>
  <si>
    <t>line no 01 csm door limit switch problem</t>
  </si>
  <si>
    <t>WELDIND TEAM REQUIRED
Confirmed by Vinod Sir</t>
  </si>
  <si>
    <t>RO cartridge  need for replacement</t>
  </si>
  <si>
    <t>KAN-70A-098A-141-RO1FP</t>
  </si>
  <si>
    <t>Railing install near cold room1panel PKG</t>
  </si>
  <si>
    <t xml:space="preserve">Tempering Room No 2  Inside HU unit to be Clean </t>
  </si>
  <si>
    <t xml:space="preserve">Manoj Kumar </t>
  </si>
  <si>
    <t>We need go quotation , cleaning job</t>
  </si>
  <si>
    <t>line 2 nozzle no 2 over flow issue</t>
  </si>
  <si>
    <t>line 4 tepping m/c gard fitting</t>
  </si>
  <si>
    <t>KAN-23A-038A-171-L4_MC1</t>
  </si>
  <si>
    <t>line  6 hitson m/c problem</t>
  </si>
  <si>
    <t>KAN-23A-038A-171-L2_MC2</t>
  </si>
  <si>
    <t>printing room domino not working</t>
  </si>
  <si>
    <t>KAN-23A-038A-151-L8_MC3</t>
  </si>
  <si>
    <t>line 6 filler air pipe and connector loo</t>
  </si>
  <si>
    <t>line 8 tin sealing m/c chuck jammed issu</t>
  </si>
  <si>
    <t>line no 08 weighing scale display proble</t>
  </si>
  <si>
    <t>KAN-23A-038A-166-L7_MC1</t>
  </si>
  <si>
    <t>rework strapping machine electric proble</t>
  </si>
  <si>
    <t>KAN-23A-038A-191-L1_MC2</t>
  </si>
  <si>
    <t>line no 02 nozzle no 01 &amp; 02 overflow pr</t>
  </si>
  <si>
    <t>Problem ned to identified 
Confirmed by Vinod Sir</t>
  </si>
  <si>
    <t>drinking water line modification in w/h</t>
  </si>
  <si>
    <t>KAN-70A-098A-141</t>
  </si>
  <si>
    <t>line 7 srink tarnal  tepm. problem</t>
  </si>
  <si>
    <t>KAN-23A-038A-171-L7_MC2</t>
  </si>
  <si>
    <t>chiller power problem</t>
  </si>
  <si>
    <t>line no 16  air connector problem</t>
  </si>
  <si>
    <t>line no 03 chackware fingure mounting pr</t>
  </si>
  <si>
    <t>packaging tiles railing fabrication</t>
  </si>
  <si>
    <t>line no 06 strpping mc problem</t>
  </si>
  <si>
    <t xml:space="preserve">Pending due to belt </t>
  </si>
  <si>
    <t>PLF-1 header leakage</t>
  </si>
  <si>
    <t>line 3 card problem m/c no. 1</t>
  </si>
  <si>
    <t>Nitrogen Flushing line required for poli</t>
  </si>
  <si>
    <t>VP rework line need Insulated</t>
  </si>
  <si>
    <t>material requirement 
Confirmed by Vinod Sir</t>
  </si>
  <si>
    <t>line 6 domino printer software issue</t>
  </si>
  <si>
    <t>KAN-23A-038A-151-L6_MC1</t>
  </si>
  <si>
    <t>engineer will visit on 28/09/2022
Confirmed by Vinod Sir</t>
  </si>
  <si>
    <t>Hygiene room water discharg pipe leak</t>
  </si>
  <si>
    <t>Shahbudin</t>
  </si>
  <si>
    <t>underground pipe hence need to dig a little bit
Confirmed by Vinod Sir</t>
  </si>
  <si>
    <t>New RO cartrage filter gasket damaged</t>
  </si>
  <si>
    <t>KAN-70A-101A-152-HPP_2</t>
  </si>
  <si>
    <t>Rubber Gasket not available -- need to order rubber gasket sheet(3mm) (SC raised)</t>
  </si>
  <si>
    <t>line 8 Check weigher pusher cylinder iss</t>
  </si>
  <si>
    <t>Seal Kit to be ordered - Rudra 
Confirmed by Vinod Sir</t>
  </si>
  <si>
    <t>soya bleacher  C1-TT0126Q-2 problem</t>
  </si>
  <si>
    <t>Required RTD &amp; TT (0-150Deg)&amp;(100X6mm Thermowelded)</t>
  </si>
  <si>
    <t>MB inlet and outlet valves to be changed</t>
  </si>
  <si>
    <t>KAN-70A-098A-196-MIXED BED</t>
  </si>
  <si>
    <t>line 6 shrink tunnel m/c motor belt worn</t>
  </si>
  <si>
    <t>KAN-23A-038A-171-L7-CP500HS</t>
  </si>
  <si>
    <t>Temporary done by jignesh (hitson machine belt)
Confirmed by Vinod Sir</t>
  </si>
  <si>
    <t>line 6 domino printer print cut issue</t>
  </si>
  <si>
    <t>Suction not made as the pump is not functioning properly
Confirmed by Vinod Sir</t>
  </si>
  <si>
    <t>WTP soft water pump bearing jam</t>
  </si>
  <si>
    <t>KAN-70A-098A-152-P_W3</t>
  </si>
  <si>
    <t>Lift gate repairing work urgent!!PKG</t>
  </si>
  <si>
    <t>order sent for new gate
Confirmed by Vinod Sir</t>
  </si>
  <si>
    <t xml:space="preserve">Heat exchanger vent control valve air leakage </t>
  </si>
  <si>
    <t>ESP 1 ash system not working</t>
  </si>
  <si>
    <t>CPM-OIL SEAL LEAKAGE IN GEARBOX CT-1 FAN</t>
  </si>
  <si>
    <t>KAN-70A-120A-059-TCT_1</t>
  </si>
  <si>
    <t>line no 05 mc no 09 feeding pump belt brocken</t>
  </si>
  <si>
    <t>line no 02 csm head assembly problem</t>
  </si>
  <si>
    <t>commercial office both AC not working...</t>
  </si>
  <si>
    <t>RAV transmission chain problem</t>
  </si>
  <si>
    <t>KAN-70A-088A-102-RAV</t>
  </si>
  <si>
    <t>line 1 changeover for dummy change</t>
  </si>
  <si>
    <t>line no 06 srink tunnel chain gaer key</t>
  </si>
  <si>
    <t>Plf No-02 heavy leaking from vibrator</t>
  </si>
  <si>
    <t>line no 04 mcno 06 feeding pump drive pr</t>
  </si>
  <si>
    <t>new steam line  Required for bakery</t>
  </si>
  <si>
    <t xml:space="preserve">Need to check for pressure 
Need to dechocked pressure issue raise </t>
  </si>
  <si>
    <t>line 5 m/c no 12 tripping issue</t>
  </si>
  <si>
    <t>line no 01 capping conveyer  sensor  pow</t>
  </si>
  <si>
    <t>KAN-23A-038A-056-CV1</t>
  </si>
  <si>
    <t>chiller veco 50 LP tripping issue</t>
  </si>
  <si>
    <t>line 3 csm flapper guide broken</t>
  </si>
  <si>
    <t>line 7 conveyor strip damage issue</t>
  </si>
  <si>
    <t>line no 03 mc no 04 horizontal sealing p</t>
  </si>
  <si>
    <t>Chiller 1&amp;2 Weco 50L JBM Tripping issue</t>
  </si>
  <si>
    <t>door repairing work in loading point.</t>
  </si>
  <si>
    <t>KAN-23A-004A-078-SHUTTER DOOR</t>
  </si>
  <si>
    <t>line 6 shrink tunnel sproket issue</t>
  </si>
  <si>
    <t>KAN-23A-038A-171</t>
  </si>
  <si>
    <t>5A mc HTL motar not working</t>
  </si>
  <si>
    <t>CPM-TURBINE OVERHAULING TO BE DONE</t>
  </si>
  <si>
    <t>ammonia charging not available</t>
  </si>
  <si>
    <t>soya blr catchpot drain line choke</t>
  </si>
  <si>
    <t>Fan is not working in canteen</t>
  </si>
  <si>
    <t>soya plf no 2 bush leak</t>
  </si>
  <si>
    <t>New Bush gasket and O-Ring Changed</t>
  </si>
  <si>
    <t xml:space="preserve">printer switch boad damage </t>
  </si>
  <si>
    <t>B2 Tank to Old Bakery Line to be made</t>
  </si>
  <si>
    <t>KAN-21B-006A-196-TK-2002_B2</t>
  </si>
  <si>
    <t>600tpd Plf 02 Vibrator Bush Change</t>
  </si>
  <si>
    <t>PRV spring and Diaphragm changed</t>
  </si>
  <si>
    <t>soya plf no 2 valve av0926f01-2 not open</t>
  </si>
  <si>
    <t>Work Completed</t>
  </si>
  <si>
    <t>line no 04 csm infeed conveyer sansor pr</t>
  </si>
  <si>
    <t>Motor problem need to replace motor
Confirmed by Vinod Sir</t>
  </si>
  <si>
    <t>ORBITTAL REMOTE NOT WORKING</t>
  </si>
  <si>
    <t>line no 01  filling nozzle  up-down move</t>
  </si>
  <si>
    <t>Cyliner and bearing fail 
Confirmed by Vinod Sir</t>
  </si>
  <si>
    <t>Soya plf NRV cheak</t>
  </si>
  <si>
    <t>No tape sensor kit installation PKG CSM</t>
  </si>
  <si>
    <t>soya ble vacuum issue ejctor change</t>
  </si>
  <si>
    <t xml:space="preserve">New Bak water storgae tank Control valve Air regulator issue </t>
  </si>
  <si>
    <t>KAN-21B-006A-213-VALVES WATER</t>
  </si>
  <si>
    <t xml:space="preserve">Air regulator </t>
  </si>
  <si>
    <t>Cooling tower railing replacement work</t>
  </si>
  <si>
    <t>soya blr dummy apply</t>
  </si>
  <si>
    <t>Gasket 0.5",1",2" used</t>
  </si>
  <si>
    <t>soya ble vacuum system dummy to be remov</t>
  </si>
  <si>
    <t>Soya ble.dosing  Line Side Dummy Work</t>
  </si>
  <si>
    <t>pack tank farm H1 pump spaider change</t>
  </si>
  <si>
    <t>KAN-01A-006B-152-P_H1</t>
  </si>
  <si>
    <t>Chiller line fab and valve install PKG</t>
  </si>
  <si>
    <t>SDJ_Rollers/ bearings for CHP to be chec</t>
  </si>
  <si>
    <t>KAN-70A-088A-056</t>
  </si>
  <si>
    <t>Bleacher condenser tightening to be done</t>
  </si>
  <si>
    <t xml:space="preserve">Bolt tighting work done </t>
  </si>
  <si>
    <t>400tpd Soya Ble Pump A seal Leakage</t>
  </si>
  <si>
    <t>KAN-20A-032B-152-26P02A_2</t>
  </si>
  <si>
    <t xml:space="preserve">Shaft broken </t>
  </si>
  <si>
    <t>SDJ_Line No 2 Fabrication Work</t>
  </si>
  <si>
    <t>Soya PLF 1 vibrator leak</t>
  </si>
  <si>
    <t>800tpd Bleaching Dosing Valve change</t>
  </si>
  <si>
    <t xml:space="preserve">Check for dosing valve </t>
  </si>
  <si>
    <t>line 3 samarpan m/c bfr plate</t>
  </si>
  <si>
    <t>800 TPD H3PO4 pump discharge header PRV</t>
  </si>
  <si>
    <t>KAN-20A-032A-152-26P23_1</t>
  </si>
  <si>
    <t xml:space="preserve">DSC Modification </t>
  </si>
  <si>
    <t>blower belt change work ( bleeching )</t>
  </si>
  <si>
    <t>2nd belt need to change B-54(Sap code-167976 and 180384</t>
  </si>
  <si>
    <t>LINE 03 CSM MACHINE BEARING REPLACMENT</t>
  </si>
  <si>
    <t>packaging lines hose pipe</t>
  </si>
  <si>
    <t>800 PLF polish filter Modification</t>
  </si>
  <si>
    <t xml:space="preserve">Modification, new polish filter </t>
  </si>
  <si>
    <t>soya pl2 liner leakage</t>
  </si>
  <si>
    <t>KAN-20A-032A-097-26F02_1</t>
  </si>
  <si>
    <t>air compressor B over current  tripping</t>
  </si>
  <si>
    <t>PDM-VIB-ETP-PUMP-1M</t>
  </si>
  <si>
    <t>KAN-70A-101A-152-RO PUMPS</t>
  </si>
  <si>
    <t>800 TPD Air Leakages are to be arrested.</t>
  </si>
  <si>
    <t>PM-SOYA JAR/BOTTLE FILLER 4 HEAD</t>
  </si>
  <si>
    <t>line 8 roller bearing fail</t>
  </si>
  <si>
    <t>SMFT PUMP TRANSFER WORK</t>
  </si>
  <si>
    <t xml:space="preserve">Pump fittiing and line pending </t>
  </si>
  <si>
    <t>plf 1 actuatorAV04 26F01-2 not working</t>
  </si>
  <si>
    <t>KAN-20A-032A-097-26F01_1</t>
  </si>
  <si>
    <t>800tpd smt Bottom Achuter valve Feed bac</t>
  </si>
  <si>
    <t>800tpd PC hang</t>
  </si>
  <si>
    <t xml:space="preserve">Tempory file delete </t>
  </si>
  <si>
    <t>bleacher circulation line to be boxup</t>
  </si>
  <si>
    <t>KAN-20A-032A-152</t>
  </si>
  <si>
    <t>PLF -3 shaft bush to be changed</t>
  </si>
  <si>
    <t>KAN-20A-032A-097-26F03_1</t>
  </si>
  <si>
    <t xml:space="preserve">Need to check plf bush </t>
  </si>
  <si>
    <t>800tpd Bleaching earth valve Liner Leaka</t>
  </si>
  <si>
    <t>800 TPD blr low level switch not working</t>
  </si>
  <si>
    <t>KAN-20A-032A-196</t>
  </si>
  <si>
    <t>SDJ_Packking cooling tower platform mait</t>
  </si>
  <si>
    <t>800ypd bleaching earth dosing worng show</t>
  </si>
  <si>
    <t>fire hose reel 35 leak in w.h</t>
  </si>
  <si>
    <t>AV02-26B02A-1 valve air tube change</t>
  </si>
  <si>
    <t>New Bak weighing scale is not working</t>
  </si>
  <si>
    <t>KAN-21B-038B-166</t>
  </si>
  <si>
    <t>New Bak Votator No3 leakage from seal</t>
  </si>
  <si>
    <t>KAN-21B-127A-122-SHE_2106</t>
  </si>
  <si>
    <t>30 deg waterbath making abnormal sound</t>
  </si>
  <si>
    <t>KAN-66A-163A-307-NMRWB1</t>
  </si>
  <si>
    <t>QML</t>
  </si>
  <si>
    <t xml:space="preserve">Motor changed </t>
  </si>
  <si>
    <t>BOD incubator Temp is not increaing</t>
  </si>
  <si>
    <t>KAN-66A-163A-307-INCB</t>
  </si>
  <si>
    <t xml:space="preserve">Vendor solved problem 
Controller issue set point </t>
  </si>
  <si>
    <t xml:space="preserve">Nozzle to be provided in ammonia </t>
  </si>
  <si>
    <t>Valve need to given with nozzle point for ammonia draining (No nee to require in bakery already present )</t>
  </si>
  <si>
    <t>800 tpd self cleaning filter discharge i</t>
  </si>
  <si>
    <t>Strapping Machine - Heating element to b</t>
  </si>
  <si>
    <t>800 tpd blr cir pump</t>
  </si>
  <si>
    <t>line no 03 mc no 02 pump-moter slow runn</t>
  </si>
  <si>
    <t>KAN-23A-038A-096-L3_MC2</t>
  </si>
  <si>
    <t xml:space="preserve">New pump Fitting done </t>
  </si>
  <si>
    <t>line no 02 nozzle no 02 overflow problem</t>
  </si>
  <si>
    <t>line no 01  outgoing sensor problem</t>
  </si>
  <si>
    <t>line no 01 filling nozzle assembely late</t>
  </si>
  <si>
    <t>line no 01 nozzle no 02 popet valve leak</t>
  </si>
  <si>
    <t>line no 01 capping conveyer sensor probl</t>
  </si>
  <si>
    <t>moulding chiller no 03 frequentely tripp</t>
  </si>
  <si>
    <t>line no 05 mc no 02/03 vertical / horizo</t>
  </si>
  <si>
    <t>KAN-23A-038A-096-L5_MC7</t>
  </si>
  <si>
    <t>800 TPD plf 1 vibrator leak found</t>
  </si>
  <si>
    <t>Tank 304 A&amp;B pump motor connection</t>
  </si>
  <si>
    <t>Tank 304 A&amp;B pump vibrate spidar prob</t>
  </si>
  <si>
    <t>KAN-23A-038A-196-SB1</t>
  </si>
  <si>
    <t>palm plf no 1 shaft to be box up</t>
  </si>
  <si>
    <t>packing reworking csm moter problem</t>
  </si>
  <si>
    <t>reworking strapping mc problem</t>
  </si>
  <si>
    <t>Post bleacher actuator circulation valve</t>
  </si>
  <si>
    <t>Line No 3 M/C no 9 pouch filling machine</t>
  </si>
  <si>
    <t>Diesel Pump Cross verification</t>
  </si>
  <si>
    <t>KAN-70A-091A-086</t>
  </si>
  <si>
    <t>Ammonia pump push button to be changed</t>
  </si>
  <si>
    <t>800 tpd blr pump cir line work</t>
  </si>
  <si>
    <t>ETP secondary clerifier-2 agitator belt</t>
  </si>
  <si>
    <t>KAN-70A-101A-007-SC1_AG</t>
  </si>
  <si>
    <t>Auto capper Line 8 tin seal issue</t>
  </si>
  <si>
    <t>cyclone to slope line leak800tpd</t>
  </si>
  <si>
    <t>KAN-20A-032A-097</t>
  </si>
  <si>
    <t xml:space="preserve">M seal done , pending 
Waiting for plant changeover </t>
  </si>
  <si>
    <t>Heat exchanger outlet Temp. sensor not w</t>
  </si>
  <si>
    <t>RAV Cahin lock need to changed</t>
  </si>
  <si>
    <t>Old Pesto flash light need to remove</t>
  </si>
  <si>
    <t>PLF no-02 leakage from vibrator</t>
  </si>
  <si>
    <t xml:space="preserve">Gasket changed </t>
  </si>
  <si>
    <t>HTL print mc heater cable loose b/d</t>
  </si>
  <si>
    <t>palm plf no 2 shaft to be box up</t>
  </si>
  <si>
    <t>800tpd blechar ejctor to be open</t>
  </si>
  <si>
    <t>800 tpd blr vaccum line fitting</t>
  </si>
  <si>
    <t>Gasket 3'' &amp; 4''</t>
  </si>
  <si>
    <t>800 SMT vacuum duct line leakage</t>
  </si>
  <si>
    <t>EC -3 fn motor ele. side problem</t>
  </si>
  <si>
    <t xml:space="preserve">D.O.R Changed </t>
  </si>
  <si>
    <t>EC 1 fan motor problem</t>
  </si>
  <si>
    <t>ammonia pump presser switch not working</t>
  </si>
  <si>
    <t>15A HTL M/c Heater Fail</t>
  </si>
  <si>
    <t>Heater replaced</t>
  </si>
  <si>
    <t>blechar c1 condensor flange open</t>
  </si>
  <si>
    <t xml:space="preserve">to open flage and box up it </t>
  </si>
  <si>
    <t>PLF no-03 is leaking from vibrator</t>
  </si>
  <si>
    <t>800 tpd Plf 01 feed Valve In Problem</t>
  </si>
  <si>
    <t>Check Loose connection, removed connection and after joining connection, it was Ok and running</t>
  </si>
  <si>
    <t>Post blr plf 1 vibrator leak</t>
  </si>
  <si>
    <t>Vibrator Servicing</t>
  </si>
  <si>
    <t>Fir hpse reel no 43 damage plaese repair</t>
  </si>
  <si>
    <t>tempering room 2 wheel sleep from track</t>
  </si>
  <si>
    <t>New Bak Metal Detector Sensar Grean ligh</t>
  </si>
  <si>
    <t xml:space="preserve">Green light not working </t>
  </si>
  <si>
    <t>New Bak Filling Machine 1 Nozel 1 weight</t>
  </si>
  <si>
    <t xml:space="preserve">New Load cell changed 50kg </t>
  </si>
  <si>
    <t>line 5 fiiling m/c port problem</t>
  </si>
  <si>
    <t>orbital number 51 not working breckdown</t>
  </si>
  <si>
    <t>orbital number 41 not working breckdown</t>
  </si>
  <si>
    <t>orbital number 71 not working breckdown</t>
  </si>
  <si>
    <t>orbital number 81 not working breckdown</t>
  </si>
  <si>
    <t>N2 Gas flow Is Not Working</t>
  </si>
  <si>
    <t>800 TPD blr condensate coil line leak</t>
  </si>
  <si>
    <t>KAN-20A-032A-187-ST11</t>
  </si>
  <si>
    <t>Flang gasket changed but line side, pin hole
Material Used - 1 1/2" cut gasket</t>
  </si>
  <si>
    <t>cable wire to be remove from spent eart</t>
  </si>
  <si>
    <t>line 3 oil line change work</t>
  </si>
  <si>
    <t xml:space="preserve">Distance piece fitting done </t>
  </si>
  <si>
    <t>packing reworking area soya pump moter p</t>
  </si>
  <si>
    <t>15A M/c Gripper In/Out Proxi Problem</t>
  </si>
  <si>
    <t>line 5 csm sensor mlfunc</t>
  </si>
  <si>
    <t xml:space="preserve">Connector  changed </t>
  </si>
  <si>
    <t>800tpd plf cyclone line leak</t>
  </si>
  <si>
    <t>NewBak ishida Weighing scale is not work</t>
  </si>
  <si>
    <t>line 16 air cylinder connector issue</t>
  </si>
  <si>
    <t>800tpd catch pot line leakage</t>
  </si>
  <si>
    <t>magnetic stainer to be changed</t>
  </si>
  <si>
    <t>KAN-20A-032A-133-SILVERSONMIX</t>
  </si>
  <si>
    <t xml:space="preserve">Strainer removed 
New Strainer </t>
  </si>
  <si>
    <t>800 slope line leakage</t>
  </si>
  <si>
    <t>KAN-20A-032A-196-26B06_1</t>
  </si>
  <si>
    <t>800Tpd Plf 01 Shaft Fitting Work</t>
  </si>
  <si>
    <t>Bush Changed</t>
  </si>
  <si>
    <t>PLF no-01 butterfly valve liner found le</t>
  </si>
  <si>
    <t>line 6 nozzle no 5 oil cut off issue</t>
  </si>
  <si>
    <t>NewBak Filling Machine 1 Belt Trip</t>
  </si>
  <si>
    <t>KAN-21B-038B-096-MACHINE 01</t>
  </si>
  <si>
    <t xml:space="preserve">Triping happen , running okay </t>
  </si>
  <si>
    <t>800tpd Plf 01 B/F valve Liner Leakage</t>
  </si>
  <si>
    <t xml:space="preserve">Connection </t>
  </si>
  <si>
    <t>plf 1 bottom valve change and dummy remo</t>
  </si>
  <si>
    <t>zid dewatring pump trippping issue</t>
  </si>
  <si>
    <t xml:space="preserve">Switch changed </t>
  </si>
  <si>
    <t>800tpd Plf NRV Open And Check-1&amp;3 done 2 pending</t>
  </si>
  <si>
    <t>PLF-2 NRV needs to be replaced (To find NRV in store)</t>
  </si>
  <si>
    <t>800 TPD PLF 1 bottom vale</t>
  </si>
  <si>
    <t>PLF no-03 Feed valve to be fitted</t>
  </si>
  <si>
    <t xml:space="preserve">New Valve fitted </t>
  </si>
  <si>
    <t xml:space="preserve">Photo sensor changed </t>
  </si>
  <si>
    <t>FCT drain valve pass need to check</t>
  </si>
  <si>
    <t>Valve Changed-DN80</t>
  </si>
  <si>
    <t>800tpd ble pump B HAVING SOUND(26P02B)</t>
  </si>
  <si>
    <t>KAN-20A-032A-152-26P02B_2</t>
  </si>
  <si>
    <t xml:space="preserve">Under observation </t>
  </si>
  <si>
    <t>CPDM-26P02D-1 800 TPD seal leakage(Circulation Pump)</t>
  </si>
  <si>
    <t xml:space="preserve">Trail pending </t>
  </si>
  <si>
    <t>line 4 conveayor not woring</t>
  </si>
  <si>
    <t>KAN-23A-038A-056-PC</t>
  </si>
  <si>
    <t xml:space="preserve">Grub screw changed </t>
  </si>
  <si>
    <t>CPM-26P02A-1 slurry pump seal leakage 80</t>
  </si>
  <si>
    <t xml:space="preserve">Need to print work order </t>
  </si>
  <si>
    <t>Conveyor chain link broken B/d Line 8</t>
  </si>
  <si>
    <t>line 1 streping m/c problem</t>
  </si>
  <si>
    <t>IMFG tankFarm T-9 Feed valve problem</t>
  </si>
  <si>
    <t>KAN-01A-006B-196-T_10</t>
  </si>
  <si>
    <t xml:space="preserve">Acutaor removed and fitting done , process valve chocked </t>
  </si>
  <si>
    <t>Repair-Line 1 labling mc Servo Drive arr</t>
  </si>
  <si>
    <t xml:space="preserve">Testing pending </t>
  </si>
  <si>
    <t>Hand rail install @ fat trap pkg urgent</t>
  </si>
  <si>
    <t>cold room no 10 fan switch tripping</t>
  </si>
  <si>
    <t>PSM-Provide local temperature gauge near TT</t>
  </si>
  <si>
    <t>KAN-20A-078B-107-I2621A</t>
  </si>
  <si>
    <t>Provision not available for gauge installation checked by manish</t>
  </si>
  <si>
    <t>line 7 csm m/c motor not woking</t>
  </si>
  <si>
    <t>KAN-23A-038A-171-L7_MC3</t>
  </si>
  <si>
    <t>PSM-To set the safe limit alarm from PTI2603</t>
  </si>
  <si>
    <t>KAN-20A-078B-227</t>
  </si>
  <si>
    <t>Need to provide safe Limit range of pressure</t>
  </si>
  <si>
    <t>T.203 CDSO tank cleaning work</t>
  </si>
  <si>
    <t xml:space="preserve">6'' dummy changed </t>
  </si>
  <si>
    <t>PSM-To provide the globe valves of condeser</t>
  </si>
  <si>
    <t>In place of butterfly valve</t>
  </si>
  <si>
    <t>line no 03 mc no 01 pressure shaft broke</t>
  </si>
  <si>
    <t>KAN-23A-038A-096-L3_MC1</t>
  </si>
  <si>
    <t>ammonia colling tower lighting problem</t>
  </si>
  <si>
    <t>NewBak Sealing Machine Earthing to be co</t>
  </si>
  <si>
    <t>line no 01 strapping mc heating problem</t>
  </si>
  <si>
    <t>KAN-23A-038A-191-L8_M3</t>
  </si>
  <si>
    <t>line no 01 strapping mc problem</t>
  </si>
  <si>
    <t>old RO motor and pipe line fitting work</t>
  </si>
  <si>
    <t>KAN-70A-101A-141-FIT_RO1_1</t>
  </si>
  <si>
    <t xml:space="preserve">Fitting and flange tighting work pending 
Victulic cuppling size does not match 
Code blocked 
</t>
  </si>
  <si>
    <t>Line 5 samarpan mac cam jam</t>
  </si>
  <si>
    <t>Seal colling pump vaibration</t>
  </si>
  <si>
    <t>KAN-70A-101A-152-SEAL PUMP</t>
  </si>
  <si>
    <t xml:space="preserve">Stand by pump flange and coupling required , other maintenance job attendted 
25 march 2023 material should recive </t>
  </si>
  <si>
    <t>samarpan machine union joint leakage</t>
  </si>
  <si>
    <t>line labelar sencer change</t>
  </si>
  <si>
    <t xml:space="preserve">Fork type sensor changed </t>
  </si>
  <si>
    <t>NewBakLD bagSealingmachine Heating issu</t>
  </si>
  <si>
    <t xml:space="preserve">50A SSR need to changed </t>
  </si>
  <si>
    <t>line1 streping m/c problem</t>
  </si>
  <si>
    <t>Hook change</t>
  </si>
  <si>
    <t>line 5 m/c no. 13 power problem</t>
  </si>
  <si>
    <t>PSM-Relocate flow element FT PI2634CA-1 to upstream of BPV PI2 634CA toreduce pressure / flow pulsation across the flow element.</t>
  </si>
  <si>
    <t>Need update from user</t>
  </si>
  <si>
    <t>PSM-To configure interlock using output from FT PI2634CA-1 to close XV I2604ACAA and stop acid charging pump .</t>
  </si>
  <si>
    <t>KAN-20A-078B-196-I2634CA</t>
  </si>
  <si>
    <t xml:space="preserve">Need to check if can be done </t>
  </si>
  <si>
    <t>PSM-Provide NRV in the discharge of individual Phosphoric Acid Pumps PI2634CA-1/2</t>
  </si>
  <si>
    <t xml:space="preserve">Need to check size and material </t>
  </si>
  <si>
    <t>New Bak Water Phase Agitator Connection</t>
  </si>
  <si>
    <t>New Bak B1 B2 Feed Pump Tripping</t>
  </si>
  <si>
    <t>KAN-21B-006A-152-PUMP_PU2005</t>
  </si>
  <si>
    <t xml:space="preserve">Pump jamed 
solved </t>
  </si>
  <si>
    <t>CDSO moist meter display not showing</t>
  </si>
  <si>
    <t>203 tank blower connection</t>
  </si>
  <si>
    <t>501/502 pump not starting</t>
  </si>
  <si>
    <t>KAN-00A-006A-152-P501</t>
  </si>
  <si>
    <t>New CIE to bakery steam line provision</t>
  </si>
  <si>
    <t xml:space="preserve">Need to verify blockage 
Line attached again under observation </t>
  </si>
  <si>
    <t>PSM-NConfigure LAL I2634CA-1 to trip running Acid Pump on low level</t>
  </si>
  <si>
    <t>user want to trip at low level</t>
  </si>
  <si>
    <t>NewBakblock filling Btube 2conveyar belt</t>
  </si>
  <si>
    <t>KAN-21B-038A</t>
  </si>
  <si>
    <t>line no 06 induction mc  and domino powe</t>
  </si>
  <si>
    <t>PSM- Incorporate Phosphoric Acid piping arrangement for topping up tank I2634CA in the P&amp;ID</t>
  </si>
  <si>
    <t xml:space="preserve">Actuator valve required that can be operated from SCADA </t>
  </si>
  <si>
    <t>New Bak Btube 1 Pusher Plate Bolt Open</t>
  </si>
  <si>
    <t>Shakti/chirag</t>
  </si>
  <si>
    <t xml:space="preserve">Allenkey bolt broken inside the cylinder need to drill and make new hole  </t>
  </si>
  <si>
    <t>HRSCC poly tank greabox not work</t>
  </si>
  <si>
    <t>KAN-70A-101A-007-SMFT</t>
  </si>
  <si>
    <t>Same gearbox from packing tombe taken and MOC to be submitted</t>
  </si>
  <si>
    <t>line no 08 fg tin  tranfering conveyer s</t>
  </si>
  <si>
    <t>KAN-23A-038A-056-M_C_C_2</t>
  </si>
  <si>
    <t>line no 01 labeling sensor problem</t>
  </si>
  <si>
    <t>line no 06 vad detector problem</t>
  </si>
  <si>
    <t>line no 16 tin  sealing mc &amp; strapping m</t>
  </si>
  <si>
    <t>KAN-23A-038A-171-L8_MC2</t>
  </si>
  <si>
    <t>Lighting should be flame proof (old SMO container room)</t>
  </si>
  <si>
    <t xml:space="preserve">Under discussion what to do, need utility head suggestion
Container is not flameproof </t>
  </si>
  <si>
    <t>old cie reactor to drop tank valve pass</t>
  </si>
  <si>
    <t xml:space="preserve">As per manish actuator to be removed
Drop tank increasing as the actuator does not close completely
valve will be installed on 21
B-Shift --- </t>
  </si>
  <si>
    <t>Fractionation pump casting leakage</t>
  </si>
  <si>
    <t>KAN-20A-078B-227-152</t>
  </si>
  <si>
    <t>new cie plf 2 butter fly vale liner work</t>
  </si>
  <si>
    <t>NEW cie EOT not working</t>
  </si>
  <si>
    <t>orbital 61 break donn</t>
  </si>
  <si>
    <t xml:space="preserve">Current collector  changed </t>
  </si>
  <si>
    <t>rack a b c power issue</t>
  </si>
  <si>
    <t>Fire hydrant valve installation</t>
  </si>
  <si>
    <t>Dell OptlipleArrop PC cpu repairing wokr</t>
  </si>
  <si>
    <t xml:space="preserve">Gernerted for CPU repariring in genral </t>
  </si>
  <si>
    <t>PLF no-01 High level is not working</t>
  </si>
  <si>
    <t xml:space="preserve">Level switch changed </t>
  </si>
  <si>
    <t>PLF no-01 shaft fitting work</t>
  </si>
  <si>
    <t>EOT crane is not working</t>
  </si>
  <si>
    <t>Boiler Plant Crusher Motor Maint</t>
  </si>
  <si>
    <t>NewBak Filling Machine1showing weighing</t>
  </si>
  <si>
    <t>line no 16 strapping mc problem</t>
  </si>
  <si>
    <t>loading point umber 1&amp;2 fan not working</t>
  </si>
  <si>
    <t>KAN-23A-004A-091-PDB</t>
  </si>
  <si>
    <t>New CIE belacher pump seal leak</t>
  </si>
  <si>
    <t>h-2 tank production valve not open</t>
  </si>
  <si>
    <t>PLF no-02 shaft work</t>
  </si>
  <si>
    <t>orbitar number 61 breckdown</t>
  </si>
  <si>
    <t xml:space="preserve">Current collector changed </t>
  </si>
  <si>
    <t>line no 03 mc no 06 pump-moter pully pro</t>
  </si>
  <si>
    <t>packing reworking  csm belt  problem</t>
  </si>
  <si>
    <t>new cie reactor B nozzle choke</t>
  </si>
  <si>
    <t>KAN-20A-078B-196</t>
  </si>
  <si>
    <t xml:space="preserve">Nozzle opening work </t>
  </si>
  <si>
    <t>Turbine hogger &amp; ejector nozzle change</t>
  </si>
  <si>
    <t>KAN-70A-120A-083</t>
  </si>
  <si>
    <t xml:space="preserve">Ejector nozzle changed </t>
  </si>
  <si>
    <t>Repair-Line 3 checkwere Rejection Rod</t>
  </si>
  <si>
    <t>NewBak Tempering Room 3 unit 2 fan issue</t>
  </si>
  <si>
    <t>line 16 streping not working</t>
  </si>
  <si>
    <t>line no 02 feeding pump hose-pipe leakag</t>
  </si>
  <si>
    <t>line no 06 labeling mc senosr problem</t>
  </si>
  <si>
    <t>05B Lick Testing M/c Senser problem</t>
  </si>
  <si>
    <t xml:space="preserve">24 V relay pin changed </t>
  </si>
  <si>
    <t xml:space="preserve">Current collector </t>
  </si>
  <si>
    <t>Repair-Line 7 Popat Valve</t>
  </si>
  <si>
    <t xml:space="preserve">all nozzle working okay </t>
  </si>
  <si>
    <t>Repair-line 1 Caper Sensor</t>
  </si>
  <si>
    <t>New Bak Ammonia Compressor Tripping</t>
  </si>
  <si>
    <t>KAN-21B-070A-049-CP_2903_KC42</t>
  </si>
  <si>
    <t xml:space="preserve">Reset through PLC </t>
  </si>
  <si>
    <t>Soya deo open steam FM not working</t>
  </si>
  <si>
    <t>KAN-20A-031B-131</t>
  </si>
  <si>
    <t>WPSD WMAT</t>
  </si>
  <si>
    <t>1-new display require sc need to raise 
2-PO sent, need chiller shutdown. In shutdown planning.</t>
  </si>
  <si>
    <t xml:space="preserve">Display </t>
  </si>
  <si>
    <t>line no 1 heatsun machine sensor problem</t>
  </si>
  <si>
    <t>soya final pump lifting issue 27P03-2</t>
  </si>
  <si>
    <t>KAN-20A-031B-152-27P03-400TPD</t>
  </si>
  <si>
    <t xml:space="preserve">Stand by pump issue </t>
  </si>
  <si>
    <t xml:space="preserve">New Pump of flow serve require , but first need for approval </t>
  </si>
  <si>
    <t>Soya Deo open steam flow meter is not wo</t>
  </si>
  <si>
    <t xml:space="preserve">Display card to be purchase </t>
  </si>
  <si>
    <t>soya deo foundetion tiles broken</t>
  </si>
  <si>
    <t>1/2" line to be made for DMPS soya tank</t>
  </si>
  <si>
    <t>800 TPD 72 Bar steam flowmeter</t>
  </si>
  <si>
    <t>600 TPD 72 Bar steam flowmeter</t>
  </si>
  <si>
    <t>line no 04 mc no 05 kem  jaam problem</t>
  </si>
  <si>
    <t>lift not working</t>
  </si>
  <si>
    <t>KAN-23A-164A-126</t>
  </si>
  <si>
    <t>Lift material , Showing some error
Confirmed by Vinod Sir</t>
  </si>
  <si>
    <t>New BakN2 Gas Flow Meter is NotWorking</t>
  </si>
  <si>
    <t>orbital number 31not working breckdown</t>
  </si>
  <si>
    <t xml:space="preserve">Sensor mesuring  and DSH adress set </t>
  </si>
  <si>
    <t>soya hot fatty flow meter not working</t>
  </si>
  <si>
    <t>KAN-20A-031B-131-FATTY FLWMTR</t>
  </si>
  <si>
    <t>TBHQ dosing system modification- REQUIRED AUTOMATION LIKE SILICA</t>
  </si>
  <si>
    <t>Vishwadeep P</t>
  </si>
  <si>
    <t xml:space="preserve">Project job, Automation need to done after  discussion </t>
  </si>
  <si>
    <t>SDJ_HP steam controle valve problem</t>
  </si>
  <si>
    <t>KAN-20A-031B-213-TCV-27W03-2</t>
  </si>
  <si>
    <t>reworking strapping mc no 07 power conne</t>
  </si>
  <si>
    <t>KAN-23A-038A-191-L1_M7</t>
  </si>
  <si>
    <t>line no 03 mc no 09 fedding pump  hose p</t>
  </si>
  <si>
    <t>800TPD Process Water Pump - Seal Leakage</t>
  </si>
  <si>
    <t>tbhq tank heat tracing heat problam</t>
  </si>
  <si>
    <t>Deo Production valve (AV0227W04-2)</t>
  </si>
  <si>
    <t xml:space="preserve">Loadcell check and reset , working </t>
  </si>
  <si>
    <t>unloading tank farm steam line gasket le</t>
  </si>
  <si>
    <t>line 6 tunnel m/c cable connection work</t>
  </si>
  <si>
    <t>RO feed tank level sensor is not work</t>
  </si>
  <si>
    <t xml:space="preserve">Level showing wrong 
may due to foam </t>
  </si>
  <si>
    <t>packing tankfarm b5 pump nosice problem</t>
  </si>
  <si>
    <t>soya transfer pump bearing out</t>
  </si>
  <si>
    <t>Bearing changed , 6208 zz C3</t>
  </si>
  <si>
    <t>R1 tank top up pump motor fixing work</t>
  </si>
  <si>
    <t>R1 tank top up pump motor connection wor</t>
  </si>
  <si>
    <t xml:space="preserve">Bearing replaced </t>
  </si>
  <si>
    <t>ref FCT tank Drain line gasket Change</t>
  </si>
  <si>
    <t>400tpd HP condensate line leak</t>
  </si>
  <si>
    <t>KAN-20A-031B-187</t>
  </si>
  <si>
    <t>15A RHS Mould Close HYD Pressuer Droping</t>
  </si>
  <si>
    <t>CPM- HOT FATTY PUMP NRV LEAKAGE</t>
  </si>
  <si>
    <t xml:space="preserve">No job </t>
  </si>
  <si>
    <t>light provision at TBHQ area in refinery</t>
  </si>
  <si>
    <t>KAN-20A-031B-196</t>
  </si>
  <si>
    <t>C2 condensor dummy apply</t>
  </si>
  <si>
    <t>Soya PLF staem control valve SCV01 issue</t>
  </si>
  <si>
    <t>Steam leakge from 5 BAR Flow meter Flange</t>
  </si>
  <si>
    <t xml:space="preserve">Steam leakage need to attend </t>
  </si>
  <si>
    <t>304A-B tank flow meter reset work</t>
  </si>
  <si>
    <t>line 8 domino printer problem</t>
  </si>
  <si>
    <t>KAN-23A-038A-151-L8_MC2</t>
  </si>
  <si>
    <t>line 2 domino power issue</t>
  </si>
  <si>
    <t>line 6 tunnel conveyor rotation issue</t>
  </si>
  <si>
    <t xml:space="preserve">D.O.R chanegd </t>
  </si>
  <si>
    <t>line no 08 strapping mc v-belt  K-17 bro</t>
  </si>
  <si>
    <t>line no 06 srink tunnel chain shaft prob</t>
  </si>
  <si>
    <t>line no 04 mc no 16 searvo drive problem</t>
  </si>
  <si>
    <t xml:space="preserve">Over load triping happens
when ever machine is free need to decouple and check 
Motor workoing okay , gearbox need to check 
Confirmed by Vinod Sir
</t>
  </si>
  <si>
    <t>800tpd VHF Hp steam Cv And BYpass valve</t>
  </si>
  <si>
    <t>KAN-20A-031A-213-27W03_1</t>
  </si>
  <si>
    <t xml:space="preserve">Material reciebed </t>
  </si>
  <si>
    <t xml:space="preserve">Control valve </t>
  </si>
  <si>
    <t>line 16 one side hitson temp issue</t>
  </si>
  <si>
    <t>KAN-23A-038A-171-L8_MC3_IS</t>
  </si>
  <si>
    <t>Boiler ESP 02 dome seal leakage</t>
  </si>
  <si>
    <t>KAN-70A-088A-009-ESP 2</t>
  </si>
  <si>
    <t xml:space="preserve">Dome seal changed </t>
  </si>
  <si>
    <t>line no 01 csm power connection problem</t>
  </si>
  <si>
    <t xml:space="preserve">1 selector switch changed </t>
  </si>
  <si>
    <t>Ref deo vacuum &amp; temp hooter to be actvate</t>
  </si>
  <si>
    <t>Need to arrange hooter Quotation</t>
  </si>
  <si>
    <t>line no 08 filling conveyer lock broken</t>
  </si>
  <si>
    <t>800 tpd new fatty  Phe  line Insulation pending</t>
  </si>
  <si>
    <t>KAN-20A-031A-107</t>
  </si>
  <si>
    <t>Insulation pending, Quotation to be taken, Tracing required 1/2" hence pending</t>
  </si>
  <si>
    <t>72bar steam trap not working at refinery</t>
  </si>
  <si>
    <t>KAN-20A-031A-187</t>
  </si>
  <si>
    <t xml:space="preserve">Need to check thermography first 
New steam trap </t>
  </si>
  <si>
    <t>moisture trap valve failure</t>
  </si>
  <si>
    <t>JBM chiller no 2 &amp; 3 main switch on and off problem</t>
  </si>
  <si>
    <t>Need to change 2 way rotatory switch 
Rotory switch 
Confirmed by Vinod Sir</t>
  </si>
  <si>
    <t>cold room 9 temp control SOV not working</t>
  </si>
  <si>
    <t>KAN-23A-070A-094-C9F1</t>
  </si>
  <si>
    <t>line 5 csm belt broken</t>
  </si>
  <si>
    <t xml:space="preserve">New belt </t>
  </si>
  <si>
    <t>Hydrogen PRDS Earthing Switch</t>
  </si>
  <si>
    <t>Softner flowmeter not working</t>
  </si>
  <si>
    <t>KAN-70A-098A-196-T_W3</t>
  </si>
  <si>
    <t>line no 01 cap sealing sensor cable brok</t>
  </si>
  <si>
    <t>KAN-23A-038A-171-L1_MC2</t>
  </si>
  <si>
    <t>line no 02 heatsun conveyer  problem</t>
  </si>
  <si>
    <t>Trip happens</t>
  </si>
  <si>
    <t>line no 08 strapping mc cutter tention s</t>
  </si>
  <si>
    <t>ORBITAL 31 BREAKDOWN</t>
  </si>
  <si>
    <t xml:space="preserve">Ram sunit </t>
  </si>
  <si>
    <t>ORBITAL 71 BREAKDOWN</t>
  </si>
  <si>
    <t>line 4 head no 7 front jaw break issue h</t>
  </si>
  <si>
    <t>Line 4 , Head no 7 Jaw Broken B/D</t>
  </si>
  <si>
    <t>line 7 csm gear assembly free issue</t>
  </si>
  <si>
    <t>line 4 m/c no 16 drive motor open work</t>
  </si>
  <si>
    <t>JBM m/c no 15 A cylinder fitting work</t>
  </si>
  <si>
    <t xml:space="preserve">New seal kit required </t>
  </si>
  <si>
    <t>800tpd vacuum pt not working</t>
  </si>
  <si>
    <t xml:space="preserve">Confirm by Sampat sir </t>
  </si>
  <si>
    <t>loading point polishing filter o ring</t>
  </si>
  <si>
    <t xml:space="preserve">O ring changed </t>
  </si>
  <si>
    <t xml:space="preserve">REP </t>
  </si>
  <si>
    <t>Cold fatty 800 tpd new line fabrication</t>
  </si>
  <si>
    <t>KAN-20A-031A-152-27P06_1</t>
  </si>
  <si>
    <t>Acutator direction need to change by 90 degree</t>
  </si>
  <si>
    <t>CPM-Slightly LKS in AOP hot fatty acid p</t>
  </si>
  <si>
    <t>palm hot fatty rtd not working</t>
  </si>
  <si>
    <t xml:space="preserve">Cal </t>
  </si>
  <si>
    <t>Repair-Line 6 Lebling mc Jar Stoper</t>
  </si>
  <si>
    <t>Repair-Line 1 Taping mc Head</t>
  </si>
  <si>
    <t>old Bak BufferTank Heating ValveIs notop</t>
  </si>
  <si>
    <t>KAN-21A-038A-196-BFT</t>
  </si>
  <si>
    <t>line no 08 strapping mc  kem   limit swi</t>
  </si>
  <si>
    <t>line no 16 olein line flange leakage</t>
  </si>
  <si>
    <t>NewBak Btube2 Block Cutting Cylender iss</t>
  </si>
  <si>
    <t>lined no 04 mc no 05 feeding pump leakag</t>
  </si>
  <si>
    <t>line no 06 filling  out going stopper cy</t>
  </si>
  <si>
    <t>New collection tank pump flow issue</t>
  </si>
  <si>
    <t xml:space="preserve">Strainer clean and problem solved </t>
  </si>
  <si>
    <t>Blower belt broken</t>
  </si>
  <si>
    <t>KAN-70A-101A-019-BL1</t>
  </si>
  <si>
    <t>palm recerculetion not working</t>
  </si>
  <si>
    <t xml:space="preserve">Limit switch stiing changed </t>
  </si>
  <si>
    <t>av07-27f03-1 open problam 800tpd</t>
  </si>
  <si>
    <t>1 nos Repaired SOV Changed '</t>
  </si>
  <si>
    <t>av08 27f03-1 alve open problam palm</t>
  </si>
  <si>
    <t>27p03-1 pump not start 800 tpd</t>
  </si>
  <si>
    <t>Bleacher circulation pump NRV gasket</t>
  </si>
  <si>
    <t>Box up pending 
Job inprogress</t>
  </si>
  <si>
    <t>line no 01 feeding pump hosepipe leakage</t>
  </si>
  <si>
    <t>Pipe not avilable
Confirmed by Vinod Sir</t>
  </si>
  <si>
    <t>ESP 1 seal pressure PU tube broken</t>
  </si>
  <si>
    <t xml:space="preserve">6mm pu tube changed </t>
  </si>
  <si>
    <t xml:space="preserve">Divyesh </t>
  </si>
  <si>
    <t>cold room no 12 oil pressure switch not</t>
  </si>
  <si>
    <t>KAN-23A-070A-094-C9F3</t>
  </si>
  <si>
    <t>packing reworking area csm moter startin</t>
  </si>
  <si>
    <t>Minicell recycling pump problam</t>
  </si>
  <si>
    <t>KAN-70A-101A-152-MC_1</t>
  </si>
  <si>
    <t>MPCB canghed 4-6.3A</t>
  </si>
  <si>
    <t>ETP Poly tank mixer spider damage</t>
  </si>
  <si>
    <t>KAN-70A-101A-196-POLY</t>
  </si>
  <si>
    <t>flushing line provision in H4/5 Product</t>
  </si>
  <si>
    <t>KAN-20A-031A-213</t>
  </si>
  <si>
    <t>super heater condensate gasket leak</t>
  </si>
  <si>
    <t>800 deaerator PHE condense line extentio</t>
  </si>
  <si>
    <t>KAN-20A-031A-107-27W01_1</t>
  </si>
  <si>
    <t>3mm SS dummy provide in ref CIP tank- or dummy flange</t>
  </si>
  <si>
    <t>KAN-20A-031A-196</t>
  </si>
  <si>
    <t>Provision Press gauge in ref C1 CIP pump disc line</t>
  </si>
  <si>
    <t>KAN-20A-031A-152</t>
  </si>
  <si>
    <t>Ref C1 CIP return line change to SS from</t>
  </si>
  <si>
    <t xml:space="preserve">Need to ask with HOD of process and maintenance as per requirement </t>
  </si>
  <si>
    <t>800tpd hot fatty pump seal &amp; nrv leak</t>
  </si>
  <si>
    <t>KAN-20A-031A-152-27P04_1</t>
  </si>
  <si>
    <t>palm fatty cold pump has abnormal sound</t>
  </si>
  <si>
    <t xml:space="preserve">new spider SW-110 changed </t>
  </si>
  <si>
    <t>ETP RO drain line grating Need to replac</t>
  </si>
  <si>
    <t>UF push button change</t>
  </si>
  <si>
    <t>line no 02 domino inkjet printb problem</t>
  </si>
  <si>
    <t>line no 01 filling conveyer derail probl</t>
  </si>
  <si>
    <t>line no 08 domino print head cover probl</t>
  </si>
  <si>
    <t>line no05 mc no 16 front jaw broken pro</t>
  </si>
  <si>
    <t>tank 304 AB pump spider damage</t>
  </si>
  <si>
    <t>Ram smit</t>
  </si>
  <si>
    <t>new bekary return nrv oring change</t>
  </si>
  <si>
    <t>Repair-Line 1VFD Triping  Conveyor</t>
  </si>
  <si>
    <t>Dummy in fatty circulation line</t>
  </si>
  <si>
    <t>Cold fatty PHE gasket leakage 800TPD</t>
  </si>
  <si>
    <t>KAN-20A-031A-107-27W07_1</t>
  </si>
  <si>
    <t>Cold fatty pump, Leakage from discharge</t>
  </si>
  <si>
    <t>line no 03 pull cord exchanger switch pr</t>
  </si>
  <si>
    <t>CPM-800TPD Dearator seal pump leakage dr</t>
  </si>
  <si>
    <t>line no 1 strapping machine heater probl</t>
  </si>
  <si>
    <t>straping machine heater 
Confirmed by Vinod Sir</t>
  </si>
  <si>
    <t>CPM-800 27P04-1 pump leakage from Discha</t>
  </si>
  <si>
    <t>unloading point fat trap pump not workin</t>
  </si>
  <si>
    <t>Repair-Line 6 Wad Detector Sensor</t>
  </si>
  <si>
    <t>repair-line 5 mc no 12 Veric Card</t>
  </si>
  <si>
    <t>line no 02 heatsun safety net cover prob</t>
  </si>
  <si>
    <t>line no 08 domino print  problem</t>
  </si>
  <si>
    <t>CPM-800 TPD distilate pump seal leakage</t>
  </si>
  <si>
    <t>boilar esp2 not working</t>
  </si>
  <si>
    <t xml:space="preserve">Seal changed </t>
  </si>
  <si>
    <t>line no 16 strapping mc heater problem</t>
  </si>
  <si>
    <t xml:space="preserve">loose fiiting , connection check runiing okay </t>
  </si>
  <si>
    <t>CPM-Samaphan line no 4 connecting rod be</t>
  </si>
  <si>
    <t>05 m/c Hopper Loder Not Working</t>
  </si>
  <si>
    <t>ORBITAL 81 BREAKDOWN</t>
  </si>
  <si>
    <t xml:space="preserve">Diyesh </t>
  </si>
  <si>
    <t>Cold fatty PHE to be opend for cleaning</t>
  </si>
  <si>
    <t>KAN-20A-031A-107-27W05_1</t>
  </si>
  <si>
    <t>ETP backwash line leakage</t>
  </si>
  <si>
    <t xml:space="preserve">clx-1 Pump dishcharge line tapping in extend to fatty recovery PHE </t>
  </si>
  <si>
    <t>800 TPD Deaerator pump seal change work</t>
  </si>
  <si>
    <t>KAN-20A-031A-152-27P02_1</t>
  </si>
  <si>
    <t>line 1 csm m/c belt not working</t>
  </si>
  <si>
    <t>800 TPD hot fatty pump seal change</t>
  </si>
  <si>
    <t>Repair-Chiller 2 flow awitch Cupling</t>
  </si>
  <si>
    <t>line no 04 mc no 07 vertical sealing hea</t>
  </si>
  <si>
    <t>27P02-1 Pump seal is leaking</t>
  </si>
  <si>
    <t>opening to be close at soya hp condensat</t>
  </si>
  <si>
    <t>Heat recovery water line size reduce</t>
  </si>
  <si>
    <t xml:space="preserve">Elbow cahanged line size changing pending </t>
  </si>
  <si>
    <t>Hydro surface condensor inlet valve jam</t>
  </si>
  <si>
    <t>line 5 m/c no 12 filling VFD not working</t>
  </si>
  <si>
    <t xml:space="preserve">Variable POT change </t>
  </si>
  <si>
    <t>light not working in bakery filling room</t>
  </si>
  <si>
    <t>new bakery votetor no 03 heavy sound</t>
  </si>
  <si>
    <t>Provide rubber pad below H2 line on supp</t>
  </si>
  <si>
    <t>DSC</t>
  </si>
  <si>
    <t>weit scale conection</t>
  </si>
  <si>
    <t>Wall fan not working in office of TC Sir</t>
  </si>
  <si>
    <t>line 2 domino sensor cable problem</t>
  </si>
  <si>
    <t>Bakery box machine tapping belt issue</t>
  </si>
  <si>
    <t>old Bak Carton Sealing Machine Belt not</t>
  </si>
  <si>
    <t>WEIGHBRIDGE 2 BRECKDOWN</t>
  </si>
  <si>
    <t>line 1 heatsam m/c  sencer problem</t>
  </si>
  <si>
    <t>CPM-35T9 pump 150TPD HYD pump seal leaka</t>
  </si>
  <si>
    <t>Poly dosing pump not work</t>
  </si>
  <si>
    <t>KAN-70A-101A-152-DP_13</t>
  </si>
  <si>
    <t xml:space="preserve">Connection work </t>
  </si>
  <si>
    <t>EOT-4 Hydrogenation Emergency button need to provide</t>
  </si>
  <si>
    <t>KAN-20A-030A-109-EOT4</t>
  </si>
  <si>
    <t>Material required to be procured for all EOT cranes - Radio frequency type</t>
  </si>
  <si>
    <t>packing  fat-trap small pump   leakage p(suction tankform to fattrap)</t>
  </si>
  <si>
    <t>KAN-23A-038A-191-L1_M8</t>
  </si>
  <si>
    <t xml:space="preserve">BRG changed </t>
  </si>
  <si>
    <t>air curten fitting work</t>
  </si>
  <si>
    <t>line 1 conveyor work mechanical</t>
  </si>
  <si>
    <t>NewBak Carton Sealing machineis notwork</t>
  </si>
  <si>
    <t>New Bak LD Sealing Machine  Lug to be Ch</t>
  </si>
  <si>
    <t>New Bak Filling Machine 1 Nozel 2 weighi</t>
  </si>
  <si>
    <t>line no 08 strapping mc cutter spring br</t>
  </si>
  <si>
    <t>Hydrogen Area to be Access Controlled</t>
  </si>
  <si>
    <t>DSC Point, to be further discussed with Puranik Sir/Sanket Sir</t>
  </si>
  <si>
    <t>New Bak Votator No 3 RTD is not working</t>
  </si>
  <si>
    <t>DSC-Water sprikler provision above candle filter in hydro plant</t>
  </si>
  <si>
    <t>KAN-20A-030A-097-35F01</t>
  </si>
  <si>
    <t>DSC, Need to discuss with CSC about why it is required</t>
  </si>
  <si>
    <t>lien no 16 cap sealing mc problem</t>
  </si>
  <si>
    <t>line no 08 strapping mc contector proble</t>
  </si>
  <si>
    <t>line 8 streping heater luck problem</t>
  </si>
  <si>
    <t>New Bak Votator No 1RTD is not working</t>
  </si>
  <si>
    <t>KAN-21B-127A-122-SHE_2104</t>
  </si>
  <si>
    <t xml:space="preserve">RTD Broken </t>
  </si>
  <si>
    <t>Hydro autoclave CCT inlet valve not open</t>
  </si>
  <si>
    <t>KAN-20A-030A-016</t>
  </si>
  <si>
    <t xml:space="preserve">Valve jamed </t>
  </si>
  <si>
    <t>NewBak Pipe Line Dinunion Oring Dammge</t>
  </si>
  <si>
    <t xml:space="preserve">Only for material issue </t>
  </si>
  <si>
    <t>insulation in hydrogen plant to be done</t>
  </si>
  <si>
    <t>PSM - Provide low level switch and alarm on gl</t>
  </si>
  <si>
    <t>KAN-20A-030A-016-AG</t>
  </si>
  <si>
    <t>Need to discuss with Sandeep Sir</t>
  </si>
  <si>
    <t>VP rework pump trip issue</t>
  </si>
  <si>
    <t>Level switch is not present
Confirmed by Vinod Sir</t>
  </si>
  <si>
    <t>line no 16 srtrapping mc problem</t>
  </si>
  <si>
    <t>ESP 1 vessel gasket leakage</t>
  </si>
  <si>
    <t>soya rework pump problrm</t>
  </si>
  <si>
    <t>Slip recived but job done or not is conveyed 
Confirmed by Vinod Sir</t>
  </si>
  <si>
    <t>S4 tank pump installed</t>
  </si>
  <si>
    <t>line 4 head no 8 transformer cable probl</t>
  </si>
  <si>
    <t>KAN-23A-038A-096-L5_MC8</t>
  </si>
  <si>
    <t>Provide copper bonding in H2 PRS station</t>
  </si>
  <si>
    <t xml:space="preserve">Ronak </t>
  </si>
  <si>
    <t>line 16 oil line change work</t>
  </si>
  <si>
    <t>Workshop Door Closer Required</t>
  </si>
  <si>
    <t>line 8 domino printer print cut issue</t>
  </si>
  <si>
    <t>line 5 samarpan roller bearing fail</t>
  </si>
  <si>
    <t>Installation of earth right for H2 troll</t>
  </si>
  <si>
    <t>raised request for material code</t>
  </si>
  <si>
    <t>hydro section air regulator maintance</t>
  </si>
  <si>
    <t>Hydrogen area Deluge Sys. line leak</t>
  </si>
  <si>
    <t>tin scrap mc tripping problem</t>
  </si>
  <si>
    <t xml:space="preserve">Reset </t>
  </si>
  <si>
    <t>level switch not working in C01</t>
  </si>
  <si>
    <t>KAN-20A-030A-152-C01</t>
  </si>
  <si>
    <t>catalyst dosing line to be dchoke</t>
  </si>
  <si>
    <t xml:space="preserve">Line dechoked </t>
  </si>
  <si>
    <t>old cie valve prob</t>
  </si>
  <si>
    <t>Bed material con. system pu tube leakage</t>
  </si>
  <si>
    <t xml:space="preserve">PU tube changed </t>
  </si>
  <si>
    <t>reactor steam line leak</t>
  </si>
  <si>
    <t>KAN-20A-030A-187</t>
  </si>
  <si>
    <t>Minicell pump seal leakage</t>
  </si>
  <si>
    <t xml:space="preserve">Pump direction changed </t>
  </si>
  <si>
    <t>line no 08 domino inkjet print problem</t>
  </si>
  <si>
    <t>line 8 sov problem</t>
  </si>
  <si>
    <t>line 8 donimo problem</t>
  </si>
  <si>
    <t xml:space="preserve">3 phase top burnt </t>
  </si>
  <si>
    <t>hydro earthpoint maintance work</t>
  </si>
  <si>
    <t>NewBak FillingMachine 1 Nozel 2 weighing</t>
  </si>
  <si>
    <t>amoniya compresser emergency switch</t>
  </si>
  <si>
    <t>Hydro autoclve steam vent line extend</t>
  </si>
  <si>
    <t>line 5 service tank velve not working</t>
  </si>
  <si>
    <t>line 2 nozzle no. 2 problem</t>
  </si>
  <si>
    <t>line nom 07 induction sealing mc  hot -p</t>
  </si>
  <si>
    <t>KAN-23A-038A-171-L7_MC1</t>
  </si>
  <si>
    <t>L7 heat plate bolt damage &amp; display proble so change display and bolt</t>
  </si>
  <si>
    <t>hydro steam line nrv gasket leak</t>
  </si>
  <si>
    <t>Old Bak Btube Inlet Actuator valveis not</t>
  </si>
  <si>
    <t>KAN-21A-038A-213</t>
  </si>
  <si>
    <t>Rahul</t>
  </si>
  <si>
    <t xml:space="preserve">change the SOV and ok running </t>
  </si>
  <si>
    <t>hydro autoclave cooling NRV leak</t>
  </si>
  <si>
    <t>Completed</t>
  </si>
  <si>
    <t>Flowmeter to be installed in production(UNDER Discussion)</t>
  </si>
  <si>
    <t>Quatation received sc to be raised &amp; covered as capex</t>
  </si>
  <si>
    <t>line 08 streping not working</t>
  </si>
  <si>
    <t>Hydro T-9 water tank is leaking</t>
  </si>
  <si>
    <t>KAN-20A-030A-196</t>
  </si>
  <si>
    <t>Scaffolding placed but need plant in stopped condition</t>
  </si>
  <si>
    <t>Hydro Feed Phe Condenset NRV gakset Chan</t>
  </si>
  <si>
    <t>hydro autoclave cooling line nrv leakage</t>
  </si>
  <si>
    <t>Gasket changed</t>
  </si>
  <si>
    <t>Lab drain water pipe is leaking</t>
  </si>
  <si>
    <t>To be installed earth cable in lab</t>
  </si>
  <si>
    <t>Sidhhivinayak</t>
  </si>
  <si>
    <t xml:space="preserve">Confirmed by Harshad Sir
UPS Back instrument , problem not solved </t>
  </si>
  <si>
    <t>AC compressor tripped in lab-overheating</t>
  </si>
  <si>
    <t>800tpd H1 prod line gasket leakage</t>
  </si>
  <si>
    <t>KAN-01A-006B-196-T_H1</t>
  </si>
  <si>
    <t>Ro 2nd stage pressure transmiter showing</t>
  </si>
  <si>
    <t>Tube light removal job in new nmr room</t>
  </si>
  <si>
    <t>Confirmed by Harsahd Sir</t>
  </si>
  <si>
    <t>Concealed Wire might got damaged from in</t>
  </si>
  <si>
    <t>PVC pipe to be installed for AC condensa</t>
  </si>
  <si>
    <t>15A M/c Blow Pin Up/Down Cyl. Pass</t>
  </si>
  <si>
    <t xml:space="preserve">Cylinder replaced but old cylinder need to be repaired </t>
  </si>
  <si>
    <t>bankzone dom limit switch not working</t>
  </si>
  <si>
    <t>KAN-70A-088A-009-BANK ZONE</t>
  </si>
  <si>
    <t xml:space="preserve">Pnuematic limit switch bolt damage </t>
  </si>
  <si>
    <t>naitrogan plan valve not working</t>
  </si>
  <si>
    <t>KAN-23A-103A-196-PSA_II_6055_I</t>
  </si>
  <si>
    <t>Auto Drain Valve replaced</t>
  </si>
  <si>
    <t>NewBak FillingMachine1 NozelCyl air Leak</t>
  </si>
  <si>
    <t>New festo pneumatic cylinder (25-40) added</t>
  </si>
  <si>
    <t>NewBakFillingMachine2Nozel4 Cyl. Airleak</t>
  </si>
  <si>
    <t>line 6 domino sencer problem</t>
  </si>
  <si>
    <t>Gutter not alinged work pending
Confirmed by Vinod Sir</t>
  </si>
  <si>
    <t>line 8 domino sencer problem</t>
  </si>
  <si>
    <t>Clean all panel and replace ink</t>
  </si>
  <si>
    <t>Drinking water connection to be reversed</t>
  </si>
  <si>
    <t>line no 03-04 loading plate assemble pro</t>
  </si>
  <si>
    <t>line no 03 mc no 06 front jaw broken</t>
  </si>
  <si>
    <t>NRV fitting work</t>
  </si>
  <si>
    <t>line no 3 changeover Vanaspati to olein</t>
  </si>
  <si>
    <t>Drinking water line to be changed and AC</t>
  </si>
  <si>
    <t>HCL dosing pumpnot work in HRCC</t>
  </si>
  <si>
    <t>New filter press feed pump pressure gaug</t>
  </si>
  <si>
    <t>KAN-70A-101A-097</t>
  </si>
  <si>
    <t>line no 6 shrink tunnel heater burn issu</t>
  </si>
  <si>
    <t>SOV Changed and on opening, contactor found faulty which was changed</t>
  </si>
  <si>
    <t>to be take NMR in UPS power back up in</t>
  </si>
  <si>
    <t>Earlier it was on UPS but now location is shifted so that’s why required</t>
  </si>
  <si>
    <t>line 3 oil line distance peace change wo</t>
  </si>
  <si>
    <t>4" Gasket Changed</t>
  </si>
  <si>
    <t>tankfarm 304-b pump ele. connection work</t>
  </si>
  <si>
    <t>Motor Connection done</t>
  </si>
  <si>
    <t>packing fat-trap  pump tripping problem</t>
  </si>
  <si>
    <t xml:space="preserve">Send outside to repair, </t>
  </si>
  <si>
    <t>Need 3 phase plug and connection provisi</t>
  </si>
  <si>
    <t>Ms cold well old Top insulation not good in codition we are unable to clean and maintain it</t>
  </si>
  <si>
    <t>KAN-20A-031C-196</t>
  </si>
  <si>
    <t xml:space="preserve">Not urgent, Need to take proper financial approval, </t>
  </si>
  <si>
    <t>ms refinory fct water line valve pass</t>
  </si>
  <si>
    <t>Line dummy on 30-sept night by debu
Material - ball valve</t>
  </si>
  <si>
    <t>MS Refinery fatrap pump leakage</t>
  </si>
  <si>
    <t>body leakage (casing flange) -- fitter has probably changed gasket
(New pump, HL LL)
New pump sc raised by Manoj</t>
  </si>
  <si>
    <t>line no 04-line no 08 air fan problem</t>
  </si>
  <si>
    <t>SOV replaced and connection done</t>
  </si>
  <si>
    <t>tank 304 A-B new pump moter  need power</t>
  </si>
  <si>
    <t>MS blr valve 635 H not working</t>
  </si>
  <si>
    <t>KAN-20A-031C-213</t>
  </si>
  <si>
    <t xml:space="preserve">New valve required </t>
  </si>
  <si>
    <t>line no 02 heatsun heating plat  adjusti</t>
  </si>
  <si>
    <t>Operator Problem</t>
  </si>
  <si>
    <t>ms booster pump heavy leakage</t>
  </si>
  <si>
    <t xml:space="preserve">Pump interchanged from old cie feeding pump 
Reqired new seal </t>
  </si>
  <si>
    <t>all line UPS power cut issue(dominoL2 plug short)</t>
  </si>
  <si>
    <t>Line no 2 UPS in problem - Work done</t>
  </si>
  <si>
    <t>line 4 check weigher roller bearing fail</t>
  </si>
  <si>
    <t>KAN-23A-038A-166-L4_MC1</t>
  </si>
  <si>
    <t>Temporary Change done but need to change it ASAP</t>
  </si>
  <si>
    <t>line 5 check weigher PLC problem</t>
  </si>
  <si>
    <t>KAN-23A-038A-166-L5_MC2</t>
  </si>
  <si>
    <t>new bakery water base tank motor problam</t>
  </si>
  <si>
    <t>HP boiler deisel hose pipe leakage</t>
  </si>
  <si>
    <t>KAN-20A-031C-025</t>
  </si>
  <si>
    <t xml:space="preserve">came but return from gate, now received 
Hose pipe not fitting with existing system </t>
  </si>
  <si>
    <t>Ms Refinery FCT tank size modification</t>
  </si>
  <si>
    <t>Newbak.water phase pump jam</t>
  </si>
  <si>
    <t>KAN-21B-006A-152</t>
  </si>
  <si>
    <t>Newbak Water Pump dischage line Leakage</t>
  </si>
  <si>
    <t>Grinder Room Ext. Fan Problem</t>
  </si>
  <si>
    <t>Fan Replaced</t>
  </si>
  <si>
    <t>line no 01 csm starter problem</t>
  </si>
  <si>
    <t>EC1,2,3 water circulation pump gland lea</t>
  </si>
  <si>
    <t>Hand coding machine issue</t>
  </si>
  <si>
    <t>High Value Material Isssued
Confirmed by Vinod Sir</t>
  </si>
  <si>
    <t>MS bleaching earth dosing hopper bags</t>
  </si>
  <si>
    <t>8</t>
  </si>
  <si>
    <t>need to order new to change it</t>
  </si>
  <si>
    <t>line 8 streping m/c not working</t>
  </si>
  <si>
    <t xml:space="preserve">Height adjustment </t>
  </si>
  <si>
    <t>msref  pc hang</t>
  </si>
  <si>
    <t>msref Plf Feed valve in problem</t>
  </si>
  <si>
    <t>5B m/c licktesting sencer pro.</t>
  </si>
  <si>
    <t>NewBak Carton Sealing Machine driving  Chain brocken</t>
  </si>
  <si>
    <t>oldBak CartonSealingMachine  Tripping</t>
  </si>
  <si>
    <t>New Bak  Ammonia drain line  Acutator va</t>
  </si>
  <si>
    <t>Samit</t>
  </si>
  <si>
    <t>TAble modification at line 6 and CSM ins</t>
  </si>
  <si>
    <t>Repair - Line No 8 strapping machine lim</t>
  </si>
  <si>
    <t>MS ref fattrap pump body leakage</t>
  </si>
  <si>
    <t>KAN-20A-031C-152</t>
  </si>
  <si>
    <t>New pump require as per spec.</t>
  </si>
  <si>
    <t xml:space="preserve">msref fatty flashing achuter valve feed </t>
  </si>
  <si>
    <t>MS bleacher HL is not working</t>
  </si>
  <si>
    <t>Msref EOT not working</t>
  </si>
  <si>
    <t>MS trim heater not working</t>
  </si>
  <si>
    <t>KAN-20A-031C-108</t>
  </si>
  <si>
    <t>bleacher feed pump jam</t>
  </si>
  <si>
    <t>KAN-20A-031C-152-MPT501</t>
  </si>
  <si>
    <t>Coudy-1 header valve is not opening</t>
  </si>
  <si>
    <t>KAN-20A-031C-007</t>
  </si>
  <si>
    <t>ETP line leakage arrest work</t>
  </si>
  <si>
    <t>ms refinory cloudy line valve close issu</t>
  </si>
  <si>
    <t>MS blr booster pump seal leak</t>
  </si>
  <si>
    <t>KAN-20A-031C-152-MP622-1</t>
  </si>
  <si>
    <t xml:space="preserve">New seal changed </t>
  </si>
  <si>
    <t>ms refinory pmpt501 seal leak</t>
  </si>
  <si>
    <t xml:space="preserve">Seal Changed </t>
  </si>
  <si>
    <t>line 16 hitson heater failure</t>
  </si>
  <si>
    <t>Heater opened and new heater fitting work was done</t>
  </si>
  <si>
    <t>Msref PLF to Cloudy Line chock</t>
  </si>
  <si>
    <t xml:space="preserve">Dechoked </t>
  </si>
  <si>
    <t>old Bak Remelt tank pump leakage</t>
  </si>
  <si>
    <t>KAN-21A-038A-152-RMT_P</t>
  </si>
  <si>
    <t>Seal Changed</t>
  </si>
  <si>
    <t>MS ref trim heater bypass line provision</t>
  </si>
  <si>
    <t>Line 2 O ring nozzle issue from store</t>
  </si>
  <si>
    <t>ESP earthing bar re-route</t>
  </si>
  <si>
    <t>ESP 01&amp;02 SYSTEM NOT WORKING</t>
  </si>
  <si>
    <t>KAN-70A-088A-009</t>
  </si>
  <si>
    <t>line 8 strapping m/c spring damage</t>
  </si>
  <si>
    <t xml:space="preserve">Spring changed </t>
  </si>
  <si>
    <t>line 1 tin sealing head problem</t>
  </si>
  <si>
    <t>KAN-23A-038A-171-L1_MC1</t>
  </si>
  <si>
    <t>MS ref PLF-2 air regulator problem</t>
  </si>
  <si>
    <t>KAN-20A-031C-097</t>
  </si>
  <si>
    <t>MS ref deaerator pump flow issue</t>
  </si>
  <si>
    <t>KAN-20A-031C-152-MP801</t>
  </si>
  <si>
    <t>Repair - Fire Hydrant Underground Line L</t>
  </si>
  <si>
    <t>Dummy 1/2" to be fitted in CIP line .</t>
  </si>
  <si>
    <t>Ms ref Slop H/L Switch Problem</t>
  </si>
  <si>
    <t>ms cloudy xv682A1-B2 closing problam(actuator valve)</t>
  </si>
  <si>
    <t>ms cloudy xv682A1-B1 closing problam</t>
  </si>
  <si>
    <t>Electrical Board to be made</t>
  </si>
  <si>
    <t>Wedge conveyor line 7 repair</t>
  </si>
  <si>
    <t>KAN-23A-038A-056-M_C_C_7</t>
  </si>
  <si>
    <t>line 16 domino print cut</t>
  </si>
  <si>
    <t>2792</t>
  </si>
  <si>
    <t>nitrozen plant flowmeter issue</t>
  </si>
  <si>
    <t>2800</t>
  </si>
  <si>
    <t xml:space="preserve">1 old 4-20mA 1IN &amp;1 OUT Isolator </t>
  </si>
  <si>
    <t>MS chiller condensor cleaning</t>
  </si>
  <si>
    <t>KAN-20A-031C-040-CHILLER</t>
  </si>
  <si>
    <t>Fatty pump discharge actuator valve</t>
  </si>
  <si>
    <t>KAN-20A-031C-152-MP832C</t>
  </si>
  <si>
    <t>Change air tube</t>
  </si>
  <si>
    <t>ms refinory plf no 1 shaft tobe open</t>
  </si>
  <si>
    <t>orbitor number 81not working</t>
  </si>
  <si>
    <t>Msref MPT501 Pump Seal Leakage</t>
  </si>
  <si>
    <t>MS PLF EOT not working (up/down issue</t>
  </si>
  <si>
    <t xml:space="preserve">Cable issue </t>
  </si>
  <si>
    <t>Deo final PHE outlet water line</t>
  </si>
  <si>
    <t>line no 01 nozzle no 06,08 late filling</t>
  </si>
  <si>
    <t>Done</t>
  </si>
  <si>
    <t>line no 03 kem bolt  broken</t>
  </si>
  <si>
    <t>line no 08 chackweigher problem</t>
  </si>
  <si>
    <t>KAN-23A-038A-166-L6_MC1</t>
  </si>
  <si>
    <t>line 8 strapping m/c heater issue</t>
  </si>
  <si>
    <t>80 kg load cell used</t>
  </si>
  <si>
    <t>line no 08 strapping mc jupping spring b</t>
  </si>
  <si>
    <t>Tension Spring changed</t>
  </si>
  <si>
    <t>tank 304 A-B connection work</t>
  </si>
  <si>
    <t>packing tank flow meter reset work</t>
  </si>
  <si>
    <t>frick compressor suction Temp error issu</t>
  </si>
  <si>
    <t>TT Showing Okay</t>
  </si>
  <si>
    <t>cold room no 03 fan not working</t>
  </si>
  <si>
    <t>KAN-23A-070A-094-C3F1</t>
  </si>
  <si>
    <t>2 A fuse used</t>
  </si>
  <si>
    <t>orbitor number 51 not working</t>
  </si>
  <si>
    <t>New spring addedd to orbital 51 and PNP induction sensor</t>
  </si>
  <si>
    <t>reworking head troly not working</t>
  </si>
  <si>
    <t>OK</t>
  </si>
  <si>
    <t>line 1 streping m/c not working</t>
  </si>
  <si>
    <t>line no 01 strappiong mc strip roller mo</t>
  </si>
  <si>
    <t>1/2" MS line for leaf cleaning</t>
  </si>
  <si>
    <t>ms refinory plf no 2 vaibtator leak</t>
  </si>
  <si>
    <t>Line 5 gear problem rewinding</t>
  </si>
  <si>
    <t>HP boiller got tripped</t>
  </si>
  <si>
    <t>Newbak Btube  No1 Sensar to be Replace</t>
  </si>
  <si>
    <t>New photosensor installed</t>
  </si>
  <si>
    <t>MS fatty pump heavy noise</t>
  </si>
  <si>
    <t xml:space="preserve">Lube oil change </t>
  </si>
  <si>
    <t>Msref Slop Achutor Valve Air Tube Change</t>
  </si>
  <si>
    <t>FSS-MS refinery window net to be repaired</t>
  </si>
  <si>
    <t>Msref Hp Boiler IN Problem</t>
  </si>
  <si>
    <t xml:space="preserve">New gasket and seal changed </t>
  </si>
  <si>
    <t>line no 7 shrink tunnel machine power t</t>
  </si>
  <si>
    <t xml:space="preserve">Dismental work </t>
  </si>
  <si>
    <t>25A 24V Contactor used</t>
  </si>
  <si>
    <t>line no 1 CSM machine electrical point</t>
  </si>
  <si>
    <t>MS deo 8th tray drain valve check (pass</t>
  </si>
  <si>
    <t xml:space="preserve">Scraffolding done 
Oil need to check whether coming from tray or not 
should confirm by process team </t>
  </si>
  <si>
    <t>line 5 head no 10 cam jammed issue</t>
  </si>
  <si>
    <t>CAM opened and serviced</t>
  </si>
  <si>
    <t>linw 5 checkweigher chain broken</t>
  </si>
  <si>
    <t>15B AX-500000-1341 Domino Problem</t>
  </si>
  <si>
    <t>Made it okay</t>
  </si>
  <si>
    <t>MS inst valve fixing work</t>
  </si>
  <si>
    <t>Msref Cloudy  Achutor Valve Feed back pr</t>
  </si>
  <si>
    <t>MS fatty pump sound come</t>
  </si>
  <si>
    <t>KAN-20A-031C-152-MP814AG</t>
  </si>
  <si>
    <t xml:space="preserve">Itrchanged drop tank pump </t>
  </si>
  <si>
    <t>MS chiller trip</t>
  </si>
  <si>
    <t>KAN-20A-031C-040</t>
  </si>
  <si>
    <t>line  3 m/c no.4 siling problem</t>
  </si>
  <si>
    <t>Variac Card and 25KOhm Potentiometer used
Trial Pending
Nozzle need to be cleaned</t>
  </si>
  <si>
    <t>line 16 hatsum m/c sencer problem</t>
  </si>
  <si>
    <t>old bak block cutting Machine aleold bak</t>
  </si>
  <si>
    <t>KAN-21A-038A-096-BAK_SOL</t>
  </si>
  <si>
    <t>Air regulater leakage found</t>
  </si>
  <si>
    <t>Need to confirm from User</t>
  </si>
  <si>
    <t>Separator px-100 discharge issue</t>
  </si>
  <si>
    <t>KAN-20A-035A-036-20S02</t>
  </si>
  <si>
    <t xml:space="preserve">checked but need to check with service engineer </t>
  </si>
  <si>
    <t>soap pump body leak found</t>
  </si>
  <si>
    <t>Quatation received decision pending
1005328372</t>
  </si>
  <si>
    <t>Nano Pump Seal Leakage</t>
  </si>
  <si>
    <t>KAN-20A-035A-152-20P11-400TPD</t>
  </si>
  <si>
    <t xml:space="preserve">vent line provision in silica reactor </t>
  </si>
  <si>
    <t>KAN-20A-035A-196-20C01</t>
  </si>
  <si>
    <t>soya silica pump not run</t>
  </si>
  <si>
    <t>Motor D.O.R changed</t>
  </si>
  <si>
    <t>ETP Area On/Off Switch Box</t>
  </si>
  <si>
    <t>SS flange welding at unloading hose pipe</t>
  </si>
  <si>
    <t>orbitor number 61 not working</t>
  </si>
  <si>
    <t>CNJADEJ</t>
  </si>
  <si>
    <t xml:space="preserve">Divesh </t>
  </si>
  <si>
    <t>Pump spider to be changed</t>
  </si>
  <si>
    <t>KAN-20A-035A-152-20P05</t>
  </si>
  <si>
    <t xml:space="preserve">l-110 spider changed </t>
  </si>
  <si>
    <t>Soya silica pump seal leakage</t>
  </si>
  <si>
    <t xml:space="preserve">New seal fitted </t>
  </si>
  <si>
    <t>line no 08 strpping mc  kem limit switch</t>
  </si>
  <si>
    <t xml:space="preserve">Limit switch </t>
  </si>
  <si>
    <t>line no 03 pull code problem</t>
  </si>
  <si>
    <t xml:space="preserve">Give lock nut </t>
  </si>
  <si>
    <t>line no 05 pull code exchanger  switch p</t>
  </si>
  <si>
    <t xml:space="preserve">Selector switch </t>
  </si>
  <si>
    <t>silica pump has abnormal sound</t>
  </si>
  <si>
    <t>Spider changed</t>
  </si>
  <si>
    <t>line 8 conveyor link damage issue</t>
  </si>
  <si>
    <t>line 8 time sealing stud broken</t>
  </si>
  <si>
    <t>line 1 filler PLC display blank issue</t>
  </si>
  <si>
    <t>New fuse 2A</t>
  </si>
  <si>
    <t>fat trap drain cover to be fixed</t>
  </si>
  <si>
    <t>line no 06 nozzle no 05 leakage problem</t>
  </si>
  <si>
    <t xml:space="preserve">Gasket leakage </t>
  </si>
  <si>
    <t>line no 05 csm infeed conveyer problem</t>
  </si>
  <si>
    <t>KAN-23A-038A-056-RC_5</t>
  </si>
  <si>
    <t xml:space="preserve">Spocket </t>
  </si>
  <si>
    <t>line 1 csm not working</t>
  </si>
  <si>
    <t>Kaizen- Atteptrator line design &amp; fabri.</t>
  </si>
  <si>
    <t>CHP Dust collector controller sort</t>
  </si>
  <si>
    <t>KAN-70A-088A-063-GYR</t>
  </si>
  <si>
    <t>Coal plant structure painting job</t>
  </si>
  <si>
    <t xml:space="preserve">Anurag </t>
  </si>
  <si>
    <t>RO 2nd stage pump VFD problem</t>
  </si>
  <si>
    <t>KAN-70A-101A-152-FILTER PRESS</t>
  </si>
  <si>
    <t>vfd fail after temporary vfd install in wall, raised for new
New need to install</t>
  </si>
  <si>
    <t>CPM- HCL TANK TOP SIDE FRAME DAMAGED AND</t>
  </si>
  <si>
    <t>KAN-70A-098A-196-HCL</t>
  </si>
  <si>
    <t xml:space="preserve">HCL Tank not in use </t>
  </si>
  <si>
    <t>CIE slope tank modification to be done.</t>
  </si>
  <si>
    <t>KAN-20A-078C-196</t>
  </si>
  <si>
    <t>seal cooling pump dischage gasket leak</t>
  </si>
  <si>
    <t>Open type flange required (2")</t>
  </si>
  <si>
    <t>Ladder Required for Soya &amp; VP rework new</t>
  </si>
  <si>
    <t>Diesel Pump Display not visible</t>
  </si>
  <si>
    <t xml:space="preserve">Service engineer cancel it , because material to be done in next visit </t>
  </si>
  <si>
    <t>Lighting should be flame proof (new SMO</t>
  </si>
  <si>
    <t xml:space="preserve">Tecod in SAP
Under discussion what to do, need utility head suggestion
Code need to be open 
costing will recive till 22nd </t>
  </si>
  <si>
    <t>If the temperature goes beyond 25 deg C, then there should be an alarm with hooter in storage container.
(new SMO container)</t>
  </si>
  <si>
    <t>TECOd in SAP
Required AC in SMO room and budget need to discuss
PO SENT TO VENDOR ON 16-NOV
Matrial on 18th feb 2023</t>
  </si>
  <si>
    <t>PSM - N2 purity is checked in the analyzer &amp;</t>
  </si>
  <si>
    <t>cold room no 10 interlocking switch tr</t>
  </si>
  <si>
    <t>line 6 srink tunnel connetion work</t>
  </si>
  <si>
    <t xml:space="preserve">Dublicate order </t>
  </si>
  <si>
    <t>S4 pump motor change maintance</t>
  </si>
  <si>
    <t>New CIE Oil to steam NRV gasket leakage</t>
  </si>
  <si>
    <t>new CIE booster steam actuator air leak</t>
  </si>
  <si>
    <t>Technical Office wirring seprete switch</t>
  </si>
  <si>
    <t>all pant Toilet Bathroom board change</t>
  </si>
  <si>
    <t>New Bak Bl2 Tank ON/OFF  switch to be Re</t>
  </si>
  <si>
    <t>KAN-21B-006A-196-TK-2009_BL2</t>
  </si>
  <si>
    <t>Sidhi Vinayak</t>
  </si>
  <si>
    <t>all pant lighitng &amp; fan &amp; equipment numb</t>
  </si>
  <si>
    <t>packing reworking area tin crusher  powe</t>
  </si>
  <si>
    <t xml:space="preserve">Some connection remove and some cable dressing open </t>
  </si>
  <si>
    <t>Unloading Point camera installation</t>
  </si>
  <si>
    <t>Aeration-2 recycling pump triping issue</t>
  </si>
  <si>
    <t>KAN-70A-101A-152-P_6</t>
  </si>
  <si>
    <t>Spider change 95</t>
  </si>
  <si>
    <t>packaging messy wring restoration
Line -3 &amp; line 4</t>
  </si>
  <si>
    <t xml:space="preserve">Wire need to change 
Need to discuss, </t>
  </si>
  <si>
    <t xml:space="preserve">Need to schdule </t>
  </si>
  <si>
    <t>line  1 capping conveyer sencer not work</t>
  </si>
  <si>
    <t>KAN-23A-038A-056-CAP_C_2</t>
  </si>
  <si>
    <t>Loading point lights not working</t>
  </si>
  <si>
    <t>line 8 strapping m/c strip cutting issue</t>
  </si>
  <si>
    <t xml:space="preserve">Cutter change </t>
  </si>
  <si>
    <t>line 4 chiller display malfunctining</t>
  </si>
  <si>
    <t>new cie plf -1 bottom valve opening prob</t>
  </si>
  <si>
    <t>Grinder m/c A  Blade Change</t>
  </si>
  <si>
    <t xml:space="preserve">Blade change </t>
  </si>
  <si>
    <t>line 8 strapping m/c cable issue</t>
  </si>
  <si>
    <t xml:space="preserve">Lug used 8 NOSS </t>
  </si>
  <si>
    <t>line 7 labller conveyor jammed issue</t>
  </si>
  <si>
    <t>line 8 check weigher roller issue</t>
  </si>
  <si>
    <t>line 1 strapping m/c limit switch proble</t>
  </si>
  <si>
    <t>15a &amp;5aHTL air regulater &amp;cylinder leake</t>
  </si>
  <si>
    <t xml:space="preserve">Air regulator change </t>
  </si>
  <si>
    <t>Grinder m/c A  JB not working</t>
  </si>
  <si>
    <t>New Bakery In NH3 comp VFD problem</t>
  </si>
  <si>
    <t>both level switch not working in React-B</t>
  </si>
  <si>
    <t>KAN-20A-078C-227</t>
  </si>
  <si>
    <t>High level pending , - NEED TO CROSS CHECK</t>
  </si>
  <si>
    <t>line 1 capping m/c peoblem</t>
  </si>
  <si>
    <t>line no01 nozzle no 06 weight varriation</t>
  </si>
  <si>
    <t xml:space="preserve">Setting check okay </t>
  </si>
  <si>
    <t>leakage from victaulic coupling in RO</t>
  </si>
  <si>
    <t>New Bak Votator No3 Leakage from Seal</t>
  </si>
  <si>
    <t>new bakery waher phase to filter water l</t>
  </si>
  <si>
    <t>new bakery  Ammonia comp not start</t>
  </si>
  <si>
    <t>KAN-21B-070A-049</t>
  </si>
  <si>
    <t>bakery filling room package ac not worki</t>
  </si>
  <si>
    <t>water cooler not working in bakery</t>
  </si>
  <si>
    <t>Equaliszation pump seal leakage</t>
  </si>
  <si>
    <t>KAN-70A-101A-152-EQ1</t>
  </si>
  <si>
    <t>water cooler connectoin to be done</t>
  </si>
  <si>
    <t xml:space="preserve"> MGF 1 feed pump (P/2) gland leakage</t>
  </si>
  <si>
    <t>KAN-70A-098A-152-P2</t>
  </si>
  <si>
    <t>Gland and sleeve</t>
  </si>
  <si>
    <t xml:space="preserve"> MGF 2 feed pump(P/9) gland leakage</t>
  </si>
  <si>
    <t>KAN-70A-098A-152-P_9</t>
  </si>
  <si>
    <t>new cie reactor no2 agitator abnormal so</t>
  </si>
  <si>
    <t>new cie be dosing valve pass</t>
  </si>
  <si>
    <t>line 16 domino printer print cut issue</t>
  </si>
  <si>
    <t>KAN-23A-038A-151</t>
  </si>
  <si>
    <t>Service Engineer.</t>
  </si>
  <si>
    <t>line 8 tin cap sealing belt damage</t>
  </si>
  <si>
    <t>line 5 samrpan m/c no.14 card prob.</t>
  </si>
  <si>
    <t xml:space="preserve">Pump open and change </t>
  </si>
  <si>
    <t xml:space="preserve">Pot change 10 ohm </t>
  </si>
  <si>
    <t>New Drain cover to be made</t>
  </si>
  <si>
    <t>inprogress , by shiva team</t>
  </si>
  <si>
    <t>New CIE Reactor -B leakage from seal</t>
  </si>
  <si>
    <t>Bakery tank S1,S2 LT not showing</t>
  </si>
  <si>
    <t>CIE plf-1 liner leakge</t>
  </si>
  <si>
    <t>KAN-20A-078C-097-PLF</t>
  </si>
  <si>
    <t>old bakery S1-S2 tank lt power not worki</t>
  </si>
  <si>
    <t>CIE PLF-2 to slope tank line provision</t>
  </si>
  <si>
    <t>CIE plf shaft fitting</t>
  </si>
  <si>
    <t>tank 304 A line leak issue</t>
  </si>
  <si>
    <t>tank 304 A pump connection work</t>
  </si>
  <si>
    <t>line 7 shrink tunel temp.issue</t>
  </si>
  <si>
    <t>New CIE slope oil tank HL switch not wor</t>
  </si>
  <si>
    <t>CIE reactor B pump leakage from seal</t>
  </si>
  <si>
    <t>KAN-20A-078C-152</t>
  </si>
  <si>
    <t>new cie plf no 2 shaft open work</t>
  </si>
  <si>
    <t>CIE cyclone drain line chocking issue</t>
  </si>
  <si>
    <t>Line dechoked and addition ball valve provision with 3''</t>
  </si>
  <si>
    <t>PLF no-02 Steam valve is not closing</t>
  </si>
  <si>
    <t xml:space="preserve">Not instrument isuue process side need to check </t>
  </si>
  <si>
    <t>new cie plf no 1 shaft open work</t>
  </si>
  <si>
    <t>Tank 103 Header support and seal leak</t>
  </si>
  <si>
    <t xml:space="preserve">Man power job , done shakti mechanical , under observation </t>
  </si>
  <si>
    <t>new cie reactor B nozzle clean</t>
  </si>
  <si>
    <t>PLF no-01 butterfly valve issue</t>
  </si>
  <si>
    <t>New Cie Ble Pump Seal Problem</t>
  </si>
  <si>
    <t>Seal repaired and fitted</t>
  </si>
  <si>
    <t>New Cie drop Tank Pump Seal Leakage</t>
  </si>
  <si>
    <t>Pump has sound
Material used - Bearing 3306 &amp; 6207</t>
  </si>
  <si>
    <t>Reactor -B Nozzle to be cleaned</t>
  </si>
  <si>
    <t xml:space="preserve">Dechocked but boxup pending </t>
  </si>
  <si>
    <t>Toilet&amp;general water flowmeter not worki</t>
  </si>
  <si>
    <t xml:space="preserve">Gear flowmter need to check by mechanial side </t>
  </si>
  <si>
    <t>NEW CIE bleacher pump seal leakage</t>
  </si>
  <si>
    <t xml:space="preserve">Rotory face changed </t>
  </si>
  <si>
    <t>Sewage transfer pump not working</t>
  </si>
  <si>
    <t>new cie plf2 bush change</t>
  </si>
  <si>
    <t xml:space="preserve">Bush o ring and gasket changed </t>
  </si>
  <si>
    <t>s-10 pump flow issue</t>
  </si>
  <si>
    <t>CIE plf shaft vibrator not working</t>
  </si>
  <si>
    <t>Drain cover to be fit in CIE plant</t>
  </si>
  <si>
    <t>Htl m/c Heater Cable Connection problem</t>
  </si>
  <si>
    <t>New cie drop tank pump lift issue</t>
  </si>
  <si>
    <t>15A HTL m/c shaft barring pro.</t>
  </si>
  <si>
    <t>steam line end flange leak in CIE plant</t>
  </si>
  <si>
    <t>De-super heater steam pump belt damaged</t>
  </si>
  <si>
    <t>B60 belt changed</t>
  </si>
  <si>
    <t>New Bakery votetor no .04 AMP  not show</t>
  </si>
  <si>
    <t>KAN-21B-127A-122-SHE_2107</t>
  </si>
  <si>
    <t>New Bakery Comp tripped on no alrm</t>
  </si>
  <si>
    <t>fire line leakage</t>
  </si>
  <si>
    <t>Bankzone ash handling system not working</t>
  </si>
  <si>
    <t>Gasket 8" (2 Nos) Used</t>
  </si>
  <si>
    <t>Soya Rwk Area New w/h fabrication work(tray)</t>
  </si>
  <si>
    <t xml:space="preserve">Tray, Fabrication </t>
  </si>
  <si>
    <t>Bleacher pump lifting issue.</t>
  </si>
  <si>
    <t>New CIE condense line gasket to be chang</t>
  </si>
  <si>
    <t>New CIE bleacher pump seal leak</t>
  </si>
  <si>
    <t xml:space="preserve">Seal again leak </t>
  </si>
  <si>
    <t>New CIE Reactor-A SMO line to be dechoke</t>
  </si>
  <si>
    <t>AV013 Coupling Fabrication Work</t>
  </si>
  <si>
    <t>CPDM-packing lift maintenance</t>
  </si>
  <si>
    <t>Pulley bearing 
Need to confirm from OEM side (19 mar)</t>
  </si>
  <si>
    <t>cable top for weiment scale</t>
  </si>
  <si>
    <t xml:space="preserve">Checked junction box, one wire was loose which was fixed </t>
  </si>
  <si>
    <t>new cie plf no 1 shaft to be box up</t>
  </si>
  <si>
    <t xml:space="preserve">Shaft box up </t>
  </si>
  <si>
    <t>Ash Silo wet ash cond. rotary jammed</t>
  </si>
  <si>
    <t>Flange arrangement in steam hose for RPS</t>
  </si>
  <si>
    <t>New Bakery b-tubr no-02 nrv leackage</t>
  </si>
  <si>
    <t>lebal print Domina not working</t>
  </si>
  <si>
    <t>Ink sensor not sensing the ink, changed ink and the machine operates okay</t>
  </si>
  <si>
    <t>New CIE booster actuator valve issue</t>
  </si>
  <si>
    <t>line 3 m/c no. 2&amp;6 card problem</t>
  </si>
  <si>
    <t>Card changed</t>
  </si>
  <si>
    <t>New Cie Z ejector  Steam  Gasket Change</t>
  </si>
  <si>
    <t>1" Gasket &amp; nut bolt changed</t>
  </si>
  <si>
    <t>RMFG fat trap pump foundation reparing</t>
  </si>
  <si>
    <t>KAN-00A-006A-152-FTRAP</t>
  </si>
  <si>
    <t>New Cie Reactor Nozzale Fitting Work</t>
  </si>
  <si>
    <t>New Cie Drop Tank Pump Liffting Issue</t>
  </si>
  <si>
    <t>line 4 chiller not working</t>
  </si>
  <si>
    <t>Exhaust Fan Problem found</t>
  </si>
  <si>
    <t>Setting done</t>
  </si>
  <si>
    <t>post ble plf side galss light to be fix</t>
  </si>
  <si>
    <t>Limit switch changed</t>
  </si>
  <si>
    <t>H4 tank damage staircase repair</t>
  </si>
  <si>
    <t xml:space="preserve">Waiting for estimation </t>
  </si>
  <si>
    <t>AC not working in JBM Label store cabin</t>
  </si>
  <si>
    <t xml:space="preserve">A.C canot be rapairable as per service engineer </t>
  </si>
  <si>
    <t>post ble plf no2 pt not working</t>
  </si>
  <si>
    <t>aeration blower belt broken</t>
  </si>
  <si>
    <t>V-Belt 3350 (2 Nos) Used</t>
  </si>
  <si>
    <t>Post BL PLF-1 PT fitting work</t>
  </si>
  <si>
    <t>KAN-20A-032C-097-26F01_3</t>
  </si>
  <si>
    <t>Moisture meter 5 &amp; 6 are not working pro</t>
  </si>
  <si>
    <t xml:space="preserve">Valve need to provide </t>
  </si>
  <si>
    <t>line 8 strapping m/c problem</t>
  </si>
  <si>
    <t>DSC - T15/16 vent line modification</t>
  </si>
  <si>
    <t>Stagnent water problem in RMFG area</t>
  </si>
  <si>
    <t xml:space="preserve">Tempory pump given, problem yet not solved </t>
  </si>
  <si>
    <t>CPO pump spider damage</t>
  </si>
  <si>
    <t>Pump aligned and new spider used</t>
  </si>
  <si>
    <t>tank fram CDSO unloading Line valve prob</t>
  </si>
  <si>
    <t>Need clearance for 2 days to repair it</t>
  </si>
  <si>
    <t>unloading area moisture meter 7/8</t>
  </si>
  <si>
    <t xml:space="preserve">3'' new line need to add to sump </t>
  </si>
  <si>
    <t>imfg tank farm fettrep pump start probla</t>
  </si>
  <si>
    <t>S-10 pump has lifting issue</t>
  </si>
  <si>
    <t>line 5 samarpan m/c roll lock</t>
  </si>
  <si>
    <t>line 8 strapping m/c bearing</t>
  </si>
  <si>
    <t xml:space="preserve">line no 01  induction sealing mc  proble-GROUTING </t>
  </si>
  <si>
    <t>Hot plate abd bolt break 
No need discuss</t>
  </si>
  <si>
    <t>line 1 filler power puse short issue</t>
  </si>
  <si>
    <t>tank Farm T-9 Dicharg line gasket Leak</t>
  </si>
  <si>
    <t xml:space="preserve">New gasket changed </t>
  </si>
  <si>
    <t>s-3 tank inlet valve feedback problam</t>
  </si>
  <si>
    <t>Tapping m/c connection in SB Rwk Area</t>
  </si>
  <si>
    <t xml:space="preserve">Sidhi vinyak </t>
  </si>
  <si>
    <t>FAT trap elec panel change permanent</t>
  </si>
  <si>
    <t>unloading point RPS line NRV work</t>
  </si>
  <si>
    <t>CPM-101P CPO pump having seal leakage</t>
  </si>
  <si>
    <t>T17 pump distance piece fitting done</t>
  </si>
  <si>
    <t xml:space="preserve">Distance piece and spider fitting work </t>
  </si>
  <si>
    <t>line 1 csm belt problem</t>
  </si>
  <si>
    <t>Soya Rwk Area New w/h fabrication work(railing JOB)</t>
  </si>
  <si>
    <t>tank h5 noto abnormal sound issue</t>
  </si>
  <si>
    <t>CDSO feed pump discharge line gasket</t>
  </si>
  <si>
    <t>CPM-Minicell-1 pump seal leakage</t>
  </si>
  <si>
    <t xml:space="preserve">Ram Shankar  </t>
  </si>
  <si>
    <t xml:space="preserve">need to modified suction and dischrage 
Header need to change 
Pump may interchanged </t>
  </si>
  <si>
    <t>CPM-Degasser to crystalizer feed pump so</t>
  </si>
  <si>
    <t>KAN-70A-101A-152-CRYSTLZER PMP</t>
  </si>
  <si>
    <t>Pump A - Abnormal Noise (acc to operator) [x3 times Pump B]
Spider changed , seal pph3  changed , bearing 6307,6308 changed 
                 Coupling Guard Missing
Pump B - Coupling Guard Missing
                 Abnormal Sound observed
                 Spider Damaged</t>
  </si>
  <si>
    <t>T14 line dummy to be remove</t>
  </si>
  <si>
    <t>Dummy removed</t>
  </si>
  <si>
    <t>loading point weight scale not working-1</t>
  </si>
  <si>
    <t xml:space="preserve">Load cell need to replace </t>
  </si>
  <si>
    <t>loading point weight scale not working-2</t>
  </si>
  <si>
    <t>CPDM-pump oil seal leakage New RO CIP pu</t>
  </si>
  <si>
    <t xml:space="preserve">Oil seal lekage ,Oil seal </t>
  </si>
  <si>
    <t>CPDM-New RO high presure pump  seal leak</t>
  </si>
  <si>
    <t>CPDM-NEW RO high presure 30-P-210 seal l</t>
  </si>
  <si>
    <t>CPDM-Pump gland pusher plate broken RO p</t>
  </si>
  <si>
    <t>CPM-Filter press Pump need to change</t>
  </si>
  <si>
    <t>KAN-70A-101A-097-FP</t>
  </si>
  <si>
    <t>CCTV moniter Installation in W/H</t>
  </si>
  <si>
    <t xml:space="preserve">Instation done , IT job pending </t>
  </si>
  <si>
    <t>T203 tank Manhole boxup &amp; dummy removing</t>
  </si>
  <si>
    <t>Tank Farm tin line Pump triping Issue</t>
  </si>
  <si>
    <t>Connection</t>
  </si>
  <si>
    <t>Ammonia Office Exhaust Fan change not wo</t>
  </si>
  <si>
    <t>T-10 tank dummy to be opened</t>
  </si>
  <si>
    <t>tank 203 pump trip</t>
  </si>
  <si>
    <t xml:space="preserve">Problem not solved 
trip over 40% , NRV to be checked </t>
  </si>
  <si>
    <t>unloading point 5/6 cheak</t>
  </si>
  <si>
    <t>T302 pump has heavy sound</t>
  </si>
  <si>
    <t>CPDM-Boiler feed pump D side side high v</t>
  </si>
  <si>
    <t xml:space="preserve">T203 tank feeding line gasket </t>
  </si>
  <si>
    <t>line 7 filling head  bering  change</t>
  </si>
  <si>
    <t>Jerking issue remain</t>
  </si>
  <si>
    <t>line 2 domino print cut problem</t>
  </si>
  <si>
    <t>Service Engineer</t>
  </si>
  <si>
    <t xml:space="preserve">move from line 16 </t>
  </si>
  <si>
    <t>T304A pump has heavy sound</t>
  </si>
  <si>
    <t>24 mec</t>
  </si>
  <si>
    <t>600tpd chiller Temp Probelm</t>
  </si>
  <si>
    <t>KAN-20A-167A-040-ELE_CHILLER</t>
  </si>
  <si>
    <t>Rudra sir</t>
  </si>
  <si>
    <t>PO sent, need chiller shutdown. In shutdown planning.</t>
  </si>
  <si>
    <t xml:space="preserve">Vendor required </t>
  </si>
  <si>
    <t>CPDM-pump tube leakage Permate Caustic d</t>
  </si>
  <si>
    <t xml:space="preserve">8mm chemical PU tube </t>
  </si>
  <si>
    <t>section line leakage(diesel)</t>
  </si>
  <si>
    <t>600tpd olein FM totalizer in Error</t>
  </si>
  <si>
    <t xml:space="preserve">No issue found </t>
  </si>
  <si>
    <t>Frac filter press top slidecover not wor</t>
  </si>
  <si>
    <t>KAN-20A-167A-097-ANDRITZ</t>
  </si>
  <si>
    <t xml:space="preserve">Need to open material code and then order SC </t>
  </si>
  <si>
    <t>600tpd Cry Rpo feed Phe (Steam/oil ) ste</t>
  </si>
  <si>
    <t>KAN-20A-167A-107-54W01</t>
  </si>
  <si>
    <t xml:space="preserve">Check for gasket </t>
  </si>
  <si>
    <t>actuator I2AA0106 air leak from body</t>
  </si>
  <si>
    <t>KAN-20A-167A-213</t>
  </si>
  <si>
    <t>line 7 nozzle frame assembly pnumetic cy</t>
  </si>
  <si>
    <t>line 8 tin devider read switch broken</t>
  </si>
  <si>
    <t>line no 16 dominio inkjet problem gutter</t>
  </si>
  <si>
    <t>actuator I2AA0104 air leak from SOV</t>
  </si>
  <si>
    <t>soya  rework pump triping</t>
  </si>
  <si>
    <t>CPM-Capping conveyor jerking issue line-8</t>
  </si>
  <si>
    <t xml:space="preserve">Under discussion with vendor </t>
  </si>
  <si>
    <t>line 7 rotary capping shaft problem</t>
  </si>
  <si>
    <t xml:space="preserve">Joint repair </t>
  </si>
  <si>
    <t>line 4 filimg head saft key problem</t>
  </si>
  <si>
    <t xml:space="preserve">CAM repair </t>
  </si>
  <si>
    <t>Chiller water line fabrication</t>
  </si>
  <si>
    <t>CPdM - Bakery Cooling Tower No:-1 stop</t>
  </si>
  <si>
    <t>line no 08 labeling mc servo-moter probl</t>
  </si>
  <si>
    <t>New Bak Conveyer Carton Pusher Cylender</t>
  </si>
  <si>
    <t>KAN-21B-038B-056</t>
  </si>
  <si>
    <t xml:space="preserve">Waiting for </t>
  </si>
  <si>
    <t>Old Bak B tube inlet Acuator valve SOV n</t>
  </si>
  <si>
    <t>floor near andritz filter to be repair</t>
  </si>
  <si>
    <t>KAN-20A-167A-097</t>
  </si>
  <si>
    <t xml:space="preserve">Vendor coming tommrow 
Philip visist point
Waiting for quotation </t>
  </si>
  <si>
    <t>CPM-Frachilled water pumpA seal leakge</t>
  </si>
  <si>
    <t>line 4 filling m/c no. 5not woking</t>
  </si>
  <si>
    <t>Connecting Rod broken , Drive overloaded made It ok</t>
  </si>
  <si>
    <t>line 7 filling head not working</t>
  </si>
  <si>
    <t xml:space="preserve">Filling machine - updown cylinder problem so  changeed it </t>
  </si>
  <si>
    <t>Scrap Jar grinder m/c fix and supply PKG</t>
  </si>
  <si>
    <t>Grinder machine repairing , cable tracing work , work under progress</t>
  </si>
  <si>
    <t>CPdM - RO Feed Pump-A Flow Issue (18mcube /7m cube )</t>
  </si>
  <si>
    <t xml:space="preserve">Line modification require </t>
  </si>
  <si>
    <t>SDJ_Fractionation Feed Pump</t>
  </si>
  <si>
    <t>KAN-20A-167A-152-54P02</t>
  </si>
  <si>
    <t>600tpd frac Olein Tube Leakage</t>
  </si>
  <si>
    <t>ETP area Sewage Motor Reparing work</t>
  </si>
  <si>
    <t>CPM - Labelling m/c belt damage</t>
  </si>
  <si>
    <t>line 1 labller top belt broken</t>
  </si>
  <si>
    <t>line 8 strapping machine strip cutting i</t>
  </si>
  <si>
    <t>olein tube to be change</t>
  </si>
  <si>
    <t>New RO High pressure pump tripping issue</t>
  </si>
  <si>
    <t xml:space="preserve">Card changed </t>
  </si>
  <si>
    <t>Minicell scooper is not working</t>
  </si>
  <si>
    <t>KAN-70A-101A-007-MINC1_AG_B</t>
  </si>
  <si>
    <t>filter feed pump pt canection pending</t>
  </si>
  <si>
    <t>KAN-20A-167A-152-54P41</t>
  </si>
  <si>
    <t>inj. m/c FAN not working</t>
  </si>
  <si>
    <t xml:space="preserve">Both fan repairing and fitting done </t>
  </si>
  <si>
    <t>Frac Plant In Andriez Filter cloth chang</t>
  </si>
  <si>
    <t>600 frac filter cloth change work</t>
  </si>
  <si>
    <t>tank 304 A-B Pump abnormal sound</t>
  </si>
  <si>
    <t>packing t/F fat trap pump NRV issue</t>
  </si>
  <si>
    <t>line 6 labller top belt mounting issue</t>
  </si>
  <si>
    <t>KAN-23A-038A-123-L6_MC1</t>
  </si>
  <si>
    <t>Andritz filter side cylinder sensor issu</t>
  </si>
  <si>
    <t xml:space="preserve">Sensor with mouting refitting &amp; now okay </t>
  </si>
  <si>
    <t>line no 01 induction sealing mc problem</t>
  </si>
  <si>
    <t xml:space="preserve">Chain fitting done </t>
  </si>
  <si>
    <t>Ammonia Blow Down Water Pump Not Work</t>
  </si>
  <si>
    <t>KAN-23A-070A-152-CTP1</t>
  </si>
  <si>
    <t xml:space="preserve">New rotary and stationary phase change </t>
  </si>
  <si>
    <t>Ammonia EC 2 Fan Motor Problem</t>
  </si>
  <si>
    <t>KAN-23A-070A-152-CTP2</t>
  </si>
  <si>
    <t>New loading point light trip problem</t>
  </si>
  <si>
    <t>Leakage in crusher body boiler</t>
  </si>
  <si>
    <t>KAN-70A-088A-063</t>
  </si>
  <si>
    <t>CPM-CSM machine belt damage line-1</t>
  </si>
  <si>
    <t>andriz filter cloth to be change</t>
  </si>
  <si>
    <t xml:space="preserve">New cloth changed </t>
  </si>
  <si>
    <t>weightbridge no-2 boom barrier jam</t>
  </si>
  <si>
    <t>CPM - Samarpan L4 m/c 5 - Cam Jammed and</t>
  </si>
  <si>
    <t xml:space="preserve">CAM and conection rod </t>
  </si>
  <si>
    <t>CPdM - Domino Inkjet Printer Moudling - 5A not working continuosly &amp;
properly</t>
  </si>
  <si>
    <t>CPdM - Domino printer Moulding 5B not working continously</t>
  </si>
  <si>
    <t>CPdM - Domino Printer Moudling Machine 15B not working continously</t>
  </si>
  <si>
    <t>RPS hopper condense water leakage from c</t>
  </si>
  <si>
    <t>Steam frap insulation and leakage attend</t>
  </si>
  <si>
    <t>KAN-20A-167A-187</t>
  </si>
  <si>
    <t>CPDM-Frac chilled water pump having vibr</t>
  </si>
  <si>
    <t>600 frac chiller issue</t>
  </si>
  <si>
    <t>Olein hose pipe is leaking</t>
  </si>
  <si>
    <t>freactionation all valve blinking blue.</t>
  </si>
  <si>
    <t>old Bak LD Bag Sealing Machine Push Butt</t>
  </si>
  <si>
    <t>KAN-21A-038A-171-BAK_BSEAL1</t>
  </si>
  <si>
    <t>chillar line leaking in frack plant</t>
  </si>
  <si>
    <t>Ok</t>
  </si>
  <si>
    <t>freack chiier extenction valve change</t>
  </si>
  <si>
    <t xml:space="preserve">Blow down pump problem cooling tower </t>
  </si>
  <si>
    <t>CPM-RO reject water pump sound abnormal</t>
  </si>
  <si>
    <t>600 frac olien hose change</t>
  </si>
  <si>
    <t>Newbak Remelt tank Pump cashing Leakage</t>
  </si>
  <si>
    <t xml:space="preserve">New casting required </t>
  </si>
  <si>
    <t>NewBak Hotwater GenerationSystemAir leak</t>
  </si>
  <si>
    <t>KAN-21B-089A</t>
  </si>
  <si>
    <t xml:space="preserve">6mm tube connected </t>
  </si>
  <si>
    <t>Main Gate CCTV not working</t>
  </si>
  <si>
    <t>UVPATEL</t>
  </si>
  <si>
    <t>MGF feed pump Heavy sound</t>
  </si>
  <si>
    <t>HRCC Agitetor Not work</t>
  </si>
  <si>
    <t>KAN-70A-101A-007</t>
  </si>
  <si>
    <t>CPM - 54P20A/B Chilled Water Stand by Pu</t>
  </si>
  <si>
    <t xml:space="preserve">Stand by pump running </t>
  </si>
  <si>
    <t>line 7 shrink tunnel heating down</t>
  </si>
  <si>
    <t>Frac Olein B/F valve Passing problem</t>
  </si>
  <si>
    <t>Chiller pump dummy are to be opened .</t>
  </si>
  <si>
    <t>600TPD Frac Filter Cloth Change</t>
  </si>
  <si>
    <t>chilled water pump seal leak attend</t>
  </si>
  <si>
    <t>KAN-20A-167A-152-54P20A</t>
  </si>
  <si>
    <t>New seal used</t>
  </si>
  <si>
    <t>line 4 carton coder sencer problem</t>
  </si>
  <si>
    <t>KAN-23A-038A-151-L4_MC1</t>
  </si>
  <si>
    <t xml:space="preserve">New cable feed change </t>
  </si>
  <si>
    <t>Dryer A not working</t>
  </si>
  <si>
    <t>KAN-23A-086A-080-5401A</t>
  </si>
  <si>
    <t xml:space="preserve">Service need to require ,next update on 26 mar , gas leakage </t>
  </si>
  <si>
    <t>Atlas air comp dyer bypass run</t>
  </si>
  <si>
    <t>KAN-23A-086A-049-MCMP_1</t>
  </si>
  <si>
    <t xml:space="preserve">Service Engineer </t>
  </si>
  <si>
    <t xml:space="preserve">Service need to require </t>
  </si>
  <si>
    <t>Frick ammonia room exust fan not work</t>
  </si>
  <si>
    <t>frick comp on/off indi.not work</t>
  </si>
  <si>
    <t>core blow steam line valve gasket leak</t>
  </si>
  <si>
    <t>CPM-Fraction ClX-4 gearbox lubrication o</t>
  </si>
  <si>
    <t>KAN-20A-167A-007-54C04</t>
  </si>
  <si>
    <t>fg loading point fan not working</t>
  </si>
  <si>
    <t xml:space="preserve">Fan move in substation </t>
  </si>
  <si>
    <t>control valve PRS 5202 not working (PRDS)</t>
  </si>
  <si>
    <t>KAN-20A-006C-187</t>
  </si>
  <si>
    <t>Diwali Shutdown</t>
  </si>
  <si>
    <t>T-14 &amp; T-15 tank common pump heavy sound</t>
  </si>
  <si>
    <t xml:space="preserve">T15/16 soap tank vent line modify- overflowing </t>
  </si>
  <si>
    <t>KAN-20A-006C-196-T_15</t>
  </si>
  <si>
    <t xml:space="preserve">Neetendar </t>
  </si>
  <si>
    <t xml:space="preserve">Fabrication , DSC, near loading point </t>
  </si>
  <si>
    <t>Civil work @ SB rework area PKG new w/h</t>
  </si>
  <si>
    <t xml:space="preserve">Dwarika </t>
  </si>
  <si>
    <t>r</t>
  </si>
  <si>
    <t>Loading point damage door repair</t>
  </si>
  <si>
    <t>T1 frac feed pump coupling damage(Lubrication oil leakage )</t>
  </si>
  <si>
    <t>KAN-20A-006C-152-P_1</t>
  </si>
  <si>
    <t>Coupplin changed but pump oil problem remains</t>
  </si>
  <si>
    <t>FSS-Bulk loading area bird net repair/remove</t>
  </si>
  <si>
    <t xml:space="preserve">Nelesh wala </t>
  </si>
  <si>
    <t xml:space="preserve">net repairing work , quotation need to raised </t>
  </si>
  <si>
    <t>T1/302 production line valve area to be</t>
  </si>
  <si>
    <t>Modification required but as per maintenance team space not available</t>
  </si>
  <si>
    <t>L 4 smarpn no07 m/c bolt broken</t>
  </si>
  <si>
    <t>CPM - Line 4 M/C 7 Gear Box Bolt Broken</t>
  </si>
  <si>
    <t>SHKAL DEV</t>
  </si>
  <si>
    <t>NewBakcartonSealing Machine Sensar issue</t>
  </si>
  <si>
    <t>RPS unloading and blend preparation</t>
  </si>
  <si>
    <t>KAN-20A-006C-152</t>
  </si>
  <si>
    <t>Need to provide seperate unloading pump for both</t>
  </si>
  <si>
    <t>line 8 labellor overhead assembly missin</t>
  </si>
  <si>
    <t>IMFG steam condensate header made</t>
  </si>
  <si>
    <t xml:space="preserve">fire line leakage warehouse side </t>
  </si>
  <si>
    <t>Tank farm In S-9 Achuter Valve Feed back</t>
  </si>
  <si>
    <t xml:space="preserve">Confirm by sam[pat sir </t>
  </si>
  <si>
    <t>T12/14 LT to check (not matching with di</t>
  </si>
  <si>
    <t>KAN-20A-006C-196</t>
  </si>
  <si>
    <t xml:space="preserve">Not showing in PLC and calibration issue 
HL need to calibrate T12
Need to confirm from process for high level 
H.L level is okay but plc show error ,this L.T only for estimation only not for precision 
</t>
  </si>
  <si>
    <t>packing tankfarm H5 tranfering valve aut</t>
  </si>
  <si>
    <t>orbitor number 41not working</t>
  </si>
  <si>
    <t>line no 02 filling mc  outgoing cylinder</t>
  </si>
  <si>
    <t>line no 16 heatsun mc heating plate prob</t>
  </si>
  <si>
    <t>CPDM-Driving side vib. high RO Permate T</t>
  </si>
  <si>
    <t>CPDM-DE side vib high ZLD dosing pump</t>
  </si>
  <si>
    <t>CPDM-83-P-801 ZLD dosing pump fitting ne</t>
  </si>
  <si>
    <t>SDJ-T8 (olein) to convert in IE blend tank</t>
  </si>
  <si>
    <t>KAN-20A-006C-196-T_8</t>
  </si>
  <si>
    <t xml:space="preserve">MOC to be submitted </t>
  </si>
  <si>
    <t>line no 16 nozzle no 05 oil flow problem</t>
  </si>
  <si>
    <t>N2 plant  exzhast continious open</t>
  </si>
  <si>
    <t>KAN-23A-103A-196-PSA_I_6055_I</t>
  </si>
  <si>
    <t>line no 07 labeling mc timmer belt broke</t>
  </si>
  <si>
    <t>KAN-23A-038A-123-L7_MC1</t>
  </si>
  <si>
    <t>NEW CHILLER INS WORK ( PROJECT )</t>
  </si>
  <si>
    <t xml:space="preserve">Only light pending </t>
  </si>
  <si>
    <t>CPDM-ZLD dewatering pump suction flg bol</t>
  </si>
  <si>
    <t>Shakal DEv</t>
  </si>
  <si>
    <t>CPM-UF fast flash  pump gland leakage wt</t>
  </si>
  <si>
    <t>CPM-P3 soft water pump gland leakage</t>
  </si>
  <si>
    <t>CPM-MGF feed puump seal leakage</t>
  </si>
  <si>
    <t>T-9 feed pump leakage from seal</t>
  </si>
  <si>
    <t>KAN-20A-006C-196-T_9</t>
  </si>
  <si>
    <t xml:space="preserve">For sump smaller pump will be used </t>
  </si>
  <si>
    <t>bakery line nrv gasket leak</t>
  </si>
  <si>
    <t>zld feed pump spaider brokan</t>
  </si>
  <si>
    <t xml:space="preserve">spider changed </t>
  </si>
  <si>
    <t>New Bakery Filling machine Panel increas</t>
  </si>
  <si>
    <t xml:space="preserve">Panel height incresed </t>
  </si>
  <si>
    <t>Pressure Gauge &amp; Switch inst. boiler</t>
  </si>
  <si>
    <t>CPM-Line8 strapping m/c saftey door need</t>
  </si>
  <si>
    <t>CPM-line  8 straping m/c 2 saftey door n</t>
  </si>
  <si>
    <t>CPM - Line 2 Strapping m/c safety door l</t>
  </si>
  <si>
    <t>CPM - Line No 6 Strapping m/c heater tb</t>
  </si>
  <si>
    <t xml:space="preserve">panel send outside for repairing </t>
  </si>
  <si>
    <t>CPM - Line 5 Strapping m/c heater tb is</t>
  </si>
  <si>
    <t>line no 01 cap sealing chuck problem</t>
  </si>
  <si>
    <t>CPM - Line no 1 Strapping m/c Limit Swit</t>
  </si>
  <si>
    <t>CPM - Line no 3 Strapping m/c Panel cove</t>
  </si>
  <si>
    <t>CPM - Line no 1 Strapping m/c 4 heater t</t>
  </si>
  <si>
    <t>samarpam 12 line 5 head power supply pro</t>
  </si>
  <si>
    <t>line 6 nozzle 2,3&amp;5 over flow</t>
  </si>
  <si>
    <t>tank 103 pump triping</t>
  </si>
  <si>
    <t>S4 pump tripping</t>
  </si>
  <si>
    <t>cold room no 10-11 cooling problem</t>
  </si>
  <si>
    <t>KAN-23A-146A-146-COMP_1</t>
  </si>
  <si>
    <t>line no 01 strapping mc strip roller pro</t>
  </si>
  <si>
    <t>CPDM-Bakery Ammonia compressor servicing</t>
  </si>
  <si>
    <t>Oil filter need to changed</t>
  </si>
  <si>
    <t>S-8 Tank insulation job</t>
  </si>
  <si>
    <t>CPDM-SDJ- Boiler condensor Cleaning and CIP</t>
  </si>
  <si>
    <t>S-8 tanks pump leaking from discharge va</t>
  </si>
  <si>
    <t>CPDM-Unloading CPO 101 pump couppling mi</t>
  </si>
  <si>
    <t>P-1o Backwash Pump  pump sound abnormal</t>
  </si>
  <si>
    <t>KAN-70A-098A-152-P_10</t>
  </si>
  <si>
    <t>CPM - P/8 MGF Feed Pump Seal Leakage</t>
  </si>
  <si>
    <t>CPM - P/9 MGF Backwash Pump Abnormal Sou</t>
  </si>
  <si>
    <t>CPM-Air dryer not working (B)</t>
  </si>
  <si>
    <t>Filling machine cyclinder 63/78 leaked</t>
  </si>
  <si>
    <t>strapping m/c cutter failure lin1</t>
  </si>
  <si>
    <t>shrink tunnel haeater failed</t>
  </si>
  <si>
    <t>line 7 &amp; 6 preventive maintenace f</t>
  </si>
  <si>
    <t>Ref fattrap pump disc valv leakage(Line leakage not valve)</t>
  </si>
  <si>
    <t>TG motor JB fitting work</t>
  </si>
  <si>
    <t>IMFG TANK FARM MOTOR MPCB RATING</t>
  </si>
  <si>
    <t>Secondary clerifire-2 bottom structure w</t>
  </si>
  <si>
    <t>ZLD Junction box Door damaged(first floor)</t>
  </si>
  <si>
    <t>KAN-70A-101A-140</t>
  </si>
  <si>
    <t>Shakal dev</t>
  </si>
  <si>
    <t xml:space="preserve">Pending because some material missing need to verify actual issue </t>
  </si>
  <si>
    <t>shrink tunnel haeater one failed</t>
  </si>
  <si>
    <t>CPM-line 7 CSM machine driving belt high</t>
  </si>
  <si>
    <t>light provision at top of Tank T12/14</t>
  </si>
  <si>
    <t>T6/7 pump stainer to be open</t>
  </si>
  <si>
    <t>KAN-20A-006C-196-T_6</t>
  </si>
  <si>
    <t xml:space="preserve">Strainer cleaned </t>
  </si>
  <si>
    <t>T12/14 outside light not working</t>
  </si>
  <si>
    <t>SDJ-T8 (olein) to convert in IE blend tank,</t>
  </si>
  <si>
    <t>521A PHE CIP POINT PROVISION</t>
  </si>
  <si>
    <t>CPM - Orbital 81 Side Strip Damaged</t>
  </si>
  <si>
    <t>Divyesh</t>
  </si>
  <si>
    <t>belt changed</t>
  </si>
  <si>
    <t>New Bakery Plunger Pump - Connecting Rod</t>
  </si>
  <si>
    <t>SDJ-CPM- 800 TPD SMT AGITATOR GEARBOX TO BE</t>
  </si>
  <si>
    <t>OLD BAKERY CARTON SEALING MACHINE BELT R</t>
  </si>
  <si>
    <t>PKG Tankfarm office fan not working</t>
  </si>
  <si>
    <t>Substation Energy Meter replacment work</t>
  </si>
  <si>
    <t>NewBak both LD bag sealing mach.gasket</t>
  </si>
  <si>
    <t>CPM-STRAILING MACHINE BELT REPLACEMENT T</t>
  </si>
  <si>
    <t>Refinery Plant UPS 30KVA Battery replacm</t>
  </si>
  <si>
    <t>Samarpan line Modification work Ele</t>
  </si>
  <si>
    <t>SDJ-Refinery insulation and copper tracing j</t>
  </si>
  <si>
    <t xml:space="preserve">Lallan ji working on it </t>
  </si>
  <si>
    <t>UF back wash bypass valve not work</t>
  </si>
  <si>
    <t>KAN-70A-101A-141-ETP_UF</t>
  </si>
  <si>
    <t xml:space="preserve">SOV changed </t>
  </si>
  <si>
    <t>ETP safety shower not working</t>
  </si>
  <si>
    <t>aeration -1 recycling pump not lifting</t>
  </si>
  <si>
    <t>KAN-70A-101A-152-P_5</t>
  </si>
  <si>
    <t xml:space="preserve">Pump suction line open and dechocked </t>
  </si>
  <si>
    <t xml:space="preserve">Need to change MPCB </t>
  </si>
  <si>
    <t>GM SIR CABIN WIRING SHFTING WORK</t>
  </si>
  <si>
    <t>PACKING SECTION LINE 3 MODIFICATION</t>
  </si>
  <si>
    <t>UPS 30 kva CABLE LAYING WORK</t>
  </si>
  <si>
    <t>packing tank farm tanks flow meter to do</t>
  </si>
  <si>
    <t>MS bleacher condenser dummy flange opene</t>
  </si>
  <si>
    <t>CCT PUMP D has lifting issue.</t>
  </si>
  <si>
    <t>KAN-20A-096A-152-P_5101_D</t>
  </si>
  <si>
    <t>Soap pump tripping frequently</t>
  </si>
  <si>
    <t>KAN-20A-035A-152-20P41</t>
  </si>
  <si>
    <t>Secondary clerifire-2 agitator belt brok</t>
  </si>
  <si>
    <t>KAN-70A-101A-007-SC2_AG</t>
  </si>
  <si>
    <t>vibrating screen v belt damaged</t>
  </si>
  <si>
    <t>KAN-70A-088A-056-VBM</t>
  </si>
  <si>
    <t>Flow Metre installation WTP Fire hydrant</t>
  </si>
  <si>
    <t>KAN-70A-098A-196</t>
  </si>
  <si>
    <t>CPM-Nozzle bearing damage filling machin(line 7 beaqring down )</t>
  </si>
  <si>
    <t xml:space="preserve">Bearing number 25UU require </t>
  </si>
  <si>
    <t>CPDM Ammonina compressor serviceing</t>
  </si>
  <si>
    <t>New bakery comp pressure switch not show</t>
  </si>
  <si>
    <t>Showing wrong . Attended by ramani but not solved waiting for shutdown</t>
  </si>
  <si>
    <t>New filter press feed pump seal leakage</t>
  </si>
  <si>
    <t>DSC-water pressure problem in saftey shower</t>
  </si>
  <si>
    <t xml:space="preserve">Line tapping taken from Lab water line due to which leakage occurs when pressure is increased for safety shower hence need a seperate line for safety shower
Tank Quotation need to raise </t>
  </si>
  <si>
    <t>CPdM - P/2 MGF Feed Pump Seal Leakage</t>
  </si>
  <si>
    <t>CPdM - P/9 Softener MGF Pump Seal Leakag</t>
  </si>
  <si>
    <t>CPdM - Reject Water Pump Lub. Oil Leakag</t>
  </si>
  <si>
    <t>CPdM - p6/5306 PRDS LP Pump Oil Leakage</t>
  </si>
  <si>
    <t>CPdM - High Vibration_P/W3 Soft Water Pu</t>
  </si>
  <si>
    <t>New Bakery votetor no .04 RTD not workin</t>
  </si>
  <si>
    <t>CPDM-MS fatty Pump haing lub oil leakage</t>
  </si>
  <si>
    <t xml:space="preserve">Pump interchged fronm New CIE , need to repair old one </t>
  </si>
  <si>
    <t>AC is not Working-Plant Head Office</t>
  </si>
  <si>
    <t>CPM- L7 CSM M/C BEARING FAILED</t>
  </si>
  <si>
    <t>t103 tank line gasket leak</t>
  </si>
  <si>
    <t>800 blechar pump A has abnormal sound</t>
  </si>
  <si>
    <t>ms ref cloudy 2 valve closing problam</t>
  </si>
  <si>
    <t>Bank zone ash handling dom seal leakage</t>
  </si>
  <si>
    <t xml:space="preserve">New assembly require </t>
  </si>
  <si>
    <t>NewBak Carton Sealing Machine belt wheel</t>
  </si>
  <si>
    <t>oldbak filling Conveyer Belt alighment.</t>
  </si>
  <si>
    <t>KAN-21A-038A-096-BAK_LIQ</t>
  </si>
  <si>
    <t>dummy to be removed at battery limit</t>
  </si>
  <si>
    <t>CPM- LINE 6 LABELLING M/C MAINTENANCE</t>
  </si>
  <si>
    <t xml:space="preserve">2 new head fitting </t>
  </si>
  <si>
    <t>CPM- LINE 8 LABELING MACHINE MAINTENANCE</t>
  </si>
  <si>
    <t xml:space="preserve">Unit Overhead new fitting </t>
  </si>
  <si>
    <t>SDJ-MS PLF cylone drying line leakage</t>
  </si>
  <si>
    <t xml:space="preserve">Line need to change </t>
  </si>
  <si>
    <t>800tpd Ble Dosing Glass  Fitting</t>
  </si>
  <si>
    <t>acid oil tank a1 flange dummy work</t>
  </si>
  <si>
    <t xml:space="preserve">Dummy to be changed </t>
  </si>
  <si>
    <t>SDJ-new cie reactor b pump saction choke</t>
  </si>
  <si>
    <t>SDJ-MS bleacher Ejector to be opened.</t>
  </si>
  <si>
    <t>Drop tank pump has lifting issue</t>
  </si>
  <si>
    <t>S-10 pump has tripping issue</t>
  </si>
  <si>
    <t>PLF -02 vibrator tightening work</t>
  </si>
  <si>
    <t>T 203new pump installed</t>
  </si>
  <si>
    <t>T10 dummdy apply</t>
  </si>
  <si>
    <t>Soya feeding TB01 agitator</t>
  </si>
  <si>
    <t>KAN-20A-035A-196-20B01</t>
  </si>
  <si>
    <t xml:space="preserve">6205 bearing change </t>
  </si>
  <si>
    <t>line 8 service tank line gasket change</t>
  </si>
  <si>
    <t xml:space="preserve">4'' gasket replaced </t>
  </si>
  <si>
    <t>Repair-Line 8 Straping mc conector</t>
  </si>
  <si>
    <t>Repair-Line 3 Gross Weight Cable</t>
  </si>
  <si>
    <t>Line 4 mc No 7 Drive Problem</t>
  </si>
  <si>
    <t>Repair-line 8 Domino mc Gutter jam</t>
  </si>
  <si>
    <t>line no 03 mc no 06 band sealing problem</t>
  </si>
  <si>
    <t xml:space="preserve">Variac card changed but problem not solved , 250KL port resistance </t>
  </si>
  <si>
    <t>Ref NH3 cond CIP not running SV-3 valve</t>
  </si>
  <si>
    <t xml:space="preserve">Ammonia CIP valve issue </t>
  </si>
  <si>
    <t>Hydro C01 bottom actuatr valve not opera</t>
  </si>
  <si>
    <t>KAN-20A-030A-213</t>
  </si>
  <si>
    <t>New Bak Remelt PHE inside Leakage</t>
  </si>
  <si>
    <t>New Bak Remelt PHE Control Valve is not</t>
  </si>
  <si>
    <t>Leakage attenfg in Raw product tankform</t>
  </si>
  <si>
    <t>KAN-00A-006A-196-T_503</t>
  </si>
  <si>
    <t>T203 pump Motor Change</t>
  </si>
  <si>
    <t xml:space="preserve">7.5 KW motor changed </t>
  </si>
  <si>
    <t>600tpd feed tankmAgitator Tripping issue</t>
  </si>
  <si>
    <t>KAN-20A-035A-007-20B01</t>
  </si>
  <si>
    <t>800TPD cyclone Valve feedback Problem</t>
  </si>
  <si>
    <t xml:space="preserve">Check adjust sensor plate ok ruuning </t>
  </si>
  <si>
    <t>Post ble Slop Achutor Valve feedback pro</t>
  </si>
  <si>
    <t>600tpd Rps hopper coil steam gasket</t>
  </si>
  <si>
    <t>Chirag confirmed with operator and he said ok</t>
  </si>
  <si>
    <t>Line 7 wedge conveyor material issue</t>
  </si>
  <si>
    <t>Soya 20W06 PHE bypass valve not operatin</t>
  </si>
  <si>
    <t>KAN-20A-035A-213</t>
  </si>
  <si>
    <t>line 1 ups power problem</t>
  </si>
  <si>
    <t>LDB &amp; PDB maint work</t>
  </si>
  <si>
    <t>Refinery Plant MCC-5 ,Ammoina Comp Lug b</t>
  </si>
  <si>
    <t>Air cooler material issue JBM</t>
  </si>
  <si>
    <t>Repair-Gutter Pump Pkg Tank Farm</t>
  </si>
  <si>
    <t>KAN-01A-006B-152-P_B1</t>
  </si>
  <si>
    <t xml:space="preserve">New coil fitting 220V </t>
  </si>
  <si>
    <t>Repair-PKG Tank farm Sump Tank Pump</t>
  </si>
  <si>
    <t>T10 tank return line dummy to be fix</t>
  </si>
  <si>
    <t>New Bak Ammonia Comp Tripping on IMHL</t>
  </si>
  <si>
    <t>Old Bak BuffernTank Heating inlet Valve</t>
  </si>
  <si>
    <t>packing fat-trap foot valve problem</t>
  </si>
  <si>
    <t>Day tank SS 500L Make line 5 P-9.1</t>
  </si>
  <si>
    <t>CPM-Air compressor servicing</t>
  </si>
  <si>
    <t>Open Yard Light Reparing Work</t>
  </si>
  <si>
    <t>loading point number 10 shutter is damag</t>
  </si>
  <si>
    <t>CPDM- REFINERY COOLING TOWER C PUMP MAIN</t>
  </si>
  <si>
    <t>light not working near tnk 101&amp; cpo sump</t>
  </si>
  <si>
    <t xml:space="preserve">Two lamp change </t>
  </si>
  <si>
    <t>VHE line gasket changed</t>
  </si>
  <si>
    <t>KAN-20A-031B-107-27W03_2</t>
  </si>
  <si>
    <t>Dosing pump electrical connection discon</t>
  </si>
  <si>
    <t>line 1 nozzle no. 4 6 wight problem</t>
  </si>
  <si>
    <t>line 8 streping m/c heater not working</t>
  </si>
  <si>
    <t>JBM 15A m/c Fan Not Working</t>
  </si>
  <si>
    <t>Repair-line 1 Nozzole Weight Varaietion</t>
  </si>
  <si>
    <t>Steam flushing line provision in C1 CIP</t>
  </si>
  <si>
    <t>KAN-20A-068A-051</t>
  </si>
  <si>
    <t xml:space="preserve">Line need to fabricate first </t>
  </si>
  <si>
    <t>cLX chilled water line leakage</t>
  </si>
  <si>
    <t>KAN-20A-167A-196-54C04</t>
  </si>
  <si>
    <t>ammonia inter cooler gasket to be change</t>
  </si>
  <si>
    <t>Jbm 05A Air Cooler not working</t>
  </si>
  <si>
    <t xml:space="preserve">Motor send outside </t>
  </si>
  <si>
    <t>p 14 pump saction line choke</t>
  </si>
  <si>
    <t>post ble slop valve feedbake issue</t>
  </si>
  <si>
    <t>ms refinory chillar not start</t>
  </si>
  <si>
    <t>line no 01 wad detector power supply pro</t>
  </si>
  <si>
    <t>tank 304 A-B discharge pump moter power</t>
  </si>
  <si>
    <t>H-5 feeding pump moter power tripping pr</t>
  </si>
  <si>
    <t>line no 04 csm air pipe broken problem</t>
  </si>
  <si>
    <t>tank 103 discharge pump problem</t>
  </si>
  <si>
    <t>H5 pump not giving flow</t>
  </si>
  <si>
    <t>KAN-01A-006B-152-P_TH5</t>
  </si>
  <si>
    <t>weight scale not working at loading poin</t>
  </si>
  <si>
    <t xml:space="preserve">Made it ok </t>
  </si>
  <si>
    <t>AOP fat trap pump foot valve pass</t>
  </si>
  <si>
    <t>KAN-20A-027A-152</t>
  </si>
  <si>
    <t>CPDM-Cooling tower fan vibration is high</t>
  </si>
  <si>
    <t>CPM - 26W01-2 Soya PHE 400 TPD O/S Choke</t>
  </si>
  <si>
    <t xml:space="preserve">gasket and box up pending </t>
  </si>
  <si>
    <t>Packing tank Farm In H-5 Pump flow Issue</t>
  </si>
  <si>
    <t>msref plf Side air Rgulater leakage</t>
  </si>
  <si>
    <t>Refinery Plf Side EOT Latch  missing</t>
  </si>
  <si>
    <t>Hydro Plant in Spiral heat exch.gasket l</t>
  </si>
  <si>
    <t>KAN-20A-030A-107-W02</t>
  </si>
  <si>
    <t>line no 04 mc no 15 kem jaam problem</t>
  </si>
  <si>
    <t>line no 05 csm tripping problem</t>
  </si>
  <si>
    <t>hydro gasket change</t>
  </si>
  <si>
    <t>NewBakVotatorsequence Line Gasket Damage</t>
  </si>
  <si>
    <t>KAN-21B-127A</t>
  </si>
  <si>
    <t>cct line heavy leakage</t>
  </si>
  <si>
    <t>ZLD distilage flow meter show wrong read</t>
  </si>
  <si>
    <t>No issue in flowmeter , affected by vibration , check and identity th source of vibration</t>
  </si>
  <si>
    <t>New day tank automation work</t>
  </si>
  <si>
    <t>NewBak B2TankCirculation Valve is not op</t>
  </si>
  <si>
    <t>400tpd cooler Bypass Achutor Valve Prob</t>
  </si>
  <si>
    <t>KAN-20A-031B-058-27W04_2</t>
  </si>
  <si>
    <t>800tpd fatty Phe Water Line Leakage</t>
  </si>
  <si>
    <t>line no 16  conveyer tin switch sensor p</t>
  </si>
  <si>
    <t>line no 16 tin cap sealing chuck problem</t>
  </si>
  <si>
    <t>line no 08 domino gutter blocked problem</t>
  </si>
  <si>
    <t>new cie blechar pump seal leak</t>
  </si>
  <si>
    <t>newBak .70 Deg Hot water Pump Motorburn</t>
  </si>
  <si>
    <t>KAN-21B-089A-152-PU_2901B</t>
  </si>
  <si>
    <t xml:space="preserve">Spare motor 2.2KW change </t>
  </si>
  <si>
    <t>15A Htl M/c Heater Cable Broken</t>
  </si>
  <si>
    <t>tank oil transhefar pump spidear change</t>
  </si>
  <si>
    <t>orbital 61 break down</t>
  </si>
  <si>
    <t>New CIE Bleacher pump - A seal leakge</t>
  </si>
  <si>
    <t>Andriztz filter hose leakage</t>
  </si>
  <si>
    <t>SILEX MEDIA TO BE CHANGE</t>
  </si>
  <si>
    <t>24volt power JB requirement</t>
  </si>
  <si>
    <t>Autoclave condensate NRV gasket leak</t>
  </si>
  <si>
    <t>New gasket 2.5</t>
  </si>
  <si>
    <t>Tempering room1 Cooling tower Motor tobe</t>
  </si>
  <si>
    <t>Refinery fat trap hose pipe clamping</t>
  </si>
  <si>
    <t>Jet pump issue of leaves washing</t>
  </si>
  <si>
    <t>Frac squeezing hose pipe leakage</t>
  </si>
  <si>
    <t xml:space="preserve">New squeeze pipe fitting </t>
  </si>
  <si>
    <t>T203 tank manhole &amp; Dummy work</t>
  </si>
  <si>
    <t>HP boiler diesel leakage from gauge</t>
  </si>
  <si>
    <t>N2 Gas Plant vent Actator Valve is not O</t>
  </si>
  <si>
    <t>Hydrulic Press Mc , scrap</t>
  </si>
  <si>
    <t xml:space="preserve">Sdhi vinayak </t>
  </si>
  <si>
    <t>Tracing leakage to be arrest at GF</t>
  </si>
  <si>
    <t>Unwanted electrical power board removal</t>
  </si>
  <si>
    <t>ZLD panel room light issue</t>
  </si>
  <si>
    <t>KAN-70A-101A-135</t>
  </si>
  <si>
    <t>Aeration -1 blower no.1  belt broken</t>
  </si>
  <si>
    <t>800tpd fatty production line gasket leak</t>
  </si>
  <si>
    <t>Ash silo air jacket cleaning</t>
  </si>
  <si>
    <t>line3filing m/c gear problem</t>
  </si>
  <si>
    <t>CPDM-HP dosing agitator stop working</t>
  </si>
  <si>
    <t>H-5 pump moter conection to be check</t>
  </si>
  <si>
    <t>2" SS fatty vale leakage-HOT FATTY PHE AT OPERATING FLOOR</t>
  </si>
  <si>
    <t>KAN-20A-031A-152-27P03_1</t>
  </si>
  <si>
    <t>Tin sealing machine part issue</t>
  </si>
  <si>
    <t>T 1 loading valve leak found</t>
  </si>
  <si>
    <t>T203 pump transfer line flange leak foun</t>
  </si>
  <si>
    <t>Unloading point 5/6 moisture meter issue</t>
  </si>
  <si>
    <t>Line 16 Sealing conveyor motor fail</t>
  </si>
  <si>
    <t>line no 03 mc no 01 rewinding moter reve</t>
  </si>
  <si>
    <t>line no 03 mc no 16 servo moter tripping</t>
  </si>
  <si>
    <t>line no 01 csm over head gear problem</t>
  </si>
  <si>
    <t>water bath heater replace</t>
  </si>
  <si>
    <t>URAUPAD</t>
  </si>
  <si>
    <t>soya ble pump a has abormal sound</t>
  </si>
  <si>
    <t>cooling tower 2 pump spider demej</t>
  </si>
  <si>
    <t xml:space="preserve">New spider and distance piece change </t>
  </si>
  <si>
    <t>Newbak Ishida Weighing Scale is not work</t>
  </si>
  <si>
    <t>line1 strapping machine problem</t>
  </si>
  <si>
    <t>wtp Ro reject water motor high sound com</t>
  </si>
  <si>
    <t>labelling machine roller bolt mis</t>
  </si>
  <si>
    <t>induction coil of samrapn m/c problem</t>
  </si>
  <si>
    <t>tankfarm condesate pump fail</t>
  </si>
  <si>
    <t>Repair-line no 6 Conveyor vfd problem</t>
  </si>
  <si>
    <t xml:space="preserve">VFD replaced work done </t>
  </si>
  <si>
    <t>Fire line overhead work saftey requireme</t>
  </si>
  <si>
    <t>CPM-Moulding water chiller controller is</t>
  </si>
  <si>
    <t>CPM-leakage in sterlin pump</t>
  </si>
  <si>
    <t>CPM-T101 motor sound abnormal</t>
  </si>
  <si>
    <t>CPM-Stabilizer for samapahan 7 display i</t>
  </si>
  <si>
    <t>CPDM-Distilate pump(83-P-201) seal leaka</t>
  </si>
  <si>
    <t>KAN-70A-101A-152-DISTILATE PMP</t>
  </si>
  <si>
    <t>CPDM-HRSCC feed pump 8-P-101 seal leakag</t>
  </si>
  <si>
    <t>KAN-70A-101A-152-HRSCC PUMPS</t>
  </si>
  <si>
    <t>CPDM-Degesser to crystalizer feed pump</t>
  </si>
  <si>
    <t>CPDM-Pump taking vib. new filter press l</t>
  </si>
  <si>
    <t xml:space="preserve">Recalibaration done </t>
  </si>
  <si>
    <t>Hydro deaerator tank valve (AV02-35304)</t>
  </si>
  <si>
    <t>scafolding installation inprocess then will change SOV</t>
  </si>
  <si>
    <t>Lime dosing pump gland filling work</t>
  </si>
  <si>
    <t>8MM Gland Piece (x2)</t>
  </si>
  <si>
    <t xml:space="preserve">ETP water cooler  is not work- compressor not working </t>
  </si>
  <si>
    <t>forklift area battery charger power prob</t>
  </si>
  <si>
    <t>RO REJECT WATER LINE LEAKAGE</t>
  </si>
  <si>
    <t>TURBINE &amp; CHP LIGHT NOT WORKING</t>
  </si>
  <si>
    <t xml:space="preserve">Sidhi </t>
  </si>
  <si>
    <t>ref Ice condenser deicing pump noice pro</t>
  </si>
  <si>
    <t>Kishan</t>
  </si>
  <si>
    <t>buffer pump leak from seal 27p07_2</t>
  </si>
  <si>
    <t>KAN-20A-031B-152</t>
  </si>
  <si>
    <t>hot fatty pump leak from seal</t>
  </si>
  <si>
    <t>User has not provided equipment for Maintenance work (Vipul)</t>
  </si>
  <si>
    <t>RPKO tanker unloading point location</t>
  </si>
  <si>
    <t>CPM-Samarphan 1 Water line chilled water</t>
  </si>
  <si>
    <t>CPM-Samarphan machine 1 feeding motor su</t>
  </si>
  <si>
    <t>CPDM-Bleeched oil pump MSdeo seal leakag</t>
  </si>
  <si>
    <t>CPDM-Coppling damged heel oil pump msdeo</t>
  </si>
  <si>
    <t>CPDM-MP822 deo oil pump msdeo vib. high</t>
  </si>
  <si>
    <t>CPM-Frac. olien dischrage pump seal leak</t>
  </si>
  <si>
    <t xml:space="preserve">CPM-Frac.54P43 Sterine discharge pump seal laekage </t>
  </si>
  <si>
    <t>line no 16 product   changeover line  fl</t>
  </si>
  <si>
    <t>line no 01 strapping mc heater problem</t>
  </si>
  <si>
    <t>Checked wire tight &amp; top level high but running</t>
  </si>
  <si>
    <t>line no 01 capping conveyer sensor power</t>
  </si>
  <si>
    <t>Wire was loose, after fixing it, worked OK</t>
  </si>
  <si>
    <t>Drain cover missing &amp; some are unbalence</t>
  </si>
  <si>
    <t>Fan shifting in soya rwk area urgent!!</t>
  </si>
  <si>
    <t>RMFG office air cooler water pump proble</t>
  </si>
  <si>
    <t>strapping mchine problem line16</t>
  </si>
  <si>
    <t>RBC done</t>
  </si>
  <si>
    <t>line8 conveyor stucking issue</t>
  </si>
  <si>
    <t>RBC adjusted and restarted</t>
  </si>
  <si>
    <t>AL Partition collapse in JBM - Saf Urgen</t>
  </si>
  <si>
    <t>line no 04 air fan no 21 problem</t>
  </si>
  <si>
    <t>packing reworking area fan need to reloa</t>
  </si>
  <si>
    <t>line no 01 strppibg mc heating cabel pro</t>
  </si>
  <si>
    <t xml:space="preserve">Heater wire burn </t>
  </si>
  <si>
    <t>line no 07 csm door limit switch connect</t>
  </si>
  <si>
    <t xml:space="preserve">Door limit switch checked and fixed </t>
  </si>
  <si>
    <t>NewbakBL1 cooling Out let Actuator Valve</t>
  </si>
  <si>
    <t>Newbak Feed Pump PU2005 Motor Amp is not</t>
  </si>
  <si>
    <t>New Bak Ammonia Compressor Belt Broken t</t>
  </si>
  <si>
    <t>15B M/c Zone 05 heating problem</t>
  </si>
  <si>
    <t>13192920</t>
  </si>
  <si>
    <t>line 4 samarpan hmi failure</t>
  </si>
  <si>
    <t xml:space="preserve">HMI changed </t>
  </si>
  <si>
    <t>13192966</t>
  </si>
  <si>
    <t>13193150</t>
  </si>
  <si>
    <t>Blowdoun sum pump not working</t>
  </si>
  <si>
    <t>KAN-23A-096A-059-CCT2</t>
  </si>
  <si>
    <t>13193242</t>
  </si>
  <si>
    <t>orbitor number 31 BREAK DOWN</t>
  </si>
  <si>
    <t>13193243</t>
  </si>
  <si>
    <t>13193312</t>
  </si>
  <si>
    <t>packing tank farm drainage water dischar</t>
  </si>
  <si>
    <t>13193477</t>
  </si>
  <si>
    <t>line no 05 mc no 03 &amp; 04 service tank  l</t>
  </si>
  <si>
    <t xml:space="preserve">Rudra Mishra </t>
  </si>
  <si>
    <t>13193478</t>
  </si>
  <si>
    <t>line no 03 mc no 01 &amp; 02 pannel HMI prob</t>
  </si>
  <si>
    <t>13193479</t>
  </si>
  <si>
    <t>line no 01 fan no 06 power connection pr</t>
  </si>
  <si>
    <t>13193482</t>
  </si>
  <si>
    <t>line no 16 distance peice exchange</t>
  </si>
  <si>
    <t>13193483</t>
  </si>
  <si>
    <t>line no 08 conveyer lock broken</t>
  </si>
  <si>
    <t>13193494</t>
  </si>
  <si>
    <t>line no 02 conveyer derailed</t>
  </si>
  <si>
    <t xml:space="preserve">Kishan </t>
  </si>
  <si>
    <t>13193499</t>
  </si>
  <si>
    <t>Line 8 Filling conveyor link damage b/d</t>
  </si>
  <si>
    <t>13193503</t>
  </si>
  <si>
    <t>new cie water coolar eletrical problam</t>
  </si>
  <si>
    <t>13193746</t>
  </si>
  <si>
    <t>cr no 4 agitator load to be check.</t>
  </si>
  <si>
    <t>13193755</t>
  </si>
  <si>
    <t>ms refinory cloudy valve not open</t>
  </si>
  <si>
    <t>13193810</t>
  </si>
  <si>
    <t>line 3 m/c 6 card problem</t>
  </si>
  <si>
    <t xml:space="preserve">1 variac card </t>
  </si>
  <si>
    <t>13193846</t>
  </si>
  <si>
    <t>oldBakPremix to Buffer TransferPump Trip</t>
  </si>
  <si>
    <t>KAN-21A-038A-152-PMT_P</t>
  </si>
  <si>
    <t>Pump changed but still overloading issue exists (3.4 A), Under observation</t>
  </si>
  <si>
    <t>13193847</t>
  </si>
  <si>
    <t>Buffer Tank Heating Inlet Actuator Valve</t>
  </si>
  <si>
    <t>PM-WEEKLY-STRAPPING-CHECKING-1W</t>
  </si>
  <si>
    <t>oldBak IntercoolerIndication Bulb change</t>
  </si>
  <si>
    <t>msref Feed Pump seal Leakage</t>
  </si>
  <si>
    <t>Acid oil Plant In Water Line Leakage</t>
  </si>
  <si>
    <t>TV shifting work in Asset care room</t>
  </si>
  <si>
    <t>WTP PLANT OUT SIDE LIGHT CABLE LAYING</t>
  </si>
  <si>
    <t>orbitor number 71 not working</t>
  </si>
  <si>
    <t>Near Techncial Office Water Cooler Drain</t>
  </si>
  <si>
    <t>old Bak Ammonia Compressore getiing Vibt</t>
  </si>
  <si>
    <t xml:space="preserve"> </t>
  </si>
  <si>
    <t>Week</t>
  </si>
  <si>
    <t>comp week</t>
  </si>
  <si>
    <t xml:space="preserve">Notification          </t>
  </si>
  <si>
    <t xml:space="preserve">Date </t>
  </si>
  <si>
    <t>Description</t>
  </si>
  <si>
    <t>Functional location</t>
  </si>
  <si>
    <t>Main WorkCtr</t>
  </si>
  <si>
    <t>Priority</t>
  </si>
  <si>
    <t>Created By</t>
  </si>
  <si>
    <t xml:space="preserve">User Status </t>
  </si>
  <si>
    <t xml:space="preserve">Section </t>
  </si>
  <si>
    <t xml:space="preserve">Officer code </t>
  </si>
  <si>
    <t xml:space="preserve">Responsible </t>
  </si>
  <si>
    <t xml:space="preserve">Off. Centre </t>
  </si>
  <si>
    <t xml:space="preserve">Plan Date </t>
  </si>
  <si>
    <t xml:space="preserve">Next Plan Date </t>
  </si>
  <si>
    <t xml:space="preserve">Completion Date </t>
  </si>
  <si>
    <t xml:space="preserve">Time/Hour </t>
  </si>
  <si>
    <t>Completion text /Remark</t>
  </si>
  <si>
    <t xml:space="preserve">Material /Service </t>
  </si>
  <si>
    <t>Target Date</t>
  </si>
  <si>
    <t>Ref</t>
  </si>
  <si>
    <t xml:space="preserve">Follow UP </t>
  </si>
  <si>
    <t xml:space="preserve">PO number </t>
  </si>
  <si>
    <t xml:space="preserve">Material Status </t>
  </si>
  <si>
    <t>Activity type</t>
  </si>
  <si>
    <t>Attendance JAN 2022</t>
  </si>
  <si>
    <t>Department</t>
  </si>
  <si>
    <t>Refinery</t>
  </si>
  <si>
    <t>A</t>
  </si>
  <si>
    <t>P</t>
  </si>
  <si>
    <t>SUNDAY</t>
  </si>
  <si>
    <t>Bakery</t>
  </si>
  <si>
    <t>Packing</t>
  </si>
  <si>
    <t>Warehouse</t>
  </si>
  <si>
    <t>Boiler/WTP</t>
  </si>
  <si>
    <t>Asset care</t>
  </si>
  <si>
    <t>Mechanical</t>
  </si>
  <si>
    <t>Eletrical</t>
  </si>
  <si>
    <t xml:space="preserve">Instrument </t>
  </si>
  <si>
    <t>Attendance FEB 2022</t>
  </si>
  <si>
    <t xml:space="preserve">Electrical </t>
  </si>
  <si>
    <t xml:space="preserve">Engineering Store </t>
  </si>
  <si>
    <t>Sunday</t>
  </si>
  <si>
    <t>L</t>
  </si>
  <si>
    <t>Shift Schdule</t>
  </si>
  <si>
    <t>SAP Code</t>
  </si>
  <si>
    <t>EMP CODE</t>
  </si>
  <si>
    <t>NAME</t>
  </si>
  <si>
    <t>Week Number</t>
  </si>
  <si>
    <t>BHEEMARAO</t>
  </si>
  <si>
    <t>Vishwadeep Puranik</t>
  </si>
  <si>
    <t xml:space="preserve">VIKRAM </t>
  </si>
  <si>
    <t>MANU PATEL</t>
  </si>
  <si>
    <t>DEBABRATA</t>
  </si>
  <si>
    <t>VIPUL LIMBACHIYA</t>
  </si>
  <si>
    <t>MAHESH MORI</t>
  </si>
  <si>
    <t>JIGNESH</t>
  </si>
  <si>
    <t>MEHUL</t>
  </si>
  <si>
    <t xml:space="preserve">Public holiday </t>
  </si>
  <si>
    <t>BHAGAT</t>
  </si>
  <si>
    <t>RONAK</t>
  </si>
  <si>
    <t>CHAMPAK</t>
  </si>
  <si>
    <t>DHAVAL</t>
  </si>
  <si>
    <t>RAKESH</t>
  </si>
  <si>
    <t>PRAKASH</t>
  </si>
  <si>
    <t>MANISH</t>
  </si>
  <si>
    <t xml:space="preserve">Balu </t>
  </si>
  <si>
    <t xml:space="preserve">Week Number </t>
  </si>
  <si>
    <t>HR</t>
  </si>
  <si>
    <t>Quality</t>
  </si>
  <si>
    <t>Safety</t>
  </si>
  <si>
    <t>p</t>
  </si>
  <si>
    <t>P (LATE)</t>
  </si>
  <si>
    <t xml:space="preserve">Sunday </t>
  </si>
  <si>
    <t xml:space="preserve">Yoga  Day </t>
  </si>
  <si>
    <t>P(Present but give no response )</t>
  </si>
  <si>
    <t>8 HRS DUTY SHIFT SCHEDULE JULY 2022</t>
  </si>
  <si>
    <t>WEEKLY OFF</t>
  </si>
  <si>
    <t>JULY</t>
  </si>
  <si>
    <t>FRI</t>
  </si>
  <si>
    <t>SAT</t>
  </si>
  <si>
    <t>SUN</t>
  </si>
  <si>
    <t>MON</t>
  </si>
  <si>
    <t>TUE</t>
  </si>
  <si>
    <t>WED</t>
  </si>
  <si>
    <t>THU</t>
  </si>
  <si>
    <t>C</t>
  </si>
  <si>
    <t>W/OFF</t>
  </si>
  <si>
    <t>B</t>
  </si>
  <si>
    <t>PL</t>
  </si>
  <si>
    <t>G</t>
  </si>
  <si>
    <t>EMP NAME</t>
  </si>
  <si>
    <t>Friday</t>
  </si>
  <si>
    <t>Saturday</t>
  </si>
  <si>
    <t>Monday</t>
  </si>
  <si>
    <t>Tuesday</t>
  </si>
  <si>
    <t>Wednesday</t>
  </si>
  <si>
    <t>Thursday</t>
  </si>
  <si>
    <t>OFF</t>
  </si>
  <si>
    <t>C/OFF</t>
  </si>
  <si>
    <t>C-OFF</t>
  </si>
  <si>
    <t>AUG-2022 Shift Schedule</t>
  </si>
  <si>
    <t>B+C</t>
  </si>
  <si>
    <t>A+B</t>
  </si>
  <si>
    <t xml:space="preserve">Public Holiday </t>
  </si>
  <si>
    <t xml:space="preserve">Need to Update </t>
  </si>
  <si>
    <t xml:space="preserve">Not updated </t>
  </si>
  <si>
    <t>Vishwakarma Puja</t>
  </si>
  <si>
    <t xml:space="preserve">Not Updated </t>
  </si>
  <si>
    <t>P(present but almost non -existance)</t>
  </si>
  <si>
    <t>SEP-2022 Shift Schedule</t>
  </si>
  <si>
    <t xml:space="preserve">C/Off </t>
  </si>
  <si>
    <t>WEEK 42</t>
  </si>
  <si>
    <t>WEEK 43</t>
  </si>
  <si>
    <t>WEEK 44</t>
  </si>
  <si>
    <t>WEEK45</t>
  </si>
  <si>
    <t>WEEK46</t>
  </si>
  <si>
    <t>Holiday</t>
  </si>
  <si>
    <t xml:space="preserve">Procurement </t>
  </si>
  <si>
    <t>cancelled</t>
  </si>
  <si>
    <t xml:space="preserve">W/Off </t>
  </si>
  <si>
    <t>VIJAY</t>
  </si>
  <si>
    <t>CHIRAG</t>
  </si>
  <si>
    <t xml:space="preserve">Scheduling Meeting </t>
  </si>
  <si>
    <t xml:space="preserve">No One attend </t>
  </si>
  <si>
    <t>WEEK-12</t>
  </si>
  <si>
    <t>Week-51</t>
  </si>
  <si>
    <t>Week-52</t>
  </si>
  <si>
    <t>Week-53</t>
  </si>
  <si>
    <t xml:space="preserve">Countinuous Improvement </t>
  </si>
  <si>
    <t>PH</t>
  </si>
  <si>
    <t xml:space="preserve">Scheduling  Meeting </t>
  </si>
  <si>
    <t>Leave</t>
  </si>
  <si>
    <t>a</t>
  </si>
  <si>
    <t>Scheduling meeting</t>
  </si>
  <si>
    <t>Scheduling Meeting</t>
  </si>
  <si>
    <t>Functional Loc.</t>
  </si>
  <si>
    <t>12991914</t>
  </si>
  <si>
    <t>800tpd Deo final Tycoon pump ready</t>
  </si>
  <si>
    <t xml:space="preserve">Vipul </t>
  </si>
  <si>
    <t>13024086</t>
  </si>
  <si>
    <t>Bakery Filling Room AC Unit 2Tripping du</t>
  </si>
  <si>
    <t>13028704</t>
  </si>
  <si>
    <t>13029266</t>
  </si>
  <si>
    <t>SSI RACK E3-C F1-D H2-B POWER N.A</t>
  </si>
  <si>
    <t>13035297</t>
  </si>
  <si>
    <t>DSC-Olein sample pt to provide after PHE</t>
  </si>
  <si>
    <t>13035426</t>
  </si>
  <si>
    <t>15B M/c Air Cooler not Working</t>
  </si>
  <si>
    <t>13035673</t>
  </si>
  <si>
    <t>New Bak V1, V4 Vototar RTD to be check</t>
  </si>
  <si>
    <t>13028705</t>
  </si>
  <si>
    <t>CPDM-SMBS motor GE value high ETP</t>
  </si>
  <si>
    <t>13029840</t>
  </si>
  <si>
    <t>ZLD antifoam tank agitator tripping issue</t>
  </si>
  <si>
    <t>13033556</t>
  </si>
  <si>
    <t>800tpd Phopheric Pump cable Connection(change over switch to be installed Fpr proper change over)</t>
  </si>
  <si>
    <t>13035955</t>
  </si>
  <si>
    <t>13035989</t>
  </si>
  <si>
    <t>line no 06 domino inkjet problem</t>
  </si>
  <si>
    <t>13035990</t>
  </si>
  <si>
    <t>line 2 domino jar printer issue</t>
  </si>
  <si>
    <t>SCHd</t>
  </si>
  <si>
    <t>13035443</t>
  </si>
  <si>
    <t>packing  vnp cutting area &amp; lin no 5,6 f</t>
  </si>
  <si>
    <t>13036410</t>
  </si>
  <si>
    <t>plf 2 line leakage</t>
  </si>
  <si>
    <t>12850142</t>
  </si>
  <si>
    <t>orbital no 51 not working.</t>
  </si>
  <si>
    <t>13032519</t>
  </si>
  <si>
    <t>Refinery fattrap flow issue</t>
  </si>
  <si>
    <t>12931478</t>
  </si>
  <si>
    <t>CPM-SOYA SHE BELLOW NEED TO REPLACE</t>
  </si>
  <si>
    <t>13036409</t>
  </si>
  <si>
    <t>soya cooling PHE cip nozzel provision</t>
  </si>
  <si>
    <t>KAN-20A-031B-107-27W07_2</t>
  </si>
  <si>
    <t>13036581</t>
  </si>
  <si>
    <t>CPM-Slighty air leakage in CV TCV-W01-1</t>
  </si>
  <si>
    <t>13036604</t>
  </si>
  <si>
    <t>13036605</t>
  </si>
  <si>
    <t>Incomplete</t>
  </si>
  <si>
    <t>Total</t>
  </si>
  <si>
    <t>Compliance %</t>
  </si>
  <si>
    <t>13036606</t>
  </si>
  <si>
    <t>13036752</t>
  </si>
  <si>
    <t>CIP machine tripping</t>
  </si>
  <si>
    <t>13036753</t>
  </si>
  <si>
    <t>13036756</t>
  </si>
  <si>
    <t>plf -1 Bottom circulation actuator AV092</t>
  </si>
  <si>
    <t>13036865</t>
  </si>
  <si>
    <t>plf -2 AV0426F02-2 Not working</t>
  </si>
  <si>
    <t>13036866</t>
  </si>
  <si>
    <t>plf-2  actuator AV08 26F02-2</t>
  </si>
  <si>
    <t>13036867</t>
  </si>
  <si>
    <t>PLF-1 actuator AV03-26F01-2 Not working</t>
  </si>
  <si>
    <t>13036870</t>
  </si>
  <si>
    <t>13036872</t>
  </si>
  <si>
    <t>Silica dosing rotary valve to be check</t>
  </si>
  <si>
    <t>KAN-20A-035A-213-20RV01</t>
  </si>
  <si>
    <t>13037088</t>
  </si>
  <si>
    <t>crystaliser feed pump b seal lekage</t>
  </si>
  <si>
    <t>Steam leakage to be atten in tankform (if tagging and whether allowed)</t>
  </si>
  <si>
    <t xml:space="preserve">Refinery </t>
  </si>
  <si>
    <t xml:space="preserve">loading platform fabrication job at Intermediate tankform </t>
  </si>
  <si>
    <t>MEc</t>
  </si>
  <si>
    <t>13034875</t>
  </si>
  <si>
    <t>PLF No-02 Leakage from lid gasket(800 tpd)</t>
  </si>
  <si>
    <t>Grand Total</t>
  </si>
  <si>
    <t xml:space="preserve">DSC-Fattrap Shelding work </t>
  </si>
  <si>
    <t xml:space="preserve">Concept </t>
  </si>
  <si>
    <t>EXt</t>
  </si>
  <si>
    <t xml:space="preserve">Dome seal lakeage </t>
  </si>
  <si>
    <t xml:space="preserve">Boiler </t>
  </si>
  <si>
    <t xml:space="preserve">Tikoon pump 800 TPD Leakage </t>
  </si>
  <si>
    <t>13037529</t>
  </si>
  <si>
    <t>5Am/c mould open close bolt broken</t>
  </si>
  <si>
    <t>12935618</t>
  </si>
  <si>
    <t>New collection tank feed pump line leaka</t>
  </si>
  <si>
    <t>13037037</t>
  </si>
  <si>
    <t>Tempering Room No1 Light are not working</t>
  </si>
  <si>
    <t>13038378</t>
  </si>
  <si>
    <t>Andritz filter feed valve air leak (12AA</t>
  </si>
  <si>
    <t>13038379</t>
  </si>
  <si>
    <t>Andritz filter olein out valve air leak</t>
  </si>
  <si>
    <t>KAN-20A-167A-213-ACTUATOR VLV</t>
  </si>
  <si>
    <t xml:space="preserve">Specfication </t>
  </si>
  <si>
    <t>13038380</t>
  </si>
  <si>
    <t>Ref fattrap line NRV open for checking</t>
  </si>
  <si>
    <t xml:space="preserve">150RPM,110KW,6319BRG ,crompton Greaves,3 Phase Induction motor </t>
  </si>
  <si>
    <t>13038426</t>
  </si>
  <si>
    <t xml:space="preserve">Pump </t>
  </si>
  <si>
    <t>Model no UP200/42, BRZ6312</t>
  </si>
  <si>
    <t>13038730</t>
  </si>
  <si>
    <t>line 4 csm m/c power problem</t>
  </si>
  <si>
    <t>12931762</t>
  </si>
  <si>
    <t>boilout transfer pump pipeline chocked</t>
  </si>
  <si>
    <t>KAN-70A-101A-152-BOIL OUT PUMP</t>
  </si>
  <si>
    <t>13038991</t>
  </si>
  <si>
    <t>Old Bak Premix to Buffer Tank Actuator V</t>
  </si>
  <si>
    <t>13039272</t>
  </si>
  <si>
    <t>soya blechar pump 26p02b-2 not start</t>
  </si>
  <si>
    <t>KAN-20A-032B-152-26P02B_2</t>
  </si>
  <si>
    <t>13039365</t>
  </si>
  <si>
    <t>line 3 pol cord  not working</t>
  </si>
  <si>
    <t>KAN-23A-038A-056-RC_3</t>
  </si>
  <si>
    <t xml:space="preserve">Bhagat </t>
  </si>
  <si>
    <t>13039405</t>
  </si>
  <si>
    <t>old Bak S1Tank LT is Not working</t>
  </si>
  <si>
    <t>KAN-21A-038A-196-ST1</t>
  </si>
  <si>
    <t>13039406</t>
  </si>
  <si>
    <t>old Bak Block Cutting Conveyar support b</t>
  </si>
  <si>
    <t xml:space="preserve">Jignesh </t>
  </si>
  <si>
    <t>Boiler and WTP</t>
  </si>
  <si>
    <t>CPDM-Reject water pump foot valve need t</t>
  </si>
  <si>
    <t xml:space="preserve"> WTP</t>
  </si>
  <si>
    <t>CPM-800 HOT FATTY DISTILATE PUMP SEAL LE</t>
  </si>
  <si>
    <t>CPM-CONDENSATE PUMP SEAL LEAKAGE. NEED T</t>
  </si>
  <si>
    <t>BFP oil cup brocken needs to replace</t>
  </si>
  <si>
    <t>CPDM-coal plant blower belt damaged. nee</t>
  </si>
  <si>
    <t>CPDM-BOILER HP PUMP 2 JAMMED. BEARING NE</t>
  </si>
  <si>
    <t>CPM - 54P42 OLEIN DISCHARGE PUMP SEAL LE</t>
  </si>
  <si>
    <t>CPM-P/W3 soft water pump gland leakage</t>
  </si>
  <si>
    <t>13026411</t>
  </si>
  <si>
    <t>CPDM-Heavy vib. 27P03-2 300 TPD Deo pump</t>
  </si>
  <si>
    <t>13026412</t>
  </si>
  <si>
    <t>13028706</t>
  </si>
  <si>
    <t>CPM-26P05-1 Condensate pump seal oil lea</t>
  </si>
  <si>
    <t>13036577</t>
  </si>
  <si>
    <t>CPM-MCC3 PLC Panel Exhust fan wiring iss</t>
  </si>
  <si>
    <t>13037721</t>
  </si>
  <si>
    <t>Boiler Coal Plant Light not working</t>
  </si>
  <si>
    <t>13039373</t>
  </si>
  <si>
    <t>CPM-Line4 filling m/c no6 Oring  damage</t>
  </si>
  <si>
    <t>13039523</t>
  </si>
  <si>
    <t>RO pump Push button not work</t>
  </si>
  <si>
    <t>13039909</t>
  </si>
  <si>
    <t>12880172</t>
  </si>
  <si>
    <t>access not availble in new seal pot of d</t>
  </si>
  <si>
    <t>12943931</t>
  </si>
  <si>
    <t>ETP plant MVR-2 Not starting</t>
  </si>
  <si>
    <t>CPDM-Acid oil transfer pump jammed</t>
  </si>
  <si>
    <t>CPDM-Acid oil transfer pump B leakage</t>
  </si>
  <si>
    <t>13026413</t>
  </si>
  <si>
    <t>CPDM-300TPD Dearator Pump  27P02/2 vibra</t>
  </si>
  <si>
    <t>13031844</t>
  </si>
  <si>
    <t>CPM-Oil seal leakage 20P10 pump</t>
  </si>
  <si>
    <t>KAN-20A-035A-152-20P10</t>
  </si>
  <si>
    <t>13036578</t>
  </si>
  <si>
    <t>CPM-Panel door closer not working coolin</t>
  </si>
  <si>
    <t>13039064</t>
  </si>
  <si>
    <t>SS tank to put 2 box of TBHQ in refinery</t>
  </si>
  <si>
    <t>13039923</t>
  </si>
  <si>
    <t>New Bal BL 1 Circulation Actuator Valve</t>
  </si>
  <si>
    <t>KAN-21B-006A-196-TK-2008_BL1</t>
  </si>
  <si>
    <t>13039979</t>
  </si>
  <si>
    <t>MSref in diseal Unloading Ele Board In P</t>
  </si>
  <si>
    <t>13040042</t>
  </si>
  <si>
    <t>Old Bak Votator No 1 Drain Line Valve Le</t>
  </si>
  <si>
    <t>KAN-21A-038A-213-SIN</t>
  </si>
  <si>
    <t>13040124</t>
  </si>
  <si>
    <t>New Bal BL 1  Oil Feed Actuator Valve Ai</t>
  </si>
  <si>
    <t>13040125</t>
  </si>
  <si>
    <t>Hot water Generation System  Control Val</t>
  </si>
  <si>
    <t>13040157</t>
  </si>
  <si>
    <t>packing reworking area strapping mc powe</t>
  </si>
  <si>
    <t>13040355</t>
  </si>
  <si>
    <t>Tank farm Caustic Tank Leval Display In</t>
  </si>
  <si>
    <t>13040360</t>
  </si>
  <si>
    <t>Old Bak Carton Sesling machine Belt are</t>
  </si>
  <si>
    <t>13040421</t>
  </si>
  <si>
    <t>Soya bleacher pump B Seal leak</t>
  </si>
  <si>
    <t>13026543</t>
  </si>
  <si>
    <t>RPO line polish bag instalation</t>
  </si>
  <si>
    <t xml:space="preserve">shakti </t>
  </si>
  <si>
    <t xml:space="preserve">Ash silo plate fitting work </t>
  </si>
  <si>
    <t xml:space="preserve">Line no 5 tapping machine belt change </t>
  </si>
  <si>
    <t xml:space="preserve">Straping machine reworking part </t>
  </si>
  <si>
    <t xml:space="preserve">Tapping Head issue line 2 new head issue </t>
  </si>
  <si>
    <t xml:space="preserve">MVR testing by rudra sir </t>
  </si>
  <si>
    <t xml:space="preserve">Approval for Enviroment PO </t>
  </si>
  <si>
    <t xml:space="preserve">2:30PM to 3:30PM ETP Pending point </t>
  </si>
  <si>
    <t xml:space="preserve">Aeration 2 recycling pump </t>
  </si>
  <si>
    <t xml:space="preserve">Packing flow meter connection </t>
  </si>
  <si>
    <t xml:space="preserve">plunger vfd arrange by harshad sir </t>
  </si>
  <si>
    <t>13039941</t>
  </si>
  <si>
    <t>line no 06 labeling mc overhead belt motor (Only for connection work )</t>
  </si>
  <si>
    <t>13039942</t>
  </si>
  <si>
    <t>line no 16 nozzle no 01 oil direct  flow</t>
  </si>
  <si>
    <t xml:space="preserve">Rakesh </t>
  </si>
  <si>
    <t>13040116</t>
  </si>
  <si>
    <t>line no 4 checkware problem.</t>
  </si>
  <si>
    <t>KAN-23A-038A-166-L4_MC3</t>
  </si>
  <si>
    <t>Rakesh</t>
  </si>
  <si>
    <t>Old Bak Carton Sesling machine Belt are( 2nd belt need to change )</t>
  </si>
  <si>
    <t>13040784</t>
  </si>
  <si>
    <t>packing lift power not coming .</t>
  </si>
  <si>
    <t>13041217</t>
  </si>
  <si>
    <t>line no 1 &amp;2 tapping head not working.</t>
  </si>
  <si>
    <t xml:space="preserve">Catch Pot leakage 800 TPD </t>
  </si>
  <si>
    <t xml:space="preserve">Old cooling tower , pipe line leakage Refinery , Scrapfolding </t>
  </si>
  <si>
    <t>13038358</t>
  </si>
  <si>
    <t xml:space="preserve">Boundary reaparing </t>
  </si>
  <si>
    <t>13039943</t>
  </si>
  <si>
    <t xml:space="preserve">Dhaval </t>
  </si>
  <si>
    <t>13040144</t>
  </si>
  <si>
    <t>13041900</t>
  </si>
  <si>
    <t>line no 01 csm head problem</t>
  </si>
  <si>
    <t>13041996</t>
  </si>
  <si>
    <t>line 1 tapping head failure</t>
  </si>
  <si>
    <t>13042154</t>
  </si>
  <si>
    <t>New Bak amm.Compressor Trip on Oil Press</t>
  </si>
  <si>
    <t xml:space="preserve">Line 16 Straping machine </t>
  </si>
  <si>
    <t xml:space="preserve">Gea PC hang alram not showing </t>
  </si>
  <si>
    <t>12799534</t>
  </si>
  <si>
    <t>13038153</t>
  </si>
  <si>
    <t>line no 8 fan power not coming</t>
  </si>
  <si>
    <t>13040114</t>
  </si>
  <si>
    <t>DSC-WTP all drain gratings rusted need t</t>
  </si>
  <si>
    <t>13041518</t>
  </si>
  <si>
    <t>5Bmc zone 7&amp;8 over heat</t>
  </si>
  <si>
    <t>13032257</t>
  </si>
  <si>
    <t xml:space="preserve">Water Phase Tank Leak Inside to be Hydrulic test </t>
  </si>
  <si>
    <t>13040249</t>
  </si>
  <si>
    <t>400tpd silica Pump Seal Leakage</t>
  </si>
  <si>
    <t>KAN-20A-035A-152-20P05-400TPD</t>
  </si>
  <si>
    <t xml:space="preserve">IMFG condense water pump update require </t>
  </si>
  <si>
    <t>13043948</t>
  </si>
  <si>
    <t xml:space="preserve">800tpd Ble Lt Problem </t>
  </si>
  <si>
    <t>13043965</t>
  </si>
  <si>
    <t>CPM-Positiner Not available</t>
  </si>
  <si>
    <t xml:space="preserve">Domino printer  Service Engineer visit </t>
  </si>
  <si>
    <t xml:space="preserve">Packing </t>
  </si>
  <si>
    <t xml:space="preserve">Refinery Pump D flow testing </t>
  </si>
  <si>
    <t xml:space="preserve">Silverson mixer seal leakge , attend for solution </t>
  </si>
  <si>
    <t>13045472</t>
  </si>
  <si>
    <t>old Bak S1 Storage tank LT is not Work .</t>
  </si>
  <si>
    <t>13046181</t>
  </si>
  <si>
    <t xml:space="preserve">Label Printing Machine Conveyer Jam to belt </t>
  </si>
  <si>
    <t>13046806</t>
  </si>
  <si>
    <t>Old Bak. Carton Sealing Machine Belt are</t>
  </si>
  <si>
    <t>13047746</t>
  </si>
  <si>
    <t xml:space="preserve">New Bak Water Phase Tank Circulation Actuator not working </t>
  </si>
  <si>
    <t>13047782</t>
  </si>
  <si>
    <t>CPM-CO2 drop tank pump 150 HYD Seal leak</t>
  </si>
  <si>
    <t>13048003</t>
  </si>
  <si>
    <t>Ammonia outlet valve of icecondeser</t>
  </si>
  <si>
    <t>13048154</t>
  </si>
  <si>
    <t>301 tank pump tripped</t>
  </si>
  <si>
    <t>13048157</t>
  </si>
  <si>
    <t>Oil to Steam PHE inlet valve fitting wor</t>
  </si>
  <si>
    <t>KAN-20A-032A-019</t>
  </si>
  <si>
    <t>Water Phase Tank Leak Inside to be Hydrulic test (leakage need to attend )</t>
  </si>
  <si>
    <t xml:space="preserve">Bakery </t>
  </si>
  <si>
    <t xml:space="preserve">INS </t>
  </si>
  <si>
    <t>13048292</t>
  </si>
  <si>
    <t>plf EOT not working</t>
  </si>
  <si>
    <t>13048366</t>
  </si>
  <si>
    <t>RTD PT0327W02_2 not working</t>
  </si>
  <si>
    <t>13048371</t>
  </si>
  <si>
    <t>chilled water line leak</t>
  </si>
  <si>
    <t>KAN-20A-167A-196-54B20</t>
  </si>
  <si>
    <t>13048957</t>
  </si>
  <si>
    <t>CPDM-Old bakery domino head bolt loose</t>
  </si>
  <si>
    <t>New filterpress dewatering pump issue</t>
  </si>
  <si>
    <t>KAN-70A-101A-152-P_4</t>
  </si>
  <si>
    <t>13047738</t>
  </si>
  <si>
    <t>Acid oil reactor no-02 H2SO4 dosing valv</t>
  </si>
  <si>
    <t>13047740</t>
  </si>
  <si>
    <t>Acid oil reactor no-04 H2SO4 dosing valv</t>
  </si>
  <si>
    <t>13049399</t>
  </si>
  <si>
    <t>Crusher top plate modification.</t>
  </si>
  <si>
    <t>13049525</t>
  </si>
  <si>
    <t>Condensor float valve jammed</t>
  </si>
  <si>
    <t>13049526</t>
  </si>
  <si>
    <t>Lighting repairing job in coal plant , b</t>
  </si>
  <si>
    <t>13039433</t>
  </si>
  <si>
    <t>loading pt.02 dock lavler welding remove</t>
  </si>
  <si>
    <t>13039604</t>
  </si>
  <si>
    <t>CPDM-Stand by Pump in stop condition 30-</t>
  </si>
  <si>
    <t>13039605</t>
  </si>
  <si>
    <t>CPDM-Pump seal leakge ZLD circulation 83</t>
  </si>
  <si>
    <t>13039606</t>
  </si>
  <si>
    <t>CPDM-RO Reject Pump G valve high</t>
  </si>
  <si>
    <t>13048936</t>
  </si>
  <si>
    <t>reworking -strapping machine heater prob</t>
  </si>
  <si>
    <t>13049367</t>
  </si>
  <si>
    <t>mgf feed pump create noise</t>
  </si>
  <si>
    <t>13046194</t>
  </si>
  <si>
    <t>Ref PLF top side modificat'n work (plate</t>
  </si>
  <si>
    <t>13047656</t>
  </si>
  <si>
    <t>600tpd chiller water Line Leakage</t>
  </si>
  <si>
    <t>13047743</t>
  </si>
  <si>
    <t>packing tank farm drainage water lifting</t>
  </si>
  <si>
    <t>13047779</t>
  </si>
  <si>
    <t>CPM-Water monoblock pump is not working</t>
  </si>
  <si>
    <t>TURBINE</t>
  </si>
  <si>
    <t>13048376</t>
  </si>
  <si>
    <t>vnp reworking pump moter problem</t>
  </si>
  <si>
    <t>13049906</t>
  </si>
  <si>
    <t>line3 filling m/c no. 3 port not working</t>
  </si>
  <si>
    <t>13050041</t>
  </si>
  <si>
    <t>PU fitting leak in JBM Mould</t>
  </si>
  <si>
    <t>13050181</t>
  </si>
  <si>
    <t>line no 01 tin cap sealing mc  side roll</t>
  </si>
  <si>
    <t>13050345</t>
  </si>
  <si>
    <t>refinery fattrap flowmeter not working</t>
  </si>
  <si>
    <t>13050331</t>
  </si>
  <si>
    <t>CPM-Coal crusher driving side motor soun</t>
  </si>
  <si>
    <t>13051135</t>
  </si>
  <si>
    <t>13051495</t>
  </si>
  <si>
    <t>Ejector need to change mix bed</t>
  </si>
  <si>
    <t>13051496</t>
  </si>
  <si>
    <t>CPDM-Boiler feed pump sound abnormal</t>
  </si>
  <si>
    <t>13050317</t>
  </si>
  <si>
    <t>NEW WH SSI RACK LIGHTS NOT WORKING PROPE</t>
  </si>
  <si>
    <t>13050957</t>
  </si>
  <si>
    <t>Tempering Room 1Door Wheel slip on Wheel</t>
  </si>
  <si>
    <t>13051400</t>
  </si>
  <si>
    <t>line no 06 5 ltr jar capper  moter probl</t>
  </si>
  <si>
    <t>13051441</t>
  </si>
  <si>
    <t>13051551</t>
  </si>
  <si>
    <t>ms final PHE water line leak</t>
  </si>
  <si>
    <t>KAN-20A-031C-107</t>
  </si>
  <si>
    <t>13051576</t>
  </si>
  <si>
    <t>flange gaurd fiiting work in acid oil pl</t>
  </si>
  <si>
    <t>KAN-20A-027A-196</t>
  </si>
  <si>
    <t>Rack damage bakery BK tr 2 16, 17</t>
  </si>
  <si>
    <t xml:space="preserve">Tiles 800 TPD </t>
  </si>
  <si>
    <t>13050332</t>
  </si>
  <si>
    <t>Air blower -2 200 m3 belt broken</t>
  </si>
  <si>
    <t>KAN-70A-101A-019-BL2</t>
  </si>
  <si>
    <t>13034569</t>
  </si>
  <si>
    <t>refinery coldwell pump leak P-801902</t>
  </si>
  <si>
    <t>13052472</t>
  </si>
  <si>
    <t>aeration-2 recyling pump problem</t>
  </si>
  <si>
    <t>13057463</t>
  </si>
  <si>
    <t>13057724</t>
  </si>
  <si>
    <t>13057725</t>
  </si>
  <si>
    <t>13057727</t>
  </si>
  <si>
    <t>600 TPD andritz filter hydraulic test</t>
  </si>
  <si>
    <t xml:space="preserve">Cloudy tank clear for changing coil </t>
  </si>
  <si>
    <t xml:space="preserve">Bleacher tank coil not sur from process hydraulic need to test and need to plan accordingly </t>
  </si>
  <si>
    <t>12970953</t>
  </si>
  <si>
    <t>New Bak liquid filling Machine 2carton p</t>
  </si>
  <si>
    <t>13056705</t>
  </si>
  <si>
    <t xml:space="preserve">old Bak BlockCutting Conveyar Cylinder Broken </t>
  </si>
  <si>
    <t xml:space="preserve">Line 3 Samarphan sealing issue </t>
  </si>
  <si>
    <t>MEC,INS,ELE</t>
  </si>
  <si>
    <t xml:space="preserve">Warehouse Railing reparing </t>
  </si>
  <si>
    <t xml:space="preserve">Warehouse </t>
  </si>
  <si>
    <t xml:space="preserve">Silica Recator Bottom valve </t>
  </si>
  <si>
    <t xml:space="preserve">Cloudy tank steam line leakage attend </t>
  </si>
  <si>
    <t xml:space="preserve">Cautic stand by pump no load relay connection need to done </t>
  </si>
  <si>
    <t>13049556</t>
  </si>
  <si>
    <t>BOPP Tapping machine  Tapping Head to be</t>
  </si>
  <si>
    <t>13049557</t>
  </si>
  <si>
    <t>Filling Mach 1  Loadcell allenkey bolt</t>
  </si>
  <si>
    <t>13058072</t>
  </si>
  <si>
    <t>Soya caustic &amp; DM watr stdby pump connec</t>
  </si>
  <si>
    <t>KAN-20A-035A-152</t>
  </si>
  <si>
    <t>13059412</t>
  </si>
  <si>
    <t>H2SO4 line is leaking at acid oil plant</t>
  </si>
  <si>
    <t>13059449</t>
  </si>
  <si>
    <t>B7 tank agitator tripping problem</t>
  </si>
  <si>
    <t>KAN-01A-006B-196-T_B7</t>
  </si>
  <si>
    <t>13059622</t>
  </si>
  <si>
    <t>Acid oil R2 leakage attain .</t>
  </si>
  <si>
    <t xml:space="preserve">Shkati </t>
  </si>
  <si>
    <t>13059787</t>
  </si>
  <si>
    <t>13059788</t>
  </si>
  <si>
    <t>vnp cutting pump moter tripping problem</t>
  </si>
  <si>
    <t>13054938</t>
  </si>
  <si>
    <t>ETP Faculation tank agitator nor start</t>
  </si>
  <si>
    <t>KAN-70A-101A-007-FT_AG</t>
  </si>
  <si>
    <t>13060127</t>
  </si>
  <si>
    <t>400tpd Cloudy manhole open (for hydro test ,and leakage )</t>
  </si>
  <si>
    <t>13060581</t>
  </si>
  <si>
    <t>clod room 13 water pressure gauge not wo</t>
  </si>
  <si>
    <t>13060776</t>
  </si>
  <si>
    <t>packing lift operaton button issue</t>
  </si>
  <si>
    <t>13061207</t>
  </si>
  <si>
    <t>line no 07 csm belt moter problem</t>
  </si>
  <si>
    <t>12960008</t>
  </si>
  <si>
    <t xml:space="preserve">ZLD MVR-1 is not working impller broken </t>
  </si>
  <si>
    <t>13031783</t>
  </si>
  <si>
    <t>CPM-Seal leakage in cry-2</t>
  </si>
  <si>
    <t>KAN-21A-038A-122-CR2</t>
  </si>
  <si>
    <t>13059717</t>
  </si>
  <si>
    <t>NEW CIE Ble pump standby stainer not ok</t>
  </si>
  <si>
    <t>KAN-20A-078B-190</t>
  </si>
  <si>
    <t>13061437</t>
  </si>
  <si>
    <t>New Bak Continue alarm  without tripping</t>
  </si>
  <si>
    <t>13061438</t>
  </si>
  <si>
    <t>New Bak Water phase tank calibration wor</t>
  </si>
  <si>
    <t>13061445</t>
  </si>
  <si>
    <t>T9/T10 dedicated circl'n line &amp; valve</t>
  </si>
  <si>
    <t>13061691</t>
  </si>
  <si>
    <t>fettrep flow meter not working</t>
  </si>
  <si>
    <t>13062018</t>
  </si>
  <si>
    <t>CPM - TURBINE CONDENSER VACUUM PROBLEM.</t>
  </si>
  <si>
    <t>KAN-70A-120A-051-TUR</t>
  </si>
  <si>
    <t>13033309</t>
  </si>
  <si>
    <t xml:space="preserve">New Bak Continue alarm  without tripping compressor </t>
  </si>
  <si>
    <t>Service engineer</t>
  </si>
  <si>
    <t>13062449</t>
  </si>
  <si>
    <t>Citric dosing pump is not lifting</t>
  </si>
  <si>
    <t>13062712</t>
  </si>
  <si>
    <t>800tpd cyclone vent line heavy leak</t>
  </si>
  <si>
    <t xml:space="preserve">Jay bajragbali </t>
  </si>
  <si>
    <t>13062758</t>
  </si>
  <si>
    <t>13062759</t>
  </si>
  <si>
    <t>NEW CIE Bleacher pump seal leak</t>
  </si>
  <si>
    <t>13062795</t>
  </si>
  <si>
    <t>800tpd h3po4 line Dummy Flange Leak</t>
  </si>
  <si>
    <t>13063239</t>
  </si>
  <si>
    <t>600tpd Feac Chilller Tripping Problem</t>
  </si>
  <si>
    <t>12872782</t>
  </si>
  <si>
    <t>H3PO4 mothe tank pump line flange gaurd</t>
  </si>
  <si>
    <t>12872834</t>
  </si>
  <si>
    <t>H2SO4 pump line flange gaurd to fit</t>
  </si>
  <si>
    <t>KAN-20A-027A-152-STP_2</t>
  </si>
  <si>
    <t>12872836</t>
  </si>
  <si>
    <t>Sulphuric Acid Day Tank AOP flange gaurd</t>
  </si>
  <si>
    <t>KAN-20A-027A-196-T_C3</t>
  </si>
  <si>
    <t>12872837</t>
  </si>
  <si>
    <t>H3PO4 day tnk line  flange gaurd fitting</t>
  </si>
  <si>
    <t>KAN-20A-035A-196-20B23</t>
  </si>
  <si>
    <t>13063284</t>
  </si>
  <si>
    <t>13063285</t>
  </si>
  <si>
    <t>CPDM-26c02-1 AGITATOR MOTOE HEAVY VIBRAT</t>
  </si>
  <si>
    <t>13063286</t>
  </si>
  <si>
    <t>CPDM-26C03-1 agitator motor G.E valve hi</t>
  </si>
  <si>
    <t>13063315</t>
  </si>
  <si>
    <t>plf leaf cleaning pump repairing</t>
  </si>
  <si>
    <t>13063316</t>
  </si>
  <si>
    <t>800tpd HP condenste line leakage</t>
  </si>
  <si>
    <t>13063325</t>
  </si>
  <si>
    <t>oldBakLiquidfilling mech.Controller issu</t>
  </si>
  <si>
    <t>13063346</t>
  </si>
  <si>
    <t>New CIE PLF-2 shaft open &amp; fitback</t>
  </si>
  <si>
    <t>13063355</t>
  </si>
  <si>
    <t>line 7 nozzle no. 7 overflow problem</t>
  </si>
  <si>
    <t>13063357</t>
  </si>
  <si>
    <t>line 3 m/c no .4 card problem</t>
  </si>
  <si>
    <t>13063588</t>
  </si>
  <si>
    <t>line 1 strapping m/c wiring issue</t>
  </si>
  <si>
    <t>13063612</t>
  </si>
  <si>
    <t>800tpd Plf to Cot Line leakage</t>
  </si>
  <si>
    <t>13063754</t>
  </si>
  <si>
    <t>line no 07 side belt moter  gear couplin</t>
  </si>
  <si>
    <t>13063847</t>
  </si>
  <si>
    <t>CPM-Conveyor BC 2 chain issue</t>
  </si>
  <si>
    <t>13050960</t>
  </si>
  <si>
    <t>CPM-ACID OIL TRANSFER PUMP BODY DAMAGE N</t>
  </si>
  <si>
    <t>13063830</t>
  </si>
  <si>
    <t>05A M/c Air Cooler Not Working</t>
  </si>
  <si>
    <t>13063831</t>
  </si>
  <si>
    <t>Rework Crushing m/c Hydraulic Oil Leak</t>
  </si>
  <si>
    <t>13064074</t>
  </si>
  <si>
    <t>line 5 m/c 13  card problem</t>
  </si>
  <si>
    <t>13064383</t>
  </si>
  <si>
    <t>800tpd Ble vacuum Catch Pot leakage</t>
  </si>
  <si>
    <t>13067054</t>
  </si>
  <si>
    <t>13070987</t>
  </si>
  <si>
    <t>Old bak Polish filter  inlet Gauge point</t>
  </si>
  <si>
    <t>13071481</t>
  </si>
  <si>
    <t>Blr powder store emergency switch not wo</t>
  </si>
  <si>
    <t>13071597</t>
  </si>
  <si>
    <t>13071585</t>
  </si>
  <si>
    <t>13071755</t>
  </si>
  <si>
    <t>New CIE PLF steam cond line dechock</t>
  </si>
  <si>
    <t>KAN-20A-078C-097</t>
  </si>
  <si>
    <t>13072437</t>
  </si>
  <si>
    <t>13072438</t>
  </si>
  <si>
    <t>CPDM-Ref. cooling tower motor 3 driving</t>
  </si>
  <si>
    <t>13072440</t>
  </si>
  <si>
    <t>Pressure guage not working PY_2_18 contr</t>
  </si>
  <si>
    <t>KAN-70A-088A-213</t>
  </si>
  <si>
    <t>13072441</t>
  </si>
  <si>
    <t>Presure guage not working LY_2_4 control</t>
  </si>
  <si>
    <t>12898789</t>
  </si>
  <si>
    <t>ETP In  Plc HMI Not Working</t>
  </si>
  <si>
    <t>13069535</t>
  </si>
  <si>
    <t>New Bak Remelt Tank Pump Amp is not show</t>
  </si>
  <si>
    <t>13069958</t>
  </si>
  <si>
    <t>old skimmer connection removal</t>
  </si>
  <si>
    <t>KAN-70A-101A-152-FOS</t>
  </si>
  <si>
    <t>13074440</t>
  </si>
  <si>
    <t>RO permeate pump Spider broken</t>
  </si>
  <si>
    <t>KAN-70A-101A-152-P_W4</t>
  </si>
  <si>
    <t>13035298</t>
  </si>
  <si>
    <t>DSC-CIP tank &amp; line provision in MS ref cond</t>
  </si>
  <si>
    <t>13070506</t>
  </si>
  <si>
    <t>CPM-54P20B Frac chilled water pump sound</t>
  </si>
  <si>
    <t>13073435</t>
  </si>
  <si>
    <t>unloading submerg pump connection requir</t>
  </si>
  <si>
    <t>13074785</t>
  </si>
  <si>
    <t>MS phe drain line leak arrest</t>
  </si>
  <si>
    <t>12994776</t>
  </si>
  <si>
    <t>RMFG tanks vent line mesh cleaning</t>
  </si>
  <si>
    <t>13071598</t>
  </si>
  <si>
    <t>old Bak Votator No 1 Getting vibration</t>
  </si>
  <si>
    <t>KAN-21A-038A-122-K1</t>
  </si>
  <si>
    <t>13075220</t>
  </si>
  <si>
    <t>New Bak BL1 Inlet Actuator Valve Air Lea</t>
  </si>
  <si>
    <t>13075886</t>
  </si>
  <si>
    <t>13075928</t>
  </si>
  <si>
    <t>CPDM- 200m3 blower stop working</t>
  </si>
  <si>
    <t>13076164</t>
  </si>
  <si>
    <t>Repair-Line 8 Service Tank Valve N/w</t>
  </si>
  <si>
    <t>13076288</t>
  </si>
  <si>
    <t>line no 01 strapping mc limit switch pro</t>
  </si>
  <si>
    <t>13074423</t>
  </si>
  <si>
    <t>13075592</t>
  </si>
  <si>
    <t>New Bak Votator No 1 Given sound</t>
  </si>
  <si>
    <t>13075918</t>
  </si>
  <si>
    <t xml:space="preserve">New CIE plf no-02 butterfly liner is leakage </t>
  </si>
  <si>
    <t>13076496</t>
  </si>
  <si>
    <t>CCT Hydrogenation line leakage</t>
  </si>
  <si>
    <t>13077616</t>
  </si>
  <si>
    <t>New CIE plf valveA_AV13 jam</t>
  </si>
  <si>
    <t>13020882</t>
  </si>
  <si>
    <t>HRCC feed pump seal leakage</t>
  </si>
  <si>
    <t>Soap tank  leakage welding work.</t>
  </si>
  <si>
    <t>KAN-20A-035A-196-20B41</t>
  </si>
  <si>
    <t>Jai Bajrangi</t>
  </si>
  <si>
    <t>new tank installation to be done</t>
  </si>
  <si>
    <t>NA</t>
  </si>
  <si>
    <t xml:space="preserve">Ammonia &amp; smoke detector inspectoion by service engineer </t>
  </si>
  <si>
    <t>packing lift problem(front gate wiring to be done)</t>
  </si>
  <si>
    <t>Scheduled Date</t>
  </si>
  <si>
    <t>Scheduled</t>
  </si>
  <si>
    <t>Work Order</t>
  </si>
  <si>
    <t>Functional Location</t>
  </si>
  <si>
    <t>Basic Start Date</t>
  </si>
  <si>
    <t>WO Type</t>
  </si>
  <si>
    <t>Maint WC</t>
  </si>
  <si>
    <t>Location</t>
  </si>
  <si>
    <t>Name of Fitter</t>
  </si>
  <si>
    <t>Duration</t>
  </si>
  <si>
    <t>Total Hours</t>
  </si>
  <si>
    <t>Planner Group</t>
  </si>
  <si>
    <t>Due Date</t>
  </si>
  <si>
    <t>KAN-20A-030A-213-LCV35T9</t>
  </si>
  <si>
    <t>PM-INSP-CONTROLVALVE-150TPD HYDRO</t>
  </si>
  <si>
    <t>AR10</t>
  </si>
  <si>
    <t>15/12/2022</t>
  </si>
  <si>
    <t>PML-LUB-REF-NEUTRILIZATION-MOTOR-1M</t>
  </si>
  <si>
    <t>PML-LUB-REF-NEUTRILIZATION-PUMP-1M</t>
  </si>
  <si>
    <t>PM-INSP-PUMP-COOLING TOWER-1M</t>
  </si>
  <si>
    <t>PM-Line no 7-Packing-1M</t>
  </si>
  <si>
    <t>PM-SOYA TIN/JAR FILLER 4 HEAD</t>
  </si>
  <si>
    <t>PM DOMINO CARTON CODER LINE 2</t>
  </si>
  <si>
    <t>KAN-70A-091A-086-DIES</t>
  </si>
  <si>
    <t>PM-FIREHYDRANT-DIESELPUMP-3M</t>
  </si>
  <si>
    <t>ERROR</t>
  </si>
  <si>
    <t>24/12/2022</t>
  </si>
  <si>
    <t>13113945</t>
  </si>
  <si>
    <t>Tank Farm Condensete pump Tray work</t>
  </si>
  <si>
    <t>13114626</t>
  </si>
  <si>
    <t>800 TPD CYTRIC ACID AGITETOR CABLE LAYIN</t>
  </si>
  <si>
    <t>Sidhi</t>
  </si>
  <si>
    <t>13091938</t>
  </si>
  <si>
    <t>Warehouse bird cage repairing work</t>
  </si>
  <si>
    <t>13109561</t>
  </si>
  <si>
    <t>old BakCarton SealingMach.belt not Move</t>
  </si>
  <si>
    <t>13113751</t>
  </si>
  <si>
    <t>13115883</t>
  </si>
  <si>
    <t>T9/T10 dedicated circl'n line provision</t>
  </si>
  <si>
    <t xml:space="preserve">Smoke Detector Cable Tracing </t>
  </si>
  <si>
    <t>Utility</t>
  </si>
  <si>
    <t>13115809</t>
  </si>
  <si>
    <t>SMO storage area floor work required</t>
  </si>
  <si>
    <t xml:space="preserve">RAM Shankar </t>
  </si>
  <si>
    <t>Notification</t>
  </si>
  <si>
    <t>Order</t>
  </si>
  <si>
    <t>Order Type</t>
  </si>
  <si>
    <t>Created on</t>
  </si>
  <si>
    <t>Bas. start date</t>
  </si>
  <si>
    <t>Equipment</t>
  </si>
  <si>
    <t>Functional loc.</t>
  </si>
  <si>
    <t>System status</t>
  </si>
  <si>
    <t>Status</t>
  </si>
  <si>
    <t>Normal duration</t>
  </si>
  <si>
    <t>Work</t>
  </si>
  <si>
    <t xml:space="preserve">Responsible officer code  </t>
  </si>
  <si>
    <t xml:space="preserve">Responsible officer name </t>
  </si>
  <si>
    <t>13108907</t>
  </si>
  <si>
    <t>7960661</t>
  </si>
  <si>
    <t>PM-INSP-PUMP-DEO 800TPD-1M</t>
  </si>
  <si>
    <t>REL  NMAT PRC  SETC</t>
  </si>
  <si>
    <t>IPRG</t>
  </si>
  <si>
    <t>13115637</t>
  </si>
  <si>
    <t>7966926</t>
  </si>
  <si>
    <t>AR20</t>
  </si>
  <si>
    <t>PDM-VIB-MSDEO-PUMP-1M</t>
  </si>
  <si>
    <t>13087229</t>
  </si>
  <si>
    <t>7940936</t>
  </si>
  <si>
    <t>10122939</t>
  </si>
  <si>
    <t>KAN-20A-035A-107-20W05</t>
  </si>
  <si>
    <t>PM-20W05 PHE LAFA LAVAL 30 PLATES</t>
  </si>
  <si>
    <t>13109240</t>
  </si>
  <si>
    <t>7960911</t>
  </si>
  <si>
    <t>PM-INSP-PUMP-FRACTIONATION-1M</t>
  </si>
  <si>
    <t>13109226</t>
  </si>
  <si>
    <t>7960497</t>
  </si>
  <si>
    <t>PML-LUB-PACKING-LINES-1M</t>
  </si>
  <si>
    <t>13108875</t>
  </si>
  <si>
    <t>7960629</t>
  </si>
  <si>
    <t>PDM-IR-ELE-BOILER-1M</t>
  </si>
  <si>
    <t>13102397</t>
  </si>
  <si>
    <t>7954595</t>
  </si>
  <si>
    <t>10122938</t>
  </si>
  <si>
    <t>PM-PUMP CENTRIFUGAL 4LPS 13.5 MTR</t>
  </si>
  <si>
    <t>13087522</t>
  </si>
  <si>
    <t>old Bak Block Cutting Conveyaer Belt not</t>
  </si>
  <si>
    <t>13110316</t>
  </si>
  <si>
    <t>Ash silo febrication work</t>
  </si>
  <si>
    <t>13116404</t>
  </si>
  <si>
    <t>BC2 to BC1 duct fabrication</t>
  </si>
  <si>
    <t>13109968</t>
  </si>
  <si>
    <t>7961417</t>
  </si>
  <si>
    <t>PM-Samarpan Machine 2-1M</t>
  </si>
  <si>
    <t>13110423</t>
  </si>
  <si>
    <t>7962125</t>
  </si>
  <si>
    <t>10123441</t>
  </si>
  <si>
    <t>PM-DOMINO CARTON CODER FOR LINE 4</t>
  </si>
  <si>
    <t>13103310</t>
  </si>
  <si>
    <t>7955438</t>
  </si>
  <si>
    <t>10123433</t>
  </si>
  <si>
    <t>PM-CHECK WEIGHER ON LINE 3 IN PACKING</t>
  </si>
  <si>
    <t>13109970</t>
  </si>
  <si>
    <t>7961419</t>
  </si>
  <si>
    <t>10150222</t>
  </si>
  <si>
    <t>PM-INSP-MOBILE EQUP-ORBITAL-71</t>
  </si>
  <si>
    <t>13117015</t>
  </si>
  <si>
    <t>Basic fin. date</t>
  </si>
  <si>
    <t>13110658</t>
  </si>
  <si>
    <t>7962310</t>
  </si>
  <si>
    <t>PM-INSP-PUMP-RMFG-1M</t>
  </si>
  <si>
    <t>13111806</t>
  </si>
  <si>
    <t>7963315</t>
  </si>
  <si>
    <t>10149637</t>
  </si>
  <si>
    <t>ORBITAL-51</t>
  </si>
  <si>
    <t>13110634</t>
  </si>
  <si>
    <t>7962126</t>
  </si>
  <si>
    <t>PDM-ULT-MEC-WTP-1M</t>
  </si>
  <si>
    <t>WATER TREATMENT PLANT WTP</t>
  </si>
  <si>
    <t>13104266</t>
  </si>
  <si>
    <t>7956214</t>
  </si>
  <si>
    <t>10122942</t>
  </si>
  <si>
    <t>PM-MC/1 MINICELL/1 PUMP 20M3/HR</t>
  </si>
  <si>
    <t>13117643</t>
  </si>
  <si>
    <t>New Bak Actuator Valve is not operate</t>
  </si>
  <si>
    <t>13118283</t>
  </si>
  <si>
    <t>old Bak Premix Inlet Actuator valve not</t>
  </si>
  <si>
    <t>KAN-21A-038A-196-PMT</t>
  </si>
  <si>
    <t xml:space="preserve">Polish Filter post blecher shifting work </t>
  </si>
  <si>
    <t xml:space="preserve">Soap line fabrication Job </t>
  </si>
  <si>
    <t>13111295</t>
  </si>
  <si>
    <t>7962815</t>
  </si>
  <si>
    <t>PDM-IR-Moulding machine-1M</t>
  </si>
  <si>
    <t>13104706</t>
  </si>
  <si>
    <t>7956789</t>
  </si>
  <si>
    <t>10122944</t>
  </si>
  <si>
    <t>KAN-70A-101A-152-WWCTP1</t>
  </si>
  <si>
    <t>PM-PUMP CENTRIFUGAL 6.2 LPS</t>
  </si>
  <si>
    <t>13119377</t>
  </si>
  <si>
    <t>13119460</t>
  </si>
  <si>
    <t>13119512</t>
  </si>
  <si>
    <t>Bank zone ash conveying line leakage</t>
  </si>
  <si>
    <t>13119514</t>
  </si>
  <si>
    <t xml:space="preserve">Cyliner and bearing fail </t>
  </si>
  <si>
    <t>13119947</t>
  </si>
  <si>
    <t>PLF leaves washing HP pump body leakage</t>
  </si>
  <si>
    <t>13119974</t>
  </si>
  <si>
    <t>line no 02 filling mc power tripping pro</t>
  </si>
  <si>
    <t>13119988</t>
  </si>
  <si>
    <t>20P 131 cable connection to be done.</t>
  </si>
  <si>
    <t>13118500</t>
  </si>
  <si>
    <t>400tpd Plant In Processwater Pump open</t>
  </si>
  <si>
    <t>KAN-20A-035A-152-20P131</t>
  </si>
  <si>
    <t>13120004</t>
  </si>
  <si>
    <t>13120240</t>
  </si>
  <si>
    <t>police filter no VP supply valve no work</t>
  </si>
  <si>
    <t>13120352</t>
  </si>
  <si>
    <t>13120353</t>
  </si>
  <si>
    <t>CCT condenser inlet valve of Vacuum syst</t>
  </si>
  <si>
    <t>13120397</t>
  </si>
  <si>
    <t>R02 A tank low level switch</t>
  </si>
  <si>
    <t>DG set maint work</t>
  </si>
  <si>
    <t>13121268</t>
  </si>
  <si>
    <t>15A HTL mc heatar cable brokan</t>
  </si>
  <si>
    <t>13121445</t>
  </si>
  <si>
    <t>13121446</t>
  </si>
  <si>
    <t>13121458</t>
  </si>
  <si>
    <t>13114282</t>
  </si>
  <si>
    <t>7965650</t>
  </si>
  <si>
    <t>PM-INSP-PUMP-IMFG-1M</t>
  </si>
  <si>
    <t>CRTD NMAT PRC</t>
  </si>
  <si>
    <t>13106119</t>
  </si>
  <si>
    <t>7957957</t>
  </si>
  <si>
    <t>PDM-VIB-FRAC-REF-2M</t>
  </si>
  <si>
    <t>13118029</t>
  </si>
  <si>
    <t>7969219</t>
  </si>
  <si>
    <t>10123465</t>
  </si>
  <si>
    <t>13115054</t>
  </si>
  <si>
    <t>7966328</t>
  </si>
  <si>
    <t>10123573</t>
  </si>
  <si>
    <t>PDM-DOMINO INKJET PRINTER FOR LINE 2</t>
  </si>
  <si>
    <t>13115031</t>
  </si>
  <si>
    <t>7966045</t>
  </si>
  <si>
    <t>10123455</t>
  </si>
  <si>
    <t>KAN-23A-038A-151-L5_MC1</t>
  </si>
  <si>
    <t>PM-DOMINO CARTON CODER FOR LINE 5</t>
  </si>
  <si>
    <t>13108034</t>
  </si>
  <si>
    <t>7959863</t>
  </si>
  <si>
    <t>10123443</t>
  </si>
  <si>
    <t>PM-CHECK WEIGHER ON LINE 4 IN PACKING</t>
  </si>
  <si>
    <t>13122055</t>
  </si>
  <si>
    <t>New CIE plf no-02 leak from vibrator</t>
  </si>
  <si>
    <t>13121969</t>
  </si>
  <si>
    <t>RO structure need repair</t>
  </si>
  <si>
    <t>13108532</t>
  </si>
  <si>
    <t>7960298</t>
  </si>
  <si>
    <t>10123851</t>
  </si>
  <si>
    <t>KAN-00A-006A-187-ST04</t>
  </si>
  <si>
    <t>PM-COMP 5401-B MAIN MOTOR  PACKING</t>
  </si>
  <si>
    <t>13108531</t>
  </si>
  <si>
    <t>7960297</t>
  </si>
  <si>
    <t>10123849</t>
  </si>
  <si>
    <t>KAN-00A-006A-187-ST36</t>
  </si>
  <si>
    <t>PM-SCREW COMP 5401-D PACKING</t>
  </si>
  <si>
    <t>13115037</t>
  </si>
  <si>
    <t>7966051</t>
  </si>
  <si>
    <t>PDM-VIB-REF-CRTICAL-1M</t>
  </si>
  <si>
    <t>13115039</t>
  </si>
  <si>
    <t>7966053</t>
  </si>
  <si>
    <t>PDM-INF-MEC-REF-MOTOR GB MIXER-1M</t>
  </si>
  <si>
    <t>13115053</t>
  </si>
  <si>
    <t>7966327</t>
  </si>
  <si>
    <t>PM-INSP-PHE-CHECKLIST-REFINERY</t>
  </si>
  <si>
    <t>13115035</t>
  </si>
  <si>
    <t>7966049</t>
  </si>
  <si>
    <t>PML-LUB-REF-DEO-MOTOR-800TPD</t>
  </si>
  <si>
    <t>13115036</t>
  </si>
  <si>
    <t>7966050</t>
  </si>
  <si>
    <t>PML-LUB-REF-DEO-GB-300TPD</t>
  </si>
  <si>
    <t>13115032</t>
  </si>
  <si>
    <t>7966046</t>
  </si>
  <si>
    <t>PDM-VIB-EL-REF-800TPD-BL-1M</t>
  </si>
  <si>
    <t>13115033</t>
  </si>
  <si>
    <t>7966047</t>
  </si>
  <si>
    <t>PDM-IR-EL-REF-800TPD-BL-1M</t>
  </si>
  <si>
    <t>13118044</t>
  </si>
  <si>
    <t>7969264</t>
  </si>
  <si>
    <t>10123270</t>
  </si>
  <si>
    <t>KAN-20A-035A-036-20S01</t>
  </si>
  <si>
    <t>PM-OIL REPLACEMENT-3M</t>
  </si>
  <si>
    <t>13103617</t>
  </si>
  <si>
    <t>7955865</t>
  </si>
  <si>
    <t>PM-AMMONIA COMPRESSOR-12M</t>
  </si>
  <si>
    <t>13115046</t>
  </si>
  <si>
    <t>7966320</t>
  </si>
  <si>
    <t>PM-Samarpan Machine 5-1M</t>
  </si>
  <si>
    <t>13115047</t>
  </si>
  <si>
    <t>7966321</t>
  </si>
  <si>
    <t>PM-Line no1-Packing-1M</t>
  </si>
  <si>
    <t>13115638</t>
  </si>
  <si>
    <t>7966927</t>
  </si>
  <si>
    <t>10123576</t>
  </si>
  <si>
    <t>PDM-DOMINO INKJET PRINTER FOR LINE 6</t>
  </si>
  <si>
    <t>13119240</t>
  </si>
  <si>
    <t>7970212</t>
  </si>
  <si>
    <t>13115042</t>
  </si>
  <si>
    <t>7966056</t>
  </si>
  <si>
    <t>PM-MOLDING-1M</t>
  </si>
  <si>
    <t>13115052</t>
  </si>
  <si>
    <t>7966326</t>
  </si>
  <si>
    <t>PM-INSP-PUMP-WTP-1M</t>
  </si>
  <si>
    <t>13118106</t>
  </si>
  <si>
    <t>7969326</t>
  </si>
  <si>
    <t>10159878</t>
  </si>
  <si>
    <t>13118107</t>
  </si>
  <si>
    <t>7969327</t>
  </si>
  <si>
    <t>10159880</t>
  </si>
  <si>
    <t>PDM-VIB-ETP- MOTOR-1M</t>
  </si>
  <si>
    <t>13118098</t>
  </si>
  <si>
    <t>7969318</t>
  </si>
  <si>
    <t>10159863</t>
  </si>
  <si>
    <t>13118099</t>
  </si>
  <si>
    <t>7969319</t>
  </si>
  <si>
    <t>10159864</t>
  </si>
  <si>
    <t>13118095</t>
  </si>
  <si>
    <t>7969315</t>
  </si>
  <si>
    <t>10159859</t>
  </si>
  <si>
    <t>PDM-VIB-ETP- MOTOR-1M(MVR-1)</t>
  </si>
  <si>
    <t>13118096</t>
  </si>
  <si>
    <t>7969316</t>
  </si>
  <si>
    <t>10159860</t>
  </si>
  <si>
    <t>PDM-VIB-ETP-PUMP-1M(MVR-1)</t>
  </si>
  <si>
    <t>13118097</t>
  </si>
  <si>
    <t>7969317</t>
  </si>
  <si>
    <t>10159862</t>
  </si>
  <si>
    <t>13118100</t>
  </si>
  <si>
    <t>7969320</t>
  </si>
  <si>
    <t>10159865</t>
  </si>
  <si>
    <t>13118101</t>
  </si>
  <si>
    <t>7969321</t>
  </si>
  <si>
    <t>10159866</t>
  </si>
  <si>
    <t>13118102</t>
  </si>
  <si>
    <t>7969322</t>
  </si>
  <si>
    <t>10159867</t>
  </si>
  <si>
    <t>13118103</t>
  </si>
  <si>
    <t>7969323</t>
  </si>
  <si>
    <t>10159868</t>
  </si>
  <si>
    <t>13118104</t>
  </si>
  <si>
    <t>7969324</t>
  </si>
  <si>
    <t>10159872</t>
  </si>
  <si>
    <t>13118105</t>
  </si>
  <si>
    <t>7969325</t>
  </si>
  <si>
    <t>10159873</t>
  </si>
  <si>
    <t>13118073</t>
  </si>
  <si>
    <t>7969293</t>
  </si>
  <si>
    <t>10159840</t>
  </si>
  <si>
    <t>13118074</t>
  </si>
  <si>
    <t>7969294</t>
  </si>
  <si>
    <t>10159841</t>
  </si>
  <si>
    <t>13118075</t>
  </si>
  <si>
    <t>7969295</t>
  </si>
  <si>
    <t>10159832</t>
  </si>
  <si>
    <t>13118076</t>
  </si>
  <si>
    <t>7969296</t>
  </si>
  <si>
    <t>10159834</t>
  </si>
  <si>
    <t>13118077</t>
  </si>
  <si>
    <t>7969297</t>
  </si>
  <si>
    <t>10159836</t>
  </si>
  <si>
    <t>13118078</t>
  </si>
  <si>
    <t>7969298</t>
  </si>
  <si>
    <t>10159837</t>
  </si>
  <si>
    <t>13118079</t>
  </si>
  <si>
    <t>7969299</t>
  </si>
  <si>
    <t>10159838</t>
  </si>
  <si>
    <t>13118080</t>
  </si>
  <si>
    <t>7969300</t>
  </si>
  <si>
    <t>10159839</t>
  </si>
  <si>
    <t>13118081</t>
  </si>
  <si>
    <t>7969301</t>
  </si>
  <si>
    <t>10159842</t>
  </si>
  <si>
    <t>13118082</t>
  </si>
  <si>
    <t>7969302</t>
  </si>
  <si>
    <t>10159843</t>
  </si>
  <si>
    <t>13118083</t>
  </si>
  <si>
    <t>7969303</t>
  </si>
  <si>
    <t>10159845</t>
  </si>
  <si>
    <t>13118084</t>
  </si>
  <si>
    <t>7969304</t>
  </si>
  <si>
    <t>10159846</t>
  </si>
  <si>
    <t>13118085</t>
  </si>
  <si>
    <t>7969305</t>
  </si>
  <si>
    <t>10159847</t>
  </si>
  <si>
    <t>13118086</t>
  </si>
  <si>
    <t>7969306</t>
  </si>
  <si>
    <t>10159848</t>
  </si>
  <si>
    <t>13118087</t>
  </si>
  <si>
    <t>7969307</t>
  </si>
  <si>
    <t>10159850</t>
  </si>
  <si>
    <t>13118088</t>
  </si>
  <si>
    <t>7969308</t>
  </si>
  <si>
    <t>10159851</t>
  </si>
  <si>
    <t>13118089</t>
  </si>
  <si>
    <t>7969309</t>
  </si>
  <si>
    <t>10159852</t>
  </si>
  <si>
    <t>13118090</t>
  </si>
  <si>
    <t>7969310</t>
  </si>
  <si>
    <t>10159853</t>
  </si>
  <si>
    <t>13118091</t>
  </si>
  <si>
    <t>7969311</t>
  </si>
  <si>
    <t>10159855</t>
  </si>
  <si>
    <t>13118092</t>
  </si>
  <si>
    <t>7969312</t>
  </si>
  <si>
    <t>10159856</t>
  </si>
  <si>
    <t>13118093</t>
  </si>
  <si>
    <t>7969313</t>
  </si>
  <si>
    <t>10159857</t>
  </si>
  <si>
    <t>13118094</t>
  </si>
  <si>
    <t>7969314</t>
  </si>
  <si>
    <t>10159858</t>
  </si>
  <si>
    <t>13112978</t>
  </si>
  <si>
    <t>7964452</t>
  </si>
  <si>
    <t>PM-CENTRIFUGE-INTERMEDIATE-KIT-3M</t>
  </si>
  <si>
    <t>CRTD MSPT PRC</t>
  </si>
  <si>
    <t>13121970</t>
  </si>
  <si>
    <t>WWRP polytank agitator heavy noise</t>
  </si>
  <si>
    <t>13121311</t>
  </si>
  <si>
    <t>13122031</t>
  </si>
  <si>
    <t>13122263</t>
  </si>
  <si>
    <t>NewBakB2Tank Circul.Actuator valve issue</t>
  </si>
  <si>
    <t>13064324</t>
  </si>
  <si>
    <t>7920427</t>
  </si>
  <si>
    <t>10123683</t>
  </si>
  <si>
    <t>KAN-20A-031A-196-27B08_A1</t>
  </si>
  <si>
    <t>PM-DISTILLATE TANK 27B08 A1</t>
  </si>
  <si>
    <t>13115560</t>
  </si>
  <si>
    <t>7966889</t>
  </si>
  <si>
    <t>PM-CHECKLIST-PANEL-REF-1M</t>
  </si>
  <si>
    <t>13116194</t>
  </si>
  <si>
    <t>7967401</t>
  </si>
  <si>
    <t>10123420</t>
  </si>
  <si>
    <t>PDM-DOMINO INKJET PRINTER LINE 1</t>
  </si>
  <si>
    <t>13119238</t>
  </si>
  <si>
    <t>7970210</t>
  </si>
  <si>
    <t>10123469</t>
  </si>
  <si>
    <t>PM-DOMINO CARTON CODER FOR LINE 7</t>
  </si>
  <si>
    <t>13116242</t>
  </si>
  <si>
    <t>7967428</t>
  </si>
  <si>
    <t>10123464</t>
  </si>
  <si>
    <t>PDM-DOMINO INKJET PRINTER FOR LINE 8</t>
  </si>
  <si>
    <t>13115561</t>
  </si>
  <si>
    <t>7966890</t>
  </si>
  <si>
    <t>PM-CALIBRATION-WEIGH-M/C-1M</t>
  </si>
  <si>
    <t>13108874</t>
  </si>
  <si>
    <t>7960628</t>
  </si>
  <si>
    <t>10123450</t>
  </si>
  <si>
    <t>KAN-23A-038A-166-L5_MC1</t>
  </si>
  <si>
    <t>PM-WEIGH SCALE FOR LINE 5</t>
  </si>
  <si>
    <t>13108853</t>
  </si>
  <si>
    <t>7960627</t>
  </si>
  <si>
    <t>10122955</t>
  </si>
  <si>
    <t>KAN-70A-101A-152-DP_17</t>
  </si>
  <si>
    <t>PM-CAUSTIC DOSING PUMP</t>
  </si>
  <si>
    <t>13123255</t>
  </si>
  <si>
    <t>cold rom 14 pump motor problem</t>
  </si>
  <si>
    <t>KAN-23A-146A-146-TEMPERING RM</t>
  </si>
  <si>
    <t>13123743</t>
  </si>
  <si>
    <t>line no 6 labelling machine servo motor</t>
  </si>
  <si>
    <t>KAN-23A-038A-123</t>
  </si>
  <si>
    <t>13135969</t>
  </si>
  <si>
    <t>13136095</t>
  </si>
  <si>
    <t>13136805</t>
  </si>
  <si>
    <t>13137674</t>
  </si>
  <si>
    <t>13137677</t>
  </si>
  <si>
    <t>13138558</t>
  </si>
  <si>
    <t xml:space="preserve">Functional Location </t>
  </si>
  <si>
    <t>13147567</t>
  </si>
  <si>
    <t xml:space="preserve">Level showing wrong </t>
  </si>
  <si>
    <t>Currently provision not available and for provision request raised 
Check for before shutdown preparation (Cable tracing , connection point , E.T.C)</t>
  </si>
  <si>
    <t>13139604</t>
  </si>
  <si>
    <t>MOULDING PLANT</t>
  </si>
  <si>
    <t>13140013</t>
  </si>
  <si>
    <t>13147683</t>
  </si>
  <si>
    <t>13139228</t>
  </si>
  <si>
    <t>13139713</t>
  </si>
  <si>
    <t>13139874</t>
  </si>
  <si>
    <t>13142316</t>
  </si>
  <si>
    <t>13148874</t>
  </si>
  <si>
    <t>13149100</t>
  </si>
  <si>
    <t>13149116</t>
  </si>
  <si>
    <t>13150165</t>
  </si>
  <si>
    <t>13150258</t>
  </si>
  <si>
    <t>13135228</t>
  </si>
  <si>
    <t>13140011</t>
  </si>
  <si>
    <t xml:space="preserve">Ball valve provision , steam discharge </t>
  </si>
  <si>
    <t>13139805</t>
  </si>
  <si>
    <t xml:space="preserve">Seal leakage again , 
new pump arrange under maintenance </t>
  </si>
  <si>
    <t>13164832</t>
  </si>
  <si>
    <t>13161773</t>
  </si>
  <si>
    <t>13167751</t>
  </si>
  <si>
    <t>13154001</t>
  </si>
  <si>
    <t xml:space="preserve">Person Code </t>
  </si>
  <si>
    <t>13178098</t>
  </si>
  <si>
    <t>13178567</t>
  </si>
  <si>
    <t>13179049</t>
  </si>
  <si>
    <t>13179210</t>
  </si>
  <si>
    <t>{1,0,1,1,1,1,1,1,0,1,1,1,0,0,1,0,0,0,0,0,0,0,0,0,0,0,1}</t>
  </si>
  <si>
    <t>Total UDT</t>
  </si>
  <si>
    <t>Sr. No.</t>
  </si>
  <si>
    <t>Reason</t>
  </si>
  <si>
    <t>Time (min)</t>
  </si>
  <si>
    <t>Action</t>
  </si>
  <si>
    <t>Responsible</t>
  </si>
  <si>
    <t xml:space="preserve">Next Date job </t>
  </si>
  <si>
    <t>MEC WPLN&amp; WPSD (Today's)</t>
  </si>
  <si>
    <t>ELE WPSD &amp; WPLN (Today's)</t>
  </si>
  <si>
    <t>Material  /Remark</t>
  </si>
  <si>
    <t>INS WPSD&amp;WPLN (Today's)</t>
  </si>
  <si>
    <t>WMAT MEC (Today's)</t>
  </si>
  <si>
    <t>WMAT  INS (Today's)</t>
  </si>
  <si>
    <t>WMAT ELE (Today's)</t>
  </si>
  <si>
    <t xml:space="preserve">No maintenance UDT </t>
  </si>
  <si>
    <t xml:space="preserve">Need to Discussed </t>
  </si>
  <si>
    <t>Turbine Trip</t>
  </si>
  <si>
    <t xml:space="preserve">RCA need to done </t>
  </si>
  <si>
    <t xml:space="preserve">Vinay Katiyar </t>
  </si>
  <si>
    <t>line 3 m/c  bolt issue</t>
  </si>
  <si>
    <t xml:space="preserve">Amit Raina </t>
  </si>
  <si>
    <t>15b m/c tripping issue</t>
  </si>
  <si>
    <t xml:space="preserve">24 hour </t>
  </si>
  <si>
    <t>Soap Pump soya brakdown(contactor not working)</t>
  </si>
  <si>
    <t>RCA</t>
  </si>
  <si>
    <t xml:space="preserve">Sandeep B </t>
  </si>
  <si>
    <t>No Maintenance UDT</t>
  </si>
  <si>
    <t>Soya Bleacher B pump Seal leakage (plant was runing at low flow)</t>
  </si>
  <si>
    <t>Need Update</t>
  </si>
  <si>
    <t>No Mainteance UDT</t>
  </si>
  <si>
    <t>Line 8 conveyor spring broken</t>
  </si>
  <si>
    <t>Not Present</t>
  </si>
  <si>
    <t xml:space="preserve">Need update </t>
  </si>
  <si>
    <t xml:space="preserve">Need to discussed </t>
  </si>
  <si>
    <t>Need update (absent)</t>
  </si>
  <si>
    <t>Ammonia comp.01 lube oil level low</t>
  </si>
  <si>
    <t xml:space="preserve">plant hold both deaerator  are in ready mode </t>
  </si>
  <si>
    <t>OLD Bakery  Remelt PHE are Leakge</t>
  </si>
  <si>
    <t xml:space="preserve">Lift not working </t>
  </si>
  <si>
    <t xml:space="preserve">RCA </t>
  </si>
  <si>
    <t xml:space="preserve">Power Flucution </t>
  </si>
  <si>
    <t>GETCO</t>
  </si>
  <si>
    <t xml:space="preserve">Need to update </t>
  </si>
  <si>
    <t>Cold room no 13 under breakdown</t>
  </si>
  <si>
    <t xml:space="preserve">OWMC Assembly tripping </t>
  </si>
  <si>
    <t xml:space="preserve">Need to confirmation </t>
  </si>
  <si>
    <t xml:space="preserve">Water pump seal lekage soya refinery </t>
  </si>
  <si>
    <t xml:space="preserve">Absent  </t>
  </si>
  <si>
    <t xml:space="preserve">Conveyor Belt slip in old bakery </t>
  </si>
  <si>
    <t xml:space="preserve">Absent </t>
  </si>
  <si>
    <t xml:space="preserve">16 Line sealing roller broken </t>
  </si>
  <si>
    <t xml:space="preserve">Blecher high level switch wrong output </t>
  </si>
  <si>
    <t>Cooling tower breakdown no 4</t>
  </si>
  <si>
    <t>(Soya soap line choak)</t>
  </si>
  <si>
    <t xml:space="preserve">line 08 HMI problem </t>
  </si>
  <si>
    <t>Line 16 HMI problem</t>
  </si>
  <si>
    <t xml:space="preserve">Conveyor Belt slip in block cutting machine </t>
  </si>
  <si>
    <t xml:space="preserve">soya Hot water pump cable fault </t>
  </si>
  <si>
    <t>No mainteance UDT</t>
  </si>
  <si>
    <t>Soya bleacher Section steam pass</t>
  </si>
  <si>
    <t xml:space="preserve">Need to be disscused </t>
  </si>
  <si>
    <t xml:space="preserve">Power failure from main grid </t>
  </si>
  <si>
    <t>3rd Party DT</t>
  </si>
  <si>
    <t xml:space="preserve">Need to be dissued </t>
  </si>
  <si>
    <t xml:space="preserve">Need to be dicussed </t>
  </si>
  <si>
    <t>MS chiller trip and vaccum issue in 800 TPD</t>
  </si>
  <si>
    <t xml:space="preserve">No Maintenance UDT </t>
  </si>
  <si>
    <t>Weigh scale problem line 16</t>
  </si>
  <si>
    <t xml:space="preserve">MS chiller trip </t>
  </si>
  <si>
    <t>Line-7 labelling machine belt</t>
  </si>
  <si>
    <t xml:space="preserve">Line -4 Samarpan m/c Verticle jaw issue </t>
  </si>
  <si>
    <t xml:space="preserve">Ms Chiller tripping issue </t>
  </si>
  <si>
    <t xml:space="preserve">Line 4 One head gear problem </t>
  </si>
  <si>
    <t xml:space="preserve">L-4 mc 05 vertical jaw problem </t>
  </si>
  <si>
    <t>HP boiler trip(due to diesel strainer jammed )</t>
  </si>
  <si>
    <t xml:space="preserve">Labelling machine line 07 bolt brocken </t>
  </si>
  <si>
    <t>line -5 CSMm machine Breakdown</t>
  </si>
  <si>
    <t xml:space="preserve">Vacuum Issue </t>
  </si>
  <si>
    <t>Line no 03 main drive failed (change the parameter of VFD)</t>
  </si>
  <si>
    <t xml:space="preserve">Vaccum issue </t>
  </si>
  <si>
    <t xml:space="preserve">Vaccum Issue </t>
  </si>
  <si>
    <t xml:space="preserve">Vacum issue </t>
  </si>
  <si>
    <t xml:space="preserve">Ammonia compressor trip </t>
  </si>
  <si>
    <t>Vnay Katiyar</t>
  </si>
  <si>
    <t xml:space="preserve">MS vacuum issue </t>
  </si>
  <si>
    <t>MS HP boiler burner fault problem</t>
  </si>
  <si>
    <t>No Maintenance UDT(line no 4 , 90 minutes brakdown ) plan was not for full day operation</t>
  </si>
  <si>
    <t xml:space="preserve">New CIE strainer brocken </t>
  </si>
  <si>
    <t>need update</t>
  </si>
  <si>
    <t>Line 04 samarpan machine 07 (connecting rod)</t>
  </si>
  <si>
    <t>Amit Rana</t>
  </si>
  <si>
    <t xml:space="preserve">Line 4 connecting ROD </t>
  </si>
  <si>
    <t xml:space="preserve">Chiller pump B couppling </t>
  </si>
  <si>
    <t>SANDEEP B</t>
  </si>
  <si>
    <t xml:space="preserve">Strapping machine breakdown </t>
  </si>
  <si>
    <t>MS refinery vacuumissue</t>
  </si>
  <si>
    <t>Line no 16 Heatsun machine heater plate problem</t>
  </si>
  <si>
    <t xml:space="preserve">CSM machine cable issue not in planning </t>
  </si>
  <si>
    <t xml:space="preserve">Line 4 machine 5 film roll issue error ,Heatsun line 16 Heater problem </t>
  </si>
  <si>
    <t xml:space="preserve">Amit raina </t>
  </si>
  <si>
    <t>Need to disscuss</t>
  </si>
  <si>
    <t xml:space="preserve">soap pump issue standby also failed </t>
  </si>
  <si>
    <t>Line no 16 VFD problem</t>
  </si>
  <si>
    <t xml:space="preserve">MS refinery boiler fuel actuator was not working </t>
  </si>
  <si>
    <t xml:space="preserve">Line no 01 sealing conveyor VFD failure </t>
  </si>
  <si>
    <t>line no 08 filling conveyor tension spring brocken</t>
  </si>
  <si>
    <t xml:space="preserve">Line no 04 mc no 05 stop (due to material) </t>
  </si>
  <si>
    <t>No maintenance udt</t>
  </si>
  <si>
    <t xml:space="preserve">Phosphoric line leakge </t>
  </si>
  <si>
    <t>No maintenance UDT</t>
  </si>
  <si>
    <t xml:space="preserve">Power Breakdown </t>
  </si>
  <si>
    <t>Line 1 sealing conveyor not working (Due system incapabilites )</t>
  </si>
  <si>
    <t>GEB power failure (third pary) &amp; compressor startup delay because of power failure</t>
  </si>
  <si>
    <t xml:space="preserve">Power Jerk </t>
  </si>
  <si>
    <t>3rd party UDT</t>
  </si>
  <si>
    <t xml:space="preserve">CSM line -1 Maintenance UDT </t>
  </si>
  <si>
    <t>Need to disscus</t>
  </si>
  <si>
    <t>Need to discuss</t>
  </si>
  <si>
    <t>Power Jerk (3rd party UDT)</t>
  </si>
  <si>
    <t xml:space="preserve">Line-6 Strapping Machine </t>
  </si>
  <si>
    <t xml:space="preserve">pending </t>
  </si>
  <si>
    <t xml:space="preserve">CSM belt line-5 slipping </t>
  </si>
  <si>
    <t xml:space="preserve">Baromactic Pump push button failed due water short </t>
  </si>
  <si>
    <t xml:space="preserve">Vaccum issues due cooling tower temperature high </t>
  </si>
  <si>
    <t xml:space="preserve">Timing belt  line no 4 checkweigher  issue </t>
  </si>
  <si>
    <t xml:space="preserve">Coal Crusher Shaft Maintenance work </t>
  </si>
  <si>
    <t xml:space="preserve">Vaccum Drop </t>
  </si>
  <si>
    <t xml:space="preserve">96 TPD bob sealing machine stop working </t>
  </si>
  <si>
    <t>Vinay Katiyar</t>
  </si>
  <si>
    <t xml:space="preserve">Vaccum drop </t>
  </si>
  <si>
    <t xml:space="preserve">Schedule Down time , Boiler ID fan bearing change </t>
  </si>
  <si>
    <t xml:space="preserve">Gycol water Pump breakdown </t>
  </si>
  <si>
    <t>Need to Update (Vacuum issue in MS )</t>
  </si>
  <si>
    <t>Need to update</t>
  </si>
  <si>
    <t>Line no 04 csm machine power not available</t>
  </si>
  <si>
    <t>Line no 08 load cell problem</t>
  </si>
  <si>
    <t>Vacumm problem in soya bleacher and due to that 800 tpd also impacted</t>
  </si>
  <si>
    <t>Line no 01 strapping machine problem</t>
  </si>
  <si>
    <t>Air comp tripped low air</t>
  </si>
  <si>
    <t xml:space="preserve">Boiler pressure low </t>
  </si>
  <si>
    <t>Nitrogen Pressure low</t>
  </si>
  <si>
    <t>No Maintenace UDT</t>
  </si>
  <si>
    <t xml:space="preserve">Soya Bleacher Pump seal leakage </t>
  </si>
  <si>
    <t xml:space="preserve">New Bakery Block filling machine sensor issue </t>
  </si>
  <si>
    <t xml:space="preserve">1-Fractionation  feeding valve pass 
2-HP steam pressure </t>
  </si>
  <si>
    <t xml:space="preserve">Old Bakery Buffer tank Pump leakage </t>
  </si>
  <si>
    <t xml:space="preserve">Scada Hang new CIE </t>
  </si>
  <si>
    <t xml:space="preserve">Sandeep </t>
  </si>
  <si>
    <t xml:space="preserve">Shrink Tunnel line-6 Breakdown 
Strapping Machine line -1 breakdown </t>
  </si>
  <si>
    <t xml:space="preserve">Fractation PLC Hang problem </t>
  </si>
  <si>
    <t xml:space="preserve">Nitrogen Pressure low
Plunger pump Pressure Down </t>
  </si>
  <si>
    <t xml:space="preserve">No UDT </t>
  </si>
  <si>
    <t xml:space="preserve">SMT Agitator 
Steam pressure down </t>
  </si>
  <si>
    <t xml:space="preserve">Old Bakery Block Cutting issue Sensor problem </t>
  </si>
  <si>
    <t>No UDT</t>
  </si>
  <si>
    <t xml:space="preserve">MS Chiller refinery triping issue 
Fractionation power jerk </t>
  </si>
  <si>
    <t>Straping machine line 1</t>
  </si>
  <si>
    <t xml:space="preserve">600 TPD PC hang </t>
  </si>
  <si>
    <t xml:space="preserve">Nitogen presure down </t>
  </si>
  <si>
    <t xml:space="preserve">Nitrogen pressure down 
VFD punger Pump alarming 
Ammonia compressor VFD  triping issue </t>
  </si>
  <si>
    <t xml:space="preserve">Vinay  Katiyar </t>
  </si>
  <si>
    <t xml:space="preserve">Line 4 Samarphan head no 8  </t>
  </si>
  <si>
    <t>Vacum issue in 800 TPD</t>
  </si>
  <si>
    <t xml:space="preserve">Plunger Pump Pully tighner issue 
Cartoon sealing machine </t>
  </si>
  <si>
    <t xml:space="preserve">Vaccum issue in 800 TPD (Palm) +Vaccum issue in 600 TPD </t>
  </si>
  <si>
    <t xml:space="preserve">360+to  be calculated </t>
  </si>
  <si>
    <t xml:space="preserve">Vaccum issue in 400 and 800 TPD </t>
  </si>
  <si>
    <t xml:space="preserve">Old bakery Plunger Pump triping issue </t>
  </si>
  <si>
    <t>No Udt</t>
  </si>
  <si>
    <t>Old bakery Plunger Pump triping issue (over current alarm F001)</t>
  </si>
  <si>
    <t xml:space="preserve">Soap tank leakage (UDT) </t>
  </si>
  <si>
    <t xml:space="preserve">600TPD chiller trip, power jerk </t>
  </si>
  <si>
    <t>RAC</t>
  </si>
  <si>
    <t xml:space="preserve">600 TPD chiller dirty filter alarm </t>
  </si>
  <si>
    <t xml:space="preserve">Steam closed due to boiler Clicker formation </t>
  </si>
  <si>
    <t>Anurag singh</t>
  </si>
  <si>
    <t xml:space="preserve">plant startup due to steam </t>
  </si>
  <si>
    <t xml:space="preserve">MS refinery Shutdown </t>
  </si>
  <si>
    <t xml:space="preserve">Need Update </t>
  </si>
  <si>
    <t xml:space="preserve">Blecher B pump and Silica pump 600TPD </t>
  </si>
  <si>
    <t>Power issue due to turbine ,(cooling tower motor breakdown )</t>
  </si>
  <si>
    <t xml:space="preserve">Steam pressure down due to wet coal </t>
  </si>
  <si>
    <t xml:space="preserve">Line 1and line 2 Tapping machine head issue </t>
  </si>
  <si>
    <t xml:space="preserve">Bolier Pressure down , Power jerk ammonia compressor trip </t>
  </si>
  <si>
    <t xml:space="preserve">Ammonia compressor trip Votator 2 stop </t>
  </si>
  <si>
    <t xml:space="preserve">Steam load Distribution issue </t>
  </si>
  <si>
    <t xml:space="preserve">Crystalizer 2 Stop working </t>
  </si>
  <si>
    <t>NO UDT (Schedule down time )</t>
  </si>
  <si>
    <t xml:space="preserve">PLC hang 800 TPD </t>
  </si>
  <si>
    <t xml:space="preserve">3rd Party </t>
  </si>
  <si>
    <t>PLF -2 linner damage 800 TPD</t>
  </si>
  <si>
    <t xml:space="preserve">Compressor trip due to low pressure issue </t>
  </si>
  <si>
    <t xml:space="preserve">Soya plant shutdown due power jerk </t>
  </si>
  <si>
    <t xml:space="preserve">New bakery compressor trip </t>
  </si>
  <si>
    <t xml:space="preserve">GB power Jerk </t>
  </si>
  <si>
    <t xml:space="preserve">Turbine triping </t>
  </si>
  <si>
    <t xml:space="preserve">Vishwadeep Puranic </t>
  </si>
  <si>
    <t xml:space="preserve">Line 1 capping machine chuk issue </t>
  </si>
  <si>
    <t xml:space="preserve">Fatty Pump (3:00-7:00)PM 
Vaccum Disturb and Quality Gaining 
</t>
  </si>
  <si>
    <t xml:space="preserve">Vishwadeep Puranic/Sandeep  </t>
  </si>
  <si>
    <t>Need to Update</t>
  </si>
  <si>
    <t xml:space="preserve">Line 3 Samarphan Head weight variation </t>
  </si>
  <si>
    <t xml:space="preserve">MS chiller bad down due to power jerk </t>
  </si>
  <si>
    <t xml:space="preserve">Line 7 Labelling machine conveyor Bearing fail </t>
  </si>
  <si>
    <t xml:space="preserve">Old bakery conveyor cylinder support broken </t>
  </si>
  <si>
    <t>Line 3 Samarphan Head weight variation ( sealing issue )</t>
  </si>
  <si>
    <t xml:space="preserve">MS Soap seprator , Air Regulator Issue </t>
  </si>
  <si>
    <t>Sandeep B.</t>
  </si>
  <si>
    <t xml:space="preserve">Line 3 Samarphan head </t>
  </si>
  <si>
    <t xml:space="preserve">Plant Shut Down due to no planning </t>
  </si>
  <si>
    <t>No maintenace UDT</t>
  </si>
  <si>
    <t xml:space="preserve">Ms chiller SCADA Hang due to power trip </t>
  </si>
  <si>
    <t>No Maintenance UDT(due to power margin stopped)</t>
  </si>
  <si>
    <t>Line no 01 caping conveyor derail
Mc no 04 line no 04CAM jam</t>
  </si>
  <si>
    <t xml:space="preserve">Dring cyclone 800 TPD leakage </t>
  </si>
  <si>
    <t xml:space="preserve">Compressor VFD power supply issue </t>
  </si>
  <si>
    <t xml:space="preserve">Line -4 Samarphan Head bearbox bolt damage 
Line -3 Samarphan hear power supply issue </t>
  </si>
  <si>
    <t>Old bakery compressor trip</t>
  </si>
  <si>
    <t xml:space="preserve">Line -4 Samarphan Head bearbox bolt damage </t>
  </si>
  <si>
    <t>Cold well line leakage (800 &amp; ms hold)</t>
  </si>
  <si>
    <t>NO UDT</t>
  </si>
  <si>
    <t xml:space="preserve">Ammonia compressor triping issue </t>
  </si>
  <si>
    <t xml:space="preserve">Need to confirm </t>
  </si>
  <si>
    <t xml:space="preserve">Line 4 samaphan head bolt broken </t>
  </si>
  <si>
    <t>Vaccum issue</t>
  </si>
  <si>
    <t xml:space="preserve">1-Old bakery nozzle b flow issue 
2-New bakery power trip 
3-Plunger Pump lifting issue </t>
  </si>
  <si>
    <t>RCA(Nozzle B flow issue )</t>
  </si>
  <si>
    <t xml:space="preserve">Line 4 CSM machine Breakdown </t>
  </si>
  <si>
    <t xml:space="preserve">Air compressor failure </t>
  </si>
  <si>
    <t xml:space="preserve">PGVCL maintenance job </t>
  </si>
  <si>
    <t xml:space="preserve">Air compressor breakdown 
Chiller water supply isuue 
Heatsun sealing machine breakdown </t>
  </si>
  <si>
    <t>Air pressure Issue (Screw Compresor Fail)</t>
  </si>
  <si>
    <t xml:space="preserve">Line 4 samarphan head breakdown </t>
  </si>
  <si>
    <t xml:space="preserve">Cooling tower fan shutdown so MS refinery runs at low flow </t>
  </si>
  <si>
    <t xml:space="preserve">Air presure issue </t>
  </si>
  <si>
    <t xml:space="preserve">600 TPD chiller </t>
  </si>
  <si>
    <t xml:space="preserve">Samarphan head line 4 under breakdown </t>
  </si>
  <si>
    <t xml:space="preserve">600 TPD buffer tank </t>
  </si>
  <si>
    <t xml:space="preserve">Crytalizer C1 Trip on Overload </t>
  </si>
  <si>
    <t xml:space="preserve">Need to disscused </t>
  </si>
  <si>
    <t xml:space="preserve">Power Jerk Chiller </t>
  </si>
  <si>
    <t xml:space="preserve">Need to discuss </t>
  </si>
  <si>
    <t xml:space="preserve">Votator no 2 abnormal vibration coming </t>
  </si>
  <si>
    <t xml:space="preserve">800 TPD vaccum issue </t>
  </si>
  <si>
    <t>800 TPD vaccum issue (Fatty transfering remain open)</t>
  </si>
  <si>
    <t xml:space="preserve">Plunger pump pressure drop </t>
  </si>
  <si>
    <t xml:space="preserve">Sealing machine Transformer burn </t>
  </si>
  <si>
    <t xml:space="preserve">Line 7 Shrink tunnel heating job </t>
  </si>
  <si>
    <t xml:space="preserve">New CIE Shutdown due PLF isssue </t>
  </si>
  <si>
    <t xml:space="preserve">Votator number 1 seal lakage </t>
  </si>
  <si>
    <t xml:space="preserve">Nee to update </t>
  </si>
  <si>
    <t xml:space="preserve">need update </t>
  </si>
  <si>
    <t xml:space="preserve">No Udt </t>
  </si>
  <si>
    <t xml:space="preserve">Filling head cylinder problem </t>
  </si>
  <si>
    <t xml:space="preserve">CSM machine line 5 bearing issue </t>
  </si>
  <si>
    <t xml:space="preserve">Line 7 Bearing issue </t>
  </si>
  <si>
    <t>CCT pressure drop (Operation )</t>
  </si>
  <si>
    <t>Absent (need update)</t>
  </si>
  <si>
    <t xml:space="preserve">MS refinery T10 feed valve jammed </t>
  </si>
  <si>
    <t>Sandeep.B</t>
  </si>
  <si>
    <t xml:space="preserve">Shrink tunnel V belt brocken </t>
  </si>
  <si>
    <t xml:space="preserve">New cie vacuum issue </t>
  </si>
  <si>
    <t xml:space="preserve">Line 04 samarpan machine card problem </t>
  </si>
  <si>
    <t xml:space="preserve">Plunger pump pressure down </t>
  </si>
  <si>
    <t xml:space="preserve">Power Failure </t>
  </si>
  <si>
    <t xml:space="preserve">Power failure </t>
  </si>
  <si>
    <t>Ammonia compressor tripping issue</t>
  </si>
  <si>
    <t>NEED UPDATE (ABSENT)</t>
  </si>
  <si>
    <t xml:space="preserve">Nano tripped </t>
  </si>
  <si>
    <t xml:space="preserve">Packing line 01 conveyor sliping problem </t>
  </si>
  <si>
    <t xml:space="preserve">MS refienery glycol pump motor failed </t>
  </si>
  <si>
    <t>Power failure (No Maint Udt )</t>
  </si>
  <si>
    <t>Turbine triping (all plant stop)</t>
  </si>
  <si>
    <t>Turbine trip</t>
  </si>
  <si>
    <t>No udt</t>
  </si>
  <si>
    <t>Need update</t>
  </si>
  <si>
    <t xml:space="preserve">Csm line 5 motor bearing failed </t>
  </si>
  <si>
    <t>Power jerk</t>
  </si>
  <si>
    <t>Turbine trip(vacuum issue)</t>
  </si>
  <si>
    <t xml:space="preserve">Turbine trip(vacuum issue)- MS </t>
  </si>
  <si>
    <t>Turbine trip(vacuum issue)- SOYA</t>
  </si>
  <si>
    <t xml:space="preserve">Turbine trip(vacuum issue)- PALM </t>
  </si>
  <si>
    <t xml:space="preserve">Samarpan machine 05 l4 cam bolt loose </t>
  </si>
  <si>
    <t xml:space="preserve">MS refinery PLF 02 liner damage - leakage </t>
  </si>
  <si>
    <t xml:space="preserve">MS heat recovery cold well pump coupling &amp; spinder  damage </t>
  </si>
  <si>
    <t xml:space="preserve">All Plants are hold to turbine startup &amp; its power changeover </t>
  </si>
  <si>
    <t xml:space="preserve">Power Jerk in MS - chiller </t>
  </si>
  <si>
    <t xml:space="preserve">MS Deo Rt to SMT PRV issue </t>
  </si>
  <si>
    <t xml:space="preserve">Ms fatty pump seal lekage </t>
  </si>
  <si>
    <t xml:space="preserve">Deaerator pump 800 tpd seal leakge </t>
  </si>
  <si>
    <t>No UDT (PLF line failed but scheduled )</t>
  </si>
  <si>
    <t>Ammonia compressor trip</t>
  </si>
  <si>
    <t xml:space="preserve">Need update absent </t>
  </si>
  <si>
    <t xml:space="preserve">Old Bakery tapping machine belt broken </t>
  </si>
  <si>
    <t xml:space="preserve">Samarpan machine 14 l5 bolt broken </t>
  </si>
  <si>
    <t xml:space="preserve">Absent need update </t>
  </si>
  <si>
    <t xml:space="preserve">Soya water pump seal leakage </t>
  </si>
  <si>
    <t xml:space="preserve">Votator NO-2  breakdown </t>
  </si>
  <si>
    <t xml:space="preserve">Vinay katiyar </t>
  </si>
  <si>
    <t xml:space="preserve">Old Bakery Block Cutting Conveyor issue </t>
  </si>
  <si>
    <t>Ejector acuator issue (Vaccum problem rise due to that )</t>
  </si>
  <si>
    <t xml:space="preserve">Power Failure in all plant old bakery computer starting issue </t>
  </si>
  <si>
    <t xml:space="preserve">3rd party issue </t>
  </si>
  <si>
    <t xml:space="preserve">MS refine Valve choked due Vasapati oil in acutator valve </t>
  </si>
  <si>
    <t xml:space="preserve">Instrument Air line choked due to oil </t>
  </si>
  <si>
    <t>Steam Pressure Low</t>
  </si>
  <si>
    <t xml:space="preserve">Palm Refinery Final Pump(27P01-1) Seal Leakage </t>
  </si>
  <si>
    <t xml:space="preserve">Line 07 filling machine up down cylinder seal leakage </t>
  </si>
  <si>
    <t xml:space="preserve">MS fatty pump sound abnormal </t>
  </si>
  <si>
    <t xml:space="preserve">No UDT  </t>
  </si>
  <si>
    <t xml:space="preserve">Soya bleacher Pump shaft broken </t>
  </si>
  <si>
    <t xml:space="preserve">CSM machine old bakery push button issue </t>
  </si>
  <si>
    <t xml:space="preserve">Nitrogen pressure issue in newbakery </t>
  </si>
  <si>
    <t xml:space="preserve">Shrink tunnel line 7 heating issue </t>
  </si>
  <si>
    <t xml:space="preserve">T12/14 pump flow issue </t>
  </si>
  <si>
    <t>No UDT (Shut down )</t>
  </si>
  <si>
    <t xml:space="preserve">palm refinery DT because ammonia compressor -1 OLR trip </t>
  </si>
  <si>
    <t xml:space="preserve">Overall Waiting for material </t>
  </si>
  <si>
    <t xml:space="preserve">Material </t>
  </si>
  <si>
    <t xml:space="preserve">AR30 notification slips recived &amp; updated  </t>
  </si>
  <si>
    <t xml:space="preserve">AR30 notification slips recived &amp;  not updated  </t>
  </si>
  <si>
    <t xml:space="preserve">Sanjay </t>
  </si>
  <si>
    <t xml:space="preserve">Ram smit </t>
  </si>
  <si>
    <t xml:space="preserve">Orbital </t>
  </si>
  <si>
    <t xml:space="preserve">AR30 notification slips received &amp; updated  </t>
  </si>
  <si>
    <t xml:space="preserve">Unamed </t>
  </si>
  <si>
    <t>Unknow</t>
  </si>
  <si>
    <t xml:space="preserve">Total </t>
  </si>
  <si>
    <t>Overall</t>
  </si>
  <si>
    <t>Main Work Center</t>
  </si>
  <si>
    <t xml:space="preserve">Remarks </t>
  </si>
  <si>
    <t xml:space="preserve">Officer </t>
  </si>
  <si>
    <t>Assign Total</t>
  </si>
  <si>
    <t xml:space="preserve">Completed </t>
  </si>
  <si>
    <t xml:space="preserve">Work </t>
  </si>
  <si>
    <t>PERCENTAGE</t>
  </si>
  <si>
    <t xml:space="preserve">Week no </t>
  </si>
  <si>
    <t xml:space="preserve">Weekly </t>
  </si>
  <si>
    <t xml:space="preserve">Yearly </t>
  </si>
  <si>
    <t xml:space="preserve">Master  week </t>
  </si>
  <si>
    <t xml:space="preserve">
</t>
  </si>
  <si>
    <t xml:space="preserve">Plant date </t>
  </si>
  <si>
    <t>Day 1</t>
  </si>
  <si>
    <t>Day 2</t>
  </si>
  <si>
    <t>Day 3</t>
  </si>
  <si>
    <t>Day 4</t>
  </si>
  <si>
    <t>Day 5</t>
  </si>
  <si>
    <t>Day 6</t>
  </si>
  <si>
    <t>Day 7</t>
  </si>
  <si>
    <t>Remarks</t>
  </si>
  <si>
    <t>Weeknum</t>
  </si>
  <si>
    <t>Weekday</t>
  </si>
  <si>
    <t>13129443</t>
  </si>
  <si>
    <t>PM-Line no 8-Packing-1M</t>
  </si>
  <si>
    <t>REL  GMCO NMAT PRC  SETC</t>
  </si>
  <si>
    <t>13128321</t>
  </si>
  <si>
    <t>PM-Samarpan Machine 3-1M</t>
  </si>
  <si>
    <t>REL  CSER GMPS MACM PRC  SETC</t>
  </si>
  <si>
    <t>13133788</t>
  </si>
  <si>
    <t>13133789</t>
  </si>
  <si>
    <t>13134223</t>
  </si>
  <si>
    <t>13134229</t>
  </si>
  <si>
    <t>13133787</t>
  </si>
  <si>
    <t>13127524</t>
  </si>
  <si>
    <t>CRTD CSER NMAT PRC</t>
  </si>
  <si>
    <t>13119808</t>
  </si>
  <si>
    <t>PM-INSP-CONTROLVALVE-REF-800TPD-1M</t>
  </si>
  <si>
    <t>13128309</t>
  </si>
  <si>
    <t>PML-LUB-AMMONIA-MOTOR-1M</t>
  </si>
  <si>
    <t>13128887</t>
  </si>
  <si>
    <t>PDM-VIB-EL-REF-MOTOR-UTILITY-1M</t>
  </si>
  <si>
    <t>13128888</t>
  </si>
  <si>
    <t>PDM-IR-ELE-REF-UTILITY-MOTOR-1M</t>
  </si>
  <si>
    <t>13130011</t>
  </si>
  <si>
    <t>PML-LUB-REF-DEO-PUMP-800TPD</t>
  </si>
  <si>
    <t>13130012</t>
  </si>
  <si>
    <t>13129450</t>
  </si>
  <si>
    <t>PM-INSP-PUMP-DEO 800 PHY-1M</t>
  </si>
  <si>
    <t>13129451</t>
  </si>
  <si>
    <t>10158360</t>
  </si>
  <si>
    <t>PM-OIL CONTROL VALVE -2M</t>
  </si>
  <si>
    <t>13128892</t>
  </si>
  <si>
    <t>PML-LUB-REF-FRAC-GB/PUMPR-1M</t>
  </si>
  <si>
    <t>13128891</t>
  </si>
  <si>
    <t>KAN-20A-167A-152</t>
  </si>
  <si>
    <t>PML-LUB-REF-FRAC-MOTOR-1M</t>
  </si>
  <si>
    <t>13128904</t>
  </si>
  <si>
    <t>KAN-21A-038A</t>
  </si>
  <si>
    <t>PM-INSP-PUMP-BAKERY-1M</t>
  </si>
  <si>
    <t>13129408</t>
  </si>
  <si>
    <t>10123577</t>
  </si>
  <si>
    <t>PM DOMINO CARTON CODER OLD BAKREY</t>
  </si>
  <si>
    <t>13122549</t>
  </si>
  <si>
    <t>10123774</t>
  </si>
  <si>
    <t>KAN-21A-038A-213-BIG</t>
  </si>
  <si>
    <t>PM-VALVE CONTROLL 25 MM</t>
  </si>
  <si>
    <t>13124026</t>
  </si>
  <si>
    <t>10123829</t>
  </si>
  <si>
    <t>PM-SINITATOR CONTROL VALVE</t>
  </si>
  <si>
    <t>13128322</t>
  </si>
  <si>
    <t>13128903</t>
  </si>
  <si>
    <t>PM-Line no2-Packing-1M</t>
  </si>
  <si>
    <t>13130026</t>
  </si>
  <si>
    <t>PM-Samarpan Machine 4-1M</t>
  </si>
  <si>
    <t>13128306</t>
  </si>
  <si>
    <t>10123578</t>
  </si>
  <si>
    <t>PM-DOMINO CARTON CODER FOR LINIE 1</t>
  </si>
  <si>
    <t>13131029</t>
  </si>
  <si>
    <t>13130035</t>
  </si>
  <si>
    <t>13130010</t>
  </si>
  <si>
    <t>13130639</t>
  </si>
  <si>
    <t>13128885</t>
  </si>
  <si>
    <t>10123463</t>
  </si>
  <si>
    <t>PDM-DOMINO INKJET PRINTER FOR LINE 7</t>
  </si>
  <si>
    <t>13131072</t>
  </si>
  <si>
    <t>13123071</t>
  </si>
  <si>
    <t>10124169</t>
  </si>
  <si>
    <t>KAN-23A-038A-152-L5_MC9</t>
  </si>
  <si>
    <t>PM-GEAR PUMP OF PCH FILLING MC</t>
  </si>
  <si>
    <t>13123628</t>
  </si>
  <si>
    <t>10124177</t>
  </si>
  <si>
    <t>PM-GEAR PUMP MOTOR OF PCH FILLING MC</t>
  </si>
  <si>
    <t>13129726</t>
  </si>
  <si>
    <t>PDM-VIB-PACKING-1M</t>
  </si>
  <si>
    <t>13127999</t>
  </si>
  <si>
    <t>PDM-VIB-MOLDING-1M</t>
  </si>
  <si>
    <t>13128000</t>
  </si>
  <si>
    <t>13127525</t>
  </si>
  <si>
    <t>13128890</t>
  </si>
  <si>
    <t>PDM-VIBA-BOILER-1M</t>
  </si>
  <si>
    <t>13123070</t>
  </si>
  <si>
    <t>10123820</t>
  </si>
  <si>
    <t>KAN-70A-088A-196-HP</t>
  </si>
  <si>
    <t>PM-SCREW COMP 5401-A PACKING</t>
  </si>
  <si>
    <t>13128889</t>
  </si>
  <si>
    <t>PM-CHECKLIST-CONTROLVALVE-BOILER-1M</t>
  </si>
  <si>
    <t>13127496</t>
  </si>
  <si>
    <t>13121206</t>
  </si>
  <si>
    <t>10124135</t>
  </si>
  <si>
    <t>KAN-70A-098A-152-ASC</t>
  </si>
  <si>
    <t>PM-DP6B ANTISCALANT DOSING PUMP</t>
  </si>
  <si>
    <t>13132043</t>
  </si>
  <si>
    <t>PDM-VIB-REF-AOP-1M</t>
  </si>
  <si>
    <t xml:space="preserve">Acid Oil </t>
  </si>
  <si>
    <t>13132040</t>
  </si>
  <si>
    <t>PDM-VIB--REF-150TPD-1M</t>
  </si>
  <si>
    <t>13132041</t>
  </si>
  <si>
    <t>PDM-IR-EL-REF-150TPD-1M</t>
  </si>
  <si>
    <t>13132679</t>
  </si>
  <si>
    <t>PML-LUB-REF-PHYSICAL-BL-GB-800TPD</t>
  </si>
  <si>
    <t>13132680</t>
  </si>
  <si>
    <t>PML-LUB-REF-PHYSICAL-BL-MOTOR-800TPD</t>
  </si>
  <si>
    <t>13132689</t>
  </si>
  <si>
    <t>PM-INSP-PUMP-BLEACHER 300 CHEM-1M</t>
  </si>
  <si>
    <t>13131589</t>
  </si>
  <si>
    <t>13134230</t>
  </si>
  <si>
    <t>PDM-VIB--BAKRY-1M</t>
  </si>
  <si>
    <t>13131593</t>
  </si>
  <si>
    <t>10156424</t>
  </si>
  <si>
    <t>PDM-DOMINO INKJET PRINTER FOR BAKERY</t>
  </si>
  <si>
    <t>13132683</t>
  </si>
  <si>
    <t>PM-Samarpan Machine 6-1M</t>
  </si>
  <si>
    <t>13133441</t>
  </si>
  <si>
    <t>PDM-VIB-PACKING-LINES-1M</t>
  </si>
  <si>
    <t>13134236</t>
  </si>
  <si>
    <t>PM-Line no 6-Packing-1M</t>
  </si>
  <si>
    <t>13132042</t>
  </si>
  <si>
    <t>KAN-23A-038A-017</t>
  </si>
  <si>
    <t>PM-INSP-STABILIZERS-PACKING-1M</t>
  </si>
  <si>
    <t>13135470</t>
  </si>
  <si>
    <t>10123422</t>
  </si>
  <si>
    <t>13138049</t>
  </si>
  <si>
    <t>10123428</t>
  </si>
  <si>
    <t>PM-POUCH MACHINE LINE 3 M/C 12</t>
  </si>
  <si>
    <t>13137195</t>
  </si>
  <si>
    <t>10123472</t>
  </si>
  <si>
    <t>13138051</t>
  </si>
  <si>
    <t>PM-FILM PRINTING M/C-R3</t>
  </si>
  <si>
    <t>13135032</t>
  </si>
  <si>
    <t>10123574</t>
  </si>
  <si>
    <t>PDM-DOMINO INKJET PRINTER FILM PRINT R1</t>
  </si>
  <si>
    <t>13131590</t>
  </si>
  <si>
    <t>13138676</t>
  </si>
  <si>
    <t>13133472</t>
  </si>
  <si>
    <t>10156427</t>
  </si>
  <si>
    <t>PDM-DOMINO INKJET PRINTER MOULDING 15A</t>
  </si>
  <si>
    <t>13134245</t>
  </si>
  <si>
    <t>10156428</t>
  </si>
  <si>
    <t>PDM-DOMINO INKJET PRINTER MOULDING 15B</t>
  </si>
  <si>
    <t>13132052</t>
  </si>
  <si>
    <t>10156425</t>
  </si>
  <si>
    <t>PDM-DOMINO INKJET PRINTER MOULDING-5A</t>
  </si>
  <si>
    <t>13132690</t>
  </si>
  <si>
    <t>10156426</t>
  </si>
  <si>
    <t>PDM-DOMINO INKJET PRINTER MOULDING 5B</t>
  </si>
  <si>
    <t>13134244</t>
  </si>
  <si>
    <t>10150223</t>
  </si>
  <si>
    <t>PM-INSP-MOBILE EQUP-ORBITAL-81-1M</t>
  </si>
  <si>
    <t>13132675</t>
  </si>
  <si>
    <t>PM-CHECKLIST-PANEL-BOILER-1M</t>
  </si>
  <si>
    <t>13132681</t>
  </si>
  <si>
    <t>PDM-VIB-ETP-1M</t>
  </si>
  <si>
    <t>13134243</t>
  </si>
  <si>
    <t>PM-INSP-PUMP-ETP-1M</t>
  </si>
  <si>
    <t>13135067</t>
  </si>
  <si>
    <t>13135068</t>
  </si>
  <si>
    <t>13135059</t>
  </si>
  <si>
    <t>13135060</t>
  </si>
  <si>
    <t>13135056</t>
  </si>
  <si>
    <t>PDM-VIB-ETP-MOTOR(MVR-1)-1M</t>
  </si>
  <si>
    <t>13135057</t>
  </si>
  <si>
    <t>PDM-VIB-ETP-PUMP(MVR-1)-1M</t>
  </si>
  <si>
    <t>13135058</t>
  </si>
  <si>
    <t>13135061</t>
  </si>
  <si>
    <t>13135062</t>
  </si>
  <si>
    <t>13135063</t>
  </si>
  <si>
    <t>13135064</t>
  </si>
  <si>
    <t>13135065</t>
  </si>
  <si>
    <t>13135066</t>
  </si>
  <si>
    <t>13135034</t>
  </si>
  <si>
    <t>13135035</t>
  </si>
  <si>
    <t>13135036</t>
  </si>
  <si>
    <t>13135037</t>
  </si>
  <si>
    <t>13135038</t>
  </si>
  <si>
    <t>13135039</t>
  </si>
  <si>
    <t>13135040</t>
  </si>
  <si>
    <t>13135041</t>
  </si>
  <si>
    <t>13135042</t>
  </si>
  <si>
    <t>13135043</t>
  </si>
  <si>
    <t>13135044</t>
  </si>
  <si>
    <t>13135045</t>
  </si>
  <si>
    <t>13135046</t>
  </si>
  <si>
    <t>13135047</t>
  </si>
  <si>
    <t>13135048</t>
  </si>
  <si>
    <t>13135049</t>
  </si>
  <si>
    <t>13135050</t>
  </si>
  <si>
    <t>13135051</t>
  </si>
  <si>
    <t>13135052</t>
  </si>
  <si>
    <t>13135053</t>
  </si>
  <si>
    <t>13135054</t>
  </si>
  <si>
    <t>13135055</t>
  </si>
  <si>
    <t>13127996</t>
  </si>
  <si>
    <t>10123949</t>
  </si>
  <si>
    <t>PM-FAT TRAP OIL REC PUMP</t>
  </si>
  <si>
    <t>13123072</t>
  </si>
  <si>
    <t>PM-INSP-CONTROLVALVE-REF-300TPD-2M</t>
  </si>
  <si>
    <t>13131336</t>
  </si>
  <si>
    <t>13131345</t>
  </si>
  <si>
    <t>13131070</t>
  </si>
  <si>
    <t>13131331</t>
  </si>
  <si>
    <t>13131332</t>
  </si>
  <si>
    <t>13131328</t>
  </si>
  <si>
    <t>13131329</t>
  </si>
  <si>
    <t>13124983</t>
  </si>
  <si>
    <t>10124218</t>
  </si>
  <si>
    <t>PM-BAKERY LIQUID FILLING MC</t>
  </si>
  <si>
    <t>13125004</t>
  </si>
  <si>
    <t>10124221</t>
  </si>
  <si>
    <t>PM-BAKERY SOLID FILLING MC</t>
  </si>
  <si>
    <t>13131341</t>
  </si>
  <si>
    <t>13131342</t>
  </si>
  <si>
    <t>13131346</t>
  </si>
  <si>
    <t>10153837</t>
  </si>
  <si>
    <t>PDM-DOMINO INKJET PRINTER FOR LINE 16</t>
  </si>
  <si>
    <t>13126122</t>
  </si>
  <si>
    <t>10124239</t>
  </si>
  <si>
    <t>KAN-23A-038A-152-L3_MC1</t>
  </si>
  <si>
    <t>PM-GEAR PUMP MOTOR MC NO1 LINE NO3 PACK</t>
  </si>
  <si>
    <t>13126123</t>
  </si>
  <si>
    <t>10124241</t>
  </si>
  <si>
    <t>KAN-23A-038A-152-L3_MC2</t>
  </si>
  <si>
    <t>PM-GEAR PUMP MOTOR MC 2 LINE NO3 PACKING</t>
  </si>
  <si>
    <t>13131340</t>
  </si>
  <si>
    <t>13130634</t>
  </si>
  <si>
    <t>PDM-VIB-BOILER-2M</t>
  </si>
  <si>
    <t>13131344</t>
  </si>
  <si>
    <t>13127893</t>
  </si>
  <si>
    <t>10122743</t>
  </si>
  <si>
    <t>PM-DP/1 POLYMER DOSING</t>
  </si>
  <si>
    <t>13127892</t>
  </si>
  <si>
    <t>10122736</t>
  </si>
  <si>
    <t>KAN-70A-098A-152-DP_2</t>
  </si>
  <si>
    <t>PM-DP/2 FECL3 MOTOR</t>
  </si>
  <si>
    <t>13131333</t>
  </si>
  <si>
    <t>CRTD CSER GMCO NMAT PRC</t>
  </si>
  <si>
    <t>13141200</t>
  </si>
  <si>
    <t>PM-INVENTORY ITEMS(MOTOR, GB)-3M</t>
  </si>
  <si>
    <t>13137208</t>
  </si>
  <si>
    <t>PDM-VIB-TANKFARM-1M</t>
  </si>
  <si>
    <t>13136489</t>
  </si>
  <si>
    <t>PDM-INF-REFINERY-150-600-MEC-1M</t>
  </si>
  <si>
    <t>13142804</t>
  </si>
  <si>
    <t>PM-INSP-CONTROLVALVE-REF-HYD-2M</t>
  </si>
  <si>
    <t>13135030</t>
  </si>
  <si>
    <t>PM-INSP-PUMP-ACID OIL-1M</t>
  </si>
  <si>
    <t>ACID OIL</t>
  </si>
  <si>
    <t>13129411</t>
  </si>
  <si>
    <t>10124299</t>
  </si>
  <si>
    <t>PM-EOT 4</t>
  </si>
  <si>
    <t>13138695</t>
  </si>
  <si>
    <t>10123246</t>
  </si>
  <si>
    <t>13134881</t>
  </si>
  <si>
    <t>PML-LUB-REF-PHYSICAL-BL-GEARBOX-300TPD</t>
  </si>
  <si>
    <t>13116388</t>
  </si>
  <si>
    <t>10122886</t>
  </si>
  <si>
    <t>KAN-20A-032A-107-26W02_A1</t>
  </si>
  <si>
    <t>PM-26W02/A1 PHE ALFA LAVAL 69 NOS</t>
  </si>
  <si>
    <t>13134880</t>
  </si>
  <si>
    <t>PML-LUB-REF-PHYSICAL-BL-MOTOR-300TPD</t>
  </si>
  <si>
    <t>13134882</t>
  </si>
  <si>
    <t>PML-LUB-REF-POSTBLEACHING-MOTOR-1M</t>
  </si>
  <si>
    <t>13136487</t>
  </si>
  <si>
    <t>PML-LUB-REF-POSTBLEACHING-PUMP-1M</t>
  </si>
  <si>
    <t>13136488</t>
  </si>
  <si>
    <t>13137241</t>
  </si>
  <si>
    <t>PM-INSP-PUMP-POST BLEACH-1M</t>
  </si>
  <si>
    <t>13138674</t>
  </si>
  <si>
    <t>13138675</t>
  </si>
  <si>
    <t>13116113</t>
  </si>
  <si>
    <t>10122876</t>
  </si>
  <si>
    <t>KAN-20A-032C-107-26W01_3</t>
  </si>
  <si>
    <t>PM-26W01/3 PHE ALFA LAVAL 38 NOS</t>
  </si>
  <si>
    <t>13116112</t>
  </si>
  <si>
    <t>10122861</t>
  </si>
  <si>
    <t>KAN-20A-035A-107-20W06</t>
  </si>
  <si>
    <t>PM-20W06 PHE ALFA LAVAL 27 PLATES</t>
  </si>
  <si>
    <t>13116389</t>
  </si>
  <si>
    <t>10122902</t>
  </si>
  <si>
    <t>KAN-20A-035A-107-20W21</t>
  </si>
  <si>
    <t>PM-20W21 PHE ALFA LAVAL 14 PLATES</t>
  </si>
  <si>
    <t>13129410</t>
  </si>
  <si>
    <t>10124298</t>
  </si>
  <si>
    <t>KAN-20A-035A-109-EOT2</t>
  </si>
  <si>
    <t>PM-EOT 2</t>
  </si>
  <si>
    <t>13131263</t>
  </si>
  <si>
    <t>10122891</t>
  </si>
  <si>
    <t>KAN-20A-035A-187-ST07</t>
  </si>
  <si>
    <t>PM-MC/1 MOTOR AC 5HP 2840RPM</t>
  </si>
  <si>
    <t>13135033</t>
  </si>
  <si>
    <t>10158355</t>
  </si>
  <si>
    <t>PM-OIL HEAT EXCHANGER-1M</t>
  </si>
  <si>
    <t>13138693</t>
  </si>
  <si>
    <t>13116111</t>
  </si>
  <si>
    <t>10122859</t>
  </si>
  <si>
    <t>KAN-20A-167A-107-54W04_A</t>
  </si>
  <si>
    <t>PM-54W04/A PHE ALFA LAVAL 86 NOS</t>
  </si>
  <si>
    <t>13129409</t>
  </si>
  <si>
    <t>10124297</t>
  </si>
  <si>
    <t>KAN-20A-167A-109-EOT1</t>
  </si>
  <si>
    <t>PM-EOT 1</t>
  </si>
  <si>
    <t>13137240</t>
  </si>
  <si>
    <t>PM-INSP-CONTROLVALVE-REF-ICE COND-3M</t>
  </si>
  <si>
    <t>13135562</t>
  </si>
  <si>
    <t>PM-INSP-CONTROLVALVE-BAKERY-1M</t>
  </si>
  <si>
    <t>13135472</t>
  </si>
  <si>
    <t>10123462</t>
  </si>
  <si>
    <t>PM DOMINO CARTON CODER NEW BAKERY</t>
  </si>
  <si>
    <t>13135026</t>
  </si>
  <si>
    <t>PM-Samarpan Machine 7-1M</t>
  </si>
  <si>
    <t>13135027</t>
  </si>
  <si>
    <t>PM-Samarpan Machine 8-1M</t>
  </si>
  <si>
    <t>13137214</t>
  </si>
  <si>
    <t>PM-Samarpan Machine 9-1M</t>
  </si>
  <si>
    <t>13138683</t>
  </si>
  <si>
    <t>13139964</t>
  </si>
  <si>
    <t>10123432</t>
  </si>
  <si>
    <t>PM-VNP POUCH FILLING MC 3 LINE 3</t>
  </si>
  <si>
    <t>13141957</t>
  </si>
  <si>
    <t>10123436</t>
  </si>
  <si>
    <t>PM-VNP POUCH FILLING MC 6 LINE 4</t>
  </si>
  <si>
    <t>13135829</t>
  </si>
  <si>
    <t>10123579</t>
  </si>
  <si>
    <t>13138050</t>
  </si>
  <si>
    <t>10123434</t>
  </si>
  <si>
    <t>KAN-23A-038A-151-L3_MC1</t>
  </si>
  <si>
    <t>PM-DOMINO CARTON CODER FOR LINIE 3</t>
  </si>
  <si>
    <t>13135577</t>
  </si>
  <si>
    <t>10123575</t>
  </si>
  <si>
    <t>KAN-23A-038A-151-L8_MC4</t>
  </si>
  <si>
    <t>PDM-DOMINO INKJET PRINTER FILM PRINT R2</t>
  </si>
  <si>
    <t>13128886</t>
  </si>
  <si>
    <t>10124022</t>
  </si>
  <si>
    <t>KAN-23A-038A-152-PCH</t>
  </si>
  <si>
    <t>PM-SOYA CHARAN TANK TP PCH MC MOTOR</t>
  </si>
  <si>
    <t>13142805</t>
  </si>
  <si>
    <t>13139140</t>
  </si>
  <si>
    <t>PMT-LUB-CONVE--Boiler-2W</t>
  </si>
  <si>
    <t>13115029</t>
  </si>
  <si>
    <t>10122836</t>
  </si>
  <si>
    <t>PM-HP DOSING TANK 150LTRS</t>
  </si>
  <si>
    <t>13115030</t>
  </si>
  <si>
    <t>10122837</t>
  </si>
  <si>
    <t>KAN-70A-088A-196-LP</t>
  </si>
  <si>
    <t>PM-LP DOSING TANK 150LTRS</t>
  </si>
  <si>
    <t>comp</t>
  </si>
  <si>
    <t>13127495</t>
  </si>
  <si>
    <t>PM-INSP-CONTROLVALVE-BOILER-1M</t>
  </si>
  <si>
    <t>13128262</t>
  </si>
  <si>
    <t>10122762</t>
  </si>
  <si>
    <t>KAN-70A-098A-007-FECL3</t>
  </si>
  <si>
    <t>PM-MOTOR AC 0.5HP 1390RPM</t>
  </si>
  <si>
    <t>13128263</t>
  </si>
  <si>
    <t>10122768</t>
  </si>
  <si>
    <t>PM-DP/2 FECL3 DOSING PUMP</t>
  </si>
  <si>
    <t>13128304</t>
  </si>
  <si>
    <t>10122772</t>
  </si>
  <si>
    <t>KAN-70A-098A-152-DP_3</t>
  </si>
  <si>
    <t>PM-DP/3 NAOCL PMOTOR</t>
  </si>
  <si>
    <t>13129406</t>
  </si>
  <si>
    <t>10122798</t>
  </si>
  <si>
    <t>PM-DP/3 NAOCL DOSING PUMP</t>
  </si>
  <si>
    <t>13131261</t>
  </si>
  <si>
    <t>10122882</t>
  </si>
  <si>
    <t>KAN-70A-098A-152-P6_5306</t>
  </si>
  <si>
    <t>PM-P6/5306 MOTOR AC 5HP 1430RPM</t>
  </si>
  <si>
    <t>13136490</t>
  </si>
  <si>
    <t>PDM-INF-MEC-ETP-1M</t>
  </si>
  <si>
    <t>13131324</t>
  </si>
  <si>
    <t>10122898</t>
  </si>
  <si>
    <t>KAN-70A-101A-152-EQ2</t>
  </si>
  <si>
    <t>PM-MOTOR AC 2HP 2870 RPM</t>
  </si>
  <si>
    <t>13131326</t>
  </si>
  <si>
    <t>10122901</t>
  </si>
  <si>
    <t>PM-MOTOR AC 2HP 2860 RPM</t>
  </si>
  <si>
    <t>13131026</t>
  </si>
  <si>
    <t>10122827</t>
  </si>
  <si>
    <t>PM-RO FEED PUMP ETP HPP2</t>
  </si>
  <si>
    <t>13130582</t>
  </si>
  <si>
    <t>10122848</t>
  </si>
  <si>
    <t>KAN-70A-101A-152-M02</t>
  </si>
  <si>
    <t>PM-IDLE MOTOR AC</t>
  </si>
  <si>
    <t>13131027</t>
  </si>
  <si>
    <t>10122866</t>
  </si>
  <si>
    <t>KAN-70A-101A-152-MC_2</t>
  </si>
  <si>
    <t>PM-MC/2 MINICELL/2 MOTOR AC 5HP</t>
  </si>
  <si>
    <t>13131028</t>
  </si>
  <si>
    <t>10122870</t>
  </si>
  <si>
    <t>KAN-70A-101A-152-P_11</t>
  </si>
  <si>
    <t>PM-P/11 R.O.FEED MOTOR AC 5HP</t>
  </si>
  <si>
    <t>13131262</t>
  </si>
  <si>
    <t>10122883</t>
  </si>
  <si>
    <t>13131325</t>
  </si>
  <si>
    <t>10122899</t>
  </si>
  <si>
    <t>KAN-70A-101A-152-P_7</t>
  </si>
  <si>
    <t>PM-MOTOR AC 3HP 2830 RPM</t>
  </si>
  <si>
    <t>13131260</t>
  </si>
  <si>
    <t>10122880</t>
  </si>
  <si>
    <t>KAN-70A-101A-152-SSP</t>
  </si>
  <si>
    <t>PM-MOTOR AC 7.5HP 1450RPM</t>
  </si>
  <si>
    <t>13135830</t>
  </si>
  <si>
    <t>PDM-VIB-TURBINE-1M</t>
  </si>
  <si>
    <t>13137209</t>
  </si>
  <si>
    <t>PM-Turbine-Centrifuge-1M</t>
  </si>
  <si>
    <t>13137242</t>
  </si>
  <si>
    <t>PM-INSP-PUMP-TURBINE-1M</t>
  </si>
  <si>
    <t>13141196</t>
  </si>
  <si>
    <t>PM-INSP-PUMP-TANKFARM</t>
  </si>
  <si>
    <t>13139291</t>
  </si>
  <si>
    <t>PM-INSP-PUMP-HYDROGENATION-1M</t>
  </si>
  <si>
    <t>13139290</t>
  </si>
  <si>
    <t>PDM-INF-CENTRIFUGE-1M</t>
  </si>
  <si>
    <t>13139141</t>
  </si>
  <si>
    <t>PML-LUB-BAKERY-GB/PUMP-1M</t>
  </si>
  <si>
    <t>13139142</t>
  </si>
  <si>
    <t>PML-LUB-BAKERY-MOTOR-1M</t>
  </si>
  <si>
    <t>13139277</t>
  </si>
  <si>
    <t>PM-Samarpan Machine 10-1M</t>
  </si>
  <si>
    <t>13139278</t>
  </si>
  <si>
    <t>PM-Samarpan Machine 11-1M</t>
  </si>
  <si>
    <t>13141185</t>
  </si>
  <si>
    <t>PM-Stabilizers-1M</t>
  </si>
  <si>
    <t>13142825</t>
  </si>
  <si>
    <t>PM-Samarpan Machine 1-1M</t>
  </si>
  <si>
    <t>13143230</t>
  </si>
  <si>
    <t>10123438</t>
  </si>
  <si>
    <t>PM-VNP POUCH FILLING MC 4 LINE 4</t>
  </si>
  <si>
    <t>13146894</t>
  </si>
  <si>
    <t>10123459</t>
  </si>
  <si>
    <t>PM-SOYA POUCH FILLING MC 10 LINE 5</t>
  </si>
  <si>
    <t>13141167</t>
  </si>
  <si>
    <t>13146905</t>
  </si>
  <si>
    <t>13141171</t>
  </si>
  <si>
    <t>PM-INSP-AIR-COMP-1M</t>
  </si>
  <si>
    <t>13139293</t>
  </si>
  <si>
    <t>10149638</t>
  </si>
  <si>
    <t>PM-INSP-MOBILE EQUP-ORBITAL-61-1M</t>
  </si>
  <si>
    <t>13139294</t>
  </si>
  <si>
    <t>10149636</t>
  </si>
  <si>
    <t>PM-INSP-MOBILE EQUP-ORBITAL-41-1M</t>
  </si>
  <si>
    <t>13141168</t>
  </si>
  <si>
    <t>PDM-VIBP-BOILER-MOTOR-1M</t>
  </si>
  <si>
    <t>13141169</t>
  </si>
  <si>
    <t>PML-LUB-BOILER-MOTOR-1M</t>
  </si>
  <si>
    <t>13141170</t>
  </si>
  <si>
    <t>PML-BOILER-GEARBOX-1M</t>
  </si>
  <si>
    <t>13145355</t>
  </si>
  <si>
    <t>13139288</t>
  </si>
  <si>
    <t>PDM-INF-FIRE PUMP HOUSE-1M</t>
  </si>
  <si>
    <t>13139289</t>
  </si>
  <si>
    <t>PDM-VIB-FIRE PUMP HOUSE-1M</t>
  </si>
  <si>
    <t>13139634</t>
  </si>
  <si>
    <t>PDM-ULT-ELE-SUBSTATION-PCC-3M</t>
  </si>
  <si>
    <t>13139635</t>
  </si>
  <si>
    <t>KAN-70A-091A-203</t>
  </si>
  <si>
    <t>PDM-ULT-ELE-SUBSTATION-TRANSFORMER-3M</t>
  </si>
  <si>
    <t>13141958</t>
  </si>
  <si>
    <t>PDM-VIB-WTP-1M</t>
  </si>
  <si>
    <t>13131576</t>
  </si>
  <si>
    <t>10122926</t>
  </si>
  <si>
    <t>PM-P6/5306 PRDS LP PUMP</t>
  </si>
  <si>
    <t>13144761</t>
  </si>
  <si>
    <t>PDM-VIB-ETP DEGGESSER PUMP'S MOTOR-1M</t>
  </si>
  <si>
    <t>13144762</t>
  </si>
  <si>
    <t>PDM-VIB-ETP-PUMPS-1M</t>
  </si>
  <si>
    <t>13144763</t>
  </si>
  <si>
    <t>PDM-VIB-ETP-PUMPS</t>
  </si>
  <si>
    <t>13144764</t>
  </si>
  <si>
    <t>PDM-VIB-ETP-(DISTILLATE PUMP'S MOTOR)-1M</t>
  </si>
  <si>
    <t>13132674</t>
  </si>
  <si>
    <t>10122985</t>
  </si>
  <si>
    <t>KAN-70A-101A-152-DP_1</t>
  </si>
  <si>
    <t>PM-MOTOR AC  0.5HP 1360 RPM</t>
  </si>
  <si>
    <t>13132642</t>
  </si>
  <si>
    <t>10122981</t>
  </si>
  <si>
    <t>KAN-70A-101A-152-DP_12</t>
  </si>
  <si>
    <t>13132037</t>
  </si>
  <si>
    <t>10122956</t>
  </si>
  <si>
    <t>13132038</t>
  </si>
  <si>
    <t>10122959</t>
  </si>
  <si>
    <t>KAN-70A-101A-152-DP_19</t>
  </si>
  <si>
    <t>13132643</t>
  </si>
  <si>
    <t>10122983</t>
  </si>
  <si>
    <t>KAN-70A-101A-152-DP_DOP</t>
  </si>
  <si>
    <t>13132034</t>
  </si>
  <si>
    <t>10122930</t>
  </si>
  <si>
    <t>PM-MOTOR AC 5HP 2840RPM</t>
  </si>
  <si>
    <t>13144771</t>
  </si>
  <si>
    <t>10159205</t>
  </si>
  <si>
    <t>13144772</t>
  </si>
  <si>
    <t>10159206</t>
  </si>
  <si>
    <t>13144773</t>
  </si>
  <si>
    <t>10159207</t>
  </si>
  <si>
    <t>13131793</t>
  </si>
  <si>
    <t>10122860</t>
  </si>
  <si>
    <t>PM-FLOATING OIL SUMP PUMP</t>
  </si>
  <si>
    <t>13144765</t>
  </si>
  <si>
    <t>10159007</t>
  </si>
  <si>
    <t>PDM-VIB-ETP-(MGF FEED PUMP P-101)-1M</t>
  </si>
  <si>
    <t>13144766</t>
  </si>
  <si>
    <t>10159010</t>
  </si>
  <si>
    <t>PDM-VIB-ETP-(SLUDGE DRAIN PUMP P101A)-1M</t>
  </si>
  <si>
    <t>13144767</t>
  </si>
  <si>
    <t>10159011</t>
  </si>
  <si>
    <t>PDM-VIB-ETP-(SLUDGE DRAIN PUMP P101B)-1M</t>
  </si>
  <si>
    <t>13144768</t>
  </si>
  <si>
    <t>10159176</t>
  </si>
  <si>
    <t>PDM-VIB-ETP- MOTOR-1M(FERRIC DOSING)</t>
  </si>
  <si>
    <t>13144769</t>
  </si>
  <si>
    <t>10159177</t>
  </si>
  <si>
    <t>13144770</t>
  </si>
  <si>
    <t>10159178</t>
  </si>
  <si>
    <t>13131575</t>
  </si>
  <si>
    <t>10122912</t>
  </si>
  <si>
    <t>KAN-70A-101A-152-P_10A</t>
  </si>
  <si>
    <t>PM-P/10A MOTOR AC 12HP 2956RPM</t>
  </si>
  <si>
    <t>13135469</t>
  </si>
  <si>
    <t>10122869</t>
  </si>
  <si>
    <t>PM-P/10A UF BACKWASH PUMP</t>
  </si>
  <si>
    <t>13131574</t>
  </si>
  <si>
    <t>10122909</t>
  </si>
  <si>
    <t>KAN-70A-101A-152-P_10B</t>
  </si>
  <si>
    <t>PM-P/10B UF BACKWASH MOTOR AC</t>
  </si>
  <si>
    <t>13133439</t>
  </si>
  <si>
    <t>10122864</t>
  </si>
  <si>
    <t>PM-P/10B UF BACKWASH PUMP 84M3/HR</t>
  </si>
  <si>
    <t>13131563</t>
  </si>
  <si>
    <t>10122908</t>
  </si>
  <si>
    <t>PM-MOTOR AC 2HP 2825RPM</t>
  </si>
  <si>
    <t>13132641</t>
  </si>
  <si>
    <t>10122972</t>
  </si>
  <si>
    <t>PM-P/6 MOTOR AC 2HP 2825RPM</t>
  </si>
  <si>
    <t>13134878</t>
  </si>
  <si>
    <t>10122868</t>
  </si>
  <si>
    <t>PM-SMFT FEED PUMP</t>
  </si>
  <si>
    <t>13132036</t>
  </si>
  <si>
    <t>10122946</t>
  </si>
  <si>
    <t>KAN-70A-101A-152-P_9</t>
  </si>
  <si>
    <t>PM-P/9 MOTOR AC 10HP 1445RPM</t>
  </si>
  <si>
    <t>13132035</t>
  </si>
  <si>
    <t>10122931</t>
  </si>
  <si>
    <t>PM-P/W4 MOTOR AC 5HP 2890RPM</t>
  </si>
  <si>
    <t>13144774</t>
  </si>
  <si>
    <t>10159208</t>
  </si>
  <si>
    <t>13144775</t>
  </si>
  <si>
    <t>10159209</t>
  </si>
  <si>
    <t>13131562</t>
  </si>
  <si>
    <t>10122906</t>
  </si>
  <si>
    <t>PM-MOTOR AC 3HP 2860 RPM</t>
  </si>
  <si>
    <t>13117269</t>
  </si>
  <si>
    <t>10122936</t>
  </si>
  <si>
    <t>KAN-20A-031B-107-27W01_2</t>
  </si>
  <si>
    <t>PM-27W01/2 PHE ALFA LAVAL 20 NOS</t>
  </si>
  <si>
    <t>13116865</t>
  </si>
  <si>
    <t>10122920</t>
  </si>
  <si>
    <t>KAN-20A-031B-107-27W11</t>
  </si>
  <si>
    <t>PM-27W11 PHE ALFA LAVAL 20 PLATES</t>
  </si>
  <si>
    <t>13117270</t>
  </si>
  <si>
    <t>10122940</t>
  </si>
  <si>
    <t>KAN-20A-035A-107-20W03</t>
  </si>
  <si>
    <t>PM-20W03 PHE ALFA LAVAL 32 PLATES</t>
  </si>
  <si>
    <t>13116866</t>
  </si>
  <si>
    <t>10122922</t>
  </si>
  <si>
    <t>KAN-20A-167A-107-54W03_B</t>
  </si>
  <si>
    <t>PM-54W03/B ALFA LAVAL122 PLATES</t>
  </si>
  <si>
    <t>13116867</t>
  </si>
  <si>
    <t>10122928</t>
  </si>
  <si>
    <t>KAN-20A-167A-107-54W04_B</t>
  </si>
  <si>
    <t>PM-54W04/B PHE ALFA LAVAL 18 NOS</t>
  </si>
  <si>
    <t>13119643</t>
  </si>
  <si>
    <t>PM-SUB-TX-6M</t>
  </si>
  <si>
    <t>13116864</t>
  </si>
  <si>
    <t>10122915</t>
  </si>
  <si>
    <t>PM-HELICAL GEARED MOTOR 514RPM</t>
  </si>
  <si>
    <t>13144758</t>
  </si>
  <si>
    <t>13146140</t>
  </si>
  <si>
    <t>13146158</t>
  </si>
  <si>
    <t>13146896</t>
  </si>
  <si>
    <t>13146897</t>
  </si>
  <si>
    <t>13143299</t>
  </si>
  <si>
    <t>13150175</t>
  </si>
  <si>
    <t>13146914</t>
  </si>
  <si>
    <t>13143631</t>
  </si>
  <si>
    <t>13146901</t>
  </si>
  <si>
    <t>13146900</t>
  </si>
  <si>
    <t>13146911</t>
  </si>
  <si>
    <t>13145354</t>
  </si>
  <si>
    <t>13143624</t>
  </si>
  <si>
    <t>13144084</t>
  </si>
  <si>
    <t>13146160</t>
  </si>
  <si>
    <t>13146161</t>
  </si>
  <si>
    <t>13146908</t>
  </si>
  <si>
    <t>13146137</t>
  </si>
  <si>
    <t>13143989</t>
  </si>
  <si>
    <t>13147395</t>
  </si>
  <si>
    <t>13146174</t>
  </si>
  <si>
    <t>13146136</t>
  </si>
  <si>
    <t>13146913</t>
  </si>
  <si>
    <t>13144720</t>
  </si>
  <si>
    <t>13147396</t>
  </si>
  <si>
    <t>13147408</t>
  </si>
  <si>
    <t>13139492</t>
  </si>
  <si>
    <t>10124204</t>
  </si>
  <si>
    <t>PM-SEALER JAR</t>
  </si>
  <si>
    <t>13150766</t>
  </si>
  <si>
    <t>13145358</t>
  </si>
  <si>
    <t>13145359</t>
  </si>
  <si>
    <t>13144112</t>
  </si>
  <si>
    <t>PM-INSP-MOBILE EQUP-ORBITAL-71-1M</t>
  </si>
  <si>
    <t>13144760</t>
  </si>
  <si>
    <t>PM-INSP-MOBILE EQUP-ORBITAL-51-1M</t>
  </si>
  <si>
    <t>13143231</t>
  </si>
  <si>
    <t>13146899</t>
  </si>
  <si>
    <t>13146898</t>
  </si>
  <si>
    <t>13139139</t>
  </si>
  <si>
    <t>10123181</t>
  </si>
  <si>
    <t>KAN-70A-089A-187-ST08</t>
  </si>
  <si>
    <t>PM-PUMP CENTRIFUGAL 21 M3/HR</t>
  </si>
  <si>
    <t>Condensate</t>
  </si>
  <si>
    <t>13144721</t>
  </si>
  <si>
    <t>13137922</t>
  </si>
  <si>
    <t>10122881</t>
  </si>
  <si>
    <t>PM-EQUILISATION TANK PUMP</t>
  </si>
  <si>
    <t>13137194</t>
  </si>
  <si>
    <t>10122875</t>
  </si>
  <si>
    <t>PM-MC/2 MINICELL/2 PUMP 20 M3/HR</t>
  </si>
  <si>
    <t>13136423</t>
  </si>
  <si>
    <t>10122873</t>
  </si>
  <si>
    <t>PM-P/8 MOTOR AC 15HP 2956RPM</t>
  </si>
  <si>
    <t>13146915</t>
  </si>
  <si>
    <t>13139138</t>
  </si>
  <si>
    <t>10122884</t>
  </si>
  <si>
    <t>KAN-70A-101A-152-RORP</t>
  </si>
  <si>
    <t>PM-RO REJECT PUMP 4.1M3/HR 22MTR</t>
  </si>
  <si>
    <t>13124025</t>
  </si>
  <si>
    <t>10123198</t>
  </si>
  <si>
    <t>KAN-70A-089A-187-ST25</t>
  </si>
  <si>
    <t>PM-CONDENSATE DRAIN</t>
  </si>
  <si>
    <t>13150021</t>
  </si>
  <si>
    <t>13149505</t>
  </si>
  <si>
    <t>13149508</t>
  </si>
  <si>
    <t>13149530</t>
  </si>
  <si>
    <t>PM-INSP-PHE-CHECKLIST-REFINERY-1M</t>
  </si>
  <si>
    <t>13148822</t>
  </si>
  <si>
    <t xml:space="preserve">need to changed reference location </t>
  </si>
  <si>
    <t>13155537</t>
  </si>
  <si>
    <t>PDM-VIB-TANKFARM-2M</t>
  </si>
  <si>
    <t>13155538</t>
  </si>
  <si>
    <t>13150767</t>
  </si>
  <si>
    <t>13150212</t>
  </si>
  <si>
    <t>13150213</t>
  </si>
  <si>
    <t>13141166</t>
  </si>
  <si>
    <t>10123234</t>
  </si>
  <si>
    <t>KAN-20A-030A-152-C02</t>
  </si>
  <si>
    <t>PM-C02 DROP TANK PUMP 150 TPD HYD</t>
  </si>
  <si>
    <t>13147714</t>
  </si>
  <si>
    <t>13147715</t>
  </si>
  <si>
    <t>13147407</t>
  </si>
  <si>
    <t>13149503</t>
  </si>
  <si>
    <t>13149504</t>
  </si>
  <si>
    <t>13149500</t>
  </si>
  <si>
    <t>13149501</t>
  </si>
  <si>
    <t>13141165</t>
  </si>
  <si>
    <t>10122890</t>
  </si>
  <si>
    <t>KAN-20A-032C-107-26W02_3</t>
  </si>
  <si>
    <t>PM-20P01 MOTOR AC 7.5HP 2910RPM</t>
  </si>
  <si>
    <t>13142768</t>
  </si>
  <si>
    <t>10123273</t>
  </si>
  <si>
    <t>KAN-20A-035A-187-ST02</t>
  </si>
  <si>
    <t>PM-TEMP CV TCV20W07</t>
  </si>
  <si>
    <t>13139493</t>
  </si>
  <si>
    <t>13148168</t>
  </si>
  <si>
    <t>13147406</t>
  </si>
  <si>
    <t>13147720</t>
  </si>
  <si>
    <t>13149517</t>
  </si>
  <si>
    <t>13149518</t>
  </si>
  <si>
    <t xml:space="preserve">Need to change order Main Work Center has majority of the work involves ELE or INS </t>
  </si>
  <si>
    <t>13147727</t>
  </si>
  <si>
    <t>13150765</t>
  </si>
  <si>
    <t>13151829</t>
  </si>
  <si>
    <t>13154392</t>
  </si>
  <si>
    <t>13151394</t>
  </si>
  <si>
    <t>13154395</t>
  </si>
  <si>
    <t>13151410</t>
  </si>
  <si>
    <t>13150023</t>
  </si>
  <si>
    <t>13155223</t>
  </si>
  <si>
    <t>13147716</t>
  </si>
  <si>
    <t>13149511</t>
  </si>
  <si>
    <t>13150176</t>
  </si>
  <si>
    <t>13150777</t>
  </si>
  <si>
    <t>13148824</t>
  </si>
  <si>
    <t>13149531</t>
  </si>
  <si>
    <t>13153704</t>
  </si>
  <si>
    <t>13149529</t>
  </si>
  <si>
    <t>13153032</t>
  </si>
  <si>
    <t>13153033</t>
  </si>
  <si>
    <t>13153024</t>
  </si>
  <si>
    <t>13153025</t>
  </si>
  <si>
    <t>13139883</t>
  </si>
  <si>
    <t>10123212</t>
  </si>
  <si>
    <t>PM-MOTOR AC 22HP 2920 RPM</t>
  </si>
  <si>
    <t>13153021</t>
  </si>
  <si>
    <t>13153022</t>
  </si>
  <si>
    <t>13153023</t>
  </si>
  <si>
    <t>13153026</t>
  </si>
  <si>
    <t>13153027</t>
  </si>
  <si>
    <t>13153028</t>
  </si>
  <si>
    <t>13153029</t>
  </si>
  <si>
    <t>13153030</t>
  </si>
  <si>
    <t>13153031</t>
  </si>
  <si>
    <t>13143229</t>
  </si>
  <si>
    <t>10122895</t>
  </si>
  <si>
    <t>PM-P/8 MGF FEEDPUMP 30M3/HR 45MTR</t>
  </si>
  <si>
    <t>13152999</t>
  </si>
  <si>
    <t>13153000</t>
  </si>
  <si>
    <t>13153001</t>
  </si>
  <si>
    <t>13153002</t>
  </si>
  <si>
    <t>13153003</t>
  </si>
  <si>
    <t>13153004</t>
  </si>
  <si>
    <t>13153005</t>
  </si>
  <si>
    <t>13153006</t>
  </si>
  <si>
    <t>13153007</t>
  </si>
  <si>
    <t>13153008</t>
  </si>
  <si>
    <t>13153009</t>
  </si>
  <si>
    <t>13153010</t>
  </si>
  <si>
    <t>13153011</t>
  </si>
  <si>
    <t>13153012</t>
  </si>
  <si>
    <t>13153013</t>
  </si>
  <si>
    <t>13153014</t>
  </si>
  <si>
    <t xml:space="preserve">Pump seal leakage </t>
  </si>
  <si>
    <t>13153015</t>
  </si>
  <si>
    <t>13153016</t>
  </si>
  <si>
    <t>13153017</t>
  </si>
  <si>
    <t>13153018</t>
  </si>
  <si>
    <t>13153019</t>
  </si>
  <si>
    <t>13153020</t>
  </si>
  <si>
    <t>13125643</t>
  </si>
  <si>
    <t>10123243</t>
  </si>
  <si>
    <t>KAN-20A-030A-007-B08</t>
  </si>
  <si>
    <t>PM-CATALYST MIXING 35B08 AG GBOX</t>
  </si>
  <si>
    <t>13125642</t>
  </si>
  <si>
    <t>10123238</t>
  </si>
  <si>
    <t>KAN-20A-030A-007-C05</t>
  </si>
  <si>
    <t>PM-CLOUDY OIL TNK C05 AG GBOX</t>
  </si>
  <si>
    <t>13127994</t>
  </si>
  <si>
    <t>10123289</t>
  </si>
  <si>
    <t>KAN-20A-035A-196-SFT</t>
  </si>
  <si>
    <t>PM-DUST COLLECTOR SILICA FEED TNK</t>
  </si>
  <si>
    <t>13124979</t>
  </si>
  <si>
    <t>10123220</t>
  </si>
  <si>
    <t>KAN-70A-101A-196-AG5</t>
  </si>
  <si>
    <t>PM-AG5 DE-POLYMER STORAGE TANK</t>
  </si>
  <si>
    <t>13124981</t>
  </si>
  <si>
    <t>10123222</t>
  </si>
  <si>
    <t>KAN-70A-101A-196-AG6</t>
  </si>
  <si>
    <t>PM-AG-6 NUTRIENTS STORAGE</t>
  </si>
  <si>
    <t>13124980</t>
  </si>
  <si>
    <t>10123221</t>
  </si>
  <si>
    <t>KAN-70A-101A-196-AG7</t>
  </si>
  <si>
    <t>PM-AG7 CAUSTIC STORAGE TANK</t>
  </si>
  <si>
    <t>13124977</t>
  </si>
  <si>
    <t>10123216</t>
  </si>
  <si>
    <t>KAN-70A-101A-196-ASC</t>
  </si>
  <si>
    <t>PM-ANTISCALENT STORAGE TANK</t>
  </si>
  <si>
    <t>13124978</t>
  </si>
  <si>
    <t>10123219</t>
  </si>
  <si>
    <t>PM- POLYMER STORAGE TANK</t>
  </si>
  <si>
    <t>13155930</t>
  </si>
  <si>
    <t>pm-tankfarm-steam trap-3M</t>
  </si>
  <si>
    <t>TANKFORM</t>
  </si>
  <si>
    <t>13155224</t>
  </si>
  <si>
    <t>13152997</t>
  </si>
  <si>
    <t>13152976</t>
  </si>
  <si>
    <t>13151400</t>
  </si>
  <si>
    <t>13151401</t>
  </si>
  <si>
    <t>13151409</t>
  </si>
  <si>
    <t>13152975</t>
  </si>
  <si>
    <t>13152977</t>
  </si>
  <si>
    <t>13155221</t>
  </si>
  <si>
    <t>13155222</t>
  </si>
  <si>
    <t>13152998</t>
  </si>
  <si>
    <t>13152256</t>
  </si>
  <si>
    <t>13153716</t>
  </si>
  <si>
    <t>13151830</t>
  </si>
  <si>
    <t>13151406</t>
  </si>
  <si>
    <t>13151831</t>
  </si>
  <si>
    <t>13152263</t>
  </si>
  <si>
    <t>13152984</t>
  </si>
  <si>
    <t>13152985</t>
  </si>
  <si>
    <t xml:space="preserve">PACKING </t>
  </si>
  <si>
    <t>13156754</t>
  </si>
  <si>
    <t>13158897</t>
  </si>
  <si>
    <t>13152170</t>
  </si>
  <si>
    <t>13154394</t>
  </si>
  <si>
    <t>13151908</t>
  </si>
  <si>
    <t>13131327</t>
  </si>
  <si>
    <t>10123419</t>
  </si>
  <si>
    <t>PM-INDUCTION SEALING MACHINE FOR CAP</t>
  </si>
  <si>
    <t>13147593</t>
  </si>
  <si>
    <t>10123435</t>
  </si>
  <si>
    <t>PM-CARTON SEALING MACHINE IN  LINE 3</t>
  </si>
  <si>
    <t>13159559</t>
  </si>
  <si>
    <t>13152268</t>
  </si>
  <si>
    <t>13151396</t>
  </si>
  <si>
    <t xml:space="preserve">BOILER </t>
  </si>
  <si>
    <t>13142806</t>
  </si>
  <si>
    <t>PDM-VIB-ETP-2M</t>
  </si>
  <si>
    <t>13151402</t>
  </si>
  <si>
    <t>13152267</t>
  </si>
  <si>
    <t>13155225</t>
  </si>
  <si>
    <t>13147394</t>
  </si>
  <si>
    <t>10123391</t>
  </si>
  <si>
    <t>KAN-70A-101A-152-HPP_1</t>
  </si>
  <si>
    <t>PM-MOTOR AC 22HP 2940 RPM</t>
  </si>
  <si>
    <t>13143988</t>
  </si>
  <si>
    <t>10122897</t>
  </si>
  <si>
    <t>PM-P/9 MGF BACKWASH PUMP 25M3/HR</t>
  </si>
  <si>
    <t>13144719</t>
  </si>
  <si>
    <t>10122910</t>
  </si>
  <si>
    <t>PM-SLUDGE SUMP PUMP</t>
  </si>
  <si>
    <t>13154396</t>
  </si>
  <si>
    <t>13164718</t>
  </si>
  <si>
    <t>PM-INSP-LUXLEVEL_1M</t>
  </si>
  <si>
    <t>13158947</t>
  </si>
  <si>
    <t>13155966</t>
  </si>
  <si>
    <t>TECO CNF  NMAT PRC  SETC</t>
  </si>
  <si>
    <t>13155232</t>
  </si>
  <si>
    <t>PM-INSP-CONTROLVALVE-REF-200TPD-2M</t>
  </si>
  <si>
    <t>13148169</t>
  </si>
  <si>
    <t>KAN-20A-027A-187</t>
  </si>
  <si>
    <t>PDM-IR-THERMOGRAPHY-3M</t>
  </si>
  <si>
    <t>13157511</t>
  </si>
  <si>
    <t>13149397</t>
  </si>
  <si>
    <t>10123485</t>
  </si>
  <si>
    <t>PM-27P02-1 DEARATOR PUMP</t>
  </si>
  <si>
    <t>13149398</t>
  </si>
  <si>
    <t>10123498</t>
  </si>
  <si>
    <t>KAN-20A-031A-196-27B21A_1</t>
  </si>
  <si>
    <t>PM-27B21A-1 MOTOR  AC AGITATOR</t>
  </si>
  <si>
    <t>13155999</t>
  </si>
  <si>
    <t>KAN-20A-032A-187-ST01</t>
  </si>
  <si>
    <t>13155996</t>
  </si>
  <si>
    <t>13156756</t>
  </si>
  <si>
    <t>13156757</t>
  </si>
  <si>
    <t>13157510</t>
  </si>
  <si>
    <t>13156436</t>
  </si>
  <si>
    <t>10158323</t>
  </si>
  <si>
    <t>KAN-20A-078B-227-213</t>
  </si>
  <si>
    <t>PM-CONTROL VALVE CIE PLANT - 3M</t>
  </si>
  <si>
    <t>13156437</t>
  </si>
  <si>
    <t>10158324</t>
  </si>
  <si>
    <t>13156438</t>
  </si>
  <si>
    <t>10158325</t>
  </si>
  <si>
    <t>13156439</t>
  </si>
  <si>
    <t>10158326</t>
  </si>
  <si>
    <t>13156440</t>
  </si>
  <si>
    <t>13156441</t>
  </si>
  <si>
    <t>10158327</t>
  </si>
  <si>
    <t>13156442</t>
  </si>
  <si>
    <t>10158328</t>
  </si>
  <si>
    <t>13156443</t>
  </si>
  <si>
    <t>10158329</t>
  </si>
  <si>
    <t>13150764</t>
  </si>
  <si>
    <t>PM-INSP-PANEL-REFINERY-2M</t>
  </si>
  <si>
    <t>13156781</t>
  </si>
  <si>
    <t>TECO CNF  GMCO NMAT PRC  SETC</t>
  </si>
  <si>
    <t>13135471</t>
  </si>
  <si>
    <t>10123544</t>
  </si>
  <si>
    <t>KAN-20A-167A-040-VAM</t>
  </si>
  <si>
    <t>PM-CHILLER VAM THERMAX 250TR</t>
  </si>
  <si>
    <t>13155995</t>
  </si>
  <si>
    <t>13157402</t>
  </si>
  <si>
    <t>13157403</t>
  </si>
  <si>
    <t>13155971</t>
  </si>
  <si>
    <t>13156772</t>
  </si>
  <si>
    <t>13157499</t>
  </si>
  <si>
    <t>13157500</t>
  </si>
  <si>
    <t>13158932</t>
  </si>
  <si>
    <t>13160156</t>
  </si>
  <si>
    <t>13163121</t>
  </si>
  <si>
    <t>13164562</t>
  </si>
  <si>
    <t>13160060</t>
  </si>
  <si>
    <t>13163960</t>
  </si>
  <si>
    <t>13158084</t>
  </si>
  <si>
    <t>13148156</t>
  </si>
  <si>
    <t>10123442</t>
  </si>
  <si>
    <t>PM-CARTON SEALING MACHINE IN  LINE 4</t>
  </si>
  <si>
    <t>13148157</t>
  </si>
  <si>
    <t>10123456</t>
  </si>
  <si>
    <t>PM-CARTON SEALING MACHINE LINE 5</t>
  </si>
  <si>
    <t>13131577</t>
  </si>
  <si>
    <t>10123468</t>
  </si>
  <si>
    <t>PM-SHRINK SLEEVE HEATING</t>
  </si>
  <si>
    <t>13164034</t>
  </si>
  <si>
    <t>REL  CNF  NMAT PRC  SETC</t>
  </si>
  <si>
    <t>13161157</t>
  </si>
  <si>
    <t>PM-PACKING COLDROOM-AHU-3M</t>
  </si>
  <si>
    <t>13158922</t>
  </si>
  <si>
    <t>13157514</t>
  </si>
  <si>
    <t>13157515</t>
  </si>
  <si>
    <t>13158919</t>
  </si>
  <si>
    <t>13158920</t>
  </si>
  <si>
    <t>13158921</t>
  </si>
  <si>
    <t>13162437</t>
  </si>
  <si>
    <t>13150022</t>
  </si>
  <si>
    <t>PM-INSP-PLC-REFINERY-2M</t>
  </si>
  <si>
    <t>13157508</t>
  </si>
  <si>
    <t>13157509</t>
  </si>
  <si>
    <t>13160616</t>
  </si>
  <si>
    <t>10124088</t>
  </si>
  <si>
    <t>13159558</t>
  </si>
  <si>
    <t>13162548</t>
  </si>
  <si>
    <t>13162549</t>
  </si>
  <si>
    <t>13162550</t>
  </si>
  <si>
    <t>13162551</t>
  </si>
  <si>
    <t>13162558</t>
  </si>
  <si>
    <t>13162559</t>
  </si>
  <si>
    <t>13162560</t>
  </si>
  <si>
    <t>13162552</t>
  </si>
  <si>
    <t>13162553</t>
  </si>
  <si>
    <t>13162554</t>
  </si>
  <si>
    <t>13162555</t>
  </si>
  <si>
    <t>13162556</t>
  </si>
  <si>
    <t>13162557</t>
  </si>
  <si>
    <t>13148155</t>
  </si>
  <si>
    <t>10122921</t>
  </si>
  <si>
    <t>PM-P/11 RO FEED PUMP  34M3/HR</t>
  </si>
  <si>
    <t>13150019</t>
  </si>
  <si>
    <t>10122927</t>
  </si>
  <si>
    <t>PM-P/W4 RO PERMEATE PUMP 18M3/HR</t>
  </si>
  <si>
    <t>13162561</t>
  </si>
  <si>
    <t>13162562</t>
  </si>
  <si>
    <t>13155967</t>
  </si>
  <si>
    <t>13155997</t>
  </si>
  <si>
    <t>13162546</t>
  </si>
  <si>
    <t>13153707</t>
  </si>
  <si>
    <t>PM-INSP-CONTROLVALVE-REF-800TPD-2M</t>
  </si>
  <si>
    <t>13163963</t>
  </si>
  <si>
    <t>13164042</t>
  </si>
  <si>
    <t>13164675</t>
  </si>
  <si>
    <t>13164676</t>
  </si>
  <si>
    <t>13160617</t>
  </si>
  <si>
    <t>13167487</t>
  </si>
  <si>
    <t>13152255</t>
  </si>
  <si>
    <t>PDM-VIB-REFINERY-FRAC-2M</t>
  </si>
  <si>
    <t>13161168</t>
  </si>
  <si>
    <t>13164680</t>
  </si>
  <si>
    <t>13164679</t>
  </si>
  <si>
    <t>13164717</t>
  </si>
  <si>
    <t>13162436</t>
  </si>
  <si>
    <t>13161156</t>
  </si>
  <si>
    <t>13161807</t>
  </si>
  <si>
    <t>13164052</t>
  </si>
  <si>
    <t>13164053</t>
  </si>
  <si>
    <t>13164699</t>
  </si>
  <si>
    <t>13168135</t>
  </si>
  <si>
    <t>13163274</t>
  </si>
  <si>
    <t>13161082</t>
  </si>
  <si>
    <t>13164561</t>
  </si>
  <si>
    <t>13163304</t>
  </si>
  <si>
    <t>13163123</t>
  </si>
  <si>
    <t>13164063</t>
  </si>
  <si>
    <t>13161613</t>
  </si>
  <si>
    <t>13164674</t>
  </si>
  <si>
    <t>13164721</t>
  </si>
  <si>
    <t>13152169</t>
  </si>
  <si>
    <t>10123430</t>
  </si>
  <si>
    <t>KAN-23A-038A-166-L3_MC1</t>
  </si>
  <si>
    <t>PM-WEIGH SCALE FOR LINE 3</t>
  </si>
  <si>
    <t>13154393</t>
  </si>
  <si>
    <t>13168151</t>
  </si>
  <si>
    <t>13136484</t>
  </si>
  <si>
    <t>10123593</t>
  </si>
  <si>
    <t>PM-AIR DRYER</t>
  </si>
  <si>
    <t>13163277</t>
  </si>
  <si>
    <t>13163278</t>
  </si>
  <si>
    <t>13161822</t>
  </si>
  <si>
    <t>13162547</t>
  </si>
  <si>
    <t>13160558</t>
  </si>
  <si>
    <t>13164678</t>
  </si>
  <si>
    <t>13164677</t>
  </si>
  <si>
    <t>13137196</t>
  </si>
  <si>
    <t>10123658</t>
  </si>
  <si>
    <t>KAN-70A-091A-042-SP2</t>
  </si>
  <si>
    <t>PM-SPARE PANEL IN SUBSTATION</t>
  </si>
  <si>
    <t>13137197</t>
  </si>
  <si>
    <t>10123659</t>
  </si>
  <si>
    <t>KAN-70A-091A-042-SP3</t>
  </si>
  <si>
    <t>13137198</t>
  </si>
  <si>
    <t>10123660</t>
  </si>
  <si>
    <t>KAN-70A-091A-042-SP4</t>
  </si>
  <si>
    <t>13162439</t>
  </si>
  <si>
    <t>13155217</t>
  </si>
  <si>
    <t>13152891</t>
  </si>
  <si>
    <t>13164722</t>
  </si>
  <si>
    <t>13155952</t>
  </si>
  <si>
    <t>13160063</t>
  </si>
  <si>
    <t>13160062</t>
  </si>
  <si>
    <t>13157484</t>
  </si>
  <si>
    <t>13167460</t>
  </si>
  <si>
    <t>CRTD GMCO NMAT PRC</t>
  </si>
  <si>
    <t>13167462</t>
  </si>
  <si>
    <t>13167489</t>
  </si>
  <si>
    <t>13166844</t>
  </si>
  <si>
    <t xml:space="preserve">Refinery Tankform </t>
  </si>
  <si>
    <t>13168807</t>
  </si>
  <si>
    <t>13168703</t>
  </si>
  <si>
    <t>13168804</t>
  </si>
  <si>
    <t>13165353</t>
  </si>
  <si>
    <t>13165464</t>
  </si>
  <si>
    <t>13165159</t>
  </si>
  <si>
    <t>13167458</t>
  </si>
  <si>
    <t>13167459</t>
  </si>
  <si>
    <t>13167455</t>
  </si>
  <si>
    <t>13167456</t>
  </si>
  <si>
    <t>13165160</t>
  </si>
  <si>
    <t>13169977</t>
  </si>
  <si>
    <t>13165164</t>
  </si>
  <si>
    <t>13168149</t>
  </si>
  <si>
    <t>13142770</t>
  </si>
  <si>
    <t>10123825</t>
  </si>
  <si>
    <t>PM-BUFFER TANK 3000 L</t>
  </si>
  <si>
    <t>13142769</t>
  </si>
  <si>
    <t>10123824</t>
  </si>
  <si>
    <t>PM-PREMIX TANK 3000 L</t>
  </si>
  <si>
    <t>13142771</t>
  </si>
  <si>
    <t>10123826</t>
  </si>
  <si>
    <t>KAN-21A-038A-196-RMLT</t>
  </si>
  <si>
    <t>PM-RE MELT TANK</t>
  </si>
  <si>
    <t>13165475</t>
  </si>
  <si>
    <t>13165151</t>
  </si>
  <si>
    <t>13165471</t>
  </si>
  <si>
    <t>13167482</t>
  </si>
  <si>
    <t>13167483</t>
  </si>
  <si>
    <t>13165163</t>
  </si>
  <si>
    <t>13168806</t>
  </si>
  <si>
    <t>13171207</t>
  </si>
  <si>
    <t>13171770</t>
  </si>
  <si>
    <t>13170563</t>
  </si>
  <si>
    <t>13168700</t>
  </si>
  <si>
    <t>13171209</t>
  </si>
  <si>
    <t>13168812</t>
  </si>
  <si>
    <t>13168150</t>
  </si>
  <si>
    <t>13157400</t>
  </si>
  <si>
    <t>10123439</t>
  </si>
  <si>
    <t>PM-WEIGH SCALE FOR LINE 4</t>
  </si>
  <si>
    <t>13156983</t>
  </si>
  <si>
    <t>10123440</t>
  </si>
  <si>
    <t>KAN-23A-038A-166-L4_MC2</t>
  </si>
  <si>
    <t>13159556</t>
  </si>
  <si>
    <t>13160556</t>
  </si>
  <si>
    <t>13171773</t>
  </si>
  <si>
    <t>13165465</t>
  </si>
  <si>
    <t>13167476</t>
  </si>
  <si>
    <t>13167490</t>
  </si>
  <si>
    <t>13168157</t>
  </si>
  <si>
    <t>13166136</t>
  </si>
  <si>
    <t>13166845</t>
  </si>
  <si>
    <t>13165352</t>
  </si>
  <si>
    <t>13170634</t>
  </si>
  <si>
    <t>13147403</t>
  </si>
  <si>
    <t>PDM-IR-SUBSTATION-3M</t>
  </si>
  <si>
    <t>13167488</t>
  </si>
  <si>
    <t>13170679</t>
  </si>
  <si>
    <t>13170680</t>
  </si>
  <si>
    <t>13170671</t>
  </si>
  <si>
    <t>13170672</t>
  </si>
  <si>
    <t>13160555</t>
  </si>
  <si>
    <t>13170668</t>
  </si>
  <si>
    <t>13170669</t>
  </si>
  <si>
    <t>13170670</t>
  </si>
  <si>
    <t>13170673</t>
  </si>
  <si>
    <t>13170674</t>
  </si>
  <si>
    <t>13170675</t>
  </si>
  <si>
    <t>13170676</t>
  </si>
  <si>
    <t>13170677</t>
  </si>
  <si>
    <t>13170678</t>
  </si>
  <si>
    <t>13170646</t>
  </si>
  <si>
    <t>13170647</t>
  </si>
  <si>
    <t>13170648</t>
  </si>
  <si>
    <t>13170649</t>
  </si>
  <si>
    <t>13170650</t>
  </si>
  <si>
    <t>13170651</t>
  </si>
  <si>
    <t>13170652</t>
  </si>
  <si>
    <t>13170653</t>
  </si>
  <si>
    <t>13170654</t>
  </si>
  <si>
    <t>13170655</t>
  </si>
  <si>
    <t>13170656</t>
  </si>
  <si>
    <t>13170657</t>
  </si>
  <si>
    <t>13170658</t>
  </si>
  <si>
    <t>13170659</t>
  </si>
  <si>
    <t>13170660</t>
  </si>
  <si>
    <t>13170661</t>
  </si>
  <si>
    <t>13170662</t>
  </si>
  <si>
    <t>13170663</t>
  </si>
  <si>
    <t>13170664</t>
  </si>
  <si>
    <t>13170665</t>
  </si>
  <si>
    <t>13170666</t>
  </si>
  <si>
    <t>13170667</t>
  </si>
  <si>
    <t>13140208</t>
  </si>
  <si>
    <t>10123777</t>
  </si>
  <si>
    <t>KAN-70A-120A-107-PHE</t>
  </si>
  <si>
    <t>PM-PHE OIL PURIFICATION UNIT TURBINE</t>
  </si>
  <si>
    <t>13169041</t>
  </si>
  <si>
    <t>13169042</t>
  </si>
  <si>
    <t>13169126</t>
  </si>
  <si>
    <t>13169036</t>
  </si>
  <si>
    <t>13169125</t>
  </si>
  <si>
    <t>13169127</t>
  </si>
  <si>
    <t>13169038</t>
  </si>
  <si>
    <t>13169043</t>
  </si>
  <si>
    <t>13161081</t>
  </si>
  <si>
    <t>10122957</t>
  </si>
  <si>
    <t>KAN-70A-101A-152-DP_18</t>
  </si>
  <si>
    <t>PM-REF-PUMP-3M</t>
  </si>
  <si>
    <t>KAN-20A-030A-073</t>
  </si>
  <si>
    <t>PM_GAS DETECTOR CALIBRATION-6M</t>
  </si>
  <si>
    <t>KAN-20A-032B-196-26C03_2</t>
  </si>
  <si>
    <t>PM-26C03-2 AGI MOTOR</t>
  </si>
  <si>
    <t>KAN-20A-068A-213-CV01</t>
  </si>
  <si>
    <t>PM-NR MELTING VESSEL</t>
  </si>
  <si>
    <t>KAN-20A-068A-213-CV02</t>
  </si>
  <si>
    <t>PM-54C04 AGITATOR GEARBOX</t>
  </si>
  <si>
    <t>PM-CHECK WEIGHER ON LINE 5 IN PACKING</t>
  </si>
  <si>
    <t>KAN-23A-038A-166-L5_MC4</t>
  </si>
  <si>
    <t>PM-INSP-CONTROLVALVE-BOILER-2M</t>
  </si>
  <si>
    <t>Not defined</t>
  </si>
  <si>
    <t>KAN-70A-101A-196-SMFT</t>
  </si>
  <si>
    <t>PM-SMFT TANK AG</t>
  </si>
  <si>
    <t>KAN-70A-120A-213-QCNRV</t>
  </si>
  <si>
    <t>PM-QCNRV CONTROLL VALVE TURBINE</t>
  </si>
  <si>
    <t>KAN-20A-006C-152-P570</t>
  </si>
  <si>
    <t>PM-MOTOR CONDENSATE PUMP P-570</t>
  </si>
  <si>
    <t>Not MATCH</t>
  </si>
  <si>
    <t>PM-600 TPD MEMBRANE FILTER</t>
  </si>
  <si>
    <t>PM-CHECK WEIGHER FOR LINE 4</t>
  </si>
  <si>
    <t>PMT-SHUTDOWN-BOILER-ESP-3M</t>
  </si>
  <si>
    <t>PM-POLYMER DOSING PUMP</t>
  </si>
  <si>
    <t>PM-CLARIFIER 2 REC PUMP P/6</t>
  </si>
  <si>
    <t>KAN-21A-038A-107-PHE1</t>
  </si>
  <si>
    <t>PM-PLATE HEAT EXCHANGER ALFA LAVAL</t>
  </si>
  <si>
    <t>KAN-21A-038A-107-PHE2</t>
  </si>
  <si>
    <t>REL  GMPS MACM PRC  SETC</t>
  </si>
  <si>
    <t>PDM-IR-ELE-SUBSTATION-3M</t>
  </si>
  <si>
    <t>KAN-70A-101A-152-DP_2</t>
  </si>
  <si>
    <t>PM-FECL3 DOSING PUMP</t>
  </si>
  <si>
    <t>KAN-70A-101A-152-DP_3</t>
  </si>
  <si>
    <t>PM-SMBS DOSING PUMP</t>
  </si>
  <si>
    <t>KAN-70A-101A-152-DP_4</t>
  </si>
  <si>
    <t>PM-ANTISCALENT DOSING PUMP</t>
  </si>
  <si>
    <t>PM-GEAR BOX CT-1 FAN</t>
  </si>
  <si>
    <t>13182553</t>
  </si>
  <si>
    <t>13183052</t>
  </si>
  <si>
    <t>13186024</t>
  </si>
  <si>
    <t>13158085</t>
  </si>
  <si>
    <t>10124143</t>
  </si>
  <si>
    <t>KAN-20A-027A-059-AOCT</t>
  </si>
  <si>
    <t>PM-COOLING TOWER INDUSED DRAFT</t>
  </si>
  <si>
    <t>13184596</t>
  </si>
  <si>
    <t>13184597</t>
  </si>
  <si>
    <t>13183911</t>
  </si>
  <si>
    <t>PM-OIL CONTROL VALVE -1M</t>
  </si>
  <si>
    <t>13177048</t>
  </si>
  <si>
    <t>13183056</t>
  </si>
  <si>
    <t>13183055</t>
  </si>
  <si>
    <t>13183128</t>
  </si>
  <si>
    <t>13157401</t>
  </si>
  <si>
    <t>10123772</t>
  </si>
  <si>
    <t>KAN-21A-038A-107-MIN</t>
  </si>
  <si>
    <t>PM-20 PLATES STAINLESS STEEL PHE</t>
  </si>
  <si>
    <t>13176299</t>
  </si>
  <si>
    <t>13178021</t>
  </si>
  <si>
    <t>13183130</t>
  </si>
  <si>
    <t>13182561</t>
  </si>
  <si>
    <t>13182562</t>
  </si>
  <si>
    <t>13183084</t>
  </si>
  <si>
    <t>13184623</t>
  </si>
  <si>
    <t>13182573</t>
  </si>
  <si>
    <t>13159557</t>
  </si>
  <si>
    <t>10123582</t>
  </si>
  <si>
    <t>PM-CONVEYOR ROLLER LINE-3</t>
  </si>
  <si>
    <t>13160557</t>
  </si>
  <si>
    <t>10123584</t>
  </si>
  <si>
    <t>PM-CONVEYOR ROLLER LINE-5</t>
  </si>
  <si>
    <t>13160061</t>
  </si>
  <si>
    <t>10123583</t>
  </si>
  <si>
    <t>KAN-23A-038A-056-RC1</t>
  </si>
  <si>
    <t>13186886</t>
  </si>
  <si>
    <t>13186014</t>
  </si>
  <si>
    <t>13189998</t>
  </si>
  <si>
    <t>13186597</t>
  </si>
  <si>
    <t>13177046</t>
  </si>
  <si>
    <t>13177792</t>
  </si>
  <si>
    <t>13190002</t>
  </si>
  <si>
    <t>13184598</t>
  </si>
  <si>
    <t>13182216</t>
  </si>
  <si>
    <t>13182217</t>
  </si>
  <si>
    <t>13185344</t>
  </si>
  <si>
    <t>13186025</t>
  </si>
  <si>
    <t>13183910</t>
  </si>
  <si>
    <t>13184632</t>
  </si>
  <si>
    <t>13183054</t>
  </si>
  <si>
    <t>13188631</t>
  </si>
  <si>
    <t>13177045</t>
  </si>
  <si>
    <t>13183053</t>
  </si>
  <si>
    <t>13173890</t>
  </si>
  <si>
    <t>13183131</t>
  </si>
  <si>
    <t>8028493</t>
  </si>
  <si>
    <t>13183051</t>
  </si>
  <si>
    <t>8028413</t>
  </si>
  <si>
    <t>REL  GMPS MSPT PRC  SETC</t>
  </si>
  <si>
    <t>13182545</t>
  </si>
  <si>
    <t>8027909</t>
  </si>
  <si>
    <t>REL  MACM PRC  SETC</t>
  </si>
  <si>
    <t>13182462</t>
  </si>
  <si>
    <t>13186569</t>
  </si>
  <si>
    <t>13186571</t>
  </si>
  <si>
    <t>13186596</t>
  </si>
  <si>
    <t>13185142</t>
  </si>
  <si>
    <t>13187254</t>
  </si>
  <si>
    <t>13190050</t>
  </si>
  <si>
    <t>13187250</t>
  </si>
  <si>
    <t>13187251</t>
  </si>
  <si>
    <t>13186567</t>
  </si>
  <si>
    <t>13186568</t>
  </si>
  <si>
    <t>13190000</t>
  </si>
  <si>
    <t>13186564</t>
  </si>
  <si>
    <t>13186565</t>
  </si>
  <si>
    <t>13188112</t>
  </si>
  <si>
    <t>13188113</t>
  </si>
  <si>
    <t>13188121</t>
  </si>
  <si>
    <t>PM-INSP-PUMP-BLEACHER 800 PHY-1M</t>
  </si>
  <si>
    <t>13189999</t>
  </si>
  <si>
    <t>13190001</t>
  </si>
  <si>
    <t>13190052</t>
  </si>
  <si>
    <t>13186899</t>
  </si>
  <si>
    <t>13189279</t>
  </si>
  <si>
    <t>13179131</t>
  </si>
  <si>
    <t>13179132</t>
  </si>
  <si>
    <t>13161083</t>
  </si>
  <si>
    <t>10123830</t>
  </si>
  <si>
    <t>KAN-21A-038A-107-BIG</t>
  </si>
  <si>
    <t>PM-PHE BIG BAKERY</t>
  </si>
  <si>
    <t>13186887</t>
  </si>
  <si>
    <t>13186591</t>
  </si>
  <si>
    <t>13186592</t>
  </si>
  <si>
    <t>13188118</t>
  </si>
  <si>
    <t>13188632</t>
  </si>
  <si>
    <t>13189294</t>
  </si>
  <si>
    <t>13190021</t>
  </si>
  <si>
    <t>13190022</t>
  </si>
  <si>
    <t>13187253</t>
  </si>
  <si>
    <t>13191060</t>
  </si>
  <si>
    <t>13189997</t>
  </si>
  <si>
    <t>13187249</t>
  </si>
  <si>
    <t>13189274</t>
  </si>
  <si>
    <t>13186921</t>
  </si>
  <si>
    <t>13180704</t>
  </si>
  <si>
    <t>13180705</t>
  </si>
  <si>
    <t>13186900</t>
  </si>
  <si>
    <t>13193484</t>
  </si>
  <si>
    <t>13186574</t>
  </si>
  <si>
    <t>13189332</t>
  </si>
  <si>
    <t>13188108</t>
  </si>
  <si>
    <t>13186595</t>
  </si>
  <si>
    <t>13182460</t>
  </si>
  <si>
    <t>13182459</t>
  </si>
  <si>
    <t>13179906</t>
  </si>
  <si>
    <t>13188115</t>
  </si>
  <si>
    <t>13189331</t>
  </si>
  <si>
    <t>13190086</t>
  </si>
  <si>
    <t>13190087</t>
  </si>
  <si>
    <t>13190078</t>
  </si>
  <si>
    <t>13190079</t>
  </si>
  <si>
    <t>13190075</t>
  </si>
  <si>
    <t>13190076</t>
  </si>
  <si>
    <t>13190077</t>
  </si>
  <si>
    <t>13190080</t>
  </si>
  <si>
    <t>13190081</t>
  </si>
  <si>
    <t>13190082</t>
  </si>
  <si>
    <t>13190083</t>
  </si>
  <si>
    <t>13190084</t>
  </si>
  <si>
    <t>13190085</t>
  </si>
  <si>
    <t>13190053</t>
  </si>
  <si>
    <t>13190054</t>
  </si>
  <si>
    <t>13190055</t>
  </si>
  <si>
    <t>13190056</t>
  </si>
  <si>
    <t>13190057</t>
  </si>
  <si>
    <t>13190058</t>
  </si>
  <si>
    <t>13190059</t>
  </si>
  <si>
    <t>13190060</t>
  </si>
  <si>
    <t>13190061</t>
  </si>
  <si>
    <t>13190062</t>
  </si>
  <si>
    <t>13190063</t>
  </si>
  <si>
    <t>13190064</t>
  </si>
  <si>
    <t>13190065</t>
  </si>
  <si>
    <t>13190066</t>
  </si>
  <si>
    <t>13190067</t>
  </si>
  <si>
    <t>13190068</t>
  </si>
  <si>
    <t>13190069</t>
  </si>
  <si>
    <t>13190070</t>
  </si>
  <si>
    <t>13190071</t>
  </si>
  <si>
    <t>13190072</t>
  </si>
  <si>
    <t>13190073</t>
  </si>
  <si>
    <t>13190074</t>
  </si>
  <si>
    <t>Breakdown /Corrective maintenance (Comp)</t>
  </si>
  <si>
    <t>Preventive Maintenance (Comp)</t>
  </si>
  <si>
    <t>Available Hours</t>
  </si>
  <si>
    <t xml:space="preserve"> Schedule PM Hours</t>
  </si>
  <si>
    <t>% Scheduling</t>
  </si>
  <si>
    <t>Free schedule hours</t>
  </si>
  <si>
    <t xml:space="preserve">Overall Compliance </t>
  </si>
  <si>
    <t xml:space="preserve">Master week </t>
  </si>
  <si>
    <t>Shakti/Av /Other Contract worker</t>
  </si>
  <si>
    <t xml:space="preserve">Total discussed jobs </t>
  </si>
  <si>
    <t xml:space="preserve">Total completed jobs </t>
  </si>
  <si>
    <t xml:space="preserve">C </t>
  </si>
  <si>
    <t>SL</t>
  </si>
  <si>
    <t xml:space="preserve">B </t>
  </si>
  <si>
    <t>Chirag/Dhaval</t>
  </si>
  <si>
    <t xml:space="preserve">OFF </t>
  </si>
  <si>
    <t xml:space="preserve">Month </t>
  </si>
  <si>
    <t xml:space="preserve">Work order </t>
  </si>
  <si>
    <t xml:space="preserve">Maintenance plan </t>
  </si>
  <si>
    <t xml:space="preserve">Task list </t>
  </si>
  <si>
    <t xml:space="preserve">Task list counter </t>
  </si>
  <si>
    <t xml:space="preserve">Remark </t>
  </si>
  <si>
    <t>Requestor</t>
  </si>
  <si>
    <t>Upadate item list and removed motor 10123364 &amp;101233401 because this is not part of 800TPD</t>
  </si>
  <si>
    <t xml:space="preserve">Need to update cycle and scheduling  continous back to back work order create in respective week </t>
  </si>
  <si>
    <t xml:space="preserve">Change equipment discription </t>
  </si>
  <si>
    <t>Need to closed because already present in 7878804 (Main Plan-34384)</t>
  </si>
  <si>
    <t>Main work centre intechanged with INS</t>
  </si>
  <si>
    <t>Debabarta</t>
  </si>
  <si>
    <t xml:space="preserve">10124084,10124085 Pump not in use manually firing </t>
  </si>
  <si>
    <t xml:space="preserve">Functional location for resposible work centre for orbital change INS from MEC </t>
  </si>
  <si>
    <t>Self</t>
  </si>
  <si>
    <t xml:space="preserve">Item code 183854 (Thermocouple ) need to add in BOM of list of heatsun machine </t>
  </si>
  <si>
    <t xml:space="preserve">MGF feed hcl dosing pump pump 10-P-210B Plan need marl deletion flag </t>
  </si>
  <si>
    <t>HRSCC soda Ash Dosing pump 10-P-501A</t>
  </si>
  <si>
    <t xml:space="preserve">done </t>
  </si>
  <si>
    <t>Motor PDM work centre change to ELE from MEC</t>
  </si>
  <si>
    <t xml:space="preserve">Self </t>
  </si>
  <si>
    <t>Work centre change to MEC from ELE, Maintenance plan description changed from Motor pump aqnd equipment description work centre add to MEC</t>
  </si>
  <si>
    <t>Equipment description need to change</t>
  </si>
  <si>
    <t>Upadate Equipment BOM of blower 200m3/hr ETP</t>
  </si>
  <si>
    <t xml:space="preserve">Need to close this plan because pump is already changed </t>
  </si>
  <si>
    <t xml:space="preserve">No need of PDM of Dosing Pump </t>
  </si>
  <si>
    <t xml:space="preserve">Set to deletion flag , because work order already mderge </t>
  </si>
  <si>
    <t>Merge equipment number 10122988</t>
  </si>
  <si>
    <t xml:space="preserve">Equpiment of refiney plan is for bakery </t>
  </si>
  <si>
    <t xml:space="preserve">Time need to increased from 5 to 8 beause list of eqipment increased </t>
  </si>
  <si>
    <t xml:space="preserve">Vibration , not applicabe on this pump </t>
  </si>
  <si>
    <t>Work centre need to change ELE from MEC</t>
  </si>
  <si>
    <t>10123494 equipment description need to change to 2P21A-1</t>
  </si>
  <si>
    <t xml:space="preserve">Mehul </t>
  </si>
  <si>
    <t xml:space="preserve">Change work centre from MEC to INS </t>
  </si>
  <si>
    <t xml:space="preserve">Ar10 and Ar20 both are same we need only Ar20 </t>
  </si>
  <si>
    <t xml:space="preserve">Manish </t>
  </si>
  <si>
    <t xml:space="preserve">Work centre need to change from mec to ele </t>
  </si>
  <si>
    <t xml:space="preserve">Some eqipment not in use we need to remove from order </t>
  </si>
  <si>
    <t xml:space="preserve">SC need to raised </t>
  </si>
  <si>
    <t xml:space="preserve">RAM shankar </t>
  </si>
  <si>
    <t xml:space="preserve">Scraffolding require </t>
  </si>
  <si>
    <t xml:space="preserve">Ms bleecher feeding pump seal leakage </t>
  </si>
  <si>
    <t>FPR(Person)</t>
  </si>
  <si>
    <t xml:space="preserve">Po Number </t>
  </si>
  <si>
    <t xml:space="preserve">Anurag  Singh </t>
  </si>
  <si>
    <t xml:space="preserve">Gland  and sleeve </t>
  </si>
  <si>
    <t xml:space="preserve">Gland and sleeve </t>
  </si>
  <si>
    <t xml:space="preserve">Display need to change ,Service Engineering </t>
  </si>
  <si>
    <t xml:space="preserve">Harshad patel </t>
  </si>
  <si>
    <t>SC created ,(Acessaries of controller )</t>
  </si>
  <si>
    <t xml:space="preserve">MATERIAL NOT available,Air Regulator </t>
  </si>
  <si>
    <t xml:space="preserve">Manoj kumar </t>
  </si>
  <si>
    <t>13193973</t>
  </si>
  <si>
    <t>13194039</t>
  </si>
  <si>
    <t>13194040</t>
  </si>
  <si>
    <t>13194047</t>
  </si>
  <si>
    <t>13194062</t>
  </si>
  <si>
    <t>13194118</t>
  </si>
  <si>
    <t>13194129</t>
  </si>
  <si>
    <t>13194138</t>
  </si>
  <si>
    <t>Line-16 Heat Sun machine EMG Stop Provis</t>
  </si>
  <si>
    <t>13194184</t>
  </si>
  <si>
    <t>13194185</t>
  </si>
  <si>
    <t>13194524</t>
  </si>
  <si>
    <t>New Chiller PKG 126 KL LP trip issue</t>
  </si>
  <si>
    <t>13194553</t>
  </si>
  <si>
    <t>line no 01 strapping mc heater power con</t>
  </si>
  <si>
    <t>13194697</t>
  </si>
  <si>
    <t>Soya PLF 3 pressure transmitted cable wo</t>
  </si>
  <si>
    <t>13194702</t>
  </si>
  <si>
    <t>MS PLF 1 shaft fitting</t>
  </si>
  <si>
    <t>13194736</t>
  </si>
  <si>
    <t>CPM-Air Compressor D servicing</t>
  </si>
  <si>
    <t>13194744</t>
  </si>
  <si>
    <t>5A m/c Leak tester m/c bearing prob b/d</t>
  </si>
  <si>
    <t>13194754</t>
  </si>
  <si>
    <t>light not availble at plf watch gls flr</t>
  </si>
  <si>
    <t>13194765</t>
  </si>
  <si>
    <t>To be removed power supply from socket c</t>
  </si>
  <si>
    <t>13194784</t>
  </si>
  <si>
    <t>line no 03 pencil conveter tripping prob</t>
  </si>
  <si>
    <t>13194785</t>
  </si>
  <si>
    <t>line no 06 srapping mc problem</t>
  </si>
  <si>
    <t>13194786</t>
  </si>
  <si>
    <t>line no 16 heatsun heating plate sensor</t>
  </si>
  <si>
    <t>13194787</t>
  </si>
  <si>
    <t>line no06 filling  mc incomming stopper</t>
  </si>
  <si>
    <t>KAN-23A-038A-056-RC</t>
  </si>
  <si>
    <t>13194804</t>
  </si>
  <si>
    <t>UF permeate flow meter not work</t>
  </si>
  <si>
    <t>seal change</t>
  </si>
  <si>
    <t>rep</t>
  </si>
  <si>
    <t>kishan</t>
  </si>
  <si>
    <t>gasket change</t>
  </si>
  <si>
    <t xml:space="preserve">Motor Under rated 
100-Spider changed </t>
  </si>
  <si>
    <t xml:space="preserve">Bhima </t>
  </si>
  <si>
    <t xml:space="preserve">Kisan </t>
  </si>
  <si>
    <t>checker plate welding to be done(SAF )</t>
  </si>
  <si>
    <t>Permit is ready but job started till 4:00 PM</t>
  </si>
  <si>
    <t xml:space="preserve">Quotation is pending </t>
  </si>
  <si>
    <t>Jay bajrangi</t>
  </si>
  <si>
    <t xml:space="preserve">Belt ,SC pending </t>
  </si>
  <si>
    <t xml:space="preserve">Waiting for stator procure </t>
  </si>
  <si>
    <t>13194740</t>
  </si>
  <si>
    <t>line 7 tapping machine problem</t>
  </si>
  <si>
    <t>13194756</t>
  </si>
  <si>
    <t>oldBakPremix Heating cooilg Valve isnot</t>
  </si>
  <si>
    <t>13194780</t>
  </si>
  <si>
    <t>CPO pt 7/8 pump not starting</t>
  </si>
  <si>
    <t>13194783</t>
  </si>
  <si>
    <t>line 8 tin seling mc</t>
  </si>
  <si>
    <t>13194790</t>
  </si>
  <si>
    <t>ammonia liquid pump sound</t>
  </si>
  <si>
    <t>KAN-23A-070A-152-P_NH3P1</t>
  </si>
  <si>
    <t>13194791</t>
  </si>
  <si>
    <t>line 7 ka shrink machine ka conveyor jam</t>
  </si>
  <si>
    <t>13194792</t>
  </si>
  <si>
    <t>power point ka reciptical kharab h</t>
  </si>
  <si>
    <t>13194793</t>
  </si>
  <si>
    <t>line 3 ka m/c hotizontal fook gaya h</t>
  </si>
  <si>
    <t>13194806</t>
  </si>
  <si>
    <t>half inch soft water line required</t>
  </si>
  <si>
    <t>KAN-20A-035A-036</t>
  </si>
  <si>
    <t>13194807</t>
  </si>
  <si>
    <t>HCl unloading pump not work</t>
  </si>
  <si>
    <t>13194814</t>
  </si>
  <si>
    <t>New MB flowmeter connection pending</t>
  </si>
  <si>
    <t>13194817</t>
  </si>
  <si>
    <t>s10 to msrefinry valve closing problam</t>
  </si>
  <si>
    <t>13194818</t>
  </si>
  <si>
    <t>unloading point 7/8 motor not start</t>
  </si>
  <si>
    <t>13195120</t>
  </si>
  <si>
    <t>line no 01 nozzle no 04 weight variation</t>
  </si>
  <si>
    <t>13195137</t>
  </si>
  <si>
    <t>line no 016 tin cap sealing  chuck probl</t>
  </si>
  <si>
    <t>13195156</t>
  </si>
  <si>
    <t>fractionation pc not start.</t>
  </si>
  <si>
    <t>13195158</t>
  </si>
  <si>
    <t>new cie plant air leak</t>
  </si>
  <si>
    <t>13195159</t>
  </si>
  <si>
    <t>uf reject vlave not working</t>
  </si>
  <si>
    <t>13195334</t>
  </si>
  <si>
    <t>Hydro Plant both side door closer Fittin</t>
  </si>
  <si>
    <t>13195421</t>
  </si>
  <si>
    <t>line 1 domino print cut problem</t>
  </si>
  <si>
    <t>13195422</t>
  </si>
  <si>
    <t>line1 fiiling nozzle no. 4 problem</t>
  </si>
  <si>
    <t xml:space="preserve">Compressor unit </t>
  </si>
  <si>
    <t xml:space="preserve">24 V Five volve SOV change </t>
  </si>
  <si>
    <t xml:space="preserve">SOV Service okay </t>
  </si>
  <si>
    <t xml:space="preserve">Bearing 6003 zz changed </t>
  </si>
  <si>
    <t xml:space="preserve">COMplete </t>
  </si>
  <si>
    <t>COMp</t>
  </si>
  <si>
    <t xml:space="preserve">800 TPD Udt due to ammonia compresor trip at high temperature </t>
  </si>
  <si>
    <t>13195150</t>
  </si>
  <si>
    <t>Reworking area Fan relocation</t>
  </si>
  <si>
    <t>13195461</t>
  </si>
  <si>
    <t>S-5 tank pump to be opened.</t>
  </si>
  <si>
    <t>13195462</t>
  </si>
  <si>
    <t>Cyclone actuator valve is not opening</t>
  </si>
  <si>
    <t>13195463</t>
  </si>
  <si>
    <t>tank farm motor not workinbg</t>
  </si>
  <si>
    <t>13195509</t>
  </si>
  <si>
    <t>New methoxide room floor reparing</t>
  </si>
  <si>
    <t>13195510</t>
  </si>
  <si>
    <t>S-5 pump not giving need to check impell</t>
  </si>
  <si>
    <t>13195624</t>
  </si>
  <si>
    <t>line 16 conveyor link bent</t>
  </si>
  <si>
    <t>13195625</t>
  </si>
  <si>
    <t>line 16 capping chuck set</t>
  </si>
  <si>
    <t>13195626</t>
  </si>
  <si>
    <t>line 6 tin sealing chuck</t>
  </si>
  <si>
    <t>13195627</t>
  </si>
  <si>
    <t xml:space="preserve">Cabling done sensor work </t>
  </si>
  <si>
    <t xml:space="preserve">Clampping done 
Line need to change </t>
  </si>
  <si>
    <t xml:space="preserve">Leakage source not identify </t>
  </si>
  <si>
    <t xml:space="preserve">Harshad , sir kyizen </t>
  </si>
  <si>
    <t xml:space="preserve">PO created </t>
  </si>
  <si>
    <t xml:space="preserve">3rd week of may , material </t>
  </si>
  <si>
    <t xml:space="preserve">User sign pending </t>
  </si>
  <si>
    <t xml:space="preserve">Item Code pending  , PO pending </t>
  </si>
  <si>
    <t>15A m/c cooling tower pipe water Leak</t>
  </si>
  <si>
    <t>Clamping done , line need to replace, 6''</t>
  </si>
  <si>
    <t xml:space="preserve">Multicore Cable </t>
  </si>
  <si>
    <t xml:space="preserve">Grinder room fall sealing,waiting for PO </t>
  </si>
  <si>
    <t>13195611</t>
  </si>
  <si>
    <t>old Bak B Tube Jali Remove</t>
  </si>
  <si>
    <t>13196008</t>
  </si>
  <si>
    <t>13196096</t>
  </si>
  <si>
    <t>line no 01 filling conveyer derailing pr</t>
  </si>
  <si>
    <t>13196097</t>
  </si>
  <si>
    <t>line no 01 nozzle no 08 hose-pipe leakag</t>
  </si>
  <si>
    <t>13196362</t>
  </si>
  <si>
    <t>PLF no-02 leaking from vibrator</t>
  </si>
  <si>
    <t xml:space="preserve">Pump changed but still overloading issue exists (3.4 A), Under observation
Contractor Fault , Changed </t>
  </si>
  <si>
    <t xml:space="preserve">valve opening and closing disturb , need to permanent sloved </t>
  </si>
  <si>
    <t xml:space="preserve">Sign by mandip </t>
  </si>
  <si>
    <t xml:space="preserve">Level arm &amp; scaming roller and stud </t>
  </si>
  <si>
    <t xml:space="preserve">Roller and stud change </t>
  </si>
  <si>
    <t>13196072</t>
  </si>
  <si>
    <t>13191758</t>
  </si>
  <si>
    <t>13191155</t>
  </si>
  <si>
    <t>13191782</t>
  </si>
  <si>
    <t>13193915</t>
  </si>
  <si>
    <t>13184595</t>
  </si>
  <si>
    <t>13191063</t>
  </si>
  <si>
    <t>13191154</t>
  </si>
  <si>
    <t>13191784</t>
  </si>
  <si>
    <t>13192960</t>
  </si>
  <si>
    <t>13192961</t>
  </si>
  <si>
    <t>13193914</t>
  </si>
  <si>
    <t>13184594</t>
  </si>
  <si>
    <t>13186711</t>
  </si>
  <si>
    <t>13193100</t>
  </si>
  <si>
    <t>13184463</t>
  </si>
  <si>
    <t>13191783</t>
  </si>
  <si>
    <t>13193797</t>
  </si>
  <si>
    <t>13193798</t>
  </si>
  <si>
    <t>13190490</t>
  </si>
  <si>
    <t>13191767</t>
  </si>
  <si>
    <t>13193081</t>
  </si>
  <si>
    <t>13193894</t>
  </si>
  <si>
    <t>13193895</t>
  </si>
  <si>
    <t>13168701</t>
  </si>
  <si>
    <t>10124065</t>
  </si>
  <si>
    <t>PM-GEAR BOX CONVEYOR CHAIN</t>
  </si>
  <si>
    <t>13194440</t>
  </si>
  <si>
    <t>13194441</t>
  </si>
  <si>
    <t>13192476</t>
  </si>
  <si>
    <t>13183703</t>
  </si>
  <si>
    <t>13196950</t>
  </si>
  <si>
    <t>13193917</t>
  </si>
  <si>
    <t>13193918</t>
  </si>
  <si>
    <t>13196473</t>
  </si>
  <si>
    <t>13193912</t>
  </si>
  <si>
    <t>13193913</t>
  </si>
  <si>
    <t>13183047</t>
  </si>
  <si>
    <t>13183048</t>
  </si>
  <si>
    <t>13183049</t>
  </si>
  <si>
    <t>13184462</t>
  </si>
  <si>
    <t>13186709</t>
  </si>
  <si>
    <t>13191156</t>
  </si>
  <si>
    <t>13186712</t>
  </si>
  <si>
    <t>13186884</t>
  </si>
  <si>
    <t>13186538</t>
  </si>
  <si>
    <t>13185963</t>
  </si>
  <si>
    <t>13186539</t>
  </si>
  <si>
    <t>13186540</t>
  </si>
  <si>
    <t>13186710</t>
  </si>
  <si>
    <t>13186713</t>
  </si>
  <si>
    <t>13186708</t>
  </si>
  <si>
    <t>13190790</t>
  </si>
  <si>
    <t>13191759</t>
  </si>
  <si>
    <t>13191785</t>
  </si>
  <si>
    <t>13169037</t>
  </si>
  <si>
    <t>10124357</t>
  </si>
  <si>
    <t>KAN-70A-120A-089-EX</t>
  </si>
  <si>
    <t>PM-AC EXCITER OF TURBINE</t>
  </si>
  <si>
    <t>13196213</t>
  </si>
  <si>
    <t>Moisture Meter 7&amp;8 pump spider issue</t>
  </si>
  <si>
    <t>13196377</t>
  </si>
  <si>
    <t>fan seiling line2 connection fail</t>
  </si>
  <si>
    <t>13196378</t>
  </si>
  <si>
    <t>line 5 samarpan mc capacity failed</t>
  </si>
  <si>
    <t>13196379</t>
  </si>
  <si>
    <t>15 A - HTL print m/c heater problem</t>
  </si>
  <si>
    <t>13196380</t>
  </si>
  <si>
    <t>to be done wiring with UPS supply provis</t>
  </si>
  <si>
    <t>13196397</t>
  </si>
  <si>
    <t>Bleacher pump leakage from seal</t>
  </si>
  <si>
    <t>13196413</t>
  </si>
  <si>
    <t>CPDM-Cooling tower motor 2 vib. high</t>
  </si>
  <si>
    <t>13196414</t>
  </si>
  <si>
    <t>New Bak Votator No 1RTD to be replace</t>
  </si>
  <si>
    <t>KAN-21B-006A-073</t>
  </si>
  <si>
    <t>13196420</t>
  </si>
  <si>
    <t>S10 pump motor tripping issue</t>
  </si>
  <si>
    <t>13196438</t>
  </si>
  <si>
    <t>Old Bak B tube inlet Acuator valve is no</t>
  </si>
  <si>
    <t>13196444</t>
  </si>
  <si>
    <t>CPDM-Cooling tower motor 3 vib. high</t>
  </si>
  <si>
    <t>13196446</t>
  </si>
  <si>
    <t>CPM-Sealing conveyor line 2 side guard</t>
  </si>
  <si>
    <t>13196448</t>
  </si>
  <si>
    <t>CPM-Weighing check line-2 showing batter</t>
  </si>
  <si>
    <t>13196450</t>
  </si>
  <si>
    <t>15B RHS Side Supply Fail</t>
  </si>
  <si>
    <t>13196614</t>
  </si>
  <si>
    <t>13196615</t>
  </si>
  <si>
    <t>ammonia compressar no3 load issue</t>
  </si>
  <si>
    <t>13196616</t>
  </si>
  <si>
    <t>new cie plf no 1 valve open problam</t>
  </si>
  <si>
    <t>13196715</t>
  </si>
  <si>
    <t>line 16 hitsam m/c problem</t>
  </si>
  <si>
    <t>13196718</t>
  </si>
  <si>
    <t>cooling tower blowdoun punp problem</t>
  </si>
  <si>
    <t>13196798</t>
  </si>
  <si>
    <t>line n o 04 mc no 07 rewinding roller  l</t>
  </si>
  <si>
    <t>13196799</t>
  </si>
  <si>
    <t>packing lift rope derailed problem</t>
  </si>
  <si>
    <t>13196880</t>
  </si>
  <si>
    <t>orbitar 81 not working</t>
  </si>
  <si>
    <t>13196949</t>
  </si>
  <si>
    <t>Water line leakage at WTP side</t>
  </si>
  <si>
    <t>13196951</t>
  </si>
  <si>
    <t>CPM-Samaphan machine 6 timing belt damag</t>
  </si>
  <si>
    <t>13197080</t>
  </si>
  <si>
    <t>Red Gate STP Cable One Phase Open</t>
  </si>
  <si>
    <t>13197081</t>
  </si>
  <si>
    <t>R&amp;M side Lighting arrangemant</t>
  </si>
  <si>
    <t>13197100</t>
  </si>
  <si>
    <t>15Aman pannel power on/off switch proble</t>
  </si>
  <si>
    <t>13197101</t>
  </si>
  <si>
    <t>Jbm cooling tower pump &amp; fan erthing pat</t>
  </si>
  <si>
    <t>13197133</t>
  </si>
  <si>
    <t>Turbine cooling tower blow water pump</t>
  </si>
  <si>
    <t>KAN-70A-088A-152-SAMPLE</t>
  </si>
  <si>
    <t>13197174</t>
  </si>
  <si>
    <t>LINE 16 HEATSUN HEATER FAILURE</t>
  </si>
  <si>
    <t>13197175</t>
  </si>
  <si>
    <t>LINE1 STRAPPING M/C LIMIT SWTCH</t>
  </si>
  <si>
    <t>13197178</t>
  </si>
  <si>
    <t>all strapping door safety swtich restore</t>
  </si>
  <si>
    <t xml:space="preserve">1 no Capacitor </t>
  </si>
  <si>
    <t xml:space="preserve">Need to identify problem </t>
  </si>
  <si>
    <t xml:space="preserve">Earthing Strip need to cahnge </t>
  </si>
  <si>
    <t xml:space="preserve">Material intend require </t>
  </si>
  <si>
    <t>2 fan rest nw fan 1005385745</t>
  </si>
  <si>
    <t>Receptical and JB</t>
  </si>
  <si>
    <t xml:space="preserve">Motor need to change </t>
  </si>
  <si>
    <t xml:space="preserve">Wrong Desription </t>
  </si>
  <si>
    <t>GRC-Diesel area temp indicator in refinery</t>
  </si>
  <si>
    <t xml:space="preserve">Tray need to be clean first </t>
  </si>
  <si>
    <t xml:space="preserve">Need to clean first </t>
  </si>
  <si>
    <t>Townhall</t>
  </si>
  <si>
    <t xml:space="preserve">Fan </t>
  </si>
  <si>
    <t>13197143</t>
  </si>
  <si>
    <t>05A Htl M/c Temp. Controller Cable Pro.</t>
  </si>
  <si>
    <t>13197402</t>
  </si>
  <si>
    <t>line 8 cap silling m/c problem</t>
  </si>
  <si>
    <t>13197403</t>
  </si>
  <si>
    <t>line 1 streping m/c mot working</t>
  </si>
  <si>
    <t>13197439</t>
  </si>
  <si>
    <t>GEA System, Temp trens is not coming</t>
  </si>
  <si>
    <t>13197440</t>
  </si>
  <si>
    <t>Acid oil sludge transfer pump issue</t>
  </si>
  <si>
    <t>13197564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</si>
</sst>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
    <numFmt numFmtId="166" formatCode="#,##0.000"/>
    <numFmt numFmtId="167" formatCode="####"/>
    <numFmt numFmtId="168" formatCode="dd\-mmm"/>
  </numFmts>
  <fonts count="37" x14ac:knownFonts="1">
    <font>
      <sz val="11"/>
      <color theme="1"/>
      <name val="Calibri"/>
      <family val="2"/>
      <scheme val="minor"/>
    </font>
    <font>
      <b/>
      <sz val="11"/>
      <color theme="1"/>
      <name val="Calibri"/>
      <family val="2"/>
      <scheme val="minor"/>
    </font>
    <font>
      <sz val="8"/>
      <name val="Calibri"/>
      <family val="2"/>
      <scheme val="minor"/>
    </font>
    <font>
      <sz val="20"/>
      <color theme="1"/>
      <name val="Calibri"/>
      <family val="2"/>
      <scheme val="minor"/>
    </font>
    <font>
      <b/>
      <sz val="14"/>
      <color theme="1"/>
      <name val="Calibri"/>
      <family val="2"/>
      <scheme val="minor"/>
    </font>
    <font>
      <sz val="11"/>
      <color rgb="FF000000"/>
      <name val="Calibri"/>
      <family val="2"/>
    </font>
    <font>
      <sz val="11"/>
      <color rgb="FFFF0000"/>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b/>
      <sz val="8"/>
      <color theme="1"/>
      <name val="Calibri"/>
      <family val="2"/>
      <scheme val="minor"/>
    </font>
    <font>
      <sz val="12"/>
      <color theme="1"/>
      <name val="Calibri"/>
      <family val="2"/>
      <scheme val="minor"/>
    </font>
    <font>
      <sz val="9"/>
      <color theme="1"/>
      <name val="Segoe UI"/>
      <family val="2"/>
    </font>
    <font>
      <sz val="11"/>
      <color rgb="FFFF0000"/>
      <name val="Calibri"/>
      <family val="2"/>
    </font>
    <font>
      <sz val="11"/>
      <color rgb="FF9C0006"/>
      <name val="Calibri"/>
      <family val="2"/>
    </font>
    <font>
      <b/>
      <sz val="12"/>
      <color theme="1"/>
      <name val="Calibri"/>
      <family val="2"/>
      <scheme val="minor"/>
    </font>
    <font>
      <sz val="10"/>
      <color theme="1"/>
      <name val="Times New Roman"/>
      <family val="1"/>
    </font>
    <font>
      <b/>
      <sz val="11"/>
      <color rgb="FF000000"/>
      <name val="Calibri"/>
      <family val="2"/>
    </font>
    <font>
      <sz val="12"/>
      <color rgb="FF000000"/>
      <name val="Calibri"/>
      <family val="2"/>
    </font>
    <font>
      <sz val="11"/>
      <name val="Calibri"/>
      <family val="2"/>
    </font>
    <font>
      <sz val="12"/>
      <color theme="1"/>
      <name val="Calibri"/>
      <family val="2"/>
    </font>
    <font>
      <sz val="10"/>
      <name val="Arial"/>
      <family val="2"/>
    </font>
    <font>
      <sz val="26"/>
      <color theme="1"/>
      <name val="Calibri"/>
      <family val="2"/>
      <scheme val="minor"/>
    </font>
    <font>
      <sz val="10"/>
      <color rgb="FF000000"/>
      <name val="Calibri"/>
      <family val="2"/>
    </font>
    <font>
      <sz val="10"/>
      <color theme="1"/>
      <name val="Calibri"/>
      <family val="2"/>
    </font>
    <font>
      <sz val="11"/>
      <color theme="1"/>
      <name val="Calibri"/>
      <family val="2"/>
      <scheme val="minor"/>
    </font>
    <font>
      <sz val="10"/>
      <name val="Arial"/>
      <family val="2"/>
    </font>
    <font>
      <sz val="18"/>
      <color theme="1"/>
      <name val="Calibri"/>
      <family val="2"/>
      <scheme val="minor"/>
    </font>
    <font>
      <b/>
      <sz val="22"/>
      <color theme="1"/>
      <name val="Calibri"/>
      <family val="2"/>
      <scheme val="minor"/>
    </font>
    <font>
      <b/>
      <sz val="16"/>
      <color theme="1"/>
      <name val="Calibri"/>
      <family val="2"/>
      <scheme val="minor"/>
    </font>
    <font>
      <sz val="36"/>
      <color theme="1"/>
      <name val="Calibri"/>
      <family val="2"/>
      <scheme val="minor"/>
    </font>
    <font>
      <sz val="11"/>
      <color theme="1"/>
      <name val="Calibri"/>
      <family val="2"/>
    </font>
    <font>
      <sz val="48"/>
      <color theme="1"/>
      <name val="Calibri"/>
      <family val="2"/>
      <scheme val="minor"/>
    </font>
    <font>
      <sz val="11"/>
      <name val="Calibri"/>
      <family val="2"/>
      <scheme val="minor"/>
    </font>
    <font>
      <sz val="12"/>
      <name val="Calibri"/>
      <family val="2"/>
      <scheme val="minor"/>
    </font>
    <font>
      <sz val="11"/>
      <color rgb="FF444444"/>
      <name val="Calibri"/>
      <family val="2"/>
    </font>
    <font>
      <sz val="11"/>
      <color rgb="FF000000"/>
      <name val="Calibri"/>
      <family val="2"/>
    </font>
  </fonts>
  <fills count="37">
    <fill>
      <patternFill patternType="none"/>
    </fill>
    <fill>
      <patternFill patternType="gray125"/>
    </fill>
    <fill>
      <patternFill patternType="solid">
        <fgColor theme="4" tint="0.39997558519241921"/>
        <bgColor indexed="64"/>
      </patternFill>
    </fill>
    <fill>
      <patternFill patternType="solid">
        <fgColor indexed="43"/>
        <bgColor indexed="64"/>
      </patternFill>
    </fill>
    <fill>
      <patternFill patternType="solid">
        <fgColor rgb="FFFFFF00"/>
        <bgColor indexed="64"/>
      </patternFill>
    </fill>
    <fill>
      <patternFill patternType="solid">
        <fgColor theme="0" tint="-0.14999847407452621"/>
        <bgColor indexed="64"/>
      </patternFill>
    </fill>
    <fill>
      <patternFill patternType="solid">
        <fgColor rgb="FF66FFFF"/>
        <bgColor indexed="64"/>
      </patternFill>
    </fill>
    <fill>
      <patternFill patternType="solid">
        <fgColor rgb="FF00B0F0"/>
        <bgColor indexed="64"/>
      </patternFill>
    </fill>
    <fill>
      <patternFill patternType="solid">
        <fgColor theme="0" tint="-0.249977111117893"/>
        <bgColor indexed="64"/>
      </patternFill>
    </fill>
    <fill>
      <patternFill patternType="solid">
        <fgColor rgb="FFFFC000"/>
        <bgColor indexed="64"/>
      </patternFill>
    </fill>
    <fill>
      <patternFill patternType="solid">
        <fgColor theme="3" tint="0.79998168889431442"/>
        <bgColor indexed="64"/>
      </patternFill>
    </fill>
    <fill>
      <patternFill patternType="solid">
        <fgColor rgb="FFFF0000"/>
        <bgColor indexed="64"/>
      </patternFill>
    </fill>
    <fill>
      <patternFill patternType="solid">
        <fgColor theme="0"/>
        <bgColor indexed="64"/>
      </patternFill>
    </fill>
    <fill>
      <patternFill patternType="solid">
        <fgColor theme="2" tint="-9.9978637043366805E-2"/>
        <bgColor indexed="64"/>
      </patternFill>
    </fill>
    <fill>
      <patternFill patternType="solid">
        <fgColor theme="5" tint="0.39997558519241921"/>
        <bgColor indexed="64"/>
      </patternFill>
    </fill>
    <fill>
      <patternFill patternType="solid">
        <fgColor theme="2" tint="-0.249977111117893"/>
        <bgColor indexed="64"/>
      </patternFill>
    </fill>
    <fill>
      <patternFill patternType="solid">
        <fgColor rgb="FF00B050"/>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C7CE"/>
        <bgColor indexed="64"/>
      </patternFill>
    </fill>
    <fill>
      <patternFill patternType="solid">
        <fgColor rgb="FFFFFF99"/>
        <bgColor rgb="FF000000"/>
      </patternFill>
    </fill>
    <fill>
      <patternFill patternType="solid">
        <fgColor theme="9" tint="0.39997558519241921"/>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ABF8F"/>
        <bgColor indexed="64"/>
      </patternFill>
    </fill>
    <fill>
      <patternFill patternType="solid">
        <fgColor rgb="FF8DB4E2"/>
        <bgColor indexed="64"/>
      </patternFill>
    </fill>
    <fill>
      <patternFill patternType="solid">
        <fgColor rgb="FF00FF00"/>
        <bgColor indexed="64"/>
      </patternFill>
    </fill>
    <fill>
      <patternFill patternType="solid">
        <fgColor theme="4" tint="0.79998168889431442"/>
        <bgColor theme="4" tint="0.79998168889431442"/>
      </patternFill>
    </fill>
    <fill>
      <patternFill patternType="solid">
        <fgColor rgb="FFFFFF99"/>
        <bgColor indexed="64"/>
      </patternFill>
    </fill>
    <fill>
      <patternFill patternType="solid">
        <fgColor rgb="FFC0C0C0"/>
        <bgColor indexed="64"/>
      </patternFill>
    </fill>
    <fill>
      <patternFill patternType="solid">
        <fgColor rgb="FFACB9CA"/>
        <bgColor indexed="64"/>
      </patternFill>
    </fill>
    <fill>
      <patternFill patternType="solid">
        <fgColor rgb="FFEDEDED"/>
        <bgColor indexed="64"/>
      </patternFill>
    </fill>
    <fill>
      <patternFill patternType="solid">
        <fgColor theme="2"/>
        <bgColor indexed="64"/>
      </patternFill>
    </fill>
    <fill>
      <patternFill patternType="solid">
        <fgColor theme="0" tint="-4.9989318521683403E-2"/>
        <bgColor indexed="64"/>
      </patternFill>
    </fill>
    <fill>
      <patternFill patternType="solid">
        <fgColor theme="0" tint="-4.9989318521683403E-2"/>
        <bgColor rgb="FF000000"/>
      </patternFill>
    </fill>
  </fills>
  <borders count="45">
    <border>
      <left/>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style="thin">
        <color indexed="64"/>
      </right>
      <top/>
      <bottom style="thin">
        <color indexed="64"/>
      </bottom>
      <diagonal/>
    </border>
    <border>
      <left/>
      <right/>
      <top/>
      <bottom style="thin">
        <color indexed="64"/>
      </bottom>
      <diagonal/>
    </border>
    <border>
      <left style="thin">
        <color indexed="64"/>
      </left>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rgb="FF000000"/>
      </bottom>
      <diagonal/>
    </border>
    <border>
      <left style="medium">
        <color indexed="64"/>
      </left>
      <right style="medium">
        <color indexed="64"/>
      </right>
      <top/>
      <bottom/>
      <diagonal/>
    </border>
    <border>
      <left/>
      <right style="medium">
        <color indexed="64"/>
      </right>
      <top/>
      <bottom/>
      <diagonal/>
    </border>
    <border>
      <left/>
      <right style="medium">
        <color indexed="64"/>
      </right>
      <top/>
      <bottom style="medium">
        <color indexed="64"/>
      </bottom>
      <diagonal/>
    </border>
    <border>
      <left/>
      <right/>
      <top/>
      <bottom style="thin">
        <color theme="4" tint="0.39997558519241921"/>
      </bottom>
      <diagonal/>
    </border>
    <border>
      <left/>
      <right/>
      <top style="thin">
        <color theme="4" tint="0.39997558519241921"/>
      </top>
      <bottom/>
      <diagonal/>
    </border>
    <border>
      <left/>
      <right style="medium">
        <color rgb="FF000000"/>
      </right>
      <top style="medium">
        <color indexed="64"/>
      </top>
      <bottom style="medium">
        <color indexed="64"/>
      </bottom>
      <diagonal/>
    </border>
    <border>
      <left style="thin">
        <color indexed="64"/>
      </left>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thin">
        <color indexed="64"/>
      </left>
      <right/>
      <top style="thin">
        <color indexed="64"/>
      </top>
      <bottom/>
      <diagonal/>
    </border>
    <border>
      <left/>
      <right/>
      <top style="thin">
        <color indexed="64"/>
      </top>
      <bottom/>
      <diagonal/>
    </border>
  </borders>
  <cellStyleXfs count="6">
    <xf numFmtId="0" fontId="0" fillId="0" borderId="0"/>
    <xf numFmtId="0" fontId="21" fillId="0" borderId="0"/>
    <xf numFmtId="0" fontId="26" fillId="0" borderId="0"/>
    <xf numFmtId="0" fontId="25" fillId="0" borderId="0"/>
    <xf numFmtId="0" fontId="26" fillId="0" borderId="0"/>
    <xf numFmtId="0" fontId="19" fillId="0" borderId="0">
      <alignment vertical="center"/>
    </xf>
  </cellStyleXfs>
  <cellXfs count="545">
    <xf numFmtId="0" fontId="0" fillId="0" borderId="0" xfId="0"/>
    <xf numFmtId="0" fontId="0" fillId="0" borderId="5" xfId="0" applyBorder="1" applyAlignment="1">
      <alignment horizontal="right"/>
    </xf>
    <xf numFmtId="0" fontId="0" fillId="2" borderId="6" xfId="0" applyFill="1" applyBorder="1"/>
    <xf numFmtId="0" fontId="0" fillId="0" borderId="7" xfId="0" applyBorder="1" applyAlignment="1">
      <alignment horizontal="right"/>
    </xf>
    <xf numFmtId="0" fontId="0" fillId="0" borderId="4" xfId="0" applyBorder="1" applyAlignment="1">
      <alignment wrapText="1"/>
    </xf>
    <xf numFmtId="0" fontId="0" fillId="0" borderId="4" xfId="0" applyBorder="1" applyAlignment="1">
      <alignment horizontal="right"/>
    </xf>
    <xf numFmtId="0" fontId="0" fillId="2" borderId="8" xfId="0" applyFill="1" applyBorder="1"/>
    <xf numFmtId="0" fontId="0" fillId="0" borderId="9" xfId="0" applyBorder="1" applyAlignment="1">
      <alignment horizontal="right"/>
    </xf>
    <xf numFmtId="0" fontId="0" fillId="0" borderId="10" xfId="0" applyBorder="1"/>
    <xf numFmtId="0" fontId="0" fillId="2" borderId="11" xfId="0" applyFill="1" applyBorder="1"/>
    <xf numFmtId="0" fontId="0" fillId="0" borderId="4" xfId="0" applyBorder="1"/>
    <xf numFmtId="0" fontId="0" fillId="2" borderId="4" xfId="0" applyFill="1" applyBorder="1"/>
    <xf numFmtId="0" fontId="0" fillId="0" borderId="4" xfId="0" applyBorder="1" applyAlignment="1">
      <alignment horizontal="center" vertical="center"/>
    </xf>
    <xf numFmtId="0" fontId="0" fillId="0" borderId="4" xfId="0" applyBorder="1" applyAlignment="1">
      <alignment horizontal="center" wrapText="1"/>
    </xf>
    <xf numFmtId="0" fontId="1" fillId="0" borderId="4" xfId="0" applyFont="1" applyBorder="1" applyAlignment="1">
      <alignment horizontal="center"/>
    </xf>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0" xfId="0" applyAlignment="1">
      <alignment horizontal="center"/>
    </xf>
    <xf numFmtId="0" fontId="1" fillId="0" borderId="0" xfId="0" applyFont="1"/>
    <xf numFmtId="0" fontId="0" fillId="0" borderId="12" xfId="0" applyBorder="1" applyAlignment="1">
      <alignment horizontal="right"/>
    </xf>
    <xf numFmtId="0" fontId="4" fillId="0" borderId="0" xfId="0" applyFont="1"/>
    <xf numFmtId="0" fontId="0" fillId="0" borderId="19" xfId="0" applyBorder="1" applyAlignment="1">
      <alignment horizontal="right"/>
    </xf>
    <xf numFmtId="0" fontId="0" fillId="0" borderId="0" xfId="0" applyAlignment="1">
      <alignment wrapText="1"/>
    </xf>
    <xf numFmtId="0" fontId="0" fillId="9" borderId="4" xfId="0" applyFill="1" applyBorder="1" applyAlignment="1">
      <alignment horizontal="center"/>
    </xf>
    <xf numFmtId="49" fontId="0" fillId="0" borderId="4" xfId="0" applyNumberFormat="1" applyBorder="1"/>
    <xf numFmtId="16" fontId="0" fillId="0" borderId="4" xfId="0" applyNumberFormat="1" applyBorder="1"/>
    <xf numFmtId="49" fontId="0" fillId="3" borderId="4" xfId="0" applyNumberFormat="1" applyFill="1" applyBorder="1"/>
    <xf numFmtId="0" fontId="0" fillId="0" borderId="0" xfId="0" applyAlignment="1">
      <alignment horizontal="center" vertical="center"/>
    </xf>
    <xf numFmtId="16" fontId="0" fillId="0" borderId="4" xfId="0" applyNumberFormat="1" applyBorder="1" applyAlignment="1">
      <alignment horizontal="center" vertical="center"/>
    </xf>
    <xf numFmtId="0" fontId="0" fillId="0" borderId="21" xfId="0" applyBorder="1"/>
    <xf numFmtId="49" fontId="0" fillId="0" borderId="20" xfId="0" applyNumberFormat="1" applyBorder="1"/>
    <xf numFmtId="0" fontId="0" fillId="0" borderId="20" xfId="0" applyBorder="1"/>
    <xf numFmtId="16" fontId="0" fillId="0" borderId="0" xfId="0" applyNumberFormat="1"/>
    <xf numFmtId="49" fontId="0" fillId="0" borderId="0" xfId="0" applyNumberFormat="1"/>
    <xf numFmtId="16" fontId="0" fillId="0" borderId="22" xfId="0" applyNumberFormat="1" applyBorder="1"/>
    <xf numFmtId="0" fontId="0" fillId="0" borderId="19" xfId="0" applyBorder="1"/>
    <xf numFmtId="49" fontId="0" fillId="11" borderId="4" xfId="0" applyNumberFormat="1" applyFill="1" applyBorder="1"/>
    <xf numFmtId="0" fontId="0" fillId="0" borderId="22" xfId="0" applyBorder="1"/>
    <xf numFmtId="16" fontId="0" fillId="0" borderId="19" xfId="0" applyNumberFormat="1" applyBorder="1"/>
    <xf numFmtId="16" fontId="5" fillId="0" borderId="4" xfId="0" applyNumberFormat="1" applyFont="1" applyBorder="1" applyAlignment="1">
      <alignment horizontal="center" vertical="center"/>
    </xf>
    <xf numFmtId="0" fontId="0" fillId="12" borderId="0" xfId="0" applyFill="1"/>
    <xf numFmtId="0" fontId="0" fillId="0" borderId="21" xfId="0" applyBorder="1" applyAlignment="1">
      <alignment horizontal="center" vertical="center"/>
    </xf>
    <xf numFmtId="164" fontId="0" fillId="0" borderId="4" xfId="0" applyNumberFormat="1" applyBorder="1"/>
    <xf numFmtId="0" fontId="0" fillId="0" borderId="4" xfId="0" applyBorder="1" applyAlignment="1">
      <alignment horizontal="left"/>
    </xf>
    <xf numFmtId="0" fontId="0" fillId="0" borderId="22" xfId="0" applyBorder="1" applyAlignment="1">
      <alignment horizontal="center" vertical="center"/>
    </xf>
    <xf numFmtId="0" fontId="0" fillId="0" borderId="20" xfId="0" applyBorder="1" applyAlignment="1">
      <alignment horizontal="center" vertical="center"/>
    </xf>
    <xf numFmtId="0" fontId="0" fillId="0" borderId="4" xfId="0" applyBorder="1" applyAlignment="1">
      <alignment horizontal="center"/>
    </xf>
    <xf numFmtId="0" fontId="0" fillId="13" borderId="0" xfId="0" applyFill="1"/>
    <xf numFmtId="0" fontId="0" fillId="13" borderId="4" xfId="0" applyFill="1" applyBorder="1"/>
    <xf numFmtId="14" fontId="0" fillId="12" borderId="4" xfId="0" applyNumberFormat="1" applyFill="1" applyBorder="1"/>
    <xf numFmtId="0" fontId="0" fillId="3" borderId="4" xfId="0" applyFill="1" applyBorder="1" applyAlignment="1">
      <alignment wrapText="1"/>
    </xf>
    <xf numFmtId="0" fontId="0" fillId="14" borderId="4" xfId="0" applyFill="1" applyBorder="1"/>
    <xf numFmtId="0" fontId="0" fillId="0" borderId="4" xfId="0" applyBorder="1" applyAlignment="1">
      <alignment vertical="center"/>
    </xf>
    <xf numFmtId="0" fontId="0" fillId="0" borderId="0" xfId="0" applyAlignment="1">
      <alignment textRotation="180"/>
    </xf>
    <xf numFmtId="16" fontId="0" fillId="0" borderId="4" xfId="0" applyNumberFormat="1" applyBorder="1" applyAlignment="1">
      <alignment horizontal="center"/>
    </xf>
    <xf numFmtId="0" fontId="0" fillId="15" borderId="0" xfId="0" applyFill="1"/>
    <xf numFmtId="0" fontId="0" fillId="11" borderId="4" xfId="0" applyFill="1" applyBorder="1"/>
    <xf numFmtId="0" fontId="8" fillId="9" borderId="4" xfId="0" applyFont="1" applyFill="1" applyBorder="1" applyAlignment="1">
      <alignment horizontal="center" vertical="center"/>
    </xf>
    <xf numFmtId="0" fontId="8" fillId="9" borderId="4" xfId="0" applyFont="1" applyFill="1" applyBorder="1" applyAlignment="1">
      <alignment horizontal="center"/>
    </xf>
    <xf numFmtId="0" fontId="8" fillId="9" borderId="4" xfId="0" applyFont="1" applyFill="1" applyBorder="1" applyAlignment="1">
      <alignment horizontal="center" wrapText="1"/>
    </xf>
    <xf numFmtId="0" fontId="1" fillId="0" borderId="0" xfId="0" applyFont="1" applyProtection="1">
      <protection locked="0"/>
    </xf>
    <xf numFmtId="0" fontId="0" fillId="3" borderId="4" xfId="0" applyFill="1" applyBorder="1" applyAlignment="1" applyProtection="1">
      <alignment horizontal="left"/>
      <protection locked="0"/>
    </xf>
    <xf numFmtId="0" fontId="11" fillId="0" borderId="4" xfId="0" applyFont="1" applyBorder="1"/>
    <xf numFmtId="0" fontId="11" fillId="0" borderId="0" xfId="0" applyFont="1"/>
    <xf numFmtId="0" fontId="1" fillId="5" borderId="4" xfId="0" applyFont="1" applyFill="1" applyBorder="1" applyAlignment="1">
      <alignment horizontal="center" vertical="center"/>
    </xf>
    <xf numFmtId="14" fontId="0" fillId="0" borderId="0" xfId="0" applyNumberFormat="1"/>
    <xf numFmtId="14" fontId="8" fillId="9" borderId="4" xfId="0" applyNumberFormat="1" applyFont="1" applyFill="1" applyBorder="1" applyAlignment="1">
      <alignment horizontal="center" vertical="center"/>
    </xf>
    <xf numFmtId="0" fontId="0" fillId="19" borderId="0" xfId="0" applyFill="1"/>
    <xf numFmtId="49" fontId="0" fillId="19" borderId="4" xfId="0" applyNumberFormat="1" applyFill="1" applyBorder="1"/>
    <xf numFmtId="0" fontId="0" fillId="19" borderId="4" xfId="0" applyFill="1" applyBorder="1"/>
    <xf numFmtId="16" fontId="0" fillId="19" borderId="4" xfId="0" applyNumberFormat="1" applyFill="1" applyBorder="1"/>
    <xf numFmtId="0" fontId="0" fillId="19" borderId="4" xfId="0" applyFill="1" applyBorder="1" applyAlignment="1">
      <alignment wrapText="1"/>
    </xf>
    <xf numFmtId="0" fontId="0" fillId="0" borderId="25" xfId="0" applyBorder="1" applyAlignment="1">
      <alignment horizontal="center" vertical="center"/>
    </xf>
    <xf numFmtId="14" fontId="0" fillId="0" borderId="4" xfId="0" applyNumberFormat="1" applyBorder="1"/>
    <xf numFmtId="0" fontId="0" fillId="0" borderId="0" xfId="0" applyAlignment="1">
      <alignment vertical="center"/>
    </xf>
    <xf numFmtId="0" fontId="0" fillId="0" borderId="24" xfId="0" applyBorder="1" applyAlignment="1">
      <alignment horizontal="center" vertical="center"/>
    </xf>
    <xf numFmtId="16" fontId="0" fillId="0" borderId="9" xfId="0" applyNumberFormat="1" applyBorder="1"/>
    <xf numFmtId="0" fontId="5" fillId="16" borderId="4" xfId="0" applyFont="1" applyFill="1" applyBorder="1" applyAlignment="1">
      <alignment vertical="center"/>
    </xf>
    <xf numFmtId="0" fontId="5" fillId="11" borderId="4" xfId="0" applyFont="1" applyFill="1" applyBorder="1" applyAlignment="1">
      <alignment vertical="center"/>
    </xf>
    <xf numFmtId="16" fontId="0" fillId="0" borderId="27" xfId="0" applyNumberFormat="1" applyBorder="1"/>
    <xf numFmtId="0" fontId="0" fillId="9" borderId="0" xfId="0" applyFill="1"/>
    <xf numFmtId="0" fontId="0" fillId="9" borderId="4" xfId="0" applyFill="1" applyBorder="1"/>
    <xf numFmtId="0" fontId="0" fillId="11" borderId="0" xfId="0" applyFill="1"/>
    <xf numFmtId="0" fontId="5" fillId="0" borderId="33" xfId="0" applyFont="1" applyBorder="1" applyAlignment="1">
      <alignment vertical="center"/>
    </xf>
    <xf numFmtId="0" fontId="5" fillId="0" borderId="34" xfId="0" applyFont="1" applyBorder="1" applyAlignment="1">
      <alignment vertical="center"/>
    </xf>
    <xf numFmtId="0" fontId="5" fillId="0" borderId="34" xfId="0" applyFont="1" applyBorder="1" applyAlignment="1">
      <alignment horizontal="center" vertical="center"/>
    </xf>
    <xf numFmtId="0" fontId="5" fillId="0" borderId="4" xfId="0" applyFont="1" applyBorder="1"/>
    <xf numFmtId="0" fontId="5" fillId="0" borderId="0" xfId="0" applyFont="1"/>
    <xf numFmtId="0" fontId="5" fillId="21" borderId="4" xfId="0" applyFont="1" applyFill="1" applyBorder="1"/>
    <xf numFmtId="14" fontId="5" fillId="0" borderId="4" xfId="0" applyNumberFormat="1" applyFont="1" applyBorder="1"/>
    <xf numFmtId="0" fontId="5" fillId="21" borderId="9" xfId="0" applyFont="1" applyFill="1" applyBorder="1" applyAlignment="1">
      <alignment horizontal="center"/>
    </xf>
    <xf numFmtId="49" fontId="0" fillId="9" borderId="4" xfId="0" applyNumberFormat="1" applyFill="1" applyBorder="1"/>
    <xf numFmtId="0" fontId="8" fillId="0" borderId="0" xfId="0" applyFont="1"/>
    <xf numFmtId="0" fontId="0" fillId="0" borderId="0" xfId="0" applyProtection="1">
      <protection locked="0"/>
    </xf>
    <xf numFmtId="0" fontId="4" fillId="8" borderId="13" xfId="0" applyFont="1" applyFill="1" applyBorder="1" applyAlignment="1">
      <alignment horizontal="center"/>
    </xf>
    <xf numFmtId="0" fontId="4" fillId="8" borderId="13" xfId="0" applyFont="1" applyFill="1" applyBorder="1"/>
    <xf numFmtId="0" fontId="1" fillId="0" borderId="0" xfId="0" applyFont="1" applyAlignment="1">
      <alignment horizontal="center"/>
    </xf>
    <xf numFmtId="0" fontId="0" fillId="3" borderId="4" xfId="0" applyFill="1" applyBorder="1" applyAlignment="1">
      <alignment horizontal="left" wrapText="1"/>
    </xf>
    <xf numFmtId="0" fontId="0" fillId="10" borderId="0" xfId="0" applyFill="1"/>
    <xf numFmtId="0" fontId="6" fillId="0" borderId="0" xfId="0" applyFont="1"/>
    <xf numFmtId="0" fontId="0" fillId="17" borderId="0" xfId="0" applyFill="1"/>
    <xf numFmtId="0" fontId="0" fillId="8" borderId="0" xfId="0" applyFill="1"/>
    <xf numFmtId="14" fontId="0" fillId="3" borderId="4" xfId="0" applyNumberFormat="1" applyFill="1" applyBorder="1" applyAlignment="1">
      <alignment horizontal="left"/>
    </xf>
    <xf numFmtId="0" fontId="4" fillId="0" borderId="4" xfId="0" applyFont="1" applyBorder="1" applyAlignment="1">
      <alignment horizontal="center"/>
    </xf>
    <xf numFmtId="0" fontId="0" fillId="0" borderId="4" xfId="0" applyBorder="1" applyAlignment="1">
      <alignment horizontal="left" vertical="center"/>
    </xf>
    <xf numFmtId="16" fontId="0" fillId="24" borderId="4" xfId="0" applyNumberFormat="1" applyFill="1" applyBorder="1" applyAlignment="1">
      <alignment horizontal="left" vertical="center"/>
    </xf>
    <xf numFmtId="16" fontId="0" fillId="24" borderId="4" xfId="0" applyNumberFormat="1" applyFill="1" applyBorder="1" applyAlignment="1">
      <alignment vertical="center"/>
    </xf>
    <xf numFmtId="16" fontId="0" fillId="24" borderId="4" xfId="0" applyNumberFormat="1" applyFill="1" applyBorder="1"/>
    <xf numFmtId="0" fontId="0" fillId="0" borderId="20" xfId="0" applyBorder="1" applyAlignment="1">
      <alignment horizontal="left" vertical="center"/>
    </xf>
    <xf numFmtId="0" fontId="0" fillId="0" borderId="20" xfId="0" applyBorder="1" applyAlignment="1">
      <alignment horizontal="left"/>
    </xf>
    <xf numFmtId="0" fontId="1" fillId="25" borderId="4" xfId="0" applyFont="1" applyFill="1" applyBorder="1" applyAlignment="1">
      <alignment horizontal="left"/>
    </xf>
    <xf numFmtId="0" fontId="0" fillId="22" borderId="4" xfId="0" applyFill="1" applyBorder="1" applyAlignment="1">
      <alignment horizontal="left"/>
    </xf>
    <xf numFmtId="0" fontId="0" fillId="0" borderId="8" xfId="0" applyBorder="1" applyAlignment="1">
      <alignment horizontal="left"/>
    </xf>
    <xf numFmtId="0" fontId="0" fillId="12" borderId="4" xfId="0" applyFill="1" applyBorder="1" applyAlignment="1">
      <alignment horizontal="left"/>
    </xf>
    <xf numFmtId="0" fontId="0" fillId="9" borderId="4" xfId="0" applyFill="1" applyBorder="1" applyAlignment="1">
      <alignment horizontal="left"/>
    </xf>
    <xf numFmtId="0" fontId="0" fillId="24" borderId="4" xfId="0" applyFill="1" applyBorder="1"/>
    <xf numFmtId="0" fontId="5" fillId="0" borderId="32" xfId="0" applyFont="1" applyBorder="1" applyAlignment="1">
      <alignment vertical="center"/>
    </xf>
    <xf numFmtId="16" fontId="17" fillId="0" borderId="16" xfId="0" applyNumberFormat="1" applyFont="1" applyBorder="1" applyAlignment="1">
      <alignment horizontal="center" vertical="center"/>
    </xf>
    <xf numFmtId="0" fontId="17" fillId="0" borderId="34" xfId="0" applyFont="1" applyBorder="1" applyAlignment="1">
      <alignment horizontal="center" vertical="center"/>
    </xf>
    <xf numFmtId="0" fontId="17" fillId="0" borderId="18" xfId="0" applyFont="1" applyBorder="1" applyAlignment="1">
      <alignment vertical="center"/>
    </xf>
    <xf numFmtId="0" fontId="17" fillId="0" borderId="34" xfId="0" applyFont="1" applyBorder="1" applyAlignment="1">
      <alignment horizontal="right" vertical="center"/>
    </xf>
    <xf numFmtId="0" fontId="17" fillId="0" borderId="34" xfId="0" applyFont="1" applyBorder="1" applyAlignment="1">
      <alignment vertical="center"/>
    </xf>
    <xf numFmtId="0" fontId="5" fillId="20" borderId="34" xfId="0" applyFont="1" applyFill="1" applyBorder="1" applyAlignment="1">
      <alignment horizontal="center" vertical="center"/>
    </xf>
    <xf numFmtId="0" fontId="13" fillId="26" borderId="34" xfId="0" applyFont="1" applyFill="1" applyBorder="1" applyAlignment="1">
      <alignment horizontal="center" vertical="center"/>
    </xf>
    <xf numFmtId="0" fontId="17" fillId="27" borderId="18" xfId="0" applyFont="1" applyFill="1" applyBorder="1" applyAlignment="1">
      <alignment vertical="center"/>
    </xf>
    <xf numFmtId="0" fontId="17" fillId="27" borderId="34" xfId="0" applyFont="1" applyFill="1" applyBorder="1" applyAlignment="1">
      <alignment horizontal="right" vertical="center"/>
    </xf>
    <xf numFmtId="0" fontId="17" fillId="27" borderId="34" xfId="0" applyFont="1" applyFill="1" applyBorder="1" applyAlignment="1">
      <alignment vertical="center"/>
    </xf>
    <xf numFmtId="0" fontId="14" fillId="20" borderId="34" xfId="0" applyFont="1" applyFill="1" applyBorder="1" applyAlignment="1">
      <alignment horizontal="center" vertical="center"/>
    </xf>
    <xf numFmtId="0" fontId="16" fillId="0" borderId="0" xfId="0" applyFont="1"/>
    <xf numFmtId="0" fontId="5" fillId="0" borderId="16" xfId="0" applyFont="1" applyBorder="1" applyAlignment="1">
      <alignment vertical="center"/>
    </xf>
    <xf numFmtId="49" fontId="0" fillId="0" borderId="4" xfId="0" applyNumberFormat="1" applyBorder="1" applyAlignment="1">
      <alignment wrapText="1"/>
    </xf>
    <xf numFmtId="0" fontId="5" fillId="21" borderId="4" xfId="0" applyFont="1" applyFill="1" applyBorder="1" applyAlignment="1">
      <alignment horizontal="center"/>
    </xf>
    <xf numFmtId="0" fontId="0" fillId="11" borderId="4" xfId="0" applyFill="1" applyBorder="1" applyAlignment="1">
      <alignment wrapText="1"/>
    </xf>
    <xf numFmtId="16" fontId="11" fillId="0" borderId="4" xfId="0" applyNumberFormat="1" applyFont="1" applyBorder="1"/>
    <xf numFmtId="0" fontId="12" fillId="0" borderId="4" xfId="0" applyFont="1" applyBorder="1" applyAlignment="1">
      <alignment vertical="center"/>
    </xf>
    <xf numFmtId="49" fontId="0" fillId="16" borderId="4" xfId="0" applyNumberFormat="1" applyFill="1" applyBorder="1"/>
    <xf numFmtId="0" fontId="11" fillId="9" borderId="0" xfId="0" applyFont="1" applyFill="1" applyAlignment="1">
      <alignment horizontal="center"/>
    </xf>
    <xf numFmtId="14" fontId="18" fillId="0" borderId="4" xfId="0" applyNumberFormat="1" applyFont="1" applyBorder="1"/>
    <xf numFmtId="0" fontId="11" fillId="0" borderId="4" xfId="0" applyFont="1" applyBorder="1" applyAlignment="1">
      <alignment wrapText="1"/>
    </xf>
    <xf numFmtId="16" fontId="11" fillId="0" borderId="0" xfId="0" applyNumberFormat="1" applyFont="1"/>
    <xf numFmtId="0" fontId="11" fillId="11" borderId="4" xfId="0" applyFont="1" applyFill="1" applyBorder="1"/>
    <xf numFmtId="0" fontId="11" fillId="11" borderId="4" xfId="0" applyFont="1" applyFill="1" applyBorder="1" applyAlignment="1">
      <alignment wrapText="1"/>
    </xf>
    <xf numFmtId="0" fontId="11" fillId="11" borderId="0" xfId="0" applyFont="1" applyFill="1"/>
    <xf numFmtId="0" fontId="18" fillId="0" borderId="4" xfId="0" applyFont="1" applyBorder="1"/>
    <xf numFmtId="49" fontId="0" fillId="28" borderId="4" xfId="0" applyNumberFormat="1" applyFill="1" applyBorder="1" applyAlignment="1">
      <alignment wrapText="1"/>
    </xf>
    <xf numFmtId="164" fontId="0" fillId="0" borderId="0" xfId="0" applyNumberFormat="1"/>
    <xf numFmtId="49" fontId="0" fillId="3" borderId="0" xfId="0" applyNumberFormat="1" applyFill="1"/>
    <xf numFmtId="0" fontId="11" fillId="0" borderId="19" xfId="0" applyFont="1" applyBorder="1"/>
    <xf numFmtId="0" fontId="0" fillId="0" borderId="0" xfId="0" applyAlignment="1">
      <alignment horizontal="left"/>
    </xf>
    <xf numFmtId="0" fontId="1" fillId="29" borderId="35" xfId="0" applyFont="1" applyFill="1" applyBorder="1"/>
    <xf numFmtId="0" fontId="1" fillId="29" borderId="36" xfId="0" applyFont="1" applyFill="1" applyBorder="1" applyAlignment="1">
      <alignment horizontal="left"/>
    </xf>
    <xf numFmtId="0" fontId="1" fillId="29" borderId="36" xfId="0" applyFont="1" applyFill="1" applyBorder="1"/>
    <xf numFmtId="0" fontId="1" fillId="29" borderId="0" xfId="0" applyFont="1" applyFill="1"/>
    <xf numFmtId="10" fontId="0" fillId="0" borderId="0" xfId="0" applyNumberFormat="1"/>
    <xf numFmtId="0" fontId="5" fillId="4" borderId="34" xfId="0" applyFont="1" applyFill="1" applyBorder="1" applyAlignment="1">
      <alignment horizontal="center" vertical="center"/>
    </xf>
    <xf numFmtId="16" fontId="0" fillId="0" borderId="21" xfId="0" applyNumberFormat="1" applyBorder="1"/>
    <xf numFmtId="0" fontId="11" fillId="9" borderId="4" xfId="0" applyFont="1" applyFill="1" applyBorder="1" applyAlignment="1">
      <alignment horizontal="center"/>
    </xf>
    <xf numFmtId="0" fontId="11" fillId="9" borderId="4" xfId="0" applyFont="1" applyFill="1" applyBorder="1" applyAlignment="1">
      <alignment horizontal="center" wrapText="1"/>
    </xf>
    <xf numFmtId="0" fontId="11" fillId="16" borderId="0" xfId="0" applyFont="1" applyFill="1"/>
    <xf numFmtId="0" fontId="0" fillId="16" borderId="4" xfId="0" applyFill="1" applyBorder="1"/>
    <xf numFmtId="0" fontId="0" fillId="3" borderId="4" xfId="0" applyFill="1" applyBorder="1"/>
    <xf numFmtId="49" fontId="0" fillId="19" borderId="4" xfId="0" applyNumberFormat="1" applyFill="1" applyBorder="1" applyAlignment="1">
      <alignment wrapText="1"/>
    </xf>
    <xf numFmtId="164" fontId="0" fillId="16" borderId="4" xfId="0" applyNumberFormat="1" applyFill="1" applyBorder="1"/>
    <xf numFmtId="0" fontId="11" fillId="16" borderId="4" xfId="0" applyFont="1" applyFill="1" applyBorder="1" applyAlignment="1">
      <alignment wrapText="1"/>
    </xf>
    <xf numFmtId="0" fontId="11" fillId="16" borderId="4" xfId="0" applyFont="1" applyFill="1" applyBorder="1"/>
    <xf numFmtId="0" fontId="0" fillId="0" borderId="23" xfId="0" applyBorder="1" applyAlignment="1">
      <alignment horizontal="center" vertical="center"/>
    </xf>
    <xf numFmtId="14" fontId="11" fillId="0" borderId="4" xfId="0" applyNumberFormat="1" applyFont="1" applyBorder="1"/>
    <xf numFmtId="49" fontId="0" fillId="0" borderId="4" xfId="0" applyNumberFormat="1" applyBorder="1" applyAlignment="1">
      <alignment vertical="center" wrapText="1"/>
    </xf>
    <xf numFmtId="49" fontId="0" fillId="0" borderId="4" xfId="0" applyNumberFormat="1" applyBorder="1" applyAlignment="1">
      <alignment vertical="center"/>
    </xf>
    <xf numFmtId="0" fontId="5" fillId="0" borderId="4" xfId="0" applyFont="1" applyBorder="1" applyAlignment="1">
      <alignment vertical="center" wrapText="1"/>
    </xf>
    <xf numFmtId="49" fontId="0" fillId="3" borderId="4" xfId="0" applyNumberFormat="1" applyFill="1" applyBorder="1" applyAlignment="1">
      <alignment horizontal="center"/>
    </xf>
    <xf numFmtId="0" fontId="0" fillId="0" borderId="9" xfId="0" applyBorder="1" applyAlignment="1">
      <alignment horizontal="center" vertical="center"/>
    </xf>
    <xf numFmtId="0" fontId="0" fillId="0" borderId="9" xfId="0" applyBorder="1" applyAlignment="1">
      <alignment horizontal="center"/>
    </xf>
    <xf numFmtId="0" fontId="0" fillId="0" borderId="9" xfId="0" applyBorder="1"/>
    <xf numFmtId="0" fontId="0" fillId="0" borderId="38" xfId="0" applyBorder="1" applyAlignment="1">
      <alignment horizontal="center" vertical="center"/>
    </xf>
    <xf numFmtId="16" fontId="0" fillId="0" borderId="21" xfId="0" applyNumberFormat="1" applyBorder="1" applyAlignment="1">
      <alignment horizontal="center" vertical="center"/>
    </xf>
    <xf numFmtId="0" fontId="0" fillId="3" borderId="4" xfId="0" applyFill="1" applyBorder="1" applyAlignment="1">
      <alignment horizontal="left"/>
    </xf>
    <xf numFmtId="165" fontId="0" fillId="0" borderId="4" xfId="0" applyNumberFormat="1" applyBorder="1"/>
    <xf numFmtId="0" fontId="0" fillId="10" borderId="4" xfId="0" applyFill="1" applyBorder="1"/>
    <xf numFmtId="14" fontId="0" fillId="10" borderId="4" xfId="0" applyNumberFormat="1" applyFill="1" applyBorder="1"/>
    <xf numFmtId="0" fontId="6" fillId="0" borderId="4" xfId="0" applyFont="1" applyBorder="1"/>
    <xf numFmtId="0" fontId="0" fillId="0" borderId="4" xfId="0" applyBorder="1" applyProtection="1">
      <protection locked="0"/>
    </xf>
    <xf numFmtId="0" fontId="0" fillId="17" borderId="4" xfId="0" applyFill="1" applyBorder="1"/>
    <xf numFmtId="14" fontId="0" fillId="0" borderId="4" xfId="0" applyNumberFormat="1" applyBorder="1" applyAlignment="1">
      <alignment horizontal="center"/>
    </xf>
    <xf numFmtId="0" fontId="0" fillId="8" borderId="4" xfId="0" applyFill="1" applyBorder="1"/>
    <xf numFmtId="49" fontId="0" fillId="0" borderId="4" xfId="0" applyNumberFormat="1" applyBorder="1" applyAlignment="1">
      <alignment horizontal="center"/>
    </xf>
    <xf numFmtId="164" fontId="0" fillId="9" borderId="4" xfId="0" applyNumberFormat="1" applyFill="1" applyBorder="1"/>
    <xf numFmtId="164" fontId="0" fillId="4" borderId="4" xfId="0" applyNumberFormat="1" applyFill="1" applyBorder="1"/>
    <xf numFmtId="16" fontId="0" fillId="0" borderId="20" xfId="0" applyNumberFormat="1" applyBorder="1"/>
    <xf numFmtId="0" fontId="1" fillId="4" borderId="4" xfId="0" applyFont="1" applyFill="1" applyBorder="1" applyAlignment="1">
      <alignment horizontal="left" vertical="center"/>
    </xf>
    <xf numFmtId="0" fontId="0" fillId="0" borderId="4" xfId="0" applyBorder="1" applyAlignment="1">
      <alignment horizontal="left" wrapText="1"/>
    </xf>
    <xf numFmtId="0" fontId="1" fillId="8" borderId="4" xfId="0" applyFont="1" applyFill="1" applyBorder="1" applyAlignment="1">
      <alignment horizontal="left" vertical="center"/>
    </xf>
    <xf numFmtId="0" fontId="1" fillId="6" borderId="4" xfId="0" applyFont="1" applyFill="1" applyBorder="1" applyAlignment="1">
      <alignment horizontal="left" vertical="center"/>
    </xf>
    <xf numFmtId="0" fontId="1" fillId="7" borderId="4" xfId="0" applyFont="1" applyFill="1" applyBorder="1" applyAlignment="1">
      <alignment horizontal="left" vertical="center"/>
    </xf>
    <xf numFmtId="16" fontId="0" fillId="0" borderId="4" xfId="0" applyNumberFormat="1" applyBorder="1" applyAlignment="1">
      <alignment horizontal="left"/>
    </xf>
    <xf numFmtId="0" fontId="17" fillId="0" borderId="4" xfId="0" applyFont="1" applyBorder="1"/>
    <xf numFmtId="16" fontId="1" fillId="0" borderId="5" xfId="0" applyNumberFormat="1" applyFont="1" applyBorder="1" applyAlignment="1">
      <alignment horizontal="center" vertical="center"/>
    </xf>
    <xf numFmtId="0" fontId="17" fillId="0" borderId="8" xfId="0" applyFont="1" applyBorder="1"/>
    <xf numFmtId="0" fontId="0" fillId="0" borderId="29" xfId="0" applyBorder="1" applyAlignment="1">
      <alignment horizontal="center" vertical="center"/>
    </xf>
    <xf numFmtId="0" fontId="1" fillId="0" borderId="10" xfId="0" applyFont="1" applyBorder="1" applyAlignment="1">
      <alignment horizontal="center" vertical="center"/>
    </xf>
    <xf numFmtId="0" fontId="1" fillId="0" borderId="30" xfId="0" applyFont="1" applyBorder="1" applyAlignment="1">
      <alignment horizontal="center" vertical="center"/>
    </xf>
    <xf numFmtId="0" fontId="17" fillId="17" borderId="4" xfId="0" applyFont="1" applyFill="1" applyBorder="1"/>
    <xf numFmtId="0" fontId="17" fillId="17" borderId="8" xfId="0" applyFont="1" applyFill="1" applyBorder="1"/>
    <xf numFmtId="16" fontId="1" fillId="0" borderId="28" xfId="0" applyNumberFormat="1" applyFont="1" applyBorder="1" applyAlignment="1">
      <alignment horizontal="center" vertical="center"/>
    </xf>
    <xf numFmtId="0" fontId="17" fillId="0" borderId="40" xfId="0" applyFont="1" applyBorder="1"/>
    <xf numFmtId="0" fontId="17" fillId="0" borderId="21" xfId="0" applyFont="1" applyBorder="1"/>
    <xf numFmtId="0" fontId="17" fillId="9" borderId="4" xfId="0" applyFont="1" applyFill="1" applyBorder="1"/>
    <xf numFmtId="0" fontId="0" fillId="9" borderId="4" xfId="0" applyFill="1" applyBorder="1" applyAlignment="1">
      <alignment horizontal="center" vertical="center"/>
    </xf>
    <xf numFmtId="0" fontId="17" fillId="9" borderId="8" xfId="0" applyFont="1" applyFill="1" applyBorder="1"/>
    <xf numFmtId="0" fontId="0" fillId="9" borderId="29" xfId="0" applyFill="1" applyBorder="1" applyAlignment="1">
      <alignment horizontal="center" vertical="center"/>
    </xf>
    <xf numFmtId="0" fontId="17" fillId="9" borderId="39" xfId="0" applyFont="1" applyFill="1" applyBorder="1"/>
    <xf numFmtId="0" fontId="17" fillId="9" borderId="10" xfId="0" applyFont="1" applyFill="1" applyBorder="1"/>
    <xf numFmtId="0" fontId="0" fillId="9" borderId="10" xfId="0" applyFill="1" applyBorder="1" applyAlignment="1">
      <alignment horizontal="center" vertical="center"/>
    </xf>
    <xf numFmtId="0" fontId="0" fillId="9" borderId="30" xfId="0" applyFill="1" applyBorder="1" applyAlignment="1">
      <alignment horizontal="center" vertical="center"/>
    </xf>
    <xf numFmtId="0" fontId="17" fillId="9" borderId="11" xfId="0" applyFont="1" applyFill="1" applyBorder="1"/>
    <xf numFmtId="0" fontId="17" fillId="9" borderId="20" xfId="0" applyFont="1" applyFill="1" applyBorder="1"/>
    <xf numFmtId="0" fontId="0" fillId="9" borderId="20" xfId="0" applyFill="1" applyBorder="1" applyAlignment="1">
      <alignment horizontal="center" vertical="center"/>
    </xf>
    <xf numFmtId="0" fontId="0" fillId="9" borderId="42" xfId="0" applyFill="1" applyBorder="1" applyAlignment="1">
      <alignment horizontal="center" vertical="center"/>
    </xf>
    <xf numFmtId="0" fontId="0" fillId="0" borderId="14" xfId="0" applyBorder="1"/>
    <xf numFmtId="0" fontId="0" fillId="0" borderId="15" xfId="0" applyBorder="1"/>
    <xf numFmtId="0" fontId="0" fillId="0" borderId="16" xfId="0" applyBorder="1"/>
    <xf numFmtId="0" fontId="0" fillId="0" borderId="41" xfId="0" applyBorder="1" applyAlignment="1">
      <alignment horizontal="center" vertical="center"/>
    </xf>
    <xf numFmtId="0" fontId="5" fillId="0" borderId="4" xfId="0" applyFont="1" applyBorder="1" applyAlignment="1">
      <alignment wrapText="1"/>
    </xf>
    <xf numFmtId="0" fontId="18" fillId="0" borderId="4" xfId="0" applyFont="1" applyBorder="1" applyAlignment="1">
      <alignment horizontal="left"/>
    </xf>
    <xf numFmtId="0" fontId="9" fillId="0" borderId="4" xfId="0" applyFont="1" applyBorder="1" applyAlignment="1">
      <alignment wrapText="1"/>
    </xf>
    <xf numFmtId="0" fontId="5" fillId="30" borderId="4" xfId="0" applyFont="1" applyFill="1" applyBorder="1" applyAlignment="1">
      <alignment horizontal="center" vertical="center" wrapText="1"/>
    </xf>
    <xf numFmtId="16" fontId="5" fillId="0" borderId="4" xfId="0" applyNumberFormat="1" applyFont="1" applyBorder="1" applyAlignment="1">
      <alignment horizontal="left" vertical="center"/>
    </xf>
    <xf numFmtId="0" fontId="5" fillId="0" borderId="4" xfId="0" applyFont="1" applyBorder="1" applyAlignment="1">
      <alignment horizontal="center" vertical="center"/>
    </xf>
    <xf numFmtId="0" fontId="14" fillId="20" borderId="4" xfId="0" applyFont="1" applyFill="1" applyBorder="1" applyAlignment="1">
      <alignment vertical="center"/>
    </xf>
    <xf numFmtId="0" fontId="11" fillId="9" borderId="4" xfId="0" applyFont="1" applyFill="1" applyBorder="1"/>
    <xf numFmtId="14" fontId="8" fillId="9" borderId="4" xfId="0" applyNumberFormat="1" applyFont="1" applyFill="1" applyBorder="1" applyAlignment="1">
      <alignment horizontal="left" vertical="center"/>
    </xf>
    <xf numFmtId="14" fontId="5" fillId="0" borderId="4" xfId="0" applyNumberFormat="1" applyFont="1" applyBorder="1" applyAlignment="1">
      <alignment horizontal="left"/>
    </xf>
    <xf numFmtId="164" fontId="0" fillId="0" borderId="4" xfId="0" applyNumberFormat="1" applyBorder="1" applyAlignment="1">
      <alignment horizontal="left"/>
    </xf>
    <xf numFmtId="14" fontId="11" fillId="0" borderId="4" xfId="0" applyNumberFormat="1" applyFont="1" applyBorder="1" applyAlignment="1">
      <alignment horizontal="left"/>
    </xf>
    <xf numFmtId="0" fontId="0" fillId="0" borderId="20" xfId="0" applyBorder="1" applyAlignment="1">
      <alignment horizontal="center"/>
    </xf>
    <xf numFmtId="164" fontId="0" fillId="11" borderId="4" xfId="0" applyNumberFormat="1" applyFill="1" applyBorder="1"/>
    <xf numFmtId="49" fontId="0" fillId="11" borderId="4" xfId="0" applyNumberFormat="1" applyFill="1" applyBorder="1" applyAlignment="1">
      <alignment wrapText="1"/>
    </xf>
    <xf numFmtId="0" fontId="18" fillId="0" borderId="4" xfId="0" applyFont="1" applyBorder="1" applyAlignment="1">
      <alignment vertical="center"/>
    </xf>
    <xf numFmtId="0" fontId="18" fillId="0" borderId="4" xfId="0" applyFont="1" applyBorder="1" applyAlignment="1">
      <alignment vertical="center" wrapText="1"/>
    </xf>
    <xf numFmtId="164" fontId="0" fillId="0" borderId="4" xfId="0" applyNumberFormat="1" applyBorder="1" applyAlignment="1">
      <alignment horizontal="center" vertical="center"/>
    </xf>
    <xf numFmtId="0" fontId="11" fillId="0" borderId="21" xfId="0" applyFont="1" applyBorder="1" applyAlignment="1">
      <alignment wrapText="1"/>
    </xf>
    <xf numFmtId="0" fontId="11" fillId="0" borderId="21" xfId="0" applyFont="1" applyBorder="1"/>
    <xf numFmtId="164" fontId="0" fillId="0" borderId="4" xfId="0" applyNumberFormat="1" applyBorder="1" applyAlignment="1">
      <alignment horizontal="left" vertical="center"/>
    </xf>
    <xf numFmtId="0" fontId="11" fillId="0" borderId="4" xfId="0" applyFont="1" applyBorder="1" applyAlignment="1">
      <alignment vertical="center"/>
    </xf>
    <xf numFmtId="16" fontId="11" fillId="0" borderId="4" xfId="0" applyNumberFormat="1" applyFont="1" applyBorder="1" applyAlignment="1">
      <alignment vertical="center"/>
    </xf>
    <xf numFmtId="49" fontId="0" fillId="3" borderId="4" xfId="0" applyNumberFormat="1" applyFill="1" applyBorder="1" applyAlignment="1">
      <alignment horizontal="left"/>
    </xf>
    <xf numFmtId="0" fontId="5" fillId="0" borderId="4" xfId="0" applyFont="1" applyBorder="1" applyAlignment="1">
      <alignment vertical="center"/>
    </xf>
    <xf numFmtId="14" fontId="5" fillId="0" borderId="21" xfId="0" applyNumberFormat="1" applyFont="1" applyBorder="1"/>
    <xf numFmtId="0" fontId="5" fillId="21" borderId="4" xfId="0" applyFont="1" applyFill="1" applyBorder="1" applyAlignment="1">
      <alignment horizontal="left"/>
    </xf>
    <xf numFmtId="49" fontId="0" fillId="0" borderId="21" xfId="0" applyNumberFormat="1" applyBorder="1"/>
    <xf numFmtId="164" fontId="0" fillId="0" borderId="21" xfId="0" applyNumberFormat="1" applyBorder="1"/>
    <xf numFmtId="14" fontId="5" fillId="0" borderId="34" xfId="0" applyNumberFormat="1" applyFont="1" applyBorder="1" applyAlignment="1">
      <alignment horizontal="right" vertical="center"/>
    </xf>
    <xf numFmtId="0" fontId="5" fillId="0" borderId="34" xfId="0" applyFont="1" applyBorder="1" applyAlignment="1">
      <alignment horizontal="right" vertical="center"/>
    </xf>
    <xf numFmtId="0" fontId="23" fillId="31" borderId="16" xfId="0" applyFont="1" applyFill="1" applyBorder="1" applyAlignment="1">
      <alignment horizontal="center" vertical="center" wrapText="1"/>
    </xf>
    <xf numFmtId="0" fontId="16" fillId="0" borderId="34" xfId="0" applyFont="1" applyBorder="1"/>
    <xf numFmtId="0" fontId="24" fillId="31" borderId="13" xfId="0" applyFont="1" applyFill="1" applyBorder="1" applyAlignment="1">
      <alignment horizontal="center" vertical="center" wrapText="1"/>
    </xf>
    <xf numFmtId="15" fontId="16" fillId="0" borderId="18" xfId="0" applyNumberFormat="1" applyFont="1" applyBorder="1"/>
    <xf numFmtId="14" fontId="8" fillId="9" borderId="4" xfId="0" applyNumberFormat="1" applyFont="1" applyFill="1" applyBorder="1" applyAlignment="1">
      <alignment vertical="center"/>
    </xf>
    <xf numFmtId="0" fontId="17" fillId="33" borderId="18" xfId="0" applyFont="1" applyFill="1" applyBorder="1" applyAlignment="1">
      <alignment vertical="center"/>
    </xf>
    <xf numFmtId="0" fontId="17" fillId="33" borderId="34" xfId="0" applyFont="1" applyFill="1" applyBorder="1" applyAlignment="1">
      <alignment vertical="center"/>
    </xf>
    <xf numFmtId="0" fontId="5" fillId="0" borderId="18" xfId="0" applyFont="1" applyBorder="1" applyAlignment="1">
      <alignment vertical="center"/>
    </xf>
    <xf numFmtId="0" fontId="17" fillId="33" borderId="32" xfId="0" applyFont="1" applyFill="1" applyBorder="1" applyAlignment="1">
      <alignment vertical="center"/>
    </xf>
    <xf numFmtId="0" fontId="17" fillId="33" borderId="0" xfId="0" applyFont="1" applyFill="1" applyAlignment="1">
      <alignment vertical="center"/>
    </xf>
    <xf numFmtId="10" fontId="0" fillId="0" borderId="4" xfId="0" applyNumberFormat="1" applyBorder="1"/>
    <xf numFmtId="16" fontId="1" fillId="0" borderId="4" xfId="0" applyNumberFormat="1" applyFont="1" applyBorder="1"/>
    <xf numFmtId="0" fontId="0" fillId="0" borderId="43" xfId="0" applyBorder="1"/>
    <xf numFmtId="0" fontId="5" fillId="0" borderId="20" xfId="0" applyFont="1" applyBorder="1" applyAlignment="1">
      <alignment vertical="center"/>
    </xf>
    <xf numFmtId="0" fontId="0" fillId="0" borderId="19" xfId="0" applyBorder="1" applyAlignment="1">
      <alignment horizontal="left"/>
    </xf>
    <xf numFmtId="0" fontId="5" fillId="0" borderId="19" xfId="0" applyFont="1" applyBorder="1" applyAlignment="1">
      <alignment vertical="center"/>
    </xf>
    <xf numFmtId="0" fontId="0" fillId="0" borderId="19" xfId="0" applyBorder="1" applyAlignment="1">
      <alignment horizontal="center"/>
    </xf>
    <xf numFmtId="0" fontId="18" fillId="21" borderId="4" xfId="0" applyFont="1" applyFill="1" applyBorder="1" applyAlignment="1">
      <alignment horizontal="left"/>
    </xf>
    <xf numFmtId="16" fontId="11" fillId="0" borderId="21" xfId="0" applyNumberFormat="1" applyFont="1" applyBorder="1"/>
    <xf numFmtId="165" fontId="0" fillId="0" borderId="0" xfId="0" applyNumberFormat="1"/>
    <xf numFmtId="49" fontId="0" fillId="9" borderId="4" xfId="0" applyNumberFormat="1" applyFill="1" applyBorder="1" applyAlignment="1">
      <alignment wrapText="1"/>
    </xf>
    <xf numFmtId="0" fontId="18" fillId="0" borderId="4" xfId="0" applyFont="1" applyBorder="1" applyAlignment="1">
      <alignment wrapText="1"/>
    </xf>
    <xf numFmtId="49" fontId="0" fillId="16" borderId="4" xfId="0" applyNumberFormat="1" applyFill="1" applyBorder="1" applyAlignment="1">
      <alignment wrapText="1"/>
    </xf>
    <xf numFmtId="0" fontId="26" fillId="0" borderId="0" xfId="2" applyAlignment="1">
      <alignment vertical="top"/>
    </xf>
    <xf numFmtId="0" fontId="4" fillId="18" borderId="0" xfId="2" applyFont="1" applyFill="1"/>
    <xf numFmtId="0" fontId="26" fillId="0" borderId="0" xfId="2"/>
    <xf numFmtId="0" fontId="26" fillId="0" borderId="0" xfId="4" applyAlignment="1">
      <alignment vertical="top"/>
    </xf>
    <xf numFmtId="0" fontId="4" fillId="18" borderId="0" xfId="4" applyFont="1" applyFill="1"/>
    <xf numFmtId="0" fontId="26" fillId="0" borderId="0" xfId="4"/>
    <xf numFmtId="0" fontId="5" fillId="20" borderId="4" xfId="0" applyFont="1" applyFill="1" applyBorder="1" applyAlignment="1">
      <alignment horizontal="center" vertical="center"/>
    </xf>
    <xf numFmtId="0" fontId="26" fillId="0" borderId="4" xfId="2" applyBorder="1"/>
    <xf numFmtId="49" fontId="0" fillId="10" borderId="4" xfId="0" applyNumberFormat="1" applyFill="1" applyBorder="1"/>
    <xf numFmtId="164" fontId="0" fillId="10" borderId="4" xfId="0" applyNumberFormat="1" applyFill="1" applyBorder="1"/>
    <xf numFmtId="165" fontId="0" fillId="10" borderId="4" xfId="0" applyNumberFormat="1" applyFill="1" applyBorder="1"/>
    <xf numFmtId="165" fontId="0" fillId="0" borderId="21" xfId="0" applyNumberFormat="1" applyBorder="1"/>
    <xf numFmtId="0" fontId="21" fillId="0" borderId="0" xfId="4" applyFont="1"/>
    <xf numFmtId="0" fontId="0" fillId="0" borderId="20" xfId="0" applyBorder="1" applyAlignment="1">
      <alignment horizontal="right"/>
    </xf>
    <xf numFmtId="0" fontId="0" fillId="2" borderId="20" xfId="0" applyFill="1" applyBorder="1"/>
    <xf numFmtId="0" fontId="0" fillId="12" borderId="4" xfId="0" applyFill="1" applyBorder="1" applyAlignment="1">
      <alignment horizontal="center"/>
    </xf>
    <xf numFmtId="0" fontId="1" fillId="12" borderId="4" xfId="0" applyFont="1" applyFill="1" applyBorder="1" applyAlignment="1">
      <alignment horizontal="center"/>
    </xf>
    <xf numFmtId="0" fontId="0" fillId="34" borderId="4" xfId="0" applyFill="1" applyBorder="1" applyAlignment="1">
      <alignment horizontal="center"/>
    </xf>
    <xf numFmtId="0" fontId="0" fillId="2" borderId="19" xfId="0" applyFill="1" applyBorder="1"/>
    <xf numFmtId="0" fontId="15" fillId="0" borderId="4" xfId="0" applyFont="1" applyBorder="1"/>
    <xf numFmtId="0" fontId="29" fillId="2" borderId="4" xfId="0" applyFont="1" applyFill="1" applyBorder="1"/>
    <xf numFmtId="0" fontId="1" fillId="0" borderId="4" xfId="0" applyFont="1" applyBorder="1" applyAlignment="1">
      <alignment horizontal="center" wrapText="1"/>
    </xf>
    <xf numFmtId="0" fontId="4" fillId="8" borderId="14" xfId="0" applyFont="1" applyFill="1" applyBorder="1"/>
    <xf numFmtId="0" fontId="4" fillId="8" borderId="16" xfId="0" applyFont="1" applyFill="1" applyBorder="1"/>
    <xf numFmtId="10" fontId="1" fillId="0" borderId="4" xfId="0" applyNumberFormat="1" applyFont="1" applyBorder="1"/>
    <xf numFmtId="0" fontId="11" fillId="9" borderId="22" xfId="0" applyFont="1" applyFill="1" applyBorder="1" applyAlignment="1">
      <alignment horizontal="center" wrapText="1"/>
    </xf>
    <xf numFmtId="16" fontId="11" fillId="11" borderId="4" xfId="0" applyNumberFormat="1" applyFont="1" applyFill="1" applyBorder="1"/>
    <xf numFmtId="0" fontId="31" fillId="0" borderId="0" xfId="0" applyFont="1"/>
    <xf numFmtId="49" fontId="31" fillId="21" borderId="0" xfId="0" applyNumberFormat="1" applyFont="1" applyFill="1"/>
    <xf numFmtId="49" fontId="31" fillId="0" borderId="0" xfId="0" applyNumberFormat="1" applyFont="1"/>
    <xf numFmtId="164" fontId="31" fillId="0" borderId="0" xfId="0" applyNumberFormat="1" applyFont="1"/>
    <xf numFmtId="165" fontId="31" fillId="0" borderId="0" xfId="0" applyNumberFormat="1" applyFont="1"/>
    <xf numFmtId="0" fontId="4" fillId="0" borderId="4" xfId="0" applyFont="1" applyBorder="1" applyAlignment="1">
      <alignment horizontal="center" vertical="center"/>
    </xf>
    <xf numFmtId="10" fontId="0" fillId="0" borderId="21" xfId="0" applyNumberFormat="1" applyBorder="1"/>
    <xf numFmtId="10" fontId="1" fillId="0" borderId="20" xfId="0" applyNumberFormat="1" applyFont="1" applyBorder="1"/>
    <xf numFmtId="14" fontId="0" fillId="0" borderId="20" xfId="0" applyNumberFormat="1" applyBorder="1"/>
    <xf numFmtId="0" fontId="31" fillId="0" borderId="4" xfId="0" applyFont="1" applyBorder="1"/>
    <xf numFmtId="49" fontId="31" fillId="21" borderId="4" xfId="0" applyNumberFormat="1" applyFont="1" applyFill="1" applyBorder="1"/>
    <xf numFmtId="49" fontId="31" fillId="0" borderId="4" xfId="0" applyNumberFormat="1" applyFont="1" applyBorder="1"/>
    <xf numFmtId="164" fontId="31" fillId="0" borderId="4" xfId="0" applyNumberFormat="1" applyFont="1" applyBorder="1"/>
    <xf numFmtId="165" fontId="31" fillId="0" borderId="4" xfId="0" applyNumberFormat="1" applyFont="1" applyBorder="1"/>
    <xf numFmtId="0" fontId="1" fillId="5" borderId="22" xfId="0" applyFont="1" applyFill="1" applyBorder="1" applyAlignment="1">
      <alignment horizontal="center" vertical="center"/>
    </xf>
    <xf numFmtId="0" fontId="0" fillId="3" borderId="22" xfId="0" applyFill="1" applyBorder="1" applyAlignment="1">
      <alignment horizontal="left" wrapText="1"/>
    </xf>
    <xf numFmtId="0" fontId="0" fillId="17" borderId="22" xfId="0" applyFill="1" applyBorder="1"/>
    <xf numFmtId="0" fontId="0" fillId="0" borderId="20" xfId="0" applyBorder="1" applyAlignment="1">
      <alignment wrapText="1"/>
    </xf>
    <xf numFmtId="0" fontId="11" fillId="0" borderId="20" xfId="0" applyFont="1" applyBorder="1"/>
    <xf numFmtId="16" fontId="11" fillId="0" borderId="20" xfId="0" applyNumberFormat="1" applyFont="1" applyBorder="1"/>
    <xf numFmtId="0" fontId="11" fillId="0" borderId="20" xfId="0" applyFont="1" applyBorder="1" applyAlignment="1">
      <alignment wrapText="1"/>
    </xf>
    <xf numFmtId="49" fontId="0" fillId="0" borderId="21" xfId="0" applyNumberFormat="1" applyBorder="1" applyAlignment="1">
      <alignment wrapText="1"/>
    </xf>
    <xf numFmtId="0" fontId="0" fillId="0" borderId="21" xfId="0" applyBorder="1" applyAlignment="1">
      <alignment wrapText="1"/>
    </xf>
    <xf numFmtId="0" fontId="0" fillId="0" borderId="19" xfId="0" applyBorder="1" applyAlignment="1">
      <alignment wrapText="1"/>
    </xf>
    <xf numFmtId="0" fontId="11" fillId="0" borderId="19" xfId="0" applyFont="1" applyBorder="1" applyAlignment="1">
      <alignment wrapText="1"/>
    </xf>
    <xf numFmtId="164" fontId="0" fillId="0" borderId="26" xfId="0" applyNumberFormat="1" applyBorder="1"/>
    <xf numFmtId="49" fontId="0" fillId="0" borderId="26" xfId="0" applyNumberFormat="1" applyBorder="1"/>
    <xf numFmtId="164" fontId="0" fillId="0" borderId="19" xfId="0" applyNumberFormat="1" applyBorder="1"/>
    <xf numFmtId="49" fontId="0" fillId="0" borderId="19" xfId="0" applyNumberFormat="1" applyBorder="1"/>
    <xf numFmtId="164" fontId="0" fillId="0" borderId="20" xfId="0" applyNumberFormat="1" applyBorder="1"/>
    <xf numFmtId="16" fontId="11" fillId="0" borderId="19" xfId="0" applyNumberFormat="1" applyFont="1" applyBorder="1"/>
    <xf numFmtId="166" fontId="0" fillId="0" borderId="0" xfId="0" applyNumberFormat="1"/>
    <xf numFmtId="0" fontId="0" fillId="0" borderId="27" xfId="0" applyBorder="1"/>
    <xf numFmtId="0" fontId="0" fillId="18" borderId="4" xfId="0" applyFill="1" applyBorder="1"/>
    <xf numFmtId="0" fontId="1" fillId="0" borderId="4" xfId="0" applyFont="1" applyBorder="1"/>
    <xf numFmtId="0" fontId="17" fillId="33" borderId="4" xfId="0" applyFont="1" applyFill="1" applyBorder="1" applyAlignment="1">
      <alignment vertical="center"/>
    </xf>
    <xf numFmtId="167" fontId="0" fillId="0" borderId="0" xfId="0" applyNumberFormat="1"/>
    <xf numFmtId="0" fontId="0" fillId="3" borderId="0" xfId="0" applyFill="1"/>
    <xf numFmtId="14" fontId="5" fillId="0" borderId="0" xfId="0" applyNumberFormat="1" applyFont="1"/>
    <xf numFmtId="49" fontId="0" fillId="0" borderId="0" xfId="0" applyNumberFormat="1" applyAlignment="1">
      <alignment wrapText="1"/>
    </xf>
    <xf numFmtId="0" fontId="4" fillId="0" borderId="4" xfId="0" applyFont="1" applyBorder="1"/>
    <xf numFmtId="0" fontId="4" fillId="0" borderId="4" xfId="0" applyFont="1" applyBorder="1" applyAlignment="1">
      <alignment horizontal="centerContinuous" vertical="center"/>
    </xf>
    <xf numFmtId="0" fontId="0" fillId="35" borderId="4" xfId="0" applyFill="1" applyBorder="1"/>
    <xf numFmtId="0" fontId="11" fillId="35" borderId="4" xfId="0" applyFont="1" applyFill="1" applyBorder="1"/>
    <xf numFmtId="0" fontId="0" fillId="35" borderId="4" xfId="0" applyFill="1" applyBorder="1" applyAlignment="1">
      <alignment wrapText="1"/>
    </xf>
    <xf numFmtId="0" fontId="11" fillId="35" borderId="4" xfId="0" applyFont="1" applyFill="1" applyBorder="1" applyAlignment="1">
      <alignment wrapText="1"/>
    </xf>
    <xf numFmtId="0" fontId="11" fillId="35" borderId="0" xfId="0" applyFont="1" applyFill="1"/>
    <xf numFmtId="49" fontId="0" fillId="35" borderId="4" xfId="0" applyNumberFormat="1" applyFill="1" applyBorder="1"/>
    <xf numFmtId="164" fontId="0" fillId="35" borderId="4" xfId="0" applyNumberFormat="1" applyFill="1" applyBorder="1"/>
    <xf numFmtId="16" fontId="11" fillId="35" borderId="4" xfId="0" applyNumberFormat="1" applyFont="1" applyFill="1" applyBorder="1"/>
    <xf numFmtId="14" fontId="5" fillId="35" borderId="4" xfId="0" applyNumberFormat="1" applyFont="1" applyFill="1" applyBorder="1"/>
    <xf numFmtId="49" fontId="0" fillId="35" borderId="4" xfId="0" applyNumberFormat="1" applyFill="1" applyBorder="1" applyAlignment="1">
      <alignment wrapText="1"/>
    </xf>
    <xf numFmtId="16" fontId="0" fillId="35" borderId="4" xfId="0" applyNumberFormat="1" applyFill="1" applyBorder="1"/>
    <xf numFmtId="0" fontId="0" fillId="35" borderId="0" xfId="0" applyFill="1"/>
    <xf numFmtId="0" fontId="33" fillId="35" borderId="4" xfId="0" applyFont="1" applyFill="1" applyBorder="1"/>
    <xf numFmtId="49" fontId="33" fillId="35" borderId="4" xfId="0" applyNumberFormat="1" applyFont="1" applyFill="1" applyBorder="1"/>
    <xf numFmtId="164" fontId="33" fillId="35" borderId="4" xfId="0" applyNumberFormat="1" applyFont="1" applyFill="1" applyBorder="1"/>
    <xf numFmtId="0" fontId="33" fillId="35" borderId="4" xfId="0" applyFont="1" applyFill="1" applyBorder="1" applyAlignment="1">
      <alignment wrapText="1"/>
    </xf>
    <xf numFmtId="0" fontId="34" fillId="35" borderId="4" xfId="0" applyFont="1" applyFill="1" applyBorder="1"/>
    <xf numFmtId="0" fontId="34" fillId="35" borderId="4" xfId="0" applyFont="1" applyFill="1" applyBorder="1" applyAlignment="1">
      <alignment wrapText="1"/>
    </xf>
    <xf numFmtId="0" fontId="34" fillId="35" borderId="0" xfId="0" applyFont="1" applyFill="1"/>
    <xf numFmtId="49" fontId="0" fillId="0" borderId="20" xfId="0" applyNumberFormat="1" applyBorder="1" applyAlignment="1">
      <alignment wrapText="1"/>
    </xf>
    <xf numFmtId="0" fontId="5" fillId="0" borderId="21" xfId="0" applyFont="1" applyBorder="1" applyAlignment="1">
      <alignment wrapText="1"/>
    </xf>
    <xf numFmtId="0" fontId="5" fillId="0" borderId="21" xfId="0" applyFont="1" applyBorder="1"/>
    <xf numFmtId="0" fontId="0" fillId="9" borderId="9" xfId="0" applyFill="1" applyBorder="1" applyAlignment="1">
      <alignment horizontal="left"/>
    </xf>
    <xf numFmtId="0" fontId="18" fillId="21" borderId="20" xfId="0" applyFont="1" applyFill="1" applyBorder="1" applyAlignment="1">
      <alignment horizontal="left"/>
    </xf>
    <xf numFmtId="0" fontId="11" fillId="9" borderId="9" xfId="0" applyFont="1" applyFill="1" applyBorder="1" applyAlignment="1">
      <alignment horizontal="center"/>
    </xf>
    <xf numFmtId="14" fontId="11" fillId="0" borderId="4" xfId="0" applyNumberFormat="1" applyFont="1" applyBorder="1" applyAlignment="1">
      <alignment horizontal="right"/>
    </xf>
    <xf numFmtId="168" fontId="0" fillId="0" borderId="4" xfId="0" applyNumberFormat="1" applyBorder="1"/>
    <xf numFmtId="1" fontId="0" fillId="0" borderId="4" xfId="0" applyNumberFormat="1" applyBorder="1"/>
    <xf numFmtId="0" fontId="0" fillId="9" borderId="4" xfId="0" applyFill="1" applyBorder="1" applyAlignment="1">
      <alignment horizontal="right"/>
    </xf>
    <xf numFmtId="14" fontId="5" fillId="0" borderId="4" xfId="0" applyNumberFormat="1" applyFont="1" applyBorder="1" applyAlignment="1">
      <alignment horizontal="right"/>
    </xf>
    <xf numFmtId="164" fontId="0" fillId="0" borderId="4" xfId="0" applyNumberFormat="1" applyBorder="1" applyAlignment="1">
      <alignment horizontal="right"/>
    </xf>
    <xf numFmtId="14" fontId="5" fillId="0" borderId="21" xfId="0" applyNumberFormat="1" applyFont="1" applyBorder="1" applyAlignment="1">
      <alignment horizontal="right"/>
    </xf>
    <xf numFmtId="164" fontId="0" fillId="0" borderId="20" xfId="0" applyNumberFormat="1" applyBorder="1" applyAlignment="1">
      <alignment horizontal="right"/>
    </xf>
    <xf numFmtId="164" fontId="0" fillId="0" borderId="21" xfId="0" applyNumberFormat="1" applyBorder="1" applyAlignment="1">
      <alignment horizontal="right"/>
    </xf>
    <xf numFmtId="164" fontId="0" fillId="35" borderId="4" xfId="0" applyNumberFormat="1" applyFill="1" applyBorder="1" applyAlignment="1">
      <alignment horizontal="right"/>
    </xf>
    <xf numFmtId="14" fontId="11" fillId="0" borderId="20" xfId="0" applyNumberFormat="1" applyFont="1" applyBorder="1" applyAlignment="1">
      <alignment horizontal="right"/>
    </xf>
    <xf numFmtId="0" fontId="11" fillId="0" borderId="22" xfId="0" applyFont="1" applyBorder="1"/>
    <xf numFmtId="0" fontId="0" fillId="0" borderId="20" xfId="0" applyBorder="1" applyProtection="1">
      <protection locked="0"/>
    </xf>
    <xf numFmtId="0" fontId="18" fillId="21" borderId="0" xfId="0" applyFont="1" applyFill="1" applyAlignment="1">
      <alignment horizontal="left"/>
    </xf>
    <xf numFmtId="14" fontId="5" fillId="0" borderId="0" xfId="0" applyNumberFormat="1" applyFont="1" applyAlignment="1">
      <alignment horizontal="left"/>
    </xf>
    <xf numFmtId="14" fontId="11" fillId="0" borderId="0" xfId="0" applyNumberFormat="1" applyFont="1" applyAlignment="1">
      <alignment horizontal="right"/>
    </xf>
    <xf numFmtId="164" fontId="0" fillId="0" borderId="0" xfId="0" applyNumberFormat="1" applyAlignment="1">
      <alignment horizontal="left"/>
    </xf>
    <xf numFmtId="0" fontId="11" fillId="0" borderId="0" xfId="0" applyFont="1" applyAlignment="1">
      <alignment wrapText="1"/>
    </xf>
    <xf numFmtId="0" fontId="5" fillId="0" borderId="0" xfId="0" applyFont="1" applyAlignment="1">
      <alignment wrapText="1"/>
    </xf>
    <xf numFmtId="49" fontId="0" fillId="19" borderId="0" xfId="0" applyNumberFormat="1" applyFill="1" applyAlignment="1">
      <alignment wrapText="1"/>
    </xf>
    <xf numFmtId="49" fontId="0" fillId="28" borderId="0" xfId="0" applyNumberFormat="1" applyFill="1" applyAlignment="1">
      <alignment wrapText="1"/>
    </xf>
    <xf numFmtId="49" fontId="0" fillId="19" borderId="0" xfId="0" applyNumberFormat="1" applyFill="1"/>
    <xf numFmtId="49" fontId="0" fillId="35" borderId="0" xfId="0" applyNumberFormat="1" applyFill="1"/>
    <xf numFmtId="164" fontId="0" fillId="0" borderId="0" xfId="0" applyNumberFormat="1" applyAlignment="1">
      <alignment horizontal="right"/>
    </xf>
    <xf numFmtId="164" fontId="0" fillId="35" borderId="0" xfId="0" applyNumberFormat="1" applyFill="1" applyAlignment="1">
      <alignment horizontal="right"/>
    </xf>
    <xf numFmtId="164" fontId="0" fillId="35" borderId="0" xfId="0" applyNumberFormat="1" applyFill="1"/>
    <xf numFmtId="14" fontId="5" fillId="0" borderId="0" xfId="0" applyNumberFormat="1" applyFont="1" applyAlignment="1">
      <alignment horizontal="right"/>
    </xf>
    <xf numFmtId="0" fontId="0" fillId="3" borderId="0" xfId="0" applyFill="1" applyAlignment="1">
      <alignment horizontal="left"/>
    </xf>
    <xf numFmtId="0" fontId="18" fillId="21" borderId="21" xfId="0" applyFont="1" applyFill="1" applyBorder="1" applyAlignment="1">
      <alignment horizontal="left"/>
    </xf>
    <xf numFmtId="0" fontId="0" fillId="4" borderId="4" xfId="0" applyFill="1" applyBorder="1" applyAlignment="1">
      <alignment horizontal="center" vertical="center"/>
    </xf>
    <xf numFmtId="0" fontId="35" fillId="0" borderId="0" xfId="0" applyFont="1"/>
    <xf numFmtId="0" fontId="11" fillId="9" borderId="22" xfId="0" applyFont="1" applyFill="1" applyBorder="1" applyAlignment="1">
      <alignment horizontal="center"/>
    </xf>
    <xf numFmtId="0" fontId="0" fillId="3" borderId="20" xfId="0" applyFill="1" applyBorder="1" applyAlignment="1">
      <alignment horizontal="left"/>
    </xf>
    <xf numFmtId="0" fontId="18" fillId="0" borderId="0" xfId="0" applyFont="1"/>
    <xf numFmtId="0" fontId="5" fillId="21" borderId="21" xfId="0" applyFont="1" applyFill="1" applyBorder="1" applyAlignment="1">
      <alignment horizontal="left"/>
    </xf>
    <xf numFmtId="0" fontId="5" fillId="36" borderId="4" xfId="0" applyFont="1" applyFill="1" applyBorder="1" applyAlignment="1">
      <alignment horizontal="left"/>
    </xf>
    <xf numFmtId="0" fontId="0" fillId="11" borderId="4" xfId="0" applyFill="1" applyBorder="1" applyAlignment="1">
      <alignment horizontal="left"/>
    </xf>
    <xf numFmtId="0" fontId="0" fillId="35" borderId="4" xfId="0" applyFill="1" applyBorder="1" applyAlignment="1">
      <alignment horizontal="left"/>
    </xf>
    <xf numFmtId="0" fontId="0" fillId="3" borderId="4" xfId="0" applyFill="1" applyBorder="1" applyAlignment="1">
      <alignment horizontal="left" vertical="center"/>
    </xf>
    <xf numFmtId="0" fontId="0" fillId="3" borderId="21" xfId="0" applyFill="1" applyBorder="1" applyAlignment="1">
      <alignment horizontal="left"/>
    </xf>
    <xf numFmtId="0" fontId="0" fillId="16" borderId="4" xfId="0" applyFill="1" applyBorder="1" applyAlignment="1">
      <alignment horizontal="left"/>
    </xf>
    <xf numFmtId="0" fontId="33" fillId="35" borderId="4" xfId="0" applyFont="1" applyFill="1" applyBorder="1" applyAlignment="1">
      <alignment horizontal="left"/>
    </xf>
    <xf numFmtId="0" fontId="5" fillId="21" borderId="0" xfId="0" applyFont="1" applyFill="1" applyAlignment="1">
      <alignment horizontal="left"/>
    </xf>
    <xf numFmtId="0" fontId="0" fillId="3" borderId="26" xfId="0" applyFill="1" applyBorder="1" applyAlignment="1">
      <alignment horizontal="left"/>
    </xf>
    <xf numFmtId="0" fontId="0" fillId="3" borderId="19" xfId="0" applyFill="1" applyBorder="1" applyAlignment="1">
      <alignment horizontal="left"/>
    </xf>
    <xf numFmtId="0" fontId="0" fillId="35" borderId="0" xfId="0" applyFill="1" applyAlignment="1">
      <alignment horizontal="left"/>
    </xf>
    <xf numFmtId="0" fontId="0" fillId="16" borderId="4" xfId="0" applyFill="1" applyBorder="1" applyAlignment="1">
      <alignment wrapText="1"/>
    </xf>
    <xf numFmtId="0" fontId="36" fillId="21" borderId="0" xfId="0" applyFont="1" applyFill="1"/>
    <xf numFmtId="0" fontId="36" fillId="0" borderId="0" xfId="0" applyFont="1"/>
    <xf numFmtId="14" fontId="36" fillId="0" borderId="0" xfId="0" applyNumberFormat="1" applyFont="1"/>
    <xf numFmtId="0" fontId="0" fillId="0" borderId="4" xfId="0" applyBorder="1" applyAlignment="1">
      <alignment horizontal="left"/>
    </xf>
    <xf numFmtId="0" fontId="0" fillId="0" borderId="4" xfId="0" applyBorder="1" applyAlignment="1">
      <alignment horizontal="center" vertical="center"/>
    </xf>
    <xf numFmtId="0" fontId="0" fillId="0" borderId="44" xfId="0" applyBorder="1" applyAlignment="1">
      <alignment horizontal="center" vertical="center" textRotation="255"/>
    </xf>
    <xf numFmtId="0" fontId="0" fillId="0" borderId="0" xfId="0" applyAlignment="1">
      <alignment horizontal="center" vertical="center" textRotation="255"/>
    </xf>
    <xf numFmtId="0" fontId="1" fillId="6" borderId="4" xfId="0" applyFont="1" applyFill="1" applyBorder="1" applyAlignment="1">
      <alignment horizontal="left"/>
    </xf>
    <xf numFmtId="0" fontId="1" fillId="0" borderId="44" xfId="0" applyFont="1" applyBorder="1" applyAlignment="1">
      <alignment horizontal="center" vertical="center" textRotation="90"/>
    </xf>
    <xf numFmtId="0" fontId="1" fillId="0" borderId="0" xfId="0" applyFont="1" applyAlignment="1">
      <alignment horizontal="center" vertical="center" textRotation="90"/>
    </xf>
    <xf numFmtId="0" fontId="1" fillId="0" borderId="4" xfId="0" applyFont="1" applyBorder="1" applyAlignment="1">
      <alignment horizontal="center" vertical="center" textRotation="90"/>
    </xf>
    <xf numFmtId="0" fontId="17" fillId="32" borderId="0" xfId="0" applyFont="1" applyFill="1" applyAlignment="1">
      <alignment horizontal="center" vertical="center" wrapText="1"/>
    </xf>
    <xf numFmtId="0" fontId="1" fillId="6" borderId="9" xfId="0" applyFont="1" applyFill="1" applyBorder="1" applyAlignment="1">
      <alignment horizontal="left"/>
    </xf>
    <xf numFmtId="0" fontId="1" fillId="6" borderId="22" xfId="0" applyFont="1" applyFill="1" applyBorder="1" applyAlignment="1">
      <alignment horizontal="left"/>
    </xf>
    <xf numFmtId="0" fontId="0" fillId="0" borderId="9" xfId="0" applyBorder="1" applyAlignment="1">
      <alignment horizontal="left"/>
    </xf>
    <xf numFmtId="0" fontId="0" fillId="0" borderId="22" xfId="0" applyBorder="1" applyAlignment="1">
      <alignment horizontal="left"/>
    </xf>
    <xf numFmtId="0" fontId="0" fillId="16" borderId="20" xfId="0" applyFill="1" applyBorder="1" applyAlignment="1">
      <alignment horizontal="center" vertical="center" textRotation="90"/>
    </xf>
    <xf numFmtId="0" fontId="0" fillId="16" borderId="19" xfId="0" applyFill="1" applyBorder="1" applyAlignment="1">
      <alignment horizontal="center" vertical="center" textRotation="90"/>
    </xf>
    <xf numFmtId="0" fontId="0" fillId="16" borderId="21" xfId="0" applyFill="1" applyBorder="1" applyAlignment="1">
      <alignment horizontal="center" vertical="center" textRotation="90"/>
    </xf>
    <xf numFmtId="16" fontId="0" fillId="0" borderId="20" xfId="0" applyNumberFormat="1" applyBorder="1" applyAlignment="1">
      <alignment horizontal="center" textRotation="255" wrapText="1"/>
    </xf>
    <xf numFmtId="16" fontId="0" fillId="0" borderId="19" xfId="0" applyNumberFormat="1" applyBorder="1" applyAlignment="1">
      <alignment horizontal="center" textRotation="255" wrapText="1"/>
    </xf>
    <xf numFmtId="16" fontId="0" fillId="0" borderId="21" xfId="0" applyNumberFormat="1" applyBorder="1" applyAlignment="1">
      <alignment horizontal="center" textRotation="255" wrapText="1"/>
    </xf>
    <xf numFmtId="17" fontId="7" fillId="0" borderId="4" xfId="0" applyNumberFormat="1" applyFont="1" applyBorder="1" applyAlignment="1">
      <alignment horizontal="center" vertical="center"/>
    </xf>
    <xf numFmtId="0" fontId="7" fillId="0" borderId="4" xfId="0" applyFont="1" applyBorder="1" applyAlignment="1">
      <alignment horizontal="center" vertical="center"/>
    </xf>
    <xf numFmtId="0" fontId="0" fillId="0" borderId="20" xfId="0" applyBorder="1" applyAlignment="1">
      <alignment horizontal="center" textRotation="255" wrapText="1"/>
    </xf>
    <xf numFmtId="0" fontId="0" fillId="0" borderId="19" xfId="0" applyBorder="1" applyAlignment="1">
      <alignment horizontal="center" textRotation="255" wrapText="1"/>
    </xf>
    <xf numFmtId="0" fontId="0" fillId="0" borderId="21" xfId="0" applyBorder="1" applyAlignment="1">
      <alignment horizontal="center" textRotation="255" wrapText="1"/>
    </xf>
    <xf numFmtId="0" fontId="0" fillId="0" borderId="20" xfId="0" applyBorder="1" applyAlignment="1">
      <alignment horizontal="center" vertical="center" textRotation="255"/>
    </xf>
    <xf numFmtId="0" fontId="0" fillId="0" borderId="19" xfId="0" applyBorder="1" applyAlignment="1">
      <alignment horizontal="center" vertical="center" textRotation="255"/>
    </xf>
    <xf numFmtId="0" fontId="0" fillId="0" borderId="21" xfId="0" applyBorder="1" applyAlignment="1">
      <alignment horizontal="center" vertical="center" textRotation="255"/>
    </xf>
    <xf numFmtId="16" fontId="0" fillId="0" borderId="20" xfId="0" applyNumberFormat="1" applyBorder="1" applyAlignment="1">
      <alignment horizontal="center" vertical="center" textRotation="255"/>
    </xf>
    <xf numFmtId="16" fontId="0" fillId="0" borderId="19" xfId="0" applyNumberFormat="1" applyBorder="1" applyAlignment="1">
      <alignment horizontal="center" vertical="center" textRotation="255"/>
    </xf>
    <xf numFmtId="16" fontId="0" fillId="0" borderId="21" xfId="0" applyNumberFormat="1" applyBorder="1" applyAlignment="1">
      <alignment horizontal="center" vertical="center" textRotation="255"/>
    </xf>
    <xf numFmtId="16" fontId="10" fillId="0" borderId="20" xfId="0" applyNumberFormat="1" applyFont="1" applyBorder="1" applyAlignment="1">
      <alignment horizontal="center" vertical="center" textRotation="255"/>
    </xf>
    <xf numFmtId="16" fontId="10" fillId="0" borderId="19" xfId="0" applyNumberFormat="1" applyFont="1" applyBorder="1" applyAlignment="1">
      <alignment horizontal="center" vertical="center" textRotation="255"/>
    </xf>
    <xf numFmtId="16" fontId="10" fillId="0" borderId="21" xfId="0" applyNumberFormat="1" applyFont="1" applyBorder="1" applyAlignment="1">
      <alignment horizontal="center" vertical="center" textRotation="255"/>
    </xf>
    <xf numFmtId="0" fontId="0" fillId="11" borderId="4" xfId="0" applyFill="1" applyBorder="1" applyAlignment="1">
      <alignment horizontal="center" vertical="center" textRotation="255" wrapText="1"/>
    </xf>
    <xf numFmtId="0" fontId="0" fillId="11" borderId="20" xfId="0" applyFill="1" applyBorder="1" applyAlignment="1">
      <alignment horizontal="center" vertical="center" textRotation="255"/>
    </xf>
    <xf numFmtId="0" fontId="0" fillId="11" borderId="19" xfId="0" applyFill="1" applyBorder="1" applyAlignment="1">
      <alignment horizontal="center" vertical="center" textRotation="255"/>
    </xf>
    <xf numFmtId="16" fontId="0" fillId="0" borderId="20" xfId="0" applyNumberFormat="1" applyBorder="1" applyAlignment="1">
      <alignment horizontal="center" vertical="center" textRotation="255" wrapText="1"/>
    </xf>
    <xf numFmtId="16" fontId="0" fillId="0" borderId="19" xfId="0" applyNumberFormat="1" applyBorder="1" applyAlignment="1">
      <alignment horizontal="center" vertical="center" textRotation="255" wrapText="1"/>
    </xf>
    <xf numFmtId="16" fontId="0" fillId="0" borderId="21" xfId="0" applyNumberFormat="1" applyBorder="1" applyAlignment="1">
      <alignment horizontal="center" vertical="center" textRotation="255" wrapText="1"/>
    </xf>
    <xf numFmtId="0" fontId="0" fillId="11" borderId="20" xfId="0" applyFill="1" applyBorder="1" applyAlignment="1">
      <alignment horizontal="center" vertical="center" textRotation="255" wrapText="1"/>
    </xf>
    <xf numFmtId="0" fontId="0" fillId="11" borderId="19" xfId="0" applyFill="1" applyBorder="1" applyAlignment="1">
      <alignment horizontal="center" vertical="center" textRotation="255" wrapText="1"/>
    </xf>
    <xf numFmtId="0" fontId="0" fillId="11" borderId="21" xfId="0" applyFill="1" applyBorder="1" applyAlignment="1">
      <alignment horizontal="center" vertical="center" textRotation="255" wrapText="1"/>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21" xfId="0" applyBorder="1" applyAlignment="1">
      <alignment horizontal="center" vertical="center"/>
    </xf>
    <xf numFmtId="0" fontId="1" fillId="22" borderId="0" xfId="0" applyFont="1" applyFill="1" applyAlignment="1">
      <alignment horizontal="center" vertical="center" wrapText="1"/>
    </xf>
    <xf numFmtId="0" fontId="1" fillId="22" borderId="26" xfId="0" applyFont="1" applyFill="1" applyBorder="1" applyAlignment="1">
      <alignment horizontal="center" vertical="center" wrapText="1"/>
    </xf>
    <xf numFmtId="0" fontId="15" fillId="23" borderId="4" xfId="0" applyFont="1" applyFill="1" applyBorder="1" applyAlignment="1">
      <alignment horizontal="center"/>
    </xf>
    <xf numFmtId="0" fontId="17" fillId="4" borderId="14" xfId="0" applyFont="1" applyFill="1" applyBorder="1" applyAlignment="1">
      <alignment horizontal="center" vertical="center"/>
    </xf>
    <xf numFmtId="0" fontId="17" fillId="4" borderId="15" xfId="0" applyFont="1" applyFill="1" applyBorder="1" applyAlignment="1">
      <alignment horizontal="center" vertical="center"/>
    </xf>
    <xf numFmtId="0" fontId="17" fillId="4" borderId="37" xfId="0" applyFont="1" applyFill="1" applyBorder="1" applyAlignment="1">
      <alignment horizontal="center" vertical="center"/>
    </xf>
    <xf numFmtId="0" fontId="17" fillId="0" borderId="17" xfId="0" applyFont="1" applyBorder="1" applyAlignment="1">
      <alignment horizontal="center" vertical="center"/>
    </xf>
    <xf numFmtId="0" fontId="17" fillId="0" borderId="31" xfId="0" applyFont="1" applyBorder="1" applyAlignment="1">
      <alignment horizontal="center" vertical="center"/>
    </xf>
    <xf numFmtId="0" fontId="1" fillId="17" borderId="0" xfId="0" applyFont="1" applyFill="1" applyAlignment="1">
      <alignment horizontal="center" vertical="center" wrapText="1"/>
    </xf>
    <xf numFmtId="0" fontId="1" fillId="17" borderId="26" xfId="0" applyFont="1" applyFill="1" applyBorder="1" applyAlignment="1">
      <alignment horizontal="center" vertical="center" wrapText="1"/>
    </xf>
    <xf numFmtId="16" fontId="0" fillId="0" borderId="20" xfId="0" applyNumberFormat="1" applyBorder="1" applyAlignment="1">
      <alignment horizontal="center" vertical="center" textRotation="180" wrapText="1"/>
    </xf>
    <xf numFmtId="16" fontId="0" fillId="0" borderId="19" xfId="0" applyNumberFormat="1" applyBorder="1" applyAlignment="1">
      <alignment horizontal="center" vertical="center" textRotation="180" wrapText="1"/>
    </xf>
    <xf numFmtId="16" fontId="0" fillId="0" borderId="21" xfId="0" applyNumberFormat="1" applyBorder="1" applyAlignment="1">
      <alignment horizontal="center" vertical="center" textRotation="180" wrapText="1"/>
    </xf>
    <xf numFmtId="16" fontId="0" fillId="0" borderId="20" xfId="0" applyNumberFormat="1" applyBorder="1" applyAlignment="1">
      <alignment horizontal="center" vertical="center" textRotation="90"/>
    </xf>
    <xf numFmtId="16" fontId="0" fillId="0" borderId="19" xfId="0" applyNumberFormat="1" applyBorder="1" applyAlignment="1">
      <alignment horizontal="center" vertical="center" textRotation="90"/>
    </xf>
    <xf numFmtId="16" fontId="0" fillId="0" borderId="21" xfId="0" applyNumberFormat="1" applyBorder="1" applyAlignment="1">
      <alignment horizontal="center" vertical="center" textRotation="90"/>
    </xf>
    <xf numFmtId="16" fontId="0" fillId="0" borderId="20" xfId="0" applyNumberFormat="1" applyBorder="1" applyAlignment="1">
      <alignment horizontal="center" wrapText="1"/>
    </xf>
    <xf numFmtId="16" fontId="0" fillId="0" borderId="19" xfId="0" applyNumberFormat="1" applyBorder="1" applyAlignment="1">
      <alignment horizontal="center" wrapText="1"/>
    </xf>
    <xf numFmtId="16" fontId="0" fillId="0" borderId="21" xfId="0" applyNumberFormat="1" applyBorder="1" applyAlignment="1">
      <alignment horizontal="center" wrapText="1"/>
    </xf>
    <xf numFmtId="0" fontId="1" fillId="0" borderId="19" xfId="0" applyFont="1" applyBorder="1" applyAlignment="1">
      <alignment horizontal="center" vertical="center" textRotation="90" wrapText="1"/>
    </xf>
    <xf numFmtId="0" fontId="22" fillId="0" borderId="20" xfId="0" applyFont="1" applyBorder="1" applyAlignment="1">
      <alignment horizontal="center" vertical="center" textRotation="90"/>
    </xf>
    <xf numFmtId="0" fontId="22" fillId="0" borderId="19" xfId="0" applyFont="1" applyBorder="1" applyAlignment="1">
      <alignment horizontal="center" vertical="center" textRotation="90"/>
    </xf>
    <xf numFmtId="0" fontId="22" fillId="0" borderId="21" xfId="0" applyFont="1" applyBorder="1" applyAlignment="1">
      <alignment horizontal="center" vertical="center" textRotation="90"/>
    </xf>
    <xf numFmtId="0" fontId="17" fillId="0" borderId="6" xfId="0" applyFont="1" applyBorder="1" applyAlignment="1">
      <alignment horizontal="center" vertical="center"/>
    </xf>
    <xf numFmtId="0" fontId="19" fillId="0" borderId="39" xfId="0" applyFont="1" applyBorder="1"/>
    <xf numFmtId="0" fontId="17" fillId="0" borderId="5" xfId="0" applyFont="1" applyBorder="1" applyAlignment="1">
      <alignment horizontal="center" vertical="center"/>
    </xf>
    <xf numFmtId="0" fontId="19" fillId="0" borderId="10" xfId="0" applyFont="1" applyBorder="1"/>
    <xf numFmtId="0" fontId="1" fillId="0" borderId="20" xfId="0" applyFont="1" applyBorder="1" applyAlignment="1">
      <alignment horizontal="center" vertical="center" textRotation="90" wrapText="1"/>
    </xf>
    <xf numFmtId="0" fontId="0" fillId="0" borderId="44" xfId="0" applyBorder="1" applyAlignment="1">
      <alignment horizontal="center" vertical="center"/>
    </xf>
    <xf numFmtId="0" fontId="0" fillId="0" borderId="0" xfId="0" applyAlignment="1">
      <alignment horizontal="center" vertical="center"/>
    </xf>
    <xf numFmtId="0" fontId="1" fillId="0" borderId="4" xfId="0" applyFont="1" applyBorder="1" applyAlignment="1">
      <alignment horizontal="center" vertical="center" textRotation="255" wrapText="1"/>
    </xf>
    <xf numFmtId="0" fontId="27" fillId="0" borderId="0" xfId="0" applyFont="1" applyAlignment="1">
      <alignment horizontal="center"/>
    </xf>
    <xf numFmtId="0" fontId="3" fillId="0" borderId="4" xfId="0" applyFont="1" applyBorder="1" applyAlignment="1">
      <alignment horizontal="center" vertical="center"/>
    </xf>
    <xf numFmtId="0" fontId="3" fillId="0" borderId="4" xfId="0" applyFont="1" applyBorder="1" applyAlignment="1">
      <alignment horizontal="left" vertical="center"/>
    </xf>
    <xf numFmtId="0" fontId="3" fillId="0" borderId="24" xfId="0" applyFont="1" applyBorder="1" applyAlignment="1">
      <alignment horizontal="center" vertical="center"/>
    </xf>
    <xf numFmtId="0" fontId="3" fillId="0" borderId="20" xfId="0" applyFont="1" applyBorder="1" applyAlignment="1">
      <alignment horizontal="center" vertical="center"/>
    </xf>
    <xf numFmtId="0" fontId="0" fillId="0" borderId="4" xfId="0" applyBorder="1" applyAlignment="1">
      <alignment horizontal="center"/>
    </xf>
    <xf numFmtId="0" fontId="28" fillId="0" borderId="26" xfId="0" applyFont="1" applyBorder="1" applyAlignment="1">
      <alignment horizontal="center"/>
    </xf>
    <xf numFmtId="0" fontId="4" fillId="0" borderId="4" xfId="0" applyFont="1" applyBorder="1" applyAlignment="1">
      <alignment horizontal="center"/>
    </xf>
    <xf numFmtId="16" fontId="4" fillId="0" borderId="4" xfId="0" applyNumberFormat="1" applyFont="1" applyBorder="1" applyAlignment="1">
      <alignment horizontal="center"/>
    </xf>
    <xf numFmtId="0" fontId="32" fillId="0" borderId="43" xfId="0" applyFont="1" applyBorder="1" applyAlignment="1">
      <alignment horizontal="center" vertical="center"/>
    </xf>
    <xf numFmtId="0" fontId="32" fillId="0" borderId="24" xfId="0" applyFont="1" applyBorder="1" applyAlignment="1">
      <alignment horizontal="center" vertical="center"/>
    </xf>
    <xf numFmtId="0" fontId="32" fillId="0" borderId="27" xfId="0" applyFont="1" applyBorder="1" applyAlignment="1">
      <alignment horizontal="center" vertical="center"/>
    </xf>
    <xf numFmtId="0" fontId="32" fillId="0" borderId="23" xfId="0" applyFont="1" applyBorder="1" applyAlignment="1">
      <alignment horizontal="center" vertical="center"/>
    </xf>
    <xf numFmtId="0" fontId="32" fillId="0" borderId="38" xfId="0" applyFont="1" applyBorder="1" applyAlignment="1">
      <alignment horizontal="center" vertical="center"/>
    </xf>
    <xf numFmtId="0" fontId="32" fillId="0" borderId="25" xfId="0" applyFont="1" applyBorder="1" applyAlignment="1">
      <alignment horizontal="center" vertical="center"/>
    </xf>
    <xf numFmtId="0" fontId="4" fillId="0" borderId="9" xfId="0" applyFont="1" applyBorder="1" applyAlignment="1">
      <alignment horizontal="center"/>
    </xf>
    <xf numFmtId="0" fontId="4" fillId="0" borderId="22" xfId="0" applyFont="1" applyBorder="1" applyAlignment="1">
      <alignment horizontal="center"/>
    </xf>
    <xf numFmtId="16" fontId="4" fillId="0" borderId="9" xfId="0" applyNumberFormat="1" applyFont="1" applyBorder="1" applyAlignment="1">
      <alignment horizontal="center"/>
    </xf>
    <xf numFmtId="16" fontId="4" fillId="0" borderId="22" xfId="0" applyNumberFormat="1" applyFont="1" applyBorder="1" applyAlignment="1">
      <alignment horizontal="center"/>
    </xf>
    <xf numFmtId="16" fontId="4" fillId="0" borderId="43" xfId="0" applyNumberFormat="1" applyFont="1" applyBorder="1" applyAlignment="1">
      <alignment horizontal="center"/>
    </xf>
    <xf numFmtId="16" fontId="4" fillId="0" borderId="24" xfId="0" applyNumberFormat="1" applyFont="1" applyBorder="1" applyAlignment="1">
      <alignment horizontal="center"/>
    </xf>
    <xf numFmtId="16" fontId="4" fillId="0" borderId="27" xfId="0" applyNumberFormat="1" applyFont="1" applyBorder="1" applyAlignment="1">
      <alignment horizontal="center"/>
    </xf>
    <xf numFmtId="16" fontId="4" fillId="0" borderId="23" xfId="0" applyNumberFormat="1" applyFont="1" applyBorder="1" applyAlignment="1">
      <alignment horizontal="center"/>
    </xf>
    <xf numFmtId="16" fontId="4" fillId="0" borderId="38" xfId="0" applyNumberFormat="1" applyFont="1" applyBorder="1" applyAlignment="1">
      <alignment horizontal="center"/>
    </xf>
    <xf numFmtId="16" fontId="4" fillId="0" borderId="25" xfId="0" applyNumberFormat="1" applyFont="1" applyBorder="1" applyAlignment="1">
      <alignment horizontal="center"/>
    </xf>
    <xf numFmtId="0" fontId="15" fillId="0" borderId="9" xfId="0" applyFont="1" applyBorder="1" applyAlignment="1">
      <alignment horizontal="center"/>
    </xf>
    <xf numFmtId="0" fontId="15" fillId="0" borderId="22" xfId="0" applyFont="1" applyBorder="1" applyAlignment="1">
      <alignment horizontal="center"/>
    </xf>
    <xf numFmtId="0" fontId="32" fillId="4" borderId="44" xfId="0" applyFont="1" applyFill="1" applyBorder="1" applyAlignment="1">
      <alignment horizontal="center" vertical="center"/>
    </xf>
    <xf numFmtId="0" fontId="32" fillId="4" borderId="24" xfId="0" applyFont="1" applyFill="1" applyBorder="1" applyAlignment="1">
      <alignment horizontal="center" vertical="center"/>
    </xf>
    <xf numFmtId="0" fontId="32" fillId="4" borderId="0" xfId="0" applyFont="1" applyFill="1" applyAlignment="1">
      <alignment horizontal="center" vertical="center"/>
    </xf>
    <xf numFmtId="0" fontId="32" fillId="4" borderId="23" xfId="0" applyFont="1" applyFill="1" applyBorder="1" applyAlignment="1">
      <alignment horizontal="center" vertical="center"/>
    </xf>
    <xf numFmtId="0" fontId="32" fillId="4" borderId="26" xfId="0" applyFont="1" applyFill="1" applyBorder="1" applyAlignment="1">
      <alignment horizontal="center" vertical="center"/>
    </xf>
    <xf numFmtId="0" fontId="32" fillId="4" borderId="25" xfId="0" applyFont="1" applyFill="1" applyBorder="1" applyAlignment="1">
      <alignment horizontal="center" vertical="center"/>
    </xf>
    <xf numFmtId="0" fontId="32" fillId="4" borderId="43" xfId="0" applyFont="1" applyFill="1" applyBorder="1" applyAlignment="1">
      <alignment horizontal="center" vertical="center"/>
    </xf>
    <xf numFmtId="0" fontId="32" fillId="4" borderId="27" xfId="0" applyFont="1" applyFill="1" applyBorder="1" applyAlignment="1">
      <alignment horizontal="center" vertical="center"/>
    </xf>
    <xf numFmtId="0" fontId="32" fillId="4" borderId="38" xfId="0" applyFont="1" applyFill="1" applyBorder="1" applyAlignment="1">
      <alignment horizontal="center" vertical="center"/>
    </xf>
    <xf numFmtId="0" fontId="30" fillId="0" borderId="43" xfId="0" applyFont="1" applyBorder="1" applyAlignment="1">
      <alignment horizontal="center" vertical="center"/>
    </xf>
    <xf numFmtId="0" fontId="30" fillId="0" borderId="44" xfId="0" applyFont="1" applyBorder="1" applyAlignment="1">
      <alignment horizontal="center" vertical="center"/>
    </xf>
    <xf numFmtId="0" fontId="30" fillId="0" borderId="27" xfId="0" applyFont="1" applyBorder="1" applyAlignment="1">
      <alignment horizontal="center" vertical="center"/>
    </xf>
    <xf numFmtId="0" fontId="30" fillId="0" borderId="0" xfId="0" applyFont="1" applyAlignment="1">
      <alignment horizontal="center" vertical="center"/>
    </xf>
    <xf numFmtId="0" fontId="30" fillId="0" borderId="38" xfId="0" applyFont="1" applyBorder="1" applyAlignment="1">
      <alignment horizontal="center" vertical="center"/>
    </xf>
    <xf numFmtId="0" fontId="30" fillId="0" borderId="26" xfId="0" applyFont="1" applyBorder="1" applyAlignment="1">
      <alignment horizontal="center" vertical="center"/>
    </xf>
    <xf numFmtId="0" fontId="4" fillId="8" borderId="0" xfId="0" applyFont="1" applyFill="1" applyAlignment="1">
      <alignment horizontal="center" vertical="center"/>
    </xf>
    <xf numFmtId="0" fontId="4" fillId="8" borderId="33" xfId="0" applyFont="1" applyFill="1" applyBorder="1" applyAlignment="1">
      <alignment horizontal="center" vertical="center"/>
    </xf>
    <xf numFmtId="0" fontId="4" fillId="8" borderId="14" xfId="0" applyFont="1" applyFill="1" applyBorder="1" applyAlignment="1">
      <alignment horizontal="center"/>
    </xf>
    <xf numFmtId="0" fontId="4" fillId="8" borderId="15" xfId="0" applyFont="1" applyFill="1" applyBorder="1" applyAlignment="1">
      <alignment horizontal="center"/>
    </xf>
    <xf numFmtId="0" fontId="4" fillId="8" borderId="16" xfId="0" applyFont="1" applyFill="1" applyBorder="1" applyAlignment="1">
      <alignment horizontal="center"/>
    </xf>
    <xf numFmtId="0" fontId="17" fillId="32" borderId="4" xfId="0" applyFont="1" applyFill="1" applyBorder="1" applyAlignment="1">
      <alignment horizontal="center" vertical="center" wrapText="1"/>
    </xf>
  </cellXfs>
  <cellStyles count="6">
    <cellStyle name="Normal" xfId="0" builtinId="0"/>
    <cellStyle name="Normal - Style1" xfId="1" xr:uid="{DA0173EC-BF67-443E-97DD-D2BC21EDD3F7}"/>
    <cellStyle name="Normal 2" xfId="3" xr:uid="{3CB16923-18DA-4A60-BE16-F0E348F697E7}"/>
    <cellStyle name="Normal 3" xfId="2" xr:uid="{6FEBC244-78B9-4975-9B42-05DB50158270}"/>
    <cellStyle name="Normal 4" xfId="4" xr:uid="{142D6244-B7D9-448E-9A52-CC8C88A1E0C0}"/>
    <cellStyle name="Normal 5" xfId="5" xr:uid="{2383A353-F520-494B-A399-ED97E728AC61}"/>
  </cellStyles>
  <dxfs count="2380">
    <dxf>
      <fill>
        <patternFill>
          <bgColor rgb="FF0070C0"/>
        </patternFill>
      </fill>
    </dxf>
    <dxf>
      <fill>
        <patternFill>
          <bgColor rgb="FF0070C0"/>
        </patternFill>
      </fill>
    </dxf>
    <dxf>
      <fill>
        <patternFill>
          <bgColor rgb="FF0070C0"/>
        </patternFill>
      </fill>
    </dxf>
    <dxf>
      <fill>
        <patternFill>
          <bgColor theme="9" tint="0.39994506668294322"/>
        </patternFill>
      </fill>
    </dxf>
    <dxf>
      <fill>
        <patternFill>
          <bgColor rgb="FF92D050"/>
        </patternFill>
      </fill>
    </dxf>
    <dxf>
      <fill>
        <patternFill>
          <bgColor theme="9" tint="0.39994506668294322"/>
        </patternFill>
      </fill>
    </dxf>
    <dxf>
      <fill>
        <patternFill>
          <bgColor rgb="FF92D05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1" tint="0.499984740745262"/>
        </patternFill>
      </fill>
    </dxf>
    <dxf>
      <fill>
        <patternFill>
          <bgColor theme="7" tint="0.59996337778862885"/>
        </patternFill>
      </fill>
    </dxf>
    <dxf>
      <fill>
        <patternFill>
          <bgColor rgb="FF00B050"/>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7030A0"/>
        </patternFill>
      </fill>
    </dxf>
    <dxf>
      <fill>
        <patternFill>
          <bgColor theme="7" tint="0.59996337778862885"/>
        </patternFill>
      </fill>
    </dxf>
    <dxf>
      <fill>
        <patternFill>
          <bgColor theme="1" tint="0.499984740745262"/>
        </patternFill>
      </fill>
    </dxf>
    <dxf>
      <fill>
        <patternFill>
          <bgColor theme="1" tint="0.499984740745262"/>
        </patternFill>
      </fill>
    </dxf>
    <dxf>
      <fill>
        <patternFill>
          <bgColor theme="5" tint="0.39994506668294322"/>
        </patternFill>
      </fill>
    </dxf>
    <dxf>
      <fill>
        <patternFill>
          <bgColor rgb="FF00B050"/>
        </patternFill>
      </fill>
    </dxf>
    <dxf>
      <fill>
        <patternFill>
          <bgColor rgb="FFFFFF00"/>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1" tint="0.499984740745262"/>
        </patternFill>
      </fill>
    </dxf>
    <dxf>
      <fill>
        <patternFill>
          <bgColor theme="7" tint="0.59996337778862885"/>
        </patternFill>
      </fill>
    </dxf>
    <dxf>
      <fill>
        <patternFill>
          <bgColor rgb="FF00B050"/>
        </patternFill>
      </fill>
    </dxf>
    <dxf>
      <fill>
        <patternFill>
          <bgColor rgb="FF00B050"/>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rgb="FF00B050"/>
        </patternFill>
      </fill>
    </dxf>
    <dxf>
      <fill>
        <patternFill>
          <bgColor theme="7" tint="0.59996337778862885"/>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7" tint="0.59996337778862885"/>
        </patternFill>
      </fill>
    </dxf>
    <dxf>
      <fill>
        <patternFill>
          <bgColor theme="1" tint="0.499984740745262"/>
        </patternFill>
      </fill>
    </dxf>
    <dxf>
      <fill>
        <patternFill>
          <bgColor theme="1" tint="0.499984740745262"/>
        </patternFill>
      </fill>
    </dxf>
    <dxf>
      <fill>
        <patternFill>
          <bgColor theme="5" tint="0.39994506668294322"/>
        </patternFill>
      </fill>
    </dxf>
    <dxf>
      <font>
        <color rgb="FF9C0006"/>
      </font>
      <fill>
        <patternFill>
          <bgColor rgb="FFFFC7CE"/>
        </patternFill>
      </fill>
    </dxf>
    <dxf>
      <fill>
        <patternFill>
          <bgColor rgb="FFFFFF00"/>
        </patternFill>
      </fill>
    </dxf>
    <dxf>
      <fill>
        <patternFill>
          <bgColor rgb="FF00B050"/>
        </patternFill>
      </fill>
    </dxf>
    <dxf>
      <fill>
        <patternFill>
          <bgColor rgb="FF7030A0"/>
        </patternFill>
      </fill>
    </dxf>
    <dxf>
      <fill>
        <patternFill>
          <bgColor rgb="FF00B050"/>
        </patternFill>
      </fill>
    </dxf>
    <dxf>
      <fill>
        <patternFill>
          <bgColor rgb="FF00B050"/>
        </patternFill>
      </fill>
    </dxf>
    <dxf>
      <fill>
        <patternFill>
          <bgColor theme="1" tint="0.499984740745262"/>
        </patternFill>
      </fill>
    </dxf>
    <dxf>
      <fill>
        <patternFill>
          <bgColor theme="7" tint="0.59996337778862885"/>
        </patternFill>
      </fill>
    </dxf>
    <dxf>
      <fill>
        <patternFill>
          <bgColor theme="1" tint="0.499984740745262"/>
        </patternFill>
      </fill>
    </dxf>
    <dxf>
      <fill>
        <patternFill>
          <bgColor theme="5" tint="0.39994506668294322"/>
        </patternFill>
      </fill>
    </dxf>
    <dxf>
      <fill>
        <patternFill>
          <bgColor rgb="FF7030A0"/>
        </patternFill>
      </fill>
    </dxf>
    <dxf>
      <font>
        <color rgb="FF9C0006"/>
      </font>
      <fill>
        <patternFill>
          <bgColor rgb="FFFFC7CE"/>
        </patternFill>
      </fill>
    </dxf>
    <dxf>
      <fill>
        <patternFill>
          <bgColor rgb="FFFFFF00"/>
        </patternFill>
      </fill>
    </dxf>
    <dxf>
      <fill>
        <patternFill>
          <bgColor rgb="FF00B050"/>
        </patternFill>
      </fill>
    </dxf>
    <dxf>
      <fill>
        <patternFill>
          <bgColor rgb="FF00B050"/>
        </patternFill>
      </fill>
    </dxf>
    <dxf>
      <fill>
        <patternFill>
          <bgColor theme="1" tint="0.499984740745262"/>
        </patternFill>
      </fill>
    </dxf>
    <dxf>
      <fill>
        <patternFill>
          <bgColor theme="1" tint="0.499984740745262"/>
        </patternFill>
      </fill>
    </dxf>
    <dxf>
      <fill>
        <patternFill>
          <bgColor theme="5" tint="0.39994506668294322"/>
        </patternFill>
      </fill>
    </dxf>
    <dxf>
      <fill>
        <patternFill>
          <bgColor rgb="FF7030A0"/>
        </patternFill>
      </fill>
    </dxf>
    <dxf>
      <font>
        <color rgb="FF9C0006"/>
      </font>
      <fill>
        <patternFill>
          <bgColor rgb="FFFFC7CE"/>
        </patternFill>
      </fill>
    </dxf>
    <dxf>
      <fill>
        <patternFill>
          <bgColor rgb="FFFFFF00"/>
        </patternFill>
      </fill>
    </dxf>
    <dxf>
      <fill>
        <patternFill>
          <bgColor theme="7" tint="0.59996337778862885"/>
        </patternFill>
      </fill>
    </dxf>
    <dxf>
      <fill>
        <patternFill>
          <bgColor rgb="FF00B050"/>
        </patternFill>
      </fill>
    </dxf>
    <dxf>
      <fill>
        <patternFill>
          <bgColor rgb="FFFFFF00"/>
        </patternFill>
      </fill>
    </dxf>
    <dxf>
      <fill>
        <patternFill>
          <bgColor rgb="FF7030A0"/>
        </patternFill>
      </fill>
    </dxf>
    <dxf>
      <fill>
        <patternFill>
          <bgColor theme="5" tint="0.39994506668294322"/>
        </patternFill>
      </fill>
    </dxf>
    <dxf>
      <fill>
        <patternFill>
          <bgColor theme="1" tint="0.499984740745262"/>
        </patternFill>
      </fill>
    </dxf>
    <dxf>
      <fill>
        <patternFill>
          <bgColor theme="1" tint="0.499984740745262"/>
        </patternFill>
      </fill>
    </dxf>
    <dxf>
      <fill>
        <patternFill>
          <bgColor theme="7" tint="0.59996337778862885"/>
        </patternFill>
      </fill>
    </dxf>
    <dxf>
      <fill>
        <patternFill>
          <bgColor rgb="FF00B050"/>
        </patternFill>
      </fill>
    </dxf>
    <dxf>
      <font>
        <color rgb="FF9C0006"/>
      </font>
      <fill>
        <patternFill>
          <bgColor rgb="FFFFC7CE"/>
        </patternFill>
      </fill>
    </dxf>
    <dxf>
      <fill>
        <patternFill>
          <bgColor rgb="FF00B050"/>
        </patternFill>
      </fill>
    </dxf>
    <dxf>
      <fill>
        <patternFill>
          <bgColor rgb="FF00B050"/>
        </patternFill>
      </fill>
    </dxf>
    <dxf>
      <fill>
        <patternFill>
          <bgColor theme="7" tint="0.59996337778862885"/>
        </patternFill>
      </fill>
    </dxf>
    <dxf>
      <fill>
        <patternFill>
          <bgColor theme="1" tint="0.499984740745262"/>
        </patternFill>
      </fill>
    </dxf>
    <dxf>
      <fill>
        <patternFill>
          <bgColor theme="1" tint="0.499984740745262"/>
        </patternFill>
      </fill>
    </dxf>
    <dxf>
      <fill>
        <patternFill>
          <bgColor theme="5" tint="0.39994506668294322"/>
        </patternFill>
      </fill>
    </dxf>
    <dxf>
      <font>
        <color rgb="FF9C0006"/>
      </font>
      <fill>
        <patternFill>
          <bgColor rgb="FFFFC7CE"/>
        </patternFill>
      </fill>
    </dxf>
    <dxf>
      <fill>
        <patternFill>
          <bgColor rgb="FFFFFF00"/>
        </patternFill>
      </fill>
    </dxf>
    <dxf>
      <fill>
        <patternFill>
          <bgColor rgb="FF00B050"/>
        </patternFill>
      </fill>
    </dxf>
    <dxf>
      <fill>
        <patternFill>
          <bgColor rgb="FF7030A0"/>
        </patternFill>
      </fill>
    </dxf>
    <dxf>
      <fill>
        <patternFill>
          <bgColor rgb="FF00B050"/>
        </patternFill>
      </fill>
    </dxf>
    <dxf>
      <fill>
        <patternFill>
          <bgColor rgb="FF7030A0"/>
        </patternFill>
      </fill>
    </dxf>
    <dxf>
      <fill>
        <patternFill>
          <bgColor theme="5" tint="0.39994506668294322"/>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theme="1" tint="0.499984740745262"/>
        </patternFill>
      </fill>
    </dxf>
    <dxf>
      <fill>
        <patternFill>
          <bgColor rgb="FFFFFF00"/>
        </patternFill>
      </fill>
    </dxf>
    <dxf>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B05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theme="9" tint="0.39994506668294322"/>
        </patternFill>
      </fill>
    </dxf>
    <dxf>
      <fill>
        <patternFill>
          <bgColor theme="9" tint="0.39994506668294322"/>
        </patternFill>
      </fill>
    </dxf>
    <dxf>
      <fill>
        <patternFill>
          <bgColor rgb="FF92D050"/>
        </patternFill>
      </fill>
    </dxf>
    <dxf>
      <fill>
        <patternFill>
          <bgColor rgb="FF92D050"/>
        </patternFill>
      </fill>
    </dxf>
    <dxf>
      <fill>
        <patternFill>
          <bgColor theme="9" tint="0.39994506668294322"/>
        </patternFill>
      </fill>
    </dxf>
    <dxf>
      <fill>
        <patternFill>
          <bgColor theme="9" tint="0.39994506668294322"/>
        </patternFill>
      </fill>
    </dxf>
    <dxf>
      <fill>
        <patternFill>
          <bgColor rgb="FF92D050"/>
        </patternFill>
      </fill>
    </dxf>
    <dxf>
      <fill>
        <patternFill>
          <bgColor theme="9" tint="0.59996337778862885"/>
        </patternFill>
      </fill>
    </dxf>
    <dxf>
      <fill>
        <patternFill>
          <bgColor rgb="FF92D050"/>
        </patternFill>
      </fill>
    </dxf>
    <dxf>
      <fill>
        <patternFill>
          <bgColor theme="9" tint="0.39994506668294322"/>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rgb="FFFFFF00"/>
        </patternFill>
      </fill>
    </dxf>
    <dxf>
      <font>
        <color rgb="FF9C0006"/>
      </font>
      <fill>
        <patternFill>
          <bgColor rgb="FFFFC7CE"/>
        </patternFill>
      </fill>
    </dxf>
    <dxf>
      <fill>
        <patternFill>
          <bgColor rgb="FF7030A0"/>
        </patternFill>
      </fill>
    </dxf>
    <dxf>
      <fill>
        <patternFill>
          <bgColor theme="7" tint="0.59996337778862885"/>
        </patternFill>
      </fill>
    </dxf>
    <dxf>
      <fill>
        <patternFill>
          <bgColor theme="1" tint="0.499984740745262"/>
        </patternFill>
      </fill>
    </dxf>
    <dxf>
      <fill>
        <patternFill>
          <bgColor theme="1" tint="0.499984740745262"/>
        </patternFill>
      </fill>
    </dxf>
    <dxf>
      <fill>
        <patternFill>
          <bgColor rgb="FF00B050"/>
        </patternFill>
      </fill>
    </dxf>
    <dxf>
      <fill>
        <patternFill>
          <bgColor theme="5" tint="0.39994506668294322"/>
        </patternFill>
      </fill>
    </dxf>
    <dxf>
      <fill>
        <patternFill>
          <bgColor rgb="FF00B050"/>
        </patternFill>
      </fill>
    </dxf>
    <dxf>
      <font>
        <color rgb="FF9C0006"/>
      </font>
      <fill>
        <patternFill>
          <bgColor rgb="FFFFC7CE"/>
        </patternFill>
      </fill>
    </dxf>
    <dxf>
      <fill>
        <patternFill>
          <bgColor rgb="FFFFFF00"/>
        </patternFill>
      </fill>
    </dxf>
    <dxf>
      <fill>
        <patternFill>
          <bgColor rgb="FF00B050"/>
        </patternFill>
      </fill>
    </dxf>
    <dxf>
      <fill>
        <patternFill>
          <bgColor theme="1" tint="0.499984740745262"/>
        </patternFill>
      </fill>
    </dxf>
    <dxf>
      <fill>
        <patternFill>
          <bgColor theme="5" tint="-0.24994659260841701"/>
        </patternFill>
      </fill>
    </dxf>
    <dxf>
      <fill>
        <patternFill>
          <bgColor theme="7" tint="0.59996337778862885"/>
        </patternFill>
      </fill>
    </dxf>
    <dxf>
      <fill>
        <patternFill>
          <bgColor theme="1" tint="0.499984740745262"/>
        </patternFill>
      </fill>
    </dxf>
    <dxf>
      <fill>
        <patternFill>
          <bgColor theme="5" tint="0.39994506668294322"/>
        </patternFill>
      </fill>
    </dxf>
    <dxf>
      <fill>
        <patternFill>
          <bgColor rgb="FF7030A0"/>
        </patternFill>
      </fill>
    </dxf>
    <dxf>
      <fill>
        <patternFill>
          <bgColor rgb="FF00B050"/>
        </patternFill>
      </fill>
    </dxf>
    <dxf>
      <fill>
        <patternFill>
          <bgColor rgb="FFFFFF00"/>
        </patternFill>
      </fill>
    </dxf>
    <dxf>
      <font>
        <color rgb="FF9C0006"/>
      </font>
      <fill>
        <patternFill>
          <bgColor rgb="FFFFC7CE"/>
        </patternFill>
      </fill>
    </dxf>
    <dxf>
      <fill>
        <patternFill>
          <bgColor rgb="FF00B050"/>
        </patternFill>
      </fill>
    </dxf>
    <dxf>
      <font>
        <color rgb="FF9C0006"/>
      </font>
      <fill>
        <patternFill>
          <bgColor rgb="FFFFC7CE"/>
        </patternFill>
      </fill>
    </dxf>
    <dxf>
      <fill>
        <patternFill>
          <bgColor rgb="FF7030A0"/>
        </patternFill>
      </fill>
    </dxf>
    <dxf>
      <fill>
        <patternFill>
          <bgColor rgb="FF00B050"/>
        </patternFill>
      </fill>
    </dxf>
    <dxf>
      <fill>
        <patternFill>
          <bgColor rgb="FFFFFF00"/>
        </patternFill>
      </fill>
    </dxf>
    <dxf>
      <fill>
        <patternFill>
          <bgColor theme="5" tint="-0.24994659260841701"/>
        </patternFill>
      </fill>
    </dxf>
    <dxf>
      <fill>
        <patternFill>
          <bgColor theme="7" tint="0.59996337778862885"/>
        </patternFill>
      </fill>
    </dxf>
    <dxf>
      <fill>
        <patternFill>
          <bgColor theme="1" tint="0.499984740745262"/>
        </patternFill>
      </fill>
    </dxf>
    <dxf>
      <fill>
        <patternFill>
          <bgColor theme="1" tint="0.499984740745262"/>
        </patternFill>
      </fill>
    </dxf>
    <dxf>
      <fill>
        <patternFill>
          <bgColor theme="5" tint="0.39994506668294322"/>
        </patternFill>
      </fill>
    </dxf>
    <dxf>
      <fill>
        <patternFill>
          <bgColor rgb="FF00B050"/>
        </patternFill>
      </fill>
    </dxf>
    <dxf>
      <fill>
        <patternFill>
          <bgColor rgb="FFFFFF00"/>
        </patternFill>
      </fill>
    </dxf>
    <dxf>
      <fill>
        <patternFill>
          <bgColor rgb="FF00B050"/>
        </patternFill>
      </fill>
    </dxf>
    <dxf>
      <fill>
        <patternFill>
          <bgColor theme="7" tint="0.59996337778862885"/>
        </patternFill>
      </fill>
    </dxf>
    <dxf>
      <fill>
        <patternFill>
          <bgColor theme="1" tint="0.499984740745262"/>
        </patternFill>
      </fill>
    </dxf>
    <dxf>
      <fill>
        <patternFill>
          <bgColor theme="1" tint="0.499984740745262"/>
        </patternFill>
      </fill>
    </dxf>
    <dxf>
      <fill>
        <patternFill>
          <bgColor theme="5" tint="0.39994506668294322"/>
        </patternFill>
      </fill>
    </dxf>
    <dxf>
      <fill>
        <patternFill>
          <bgColor rgb="FF7030A0"/>
        </patternFill>
      </fill>
    </dxf>
    <dxf>
      <fill>
        <patternFill>
          <bgColor rgb="FF00B050"/>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1" tint="0.499984740745262"/>
        </patternFill>
      </fill>
    </dxf>
    <dxf>
      <fill>
        <patternFill>
          <bgColor theme="7" tint="0.59996337778862885"/>
        </patternFill>
      </fill>
    </dxf>
    <dxf>
      <fill>
        <patternFill>
          <bgColor rgb="FF00B050"/>
        </patternFill>
      </fill>
    </dxf>
    <dxf>
      <fill>
        <patternFill>
          <bgColor theme="7" tint="0.59996337778862885"/>
        </patternFill>
      </fill>
    </dxf>
    <dxf>
      <fill>
        <patternFill>
          <bgColor theme="1" tint="0.499984740745262"/>
        </patternFill>
      </fill>
    </dxf>
    <dxf>
      <fill>
        <patternFill>
          <bgColor theme="5" tint="0.39994506668294322"/>
        </patternFill>
      </fill>
    </dxf>
    <dxf>
      <fill>
        <patternFill>
          <bgColor rgb="FF7030A0"/>
        </patternFill>
      </fill>
    </dxf>
    <dxf>
      <font>
        <color rgb="FF9C0006"/>
      </font>
      <fill>
        <patternFill>
          <bgColor rgb="FFFFC7CE"/>
        </patternFill>
      </fill>
    </dxf>
    <dxf>
      <fill>
        <patternFill>
          <bgColor rgb="FFFFFF00"/>
        </patternFill>
      </fill>
    </dxf>
    <dxf>
      <fill>
        <patternFill>
          <bgColor theme="1" tint="0.499984740745262"/>
        </patternFill>
      </fill>
    </dxf>
    <dxf>
      <fill>
        <patternFill>
          <bgColor rgb="FF00B050"/>
        </patternFill>
      </fill>
    </dxf>
    <dxf>
      <fill>
        <patternFill>
          <bgColor rgb="FF00B050"/>
        </patternFill>
      </fill>
    </dxf>
    <dxf>
      <fill>
        <patternFill>
          <bgColor theme="7" tint="0.59996337778862885"/>
        </patternFill>
      </fill>
    </dxf>
    <dxf>
      <fill>
        <patternFill>
          <bgColor theme="1" tint="0.499984740745262"/>
        </patternFill>
      </fill>
    </dxf>
    <dxf>
      <fill>
        <patternFill>
          <bgColor theme="1" tint="0.499984740745262"/>
        </patternFill>
      </fill>
    </dxf>
    <dxf>
      <fill>
        <patternFill>
          <bgColor theme="5" tint="0.39994506668294322"/>
        </patternFill>
      </fill>
    </dxf>
    <dxf>
      <fill>
        <patternFill>
          <bgColor rgb="FF7030A0"/>
        </patternFill>
      </fill>
    </dxf>
    <dxf>
      <font>
        <color rgb="FF9C0006"/>
      </font>
      <fill>
        <patternFill>
          <bgColor rgb="FFFFC7CE"/>
        </patternFill>
      </fill>
    </dxf>
    <dxf>
      <fill>
        <patternFill>
          <bgColor rgb="FFFFFF00"/>
        </patternFill>
      </fill>
    </dxf>
    <dxf>
      <fill>
        <patternFill>
          <bgColor rgb="FF00B050"/>
        </patternFill>
      </fill>
    </dxf>
    <dxf>
      <fill>
        <patternFill>
          <bgColor rgb="FF00B050"/>
        </patternFill>
      </fill>
    </dxf>
    <dxf>
      <font>
        <color rgb="FF9C0006"/>
      </font>
      <fill>
        <patternFill>
          <bgColor rgb="FFFFC7CE"/>
        </patternFill>
      </fill>
    </dxf>
    <dxf>
      <fill>
        <patternFill>
          <bgColor rgb="FFFFFF00"/>
        </patternFill>
      </fill>
    </dxf>
    <dxf>
      <fill>
        <patternFill>
          <bgColor theme="1" tint="0.499984740745262"/>
        </patternFill>
      </fill>
    </dxf>
    <dxf>
      <fill>
        <patternFill>
          <bgColor theme="1" tint="0.499984740745262"/>
        </patternFill>
      </fill>
    </dxf>
    <dxf>
      <fill>
        <patternFill>
          <bgColor theme="5" tint="0.39994506668294322"/>
        </patternFill>
      </fill>
    </dxf>
    <dxf>
      <fill>
        <patternFill>
          <bgColor rgb="FF7030A0"/>
        </patternFill>
      </fill>
    </dxf>
    <dxf>
      <fill>
        <patternFill>
          <bgColor rgb="FF00B050"/>
        </patternFill>
      </fill>
    </dxf>
    <dxf>
      <fill>
        <patternFill>
          <bgColor theme="7" tint="0.59996337778862885"/>
        </patternFill>
      </fill>
    </dxf>
    <dxf>
      <font>
        <color rgb="FF9C0006"/>
      </font>
      <fill>
        <patternFill>
          <bgColor rgb="FFFFC7CE"/>
        </patternFill>
      </fill>
    </dxf>
    <dxf>
      <fill>
        <patternFill>
          <bgColor rgb="FFFFFF00"/>
        </patternFill>
      </fill>
    </dxf>
    <dxf>
      <fill>
        <patternFill>
          <bgColor rgb="FF00B050"/>
        </patternFill>
      </fill>
    </dxf>
    <dxf>
      <fill>
        <patternFill>
          <bgColor theme="7" tint="0.59996337778862885"/>
        </patternFill>
      </fill>
    </dxf>
    <dxf>
      <fill>
        <patternFill>
          <bgColor rgb="FFFFFF00"/>
        </patternFill>
      </fill>
    </dxf>
    <dxf>
      <fill>
        <patternFill>
          <bgColor rgb="FF7030A0"/>
        </patternFill>
      </fill>
    </dxf>
    <dxf>
      <fill>
        <patternFill>
          <bgColor theme="5" tint="0.39994506668294322"/>
        </patternFill>
      </fill>
    </dxf>
    <dxf>
      <fill>
        <patternFill>
          <bgColor theme="1" tint="0.499984740745262"/>
        </patternFill>
      </fill>
    </dxf>
    <dxf>
      <fill>
        <patternFill>
          <bgColor theme="1" tint="0.499984740745262"/>
        </patternFill>
      </fill>
    </dxf>
    <dxf>
      <font>
        <color rgb="FF9C0006"/>
      </font>
      <fill>
        <patternFill>
          <bgColor rgb="FFFFC7CE"/>
        </patternFill>
      </fill>
    </dxf>
    <dxf>
      <fill>
        <patternFill>
          <bgColor rgb="FF00B050"/>
        </patternFill>
      </fill>
    </dxf>
    <dxf>
      <fill>
        <patternFill>
          <bgColor rgb="FF00B050"/>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1" tint="0.499984740745262"/>
        </patternFill>
      </fill>
    </dxf>
    <dxf>
      <fill>
        <patternFill>
          <bgColor theme="7" tint="0.59996337778862885"/>
        </patternFill>
      </fill>
    </dxf>
    <dxf>
      <fill>
        <patternFill>
          <bgColor rgb="FF00B050"/>
        </patternFill>
      </fill>
    </dxf>
    <dxf>
      <font>
        <color rgb="FF9C0006"/>
      </font>
      <fill>
        <patternFill>
          <bgColor rgb="FFFFC7CE"/>
        </patternFill>
      </fill>
    </dxf>
    <dxf>
      <fill>
        <patternFill>
          <bgColor rgb="FFFFFF00"/>
        </patternFill>
      </fill>
    </dxf>
    <dxf>
      <fill>
        <patternFill>
          <bgColor rgb="FF00B050"/>
        </patternFill>
      </fill>
    </dxf>
    <dxf>
      <fill>
        <patternFill>
          <bgColor theme="1" tint="0.499984740745262"/>
        </patternFill>
      </fill>
    </dxf>
    <dxf>
      <fill>
        <patternFill>
          <bgColor theme="5" tint="0.39994506668294322"/>
        </patternFill>
      </fill>
    </dxf>
    <dxf>
      <fill>
        <patternFill>
          <bgColor rgb="FF7030A0"/>
        </patternFill>
      </fill>
    </dxf>
    <dxf>
      <fill>
        <patternFill>
          <bgColor theme="7" tint="0.59996337778862885"/>
        </patternFill>
      </fill>
    </dxf>
    <dxf>
      <fill>
        <patternFill>
          <bgColor theme="1" tint="0.499984740745262"/>
        </patternFill>
      </fill>
    </dxf>
    <dxf>
      <font>
        <color rgb="FF9C0006"/>
      </font>
      <fill>
        <patternFill>
          <bgColor rgb="FFFFC7CE"/>
        </patternFill>
      </fill>
    </dxf>
    <dxf>
      <fill>
        <patternFill>
          <bgColor rgb="FF00B050"/>
        </patternFill>
      </fill>
    </dxf>
    <dxf>
      <fill>
        <patternFill>
          <bgColor rgb="FFFFFF00"/>
        </patternFill>
      </fill>
    </dxf>
    <dxf>
      <fill>
        <patternFill>
          <bgColor rgb="FF00B050"/>
        </patternFill>
      </fill>
    </dxf>
    <dxf>
      <fill>
        <patternFill>
          <bgColor theme="5" tint="0.39994506668294322"/>
        </patternFill>
      </fill>
    </dxf>
    <dxf>
      <fill>
        <patternFill>
          <bgColor theme="1" tint="0.499984740745262"/>
        </patternFill>
      </fill>
    </dxf>
    <dxf>
      <font>
        <color rgb="FF9C0006"/>
      </font>
      <fill>
        <patternFill>
          <bgColor rgb="FFFFC7CE"/>
        </patternFill>
      </fill>
    </dxf>
    <dxf>
      <fill>
        <patternFill>
          <bgColor theme="7" tint="0.59996337778862885"/>
        </patternFill>
      </fill>
    </dxf>
    <dxf>
      <fill>
        <patternFill>
          <bgColor theme="1" tint="0.499984740745262"/>
        </patternFill>
      </fill>
    </dxf>
    <dxf>
      <fill>
        <patternFill>
          <bgColor rgb="FF7030A0"/>
        </patternFill>
      </fill>
    </dxf>
    <dxf>
      <fill>
        <patternFill>
          <bgColor rgb="FF00B050"/>
        </patternFill>
      </fill>
    </dxf>
    <dxf>
      <fill>
        <patternFill>
          <bgColor rgb="FFFFFF00"/>
        </patternFill>
      </fill>
    </dxf>
    <dxf>
      <fill>
        <patternFill>
          <bgColor rgb="FF00B050"/>
        </patternFill>
      </fill>
    </dxf>
    <dxf>
      <fill>
        <patternFill>
          <bgColor theme="1" tint="0.499984740745262"/>
        </patternFill>
      </fill>
    </dxf>
    <dxf>
      <fill>
        <patternFill>
          <bgColor rgb="FF00B050"/>
        </patternFill>
      </fill>
    </dxf>
    <dxf>
      <fill>
        <patternFill>
          <bgColor rgb="FFFFFF00"/>
        </patternFill>
      </fill>
    </dxf>
    <dxf>
      <fill>
        <patternFill>
          <bgColor theme="7" tint="0.59996337778862885"/>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rgb="FF00B050"/>
        </patternFill>
      </fill>
    </dxf>
    <dxf>
      <font>
        <color rgb="FF9C0006"/>
      </font>
      <fill>
        <patternFill>
          <bgColor rgb="FFFFC7CE"/>
        </patternFill>
      </fill>
    </dxf>
    <dxf>
      <fill>
        <patternFill>
          <bgColor theme="7" tint="0.59996337778862885"/>
        </patternFill>
      </fill>
    </dxf>
    <dxf>
      <fill>
        <patternFill>
          <bgColor rgb="FFFFFF00"/>
        </patternFill>
      </fill>
    </dxf>
    <dxf>
      <fill>
        <patternFill>
          <bgColor rgb="FF00B050"/>
        </patternFill>
      </fill>
    </dxf>
    <dxf>
      <fill>
        <patternFill>
          <bgColor rgb="FF7030A0"/>
        </patternFill>
      </fill>
    </dxf>
    <dxf>
      <fill>
        <patternFill>
          <bgColor theme="5" tint="0.39994506668294322"/>
        </patternFill>
      </fill>
    </dxf>
    <dxf>
      <fill>
        <patternFill>
          <bgColor theme="1" tint="0.499984740745262"/>
        </patternFill>
      </fill>
    </dxf>
    <dxf>
      <fill>
        <patternFill>
          <bgColor theme="1" tint="0.499984740745262"/>
        </patternFill>
      </fill>
    </dxf>
    <dxf>
      <fill>
        <patternFill>
          <bgColor rgb="FF00B050"/>
        </patternFill>
      </fill>
    </dxf>
    <dxf>
      <fill>
        <patternFill>
          <bgColor theme="1" tint="0.499984740745262"/>
        </patternFill>
      </fill>
    </dxf>
    <dxf>
      <fill>
        <patternFill>
          <bgColor rgb="FFFFFF00"/>
        </patternFill>
      </fill>
    </dxf>
    <dxf>
      <fill>
        <patternFill>
          <bgColor rgb="FF00B050"/>
        </patternFill>
      </fill>
    </dxf>
    <dxf>
      <fill>
        <patternFill>
          <bgColor theme="5" tint="0.39994506668294322"/>
        </patternFill>
      </fill>
    </dxf>
    <dxf>
      <fill>
        <patternFill>
          <bgColor theme="7" tint="0.59996337778862885"/>
        </patternFill>
      </fill>
    </dxf>
    <dxf>
      <fill>
        <patternFill>
          <bgColor theme="1" tint="0.499984740745262"/>
        </patternFill>
      </fill>
    </dxf>
    <dxf>
      <fill>
        <patternFill>
          <bgColor rgb="FF7030A0"/>
        </patternFill>
      </fill>
    </dxf>
    <dxf>
      <font>
        <color rgb="FF9C0006"/>
      </font>
      <fill>
        <patternFill>
          <bgColor rgb="FFFFC7CE"/>
        </patternFill>
      </fill>
    </dxf>
    <dxf>
      <fill>
        <patternFill>
          <bgColor rgb="FF00B050"/>
        </patternFill>
      </fill>
    </dxf>
    <dxf>
      <fill>
        <patternFill>
          <bgColor theme="1" tint="0.499984740745262"/>
        </patternFill>
      </fill>
    </dxf>
    <dxf>
      <fill>
        <patternFill>
          <bgColor theme="7" tint="0.59996337778862885"/>
        </patternFill>
      </fill>
    </dxf>
    <dxf>
      <fill>
        <patternFill>
          <bgColor theme="1" tint="0.499984740745262"/>
        </patternFill>
      </fill>
    </dxf>
    <dxf>
      <fill>
        <patternFill>
          <bgColor theme="5" tint="0.39994506668294322"/>
        </patternFill>
      </fill>
    </dxf>
    <dxf>
      <fill>
        <patternFill>
          <bgColor rgb="FF7030A0"/>
        </patternFill>
      </fill>
    </dxf>
    <dxf>
      <font>
        <color rgb="FF9C0006"/>
      </font>
      <fill>
        <patternFill>
          <bgColor rgb="FFFFC7CE"/>
        </patternFill>
      </fill>
    </dxf>
    <dxf>
      <fill>
        <patternFill>
          <bgColor rgb="FF00B050"/>
        </patternFill>
      </fill>
    </dxf>
    <dxf>
      <fill>
        <patternFill>
          <bgColor rgb="FFFFFF00"/>
        </patternFill>
      </fill>
    </dxf>
    <dxf>
      <fill>
        <patternFill>
          <bgColor rgb="FF00B050"/>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7" tint="0.59996337778862885"/>
        </patternFill>
      </fill>
    </dxf>
    <dxf>
      <fill>
        <patternFill>
          <bgColor theme="1" tint="0.499984740745262"/>
        </patternFill>
      </fill>
    </dxf>
    <dxf>
      <fill>
        <patternFill>
          <bgColor theme="5" tint="0.39994506668294322"/>
        </patternFill>
      </fill>
    </dxf>
    <dxf>
      <fill>
        <patternFill>
          <bgColor theme="1" tint="0.499984740745262"/>
        </patternFill>
      </fill>
    </dxf>
    <dxf>
      <fill>
        <patternFill>
          <bgColor rgb="FF00B050"/>
        </patternFill>
      </fill>
    </dxf>
    <dxf>
      <fill>
        <patternFill>
          <bgColor rgb="FF00B050"/>
        </patternFill>
      </fill>
    </dxf>
    <dxf>
      <font>
        <color rgb="FF9C0006"/>
      </font>
      <fill>
        <patternFill>
          <bgColor rgb="FFFFC7CE"/>
        </patternFill>
      </fill>
    </dxf>
    <dxf>
      <fill>
        <patternFill>
          <bgColor theme="7" tint="0.59996337778862885"/>
        </patternFill>
      </fill>
    </dxf>
    <dxf>
      <fill>
        <patternFill>
          <bgColor theme="1" tint="0.499984740745262"/>
        </patternFill>
      </fill>
    </dxf>
    <dxf>
      <fill>
        <patternFill>
          <bgColor theme="1" tint="0.499984740745262"/>
        </patternFill>
      </fill>
    </dxf>
    <dxf>
      <fill>
        <patternFill>
          <bgColor theme="5" tint="0.39994506668294322"/>
        </patternFill>
      </fill>
    </dxf>
    <dxf>
      <fill>
        <patternFill>
          <bgColor rgb="FF7030A0"/>
        </patternFill>
      </fill>
    </dxf>
    <dxf>
      <fill>
        <patternFill>
          <bgColor rgb="FFFFFF00"/>
        </patternFill>
      </fill>
    </dxf>
    <dxf>
      <fill>
        <patternFill>
          <bgColor rgb="FF00B050"/>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1" tint="0.499984740745262"/>
        </patternFill>
      </fill>
    </dxf>
    <dxf>
      <fill>
        <patternFill>
          <bgColor theme="7" tint="0.59996337778862885"/>
        </patternFill>
      </fill>
    </dxf>
    <dxf>
      <fill>
        <patternFill>
          <bgColor rgb="FF00B050"/>
        </patternFill>
      </fill>
    </dxf>
    <dxf>
      <fill>
        <patternFill>
          <bgColor rgb="FFFFFF00"/>
        </patternFill>
      </fill>
    </dxf>
    <dxf>
      <font>
        <color rgb="FF9C0006"/>
      </font>
      <fill>
        <patternFill>
          <bgColor rgb="FFFFC7CE"/>
        </patternFill>
      </fill>
    </dxf>
    <dxf>
      <fill>
        <patternFill>
          <bgColor theme="1" tint="0.499984740745262"/>
        </patternFill>
      </fill>
    </dxf>
    <dxf>
      <fill>
        <patternFill>
          <bgColor theme="1" tint="0.499984740745262"/>
        </patternFill>
      </fill>
    </dxf>
    <dxf>
      <fill>
        <patternFill>
          <bgColor theme="7" tint="0.59996337778862885"/>
        </patternFill>
      </fill>
    </dxf>
    <dxf>
      <fill>
        <patternFill>
          <bgColor rgb="FF00B050"/>
        </patternFill>
      </fill>
    </dxf>
    <dxf>
      <fill>
        <patternFill>
          <bgColor rgb="FF7030A0"/>
        </patternFill>
      </fill>
    </dxf>
    <dxf>
      <fill>
        <patternFill>
          <bgColor theme="5" tint="0.39994506668294322"/>
        </patternFill>
      </fill>
    </dxf>
    <dxf>
      <fill>
        <patternFill>
          <bgColor rgb="FF00B050"/>
        </patternFill>
      </fill>
    </dxf>
    <dxf>
      <fill>
        <patternFill>
          <bgColor rgb="FFFFFF00"/>
        </patternFill>
      </fill>
    </dxf>
    <dxf>
      <font>
        <color rgb="FF9C0006"/>
      </font>
      <fill>
        <patternFill>
          <bgColor rgb="FFFFC7CE"/>
        </patternFill>
      </fill>
    </dxf>
    <dxf>
      <fill>
        <patternFill>
          <bgColor theme="1" tint="0.499984740745262"/>
        </patternFill>
      </fill>
    </dxf>
    <dxf>
      <fill>
        <patternFill>
          <bgColor theme="7" tint="0.59996337778862885"/>
        </patternFill>
      </fill>
    </dxf>
    <dxf>
      <fill>
        <patternFill>
          <bgColor rgb="FF00B050"/>
        </patternFill>
      </fill>
    </dxf>
    <dxf>
      <fill>
        <patternFill>
          <bgColor theme="1" tint="0.499984740745262"/>
        </patternFill>
      </fill>
    </dxf>
    <dxf>
      <fill>
        <patternFill>
          <bgColor theme="5" tint="0.39994506668294322"/>
        </patternFill>
      </fill>
    </dxf>
    <dxf>
      <fill>
        <patternFill>
          <bgColor rgb="FF7030A0"/>
        </patternFill>
      </fill>
    </dxf>
    <dxf>
      <font>
        <color rgb="FF9C0006"/>
      </font>
      <fill>
        <patternFill>
          <bgColor rgb="FFFFC7CE"/>
        </patternFill>
      </fill>
    </dxf>
    <dxf>
      <fill>
        <patternFill>
          <bgColor rgb="FFFFFF00"/>
        </patternFill>
      </fill>
    </dxf>
    <dxf>
      <fill>
        <patternFill>
          <bgColor rgb="FF00B050"/>
        </patternFill>
      </fill>
    </dxf>
    <dxf>
      <font>
        <color rgb="FF9C0006"/>
      </font>
      <fill>
        <patternFill>
          <bgColor rgb="FFFFC7CE"/>
        </patternFill>
      </fill>
    </dxf>
    <dxf>
      <fill>
        <patternFill>
          <bgColor rgb="FFFFFF00"/>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FFFF00"/>
        </patternFill>
      </fill>
    </dxf>
    <dxf>
      <fill>
        <patternFill>
          <bgColor theme="7" tint="0.59996337778862885"/>
        </patternFill>
      </fill>
    </dxf>
    <dxf>
      <fill>
        <patternFill>
          <bgColor theme="1" tint="0.499984740745262"/>
        </patternFill>
      </fill>
    </dxf>
    <dxf>
      <fill>
        <patternFill>
          <bgColor theme="1" tint="0.499984740745262"/>
        </patternFill>
      </fill>
    </dxf>
    <dxf>
      <fill>
        <patternFill>
          <bgColor theme="5" tint="0.39994506668294322"/>
        </patternFill>
      </fill>
    </dxf>
    <dxf>
      <fill>
        <patternFill>
          <bgColor rgb="FF7030A0"/>
        </patternFill>
      </fill>
    </dxf>
    <dxf>
      <fill>
        <patternFill>
          <bgColor rgb="FF00B050"/>
        </patternFill>
      </fill>
    </dxf>
    <dxf>
      <fill>
        <patternFill>
          <bgColor rgb="FFFFFF00"/>
        </patternFill>
      </fill>
    </dxf>
    <dxf>
      <font>
        <color rgb="FF9C0006"/>
      </font>
      <fill>
        <patternFill>
          <bgColor rgb="FFFFC7CE"/>
        </patternFill>
      </fill>
    </dxf>
    <dxf>
      <fill>
        <patternFill>
          <bgColor theme="5" tint="0.39994506668294322"/>
        </patternFill>
      </fill>
    </dxf>
    <dxf>
      <fill>
        <patternFill>
          <bgColor rgb="FF7030A0"/>
        </patternFill>
      </fill>
    </dxf>
    <dxf>
      <fill>
        <patternFill>
          <bgColor theme="1" tint="0.499984740745262"/>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ill>
        <patternFill>
          <bgColor rgb="FFFFFF00"/>
        </patternFill>
      </fill>
    </dxf>
    <dxf>
      <font>
        <color rgb="FF9C0006"/>
      </font>
      <fill>
        <patternFill>
          <bgColor rgb="FFFFC7CE"/>
        </patternFill>
      </fill>
    </dxf>
    <dxf>
      <fill>
        <patternFill>
          <bgColor theme="1" tint="0.499984740745262"/>
        </patternFill>
      </fill>
    </dxf>
    <dxf>
      <fill>
        <patternFill>
          <bgColor rgb="FF00B050"/>
        </patternFill>
      </fill>
    </dxf>
    <dxf>
      <fill>
        <patternFill>
          <bgColor rgb="FF7030A0"/>
        </patternFill>
      </fill>
    </dxf>
    <dxf>
      <fill>
        <patternFill>
          <bgColor theme="5" tint="0.39994506668294322"/>
        </patternFill>
      </fill>
    </dxf>
    <dxf>
      <fill>
        <patternFill>
          <bgColor theme="1" tint="0.499984740745262"/>
        </patternFill>
      </fill>
    </dxf>
    <dxf>
      <fill>
        <patternFill>
          <bgColor rgb="FFFFFF00"/>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rgb="FFFFFF0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7" tint="0.59996337778862885"/>
        </patternFill>
      </fill>
    </dxf>
    <dxf>
      <fill>
        <patternFill>
          <bgColor rgb="FF00B050"/>
        </patternFill>
      </fill>
    </dxf>
    <dxf>
      <fill>
        <patternFill>
          <bgColor theme="1" tint="0.499984740745262"/>
        </patternFill>
      </fill>
    </dxf>
    <dxf>
      <font>
        <color rgb="FF9C0006"/>
      </font>
      <fill>
        <patternFill>
          <bgColor rgb="FFFFC7CE"/>
        </patternFill>
      </fill>
    </dxf>
    <dxf>
      <fill>
        <patternFill>
          <bgColor rgb="FFFFFF00"/>
        </patternFill>
      </fill>
    </dxf>
    <dxf>
      <fill>
        <patternFill>
          <bgColor rgb="FF7030A0"/>
        </patternFill>
      </fill>
    </dxf>
    <dxf>
      <fill>
        <patternFill>
          <bgColor theme="5" tint="0.39994506668294322"/>
        </patternFill>
      </fill>
    </dxf>
    <dxf>
      <fill>
        <patternFill>
          <bgColor theme="1" tint="0.499984740745262"/>
        </patternFill>
      </fill>
    </dxf>
    <dxf>
      <fill>
        <patternFill>
          <bgColor theme="7" tint="0.59996337778862885"/>
        </patternFill>
      </fill>
    </dxf>
    <dxf>
      <fill>
        <patternFill>
          <bgColor theme="1" tint="0.499984740745262"/>
        </patternFill>
      </fill>
    </dxf>
    <dxf>
      <font>
        <color rgb="FF9C0006"/>
      </font>
      <fill>
        <patternFill>
          <bgColor rgb="FFFFC7CE"/>
        </patternFill>
      </fill>
    </dxf>
    <dxf>
      <fill>
        <patternFill>
          <bgColor rgb="FFFFFF00"/>
        </patternFill>
      </fill>
    </dxf>
    <dxf>
      <fill>
        <patternFill>
          <bgColor rgb="FF00B050"/>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1" tint="0.499984740745262"/>
        </patternFill>
      </fill>
    </dxf>
    <dxf>
      <fill>
        <patternFill>
          <bgColor rgb="FF00B050"/>
        </patternFill>
      </fill>
    </dxf>
    <dxf>
      <fill>
        <patternFill>
          <bgColor theme="7" tint="0.59996337778862885"/>
        </patternFill>
      </fill>
    </dxf>
    <dxf>
      <font>
        <color rgb="FF9C0006"/>
      </font>
      <fill>
        <patternFill>
          <bgColor rgb="FFFFC7CE"/>
        </patternFill>
      </fill>
    </dxf>
    <dxf>
      <fill>
        <patternFill>
          <bgColor rgb="FFFFFF00"/>
        </patternFill>
      </fill>
    </dxf>
    <dxf>
      <fill>
        <patternFill>
          <bgColor theme="7" tint="0.59996337778862885"/>
        </patternFill>
      </fill>
    </dxf>
    <dxf>
      <fill>
        <patternFill>
          <bgColor theme="1" tint="0.499984740745262"/>
        </patternFill>
      </fill>
    </dxf>
    <dxf>
      <fill>
        <patternFill>
          <bgColor theme="1" tint="0.499984740745262"/>
        </patternFill>
      </fill>
    </dxf>
    <dxf>
      <fill>
        <patternFill>
          <bgColor theme="5" tint="0.39994506668294322"/>
        </patternFill>
      </fill>
    </dxf>
    <dxf>
      <fill>
        <patternFill>
          <bgColor rgb="FF7030A0"/>
        </patternFill>
      </fill>
    </dxf>
    <dxf>
      <font>
        <color rgb="FF9C0006"/>
      </font>
      <fill>
        <patternFill>
          <bgColor rgb="FFFFC7CE"/>
        </patternFill>
      </fill>
    </dxf>
    <dxf>
      <fill>
        <patternFill>
          <bgColor rgb="FFFFFF00"/>
        </patternFill>
      </fill>
    </dxf>
    <dxf>
      <fill>
        <patternFill>
          <bgColor rgb="FF00B050"/>
        </patternFill>
      </fill>
    </dxf>
    <dxf>
      <font>
        <color rgb="FF9C0006"/>
      </font>
      <fill>
        <patternFill>
          <bgColor rgb="FFFFC7CE"/>
        </patternFill>
      </fill>
    </dxf>
    <dxf>
      <fill>
        <patternFill>
          <bgColor rgb="FFFFFF00"/>
        </patternFill>
      </fill>
    </dxf>
    <dxf>
      <fill>
        <patternFill>
          <bgColor theme="1" tint="0.499984740745262"/>
        </patternFill>
      </fill>
    </dxf>
    <dxf>
      <fill>
        <patternFill>
          <bgColor theme="7" tint="0.59996337778862885"/>
        </patternFill>
      </fill>
    </dxf>
    <dxf>
      <fill>
        <patternFill>
          <bgColor rgb="FF00B050"/>
        </patternFill>
      </fill>
    </dxf>
    <dxf>
      <fill>
        <patternFill>
          <bgColor rgb="FFFFFF00"/>
        </patternFill>
      </fill>
    </dxf>
    <dxf>
      <font>
        <color rgb="FF9C0006"/>
      </font>
      <fill>
        <patternFill>
          <bgColor rgb="FFFFC7CE"/>
        </patternFill>
      </fill>
    </dxf>
    <dxf>
      <fill>
        <patternFill>
          <bgColor theme="5" tint="0.39994506668294322"/>
        </patternFill>
      </fill>
    </dxf>
    <dxf>
      <fill>
        <patternFill>
          <bgColor theme="1" tint="0.499984740745262"/>
        </patternFill>
      </fill>
    </dxf>
    <dxf>
      <fill>
        <patternFill>
          <bgColor rgb="FF7030A0"/>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1" tint="0.499984740745262"/>
        </patternFill>
      </fill>
    </dxf>
    <dxf>
      <fill>
        <patternFill>
          <bgColor theme="7" tint="0.59996337778862885"/>
        </patternFill>
      </fill>
    </dxf>
    <dxf>
      <fill>
        <patternFill>
          <bgColor rgb="FF00B050"/>
        </patternFill>
      </fill>
    </dxf>
    <dxf>
      <fill>
        <patternFill>
          <bgColor rgb="FFFFFF00"/>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1" tint="0.499984740745262"/>
        </patternFill>
      </fill>
    </dxf>
    <dxf>
      <fill>
        <patternFill>
          <bgColor theme="7" tint="0.59996337778862885"/>
        </patternFill>
      </fill>
    </dxf>
    <dxf>
      <fill>
        <patternFill>
          <bgColor rgb="FFFFFF00"/>
        </patternFill>
      </fill>
    </dxf>
    <dxf>
      <font>
        <color rgb="FF9C0006"/>
      </font>
      <fill>
        <patternFill>
          <bgColor rgb="FFFFC7CE"/>
        </patternFill>
      </fill>
    </dxf>
    <dxf>
      <fill>
        <patternFill>
          <bgColor theme="7" tint="0.59996337778862885"/>
        </patternFill>
      </fill>
    </dxf>
    <dxf>
      <fill>
        <patternFill>
          <bgColor theme="1" tint="0.499984740745262"/>
        </patternFill>
      </fill>
    </dxf>
    <dxf>
      <fill>
        <patternFill>
          <bgColor theme="1" tint="0.499984740745262"/>
        </patternFill>
      </fill>
    </dxf>
    <dxf>
      <fill>
        <patternFill>
          <bgColor theme="5" tint="0.39994506668294322"/>
        </patternFill>
      </fill>
    </dxf>
    <dxf>
      <fill>
        <patternFill>
          <bgColor rgb="FF7030A0"/>
        </patternFill>
      </fill>
    </dxf>
    <dxf>
      <font>
        <color rgb="FF9C0006"/>
      </font>
      <fill>
        <patternFill>
          <bgColor rgb="FFFFC7CE"/>
        </patternFill>
      </fill>
    </dxf>
    <dxf>
      <fill>
        <patternFill>
          <bgColor rgb="FFFFFF00"/>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1" tint="0.499984740745262"/>
        </patternFill>
      </fill>
    </dxf>
    <dxf>
      <fill>
        <patternFill>
          <bgColor theme="1" tint="0.499984740745262"/>
        </patternFill>
      </fill>
    </dxf>
    <dxf>
      <fill>
        <patternFill>
          <bgColor theme="7" tint="0.59996337778862885"/>
        </patternFill>
      </fill>
    </dxf>
    <dxf>
      <fill>
        <patternFill>
          <bgColor rgb="FF00B050"/>
        </patternFill>
      </fill>
    </dxf>
    <dxf>
      <fill>
        <patternFill>
          <bgColor theme="5" tint="0.39994506668294322"/>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00B050"/>
        </patternFill>
      </fill>
    </dxf>
    <dxf>
      <fill>
        <patternFill>
          <bgColor rgb="FF7030A0"/>
        </patternFill>
      </fill>
    </dxf>
    <dxf>
      <fill>
        <patternFill>
          <bgColor rgb="FFFFFF00"/>
        </patternFill>
      </fill>
    </dxf>
    <dxf>
      <fill>
        <patternFill>
          <bgColor theme="5" tint="0.39994506668294322"/>
        </patternFill>
      </fill>
    </dxf>
    <dxf>
      <fill>
        <patternFill>
          <bgColor theme="1" tint="0.499984740745262"/>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00B050"/>
        </patternFill>
      </fill>
    </dxf>
    <dxf>
      <fill>
        <patternFill>
          <bgColor theme="7" tint="0.59996337778862885"/>
        </patternFill>
      </fill>
    </dxf>
    <dxf>
      <fill>
        <patternFill>
          <bgColor theme="1" tint="0.499984740745262"/>
        </patternFill>
      </fill>
    </dxf>
    <dxf>
      <fill>
        <patternFill>
          <bgColor theme="1" tint="0.499984740745262"/>
        </patternFill>
      </fill>
    </dxf>
    <dxf>
      <fill>
        <patternFill>
          <bgColor theme="5" tint="0.39994506668294322"/>
        </patternFill>
      </fill>
    </dxf>
    <dxf>
      <fill>
        <patternFill>
          <bgColor rgb="FFFFFF00"/>
        </patternFill>
      </fill>
    </dxf>
    <dxf>
      <fill>
        <patternFill>
          <bgColor rgb="FF7030A0"/>
        </patternFill>
      </fill>
    </dxf>
    <dxf>
      <font>
        <color rgb="FF9C0006"/>
      </font>
      <fill>
        <patternFill>
          <bgColor rgb="FFFFC7CE"/>
        </patternFill>
      </fill>
    </dxf>
    <dxf>
      <fill>
        <patternFill>
          <bgColor rgb="FFFFFF00"/>
        </patternFill>
      </fill>
    </dxf>
    <dxf>
      <fill>
        <patternFill>
          <bgColor rgb="FF00B050"/>
        </patternFill>
      </fill>
    </dxf>
    <dxf>
      <fill>
        <patternFill>
          <bgColor rgb="FF7030A0"/>
        </patternFill>
      </fill>
    </dxf>
    <dxf>
      <fill>
        <patternFill>
          <bgColor theme="7" tint="0.59996337778862885"/>
        </patternFill>
      </fill>
    </dxf>
    <dxf>
      <fill>
        <patternFill>
          <bgColor theme="1" tint="0.499984740745262"/>
        </patternFill>
      </fill>
    </dxf>
    <dxf>
      <fill>
        <patternFill>
          <bgColor theme="5" tint="0.39994506668294322"/>
        </patternFill>
      </fill>
    </dxf>
    <dxf>
      <font>
        <color rgb="FF9C0006"/>
      </font>
      <fill>
        <patternFill>
          <bgColor rgb="FFFFC7CE"/>
        </patternFill>
      </fill>
    </dxf>
    <dxf>
      <fill>
        <patternFill>
          <bgColor rgb="FFFFFF00"/>
        </patternFill>
      </fill>
    </dxf>
    <dxf>
      <fill>
        <patternFill>
          <bgColor theme="1" tint="0.499984740745262"/>
        </patternFill>
      </fill>
    </dxf>
    <dxf>
      <font>
        <color rgb="FF9C0006"/>
      </font>
      <fill>
        <patternFill>
          <bgColor rgb="FFFFC7CE"/>
        </patternFill>
      </fill>
    </dxf>
    <dxf>
      <fill>
        <patternFill>
          <bgColor rgb="FFFFFF00"/>
        </patternFill>
      </fill>
    </dxf>
    <dxf>
      <fill>
        <patternFill>
          <bgColor rgb="FFFFFF00"/>
        </patternFill>
      </fill>
    </dxf>
    <dxf>
      <fill>
        <patternFill>
          <bgColor theme="7" tint="0.59996337778862885"/>
        </patternFill>
      </fill>
    </dxf>
    <dxf>
      <fill>
        <patternFill>
          <bgColor rgb="FF00B05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1" tint="0.499984740745262"/>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ill>
        <patternFill>
          <bgColor theme="7" tint="0.59996337778862885"/>
        </patternFill>
      </fill>
    </dxf>
    <dxf>
      <fill>
        <patternFill>
          <bgColor theme="1" tint="0.499984740745262"/>
        </patternFill>
      </fill>
    </dxf>
    <dxf>
      <fill>
        <patternFill>
          <bgColor theme="1" tint="0.499984740745262"/>
        </patternFill>
      </fill>
    </dxf>
    <dxf>
      <fill>
        <patternFill>
          <bgColor theme="5" tint="0.39994506668294322"/>
        </patternFill>
      </fill>
    </dxf>
    <dxf>
      <fill>
        <patternFill>
          <bgColor rgb="FF00B050"/>
        </patternFill>
      </fill>
    </dxf>
    <dxf>
      <fill>
        <patternFill>
          <bgColor rgb="FF7030A0"/>
        </patternFill>
      </fill>
    </dxf>
    <dxf>
      <font>
        <color rgb="FF9C0006"/>
      </font>
      <fill>
        <patternFill>
          <bgColor rgb="FFFFC7CE"/>
        </patternFill>
      </fill>
    </dxf>
    <dxf>
      <fill>
        <patternFill>
          <bgColor rgb="FFFFFF00"/>
        </patternFill>
      </fill>
    </dxf>
    <dxf>
      <fill>
        <patternFill>
          <bgColor rgb="FF7030A0"/>
        </patternFill>
      </fill>
    </dxf>
    <dxf>
      <fill>
        <patternFill>
          <bgColor theme="1" tint="0.499984740745262"/>
        </patternFill>
      </fill>
    </dxf>
    <dxf>
      <font>
        <color rgb="FF9C0006"/>
      </font>
      <fill>
        <patternFill>
          <bgColor rgb="FFFFC7CE"/>
        </patternFill>
      </fill>
    </dxf>
    <dxf>
      <fill>
        <patternFill>
          <bgColor rgb="FFFFFF00"/>
        </patternFill>
      </fill>
    </dxf>
    <dxf>
      <fill>
        <patternFill>
          <bgColor rgb="FF00B050"/>
        </patternFill>
      </fill>
    </dxf>
    <dxf>
      <fill>
        <patternFill>
          <bgColor theme="7" tint="0.59996337778862885"/>
        </patternFill>
      </fill>
    </dxf>
    <dxf>
      <fill>
        <patternFill>
          <bgColor theme="5" tint="0.39994506668294322"/>
        </patternFill>
      </fill>
    </dxf>
    <dxf>
      <fill>
        <patternFill>
          <bgColor theme="1" tint="0.499984740745262"/>
        </patternFill>
      </fill>
    </dxf>
    <dxf>
      <font>
        <color rgb="FF9C0006"/>
      </font>
      <fill>
        <patternFill>
          <bgColor rgb="FFFFC7CE"/>
        </patternFill>
      </fill>
    </dxf>
    <dxf>
      <fill>
        <patternFill>
          <bgColor rgb="FFFFFF00"/>
        </patternFill>
      </fill>
    </dxf>
    <dxf>
      <fill>
        <patternFill>
          <bgColor theme="1" tint="0.499984740745262"/>
        </patternFill>
      </fill>
    </dxf>
    <dxf>
      <fill>
        <patternFill>
          <bgColor theme="5" tint="0.39994506668294322"/>
        </patternFill>
      </fill>
    </dxf>
    <dxf>
      <fill>
        <patternFill>
          <bgColor rgb="FF7030A0"/>
        </patternFill>
      </fill>
    </dxf>
    <dxf>
      <font>
        <color rgb="FF9C0006"/>
      </font>
      <fill>
        <patternFill>
          <bgColor rgb="FFFFC7CE"/>
        </patternFill>
      </fill>
    </dxf>
    <dxf>
      <fill>
        <patternFill>
          <bgColor rgb="FF00B050"/>
        </patternFill>
      </fill>
    </dxf>
    <dxf>
      <fill>
        <patternFill>
          <bgColor theme="1" tint="0.499984740745262"/>
        </patternFill>
      </fill>
    </dxf>
    <dxf>
      <fill>
        <patternFill>
          <bgColor rgb="FFFFFF00"/>
        </patternFill>
      </fill>
    </dxf>
    <dxf>
      <fill>
        <patternFill>
          <bgColor theme="7" tint="0.59996337778862885"/>
        </patternFill>
      </fill>
    </dxf>
    <dxf>
      <fill>
        <patternFill>
          <bgColor theme="1" tint="0.499984740745262"/>
        </patternFill>
      </fill>
    </dxf>
    <dxf>
      <fill>
        <patternFill>
          <bgColor rgb="FF00B050"/>
        </patternFill>
      </fill>
    </dxf>
    <dxf>
      <font>
        <color rgb="FF9C0006"/>
      </font>
      <fill>
        <patternFill>
          <bgColor rgb="FFFFC7CE"/>
        </patternFill>
      </fill>
    </dxf>
    <dxf>
      <fill>
        <patternFill>
          <bgColor theme="5" tint="0.39994506668294322"/>
        </patternFill>
      </fill>
    </dxf>
    <dxf>
      <fill>
        <patternFill>
          <bgColor theme="1" tint="0.499984740745262"/>
        </patternFill>
      </fill>
    </dxf>
    <dxf>
      <fill>
        <patternFill>
          <bgColor theme="7" tint="0.59996337778862885"/>
        </patternFill>
      </fill>
    </dxf>
    <dxf>
      <fill>
        <patternFill>
          <bgColor rgb="FF7030A0"/>
        </patternFill>
      </fill>
    </dxf>
    <dxf>
      <fill>
        <patternFill>
          <bgColor rgb="FFFFFF00"/>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7" tint="0.59996337778862885"/>
        </patternFill>
      </fill>
    </dxf>
    <dxf>
      <fill>
        <patternFill>
          <bgColor theme="1" tint="0.499984740745262"/>
        </patternFill>
      </fill>
    </dxf>
    <dxf>
      <font>
        <color rgb="FF9C0006"/>
      </font>
      <fill>
        <patternFill>
          <bgColor rgb="FFFFC7CE"/>
        </patternFill>
      </fill>
    </dxf>
    <dxf>
      <fill>
        <patternFill>
          <bgColor rgb="FFFFFF00"/>
        </patternFill>
      </fill>
    </dxf>
    <dxf>
      <fill>
        <patternFill>
          <bgColor rgb="FF7030A0"/>
        </patternFill>
      </fill>
    </dxf>
    <dxf>
      <fill>
        <patternFill>
          <bgColor rgb="FFFFFF00"/>
        </patternFill>
      </fill>
    </dxf>
    <dxf>
      <fill>
        <patternFill>
          <bgColor theme="7" tint="0.59996337778862885"/>
        </patternFill>
      </fill>
    </dxf>
    <dxf>
      <fill>
        <patternFill>
          <bgColor rgb="FF00B050"/>
        </patternFill>
      </fill>
    </dxf>
    <dxf>
      <font>
        <color rgb="FF9C0006"/>
      </font>
      <fill>
        <patternFill>
          <bgColor rgb="FFFFC7CE"/>
        </patternFill>
      </fill>
    </dxf>
    <dxf>
      <fill>
        <patternFill>
          <bgColor theme="1" tint="0.499984740745262"/>
        </patternFill>
      </fill>
    </dxf>
    <dxf>
      <fill>
        <patternFill>
          <bgColor theme="1" tint="0.499984740745262"/>
        </patternFill>
      </fill>
    </dxf>
    <dxf>
      <fill>
        <patternFill>
          <bgColor theme="5" tint="0.39994506668294322"/>
        </patternFill>
      </fill>
    </dxf>
    <dxf>
      <font>
        <color rgb="FF9C0006"/>
      </font>
      <fill>
        <patternFill>
          <bgColor rgb="FFFFC7CE"/>
        </patternFill>
      </fill>
    </dxf>
    <dxf>
      <fill>
        <patternFill>
          <bgColor rgb="FFFFFF00"/>
        </patternFill>
      </fill>
    </dxf>
    <dxf>
      <fill>
        <patternFill>
          <bgColor theme="5" tint="0.39994506668294322"/>
        </patternFill>
      </fill>
    </dxf>
    <dxf>
      <fill>
        <patternFill>
          <bgColor theme="1" tint="0.499984740745262"/>
        </patternFill>
      </fill>
    </dxf>
    <dxf>
      <fill>
        <patternFill>
          <bgColor theme="1" tint="0.499984740745262"/>
        </patternFill>
      </fill>
    </dxf>
    <dxf>
      <font>
        <color rgb="FF9C0006"/>
      </font>
      <fill>
        <patternFill>
          <bgColor rgb="FFFFC7CE"/>
        </patternFill>
      </fill>
    </dxf>
    <dxf>
      <fill>
        <patternFill>
          <bgColor theme="7" tint="0.59996337778862885"/>
        </patternFill>
      </fill>
    </dxf>
    <dxf>
      <fill>
        <patternFill>
          <bgColor rgb="FFFFFF00"/>
        </patternFill>
      </fill>
    </dxf>
    <dxf>
      <fill>
        <patternFill>
          <bgColor rgb="FF7030A0"/>
        </patternFill>
      </fill>
    </dxf>
    <dxf>
      <fill>
        <patternFill>
          <bgColor rgb="FF00B050"/>
        </patternFill>
      </fill>
    </dxf>
    <dxf>
      <font>
        <color rgb="FF9C0006"/>
      </font>
      <fill>
        <patternFill>
          <bgColor rgb="FFFFC7CE"/>
        </patternFill>
      </fill>
    </dxf>
    <dxf>
      <fill>
        <patternFill>
          <bgColor rgb="FFFFFF00"/>
        </patternFill>
      </fill>
    </dxf>
    <dxf>
      <fill>
        <patternFill>
          <bgColor rgb="FFFFFF00"/>
        </patternFill>
      </fill>
    </dxf>
    <dxf>
      <font>
        <color rgb="FF9C0006"/>
      </font>
      <fill>
        <patternFill>
          <bgColor rgb="FFFFC7CE"/>
        </patternFill>
      </fill>
    </dxf>
    <dxf>
      <fill>
        <patternFill>
          <bgColor rgb="FF00B050"/>
        </patternFill>
      </fill>
    </dxf>
    <dxf>
      <fill>
        <patternFill>
          <bgColor theme="1" tint="0.499984740745262"/>
        </patternFill>
      </fill>
    </dxf>
    <dxf>
      <fill>
        <patternFill>
          <bgColor rgb="FFFFFF00"/>
        </patternFill>
      </fill>
    </dxf>
    <dxf>
      <font>
        <color rgb="FF9C0006"/>
      </font>
      <fill>
        <patternFill>
          <bgColor rgb="FFFFC7CE"/>
        </patternFill>
      </fill>
    </dxf>
    <dxf>
      <fill>
        <patternFill>
          <bgColor theme="5" tint="0.39994506668294322"/>
        </patternFill>
      </fill>
    </dxf>
    <dxf>
      <fill>
        <patternFill>
          <bgColor theme="1" tint="0.499984740745262"/>
        </patternFill>
      </fill>
    </dxf>
    <dxf>
      <fill>
        <patternFill>
          <bgColor theme="7" tint="0.59996337778862885"/>
        </patternFill>
      </fill>
    </dxf>
    <dxf>
      <fill>
        <patternFill>
          <bgColor rgb="FF7030A0"/>
        </patternFill>
      </fill>
    </dxf>
    <dxf>
      <font>
        <color rgb="FF9C0006"/>
      </font>
      <fill>
        <patternFill>
          <bgColor rgb="FFFFC7CE"/>
        </patternFill>
      </fill>
    </dxf>
    <dxf>
      <fill>
        <patternFill>
          <bgColor rgb="FFFFFF00"/>
        </patternFill>
      </fill>
    </dxf>
    <dxf>
      <fill>
        <patternFill>
          <bgColor theme="1" tint="0.499984740745262"/>
        </patternFill>
      </fill>
    </dxf>
    <dxf>
      <fill>
        <patternFill>
          <bgColor theme="7" tint="0.59996337778862885"/>
        </patternFill>
      </fill>
    </dxf>
    <dxf>
      <fill>
        <patternFill>
          <bgColor theme="5" tint="0.39994506668294322"/>
        </patternFill>
      </fill>
    </dxf>
    <dxf>
      <fill>
        <patternFill>
          <bgColor rgb="FF7030A0"/>
        </patternFill>
      </fill>
    </dxf>
    <dxf>
      <font>
        <color rgb="FF9C0006"/>
      </font>
      <fill>
        <patternFill>
          <bgColor rgb="FFFFC7CE"/>
        </patternFill>
      </fill>
    </dxf>
    <dxf>
      <fill>
        <patternFill>
          <bgColor rgb="FFFFFF00"/>
        </patternFill>
      </fill>
    </dxf>
    <dxf>
      <fill>
        <patternFill>
          <bgColor rgb="FF00B050"/>
        </patternFill>
      </fill>
    </dxf>
    <dxf>
      <fill>
        <patternFill>
          <bgColor theme="1" tint="0.499984740745262"/>
        </patternFill>
      </fill>
    </dxf>
    <dxf>
      <fill>
        <patternFill>
          <bgColor rgb="FF7030A0"/>
        </patternFill>
      </fill>
    </dxf>
    <dxf>
      <fill>
        <patternFill>
          <bgColor theme="5" tint="0.39994506668294322"/>
        </patternFill>
      </fill>
    </dxf>
    <dxf>
      <fill>
        <patternFill>
          <bgColor theme="1" tint="0.499984740745262"/>
        </patternFill>
      </fill>
    </dxf>
    <dxf>
      <fill>
        <patternFill>
          <bgColor theme="7" tint="0.59996337778862885"/>
        </patternFill>
      </fill>
    </dxf>
    <dxf>
      <fill>
        <patternFill>
          <bgColor theme="1" tint="0.499984740745262"/>
        </patternFill>
      </fill>
    </dxf>
    <dxf>
      <fill>
        <patternFill>
          <bgColor rgb="FF00B050"/>
        </patternFill>
      </fill>
    </dxf>
    <dxf>
      <fill>
        <patternFill>
          <bgColor rgb="FFFFFF00"/>
        </patternFill>
      </fill>
    </dxf>
    <dxf>
      <font>
        <color rgb="FF9C0006"/>
      </font>
      <fill>
        <patternFill>
          <bgColor rgb="FFFFC7CE"/>
        </patternFill>
      </fill>
    </dxf>
    <dxf>
      <fill>
        <patternFill>
          <bgColor rgb="FFFFFF00"/>
        </patternFill>
      </fill>
    </dxf>
    <dxf>
      <fill>
        <patternFill>
          <bgColor rgb="FF00B050"/>
        </patternFill>
      </fill>
    </dxf>
    <dxf>
      <fill>
        <patternFill>
          <bgColor theme="7" tint="0.59996337778862885"/>
        </patternFill>
      </fill>
    </dxf>
    <dxf>
      <fill>
        <patternFill>
          <bgColor theme="1" tint="0.499984740745262"/>
        </patternFill>
      </fill>
    </dxf>
    <dxf>
      <fill>
        <patternFill>
          <bgColor theme="1" tint="0.499984740745262"/>
        </patternFill>
      </fill>
    </dxf>
    <dxf>
      <fill>
        <patternFill>
          <bgColor theme="5" tint="0.39994506668294322"/>
        </patternFill>
      </fill>
    </dxf>
    <dxf>
      <fill>
        <patternFill>
          <bgColor rgb="FF7030A0"/>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theme="7" tint="0.59996337778862885"/>
        </patternFill>
      </fill>
    </dxf>
    <dxf>
      <fill>
        <patternFill>
          <bgColor theme="1" tint="0.499984740745262"/>
        </patternFill>
      </fill>
    </dxf>
    <dxf>
      <fill>
        <patternFill>
          <bgColor theme="1" tint="0.499984740745262"/>
        </patternFill>
      </fill>
    </dxf>
    <dxf>
      <fill>
        <patternFill>
          <bgColor theme="5" tint="0.39994506668294322"/>
        </patternFill>
      </fill>
    </dxf>
    <dxf>
      <fill>
        <patternFill>
          <bgColor rgb="FF7030A0"/>
        </patternFill>
      </fill>
    </dxf>
    <dxf>
      <font>
        <color rgb="FF9C0006"/>
      </font>
      <fill>
        <patternFill>
          <bgColor rgb="FFFFC7CE"/>
        </patternFill>
      </fill>
    </dxf>
    <dxf>
      <fill>
        <patternFill>
          <bgColor rgb="FFFFFF00"/>
        </patternFill>
      </fill>
    </dxf>
    <dxf>
      <fill>
        <patternFill>
          <bgColor rgb="FF00B050"/>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ill>
        <patternFill>
          <bgColor theme="7" tint="0.59996337778862885"/>
        </patternFill>
      </fill>
    </dxf>
    <dxf>
      <fill>
        <patternFill>
          <bgColor theme="1" tint="0.499984740745262"/>
        </patternFill>
      </fill>
    </dxf>
    <dxf>
      <fill>
        <patternFill>
          <bgColor theme="1" tint="0.499984740745262"/>
        </patternFill>
      </fill>
    </dxf>
    <dxf>
      <fill>
        <patternFill>
          <bgColor theme="5" tint="0.39994506668294322"/>
        </patternFill>
      </fill>
    </dxf>
    <dxf>
      <fill>
        <patternFill>
          <bgColor rgb="FF7030A0"/>
        </patternFill>
      </fill>
    </dxf>
    <dxf>
      <font>
        <color rgb="FF9C0006"/>
      </font>
      <fill>
        <patternFill>
          <bgColor rgb="FFFFC7CE"/>
        </patternFill>
      </fill>
    </dxf>
    <dxf>
      <fill>
        <patternFill>
          <bgColor rgb="FFFFFF00"/>
        </patternFill>
      </fill>
    </dxf>
    <dxf>
      <fill>
        <patternFill>
          <bgColor rgb="FF00B050"/>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1" tint="0.499984740745262"/>
        </patternFill>
      </fill>
    </dxf>
    <dxf>
      <fill>
        <patternFill>
          <bgColor rgb="FF00B050"/>
        </patternFill>
      </fill>
    </dxf>
    <dxf>
      <fill>
        <patternFill>
          <bgColor rgb="FFFFFF00"/>
        </patternFill>
      </fill>
    </dxf>
    <dxf>
      <fill>
        <patternFill>
          <bgColor theme="5" tint="0.39994506668294322"/>
        </patternFill>
      </fill>
    </dxf>
    <dxf>
      <fill>
        <patternFill>
          <bgColor theme="1" tint="0.499984740745262"/>
        </patternFill>
      </fill>
    </dxf>
    <dxf>
      <fill>
        <patternFill>
          <bgColor rgb="FF7030A0"/>
        </patternFill>
      </fill>
    </dxf>
    <dxf>
      <font>
        <color rgb="FF9C0006"/>
      </font>
      <fill>
        <patternFill>
          <bgColor rgb="FFFFC7CE"/>
        </patternFill>
      </fill>
    </dxf>
    <dxf>
      <fill>
        <patternFill>
          <bgColor theme="7" tint="0.59996337778862885"/>
        </patternFill>
      </fill>
    </dxf>
    <dxf>
      <fill>
        <patternFill>
          <bgColor theme="1" tint="0.499984740745262"/>
        </patternFill>
      </fill>
    </dxf>
    <dxf>
      <fill>
        <patternFill>
          <bgColor theme="1" tint="0.499984740745262"/>
        </patternFill>
      </fill>
    </dxf>
    <dxf>
      <fill>
        <patternFill>
          <bgColor rgb="FF7030A0"/>
        </patternFill>
      </fill>
    </dxf>
    <dxf>
      <fill>
        <patternFill>
          <bgColor rgb="FFFFFF00"/>
        </patternFill>
      </fill>
    </dxf>
    <dxf>
      <fill>
        <patternFill>
          <bgColor rgb="FF00B050"/>
        </patternFill>
      </fill>
    </dxf>
    <dxf>
      <fill>
        <patternFill>
          <bgColor theme="5" tint="0.39994506668294322"/>
        </patternFill>
      </fill>
    </dxf>
    <dxf>
      <font>
        <color rgb="FF9C0006"/>
      </font>
      <fill>
        <patternFill>
          <bgColor rgb="FFFFC7CE"/>
        </patternFill>
      </fill>
    </dxf>
    <dxf>
      <fill>
        <patternFill>
          <bgColor theme="1" tint="0.499984740745262"/>
        </patternFill>
      </fill>
    </dxf>
    <dxf>
      <fill>
        <patternFill>
          <bgColor theme="5" tint="0.39994506668294322"/>
        </patternFill>
      </fill>
    </dxf>
    <dxf>
      <fill>
        <patternFill>
          <bgColor rgb="FF00B050"/>
        </patternFill>
      </fill>
    </dxf>
    <dxf>
      <fill>
        <patternFill>
          <bgColor rgb="FFFFFF00"/>
        </patternFill>
      </fill>
    </dxf>
    <dxf>
      <fill>
        <patternFill>
          <bgColor rgb="FF7030A0"/>
        </patternFill>
      </fill>
    </dxf>
    <dxf>
      <fill>
        <patternFill>
          <bgColor theme="7" tint="0.59996337778862885"/>
        </patternFill>
      </fill>
    </dxf>
    <dxf>
      <fill>
        <patternFill>
          <bgColor theme="1" tint="0.499984740745262"/>
        </patternFill>
      </fill>
    </dxf>
    <dxf>
      <font>
        <color rgb="FF9C0006"/>
      </font>
      <fill>
        <patternFill>
          <bgColor rgb="FFFFC7CE"/>
        </patternFill>
      </fill>
    </dxf>
    <dxf>
      <fill>
        <patternFill>
          <bgColor rgb="FFFFFF00"/>
        </patternFill>
      </fill>
    </dxf>
    <dxf>
      <fill>
        <patternFill>
          <bgColor rgb="FFFFFF00"/>
        </patternFill>
      </fill>
    </dxf>
    <dxf>
      <font>
        <color rgb="FF9C0006"/>
      </font>
      <fill>
        <patternFill>
          <bgColor rgb="FFFFC7CE"/>
        </patternFill>
      </fill>
    </dxf>
    <dxf>
      <fill>
        <patternFill>
          <bgColor theme="1" tint="0.499984740745262"/>
        </patternFill>
      </fill>
    </dxf>
    <dxf>
      <fill>
        <patternFill>
          <bgColor theme="1" tint="0.499984740745262"/>
        </patternFill>
      </fill>
    </dxf>
    <dxf>
      <font>
        <color rgb="FF9C0006"/>
      </font>
      <fill>
        <patternFill>
          <bgColor rgb="FFFFC7CE"/>
        </patternFill>
      </fill>
    </dxf>
    <dxf>
      <fill>
        <patternFill>
          <bgColor theme="7" tint="0.59996337778862885"/>
        </patternFill>
      </fill>
    </dxf>
    <dxf>
      <fill>
        <patternFill>
          <bgColor rgb="FF7030A0"/>
        </patternFill>
      </fill>
    </dxf>
    <dxf>
      <fill>
        <patternFill>
          <bgColor theme="5" tint="0.39994506668294322"/>
        </patternFill>
      </fill>
    </dxf>
    <dxf>
      <fill>
        <patternFill>
          <bgColor rgb="FF00B050"/>
        </patternFill>
      </fill>
    </dxf>
    <dxf>
      <fill>
        <patternFill>
          <bgColor rgb="FFFFFF00"/>
        </patternFill>
      </fill>
    </dxf>
    <dxf>
      <fill>
        <patternFill>
          <bgColor rgb="FFFFFF00"/>
        </patternFill>
      </fill>
    </dxf>
    <dxf>
      <font>
        <color rgb="FF9C0006"/>
      </font>
      <fill>
        <patternFill>
          <bgColor rgb="FFFFC7CE"/>
        </patternFill>
      </fill>
    </dxf>
    <dxf>
      <fill>
        <patternFill>
          <bgColor theme="1" tint="0.499984740745262"/>
        </patternFill>
      </fill>
    </dxf>
    <dxf>
      <fill>
        <patternFill>
          <bgColor rgb="FF00B050"/>
        </patternFill>
      </fill>
    </dxf>
    <dxf>
      <fill>
        <patternFill>
          <bgColor theme="1" tint="0.499984740745262"/>
        </patternFill>
      </fill>
    </dxf>
    <dxf>
      <fill>
        <patternFill>
          <bgColor theme="7" tint="0.59996337778862885"/>
        </patternFill>
      </fill>
    </dxf>
    <dxf>
      <fill>
        <patternFill>
          <bgColor rgb="FFFFFF00"/>
        </patternFill>
      </fill>
    </dxf>
    <dxf>
      <font>
        <color rgb="FF9C0006"/>
      </font>
      <fill>
        <patternFill>
          <bgColor rgb="FFFFC7CE"/>
        </patternFill>
      </fill>
    </dxf>
    <dxf>
      <fill>
        <patternFill>
          <bgColor theme="5" tint="0.39994506668294322"/>
        </patternFill>
      </fill>
    </dxf>
    <dxf>
      <fill>
        <patternFill>
          <bgColor rgb="FF7030A0"/>
        </patternFill>
      </fill>
    </dxf>
    <dxf>
      <font>
        <color rgb="FF9C0006"/>
      </font>
      <fill>
        <patternFill>
          <bgColor rgb="FFFFC7CE"/>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00B050"/>
        </patternFill>
      </fill>
    </dxf>
    <dxf>
      <fill>
        <patternFill>
          <bgColor theme="7" tint="0.59996337778862885"/>
        </patternFill>
      </fill>
    </dxf>
    <dxf>
      <fill>
        <patternFill>
          <bgColor theme="1" tint="0.499984740745262"/>
        </patternFill>
      </fill>
    </dxf>
    <dxf>
      <fill>
        <patternFill>
          <bgColor theme="5" tint="0.39994506668294322"/>
        </patternFill>
      </fill>
    </dxf>
    <dxf>
      <fill>
        <patternFill>
          <bgColor rgb="FF7030A0"/>
        </patternFill>
      </fill>
    </dxf>
    <dxf>
      <fill>
        <patternFill>
          <bgColor theme="1" tint="0.499984740745262"/>
        </patternFill>
      </fill>
    </dxf>
    <dxf>
      <font>
        <color rgb="FF9C0006"/>
      </font>
      <fill>
        <patternFill>
          <bgColor rgb="FFFFC7CE"/>
        </patternFill>
      </fill>
    </dxf>
    <dxf>
      <fill>
        <patternFill>
          <bgColor rgb="FFFFFF00"/>
        </patternFill>
      </fill>
    </dxf>
    <dxf>
      <fill>
        <patternFill>
          <bgColor theme="7" tint="0.59996337778862885"/>
        </patternFill>
      </fill>
    </dxf>
    <dxf>
      <fill>
        <patternFill>
          <bgColor theme="1" tint="0.499984740745262"/>
        </patternFill>
      </fill>
    </dxf>
    <dxf>
      <fill>
        <patternFill>
          <bgColor theme="5" tint="0.39994506668294322"/>
        </patternFill>
      </fill>
    </dxf>
    <dxf>
      <fill>
        <patternFill>
          <bgColor rgb="FF7030A0"/>
        </patternFill>
      </fill>
    </dxf>
    <dxf>
      <fill>
        <patternFill>
          <bgColor rgb="FF00B050"/>
        </patternFill>
      </fill>
    </dxf>
    <dxf>
      <fill>
        <patternFill>
          <bgColor theme="1" tint="0.499984740745262"/>
        </patternFill>
      </fill>
    </dxf>
    <dxf>
      <fill>
        <patternFill>
          <bgColor rgb="FF00B050"/>
        </patternFill>
      </fill>
    </dxf>
    <dxf>
      <font>
        <color rgb="FF9C0006"/>
      </font>
      <fill>
        <patternFill>
          <bgColor rgb="FFFFC7CE"/>
        </patternFill>
      </fill>
    </dxf>
    <dxf>
      <fill>
        <patternFill>
          <bgColor rgb="FFFFFF00"/>
        </patternFill>
      </fill>
    </dxf>
    <dxf>
      <fill>
        <patternFill>
          <bgColor theme="1" tint="0.499984740745262"/>
        </patternFill>
      </fill>
    </dxf>
    <dxf>
      <fill>
        <patternFill>
          <bgColor theme="1" tint="0.499984740745262"/>
        </patternFill>
      </fill>
    </dxf>
    <dxf>
      <fill>
        <patternFill>
          <bgColor rgb="FF7030A0"/>
        </patternFill>
      </fill>
    </dxf>
    <dxf>
      <fill>
        <patternFill>
          <bgColor theme="7" tint="0.59996337778862885"/>
        </patternFill>
      </fill>
    </dxf>
    <dxf>
      <fill>
        <patternFill>
          <bgColor theme="5" tint="0.39994506668294322"/>
        </patternFill>
      </fill>
    </dxf>
    <dxf>
      <fill>
        <patternFill>
          <bgColor rgb="FF00B050"/>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7030A0"/>
        </patternFill>
      </fill>
    </dxf>
    <dxf>
      <font>
        <color rgb="FF9C0006"/>
      </font>
      <fill>
        <patternFill>
          <bgColor rgb="FFFFC7CE"/>
        </patternFill>
      </fill>
    </dxf>
    <dxf>
      <fill>
        <patternFill>
          <bgColor rgb="FFFFFF00"/>
        </patternFill>
      </fill>
    </dxf>
    <dxf>
      <fill>
        <patternFill>
          <bgColor rgb="FF00B050"/>
        </patternFill>
      </fill>
    </dxf>
    <dxf>
      <fill>
        <patternFill>
          <bgColor theme="7" tint="0.59996337778862885"/>
        </patternFill>
      </fill>
    </dxf>
    <dxf>
      <fill>
        <patternFill>
          <bgColor theme="1" tint="0.499984740745262"/>
        </patternFill>
      </fill>
    </dxf>
    <dxf>
      <fill>
        <patternFill>
          <bgColor theme="1" tint="0.499984740745262"/>
        </patternFill>
      </fill>
    </dxf>
    <dxf>
      <fill>
        <patternFill>
          <bgColor theme="5" tint="0.39994506668294322"/>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1" tint="0.499984740745262"/>
        </patternFill>
      </fill>
    </dxf>
    <dxf>
      <fill>
        <patternFill>
          <bgColor theme="7" tint="0.59996337778862885"/>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00B050"/>
        </patternFill>
      </fill>
    </dxf>
    <dxf>
      <fill>
        <patternFill>
          <bgColor theme="7" tint="0.59996337778862885"/>
        </patternFill>
      </fill>
    </dxf>
    <dxf>
      <fill>
        <patternFill>
          <bgColor theme="5" tint="0.39994506668294322"/>
        </patternFill>
      </fill>
    </dxf>
    <dxf>
      <fill>
        <patternFill>
          <bgColor theme="1" tint="0.499984740745262"/>
        </patternFill>
      </fill>
    </dxf>
    <dxf>
      <fill>
        <patternFill>
          <bgColor rgb="FF7030A0"/>
        </patternFill>
      </fill>
    </dxf>
    <dxf>
      <fill>
        <patternFill>
          <bgColor theme="1" tint="0.499984740745262"/>
        </patternFill>
      </fill>
    </dxf>
    <dxf>
      <fill>
        <patternFill>
          <bgColor rgb="FF00B050"/>
        </patternFill>
      </fill>
    </dxf>
    <dxf>
      <fill>
        <patternFill>
          <bgColor theme="1" tint="0.499984740745262"/>
        </patternFill>
      </fill>
    </dxf>
    <dxf>
      <fill>
        <patternFill>
          <bgColor theme="1" tint="0.499984740745262"/>
        </patternFill>
      </fill>
    </dxf>
    <dxf>
      <fill>
        <patternFill>
          <bgColor theme="7" tint="0.59996337778862885"/>
        </patternFill>
      </fill>
    </dxf>
    <dxf>
      <fill>
        <patternFill>
          <bgColor rgb="FF7030A0"/>
        </patternFill>
      </fill>
    </dxf>
    <dxf>
      <fill>
        <patternFill>
          <bgColor rgb="FF00B050"/>
        </patternFill>
      </fill>
    </dxf>
    <dxf>
      <fill>
        <patternFill>
          <bgColor theme="5" tint="0.39994506668294322"/>
        </patternFill>
      </fill>
    </dxf>
    <dxf>
      <font>
        <color rgb="FF9C0006"/>
      </font>
      <fill>
        <patternFill>
          <bgColor rgb="FFFFC7CE"/>
        </patternFill>
      </fill>
    </dxf>
    <dxf>
      <fill>
        <patternFill>
          <bgColor rgb="FFFFFF00"/>
        </patternFill>
      </fill>
    </dxf>
    <dxf>
      <fill>
        <patternFill>
          <bgColor theme="1" tint="0.499984740745262"/>
        </patternFill>
      </fill>
    </dxf>
    <dxf>
      <fill>
        <patternFill>
          <bgColor theme="1" tint="0.499984740745262"/>
        </patternFill>
      </fill>
    </dxf>
    <dxf>
      <fill>
        <patternFill>
          <bgColor rgb="FF7030A0"/>
        </patternFill>
      </fill>
    </dxf>
    <dxf>
      <font>
        <color rgb="FF9C0006"/>
      </font>
      <fill>
        <patternFill>
          <bgColor rgb="FFFFC7CE"/>
        </patternFill>
      </fill>
    </dxf>
    <dxf>
      <fill>
        <patternFill>
          <bgColor rgb="FFFFFF00"/>
        </patternFill>
      </fill>
    </dxf>
    <dxf>
      <fill>
        <patternFill>
          <bgColor rgb="FF00B050"/>
        </patternFill>
      </fill>
    </dxf>
    <dxf>
      <fill>
        <patternFill>
          <bgColor theme="5" tint="0.39994506668294322"/>
        </patternFill>
      </fill>
    </dxf>
    <dxf>
      <fill>
        <patternFill>
          <bgColor theme="7" tint="0.59996337778862885"/>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ill>
        <patternFill>
          <bgColor theme="5" tint="0.39994506668294322"/>
        </patternFill>
      </fill>
    </dxf>
    <dxf>
      <fill>
        <patternFill>
          <bgColor rgb="FF7030A0"/>
        </patternFill>
      </fill>
    </dxf>
    <dxf>
      <font>
        <color rgb="FF9C0006"/>
      </font>
      <fill>
        <patternFill>
          <bgColor rgb="FFFFC7CE"/>
        </patternFill>
      </fill>
    </dxf>
    <dxf>
      <fill>
        <patternFill>
          <bgColor rgb="FFFFFF00"/>
        </patternFill>
      </fill>
    </dxf>
    <dxf>
      <fill>
        <patternFill>
          <bgColor rgb="FF00B050"/>
        </patternFill>
      </fill>
    </dxf>
    <dxf>
      <fill>
        <patternFill>
          <bgColor theme="1" tint="0.499984740745262"/>
        </patternFill>
      </fill>
    </dxf>
    <dxf>
      <font>
        <color rgb="FF9C0006"/>
      </font>
      <fill>
        <patternFill>
          <bgColor rgb="FFFFC7CE"/>
        </patternFill>
      </fill>
    </dxf>
    <dxf>
      <fill>
        <patternFill>
          <bgColor rgb="FFFFFF00"/>
        </patternFill>
      </fill>
    </dxf>
    <dxf>
      <fill>
        <patternFill>
          <bgColor rgb="FF00B050"/>
        </patternFill>
      </fill>
    </dxf>
    <dxf>
      <fill>
        <patternFill>
          <bgColor theme="7" tint="0.59996337778862885"/>
        </patternFill>
      </fill>
    </dxf>
    <dxf>
      <fill>
        <patternFill>
          <bgColor theme="1" tint="0.499984740745262"/>
        </patternFill>
      </fill>
    </dxf>
    <dxf>
      <fill>
        <patternFill>
          <bgColor theme="1" tint="0.499984740745262"/>
        </patternFill>
      </fill>
    </dxf>
    <dxf>
      <fill>
        <patternFill>
          <bgColor rgb="FF7030A0"/>
        </patternFill>
      </fill>
    </dxf>
    <dxf>
      <font>
        <color rgb="FF9C0006"/>
      </font>
      <fill>
        <patternFill>
          <bgColor rgb="FFFFC7CE"/>
        </patternFill>
      </fill>
    </dxf>
    <dxf>
      <fill>
        <patternFill>
          <bgColor rgb="FFFFFF00"/>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theme="7" tint="0.39994506668294322"/>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theme="7" tint="0.39994506668294322"/>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C00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1" tint="0.499984740745262"/>
        </patternFill>
      </fill>
    </dxf>
    <dxf>
      <fill>
        <patternFill>
          <bgColor theme="7" tint="0.59996337778862885"/>
        </patternFill>
      </fill>
    </dxf>
    <dxf>
      <fill>
        <patternFill>
          <bgColor theme="5" tint="-0.24994659260841701"/>
        </patternFill>
      </fill>
    </dxf>
    <dxf>
      <fill>
        <patternFill>
          <bgColor rgb="FF00B050"/>
        </patternFill>
      </fill>
    </dxf>
    <dxf>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theme="7"/>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7" tint="0.39994506668294322"/>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5"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1" tint="0.499984740745262"/>
        </patternFill>
      </fill>
    </dxf>
    <dxf>
      <fill>
        <patternFill>
          <bgColor theme="7" tint="0.59996337778862885"/>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theme="1" tint="0.499984740745262"/>
        </patternFill>
      </fill>
    </dxf>
    <dxf>
      <fill>
        <patternFill>
          <bgColor theme="7" tint="0.59996337778862885"/>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rgb="FF00B050"/>
        </patternFill>
      </fill>
    </dxf>
    <dxf>
      <fill>
        <patternFill>
          <bgColor rgb="FF00B050"/>
        </patternFill>
      </fill>
    </dxf>
    <dxf>
      <fill>
        <patternFill>
          <bgColor rgb="FF00B050"/>
        </patternFill>
      </fill>
    </dxf>
    <dxf>
      <font>
        <color rgb="FF9C0006"/>
      </font>
      <fill>
        <patternFill>
          <bgColor rgb="FFFFC7CE"/>
        </patternFill>
      </fill>
    </dxf>
    <dxf>
      <fill>
        <patternFill>
          <bgColor theme="9" tint="-0.24994659260841701"/>
        </patternFill>
      </fill>
    </dxf>
    <dxf>
      <fill>
        <patternFill>
          <bgColor theme="1" tint="0.499984740745262"/>
        </patternFill>
      </fill>
    </dxf>
    <dxf>
      <fill>
        <patternFill>
          <bgColor theme="7"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
      <fill>
        <patternFill>
          <bgColor rgb="FF00B050"/>
        </patternFill>
      </fill>
    </dxf>
    <dxf>
      <fill>
        <patternFill>
          <bgColor rgb="FFFFFF00"/>
        </patternFill>
      </fill>
    </dxf>
    <dxf>
      <font>
        <color rgb="FF9C0006"/>
      </font>
      <fill>
        <patternFill>
          <bgColor rgb="FFFFC7CE"/>
        </patternFill>
      </fill>
    </dxf>
    <dxf>
      <fill>
        <patternFill>
          <bgColor rgb="FF7030A0"/>
        </patternFill>
      </fill>
    </dxf>
    <dxf>
      <fill>
        <patternFill>
          <bgColor theme="5" tint="0.39994506668294322"/>
        </patternFill>
      </fill>
    </dxf>
    <dxf>
      <fill>
        <patternFill>
          <bgColor theme="1" tint="0.499984740745262"/>
        </patternFill>
      </fill>
    </dxf>
  </dxfs>
  <tableStyles count="0" defaultTableStyle="TableStyleMedium2" defaultPivotStyle="PivotStyleLight16"/>
  <colors>
    <mruColors>
      <color rgb="FFFFFFFF"/>
      <color rgb="FF000066"/>
      <color rgb="FF0080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2.xml"/><Relationship Id="rId10" Type="http://schemas.openxmlformats.org/officeDocument/2006/relationships/worksheet" Target="worksheets/sheet10.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ustomXml" Target="../customXml/item1.xml"/></Relationships>
</file>

<file path=xl/drawings/_rels/drawing2.xml.rels><?xml version="1.0" encoding="UTF-8" standalone="yes"?>
<Relationships xmlns="http://schemas.openxmlformats.org/package/2006/relationships"><Relationship Id="rId2" Type="http://schemas.openxmlformats.org/officeDocument/2006/relationships/image" Target="cid:image001.gif@01D86776.085D1730" TargetMode="External"/><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5017</xdr:row>
      <xdr:rowOff>0</xdr:rowOff>
    </xdr:from>
    <xdr:to>
      <xdr:col>8</xdr:col>
      <xdr:colOff>152400</xdr:colOff>
      <xdr:row>5017</xdr:row>
      <xdr:rowOff>282938</xdr:rowOff>
    </xdr:to>
    <xdr:sp macro="" textlink="">
      <xdr:nvSpPr>
        <xdr:cNvPr id="1425" name="avatar">
          <a:extLst>
            <a:ext uri="{FF2B5EF4-FFF2-40B4-BE49-F238E27FC236}">
              <a16:creationId xmlns:a16="http://schemas.microsoft.com/office/drawing/2014/main" id="{E533C869-D0BC-4B05-92F2-58AD8014F7EB}"/>
            </a:ext>
          </a:extLst>
        </xdr:cNvPr>
        <xdr:cNvSpPr>
          <a:spLocks noChangeAspect="1" noChangeArrowheads="1"/>
        </xdr:cNvSpPr>
      </xdr:nvSpPr>
      <xdr:spPr bwMode="auto">
        <a:xfrm>
          <a:off x="12611100" y="3273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5099</xdr:row>
      <xdr:rowOff>0</xdr:rowOff>
    </xdr:from>
    <xdr:to>
      <xdr:col>8</xdr:col>
      <xdr:colOff>304800</xdr:colOff>
      <xdr:row>5099</xdr:row>
      <xdr:rowOff>281668</xdr:rowOff>
    </xdr:to>
    <xdr:sp macro="" textlink="">
      <xdr:nvSpPr>
        <xdr:cNvPr id="1443" name="avatar">
          <a:extLst>
            <a:ext uri="{FF2B5EF4-FFF2-40B4-BE49-F238E27FC236}">
              <a16:creationId xmlns:a16="http://schemas.microsoft.com/office/drawing/2014/main" id="{80391824-16E8-4218-8E91-5B15B96BE0BF}"/>
            </a:ext>
          </a:extLst>
        </xdr:cNvPr>
        <xdr:cNvSpPr>
          <a:spLocks noChangeAspect="1" noChangeArrowheads="1"/>
        </xdr:cNvSpPr>
      </xdr:nvSpPr>
      <xdr:spPr bwMode="auto">
        <a:xfrm>
          <a:off x="14287500" y="8918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8</xdr:col>
      <xdr:colOff>0</xdr:colOff>
      <xdr:row>5098</xdr:row>
      <xdr:rowOff>0</xdr:rowOff>
    </xdr:from>
    <xdr:ext cx="304800" cy="304800"/>
    <xdr:sp macro="" textlink="">
      <xdr:nvSpPr>
        <xdr:cNvPr id="4" name="avatar">
          <a:extLst>
            <a:ext uri="{FF2B5EF4-FFF2-40B4-BE49-F238E27FC236}">
              <a16:creationId xmlns:a16="http://schemas.microsoft.com/office/drawing/2014/main" id="{697E8F18-B17D-4A84-8623-8F4E677CAD83}"/>
            </a:ext>
          </a:extLst>
        </xdr:cNvPr>
        <xdr:cNvSpPr>
          <a:spLocks noChangeAspect="1" noChangeArrowheads="1"/>
        </xdr:cNvSpPr>
      </xdr:nvSpPr>
      <xdr:spPr bwMode="auto">
        <a:xfrm>
          <a:off x="14287500" y="1025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8</xdr:col>
      <xdr:colOff>0</xdr:colOff>
      <xdr:row>5097</xdr:row>
      <xdr:rowOff>0</xdr:rowOff>
    </xdr:from>
    <xdr:ext cx="304800" cy="304800"/>
    <xdr:sp macro="" textlink="">
      <xdr:nvSpPr>
        <xdr:cNvPr id="5" name="avatar">
          <a:extLst>
            <a:ext uri="{FF2B5EF4-FFF2-40B4-BE49-F238E27FC236}">
              <a16:creationId xmlns:a16="http://schemas.microsoft.com/office/drawing/2014/main" id="{ED9ECCA9-743C-44C4-9066-397A9A3769F1}"/>
            </a:ext>
          </a:extLst>
        </xdr:cNvPr>
        <xdr:cNvSpPr>
          <a:spLocks noChangeAspect="1" noChangeArrowheads="1"/>
        </xdr:cNvSpPr>
      </xdr:nvSpPr>
      <xdr:spPr bwMode="auto">
        <a:xfrm>
          <a:off x="8961120" y="1267960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xdr:from>
      <xdr:col>1</xdr:col>
      <xdr:colOff>0</xdr:colOff>
      <xdr:row>921</xdr:row>
      <xdr:rowOff>0</xdr:rowOff>
    </xdr:from>
    <xdr:to>
      <xdr:col>1</xdr:col>
      <xdr:colOff>990600</xdr:colOff>
      <xdr:row>922</xdr:row>
      <xdr:rowOff>66675</xdr:rowOff>
    </xdr:to>
    <xdr:pic>
      <xdr:nvPicPr>
        <xdr:cNvPr id="2" name="gmail-m_-1956589442458882384gmail-m_-3837439347689629920gmail-m_3746025294938125175gmail-m_4034901505240078832gmail-m_-8710298790803729244gmail-m_-5367281565392448205_x0000_i1027">
          <a:extLst>
            <a:ext uri="{FF2B5EF4-FFF2-40B4-BE49-F238E27FC236}">
              <a16:creationId xmlns:a16="http://schemas.microsoft.com/office/drawing/2014/main" id="{F6CB57EC-B1D0-4566-A119-E56985B33BC2}"/>
            </a:ext>
          </a:extLst>
        </xdr:cNvPr>
        <xdr:cNvPicPr>
          <a:picLocks noChangeAspect="1" noChangeArrowheads="1"/>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476250" y="189071250"/>
          <a:ext cx="990600"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5581AB29-8B6E-45DD-A5EE-D4F8CF8B5177}"/>
</namedSheetViews>
</file>

<file path=xl/persons/person.xml><?xml version="1.0" encoding="utf-8"?>
<personList xmlns="http://schemas.microsoft.com/office/spreadsheetml/2018/threadedcomments" xmlns:x="http://schemas.openxmlformats.org/spreadsheetml/2006/main">
  <person displayName="Shishir Pandey" id="{616A8277-54A9-448B-BB63-F2C3D1F774E7}" userId="S::Shishir.Pandey@bunge.com::49257a3a-e257-4060-9abf-6834cc8cf3d0" providerId="AD"/>
  <person displayName="Shishir Pandey" id="{BDCA32CB-F130-4E64-B704-A340EF8A62E2}" userId="S::shishir.pandey@bunge.com::49257a3a-e257-4060-9abf-6834cc8cf3d0" providerId="AD"/>
  <person displayName="Ram Shankar Singh" id="{6EB85396-A129-4839-9CF2-07AEBF6CB268}" userId="S::RamShankar.Singh@bunge.com::08fdc809-faa8-4502-8977-5665a5258e19"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4" dT="2022-09-15T05:07:12.76" personId="{616A8277-54A9-448B-BB63-F2C3D1F774E7}" id="{3413B76E-8009-4EE7-95F9-4D7A67D70BB0}">
    <text>Need to check all fan</text>
  </threadedComment>
  <threadedComment ref="E9" dT="2022-09-19T05:08:33.14" personId="{616A8277-54A9-448B-BB63-F2C3D1F774E7}" id="{D3581A57-9547-45CB-9397-E6EA3392FD7B}">
    <text>PLAN at 30 Sep</text>
  </threadedComment>
  <threadedComment ref="E15" dT="2022-09-14T04:33:53.62" personId="{616A8277-54A9-448B-BB63-F2C3D1F774E7}" id="{614EA62F-D4BC-4214-B506-E6E0207C26B9}">
    <text>Under CAble reroute project</text>
  </threadedComment>
  <threadedComment ref="E19" dT="2022-10-28T10:51:46.98" personId="{6EB85396-A129-4839-9CF2-07AEBF6CB268}" id="{0F4251DE-7D06-4FA8-A50B-6F62B0024987}">
    <text>ACRILIC SHEET TO BE PURCHASE</text>
  </threadedComment>
  <threadedComment ref="E34" dT="2022-03-23T04:37:24.94" personId="{616A8277-54A9-448B-BB63-F2C3D1F774E7}" id="{3C97C582-A231-4C75-9CE1-8F3BC70004AE}">
    <text>Provision for addition point</text>
  </threadedComment>
  <threadedComment ref="E41" dT="2022-05-13T04:03:00.71" personId="{616A8277-54A9-448B-BB63-F2C3D1F774E7}" id="{8B7AB6C3-1559-44C8-AA14-ED145FAE164C}">
    <text>Scrapfolding require</text>
  </threadedComment>
  <threadedComment ref="E70" dT="2022-09-14T04:24:30.42" personId="{616A8277-54A9-448B-BB63-F2C3D1F774E7}" id="{ACFCEC6C-358A-472B-8AE4-CFBE1ABEF5C6}">
    <text>Harsh vendor need to check</text>
  </threadedComment>
  <threadedComment ref="E71" dT="2022-09-05T04:52:59.39" personId="{616A8277-54A9-448B-BB63-F2C3D1F774E7}" id="{0C7ED9CF-1B29-4722-A213-A9CC9DF83969}">
    <text>we need to take quotation from diffrent contractor</text>
  </threadedComment>
  <threadedComment ref="E75" dT="2022-09-15T04:48:37.58" personId="{616A8277-54A9-448B-BB63-F2C3D1F774E7}" id="{4B0EA600-EDE6-4E69-B312-1E6FD96700B7}">
    <text>New juction box need to done</text>
  </threadedComment>
  <threadedComment ref="E91" dT="2022-04-29T04:12:12.57" personId="{616A8277-54A9-448B-BB63-F2C3D1F774E7}" id="{8BFDFEE9-EEB2-451C-9FDC-A2EB9E63BFE5}">
    <text>need to check for debit , RAMSHANKAR
29/4/2022</text>
  </threadedComment>
  <threadedComment ref="E102" dT="2022-09-12T04:31:17.13" personId="{616A8277-54A9-448B-BB63-F2C3D1F774E7}" id="{5107B9CF-9CD1-4AED-8C81-6639FFE8F177}">
    <text>Estimation , require</text>
  </threadedComment>
  <threadedComment ref="E110" dT="2022-03-14T04:41:35.88" personId="{616A8277-54A9-448B-BB63-F2C3D1F774E7}" id="{0C8BAEA2-5642-44BC-BDAC-EC5F4ABCF286}">
    <text>Quotation recived , approval required</text>
  </threadedComment>
  <threadedComment ref="E126" dT="2022-09-22T04:26:02.52" personId="{616A8277-54A9-448B-BB63-F2C3D1F774E7}" id="{4D7BFC17-03EA-4BFB-A679-B0AB6660B534}">
    <text>Change polish filter design single bag</text>
  </threadedComment>
  <threadedComment ref="E127" dT="2022-09-13T10:11:22.88" personId="{616A8277-54A9-448B-BB63-F2C3D1F774E7}" id="{30990541-1884-43F1-B2CF-5D4EDA14430C}">
    <text>3 phase dosing pump install</text>
  </threadedComment>
  <threadedComment ref="E128" dT="2022-09-13T10:11:22.88" personId="{616A8277-54A9-448B-BB63-F2C3D1F774E7}" id="{566035E3-1E4C-45D2-9F8C-2F54C84C4144}">
    <text>3 phase dosing pump install</text>
  </threadedComment>
  <threadedComment ref="E141" dT="2022-04-26T03:55:25.02" personId="{616A8277-54A9-448B-BB63-F2C3D1F774E7}" id="{D986C932-046D-483D-B341-EE2D3F429F01}">
    <text>M SEAL Apply</text>
  </threadedComment>
  <threadedComment ref="E160" dT="2022-07-09T04:16:20.18" personId="{616A8277-54A9-448B-BB63-F2C3D1F774E7}" id="{28595F7A-744E-4DE9-BC4A-970EC8626666}">
    <text>Material not found in store so work is delay</text>
  </threadedComment>
  <threadedComment ref="E172" dT="2023-03-11T11:10:35.04" personId="{616A8277-54A9-448B-BB63-F2C3D1F774E7}" id="{3DE09CD0-3D4B-4C2A-B9A2-D75DB25E7DCE}">
    <text>List to need for permanet 24V points</text>
  </threadedComment>
  <threadedComment ref="E197" dT="2022-09-15T10:50:41.60" personId="{616A8277-54A9-448B-BB63-F2C3D1F774E7}" id="{C0513C24-F43A-4CB2-BD37-5EA7251CCC5B}">
    <text>Gearbox motor send</text>
  </threadedComment>
  <threadedComment ref="E202" dT="2022-10-29T04:13:32.38" personId="{6EB85396-A129-4839-9CF2-07AEBF6CB268}" id="{2C2784DE-941F-430A-98D3-FCEBCE5AE65F}">
    <text>it is at line 08</text>
  </threadedComment>
  <threadedComment ref="E258" dT="2022-09-22T04:28:36.38" personId="{616A8277-54A9-448B-BB63-F2C3D1F774E7}" id="{804F079B-BED8-4A4E-9356-C7B0C559B4A0}">
    <text>Level switch working but interlock with pump is not available</text>
  </threadedComment>
  <threadedComment ref="E259" dT="2022-09-22T04:28:56.04" personId="{616A8277-54A9-448B-BB63-F2C3D1F774E7}" id="{385DEC48-D335-4CAE-8A40-C8E4BD910F6E}">
    <text>Need to calibration</text>
  </threadedComment>
  <threadedComment ref="E446" dT="2022-04-22T04:52:57.33" personId="{616A8277-54A9-448B-BB63-F2C3D1F774E7}" id="{EB0BA5E3-742E-4CB9-BD63-A5E75BB229EF}">
    <text>Waiting for finicial approval</text>
  </threadedComment>
  <threadedComment ref="E484" dT="2023-03-11T10:43:25.86" personId="{616A8277-54A9-448B-BB63-F2C3D1F774E7}" id="{B03B3AAB-7D56-42B7-88A4-E5A303CB2D01}">
    <text>Decoupple</text>
  </threadedComment>
  <threadedComment ref="E506" dT="2022-05-05T04:44:42.37" personId="{616A8277-54A9-448B-BB63-F2C3D1F774E7}" id="{AD63AD6B-48C7-421A-882F-BEB80AD6DBC9}">
    <text>Bolt tight</text>
  </threadedComment>
  <threadedComment ref="E514" dT="2022-09-14T04:26:02.24" personId="{616A8277-54A9-448B-BB63-F2C3D1F774E7}" id="{0D932B3E-BAB0-4B0D-BB1F-99D40B46C944}">
    <text>Design PO waiting</text>
  </threadedComment>
  <threadedComment ref="E544" dT="2022-12-13T11:00:10.10" personId="{616A8277-54A9-448B-BB63-F2C3D1F774E7}" id="{FB6BBBB5-B038-4A2E-9051-74E066808C7C}">
    <text>IT Job , Pending due to approval</text>
  </threadedComment>
  <threadedComment ref="E558" dT="2022-04-06T04:43:27.47" personId="{616A8277-54A9-448B-BB63-F2C3D1F774E7}" id="{9070A33C-30E2-48C9-AA30-191FC8E2970F}">
    <text>need to confirm drain line</text>
  </threadedComment>
  <threadedComment ref="E558" dT="2022-04-07T11:09:09.78" personId="{616A8277-54A9-448B-BB63-F2C3D1F774E7}" id="{8184618C-3B43-4BA2-8613-634BA9894C61}" parentId="{9070A33C-30E2-48C9-AA30-191FC8E2970F}">
    <text>Need to clear choke first and then 1.5'' pvc line with one socket reqiured cloased point</text>
  </threadedComment>
  <threadedComment ref="E558" dT="2022-04-07T11:09:48.08" personId="{616A8277-54A9-448B-BB63-F2C3D1F774E7}" id="{83824500-296E-40B8-AB0C-B05B2E487280}" parentId="{9070A33C-30E2-48C9-AA30-191FC8E2970F}">
    <text>Fire hydrant can be used as pressure to dechoking line</text>
  </threadedComment>
  <threadedComment ref="E562" dT="2022-04-25T04:02:34.43" personId="{616A8277-54A9-448B-BB63-F2C3D1F774E7}" id="{782AD10A-2880-4381-AD14-F8CC0E1FE878}">
    <text>spare movment</text>
  </threadedComment>
  <threadedComment ref="E566" dT="2022-05-09T04:16:35.60" personId="{616A8277-54A9-448B-BB63-F2C3D1F774E7}" id="{A60325E6-63DE-4163-B7EF-51F01834A9DE}">
    <text>Drop leakage</text>
  </threadedComment>
  <threadedComment ref="E566" dT="2022-05-10T03:24:10.10" personId="{616A8277-54A9-448B-BB63-F2C3D1F774E7}" id="{94CA15E1-BBBB-4853-A7E9-A186E1D3E9AA}" parentId="{A60325E6-63DE-4163-B7EF-51F01834A9DE}">
    <text>Seal not available</text>
  </threadedComment>
  <threadedComment ref="E591" dT="2022-07-20T04:16:24.62" personId="{616A8277-54A9-448B-BB63-F2C3D1F774E7}" id="{B479762C-7216-45BC-9293-C26F67D5E9AD}">
    <text>Action plan</text>
  </threadedComment>
  <threadedComment ref="E605" dT="2022-09-08T04:07:22.07" personId="{616A8277-54A9-448B-BB63-F2C3D1F774E7}" id="{CCB351E3-3D8F-4194-A295-6C4480BECF68}">
    <text>Need to verify from user side</text>
  </threadedComment>
  <threadedComment ref="E605" dT="2022-09-08T04:13:44.05" personId="{616A8277-54A9-448B-BB63-F2C3D1F774E7}" id="{128172FE-CE71-48CA-B7C9-CC5CAFF24158}" parentId="{CCB351E3-3D8F-4194-A295-6C4480BECF68}">
    <text>Problem not solved yet</text>
  </threadedComment>
  <threadedComment ref="E612" dT="2022-09-14T04:08:11.80" personId="{616A8277-54A9-448B-BB63-F2C3D1F774E7}" id="{6EAF9CBE-6352-446A-B1D8-9B288793962F}">
    <text>Board suppluy issue possible</text>
  </threadedComment>
  <threadedComment ref="E683" dT="2023-03-21T04:19:12.81" personId="{616A8277-54A9-448B-BB63-F2C3D1F774E7}" id="{C67D2B86-8FF6-474F-9469-CFF2517187D2}">
    <text>RCA, need to done , 3 hour</text>
  </threadedComment>
  <threadedComment ref="E879" dT="2022-04-25T04:15:14.19" personId="{616A8277-54A9-448B-BB63-F2C3D1F774E7}" id="{278E5BF5-A554-46DF-8239-8ED9E1615FA8}">
    <text>Waiting for service engineer</text>
  </threadedComment>
  <threadedComment ref="E881" dT="2022-07-13T13:39:55.55" personId="{616A8277-54A9-448B-BB63-F2C3D1F774E7}" id="{096EF38A-D50D-42F3-A7CA-E9E428FF872C}">
    <text>New pump required already in discussion</text>
  </threadedComment>
  <threadedComment ref="X922" dT="2022-05-16T02:18:27.97" personId="{616A8277-54A9-448B-BB63-F2C3D1F774E7}" id="{3ACF87FE-C427-4FB7-A5A1-F155BAC38C72}">
    <text>4102784012</text>
  </threadedComment>
  <threadedComment ref="E1046" dT="2022-12-13T11:07:37.80" personId="{616A8277-54A9-448B-BB63-F2C3D1F774E7}" id="{CD3B713E-1119-4D9F-B625-0664DED2C2B8}">
    <text>SC created</text>
  </threadedComment>
  <threadedComment ref="E1062" dT="2022-03-12T04:38:31.12" personId="{616A8277-54A9-448B-BB63-F2C3D1F774E7}" id="{B561D8AF-C5C8-4156-B5D2-B59E205ECDC4}">
    <text>Valve need to change</text>
  </threadedComment>
  <threadedComment ref="E1170" dT="2022-09-13T04:37:41.69" personId="{616A8277-54A9-448B-BB63-F2C3D1F774E7}" id="{5D52B981-1EA3-490C-881E-E912EBD81326}">
    <text>Pump fitting done</text>
  </threadedComment>
  <threadedComment ref="E1244" dT="2023-03-20T04:34:16.84" personId="{616A8277-54A9-448B-BB63-F2C3D1F774E7}" id="{FA043095-3204-45DE-A00F-BEC8EA9E6442}">
    <text>Downtime 9 hour 20 march</text>
  </threadedComment>
  <threadedComment ref="E1315" dT="2022-04-30T03:41:39.74" personId="{616A8277-54A9-448B-BB63-F2C3D1F774E7}" id="{ECDF7079-7568-499D-AAA9-67BD943241B5}">
    <text>LL switch is pending</text>
  </threadedComment>
  <threadedComment ref="E1315" dT="2022-04-30T04:18:57.44" personId="{616A8277-54A9-448B-BB63-F2C3D1F774E7}" id="{406FB194-5149-4298-A946-9B18BF8D9018}" parentId="{ECDF7079-7568-499D-AAA9-67BD943241B5}">
    <text>Not updated</text>
  </threadedComment>
  <threadedComment ref="E1407" dT="2022-03-05T04:51:04.89" personId="{616A8277-54A9-448B-BB63-F2C3D1F774E7}" id="{8FAA6DFE-8A71-4515-8BA6-0597A178A6EF}">
    <text>need MOC</text>
  </threadedComment>
  <threadedComment ref="E1411" dT="2022-09-07T04:40:18.18" personId="{616A8277-54A9-448B-BB63-F2C3D1F774E7}" id="{A13A1F3C-B59D-4981-A240-F672EAF406CB}">
    <text>Calibartion confirmation need to be verify</text>
  </threadedComment>
  <threadedComment ref="E1444" dT="2023-03-21T04:32:00.36" personId="{616A8277-54A9-448B-BB63-F2C3D1F774E7}" id="{309EABB3-C8EC-463F-BB9E-553A8B4C8314}">
    <text>Need to be RCA , problem yet not solved , attend by Ronal patel</text>
  </threadedComment>
  <threadedComment ref="E1444" dT="2023-03-23T11:30:59.55" personId="{616A8277-54A9-448B-BB63-F2C3D1F774E7}" id="{14646FF5-2F39-4759-BDB5-53A1AEC44481}" parentId="{309EABB3-C8EC-463F-BB9E-553A8B4C8314}">
    <text>Harsahd sir recheck and confirm about motor change</text>
  </threadedComment>
  <threadedComment ref="E1452" dT="2022-04-06T04:56:38.11" personId="{616A8277-54A9-448B-BB63-F2C3D1F774E7}" id="{4FFAE1B2-EF5E-48E5-90AC-D3322EE73893}">
    <text>NEED to discuss with Instrument side</text>
  </threadedComment>
  <threadedComment ref="E1459" dT="2023-03-16T04:37:09.97" personId="{BDCA32CB-F130-4E64-B704-A340EF8A62E2}" id="{1CFB6163-97DE-45AB-851E-75DD47EDBC72}">
    <text xml:space="preserve">RCA need to done , M2
</text>
  </threadedComment>
  <threadedComment ref="L1488" dT="2023-03-20T05:37:25.23" personId="{616A8277-54A9-448B-BB63-F2C3D1F774E7}" id="{224F7CDB-C860-4652-BF80-099288F82D39}">
    <text>Talk with Ram</text>
  </threadedComment>
  <threadedComment ref="L1492" dT="2023-03-20T05:36:58.83" personId="{616A8277-54A9-448B-BB63-F2C3D1F774E7}" id="{DCCCBE55-0B4A-4EEC-891F-85B62EF21891}">
    <text>Talk with RAM</text>
  </threadedComment>
  <threadedComment ref="E1516" dT="2023-03-21T04:36:23.57" personId="{616A8277-54A9-448B-BB63-F2C3D1F774E7}" id="{EC39F46C-1C6F-4FA9-9DF7-E585ECE049D9}">
    <text>RCA, neet to be done</text>
  </threadedComment>
  <threadedComment ref="E1529" dT="2023-03-22T05:02:54.26" personId="{616A8277-54A9-448B-BB63-F2C3D1F774E7}" id="{7F04A1AD-608C-4B2F-B564-931557391223}">
    <text>As disscuss in meeting vipin sir feedback that problem yet not solved and Ram shankar singh told to issue to ele shift A officer , slip recived but status not mention clearly</text>
  </threadedComment>
  <threadedComment ref="E1530" dT="2023-03-22T05:02:54.26" personId="{616A8277-54A9-448B-BB63-F2C3D1F774E7}" id="{292AEFD8-4EBF-4786-B219-0C4EDF406491}">
    <text>As disscuss in meeting vipin sir feedback that problem yet not solved and Ram shankar singh told to issue to ele shift A officer , slip recived but status not mention clearly</text>
  </threadedComment>
  <threadedComment ref="E1547" dT="2022-03-10T04:46:45.76" personId="{616A8277-54A9-448B-BB63-F2C3D1F774E7}" id="{B8E06186-162D-4A2B-A994-26B77D40E781}">
    <text>Waiting for finicial approval</text>
  </threadedComment>
  <threadedComment ref="E1549" dT="2022-04-21T04:38:25.55" personId="{616A8277-54A9-448B-BB63-F2C3D1F774E7}" id="{7DC74DC5-CA3E-4779-B195-11BE167EB062}">
    <text>waiting for quotation</text>
  </threadedComment>
  <threadedComment ref="E1812" dT="2023-04-10T04:28:20.74" personId="{616A8277-54A9-448B-BB63-F2C3D1F774E7}" id="{641FA048-FA23-413C-A61B-43BD3588E058}">
    <text>RCA need to done</text>
  </threadedComment>
</ThreadedComments>
</file>

<file path=xl/threadedComments/threadedComment2.xml><?xml version="1.0" encoding="utf-8"?>
<ThreadedComments xmlns="http://schemas.microsoft.com/office/spreadsheetml/2018/threadedcomments" xmlns:x="http://schemas.openxmlformats.org/spreadsheetml/2006/main">
  <threadedComment ref="J52" dT="2022-03-07T05:29:04.95" personId="{616A8277-54A9-448B-BB63-F2C3D1F774E7}" id="{D7FE8E9C-4592-4895-BF8C-DF6E789D3432}">
    <text>He were ginig to GETCO office</text>
  </threadedComment>
  <threadedComment ref="M53" dT="2022-03-08T05:18:41.48" personId="{616A8277-54A9-448B-BB63-F2C3D1F774E7}" id="{B7D51AF9-D654-4535-A239-5191B579A839}">
    <text>Working in  refinery control room</text>
  </threadedComment>
  <threadedComment ref="D372" dT="2022-11-11T09:59:48.90" personId="{6EB85396-A129-4839-9CF2-07AEBF6CB268}" id="{1347D95B-709E-4700-B77B-6260438DB291}">
    <text>In PLACE OF BHAGAT</text>
  </threadedComment>
  <threadedComment ref="D377" dT="2022-11-11T10:00:04.93" personId="{6EB85396-A129-4839-9CF2-07AEBF6CB268}" id="{46124FF2-C623-486C-9F06-01DEE7E8FE43}">
    <text>In place of chirag</text>
  </threadedComment>
</ThreadedComments>
</file>

<file path=xl/threadedComments/threadedComment3.xml><?xml version="1.0" encoding="utf-8"?>
<ThreadedComments xmlns="http://schemas.microsoft.com/office/spreadsheetml/2018/threadedcomments" xmlns:x="http://schemas.openxmlformats.org/spreadsheetml/2006/main">
  <threadedComment ref="C60" dT="2022-03-05T04:38:34.97" personId="{616A8277-54A9-448B-BB63-F2C3D1F774E7}" id="{E7392943-642C-4F26-B24E-02DF416381B9}">
    <text>1 MAY</text>
  </threadedComment>
  <threadedComment ref="C60" dT="2022-03-12T04:15:10.22" personId="{616A8277-54A9-448B-BB63-F2C3D1F774E7}" id="{E1E61E7C-35B5-4506-8A25-9E2EC8B44B47}" parentId="{E7392943-642C-4F26-B24E-02DF416381B9}">
    <text>Stand by pump , diffrent model can be used till wednesday</text>
  </threadedComment>
  <threadedComment ref="C60" dT="2022-04-27T04:53:42.36" personId="{616A8277-54A9-448B-BB63-F2C3D1F774E7}" id="{D791AA5C-5B93-41AA-8003-F103C39CC89F}" parentId="{E7392943-642C-4F26-B24E-02DF416381B9}">
    <text>RGP need to create</text>
  </threadedComment>
  <threadedComment ref="C698" dT="2022-12-14T10:47:56.88" personId="{616A8277-54A9-448B-BB63-F2C3D1F774E7}" id="{6FA4ADDC-1D71-4BEA-9E1B-4AF3AB2CF339}">
    <text>Under obsevation no leakge  found</text>
  </threadedComment>
  <threadedComment ref="C699" dT="2022-12-15T11:02:27.57" personId="{616A8277-54A9-448B-BB63-F2C3D1F774E7}" id="{458EA3A7-010F-445B-B904-D53395049EE3}">
    <text>Under Observation</text>
  </threadedComment>
</ThreadedComments>
</file>

<file path=xl/threadedComments/threadedComment4.xml><?xml version="1.0" encoding="utf-8"?>
<ThreadedComments xmlns="http://schemas.microsoft.com/office/spreadsheetml/2018/threadedcomments" xmlns:x="http://schemas.openxmlformats.org/spreadsheetml/2006/main">
  <threadedComment ref="C74" dT="2022-03-16T04:30:14.94" personId="{6EB85396-A129-4839-9CF2-07AEBF6CB268}" id="{4DB692B6-4E70-4AC8-A1C0-18723F374EA3}">
    <text>paper filter changing frequency need to decide</text>
  </threadedComment>
</ThreadedComments>
</file>

<file path=xl/threadedComments/threadedComment5.xml><?xml version="1.0" encoding="utf-8"?>
<ThreadedComments xmlns="http://schemas.microsoft.com/office/spreadsheetml/2018/threadedcomments" xmlns:x="http://schemas.openxmlformats.org/spreadsheetml/2006/main">
  <threadedComment ref="BZ33" dT="2023-03-09T05:30:13.79" personId="{616A8277-54A9-448B-BB63-F2C3D1F774E7}" id="{7D8405AC-26A4-41B2-BC3C-84C2C119421D}">
    <text>One job is INPRG Nozzle</text>
  </threadedComment>
  <threadedComment ref="H34" dT="2023-02-02T07:23:05.19" personId="{616A8277-54A9-448B-BB63-F2C3D1F774E7}" id="{9A47C5B4-D3E2-4EE6-85E7-CFE7FA51AC56}">
    <text>Combine with jignesh 13149874</text>
  </threadedComment>
  <threadedComment ref="F39" dT="2023-02-01T04:59:15.17" personId="{616A8277-54A9-448B-BB63-F2C3D1F774E7}" id="{630AF0F1-4047-4751-A855-616BE6E40474}">
    <text>combine slip with jignesh</text>
  </threadedComment>
  <threadedComment ref="BA49" dT="2023-02-24T06:25:22.20" personId="{616A8277-54A9-448B-BB63-F2C3D1F774E7}" id="{5072ABF1-4E09-4719-9AEC-C8E006624485}">
    <text>combined with ronak patel</text>
  </threadedComment>
  <threadedComment ref="F50" dT="2023-02-01T04:59:54.32" personId="{616A8277-54A9-448B-BB63-F2C3D1F774E7}" id="{13B3A5EC-9C65-43DB-8383-3D8A0E95570C}">
    <text>Combine slip with manish</text>
  </threadedComment>
</ThreadedComment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19/04/relationships/namedSheetView" Target="../namedSheetViews/namedSheetView1.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760A1-81B9-4EBC-A93B-107F31C0C3FB}">
  <sheetPr codeName="Sheet1"/>
  <dimension ref="A1:Z41"/>
  <sheetViews>
    <sheetView topLeftCell="E1" workbookViewId="0">
      <selection activeCell="G8" sqref="G8"/>
    </sheetView>
  </sheetViews>
  <sheetFormatPr defaultRowHeight="14.5" x14ac:dyDescent="0.35"/>
  <cols>
    <col min="2" max="2" width="16.81640625" customWidth="1"/>
    <col min="3" max="3" width="19.81640625" customWidth="1"/>
    <col min="4" max="4" width="109.453125" customWidth="1"/>
    <col min="7" max="7" width="17.81640625" bestFit="1" customWidth="1"/>
    <col min="8" max="8" width="32.1796875" bestFit="1" customWidth="1"/>
    <col min="9" max="9" width="54" bestFit="1" customWidth="1"/>
    <col min="11" max="11" width="8.81640625" bestFit="1" customWidth="1"/>
    <col min="16" max="16" width="25.1796875" bestFit="1" customWidth="1"/>
  </cols>
  <sheetData>
    <row r="1" spans="1:26" s="18" customFormat="1" ht="19" thickBot="1" x14ac:dyDescent="0.5">
      <c r="A1" s="15" t="s">
        <v>0</v>
      </c>
      <c r="B1" s="16" t="s">
        <v>1</v>
      </c>
      <c r="C1" s="17" t="s">
        <v>2</v>
      </c>
      <c r="D1" s="14" t="s">
        <v>3</v>
      </c>
      <c r="G1" s="278" t="s">
        <v>4</v>
      </c>
      <c r="H1" s="281" t="s">
        <v>5</v>
      </c>
      <c r="I1" s="281" t="s">
        <v>6</v>
      </c>
      <c r="O1" s="18" t="s">
        <v>7</v>
      </c>
      <c r="P1" s="18" t="s">
        <v>8</v>
      </c>
    </row>
    <row r="2" spans="1:26" x14ac:dyDescent="0.35">
      <c r="A2" s="1">
        <v>2781</v>
      </c>
      <c r="B2" s="2" t="s">
        <v>9</v>
      </c>
      <c r="C2" s="3" t="s">
        <v>10</v>
      </c>
      <c r="D2" s="4" t="s">
        <v>11</v>
      </c>
      <c r="E2" t="s">
        <v>10</v>
      </c>
      <c r="G2" s="279" t="s">
        <v>12</v>
      </c>
      <c r="H2" s="280"/>
      <c r="I2" s="289" t="s">
        <v>13</v>
      </c>
      <c r="O2" t="s">
        <v>14</v>
      </c>
      <c r="P2" t="s">
        <v>15</v>
      </c>
    </row>
    <row r="3" spans="1:26" x14ac:dyDescent="0.35">
      <c r="A3" s="5">
        <v>2782</v>
      </c>
      <c r="B3" s="6" t="s">
        <v>16</v>
      </c>
      <c r="C3" s="7" t="s">
        <v>10</v>
      </c>
      <c r="D3" t="s">
        <v>17</v>
      </c>
      <c r="E3" t="s">
        <v>10</v>
      </c>
      <c r="G3" s="279" t="s">
        <v>18</v>
      </c>
      <c r="H3" s="280"/>
      <c r="I3" s="289" t="s">
        <v>19</v>
      </c>
      <c r="O3" t="s">
        <v>20</v>
      </c>
      <c r="P3" t="s">
        <v>21</v>
      </c>
    </row>
    <row r="4" spans="1:26" x14ac:dyDescent="0.35">
      <c r="A4" s="5">
        <v>2783</v>
      </c>
      <c r="B4" s="6" t="s">
        <v>22</v>
      </c>
      <c r="C4" s="7" t="s">
        <v>10</v>
      </c>
      <c r="D4" s="4" t="s">
        <v>23</v>
      </c>
      <c r="E4" t="s">
        <v>10</v>
      </c>
      <c r="G4" s="279" t="s">
        <v>24</v>
      </c>
      <c r="H4" s="280"/>
      <c r="I4" s="282" t="s">
        <v>25</v>
      </c>
      <c r="O4" t="s">
        <v>26</v>
      </c>
      <c r="P4" t="s">
        <v>27</v>
      </c>
    </row>
    <row r="5" spans="1:26" x14ac:dyDescent="0.35">
      <c r="A5" s="5">
        <v>2784</v>
      </c>
      <c r="B5" s="6" t="s">
        <v>28</v>
      </c>
      <c r="C5" s="7" t="s">
        <v>10</v>
      </c>
      <c r="D5" s="4" t="s">
        <v>29</v>
      </c>
      <c r="E5" t="s">
        <v>10</v>
      </c>
      <c r="G5" s="279" t="s">
        <v>30</v>
      </c>
      <c r="H5" s="280"/>
      <c r="I5" s="282" t="s">
        <v>31</v>
      </c>
      <c r="O5" t="s">
        <v>32</v>
      </c>
      <c r="P5" t="s">
        <v>33</v>
      </c>
    </row>
    <row r="6" spans="1:26" x14ac:dyDescent="0.35">
      <c r="A6" s="5">
        <v>2785</v>
      </c>
      <c r="B6" s="6" t="s">
        <v>34</v>
      </c>
      <c r="C6" s="7" t="s">
        <v>10</v>
      </c>
      <c r="D6" s="4" t="s">
        <v>35</v>
      </c>
      <c r="E6" t="s">
        <v>10</v>
      </c>
      <c r="G6" s="279" t="s">
        <v>36</v>
      </c>
      <c r="H6" s="280" t="s">
        <v>37</v>
      </c>
      <c r="I6" s="280" t="s">
        <v>37</v>
      </c>
      <c r="O6" t="s">
        <v>38</v>
      </c>
      <c r="P6" t="s">
        <v>39</v>
      </c>
    </row>
    <row r="7" spans="1:26" x14ac:dyDescent="0.35">
      <c r="A7" s="5">
        <v>3070</v>
      </c>
      <c r="B7" s="6" t="s">
        <v>40</v>
      </c>
      <c r="C7" s="7" t="s">
        <v>10</v>
      </c>
      <c r="D7" s="4" t="s">
        <v>41</v>
      </c>
      <c r="E7" t="s">
        <v>10</v>
      </c>
      <c r="G7" s="279" t="s">
        <v>42</v>
      </c>
      <c r="H7" s="282" t="s">
        <v>43</v>
      </c>
      <c r="I7" s="282" t="s">
        <v>43</v>
      </c>
      <c r="K7" t="str">
        <f>LEFT(G6,12)</f>
        <v>KAN-70A</v>
      </c>
      <c r="O7" t="s">
        <v>44</v>
      </c>
      <c r="P7" t="s">
        <v>45</v>
      </c>
    </row>
    <row r="8" spans="1:26" x14ac:dyDescent="0.35">
      <c r="A8" s="5">
        <v>2787</v>
      </c>
      <c r="B8" s="6" t="s">
        <v>46</v>
      </c>
      <c r="C8" s="7" t="s">
        <v>10</v>
      </c>
      <c r="D8" s="4" t="s">
        <v>47</v>
      </c>
      <c r="E8" t="s">
        <v>10</v>
      </c>
      <c r="G8" s="279" t="s">
        <v>48</v>
      </c>
      <c r="H8" s="282" t="s">
        <v>49</v>
      </c>
      <c r="I8" s="282" t="s">
        <v>49</v>
      </c>
      <c r="O8" t="s">
        <v>50</v>
      </c>
      <c r="P8" t="s">
        <v>51</v>
      </c>
    </row>
    <row r="9" spans="1:26" x14ac:dyDescent="0.35">
      <c r="A9" s="5">
        <v>3347</v>
      </c>
      <c r="B9" s="6" t="s">
        <v>52</v>
      </c>
      <c r="C9" s="7" t="s">
        <v>10</v>
      </c>
      <c r="D9" s="4" t="s">
        <v>53</v>
      </c>
      <c r="E9" t="s">
        <v>10</v>
      </c>
      <c r="G9" s="279" t="s">
        <v>54</v>
      </c>
      <c r="H9" s="282" t="s">
        <v>55</v>
      </c>
      <c r="I9" s="282" t="s">
        <v>55</v>
      </c>
      <c r="O9" t="s">
        <v>56</v>
      </c>
      <c r="P9" t="s">
        <v>57</v>
      </c>
      <c r="Y9" s="34" t="s">
        <v>58</v>
      </c>
      <c r="Z9" s="34" t="s">
        <v>59</v>
      </c>
    </row>
    <row r="10" spans="1:26" ht="29" x14ac:dyDescent="0.35">
      <c r="A10" s="5">
        <v>2790</v>
      </c>
      <c r="B10" s="6" t="s">
        <v>60</v>
      </c>
      <c r="C10" s="7" t="s">
        <v>61</v>
      </c>
      <c r="D10" s="4" t="s">
        <v>62</v>
      </c>
      <c r="E10" t="s">
        <v>61</v>
      </c>
      <c r="G10" s="279" t="s">
        <v>63</v>
      </c>
      <c r="H10" s="282" t="s">
        <v>64</v>
      </c>
      <c r="I10" s="282" t="s">
        <v>65</v>
      </c>
      <c r="O10" t="s">
        <v>66</v>
      </c>
      <c r="P10" t="s">
        <v>67</v>
      </c>
      <c r="Y10" s="34" t="s">
        <v>68</v>
      </c>
      <c r="Z10" s="34" t="s">
        <v>69</v>
      </c>
    </row>
    <row r="11" spans="1:26" x14ac:dyDescent="0.35">
      <c r="A11" s="5">
        <v>2791</v>
      </c>
      <c r="B11" s="6" t="s">
        <v>70</v>
      </c>
      <c r="C11" s="7" t="s">
        <v>61</v>
      </c>
      <c r="D11" s="4" t="s">
        <v>71</v>
      </c>
      <c r="E11" t="s">
        <v>61</v>
      </c>
      <c r="G11" s="279" t="s">
        <v>72</v>
      </c>
      <c r="H11" s="282" t="s">
        <v>73</v>
      </c>
      <c r="I11" s="282" t="s">
        <v>73</v>
      </c>
      <c r="O11" t="s">
        <v>74</v>
      </c>
      <c r="P11" t="s">
        <v>75</v>
      </c>
      <c r="Y11" s="34" t="s">
        <v>76</v>
      </c>
      <c r="Z11" s="34" t="s">
        <v>77</v>
      </c>
    </row>
    <row r="12" spans="1:26" ht="29" x14ac:dyDescent="0.35">
      <c r="A12" s="5">
        <v>2792</v>
      </c>
      <c r="B12" s="6" t="s">
        <v>78</v>
      </c>
      <c r="C12" s="7" t="s">
        <v>61</v>
      </c>
      <c r="D12" s="4" t="s">
        <v>79</v>
      </c>
      <c r="E12" t="s">
        <v>61</v>
      </c>
      <c r="G12" s="279" t="s">
        <v>80</v>
      </c>
      <c r="H12" s="282" t="s">
        <v>81</v>
      </c>
      <c r="I12" s="282" t="s">
        <v>81</v>
      </c>
      <c r="O12" t="s">
        <v>82</v>
      </c>
      <c r="P12" t="s">
        <v>75</v>
      </c>
      <c r="Y12" s="34" t="s">
        <v>83</v>
      </c>
      <c r="Z12" s="34" t="s">
        <v>84</v>
      </c>
    </row>
    <row r="13" spans="1:26" x14ac:dyDescent="0.35">
      <c r="A13" s="5">
        <v>3195</v>
      </c>
      <c r="B13" s="6" t="s">
        <v>85</v>
      </c>
      <c r="C13" s="7" t="s">
        <v>61</v>
      </c>
      <c r="D13" s="4" t="s">
        <v>86</v>
      </c>
      <c r="E13" t="s">
        <v>61</v>
      </c>
      <c r="G13" s="279" t="s">
        <v>87</v>
      </c>
      <c r="H13" s="280"/>
      <c r="I13" s="289" t="s">
        <v>88</v>
      </c>
      <c r="O13" t="s">
        <v>89</v>
      </c>
      <c r="P13" t="s">
        <v>90</v>
      </c>
    </row>
    <row r="14" spans="1:26" x14ac:dyDescent="0.35">
      <c r="A14" s="5">
        <v>2799</v>
      </c>
      <c r="B14" s="6" t="s">
        <v>91</v>
      </c>
      <c r="C14" s="7" t="s">
        <v>92</v>
      </c>
      <c r="D14" s="12" t="s">
        <v>93</v>
      </c>
      <c r="E14" t="s">
        <v>92</v>
      </c>
      <c r="G14" s="279" t="s">
        <v>94</v>
      </c>
      <c r="H14" s="280"/>
      <c r="I14" s="289" t="s">
        <v>95</v>
      </c>
      <c r="O14" t="s">
        <v>96</v>
      </c>
      <c r="P14" t="s">
        <v>97</v>
      </c>
    </row>
    <row r="15" spans="1:26" x14ac:dyDescent="0.35">
      <c r="A15" s="5">
        <v>2800</v>
      </c>
      <c r="B15" s="6" t="s">
        <v>98</v>
      </c>
      <c r="C15" s="7" t="s">
        <v>92</v>
      </c>
      <c r="D15" s="13" t="s">
        <v>99</v>
      </c>
      <c r="E15" t="s">
        <v>92</v>
      </c>
      <c r="G15" s="279" t="s">
        <v>100</v>
      </c>
      <c r="H15" s="280"/>
      <c r="I15" s="282" t="s">
        <v>101</v>
      </c>
      <c r="O15" t="s">
        <v>102</v>
      </c>
      <c r="P15" t="s">
        <v>103</v>
      </c>
    </row>
    <row r="16" spans="1:26" x14ac:dyDescent="0.35">
      <c r="A16" s="5">
        <v>2801</v>
      </c>
      <c r="B16" s="6" t="s">
        <v>104</v>
      </c>
      <c r="C16" s="7" t="s">
        <v>92</v>
      </c>
      <c r="D16" s="4" t="s">
        <v>105</v>
      </c>
      <c r="E16" t="s">
        <v>92</v>
      </c>
      <c r="G16" s="279" t="s">
        <v>106</v>
      </c>
      <c r="H16" s="280"/>
      <c r="I16" s="282" t="s">
        <v>107</v>
      </c>
      <c r="O16" t="s">
        <v>108</v>
      </c>
      <c r="P16" t="s">
        <v>109</v>
      </c>
    </row>
    <row r="17" spans="1:16" ht="18.75" customHeight="1" x14ac:dyDescent="0.35">
      <c r="A17" s="5">
        <v>3346</v>
      </c>
      <c r="B17" s="6" t="s">
        <v>110</v>
      </c>
      <c r="C17" s="7" t="s">
        <v>92</v>
      </c>
      <c r="D17" s="4" t="s">
        <v>111</v>
      </c>
      <c r="E17" t="s">
        <v>92</v>
      </c>
      <c r="G17" s="279" t="s">
        <v>112</v>
      </c>
      <c r="H17" s="280"/>
      <c r="I17" s="282" t="s">
        <v>113</v>
      </c>
      <c r="O17" t="s">
        <v>114</v>
      </c>
      <c r="P17" t="s">
        <v>115</v>
      </c>
    </row>
    <row r="18" spans="1:16" ht="15" thickBot="1" x14ac:dyDescent="0.4">
      <c r="A18" s="8">
        <v>8</v>
      </c>
      <c r="B18" s="9" t="s">
        <v>116</v>
      </c>
      <c r="C18" s="20" t="s">
        <v>117</v>
      </c>
      <c r="D18" s="10"/>
      <c r="G18" s="279" t="s">
        <v>118</v>
      </c>
      <c r="H18" s="282"/>
      <c r="I18" s="282" t="s">
        <v>119</v>
      </c>
      <c r="O18" t="s">
        <v>120</v>
      </c>
      <c r="P18" t="s">
        <v>121</v>
      </c>
    </row>
    <row r="19" spans="1:16" ht="15" thickBot="1" x14ac:dyDescent="0.4">
      <c r="A19" s="22"/>
      <c r="B19" s="11" t="s">
        <v>122</v>
      </c>
      <c r="C19" s="20" t="s">
        <v>117</v>
      </c>
      <c r="G19" s="279" t="s">
        <v>123</v>
      </c>
      <c r="H19" s="282"/>
      <c r="I19" s="282" t="s">
        <v>124</v>
      </c>
      <c r="O19" t="s">
        <v>125</v>
      </c>
      <c r="P19" t="s">
        <v>126</v>
      </c>
    </row>
    <row r="20" spans="1:16" x14ac:dyDescent="0.35">
      <c r="B20" s="11" t="s">
        <v>127</v>
      </c>
      <c r="G20" s="279" t="s">
        <v>128</v>
      </c>
      <c r="H20" s="282"/>
      <c r="I20" s="282" t="s">
        <v>129</v>
      </c>
      <c r="O20" t="s">
        <v>130</v>
      </c>
      <c r="P20" t="s">
        <v>131</v>
      </c>
    </row>
    <row r="21" spans="1:16" x14ac:dyDescent="0.35">
      <c r="B21" s="11" t="s">
        <v>132</v>
      </c>
      <c r="G21" s="279" t="s">
        <v>133</v>
      </c>
      <c r="H21" s="282"/>
      <c r="I21" s="282" t="s">
        <v>134</v>
      </c>
      <c r="O21" t="s">
        <v>135</v>
      </c>
      <c r="P21" t="s">
        <v>136</v>
      </c>
    </row>
    <row r="22" spans="1:16" x14ac:dyDescent="0.35">
      <c r="B22" s="11" t="s">
        <v>137</v>
      </c>
      <c r="G22" s="279" t="s">
        <v>138</v>
      </c>
      <c r="H22" s="282"/>
      <c r="I22" s="282" t="s">
        <v>139</v>
      </c>
      <c r="O22" t="s">
        <v>140</v>
      </c>
      <c r="P22" t="s">
        <v>141</v>
      </c>
    </row>
    <row r="23" spans="1:16" x14ac:dyDescent="0.35">
      <c r="B23" s="11" t="s">
        <v>142</v>
      </c>
      <c r="C23" t="s">
        <v>10</v>
      </c>
      <c r="G23" s="279" t="s">
        <v>143</v>
      </c>
      <c r="H23" s="282"/>
      <c r="I23" s="282" t="s">
        <v>144</v>
      </c>
      <c r="O23" t="s">
        <v>145</v>
      </c>
      <c r="P23" t="s">
        <v>146</v>
      </c>
    </row>
    <row r="24" spans="1:16" x14ac:dyDescent="0.35">
      <c r="B24" s="11" t="s">
        <v>147</v>
      </c>
      <c r="C24" t="s">
        <v>61</v>
      </c>
      <c r="G24" s="279" t="s">
        <v>148</v>
      </c>
      <c r="H24" s="282"/>
      <c r="I24" s="282" t="s">
        <v>149</v>
      </c>
    </row>
    <row r="25" spans="1:16" x14ac:dyDescent="0.35">
      <c r="B25" s="11" t="s">
        <v>150</v>
      </c>
      <c r="C25" t="s">
        <v>92</v>
      </c>
      <c r="G25" s="279" t="s">
        <v>151</v>
      </c>
      <c r="H25" s="282"/>
      <c r="I25" s="282" t="s">
        <v>152</v>
      </c>
    </row>
    <row r="26" spans="1:16" x14ac:dyDescent="0.35">
      <c r="B26" s="11" t="s">
        <v>153</v>
      </c>
      <c r="G26" s="279" t="s">
        <v>154</v>
      </c>
      <c r="H26" s="282"/>
      <c r="I26" s="282" t="s">
        <v>155</v>
      </c>
    </row>
    <row r="27" spans="1:16" x14ac:dyDescent="0.35">
      <c r="B27" s="11" t="s">
        <v>156</v>
      </c>
      <c r="G27" s="279" t="s">
        <v>157</v>
      </c>
      <c r="H27" s="282"/>
      <c r="I27" s="282" t="s">
        <v>158</v>
      </c>
    </row>
    <row r="28" spans="1:16" x14ac:dyDescent="0.35">
      <c r="B28" s="11" t="s">
        <v>159</v>
      </c>
      <c r="G28" s="279" t="s">
        <v>160</v>
      </c>
      <c r="H28" s="282"/>
      <c r="I28" s="282" t="s">
        <v>161</v>
      </c>
    </row>
    <row r="29" spans="1:16" x14ac:dyDescent="0.35">
      <c r="B29" s="11" t="s">
        <v>162</v>
      </c>
      <c r="G29" s="279" t="s">
        <v>163</v>
      </c>
      <c r="H29" s="282"/>
      <c r="I29" s="282" t="s">
        <v>164</v>
      </c>
    </row>
    <row r="30" spans="1:16" x14ac:dyDescent="0.35">
      <c r="B30" s="11" t="s">
        <v>165</v>
      </c>
      <c r="G30" s="277" t="s">
        <v>166</v>
      </c>
      <c r="H30" s="280"/>
      <c r="I30" s="280" t="s">
        <v>167</v>
      </c>
    </row>
    <row r="31" spans="1:16" x14ac:dyDescent="0.35">
      <c r="B31" s="11" t="s">
        <v>168</v>
      </c>
      <c r="G31" s="277" t="s">
        <v>154</v>
      </c>
      <c r="H31" s="280"/>
      <c r="I31" s="280" t="s">
        <v>169</v>
      </c>
    </row>
    <row r="32" spans="1:16" x14ac:dyDescent="0.35">
      <c r="B32" s="11" t="s">
        <v>170</v>
      </c>
      <c r="G32" s="277" t="s">
        <v>171</v>
      </c>
      <c r="H32" s="280"/>
      <c r="I32" s="280" t="s">
        <v>172</v>
      </c>
    </row>
    <row r="33" spans="7:9" x14ac:dyDescent="0.35">
      <c r="G33" s="277" t="s">
        <v>173</v>
      </c>
      <c r="H33" s="280"/>
      <c r="I33" s="280" t="s">
        <v>174</v>
      </c>
    </row>
    <row r="34" spans="7:9" x14ac:dyDescent="0.35">
      <c r="G34" s="277" t="s">
        <v>175</v>
      </c>
      <c r="H34" s="280"/>
      <c r="I34" s="280" t="s">
        <v>176</v>
      </c>
    </row>
    <row r="35" spans="7:9" x14ac:dyDescent="0.35">
      <c r="G35" s="277" t="s">
        <v>177</v>
      </c>
      <c r="H35" s="280"/>
      <c r="I35" s="280" t="s">
        <v>178</v>
      </c>
    </row>
    <row r="36" spans="7:9" x14ac:dyDescent="0.35">
      <c r="G36" t="s">
        <v>179</v>
      </c>
      <c r="H36" t="s">
        <v>180</v>
      </c>
      <c r="I36" t="s">
        <v>181</v>
      </c>
    </row>
    <row r="37" spans="7:9" x14ac:dyDescent="0.35">
      <c r="G37" s="277" t="s">
        <v>182</v>
      </c>
      <c r="H37" t="s">
        <v>183</v>
      </c>
      <c r="I37" t="s">
        <v>183</v>
      </c>
    </row>
    <row r="38" spans="7:9" x14ac:dyDescent="0.35">
      <c r="G38" s="277" t="s">
        <v>184</v>
      </c>
      <c r="H38" t="s">
        <v>185</v>
      </c>
      <c r="I38" t="s">
        <v>185</v>
      </c>
    </row>
    <row r="39" spans="7:9" x14ac:dyDescent="0.35">
      <c r="G39" t="s">
        <v>186</v>
      </c>
      <c r="I39" t="s">
        <v>187</v>
      </c>
    </row>
    <row r="40" spans="7:9" x14ac:dyDescent="0.35">
      <c r="G40" t="s">
        <v>188</v>
      </c>
      <c r="I40" t="s">
        <v>189</v>
      </c>
    </row>
    <row r="41" spans="7:9" x14ac:dyDescent="0.35">
      <c r="I41" t="s">
        <v>190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F1CC1-5EB5-4175-9A2B-1910EEFC9AEF}">
  <sheetPr codeName="Sheet3">
    <pageSetUpPr fitToPage="1"/>
  </sheetPr>
  <dimension ref="A1:AC2019"/>
  <sheetViews>
    <sheetView topLeftCell="F1" zoomScaleNormal="100" zoomScaleSheetLayoutView="85" workbookViewId="0">
      <pane ySplit="1" topLeftCell="A2008" activePane="bottomLeft" state="frozen"/>
      <selection pane="bottomLeft" activeCell="R2016" sqref="R2016"/>
    </sheetView>
  </sheetViews>
  <sheetFormatPr defaultColWidth="9.1796875" defaultRowHeight="26.5" customHeight="1" x14ac:dyDescent="0.35"/>
  <cols>
    <col min="1" max="1" width="3.81640625" style="10" customWidth="1"/>
    <col min="2" max="2" width="3.81640625" style="63" customWidth="1"/>
    <col min="3" max="3" width="13.1796875" style="271" bestFit="1" customWidth="1"/>
    <col min="4" max="4" width="14.81640625" style="371" bestFit="1" customWidth="1"/>
    <col min="5" max="5" width="50.1796875" style="139" customWidth="1"/>
    <col min="6" max="6" width="33.26953125" style="63" customWidth="1"/>
    <col min="7" max="7" width="11.1796875" style="63" customWidth="1"/>
    <col min="8" max="8" width="5.1796875" style="63" customWidth="1"/>
    <col min="9" max="10" width="13.26953125" style="63" customWidth="1"/>
    <col min="11" max="11" width="28.1796875" style="139" customWidth="1"/>
    <col min="12" max="12" width="7.81640625" style="63" customWidth="1"/>
    <col min="13" max="13" width="13.81640625" style="63" customWidth="1"/>
    <col min="14" max="14" width="8.7265625" style="63" customWidth="1"/>
    <col min="15" max="15" width="12.1796875" style="63" bestFit="1" customWidth="1"/>
    <col min="16" max="16" width="15.81640625" style="63" bestFit="1" customWidth="1"/>
    <col min="17" max="17" width="13.54296875" style="63" customWidth="1"/>
    <col min="18" max="18" width="7.54296875" style="63" customWidth="1"/>
    <col min="19" max="19" width="34.81640625" style="139" customWidth="1"/>
    <col min="20" max="20" width="11.7265625" style="63" customWidth="1"/>
    <col min="21" max="21" width="7.1796875" style="63" bestFit="1" customWidth="1"/>
    <col min="22" max="22" width="6.81640625" style="10" bestFit="1" customWidth="1"/>
    <col min="23" max="23" width="15.81640625" style="63" bestFit="1" customWidth="1"/>
    <col min="24" max="24" width="11.81640625" style="63" customWidth="1"/>
    <col min="25" max="25" width="14.81640625" style="63" customWidth="1"/>
    <col min="26" max="26" width="15.1796875" style="63" customWidth="1"/>
    <col min="27" max="27" width="11.1796875" style="64" bestFit="1" customWidth="1"/>
    <col min="28" max="28" width="9.1796875" style="64" bestFit="1" customWidth="1"/>
    <col min="29" max="29" width="6.1796875" style="64" bestFit="1" customWidth="1"/>
    <col min="30" max="16384" width="9.1796875" style="64"/>
  </cols>
  <sheetData>
    <row r="1" spans="1:29" s="368" customFormat="1" ht="26.5" customHeight="1" x14ac:dyDescent="0.35">
      <c r="A1" s="115" t="s">
        <v>191</v>
      </c>
      <c r="B1" s="115" t="s">
        <v>192</v>
      </c>
      <c r="C1" s="115" t="s">
        <v>193</v>
      </c>
      <c r="D1" s="374" t="s">
        <v>194</v>
      </c>
      <c r="E1" s="115" t="s">
        <v>8</v>
      </c>
      <c r="F1" s="115" t="s">
        <v>195</v>
      </c>
      <c r="G1" s="115" t="s">
        <v>196</v>
      </c>
      <c r="H1" s="115" t="s">
        <v>197</v>
      </c>
      <c r="I1" s="115" t="s">
        <v>198</v>
      </c>
      <c r="J1" s="115" t="s">
        <v>199</v>
      </c>
      <c r="K1" s="115" t="s">
        <v>200</v>
      </c>
      <c r="L1" s="115" t="s">
        <v>201</v>
      </c>
      <c r="M1" s="115" t="s">
        <v>202</v>
      </c>
      <c r="N1" s="115" t="s">
        <v>203</v>
      </c>
      <c r="O1" s="115" t="s">
        <v>204</v>
      </c>
      <c r="P1" s="115" t="s">
        <v>205</v>
      </c>
      <c r="Q1" s="115" t="s">
        <v>206</v>
      </c>
      <c r="R1" s="115" t="s">
        <v>207</v>
      </c>
      <c r="S1" s="115" t="s">
        <v>208</v>
      </c>
      <c r="X1" s="368" t="s">
        <v>209</v>
      </c>
      <c r="Y1" s="368" t="s">
        <v>210</v>
      </c>
      <c r="AA1" s="368" t="s">
        <v>211</v>
      </c>
      <c r="AB1" s="368" t="s">
        <v>211</v>
      </c>
    </row>
    <row r="2" spans="1:29" customFormat="1" ht="14.5" x14ac:dyDescent="0.35">
      <c r="A2" s="30">
        <f t="shared" ref="A2:A65" si="0">WEEKNUM($D2,16)</f>
        <v>10</v>
      </c>
      <c r="B2" s="30" t="str">
        <f t="shared" ref="B2:B65" si="1">IF(J2="COMP",WEEKNUM(Q2,16),"")</f>
        <v/>
      </c>
      <c r="C2" s="405">
        <v>12775320</v>
      </c>
      <c r="D2" s="248">
        <v>44254</v>
      </c>
      <c r="E2" s="325" t="s">
        <v>212</v>
      </c>
      <c r="F2" s="250" t="s">
        <v>182</v>
      </c>
      <c r="G2" s="250" t="s">
        <v>10</v>
      </c>
      <c r="H2" s="250" t="s">
        <v>213</v>
      </c>
      <c r="I2" s="250" t="s">
        <v>214</v>
      </c>
      <c r="J2" s="250" t="s">
        <v>215</v>
      </c>
      <c r="K2" s="326" t="str">
        <f>IF(_xlfn.XLOOKUP(LEFT(F2,12),'Reference_data '!G:G,'Reference_data '!I:I,"First Error",0,1)="First Error",_xlfn.XLOOKUP(LEFT(F2,7),'Reference_data '!G:G,'Reference_data '!H:H,"Second Error",0,1),_xlfn.XLOOKUP(LEFT(F2,12),'Reference_data '!G:G,'Reference_data '!I:I,"First Error",0,1))</f>
        <v>Kandla plant</v>
      </c>
      <c r="L2" s="30"/>
      <c r="M2" s="30" t="e">
        <f>VLOOKUP(L2,'Reference_data '!$A$2:$B$17,2,0)</f>
        <v>#N/A</v>
      </c>
      <c r="N2" s="30" t="e">
        <f>VLOOKUP(L2,'Reference_data '!$A$2:$C$18,3,0)</f>
        <v>#N/A</v>
      </c>
      <c r="O2" s="156">
        <v>44870</v>
      </c>
      <c r="P2" s="30"/>
      <c r="Q2" s="30"/>
      <c r="R2" s="30"/>
      <c r="S2" s="326"/>
      <c r="T2" s="30"/>
      <c r="U2" s="10"/>
      <c r="V2" s="26">
        <f ca="1">TODAY()</f>
        <v>45194</v>
      </c>
      <c r="W2" s="10"/>
      <c r="X2" s="10"/>
      <c r="Y2" s="10"/>
      <c r="Z2" s="10"/>
      <c r="AA2" s="10"/>
    </row>
    <row r="3" spans="1:29" customFormat="1" ht="14.5" x14ac:dyDescent="0.35">
      <c r="A3" s="346">
        <f t="shared" si="0"/>
        <v>14</v>
      </c>
      <c r="B3" s="346">
        <f t="shared" si="1"/>
        <v>12</v>
      </c>
      <c r="C3" s="406">
        <v>12984365</v>
      </c>
      <c r="D3" s="354">
        <v>44657</v>
      </c>
      <c r="E3" s="355" t="s">
        <v>216</v>
      </c>
      <c r="F3" s="351" t="s">
        <v>217</v>
      </c>
      <c r="G3" s="351" t="s">
        <v>10</v>
      </c>
      <c r="H3" s="351" t="s">
        <v>218</v>
      </c>
      <c r="I3" s="351" t="s">
        <v>219</v>
      </c>
      <c r="J3" s="351" t="s">
        <v>220</v>
      </c>
      <c r="K3" s="348" t="str">
        <f>IF(_xlfn.XLOOKUP(LEFT(F3,12),'Reference_data '!G:G,'Reference_data '!I:I,"First Error",0,1)="First Error",_xlfn.XLOOKUP(LEFT(F3,7),'Reference_data '!G:G,'Reference_data '!H:H,"Second Error",0,1),_xlfn.XLOOKUP(LEFT(F3,12),'Reference_data '!G:G,'Reference_data '!I:I,"First Error",0,1))</f>
        <v>PACKING</v>
      </c>
      <c r="L3" s="346">
        <v>3070</v>
      </c>
      <c r="M3" s="346" t="s">
        <v>40</v>
      </c>
      <c r="N3" s="346" t="s">
        <v>10</v>
      </c>
      <c r="O3" s="356">
        <v>44657</v>
      </c>
      <c r="P3" s="356">
        <v>45005</v>
      </c>
      <c r="Q3" s="356">
        <v>45005</v>
      </c>
      <c r="R3" s="348">
        <v>4</v>
      </c>
      <c r="S3" s="348" t="s">
        <v>221</v>
      </c>
      <c r="T3" s="348"/>
      <c r="U3" s="346"/>
      <c r="V3" s="356">
        <f ca="1">TODAY()</f>
        <v>45194</v>
      </c>
      <c r="W3" s="346" t="str" cm="1">
        <f t="array" ref="W3">IF(J3="WMAT",_xlfn.IFS(U3-V3=0,"Update require",U3-V3&lt;0,"Pending follow up",U3-V3&gt;0,"ASK Later"),"")</f>
        <v/>
      </c>
      <c r="X3" s="346"/>
      <c r="Y3" s="346"/>
      <c r="Z3" s="346"/>
      <c r="AA3" s="346"/>
      <c r="AB3" s="357"/>
      <c r="AC3" s="357"/>
    </row>
    <row r="4" spans="1:29" customFormat="1" ht="15.5" x14ac:dyDescent="0.35">
      <c r="A4" s="10">
        <f t="shared" si="0"/>
        <v>36</v>
      </c>
      <c r="B4" s="10">
        <f t="shared" si="1"/>
        <v>1</v>
      </c>
      <c r="C4" s="407">
        <v>13069967</v>
      </c>
      <c r="D4" s="236">
        <v>44813</v>
      </c>
      <c r="E4" s="237" t="s">
        <v>222</v>
      </c>
      <c r="F4" s="37" t="s">
        <v>184</v>
      </c>
      <c r="G4" s="37" t="s">
        <v>61</v>
      </c>
      <c r="H4" s="37" t="s">
        <v>223</v>
      </c>
      <c r="I4" s="37" t="s">
        <v>224</v>
      </c>
      <c r="J4" s="37" t="s">
        <v>220</v>
      </c>
      <c r="K4" s="4" t="str">
        <f>IF(_xlfn.XLOOKUP(LEFT(F4,12),'Reference_data '!G:G,'Reference_data '!I:I,"First Error",0,1)="First Error",_xlfn.XLOOKUP(LEFT(F4,7),'Reference_data '!G:G,'Reference_data '!H:H,"Second Error",0,1),_xlfn.XLOOKUP(LEFT(F4,12),'Reference_data '!G:G,'Reference_data '!I:I,"First Error",0,1))</f>
        <v>BUILDINGS &amp; INFRASTRUCTURE</v>
      </c>
      <c r="L4" s="141"/>
      <c r="M4" s="141" t="e">
        <f>VLOOKUP(L4,'Reference_data '!$A$2:$B$17,2,0)</f>
        <v>#N/A</v>
      </c>
      <c r="N4" s="57" t="e">
        <f>VLOOKUP(L4,'Reference_data '!$A$2:$C$18,3,0)</f>
        <v>#N/A</v>
      </c>
      <c r="O4" s="141"/>
      <c r="P4" s="141"/>
      <c r="Q4" s="141"/>
      <c r="R4" s="141"/>
      <c r="S4" s="142" t="s">
        <v>225</v>
      </c>
      <c r="T4" s="141"/>
      <c r="U4" s="141"/>
      <c r="V4" s="57"/>
      <c r="W4" s="141"/>
      <c r="X4" s="141"/>
      <c r="Y4" s="141"/>
      <c r="Z4" s="141"/>
      <c r="AA4" s="141"/>
      <c r="AB4" s="143"/>
      <c r="AC4" s="64" t="e">
        <f t="shared" ref="AC4:AC9" si="2">_xlfn.XLOOKUP(C4,DATA1,DATA4,"NA",0,1)</f>
        <v>#REF!</v>
      </c>
    </row>
    <row r="5" spans="1:29" customFormat="1" ht="43.5" x14ac:dyDescent="0.35">
      <c r="A5" s="10">
        <f t="shared" si="0"/>
        <v>38</v>
      </c>
      <c r="B5" s="10" t="str">
        <f t="shared" si="1"/>
        <v/>
      </c>
      <c r="C5" s="249">
        <v>12880156</v>
      </c>
      <c r="D5" s="90">
        <v>44456</v>
      </c>
      <c r="E5" s="162" t="s">
        <v>226</v>
      </c>
      <c r="F5" s="69" t="s">
        <v>42</v>
      </c>
      <c r="G5" s="69" t="s">
        <v>10</v>
      </c>
      <c r="H5" s="69" t="s">
        <v>223</v>
      </c>
      <c r="I5" s="69" t="s">
        <v>227</v>
      </c>
      <c r="J5" s="69" t="s">
        <v>228</v>
      </c>
      <c r="K5" s="4" t="str">
        <f>IF(_xlfn.XLOOKUP(LEFT(F5,12),'Reference_data '!G:G,'Reference_data '!I:I,"First Error",0,1)="First Error",_xlfn.XLOOKUP(LEFT(F5,7),'Reference_data '!G:G,'Reference_data '!H:H,"Second Error",0,1),_xlfn.XLOOKUP(LEFT(F5,12),'Reference_data '!G:G,'Reference_data '!I:I,"First Error",0,1))</f>
        <v>REFINERY</v>
      </c>
      <c r="L5" s="70">
        <v>8</v>
      </c>
      <c r="M5" s="70" t="s">
        <v>229</v>
      </c>
      <c r="N5" s="70" t="str">
        <f>VLOOKUP(L5,'Reference_data '!$A$2:$C$18,3,0)</f>
        <v>EXT</v>
      </c>
      <c r="O5" s="71">
        <v>45019</v>
      </c>
      <c r="P5" s="25" t="s">
        <v>230</v>
      </c>
      <c r="Q5" s="70"/>
      <c r="R5" s="4"/>
      <c r="S5" s="72" t="s">
        <v>231</v>
      </c>
      <c r="T5" s="4"/>
      <c r="U5" s="70"/>
      <c r="V5" s="26">
        <f ca="1">TODAY()</f>
        <v>45194</v>
      </c>
      <c r="W5" s="10" t="str" cm="1">
        <f t="array" ref="W5">IF(J5="WMAT",_xlfn.IFS(U5-V5=0,"Update require",U5-V5&lt;0,"Pending follow up",U5-V5&gt;0,"ASK Later"),"")</f>
        <v/>
      </c>
      <c r="X5" s="10"/>
      <c r="Y5" s="70"/>
      <c r="Z5" s="70"/>
      <c r="AA5" s="70"/>
      <c r="AB5" s="68"/>
      <c r="AC5" s="64" t="e">
        <f t="shared" si="2"/>
        <v>#REF!</v>
      </c>
    </row>
    <row r="6" spans="1:29" customFormat="1" ht="29" x14ac:dyDescent="0.35">
      <c r="A6" s="10">
        <f t="shared" si="0"/>
        <v>25</v>
      </c>
      <c r="B6" s="10">
        <f t="shared" si="1"/>
        <v>1</v>
      </c>
      <c r="C6" s="249">
        <v>13026412</v>
      </c>
      <c r="D6" s="43">
        <v>44733</v>
      </c>
      <c r="E6" s="131" t="s">
        <v>232</v>
      </c>
      <c r="F6" s="25" t="s">
        <v>42</v>
      </c>
      <c r="G6" s="25" t="s">
        <v>10</v>
      </c>
      <c r="H6" s="25" t="s">
        <v>223</v>
      </c>
      <c r="I6" s="25" t="s">
        <v>233</v>
      </c>
      <c r="J6" s="25" t="s">
        <v>220</v>
      </c>
      <c r="K6" s="4" t="str">
        <f>IF(_xlfn.XLOOKUP(LEFT(F6,12),'Reference_data '!G:G,'Reference_data '!I:I,"First Error",0,1)="First Error",_xlfn.XLOOKUP(LEFT(F6,7),'Reference_data '!G:G,'Reference_data '!H:H,"Second Error",0,1),_xlfn.XLOOKUP(LEFT(F6,12),'Reference_data '!G:G,'Reference_data '!I:I,"First Error",0,1))</f>
        <v>REFINERY</v>
      </c>
      <c r="L6" s="10">
        <v>2783</v>
      </c>
      <c r="M6" s="10" t="str">
        <f>VLOOKUP(L6,'Reference_data '!$A$2:$B$17,2,0)</f>
        <v>Vipul</v>
      </c>
      <c r="N6" s="10" t="str">
        <f>VLOOKUP(L6,'Reference_data '!$A$2:$C$18,3,0)</f>
        <v>MEC</v>
      </c>
      <c r="O6" s="26">
        <v>44758</v>
      </c>
      <c r="P6" s="26">
        <v>44994</v>
      </c>
      <c r="Q6" s="10"/>
      <c r="R6" s="10"/>
      <c r="S6" s="4" t="s">
        <v>234</v>
      </c>
      <c r="T6" s="10"/>
      <c r="U6" s="10"/>
      <c r="V6" s="10"/>
      <c r="W6" s="10"/>
      <c r="X6" s="10"/>
      <c r="Y6" s="10"/>
      <c r="Z6" s="10"/>
      <c r="AA6" s="10"/>
      <c r="AC6" s="64" t="e">
        <f t="shared" si="2"/>
        <v>#REF!</v>
      </c>
    </row>
    <row r="7" spans="1:29" customFormat="1" ht="43.5" x14ac:dyDescent="0.35">
      <c r="A7" s="346">
        <f t="shared" si="0"/>
        <v>26</v>
      </c>
      <c r="B7" s="346">
        <f t="shared" si="1"/>
        <v>1</v>
      </c>
      <c r="C7" s="408">
        <v>13032235</v>
      </c>
      <c r="D7" s="352">
        <v>44743</v>
      </c>
      <c r="E7" s="355" t="s">
        <v>235</v>
      </c>
      <c r="F7" s="351" t="s">
        <v>236</v>
      </c>
      <c r="G7" s="351" t="s">
        <v>10</v>
      </c>
      <c r="H7" s="351" t="s">
        <v>237</v>
      </c>
      <c r="I7" s="351" t="s">
        <v>238</v>
      </c>
      <c r="J7" s="351" t="s">
        <v>220</v>
      </c>
      <c r="K7" s="348" t="str">
        <f>IF(_xlfn.XLOOKUP(LEFT(F7,12),'Reference_data '!G:G,'Reference_data '!I:I,"First Error",0,1)="First Error",_xlfn.XLOOKUP(LEFT(F7,7),'Reference_data '!G:G,'Reference_data '!H:H,"Second Error",0,1),_xlfn.XLOOKUP(LEFT(F7,12),'Reference_data '!G:G,'Reference_data '!I:I,"First Error",0,1))</f>
        <v>PACKING</v>
      </c>
      <c r="L7" s="346">
        <v>8</v>
      </c>
      <c r="M7" s="347" t="s">
        <v>239</v>
      </c>
      <c r="N7" s="346" t="str">
        <f>VLOOKUP(L7,'Reference_data '!$A$2:$C$18,3,0)</f>
        <v>EXT</v>
      </c>
      <c r="O7" s="346"/>
      <c r="P7" s="346"/>
      <c r="Q7" s="346"/>
      <c r="R7" s="346"/>
      <c r="S7" s="348" t="s">
        <v>240</v>
      </c>
      <c r="T7" s="346"/>
      <c r="U7" s="346"/>
      <c r="V7" s="346"/>
      <c r="W7" s="346"/>
      <c r="X7" s="346"/>
      <c r="Y7" s="346"/>
      <c r="Z7" s="346"/>
      <c r="AA7" s="346"/>
      <c r="AB7" s="357"/>
      <c r="AC7" s="350" t="e">
        <f t="shared" si="2"/>
        <v>#REF!</v>
      </c>
    </row>
    <row r="8" spans="1:29" customFormat="1" ht="15.5" x14ac:dyDescent="0.35">
      <c r="A8" s="10">
        <f t="shared" si="0"/>
        <v>37</v>
      </c>
      <c r="B8" s="10">
        <f t="shared" si="1"/>
        <v>1</v>
      </c>
      <c r="C8" s="177">
        <v>13072437</v>
      </c>
      <c r="D8" s="43">
        <v>44818</v>
      </c>
      <c r="E8" s="131" t="s">
        <v>241</v>
      </c>
      <c r="F8" s="25" t="s">
        <v>42</v>
      </c>
      <c r="G8" s="25" t="s">
        <v>61</v>
      </c>
      <c r="H8" s="25" t="s">
        <v>223</v>
      </c>
      <c r="I8" s="25" t="s">
        <v>233</v>
      </c>
      <c r="J8" s="25" t="s">
        <v>220</v>
      </c>
      <c r="K8" s="4" t="str">
        <f>IF(_xlfn.XLOOKUP(LEFT(F8,12),'Reference_data '!G:G,'Reference_data '!I:I,"First Error",0,1)="First Error",_xlfn.XLOOKUP(LEFT(F8,7),'Reference_data '!G:G,'Reference_data '!H:H,"Second Error",0,1),_xlfn.XLOOKUP(LEFT(F8,12),'Reference_data '!G:G,'Reference_data '!I:I,"First Error",0,1))</f>
        <v>REFINERY</v>
      </c>
      <c r="L8" s="63">
        <v>2792</v>
      </c>
      <c r="M8" s="63" t="str">
        <f>VLOOKUP(L8,'Reference_data '!$A$2:$B$17,2,0)</f>
        <v>Bhagat</v>
      </c>
      <c r="N8" s="10" t="str">
        <f>VLOOKUP(L8,'Reference_data '!$A$2:$C$18,3,0)</f>
        <v>ELE</v>
      </c>
      <c r="O8" s="134">
        <v>44819</v>
      </c>
      <c r="P8" s="134">
        <v>44870</v>
      </c>
      <c r="Q8" s="63"/>
      <c r="R8" s="63"/>
      <c r="S8" s="139" t="s">
        <v>242</v>
      </c>
      <c r="T8" s="63"/>
      <c r="U8" s="63"/>
      <c r="V8" s="10"/>
      <c r="W8" s="63"/>
      <c r="X8" s="63"/>
      <c r="Y8" s="63"/>
      <c r="Z8" s="63"/>
      <c r="AA8" s="63"/>
      <c r="AB8" s="64"/>
      <c r="AC8" s="64" t="e">
        <f t="shared" si="2"/>
        <v>#REF!</v>
      </c>
    </row>
    <row r="9" spans="1:29" customFormat="1" ht="29" x14ac:dyDescent="0.35">
      <c r="A9" s="57">
        <f t="shared" si="0"/>
        <v>37</v>
      </c>
      <c r="B9" s="57">
        <f t="shared" si="1"/>
        <v>1</v>
      </c>
      <c r="C9" s="407">
        <v>13072438</v>
      </c>
      <c r="D9" s="236">
        <v>44818</v>
      </c>
      <c r="E9" s="237" t="s">
        <v>243</v>
      </c>
      <c r="F9" s="37" t="s">
        <v>42</v>
      </c>
      <c r="G9" s="37" t="s">
        <v>61</v>
      </c>
      <c r="H9" s="37" t="s">
        <v>223</v>
      </c>
      <c r="I9" s="37" t="s">
        <v>233</v>
      </c>
      <c r="J9" s="37" t="s">
        <v>220</v>
      </c>
      <c r="K9" s="133" t="str">
        <f>IF(_xlfn.XLOOKUP(LEFT(F9,12),'Reference_data '!G:G,'Reference_data '!I:I,"First Error",0,1)="First Error",_xlfn.XLOOKUP(LEFT(F9,7),'Reference_data '!G:G,'Reference_data '!H:H,"Second Error",0,1),_xlfn.XLOOKUP(LEFT(F9,12),'Reference_data '!G:G,'Reference_data '!I:I,"First Error",0,1))</f>
        <v>REFINERY</v>
      </c>
      <c r="L9" s="141"/>
      <c r="M9" s="141" t="e">
        <f>VLOOKUP(L9,'Reference_data '!$A$2:$B$17,2,0)</f>
        <v>#N/A</v>
      </c>
      <c r="N9" s="57" t="e">
        <f>VLOOKUP(L9,'Reference_data '!$A$2:$C$18,3,0)</f>
        <v>#N/A</v>
      </c>
      <c r="O9" s="303">
        <v>44832</v>
      </c>
      <c r="P9" s="303">
        <v>44870</v>
      </c>
      <c r="Q9" s="141"/>
      <c r="R9" s="141"/>
      <c r="S9" s="142" t="s">
        <v>242</v>
      </c>
      <c r="T9" s="141"/>
      <c r="U9" s="63"/>
      <c r="V9" s="10"/>
      <c r="W9" s="63"/>
      <c r="X9" s="141"/>
      <c r="Y9" s="141"/>
      <c r="Z9" s="141"/>
      <c r="AA9" s="141"/>
      <c r="AB9" s="143"/>
      <c r="AC9" s="143" t="e">
        <f t="shared" si="2"/>
        <v>#REF!</v>
      </c>
    </row>
    <row r="10" spans="1:29" customFormat="1" ht="15.5" x14ac:dyDescent="0.35">
      <c r="A10" s="346">
        <f t="shared" si="0"/>
        <v>2</v>
      </c>
      <c r="B10" s="346" t="str">
        <f t="shared" si="1"/>
        <v/>
      </c>
      <c r="C10" s="408">
        <v>13138556</v>
      </c>
      <c r="D10" s="352">
        <v>44938</v>
      </c>
      <c r="E10" s="351" t="s">
        <v>244</v>
      </c>
      <c r="F10" s="351" t="s">
        <v>245</v>
      </c>
      <c r="G10" s="351" t="s">
        <v>10</v>
      </c>
      <c r="H10" s="351" t="s">
        <v>218</v>
      </c>
      <c r="I10" s="351" t="s">
        <v>219</v>
      </c>
      <c r="J10" s="351" t="s">
        <v>246</v>
      </c>
      <c r="K10" s="348" t="str">
        <f>IF(_xlfn.XLOOKUP(LEFT(F10,12),'Reference_data '!G:G,'Reference_data '!I:I,"First Error",0,1)="First Error",_xlfn.XLOOKUP(LEFT(F10,7),'Reference_data '!G:G,'Reference_data '!H:H,"Second Error",0,1),_xlfn.XLOOKUP(LEFT(F10,12),'Reference_data '!G:G,'Reference_data '!I:I,"First Error",0,1))</f>
        <v>PACKING</v>
      </c>
      <c r="L10" s="347"/>
      <c r="M10" s="346" t="e">
        <f>VLOOKUP(L10,'Reference_data '!$A$2:$B$17,2,0)</f>
        <v>#N/A</v>
      </c>
      <c r="N10" s="346" t="e">
        <f>VLOOKUP(L10,'Reference_data '!$A$2:$C$18,3,0)</f>
        <v>#N/A</v>
      </c>
      <c r="O10" s="347"/>
      <c r="P10" s="347"/>
      <c r="Q10" s="347"/>
      <c r="R10" s="347"/>
      <c r="S10" s="349"/>
      <c r="T10" s="347"/>
      <c r="U10" s="347"/>
      <c r="V10" s="346"/>
      <c r="W10" s="347"/>
      <c r="X10" s="347"/>
      <c r="Y10" s="347"/>
      <c r="Z10" s="347"/>
      <c r="AA10" s="347"/>
      <c r="AB10" s="350"/>
      <c r="AC10" s="350"/>
    </row>
    <row r="11" spans="1:29" customFormat="1" ht="15.5" x14ac:dyDescent="0.35">
      <c r="A11" s="10">
        <f t="shared" si="0"/>
        <v>38</v>
      </c>
      <c r="B11" s="10">
        <f t="shared" si="1"/>
        <v>1</v>
      </c>
      <c r="C11" s="177">
        <v>13074536</v>
      </c>
      <c r="D11" s="43">
        <v>44823</v>
      </c>
      <c r="E11" s="131" t="s">
        <v>247</v>
      </c>
      <c r="F11" s="25" t="s">
        <v>42</v>
      </c>
      <c r="G11" s="25" t="s">
        <v>10</v>
      </c>
      <c r="H11" s="25" t="s">
        <v>223</v>
      </c>
      <c r="I11" s="25" t="s">
        <v>233</v>
      </c>
      <c r="J11" s="25" t="s">
        <v>220</v>
      </c>
      <c r="K11" s="4" t="str">
        <f>IF(_xlfn.XLOOKUP(LEFT(F11,12),'Reference_data '!G:G,'Reference_data '!I:I,"First Error",0,1)="First Error",_xlfn.XLOOKUP(LEFT(F11,7),'Reference_data '!G:G,'Reference_data '!H:H,"Second Error",0,1),_xlfn.XLOOKUP(LEFT(F11,12),'Reference_data '!G:G,'Reference_data '!I:I,"First Error",0,1))</f>
        <v>REFINERY</v>
      </c>
      <c r="L11" s="63"/>
      <c r="M11" s="63" t="e">
        <f>VLOOKUP(L11,'Reference_data '!$A$2:$B$17,2,0)</f>
        <v>#N/A</v>
      </c>
      <c r="N11" s="10" t="e">
        <f>VLOOKUP(L11,'Reference_data '!$A$2:$C$18,3,0)</f>
        <v>#N/A</v>
      </c>
      <c r="O11" s="134">
        <v>44870</v>
      </c>
      <c r="P11" s="63"/>
      <c r="Q11" s="63"/>
      <c r="R11" s="63"/>
      <c r="S11" s="139"/>
      <c r="T11" s="63"/>
      <c r="U11" s="63"/>
      <c r="V11" s="10"/>
      <c r="W11" s="63"/>
      <c r="X11" s="63"/>
      <c r="Y11" s="63"/>
      <c r="Z11" s="63"/>
      <c r="AA11" s="63"/>
      <c r="AB11" s="64"/>
      <c r="AC11" s="64" t="e">
        <f>_xlfn.XLOOKUP(C11,DATA1,DATA4,"NA",0,1)</f>
        <v>#REF!</v>
      </c>
    </row>
    <row r="12" spans="1:29" customFormat="1" ht="15.5" x14ac:dyDescent="0.35">
      <c r="A12" s="10">
        <f t="shared" si="0"/>
        <v>38</v>
      </c>
      <c r="B12" s="10">
        <f t="shared" si="1"/>
        <v>1</v>
      </c>
      <c r="C12" s="177">
        <v>13074539</v>
      </c>
      <c r="D12" s="43">
        <v>44823</v>
      </c>
      <c r="E12" s="131" t="s">
        <v>248</v>
      </c>
      <c r="F12" s="25" t="s">
        <v>42</v>
      </c>
      <c r="G12" s="25" t="s">
        <v>10</v>
      </c>
      <c r="H12" s="25" t="s">
        <v>223</v>
      </c>
      <c r="I12" s="25" t="s">
        <v>233</v>
      </c>
      <c r="J12" s="25" t="s">
        <v>220</v>
      </c>
      <c r="K12" s="4" t="str">
        <f>IF(_xlfn.XLOOKUP(LEFT(F12,12),'Reference_data '!G:G,'Reference_data '!I:I,"First Error",0,1)="First Error",_xlfn.XLOOKUP(LEFT(F12,7),'Reference_data '!G:G,'Reference_data '!H:H,"Second Error",0,1),_xlfn.XLOOKUP(LEFT(F12,12),'Reference_data '!G:G,'Reference_data '!I:I,"First Error",0,1))</f>
        <v>REFINERY</v>
      </c>
      <c r="L12" s="63"/>
      <c r="M12" s="63" t="e">
        <f>VLOOKUP(L12,'Reference_data '!$A$2:$B$17,2,0)</f>
        <v>#N/A</v>
      </c>
      <c r="N12" s="10" t="e">
        <f>VLOOKUP(L12,'Reference_data '!$A$2:$C$18,3,0)</f>
        <v>#N/A</v>
      </c>
      <c r="O12" s="134">
        <v>44870</v>
      </c>
      <c r="P12" s="63"/>
      <c r="Q12" s="63"/>
      <c r="R12" s="63"/>
      <c r="S12" s="4" t="s">
        <v>249</v>
      </c>
      <c r="T12" s="63"/>
      <c r="U12" s="63"/>
      <c r="V12" s="10"/>
      <c r="W12" s="63"/>
      <c r="X12" s="63"/>
      <c r="Y12" s="63"/>
      <c r="Z12" s="63"/>
      <c r="AA12" s="63"/>
      <c r="AB12" s="64"/>
      <c r="AC12" s="64" t="e">
        <f>_xlfn.XLOOKUP(C12,DATA1,DATA4,"NA",0,1)</f>
        <v>#REF!</v>
      </c>
    </row>
    <row r="13" spans="1:29" customFormat="1" ht="46.5" x14ac:dyDescent="0.35">
      <c r="A13" s="10">
        <f t="shared" si="0"/>
        <v>48</v>
      </c>
      <c r="B13" s="10" t="e">
        <f t="shared" si="1"/>
        <v>#VALUE!</v>
      </c>
      <c r="C13" s="177">
        <v>13113751</v>
      </c>
      <c r="D13" s="43">
        <v>44894</v>
      </c>
      <c r="E13" s="131" t="s">
        <v>250</v>
      </c>
      <c r="F13" s="25" t="s">
        <v>42</v>
      </c>
      <c r="G13" s="25" t="s">
        <v>92</v>
      </c>
      <c r="H13" s="25" t="s">
        <v>218</v>
      </c>
      <c r="I13" s="25" t="s">
        <v>251</v>
      </c>
      <c r="J13" s="25" t="s">
        <v>220</v>
      </c>
      <c r="K13" s="4" t="str">
        <f>IF(_xlfn.XLOOKUP(LEFT(F13,12),'Reference_data '!G:G,'Reference_data '!I:I,"First Error",0,1)="First Error",_xlfn.XLOOKUP(LEFT(F13,7),'Reference_data '!G:G,'Reference_data '!H:H,"Second Error",0,1),_xlfn.XLOOKUP(LEFT(F13,12),'Reference_data '!G:G,'Reference_data '!I:I,"First Error",0,1))</f>
        <v>REFINERY</v>
      </c>
      <c r="L13" s="63"/>
      <c r="M13" s="10" t="e">
        <f>VLOOKUP(L13,'Reference_data '!$A$2:$B$17,2,0)</f>
        <v>#N/A</v>
      </c>
      <c r="N13" s="10" t="e">
        <f>VLOOKUP(L13,'Reference_data '!$A$2:$C$18,3,0)</f>
        <v>#N/A</v>
      </c>
      <c r="O13" s="134">
        <v>44898</v>
      </c>
      <c r="P13" s="134">
        <v>45007</v>
      </c>
      <c r="Q13" s="63" t="s">
        <v>242</v>
      </c>
      <c r="R13" s="63"/>
      <c r="S13" s="139" t="s">
        <v>252</v>
      </c>
      <c r="T13" s="63"/>
      <c r="U13" s="63"/>
      <c r="V13" s="10"/>
      <c r="W13" s="63"/>
      <c r="X13" s="63"/>
      <c r="Y13" s="63"/>
      <c r="Z13" s="63"/>
      <c r="AA13" s="63"/>
      <c r="AB13" s="64"/>
      <c r="AC13" s="64"/>
    </row>
    <row r="14" spans="1:29" customFormat="1" ht="15.5" x14ac:dyDescent="0.35">
      <c r="A14" s="10">
        <f t="shared" si="0"/>
        <v>25</v>
      </c>
      <c r="B14" s="10">
        <f t="shared" si="1"/>
        <v>1</v>
      </c>
      <c r="C14" s="249">
        <v>13026767</v>
      </c>
      <c r="D14" s="43">
        <v>44733</v>
      </c>
      <c r="E14" s="131" t="s">
        <v>253</v>
      </c>
      <c r="F14" s="25" t="s">
        <v>94</v>
      </c>
      <c r="G14" s="25" t="s">
        <v>10</v>
      </c>
      <c r="H14" s="25" t="s">
        <v>223</v>
      </c>
      <c r="I14" s="25" t="s">
        <v>233</v>
      </c>
      <c r="J14" s="25" t="s">
        <v>220</v>
      </c>
      <c r="K14" s="4" t="str">
        <f>IF(_xlfn.XLOOKUP(LEFT(F14,12),'Reference_data '!G:G,'Reference_data '!I:I,"First Error",0,1)="First Error",_xlfn.XLOOKUP(LEFT(F14,7),'Reference_data '!G:G,'Reference_data '!H:H,"Second Error",0,1),_xlfn.XLOOKUP(LEFT(F14,12),'Reference_data '!G:G,'Reference_data '!I:I,"First Error",0,1))</f>
        <v>BOILER-TURBINE</v>
      </c>
      <c r="L14" s="10"/>
      <c r="M14" s="10" t="e">
        <f>VLOOKUP(L14,'Reference_data '!$A$2:$B$17,2,0)</f>
        <v>#N/A</v>
      </c>
      <c r="N14" s="10" t="e">
        <f>VLOOKUP(L14,'Reference_data '!$A$2:$C$18,3,0)</f>
        <v>#N/A</v>
      </c>
      <c r="O14" s="26">
        <v>44870</v>
      </c>
      <c r="P14" s="10"/>
      <c r="Q14" s="10"/>
      <c r="R14" s="10"/>
      <c r="S14" s="4"/>
      <c r="T14" s="10"/>
      <c r="U14" s="10"/>
      <c r="V14" s="10"/>
      <c r="W14" s="10"/>
      <c r="X14" s="10"/>
      <c r="Y14" s="10"/>
      <c r="Z14" s="10"/>
      <c r="AA14" s="10"/>
      <c r="AC14" s="64" t="e">
        <f>_xlfn.XLOOKUP(C14,DATA1,DATA4,"NA",0,1)</f>
        <v>#REF!</v>
      </c>
    </row>
    <row r="15" spans="1:29" customFormat="1" ht="15.5" x14ac:dyDescent="0.35">
      <c r="A15" s="10">
        <f t="shared" si="0"/>
        <v>26</v>
      </c>
      <c r="B15" s="10" t="str">
        <f t="shared" si="1"/>
        <v/>
      </c>
      <c r="C15" s="177">
        <v>13032276</v>
      </c>
      <c r="D15" s="233">
        <v>44743</v>
      </c>
      <c r="E15" s="131" t="s">
        <v>254</v>
      </c>
      <c r="F15" s="25" t="s">
        <v>182</v>
      </c>
      <c r="G15" s="25" t="s">
        <v>92</v>
      </c>
      <c r="H15" s="25" t="s">
        <v>218</v>
      </c>
      <c r="I15" s="25" t="s">
        <v>255</v>
      </c>
      <c r="J15" s="25" t="s">
        <v>256</v>
      </c>
      <c r="K15" s="4" t="str">
        <f>IF(_xlfn.XLOOKUP(LEFT(F15,12),'Reference_data '!G:G,'Reference_data '!I:I,"First Error",0,1)="First Error",_xlfn.XLOOKUP(LEFT(F15,7),'Reference_data '!G:G,'Reference_data '!H:H,"Second Error",0,1),_xlfn.XLOOKUP(LEFT(F15,12),'Reference_data '!G:G,'Reference_data '!I:I,"First Error",0,1))</f>
        <v>Kandla plant</v>
      </c>
      <c r="L15" s="10"/>
      <c r="M15" s="63" t="e">
        <f>VLOOKUP(L15,'Reference_data '!$A$2:$B$17,2,0)</f>
        <v>#N/A</v>
      </c>
      <c r="N15" s="10" t="e">
        <f>VLOOKUP(L15,'Reference_data '!$A$2:$C$18,3,0)</f>
        <v>#N/A</v>
      </c>
      <c r="O15" s="26">
        <v>44748</v>
      </c>
      <c r="P15" s="26">
        <v>44870</v>
      </c>
      <c r="Q15" s="10"/>
      <c r="R15" s="10"/>
      <c r="S15" s="4"/>
      <c r="T15" s="10"/>
      <c r="U15" s="10"/>
      <c r="V15" s="10"/>
      <c r="W15" s="10"/>
      <c r="X15" s="10"/>
      <c r="Y15" s="10"/>
      <c r="Z15" s="10"/>
      <c r="AA15" s="10"/>
      <c r="AC15" s="64" t="e">
        <f>_xlfn.XLOOKUP(C15,DATA1,DATA4,"NA",0,1)</f>
        <v>#REF!</v>
      </c>
    </row>
    <row r="16" spans="1:29" customFormat="1" ht="46.5" x14ac:dyDescent="0.35">
      <c r="A16" s="10">
        <f t="shared" si="0"/>
        <v>29</v>
      </c>
      <c r="B16" s="10" t="str">
        <f t="shared" si="1"/>
        <v/>
      </c>
      <c r="C16" s="177">
        <v>13040115</v>
      </c>
      <c r="D16" s="43">
        <v>44758</v>
      </c>
      <c r="E16" s="131" t="s">
        <v>257</v>
      </c>
      <c r="F16" s="25" t="s">
        <v>87</v>
      </c>
      <c r="G16" s="25" t="s">
        <v>10</v>
      </c>
      <c r="H16" s="25" t="s">
        <v>223</v>
      </c>
      <c r="I16" s="25" t="s">
        <v>233</v>
      </c>
      <c r="J16" s="25" t="s">
        <v>215</v>
      </c>
      <c r="K16" s="4" t="str">
        <f>IF(_xlfn.XLOOKUP(LEFT(F16,12),'Reference_data '!G:G,'Reference_data '!I:I,"First Error",0,1)="First Error",_xlfn.XLOOKUP(LEFT(F16,7),'Reference_data '!G:G,'Reference_data '!H:H,"Second Error",0,1),_xlfn.XLOOKUP(LEFT(F16,12),'Reference_data '!G:G,'Reference_data '!I:I,"First Error",0,1))</f>
        <v>BOILER</v>
      </c>
      <c r="L16" s="63"/>
      <c r="M16" s="63" t="e">
        <f>VLOOKUP(L16,'Reference_data '!$A$2:$B$17,2,0)</f>
        <v>#N/A</v>
      </c>
      <c r="N16" s="10" t="e">
        <f>VLOOKUP(L16,'Reference_data '!$A$2:$C$18,3,0)</f>
        <v>#N/A</v>
      </c>
      <c r="O16" s="63"/>
      <c r="P16" s="26">
        <v>44870</v>
      </c>
      <c r="Q16" s="63"/>
      <c r="R16" s="63"/>
      <c r="S16" s="139" t="s">
        <v>258</v>
      </c>
      <c r="T16" s="63"/>
      <c r="U16" s="63"/>
      <c r="V16" s="10"/>
      <c r="W16" s="63"/>
      <c r="X16" s="63"/>
      <c r="Y16" s="63"/>
      <c r="Z16" s="63"/>
      <c r="AA16" s="63"/>
      <c r="AB16" s="64"/>
      <c r="AC16" s="64" t="e">
        <f>_xlfn.XLOOKUP(C16,DATA1,DATA4,"NA",0,1)</f>
        <v>#REF!</v>
      </c>
    </row>
    <row r="17" spans="1:29" customFormat="1" ht="93" x14ac:dyDescent="0.35">
      <c r="A17" s="10">
        <f t="shared" si="0"/>
        <v>32</v>
      </c>
      <c r="B17" s="10">
        <f t="shared" si="1"/>
        <v>1</v>
      </c>
      <c r="C17" s="177">
        <v>13053023</v>
      </c>
      <c r="D17" s="43">
        <v>44781</v>
      </c>
      <c r="E17" s="131" t="s">
        <v>259</v>
      </c>
      <c r="F17" s="25" t="s">
        <v>54</v>
      </c>
      <c r="G17" s="25" t="s">
        <v>61</v>
      </c>
      <c r="H17" s="25" t="s">
        <v>223</v>
      </c>
      <c r="I17" s="25" t="s">
        <v>227</v>
      </c>
      <c r="J17" s="25" t="s">
        <v>220</v>
      </c>
      <c r="K17" s="4" t="str">
        <f>IF(_xlfn.XLOOKUP(LEFT(F17,12),'Reference_data '!G:G,'Reference_data '!I:I,"First Error",0,1)="First Error",_xlfn.XLOOKUP(LEFT(F17,7),'Reference_data '!G:G,'Reference_data '!H:H,"Second Error",0,1),_xlfn.XLOOKUP(LEFT(F17,12),'Reference_data '!G:G,'Reference_data '!I:I,"First Error",0,1))</f>
        <v>BAKERY 96 TON</v>
      </c>
      <c r="L17" s="63">
        <v>8</v>
      </c>
      <c r="M17" s="63" t="s">
        <v>260</v>
      </c>
      <c r="N17" s="10" t="str">
        <f>VLOOKUP(L17,'Reference_data '!$A$2:$C$18,3,0)</f>
        <v>EXT</v>
      </c>
      <c r="O17" s="134">
        <v>44795</v>
      </c>
      <c r="P17" s="134">
        <v>44961</v>
      </c>
      <c r="Q17" s="63"/>
      <c r="R17" s="63"/>
      <c r="S17" s="139" t="s">
        <v>261</v>
      </c>
      <c r="T17" s="63"/>
      <c r="U17" s="63"/>
      <c r="V17" s="10"/>
      <c r="W17" s="63"/>
      <c r="X17" s="63"/>
      <c r="Y17" s="63"/>
      <c r="Z17" s="63"/>
      <c r="AA17" s="63"/>
      <c r="AB17" s="64"/>
      <c r="AC17" s="64" t="e">
        <f>_xlfn.XLOOKUP(C17,DATA1,DATA4,"NA",0,1)</f>
        <v>#REF!</v>
      </c>
    </row>
    <row r="18" spans="1:29" customFormat="1" ht="62" x14ac:dyDescent="0.35">
      <c r="A18" s="10">
        <f t="shared" si="0"/>
        <v>6</v>
      </c>
      <c r="B18" s="63" t="str">
        <f t="shared" si="1"/>
        <v/>
      </c>
      <c r="C18" s="177">
        <v>13153596</v>
      </c>
      <c r="D18" s="43">
        <v>44964</v>
      </c>
      <c r="E18" s="25" t="s">
        <v>262</v>
      </c>
      <c r="F18" s="25" t="s">
        <v>42</v>
      </c>
      <c r="G18" s="25" t="s">
        <v>92</v>
      </c>
      <c r="H18" s="25" t="s">
        <v>218</v>
      </c>
      <c r="I18" s="25" t="s">
        <v>263</v>
      </c>
      <c r="J18" s="25" t="s">
        <v>256</v>
      </c>
      <c r="K18" s="4" t="str">
        <f>IF(_xlfn.XLOOKUP(LEFT(F18,12),'Reference_data '!G:G,'Reference_data '!I:I,"First Error",0,1)="First Error",_xlfn.XLOOKUP(LEFT(F18,7),'Reference_data '!G:G,'Reference_data '!H:H,"Second Error",0,1),_xlfn.XLOOKUP(LEFT(F18,12),'Reference_data '!G:G,'Reference_data '!I:I,"First Error",0,1))</f>
        <v>REFINERY</v>
      </c>
      <c r="L18" s="63">
        <v>8</v>
      </c>
      <c r="M18" s="10" t="s">
        <v>260</v>
      </c>
      <c r="N18" s="10" t="str">
        <f>VLOOKUP(L18,'Reference_data '!$A$2:$C$18,3,0)</f>
        <v>EXT</v>
      </c>
      <c r="O18" s="134">
        <v>44968</v>
      </c>
      <c r="P18" s="134">
        <v>45007</v>
      </c>
      <c r="Q18" s="134"/>
      <c r="R18" s="63">
        <v>0.5</v>
      </c>
      <c r="S18" s="139" t="s">
        <v>264</v>
      </c>
      <c r="T18" s="63"/>
      <c r="U18" s="63"/>
      <c r="V18" s="10"/>
      <c r="W18" s="63"/>
      <c r="X18" s="63"/>
      <c r="Y18" s="63"/>
      <c r="Z18" s="63"/>
      <c r="AA18" s="63"/>
      <c r="AB18" s="64"/>
      <c r="AC18" s="64"/>
    </row>
    <row r="19" spans="1:29" customFormat="1" ht="58" x14ac:dyDescent="0.35">
      <c r="A19" s="10">
        <f t="shared" si="0"/>
        <v>16</v>
      </c>
      <c r="B19" s="10" t="str">
        <f t="shared" si="1"/>
        <v/>
      </c>
      <c r="C19" s="249">
        <v>12799586</v>
      </c>
      <c r="D19" s="90">
        <v>44300</v>
      </c>
      <c r="E19" s="131" t="s">
        <v>265</v>
      </c>
      <c r="F19" s="25" t="s">
        <v>42</v>
      </c>
      <c r="G19" s="25" t="s">
        <v>10</v>
      </c>
      <c r="H19" s="25" t="s">
        <v>218</v>
      </c>
      <c r="I19" s="25" t="s">
        <v>266</v>
      </c>
      <c r="J19" s="25" t="s">
        <v>228</v>
      </c>
      <c r="K19" s="4" t="str">
        <f>IF(_xlfn.XLOOKUP(LEFT(F19,12),'Reference_data '!G:G,'Reference_data '!I:I,"First Error",0,1)="First Error",_xlfn.XLOOKUP(LEFT(F19,7),'Reference_data '!G:G,'Reference_data '!H:H,"Second Error",0,1),_xlfn.XLOOKUP(LEFT(F19,12),'Reference_data '!G:G,'Reference_data '!I:I,"First Error",0,1))</f>
        <v>REFINERY</v>
      </c>
      <c r="L19" s="10"/>
      <c r="M19" s="10" t="s">
        <v>267</v>
      </c>
      <c r="N19" s="10" t="e">
        <f>VLOOKUP(L19,'Reference_data '!$A$2:$C$18,3,0)</f>
        <v>#N/A</v>
      </c>
      <c r="O19" s="26">
        <v>44875</v>
      </c>
      <c r="P19" s="25"/>
      <c r="Q19" s="10"/>
      <c r="R19" s="10"/>
      <c r="S19" s="4" t="s">
        <v>268</v>
      </c>
      <c r="T19" s="10"/>
      <c r="U19" s="10"/>
      <c r="V19" s="26">
        <f ca="1">TODAY()</f>
        <v>45194</v>
      </c>
      <c r="W19" s="10"/>
      <c r="X19" s="10"/>
      <c r="Y19" s="10"/>
      <c r="Z19" s="10"/>
      <c r="AA19" s="10"/>
      <c r="AC19" s="64" t="e">
        <f>_xlfn.XLOOKUP(C19,DATA1,DATA4,"NA",0,1)</f>
        <v>#REF!</v>
      </c>
    </row>
    <row r="20" spans="1:29" customFormat="1" ht="15.5" x14ac:dyDescent="0.35">
      <c r="A20" s="10">
        <f t="shared" si="0"/>
        <v>21</v>
      </c>
      <c r="B20" s="10">
        <f t="shared" si="1"/>
        <v>1</v>
      </c>
      <c r="C20" s="249">
        <v>13013339</v>
      </c>
      <c r="D20" s="90">
        <v>44707</v>
      </c>
      <c r="E20" s="223" t="s">
        <v>269</v>
      </c>
      <c r="F20" s="87" t="s">
        <v>42</v>
      </c>
      <c r="G20" s="87" t="s">
        <v>10</v>
      </c>
      <c r="H20" s="87">
        <v>3</v>
      </c>
      <c r="I20" s="87" t="s">
        <v>270</v>
      </c>
      <c r="J20" s="87" t="s">
        <v>220</v>
      </c>
      <c r="K20" s="4" t="str">
        <f>IF(_xlfn.XLOOKUP(LEFT(F20,12),'Reference_data '!G:G,'Reference_data '!I:I,"First Error",0,1)="First Error",_xlfn.XLOOKUP(LEFT(F20,7),'Reference_data '!G:G,'Reference_data '!H:H,"Second Error",0,1),_xlfn.XLOOKUP(LEFT(F20,12),'Reference_data '!G:G,'Reference_data '!I:I,"First Error",0,1))</f>
        <v>REFINERY</v>
      </c>
      <c r="L20" s="10"/>
      <c r="M20" s="10" t="e">
        <f>VLOOKUP(L20,'Reference_data '!$A$2:$B$17,2,0)</f>
        <v>#N/A</v>
      </c>
      <c r="N20" s="10" t="e">
        <f>VLOOKUP(L20,'Reference_data '!$A$2:$C$18,3,0)</f>
        <v>#N/A</v>
      </c>
      <c r="O20" s="10"/>
      <c r="P20" s="10"/>
      <c r="Q20" s="10"/>
      <c r="R20" s="10"/>
      <c r="S20" s="4"/>
      <c r="T20" s="10"/>
      <c r="U20" s="10"/>
      <c r="V20" s="26">
        <f ca="1">TODAY()</f>
        <v>45194</v>
      </c>
      <c r="W20" s="10" t="str" cm="1">
        <f t="array" ref="W20">IF(J20="WMAT",_xlfn.IFS(U20-V20=0,"Update require",U20-V20&lt;0,"Pending follow up",U20-V20&gt;0,"ASK Later"),"")</f>
        <v/>
      </c>
      <c r="X20" s="10"/>
      <c r="Y20" s="10"/>
      <c r="Z20" s="10"/>
      <c r="AA20" s="10"/>
      <c r="AC20" s="64"/>
    </row>
    <row r="21" spans="1:29" customFormat="1" ht="15.5" x14ac:dyDescent="0.35">
      <c r="A21" s="10">
        <f t="shared" si="0"/>
        <v>26</v>
      </c>
      <c r="B21" s="10">
        <f t="shared" si="1"/>
        <v>1</v>
      </c>
      <c r="C21" s="177">
        <v>13031662</v>
      </c>
      <c r="D21" s="43">
        <v>44742</v>
      </c>
      <c r="E21" s="131" t="s">
        <v>271</v>
      </c>
      <c r="F21" s="25" t="s">
        <v>42</v>
      </c>
      <c r="G21" s="25" t="s">
        <v>10</v>
      </c>
      <c r="H21" s="25" t="s">
        <v>218</v>
      </c>
      <c r="I21" s="25" t="s">
        <v>272</v>
      </c>
      <c r="J21" s="25" t="s">
        <v>220</v>
      </c>
      <c r="K21" s="4" t="str">
        <f>IF(_xlfn.XLOOKUP(LEFT(F21,12),'Reference_data '!G:G,'Reference_data '!I:I,"First Error",0,1)="First Error",_xlfn.XLOOKUP(LEFT(F21,7),'Reference_data '!G:G,'Reference_data '!H:H,"Second Error",0,1),_xlfn.XLOOKUP(LEFT(F21,12),'Reference_data '!G:G,'Reference_data '!I:I,"First Error",0,1))</f>
        <v>REFINERY</v>
      </c>
      <c r="L21" s="10"/>
      <c r="M21" s="10" t="e">
        <f>VLOOKUP(L21,'Reference_data '!$A$2:$B$17,2,0)</f>
        <v>#N/A</v>
      </c>
      <c r="N21" s="10" t="e">
        <f>VLOOKUP(L21,'Reference_data '!$A$2:$C$18,3,0)</f>
        <v>#N/A</v>
      </c>
      <c r="O21" s="10"/>
      <c r="P21" s="10"/>
      <c r="Q21" s="10"/>
      <c r="R21" s="10"/>
      <c r="S21" s="4"/>
      <c r="T21" s="10"/>
      <c r="U21" s="10"/>
      <c r="V21" s="10"/>
      <c r="W21" s="10"/>
      <c r="X21" s="10"/>
      <c r="Y21" s="10"/>
      <c r="Z21" s="10"/>
      <c r="AA21" s="10"/>
      <c r="AC21" s="64" t="e">
        <f>_xlfn.XLOOKUP(C21,DATA1,DATA4,"NA",0,1)</f>
        <v>#REF!</v>
      </c>
    </row>
    <row r="22" spans="1:29" customFormat="1" ht="15.5" x14ac:dyDescent="0.35">
      <c r="A22" s="10">
        <f t="shared" si="0"/>
        <v>29</v>
      </c>
      <c r="B22" s="10">
        <f t="shared" si="1"/>
        <v>1</v>
      </c>
      <c r="C22" s="177">
        <v>13041226</v>
      </c>
      <c r="D22" s="233">
        <v>44760</v>
      </c>
      <c r="E22" s="131" t="s">
        <v>273</v>
      </c>
      <c r="F22" s="25" t="s">
        <v>42</v>
      </c>
      <c r="G22" s="25" t="s">
        <v>92</v>
      </c>
      <c r="H22" s="25" t="s">
        <v>223</v>
      </c>
      <c r="I22" s="25" t="s">
        <v>233</v>
      </c>
      <c r="J22" s="25" t="s">
        <v>220</v>
      </c>
      <c r="K22" s="4" t="str">
        <f>IF(_xlfn.XLOOKUP(LEFT(F22,12),'Reference_data '!G:G,'Reference_data '!I:I,"First Error",0,1)="First Error",_xlfn.XLOOKUP(LEFT(F22,7),'Reference_data '!G:G,'Reference_data '!H:H,"Second Error",0,1),_xlfn.XLOOKUP(LEFT(F22,12),'Reference_data '!G:G,'Reference_data '!I:I,"First Error",0,1))</f>
        <v>REFINERY</v>
      </c>
      <c r="L22" s="63"/>
      <c r="M22" s="63"/>
      <c r="N22" s="63"/>
      <c r="O22" s="63"/>
      <c r="P22" s="26">
        <v>44870</v>
      </c>
      <c r="Q22" s="63"/>
      <c r="R22" s="63"/>
      <c r="S22" s="139"/>
      <c r="T22" s="63"/>
      <c r="U22" s="63"/>
      <c r="V22" s="10"/>
      <c r="W22" s="63"/>
      <c r="X22" s="63"/>
      <c r="Y22" s="63"/>
      <c r="Z22" s="63"/>
      <c r="AA22" s="63"/>
      <c r="AB22" s="64"/>
      <c r="AC22" s="64" t="e">
        <f>_xlfn.XLOOKUP(C22,DATA1,DATA4,"NA",0,1)</f>
        <v>#REF!</v>
      </c>
    </row>
    <row r="23" spans="1:29" customFormat="1" ht="15.5" x14ac:dyDescent="0.35">
      <c r="A23" s="10">
        <f t="shared" si="0"/>
        <v>39</v>
      </c>
      <c r="B23" s="10">
        <f t="shared" si="1"/>
        <v>1</v>
      </c>
      <c r="C23" s="177">
        <v>13080249</v>
      </c>
      <c r="D23" s="233">
        <v>44833</v>
      </c>
      <c r="E23" s="131" t="s">
        <v>274</v>
      </c>
      <c r="F23" s="25" t="s">
        <v>275</v>
      </c>
      <c r="G23" s="25" t="s">
        <v>92</v>
      </c>
      <c r="H23" s="25" t="s">
        <v>223</v>
      </c>
      <c r="I23" s="25" t="s">
        <v>233</v>
      </c>
      <c r="J23" s="25" t="s">
        <v>220</v>
      </c>
      <c r="K23" s="4" t="str">
        <f>IF(_xlfn.XLOOKUP(LEFT(F23,12),'Reference_data '!G:G,'Reference_data '!I:I,"First Error",0,1)="First Error",_xlfn.XLOOKUP(LEFT(F23,7),'Reference_data '!G:G,'Reference_data '!H:H,"Second Error",0,1),_xlfn.XLOOKUP(LEFT(F23,12),'Reference_data '!G:G,'Reference_data '!I:I,"First Error",0,1))</f>
        <v>UTILITY</v>
      </c>
      <c r="L23" s="63"/>
      <c r="M23" s="63"/>
      <c r="N23" s="63"/>
      <c r="O23" s="134">
        <v>44870</v>
      </c>
      <c r="P23" s="63"/>
      <c r="Q23" s="63"/>
      <c r="R23" s="63"/>
      <c r="S23" s="139"/>
      <c r="T23" s="63"/>
      <c r="U23" s="63"/>
      <c r="V23" s="10"/>
      <c r="W23" s="63"/>
      <c r="X23" s="63"/>
      <c r="Y23" s="63"/>
      <c r="Z23" s="63"/>
      <c r="AA23" s="63"/>
      <c r="AB23" s="64"/>
      <c r="AC23" s="64" t="e">
        <f>_xlfn.XLOOKUP(C23,DATA1,DATA4,"NA",0,1)</f>
        <v>#REF!</v>
      </c>
    </row>
    <row r="24" spans="1:29" customFormat="1" ht="15.5" x14ac:dyDescent="0.35">
      <c r="A24" s="10">
        <f t="shared" si="0"/>
        <v>39</v>
      </c>
      <c r="B24" s="10">
        <f t="shared" si="1"/>
        <v>1</v>
      </c>
      <c r="C24" s="177">
        <v>13080250</v>
      </c>
      <c r="D24" s="233">
        <v>44833</v>
      </c>
      <c r="E24" s="131" t="s">
        <v>276</v>
      </c>
      <c r="F24" s="25" t="s">
        <v>275</v>
      </c>
      <c r="G24" s="25" t="s">
        <v>92</v>
      </c>
      <c r="H24" s="25" t="s">
        <v>223</v>
      </c>
      <c r="I24" s="25" t="s">
        <v>233</v>
      </c>
      <c r="J24" s="25" t="s">
        <v>220</v>
      </c>
      <c r="K24" s="4" t="str">
        <f>IF(_xlfn.XLOOKUP(LEFT(F24,12),'Reference_data '!G:G,'Reference_data '!I:I,"First Error",0,1)="First Error",_xlfn.XLOOKUP(LEFT(F24,7),'Reference_data '!G:G,'Reference_data '!H:H,"Second Error",0,1),_xlfn.XLOOKUP(LEFT(F24,12),'Reference_data '!G:G,'Reference_data '!I:I,"First Error",0,1))</f>
        <v>UTILITY</v>
      </c>
      <c r="L24" s="63"/>
      <c r="M24" s="63"/>
      <c r="N24" s="63"/>
      <c r="O24" s="134">
        <v>44870</v>
      </c>
      <c r="P24" s="63"/>
      <c r="Q24" s="63"/>
      <c r="R24" s="63"/>
      <c r="S24" s="139"/>
      <c r="T24" s="63"/>
      <c r="U24" s="63"/>
      <c r="V24" s="10"/>
      <c r="W24" s="63"/>
      <c r="X24" s="63"/>
      <c r="Y24" s="63"/>
      <c r="Z24" s="63"/>
      <c r="AA24" s="63"/>
      <c r="AB24" s="64"/>
      <c r="AC24" s="64" t="e">
        <f>_xlfn.XLOOKUP(C24,DATA1,DATA4,"NA",0,1)</f>
        <v>#REF!</v>
      </c>
    </row>
    <row r="25" spans="1:29" customFormat="1" ht="76.5" customHeight="1" x14ac:dyDescent="0.35">
      <c r="A25" s="10">
        <f t="shared" si="0"/>
        <v>31</v>
      </c>
      <c r="B25" s="10" t="str">
        <f t="shared" si="1"/>
        <v/>
      </c>
      <c r="C25" s="177">
        <v>13049400</v>
      </c>
      <c r="D25" s="43">
        <v>44776</v>
      </c>
      <c r="E25" s="131" t="s">
        <v>277</v>
      </c>
      <c r="F25" s="25" t="s">
        <v>42</v>
      </c>
      <c r="G25" s="25" t="s">
        <v>10</v>
      </c>
      <c r="H25" s="25" t="s">
        <v>218</v>
      </c>
      <c r="I25" s="25" t="s">
        <v>266</v>
      </c>
      <c r="J25" s="25" t="s">
        <v>246</v>
      </c>
      <c r="K25" s="4" t="str">
        <f>IF(_xlfn.XLOOKUP(LEFT(F25,12),'Reference_data '!G:G,'Reference_data '!I:I,"First Error",0,1)="First Error",_xlfn.XLOOKUP(LEFT(F25,7),'Reference_data '!G:G,'Reference_data '!H:H,"Second Error",0,1),_xlfn.XLOOKUP(LEFT(F25,12),'Reference_data '!G:G,'Reference_data '!I:I,"First Error",0,1))</f>
        <v>REFINERY</v>
      </c>
      <c r="L25" s="63"/>
      <c r="M25" s="63"/>
      <c r="N25" s="63"/>
      <c r="O25" s="63"/>
      <c r="P25" s="63"/>
      <c r="Q25" s="63"/>
      <c r="R25" s="63"/>
      <c r="S25" s="139" t="s">
        <v>278</v>
      </c>
      <c r="T25" s="63"/>
      <c r="U25" s="63"/>
      <c r="V25" s="10"/>
      <c r="W25" s="63"/>
      <c r="X25" s="63"/>
      <c r="Y25" s="63"/>
      <c r="Z25" s="63"/>
      <c r="AA25" s="63"/>
      <c r="AB25" s="64"/>
      <c r="AC25" s="64" t="e">
        <f>_xlfn.XLOOKUP(C25,DATA1,DATA4,"NA",0,1)</f>
        <v>#REF!</v>
      </c>
    </row>
    <row r="26" spans="1:29" customFormat="1" ht="15.5" x14ac:dyDescent="0.35">
      <c r="A26" s="10">
        <f t="shared" si="0"/>
        <v>43</v>
      </c>
      <c r="B26" s="10" t="str">
        <f t="shared" si="1"/>
        <v/>
      </c>
      <c r="C26" s="177">
        <v>13093180</v>
      </c>
      <c r="D26" s="43">
        <v>44856</v>
      </c>
      <c r="E26" s="131" t="s">
        <v>279</v>
      </c>
      <c r="F26" s="25" t="s">
        <v>280</v>
      </c>
      <c r="G26" s="25" t="s">
        <v>10</v>
      </c>
      <c r="H26" s="25" t="s">
        <v>223</v>
      </c>
      <c r="I26" s="25" t="s">
        <v>233</v>
      </c>
      <c r="J26" s="25" t="s">
        <v>256</v>
      </c>
      <c r="K26" s="4" t="str">
        <f>IF(_xlfn.XLOOKUP(LEFT(F26,12),'Reference_data '!G:G,'Reference_data '!I:I,"First Error",0,1)="First Error",_xlfn.XLOOKUP(LEFT(F26,7),'Reference_data '!G:G,'Reference_data '!H:H,"Second Error",0,1),_xlfn.XLOOKUP(LEFT(F26,12),'Reference_data '!G:G,'Reference_data '!I:I,"First Error",0,1))</f>
        <v xml:space="preserve"> ETP</v>
      </c>
      <c r="L26" s="63"/>
      <c r="M26" s="63" t="e">
        <f>VLOOKUP(L26,'Reference_data '!$A$2:$B$17,2,0)</f>
        <v>#N/A</v>
      </c>
      <c r="N26" s="10" t="e">
        <f>VLOOKUP(L26,'Reference_data '!$A$2:$C$18,3,0)</f>
        <v>#N/A</v>
      </c>
      <c r="O26" s="63"/>
      <c r="P26" s="134">
        <v>44870</v>
      </c>
      <c r="Q26" s="63"/>
      <c r="R26" s="63"/>
      <c r="S26" s="139" t="s">
        <v>281</v>
      </c>
      <c r="T26" s="63"/>
      <c r="U26" s="63"/>
      <c r="V26" s="10"/>
      <c r="W26" s="63"/>
      <c r="X26" s="63"/>
      <c r="Y26" s="63"/>
      <c r="Z26" s="63"/>
      <c r="AA26" s="63"/>
      <c r="AB26" s="64"/>
      <c r="AC26" s="64"/>
    </row>
    <row r="27" spans="1:29" customFormat="1" ht="15.5" x14ac:dyDescent="0.35">
      <c r="A27" s="10">
        <f t="shared" si="0"/>
        <v>31</v>
      </c>
      <c r="B27" s="10" t="str">
        <f t="shared" si="1"/>
        <v/>
      </c>
      <c r="C27" s="177">
        <v>13049401</v>
      </c>
      <c r="D27" s="43">
        <v>44776</v>
      </c>
      <c r="E27" s="131" t="s">
        <v>282</v>
      </c>
      <c r="F27" s="25" t="s">
        <v>42</v>
      </c>
      <c r="G27" s="25" t="s">
        <v>10</v>
      </c>
      <c r="H27" s="25" t="s">
        <v>218</v>
      </c>
      <c r="I27" s="25" t="s">
        <v>266</v>
      </c>
      <c r="J27" s="25" t="s">
        <v>246</v>
      </c>
      <c r="K27" s="4" t="str">
        <f>IF(_xlfn.XLOOKUP(LEFT(F27,12),'Reference_data '!G:G,'Reference_data '!I:I,"First Error",0,1)="First Error",_xlfn.XLOOKUP(LEFT(F27,7),'Reference_data '!G:G,'Reference_data '!H:H,"Second Error",0,1),_xlfn.XLOOKUP(LEFT(F27,12),'Reference_data '!G:G,'Reference_data '!I:I,"First Error",0,1))</f>
        <v>REFINERY</v>
      </c>
      <c r="L27" s="63"/>
      <c r="M27" s="63"/>
      <c r="N27" s="63"/>
      <c r="O27" s="63"/>
      <c r="P27" s="63"/>
      <c r="Q27" s="63"/>
      <c r="R27" s="63"/>
      <c r="S27" s="139" t="s">
        <v>278</v>
      </c>
      <c r="T27" s="63"/>
      <c r="U27" s="63"/>
      <c r="V27" s="10"/>
      <c r="W27" s="63"/>
      <c r="X27" s="63"/>
      <c r="Y27" s="63"/>
      <c r="Z27" s="63"/>
      <c r="AA27" s="63"/>
      <c r="AB27" s="64"/>
      <c r="AC27" s="64" t="e">
        <f>_xlfn.XLOOKUP(C27,DATA1,DATA4,"NA",0,1)</f>
        <v>#REF!</v>
      </c>
    </row>
    <row r="28" spans="1:29" customFormat="1" ht="15.5" x14ac:dyDescent="0.35">
      <c r="A28" s="346">
        <f t="shared" si="0"/>
        <v>7</v>
      </c>
      <c r="B28" s="347" t="str">
        <f t="shared" si="1"/>
        <v/>
      </c>
      <c r="C28" s="408">
        <v>13156668</v>
      </c>
      <c r="D28" s="352">
        <v>44969</v>
      </c>
      <c r="E28" s="351" t="s">
        <v>283</v>
      </c>
      <c r="F28" s="351" t="s">
        <v>284</v>
      </c>
      <c r="G28" s="351" t="s">
        <v>10</v>
      </c>
      <c r="H28" s="351" t="s">
        <v>218</v>
      </c>
      <c r="I28" s="351" t="s">
        <v>285</v>
      </c>
      <c r="J28" s="351" t="s">
        <v>246</v>
      </c>
      <c r="K28" s="348" t="str">
        <f>IF(_xlfn.XLOOKUP(LEFT(F28,12),'Reference_data '!G:G,'Reference_data '!I:I,"First Error",0,1)="First Error",_xlfn.XLOOKUP(LEFT(F28,7),'Reference_data '!G:G,'Reference_data '!H:H,"Second Error",0,1),_xlfn.XLOOKUP(LEFT(F28,12),'Reference_data '!G:G,'Reference_data '!I:I,"First Error",0,1))</f>
        <v>PACKING</v>
      </c>
      <c r="L28" s="347"/>
      <c r="M28" s="346" t="e">
        <f>VLOOKUP(L28,'Reference_data '!$A$2:$B$17,2,0)</f>
        <v>#N/A</v>
      </c>
      <c r="N28" s="346" t="e">
        <f>VLOOKUP(L28,'Reference_data '!$A$2:$C$18,3,0)</f>
        <v>#N/A</v>
      </c>
      <c r="O28" s="347"/>
      <c r="P28" s="347"/>
      <c r="Q28" s="347"/>
      <c r="R28" s="347"/>
      <c r="S28" s="349"/>
      <c r="T28" s="347"/>
      <c r="U28" s="347"/>
      <c r="V28" s="346"/>
      <c r="W28" s="347"/>
      <c r="X28" s="347"/>
      <c r="Y28" s="347"/>
      <c r="Z28" s="347"/>
      <c r="AA28" s="347"/>
      <c r="AB28" s="350"/>
      <c r="AC28" s="350"/>
    </row>
    <row r="29" spans="1:29" customFormat="1" ht="31" x14ac:dyDescent="0.35">
      <c r="A29" s="10">
        <f t="shared" si="0"/>
        <v>39</v>
      </c>
      <c r="B29" s="10">
        <f t="shared" si="1"/>
        <v>1</v>
      </c>
      <c r="C29" s="177">
        <v>13078984</v>
      </c>
      <c r="D29" s="43">
        <v>44831</v>
      </c>
      <c r="E29" s="131" t="s">
        <v>286</v>
      </c>
      <c r="F29" s="25" t="s">
        <v>42</v>
      </c>
      <c r="G29" s="25" t="s">
        <v>10</v>
      </c>
      <c r="H29" s="25" t="s">
        <v>218</v>
      </c>
      <c r="I29" s="25" t="s">
        <v>287</v>
      </c>
      <c r="J29" s="25" t="s">
        <v>220</v>
      </c>
      <c r="K29" s="4" t="str">
        <f>IF(_xlfn.XLOOKUP(LEFT(F29,12),'Reference_data '!G:G,'Reference_data '!I:I,"First Error",0,1)="First Error",_xlfn.XLOOKUP(LEFT(F29,7),'Reference_data '!G:G,'Reference_data '!H:H,"Second Error",0,1),_xlfn.XLOOKUP(LEFT(F29,12),'Reference_data '!G:G,'Reference_data '!I:I,"First Error",0,1))</f>
        <v>REFINERY</v>
      </c>
      <c r="L29" s="25" t="s">
        <v>288</v>
      </c>
      <c r="M29" s="63" t="e">
        <f>VLOOKUP(L29,'Reference_data '!$A$2:$B$17,2,0)</f>
        <v>#N/A</v>
      </c>
      <c r="N29" s="63"/>
      <c r="O29" s="43">
        <v>44831</v>
      </c>
      <c r="P29" s="63"/>
      <c r="Q29" s="63"/>
      <c r="R29" s="63"/>
      <c r="S29" s="139" t="s">
        <v>289</v>
      </c>
      <c r="T29" s="63"/>
      <c r="U29" s="63"/>
      <c r="V29" s="10"/>
      <c r="W29" s="63"/>
      <c r="X29" s="63"/>
      <c r="Y29" s="63"/>
      <c r="Z29" s="63"/>
      <c r="AA29" s="63"/>
      <c r="AB29" s="64"/>
      <c r="AC29" s="64" t="e">
        <f>_xlfn.XLOOKUP(C29,DATA1,DATA4,"NA",0,1)</f>
        <v>#REF!</v>
      </c>
    </row>
    <row r="30" spans="1:29" customFormat="1" ht="77.5" x14ac:dyDescent="0.35">
      <c r="A30" s="12">
        <f t="shared" si="0"/>
        <v>42</v>
      </c>
      <c r="B30" s="10" t="str">
        <f t="shared" si="1"/>
        <v/>
      </c>
      <c r="C30" s="409">
        <v>13091370</v>
      </c>
      <c r="D30" s="240">
        <v>44853</v>
      </c>
      <c r="E30" s="168" t="s">
        <v>290</v>
      </c>
      <c r="F30" s="25" t="s">
        <v>42</v>
      </c>
      <c r="G30" s="25" t="s">
        <v>92</v>
      </c>
      <c r="H30" s="25" t="s">
        <v>218</v>
      </c>
      <c r="I30" s="25" t="s">
        <v>291</v>
      </c>
      <c r="J30" s="25" t="s">
        <v>246</v>
      </c>
      <c r="K30" s="4" t="str">
        <f>IF(_xlfn.XLOOKUP(LEFT(F30,12),'Reference_data '!G:G,'Reference_data '!I:I,"First Error",0,1)="First Error",_xlfn.XLOOKUP(LEFT(F30,7),'Reference_data '!G:G,'Reference_data '!H:H,"Second Error",0,1),_xlfn.XLOOKUP(LEFT(F30,12),'Reference_data '!G:G,'Reference_data '!I:I,"First Error",0,1))</f>
        <v>REFINERY</v>
      </c>
      <c r="L30" s="63">
        <v>2800</v>
      </c>
      <c r="M30" s="63" t="str">
        <f>VLOOKUP(L30,'Reference_data '!$A$2:$B$17,2,0)</f>
        <v>Dhaval</v>
      </c>
      <c r="N30" s="10" t="str">
        <f>VLOOKUP(L30,'Reference_data '!$A$2:$C$18,3,0)</f>
        <v>INS</v>
      </c>
      <c r="O30" s="134">
        <v>44880</v>
      </c>
      <c r="P30" s="134">
        <v>44887</v>
      </c>
      <c r="Q30" s="63"/>
      <c r="R30" s="63"/>
      <c r="S30" s="139" t="s">
        <v>292</v>
      </c>
      <c r="T30" s="63"/>
      <c r="U30" s="63"/>
      <c r="V30" s="10"/>
      <c r="W30" s="63"/>
      <c r="X30" s="63"/>
      <c r="Y30" s="63"/>
      <c r="Z30" s="63"/>
      <c r="AA30" s="63"/>
      <c r="AB30" s="64"/>
      <c r="AC30" s="64"/>
    </row>
    <row r="31" spans="1:29" customFormat="1" ht="29" x14ac:dyDescent="0.35">
      <c r="A31" s="10">
        <f t="shared" si="0"/>
        <v>48</v>
      </c>
      <c r="B31" s="10" t="str">
        <f t="shared" si="1"/>
        <v/>
      </c>
      <c r="C31" s="177">
        <v>13114735</v>
      </c>
      <c r="D31" s="43">
        <v>44895</v>
      </c>
      <c r="E31" s="131" t="s">
        <v>293</v>
      </c>
      <c r="F31" s="25" t="s">
        <v>294</v>
      </c>
      <c r="G31" s="25" t="s">
        <v>10</v>
      </c>
      <c r="H31" s="25" t="s">
        <v>223</v>
      </c>
      <c r="I31" s="25" t="s">
        <v>233</v>
      </c>
      <c r="J31" s="25" t="s">
        <v>256</v>
      </c>
      <c r="K31" s="4" t="str">
        <f>IF(_xlfn.XLOOKUP(LEFT(F31,12),'Reference_data '!G:G,'Reference_data '!I:I,"First Error",0,1)="First Error",_xlfn.XLOOKUP(LEFT(F31,7),'Reference_data '!G:G,'Reference_data '!H:H,"Second Error",0,1),_xlfn.XLOOKUP(LEFT(F31,12),'Reference_data '!G:G,'Reference_data '!I:I,"First Error",0,1))</f>
        <v>RAW PRODUCT TANKFARM RMFG</v>
      </c>
      <c r="L31" s="63"/>
      <c r="M31" s="10" t="e">
        <f>VLOOKUP(L31,'Reference_data '!$A$2:$B$17,2,0)</f>
        <v>#N/A</v>
      </c>
      <c r="N31" s="10" t="e">
        <f>VLOOKUP(L31,'Reference_data '!$A$2:$C$18,3,0)</f>
        <v>#N/A</v>
      </c>
      <c r="O31" s="134">
        <v>45007</v>
      </c>
      <c r="P31" s="63"/>
      <c r="Q31" s="63"/>
      <c r="R31" s="63"/>
      <c r="S31" s="139"/>
      <c r="T31" s="63"/>
      <c r="U31" s="63"/>
      <c r="V31" s="10"/>
      <c r="W31" s="63"/>
      <c r="X31" s="63"/>
      <c r="Y31" s="63"/>
      <c r="Z31" s="63"/>
      <c r="AA31" s="63"/>
      <c r="AB31" s="64"/>
      <c r="AC31" s="64"/>
    </row>
    <row r="32" spans="1:29" customFormat="1" ht="46" customHeight="1" x14ac:dyDescent="0.35">
      <c r="A32" s="10">
        <f t="shared" si="0"/>
        <v>9</v>
      </c>
      <c r="B32" s="63">
        <f t="shared" si="1"/>
        <v>1</v>
      </c>
      <c r="C32" s="177">
        <v>13168439</v>
      </c>
      <c r="D32" s="43">
        <v>44988</v>
      </c>
      <c r="E32" s="25" t="s">
        <v>295</v>
      </c>
      <c r="F32" s="25" t="s">
        <v>42</v>
      </c>
      <c r="G32" s="25" t="s">
        <v>10</v>
      </c>
      <c r="H32" s="25" t="s">
        <v>218</v>
      </c>
      <c r="I32" s="25" t="s">
        <v>287</v>
      </c>
      <c r="J32" s="25" t="s">
        <v>220</v>
      </c>
      <c r="K32" s="4" t="str">
        <f>IF(_xlfn.XLOOKUP(LEFT(F32,12),'Reference_data '!G:G,'Reference_data '!I:I,"First Error",0,1)="First Error",_xlfn.XLOOKUP(LEFT(F32,7),'Reference_data '!G:G,'Reference_data '!H:H,"Second Error",0,1),_xlfn.XLOOKUP(LEFT(F32,12),'Reference_data '!G:G,'Reference_data '!I:I,"First Error",0,1))</f>
        <v>REFINERY</v>
      </c>
      <c r="L32" s="63"/>
      <c r="M32" s="10" t="e">
        <f>VLOOKUP(L32,'Reference_data '!$A$2:$B$17,2,0)</f>
        <v>#N/A</v>
      </c>
      <c r="N32" s="10" t="e">
        <f>VLOOKUP(L32,'Reference_data '!$A$2:$C$18,3,0)</f>
        <v>#N/A</v>
      </c>
      <c r="O32" s="63"/>
      <c r="P32" s="63"/>
      <c r="Q32" s="63"/>
      <c r="R32" s="63"/>
      <c r="S32" s="139"/>
      <c r="T32" s="63"/>
      <c r="U32" s="63"/>
      <c r="V32" s="10"/>
      <c r="W32" s="63"/>
      <c r="X32" s="63"/>
      <c r="Y32" s="63"/>
      <c r="Z32" s="63"/>
      <c r="AA32" s="63"/>
      <c r="AB32" s="64"/>
      <c r="AC32" s="64"/>
    </row>
    <row r="33" spans="1:29" customFormat="1" ht="29" x14ac:dyDescent="0.35">
      <c r="A33" s="10">
        <f t="shared" si="0"/>
        <v>38</v>
      </c>
      <c r="B33" s="10">
        <f t="shared" si="1"/>
        <v>1</v>
      </c>
      <c r="C33" s="249">
        <v>12880157</v>
      </c>
      <c r="D33" s="90">
        <v>44456</v>
      </c>
      <c r="E33" s="162" t="s">
        <v>296</v>
      </c>
      <c r="F33" s="69" t="s">
        <v>42</v>
      </c>
      <c r="G33" s="69" t="s">
        <v>10</v>
      </c>
      <c r="H33" s="69" t="s">
        <v>223</v>
      </c>
      <c r="I33" s="69" t="s">
        <v>227</v>
      </c>
      <c r="J33" s="69" t="s">
        <v>220</v>
      </c>
      <c r="K33" s="4" t="str">
        <f>IF(_xlfn.XLOOKUP(LEFT(F33,12),'Reference_data '!G:G,'Reference_data '!I:I,"First Error",0,1)="First Error",_xlfn.XLOOKUP(LEFT(F33,7),'Reference_data '!G:G,'Reference_data '!H:H,"Second Error",0,1),_xlfn.XLOOKUP(LEFT(F33,12),'Reference_data '!G:G,'Reference_data '!I:I,"First Error",0,1))</f>
        <v>REFINERY</v>
      </c>
      <c r="L33" s="70">
        <v>8</v>
      </c>
      <c r="M33" s="70" t="s">
        <v>297</v>
      </c>
      <c r="N33" s="70" t="str">
        <f>VLOOKUP(L33,'Reference_data '!$A$2:$C$18,3,0)</f>
        <v>EXT</v>
      </c>
      <c r="O33" s="71">
        <v>44695</v>
      </c>
      <c r="P33" s="25" t="s">
        <v>230</v>
      </c>
      <c r="Q33" s="70"/>
      <c r="R33" s="4"/>
      <c r="S33" s="72" t="s">
        <v>298</v>
      </c>
      <c r="T33" s="4"/>
      <c r="U33" s="70"/>
      <c r="V33" s="26">
        <f ca="1">TODAY()</f>
        <v>45194</v>
      </c>
      <c r="W33" s="10" t="str" cm="1">
        <f t="array" ref="W33">IF(J33="WMAT",_xlfn.IFS(U33-V33=0,"Update require",U33-V33&lt;0,"Pending follow up",U33-V33&gt;0,"ASK Later"),"")</f>
        <v/>
      </c>
      <c r="X33" s="10"/>
      <c r="Y33" s="70"/>
      <c r="Z33" s="70"/>
      <c r="AA33" s="70"/>
      <c r="AB33" s="68"/>
      <c r="AC33" s="64" t="e">
        <f t="shared" ref="AC33:AC38" si="3">_xlfn.XLOOKUP(C33,DATA1,DATA4,"NA",0,1)</f>
        <v>#REF!</v>
      </c>
    </row>
    <row r="34" spans="1:29" customFormat="1" ht="29" x14ac:dyDescent="0.35">
      <c r="A34" s="10">
        <f t="shared" si="0"/>
        <v>11</v>
      </c>
      <c r="B34" s="10" t="str">
        <f t="shared" si="1"/>
        <v/>
      </c>
      <c r="C34" s="249">
        <v>12970974</v>
      </c>
      <c r="D34" s="90">
        <v>44633</v>
      </c>
      <c r="E34" s="131" t="s">
        <v>299</v>
      </c>
      <c r="F34" s="25" t="s">
        <v>294</v>
      </c>
      <c r="G34" s="25" t="s">
        <v>10</v>
      </c>
      <c r="H34" s="25" t="s">
        <v>218</v>
      </c>
      <c r="I34" s="25" t="s">
        <v>266</v>
      </c>
      <c r="J34" s="25" t="s">
        <v>300</v>
      </c>
      <c r="K34" s="4" t="str">
        <f>IF(_xlfn.XLOOKUP(LEFT(F34,12),'Reference_data '!G:G,'Reference_data '!I:I,"First Error",0,1)="First Error",_xlfn.XLOOKUP(LEFT(F34,7),'Reference_data '!G:G,'Reference_data '!H:H,"Second Error",0,1),_xlfn.XLOOKUP(LEFT(F34,12),'Reference_data '!G:G,'Reference_data '!I:I,"First Error",0,1))</f>
        <v>RAW PRODUCT TANKFARM RMFG</v>
      </c>
      <c r="L34" s="10"/>
      <c r="M34" s="10" t="e">
        <f>VLOOKUP(L34,'Reference_data '!$A$2:$B$17,2,0)</f>
        <v>#N/A</v>
      </c>
      <c r="N34" s="10" t="e">
        <f>VLOOKUP(L34,'Reference_data '!$A$2:$C$18,3,0)</f>
        <v>#N/A</v>
      </c>
      <c r="O34" s="10"/>
      <c r="P34" s="10"/>
      <c r="Q34" s="10"/>
      <c r="R34" s="4"/>
      <c r="S34" s="4"/>
      <c r="T34" s="4"/>
      <c r="U34" s="10"/>
      <c r="V34" s="26">
        <f ca="1">TODAY()</f>
        <v>45194</v>
      </c>
      <c r="W34" s="10" t="str" cm="1">
        <f t="array" ref="W34">IF(J34="WMAT",_xlfn.IFS(U34-V34=0,"Update require",U34-V34&lt;0,"Pending follow up",U34-V34&gt;0,"ASK Later"),"")</f>
        <v/>
      </c>
      <c r="X34" s="10"/>
      <c r="Y34" s="10"/>
      <c r="Z34" s="10"/>
      <c r="AA34" s="10"/>
      <c r="AC34" s="64" t="e">
        <f t="shared" si="3"/>
        <v>#REF!</v>
      </c>
    </row>
    <row r="35" spans="1:29" customFormat="1" ht="15.5" x14ac:dyDescent="0.35">
      <c r="A35" s="10">
        <f t="shared" si="0"/>
        <v>33</v>
      </c>
      <c r="B35" s="10" t="str">
        <f t="shared" si="1"/>
        <v/>
      </c>
      <c r="C35" s="177">
        <v>13057463</v>
      </c>
      <c r="D35" s="233">
        <v>44790</v>
      </c>
      <c r="E35" s="131" t="s">
        <v>301</v>
      </c>
      <c r="F35" s="25" t="s">
        <v>42</v>
      </c>
      <c r="G35" s="25" t="s">
        <v>92</v>
      </c>
      <c r="H35" s="25" t="s">
        <v>218</v>
      </c>
      <c r="I35" s="25" t="s">
        <v>287</v>
      </c>
      <c r="J35" s="25" t="s">
        <v>302</v>
      </c>
      <c r="K35" s="4" t="str">
        <f>IF(_xlfn.XLOOKUP(LEFT(F35,12),'Reference_data '!G:G,'Reference_data '!I:I,"First Error",0,1)="First Error",_xlfn.XLOOKUP(LEFT(F35,7),'Reference_data '!G:G,'Reference_data '!H:H,"Second Error",0,1),_xlfn.XLOOKUP(LEFT(F35,12),'Reference_data '!G:G,'Reference_data '!I:I,"First Error",0,1))</f>
        <v>REFINERY</v>
      </c>
      <c r="L35" s="63">
        <v>2800</v>
      </c>
      <c r="M35" s="63" t="str">
        <f>VLOOKUP(L35,'Reference_data '!$A$2:$B$17,2,0)</f>
        <v>Dhaval</v>
      </c>
      <c r="N35" s="10" t="str">
        <f>VLOOKUP(L35,'Reference_data '!$A$2:$C$18,3,0)</f>
        <v>INS</v>
      </c>
      <c r="O35" s="134">
        <v>44791</v>
      </c>
      <c r="P35" s="63"/>
      <c r="Q35" s="63"/>
      <c r="R35" s="63"/>
      <c r="S35" s="139" t="s">
        <v>303</v>
      </c>
      <c r="T35" s="63"/>
      <c r="U35" s="63"/>
      <c r="V35" s="10"/>
      <c r="W35" s="63"/>
      <c r="X35" s="63"/>
      <c r="Y35" s="63"/>
      <c r="Z35" s="63"/>
      <c r="AA35" s="63"/>
      <c r="AB35" s="64"/>
      <c r="AC35" s="64" t="e">
        <f t="shared" si="3"/>
        <v>#REF!</v>
      </c>
    </row>
    <row r="36" spans="1:29" customFormat="1" ht="29" x14ac:dyDescent="0.35">
      <c r="A36" s="10">
        <f t="shared" si="0"/>
        <v>37</v>
      </c>
      <c r="B36" s="10">
        <f t="shared" si="1"/>
        <v>1</v>
      </c>
      <c r="C36" s="177">
        <v>13073397</v>
      </c>
      <c r="D36" s="233">
        <v>44820</v>
      </c>
      <c r="E36" s="131" t="s">
        <v>304</v>
      </c>
      <c r="F36" s="25" t="s">
        <v>42</v>
      </c>
      <c r="G36" s="25" t="s">
        <v>92</v>
      </c>
      <c r="H36" s="25" t="s">
        <v>223</v>
      </c>
      <c r="I36" s="25" t="s">
        <v>233</v>
      </c>
      <c r="J36" s="25" t="s">
        <v>220</v>
      </c>
      <c r="K36" s="4" t="str">
        <f>IF(_xlfn.XLOOKUP(LEFT(F36,12),'Reference_data '!G:G,'Reference_data '!I:I,"First Error",0,1)="First Error",_xlfn.XLOOKUP(LEFT(F36,7),'Reference_data '!G:G,'Reference_data '!H:H,"Second Error",0,1),_xlfn.XLOOKUP(LEFT(F36,12),'Reference_data '!G:G,'Reference_data '!I:I,"First Error",0,1))</f>
        <v>REFINERY</v>
      </c>
      <c r="L36" s="63"/>
      <c r="M36" s="63" t="e">
        <f>VLOOKUP(L36,'Reference_data '!$A$2:$B$17,2,0)</f>
        <v>#N/A</v>
      </c>
      <c r="N36" s="10" t="e">
        <f>VLOOKUP(L36,'Reference_data '!$A$2:$C$18,3,0)</f>
        <v>#N/A</v>
      </c>
      <c r="O36" s="134">
        <v>44882</v>
      </c>
      <c r="P36" s="63"/>
      <c r="Q36" s="63"/>
      <c r="R36" s="63"/>
      <c r="S36" s="139"/>
      <c r="T36" s="63"/>
      <c r="U36" s="63"/>
      <c r="V36" s="10"/>
      <c r="W36" s="63"/>
      <c r="X36" s="63"/>
      <c r="Y36" s="63"/>
      <c r="Z36" s="63"/>
      <c r="AA36" s="63"/>
      <c r="AB36" s="64"/>
      <c r="AC36" s="64" t="e">
        <f t="shared" si="3"/>
        <v>#REF!</v>
      </c>
    </row>
    <row r="37" spans="1:29" customFormat="1" ht="15.5" x14ac:dyDescent="0.35">
      <c r="A37" s="10">
        <f t="shared" si="0"/>
        <v>37</v>
      </c>
      <c r="B37" s="10">
        <f t="shared" si="1"/>
        <v>1</v>
      </c>
      <c r="C37" s="177">
        <v>13073398</v>
      </c>
      <c r="D37" s="233">
        <v>44820</v>
      </c>
      <c r="E37" s="131" t="s">
        <v>305</v>
      </c>
      <c r="F37" s="25" t="s">
        <v>42</v>
      </c>
      <c r="G37" s="25" t="s">
        <v>92</v>
      </c>
      <c r="H37" s="25" t="s">
        <v>223</v>
      </c>
      <c r="I37" s="25" t="s">
        <v>233</v>
      </c>
      <c r="J37" s="25" t="s">
        <v>220</v>
      </c>
      <c r="K37" s="4" t="str">
        <f>IF(_xlfn.XLOOKUP(LEFT(F37,12),'Reference_data '!G:G,'Reference_data '!I:I,"First Error",0,1)="First Error",_xlfn.XLOOKUP(LEFT(F37,7),'Reference_data '!G:G,'Reference_data '!H:H,"Second Error",0,1),_xlfn.XLOOKUP(LEFT(F37,12),'Reference_data '!G:G,'Reference_data '!I:I,"First Error",0,1))</f>
        <v>REFINERY</v>
      </c>
      <c r="L37" s="63"/>
      <c r="M37" s="63" t="e">
        <f>VLOOKUP(L37,'Reference_data '!$A$2:$B$17,2,0)</f>
        <v>#N/A</v>
      </c>
      <c r="N37" s="10" t="e">
        <f>VLOOKUP(L37,'Reference_data '!$A$2:$C$18,3,0)</f>
        <v>#N/A</v>
      </c>
      <c r="O37" s="134">
        <v>44882</v>
      </c>
      <c r="P37" s="63"/>
      <c r="Q37" s="63"/>
      <c r="R37" s="63"/>
      <c r="S37" s="139"/>
      <c r="T37" s="63"/>
      <c r="U37" s="63"/>
      <c r="V37" s="10"/>
      <c r="W37" s="63"/>
      <c r="X37" s="63"/>
      <c r="Y37" s="63"/>
      <c r="Z37" s="63"/>
      <c r="AA37" s="63"/>
      <c r="AB37" s="64"/>
      <c r="AC37" s="64" t="e">
        <f t="shared" si="3"/>
        <v>#REF!</v>
      </c>
    </row>
    <row r="38" spans="1:29" customFormat="1" ht="15.5" x14ac:dyDescent="0.35">
      <c r="A38" s="10">
        <f t="shared" si="0"/>
        <v>17</v>
      </c>
      <c r="B38" s="10" t="str">
        <f t="shared" si="1"/>
        <v/>
      </c>
      <c r="C38" s="249">
        <v>12995381</v>
      </c>
      <c r="D38" s="90">
        <v>44677</v>
      </c>
      <c r="E38" s="131" t="s">
        <v>306</v>
      </c>
      <c r="F38" s="25" t="s">
        <v>182</v>
      </c>
      <c r="G38" s="25" t="s">
        <v>10</v>
      </c>
      <c r="H38" s="25" t="s">
        <v>218</v>
      </c>
      <c r="I38" s="25" t="s">
        <v>307</v>
      </c>
      <c r="J38" s="25" t="s">
        <v>300</v>
      </c>
      <c r="K38" s="4" t="str">
        <f>IF(_xlfn.XLOOKUP(LEFT(F38,12),'Reference_data '!G:G,'Reference_data '!I:I,"First Error",0,1)="First Error",_xlfn.XLOOKUP(LEFT(F38,7),'Reference_data '!G:G,'Reference_data '!H:H,"Second Error",0,1),_xlfn.XLOOKUP(LEFT(F38,12),'Reference_data '!G:G,'Reference_data '!I:I,"First Error",0,1))</f>
        <v>Kandla plant</v>
      </c>
      <c r="L38" s="10"/>
      <c r="M38" s="10" t="e">
        <f>VLOOKUP(L38,'Reference_data '!$A$2:$B$17,2,0)</f>
        <v>#N/A</v>
      </c>
      <c r="N38" s="10" t="e">
        <f>VLOOKUP(L38,'Reference_data '!$A$2:$C$18,3,0)</f>
        <v>#N/A</v>
      </c>
      <c r="O38" s="26">
        <v>44953</v>
      </c>
      <c r="P38" s="10"/>
      <c r="Q38" s="10"/>
      <c r="R38" s="4"/>
      <c r="S38" s="4"/>
      <c r="T38" s="10"/>
      <c r="U38" s="10"/>
      <c r="V38" s="26">
        <f ca="1">TODAY()</f>
        <v>45194</v>
      </c>
      <c r="W38" s="10" t="str" cm="1">
        <f t="array" ref="W38">IF(J38="WMAT",_xlfn.IFS(U38-V38=0,"Update require",U38-V38&lt;0,"Pending follow up",U38-V38&gt;0,"ASK Later"),"")</f>
        <v/>
      </c>
      <c r="X38" s="10"/>
      <c r="Y38" s="10"/>
      <c r="Z38" s="10"/>
      <c r="AA38" s="10"/>
      <c r="AC38" s="64" t="e">
        <f t="shared" si="3"/>
        <v>#REF!</v>
      </c>
    </row>
    <row r="39" spans="1:29" customFormat="1" ht="31" x14ac:dyDescent="0.35">
      <c r="A39" s="10">
        <f t="shared" si="0"/>
        <v>47</v>
      </c>
      <c r="B39" s="10" t="str">
        <f t="shared" si="1"/>
        <v/>
      </c>
      <c r="C39" s="403">
        <v>13108926</v>
      </c>
      <c r="D39" s="378">
        <v>44885</v>
      </c>
      <c r="E39" s="365" t="s">
        <v>308</v>
      </c>
      <c r="F39" s="31" t="s">
        <v>42</v>
      </c>
      <c r="G39" s="31" t="s">
        <v>10</v>
      </c>
      <c r="H39" s="31" t="s">
        <v>218</v>
      </c>
      <c r="I39" s="31" t="s">
        <v>291</v>
      </c>
      <c r="J39" s="31" t="s">
        <v>309</v>
      </c>
      <c r="K39" s="321" t="str">
        <f>IF(_xlfn.XLOOKUP(LEFT(F39,12),'Reference_data '!G:G,'Reference_data '!I:I,"First Error",0,1)="First Error",_xlfn.XLOOKUP(LEFT(F39,7),'Reference_data '!G:G,'Reference_data '!H:H,"Second Error",0,1),_xlfn.XLOOKUP(LEFT(F39,12),'Reference_data '!G:G,'Reference_data '!I:I,"First Error",0,1))</f>
        <v>REFINERY</v>
      </c>
      <c r="L39" s="322">
        <v>2784</v>
      </c>
      <c r="M39" s="32" t="str">
        <f>VLOOKUP(L39,'Reference_data '!$A$2:$B$17,2,0)</f>
        <v>Jignesh</v>
      </c>
      <c r="N39" s="32" t="str">
        <f>VLOOKUP(L39,'Reference_data '!$A$2:$C$18,3,0)</f>
        <v>MEC</v>
      </c>
      <c r="O39" s="323">
        <v>44886</v>
      </c>
      <c r="P39" s="322"/>
      <c r="Q39" s="322"/>
      <c r="R39" s="322"/>
      <c r="S39" s="324" t="s">
        <v>310</v>
      </c>
      <c r="T39" s="63"/>
      <c r="U39" s="63"/>
      <c r="V39" s="10"/>
      <c r="W39" s="63"/>
      <c r="X39" s="63"/>
      <c r="Y39" s="63"/>
      <c r="Z39" s="63"/>
      <c r="AA39" s="63"/>
      <c r="AB39" s="64"/>
      <c r="AC39" s="64"/>
    </row>
    <row r="40" spans="1:29" customFormat="1" ht="15.5" x14ac:dyDescent="0.35">
      <c r="A40" s="346">
        <f t="shared" si="0"/>
        <v>8</v>
      </c>
      <c r="B40" s="347">
        <f t="shared" si="1"/>
        <v>12</v>
      </c>
      <c r="C40" s="408">
        <v>13162108</v>
      </c>
      <c r="D40" s="352">
        <v>44978</v>
      </c>
      <c r="E40" s="351" t="s">
        <v>311</v>
      </c>
      <c r="F40" s="351" t="s">
        <v>312</v>
      </c>
      <c r="G40" s="351" t="s">
        <v>10</v>
      </c>
      <c r="H40" s="351" t="s">
        <v>223</v>
      </c>
      <c r="I40" s="351" t="s">
        <v>219</v>
      </c>
      <c r="J40" s="351" t="s">
        <v>220</v>
      </c>
      <c r="K40" s="348" t="str">
        <f>IF(_xlfn.XLOOKUP(LEFT(F40,12),'Reference_data '!G:G,'Reference_data '!I:I,"First Error",0,1)="First Error",_xlfn.XLOOKUP(LEFT(F40,7),'Reference_data '!G:G,'Reference_data '!H:H,"Second Error",0,1),_xlfn.XLOOKUP(LEFT(F40,12),'Reference_data '!G:G,'Reference_data '!I:I,"First Error",0,1))</f>
        <v>PACKING</v>
      </c>
      <c r="L40" s="347">
        <v>2784</v>
      </c>
      <c r="M40" s="346" t="str">
        <f>VLOOKUP(L40,'Reference_data '!$A$2:$B$17,2,0)</f>
        <v>Jignesh</v>
      </c>
      <c r="N40" s="346" t="str">
        <f>VLOOKUP(L40,'Reference_data '!$A$2:$C$18,3,0)</f>
        <v>MEC</v>
      </c>
      <c r="O40" s="353">
        <v>45002</v>
      </c>
      <c r="P40" s="347"/>
      <c r="Q40" s="353">
        <v>45007</v>
      </c>
      <c r="R40" s="347">
        <v>2</v>
      </c>
      <c r="S40" s="349" t="s">
        <v>313</v>
      </c>
      <c r="T40" s="347"/>
      <c r="U40" s="347"/>
      <c r="V40" s="346"/>
      <c r="W40" s="347"/>
      <c r="X40" s="347"/>
      <c r="Y40" s="347"/>
      <c r="Z40" s="347"/>
      <c r="AA40" s="347" t="s">
        <v>140</v>
      </c>
      <c r="AB40" s="350"/>
      <c r="AC40" s="350"/>
    </row>
    <row r="41" spans="1:29" customFormat="1" ht="15.5" x14ac:dyDescent="0.35">
      <c r="A41" s="10">
        <f t="shared" si="0"/>
        <v>18</v>
      </c>
      <c r="B41" s="10" t="str">
        <f t="shared" si="1"/>
        <v/>
      </c>
      <c r="C41" s="405">
        <v>12997840</v>
      </c>
      <c r="D41" s="248">
        <v>44681</v>
      </c>
      <c r="E41" s="325" t="s">
        <v>314</v>
      </c>
      <c r="F41" s="250" t="s">
        <v>24</v>
      </c>
      <c r="G41" s="250" t="s">
        <v>10</v>
      </c>
      <c r="H41" s="250" t="s">
        <v>237</v>
      </c>
      <c r="I41" s="250" t="s">
        <v>307</v>
      </c>
      <c r="J41" s="250" t="s">
        <v>300</v>
      </c>
      <c r="K41" s="326" t="str">
        <f>IF(_xlfn.XLOOKUP(LEFT(F41,12),'Reference_data '!G:G,'Reference_data '!I:I,"First Error",0,1)="First Error",_xlfn.XLOOKUP(LEFT(F41,7),'Reference_data '!G:G,'Reference_data '!H:H,"Second Error",0,1),_xlfn.XLOOKUP(LEFT(F41,12),'Reference_data '!G:G,'Reference_data '!I:I,"First Error",0,1))</f>
        <v>FIRE FIGHTING SYSTEM</v>
      </c>
      <c r="L41" s="30">
        <v>8</v>
      </c>
      <c r="M41" s="30" t="s">
        <v>315</v>
      </c>
      <c r="N41" s="30" t="str">
        <f>VLOOKUP(L41,'Reference_data '!$A$2:$C$18,3,0)</f>
        <v>EXT</v>
      </c>
      <c r="O41" s="156">
        <v>44707</v>
      </c>
      <c r="P41" s="156">
        <v>44953</v>
      </c>
      <c r="Q41" s="30"/>
      <c r="R41" s="30"/>
      <c r="S41" s="326"/>
      <c r="T41" s="10"/>
      <c r="U41" s="10"/>
      <c r="V41" s="26">
        <f ca="1">TODAY()</f>
        <v>45194</v>
      </c>
      <c r="W41" s="10" t="str" cm="1">
        <f t="array" ref="W41">IF(J41="WMAT",_xlfn.IFS(U41-V41=0,"Update require",U41-V41&lt;0,"Pending follow up",U41-V41&gt;0,"ASK Later"),"")</f>
        <v/>
      </c>
      <c r="X41" s="10"/>
      <c r="Y41" s="10"/>
      <c r="Z41" s="10"/>
      <c r="AA41" s="10"/>
      <c r="AC41" s="64" t="e">
        <f>_xlfn.XLOOKUP(C41,DATA1,DATA4,"NA",0,1)</f>
        <v>#REF!</v>
      </c>
    </row>
    <row r="42" spans="1:29" customFormat="1" ht="31" x14ac:dyDescent="0.35">
      <c r="A42" s="10">
        <f t="shared" si="0"/>
        <v>48</v>
      </c>
      <c r="B42" s="10">
        <f t="shared" si="1"/>
        <v>1</v>
      </c>
      <c r="C42" s="177">
        <v>13115809</v>
      </c>
      <c r="D42" s="43">
        <v>44897</v>
      </c>
      <c r="E42" s="131" t="s">
        <v>316</v>
      </c>
      <c r="F42" s="25" t="s">
        <v>42</v>
      </c>
      <c r="G42" s="25" t="s">
        <v>10</v>
      </c>
      <c r="H42" s="25" t="s">
        <v>218</v>
      </c>
      <c r="I42" s="25" t="s">
        <v>291</v>
      </c>
      <c r="J42" s="25" t="s">
        <v>220</v>
      </c>
      <c r="K42" s="4" t="str">
        <f>IF(_xlfn.XLOOKUP(LEFT(F42,12),'Reference_data '!G:G,'Reference_data '!I:I,"First Error",0,1)="First Error",_xlfn.XLOOKUP(LEFT(F42,7),'Reference_data '!G:G,'Reference_data '!H:H,"Second Error",0,1),_xlfn.XLOOKUP(LEFT(F42,12),'Reference_data '!G:G,'Reference_data '!I:I,"First Error",0,1))</f>
        <v>REFINERY</v>
      </c>
      <c r="L42" s="63">
        <v>8</v>
      </c>
      <c r="M42" s="10" t="s">
        <v>317</v>
      </c>
      <c r="N42" s="10" t="str">
        <f>VLOOKUP(L42,'Reference_data '!$A$2:$C$18,3,0)</f>
        <v>EXT</v>
      </c>
      <c r="O42" s="134">
        <v>44900</v>
      </c>
      <c r="P42" s="134">
        <v>44974</v>
      </c>
      <c r="Q42" s="63"/>
      <c r="R42" s="63"/>
      <c r="S42" s="139" t="s">
        <v>318</v>
      </c>
      <c r="T42" s="63"/>
      <c r="U42" s="63"/>
      <c r="V42" s="10"/>
      <c r="W42" s="63"/>
      <c r="X42" s="63"/>
      <c r="Y42" s="63"/>
      <c r="Z42" s="63"/>
      <c r="AA42" s="63"/>
      <c r="AB42" s="64"/>
      <c r="AC42" s="64"/>
    </row>
    <row r="43" spans="1:29" customFormat="1" ht="15.5" x14ac:dyDescent="0.35">
      <c r="A43" s="10">
        <f t="shared" si="0"/>
        <v>9</v>
      </c>
      <c r="B43" s="63">
        <f t="shared" si="1"/>
        <v>10</v>
      </c>
      <c r="C43" s="177">
        <v>13167751</v>
      </c>
      <c r="D43" s="43">
        <v>44987</v>
      </c>
      <c r="E43" s="25" t="s">
        <v>319</v>
      </c>
      <c r="F43" s="25" t="s">
        <v>320</v>
      </c>
      <c r="G43" s="25" t="s">
        <v>61</v>
      </c>
      <c r="H43" s="25" t="s">
        <v>223</v>
      </c>
      <c r="I43" s="25" t="s">
        <v>233</v>
      </c>
      <c r="J43" s="25" t="s">
        <v>220</v>
      </c>
      <c r="K43" s="4" t="str">
        <f>IF(_xlfn.XLOOKUP(LEFT(F43,12),'Reference_data '!G:G,'Reference_data '!I:I,"First Error",0,1)="First Error",_xlfn.XLOOKUP(LEFT(F43,7),'Reference_data '!G:G,'Reference_data '!H:H,"Second Error",0,1),_xlfn.XLOOKUP(LEFT(F43,12),'Reference_data '!G:G,'Reference_data '!I:I,"First Error",0,1))</f>
        <v>REFINERY</v>
      </c>
      <c r="L43" s="63">
        <v>3195</v>
      </c>
      <c r="M43" s="10" t="str">
        <f>VLOOKUP(L43,'Reference_data '!$A$2:$B$17,2,0)</f>
        <v>Mehul</v>
      </c>
      <c r="N43" s="10" t="str">
        <f>VLOOKUP(L43,'Reference_data '!$A$2:$C$18,3,0)</f>
        <v>ELE</v>
      </c>
      <c r="O43" s="134">
        <v>44989</v>
      </c>
      <c r="P43" s="134"/>
      <c r="Q43" s="134">
        <v>44991</v>
      </c>
      <c r="R43" s="63">
        <v>4</v>
      </c>
      <c r="S43" s="139"/>
      <c r="T43" s="63"/>
      <c r="U43" s="63"/>
      <c r="V43" s="10"/>
      <c r="W43" s="63"/>
      <c r="X43" s="63"/>
      <c r="Y43" s="63"/>
      <c r="Z43" s="63"/>
      <c r="AA43" s="63"/>
      <c r="AB43" s="64"/>
      <c r="AC43" s="64"/>
    </row>
    <row r="44" spans="1:29" customFormat="1" ht="29" x14ac:dyDescent="0.35">
      <c r="A44" s="10">
        <f t="shared" si="0"/>
        <v>38</v>
      </c>
      <c r="B44" s="10">
        <f t="shared" si="1"/>
        <v>1</v>
      </c>
      <c r="C44" s="249">
        <v>12880177</v>
      </c>
      <c r="D44" s="90">
        <v>44456</v>
      </c>
      <c r="E44" s="162" t="s">
        <v>321</v>
      </c>
      <c r="F44" s="69" t="s">
        <v>42</v>
      </c>
      <c r="G44" s="69" t="s">
        <v>10</v>
      </c>
      <c r="H44" s="69" t="s">
        <v>223</v>
      </c>
      <c r="I44" s="69" t="s">
        <v>227</v>
      </c>
      <c r="J44" s="69" t="s">
        <v>220</v>
      </c>
      <c r="K44" s="4" t="str">
        <f>IF(_xlfn.XLOOKUP(LEFT(F44,12),'Reference_data '!G:G,'Reference_data '!I:I,"First Error",0,1)="First Error",_xlfn.XLOOKUP(LEFT(F44,7),'Reference_data '!G:G,'Reference_data '!H:H,"Second Error",0,1),_xlfn.XLOOKUP(LEFT(F44,12),'Reference_data '!G:G,'Reference_data '!I:I,"First Error",0,1))</f>
        <v>REFINERY</v>
      </c>
      <c r="L44" s="70"/>
      <c r="M44" s="70" t="s">
        <v>229</v>
      </c>
      <c r="N44" s="70" t="e">
        <f>VLOOKUP(L44,'Reference_data '!$A$2:$C$18,3,0)</f>
        <v>#N/A</v>
      </c>
      <c r="O44" s="71">
        <v>44994</v>
      </c>
      <c r="P44" s="25"/>
      <c r="Q44" s="70"/>
      <c r="R44" s="4"/>
      <c r="S44" s="72" t="s">
        <v>322</v>
      </c>
      <c r="T44" s="4"/>
      <c r="U44" s="70"/>
      <c r="V44" s="26">
        <f ca="1">TODAY()</f>
        <v>45194</v>
      </c>
      <c r="W44" s="10" t="str" cm="1">
        <f t="array" ref="W44">IF(J44="WMAT",_xlfn.IFS(U44-V44=0,"Update require",U44-V44&lt;0,"Pending follow up",U44-V44&gt;0,"ASK Later"),"")</f>
        <v/>
      </c>
      <c r="X44" s="10"/>
      <c r="Y44" s="70"/>
      <c r="Z44" s="70"/>
      <c r="AA44" s="70"/>
      <c r="AB44" s="68"/>
      <c r="AC44" s="64" t="e">
        <f>_xlfn.XLOOKUP(C44,DATA1,DATA4,"NA",0,1)</f>
        <v>#REF!</v>
      </c>
    </row>
    <row r="45" spans="1:29" customFormat="1" ht="15.5" x14ac:dyDescent="0.35">
      <c r="A45" s="10">
        <f t="shared" si="0"/>
        <v>39</v>
      </c>
      <c r="B45" s="10">
        <f t="shared" si="1"/>
        <v>1</v>
      </c>
      <c r="C45" s="177">
        <v>13080240</v>
      </c>
      <c r="D45" s="43">
        <v>44833</v>
      </c>
      <c r="E45" s="131" t="s">
        <v>323</v>
      </c>
      <c r="F45" s="25" t="s">
        <v>42</v>
      </c>
      <c r="G45" s="25" t="s">
        <v>61</v>
      </c>
      <c r="H45" s="25" t="s">
        <v>218</v>
      </c>
      <c r="I45" s="25" t="s">
        <v>266</v>
      </c>
      <c r="J45" s="25" t="s">
        <v>220</v>
      </c>
      <c r="K45" s="4" t="str">
        <f>IF(_xlfn.XLOOKUP(LEFT(F45,12),'Reference_data '!G:G,'Reference_data '!I:I,"First Error",0,1)="First Error",_xlfn.XLOOKUP(LEFT(F45,7),'Reference_data '!G:G,'Reference_data '!H:H,"Second Error",0,1),_xlfn.XLOOKUP(LEFT(F45,12),'Reference_data '!G:G,'Reference_data '!I:I,"First Error",0,1))</f>
        <v>REFINERY</v>
      </c>
      <c r="L45" s="63"/>
      <c r="M45" s="63"/>
      <c r="N45" s="63"/>
      <c r="O45" s="63"/>
      <c r="P45" s="63"/>
      <c r="Q45" s="63"/>
      <c r="R45" s="63"/>
      <c r="S45" s="139"/>
      <c r="T45" s="63"/>
      <c r="U45" s="63"/>
      <c r="V45" s="10"/>
      <c r="W45" s="63"/>
      <c r="X45" s="63"/>
      <c r="Y45" s="63"/>
      <c r="Z45" s="63"/>
      <c r="AA45" s="63"/>
      <c r="AB45" s="64"/>
      <c r="AC45" s="64" t="e">
        <f>_xlfn.XLOOKUP(C45,DATA1,DATA4,"NA",0,1)</f>
        <v>#REF!</v>
      </c>
    </row>
    <row r="46" spans="1:29" customFormat="1" ht="68.150000000000006" customHeight="1" x14ac:dyDescent="0.35">
      <c r="A46" s="10">
        <f t="shared" si="0"/>
        <v>50</v>
      </c>
      <c r="B46" s="10">
        <f t="shared" si="1"/>
        <v>1</v>
      </c>
      <c r="C46" s="177">
        <v>13119989</v>
      </c>
      <c r="D46" s="43">
        <v>44905</v>
      </c>
      <c r="E46" s="131" t="s">
        <v>324</v>
      </c>
      <c r="F46" s="25" t="s">
        <v>42</v>
      </c>
      <c r="G46" s="25" t="s">
        <v>10</v>
      </c>
      <c r="H46" s="25" t="s">
        <v>218</v>
      </c>
      <c r="I46" s="25" t="s">
        <v>287</v>
      </c>
      <c r="J46" s="25" t="s">
        <v>220</v>
      </c>
      <c r="K46" s="4" t="str">
        <f>IF(_xlfn.XLOOKUP(LEFT(F46,12),'Reference_data '!G:G,'Reference_data '!I:I,"First Error",0,1)="First Error",_xlfn.XLOOKUP(LEFT(F46,7),'Reference_data '!G:G,'Reference_data '!H:H,"Second Error",0,1),_xlfn.XLOOKUP(LEFT(F46,12),'Reference_data '!G:G,'Reference_data '!I:I,"First Error",0,1))</f>
        <v>REFINERY</v>
      </c>
      <c r="L46" s="63"/>
      <c r="M46" s="10" t="e">
        <f>VLOOKUP(L46,'Reference_data '!$A$2:$B$17,2,0)</f>
        <v>#N/A</v>
      </c>
      <c r="N46" s="10" t="e">
        <f>VLOOKUP(L46,'Reference_data '!$A$2:$C$18,3,0)</f>
        <v>#N/A</v>
      </c>
      <c r="O46" s="63"/>
      <c r="P46" s="63"/>
      <c r="Q46" s="63"/>
      <c r="R46" s="63"/>
      <c r="S46" s="139"/>
      <c r="T46" s="63"/>
      <c r="U46" s="63"/>
      <c r="V46" s="10"/>
      <c r="W46" s="63"/>
      <c r="X46" s="63"/>
      <c r="Y46" s="63"/>
      <c r="Z46" s="63"/>
      <c r="AA46" s="63"/>
      <c r="AB46" s="64"/>
      <c r="AC46" s="64"/>
    </row>
    <row r="47" spans="1:29" customFormat="1" ht="15.5" x14ac:dyDescent="0.35">
      <c r="A47" s="10">
        <f t="shared" si="0"/>
        <v>50</v>
      </c>
      <c r="B47" s="10">
        <f t="shared" si="1"/>
        <v>1</v>
      </c>
      <c r="C47" s="177">
        <v>13121188</v>
      </c>
      <c r="D47" s="43">
        <v>44908</v>
      </c>
      <c r="E47" s="131" t="s">
        <v>325</v>
      </c>
      <c r="F47" s="25" t="s">
        <v>42</v>
      </c>
      <c r="G47" s="25" t="s">
        <v>92</v>
      </c>
      <c r="H47" s="25" t="s">
        <v>223</v>
      </c>
      <c r="I47" s="25" t="s">
        <v>287</v>
      </c>
      <c r="J47" s="25" t="s">
        <v>220</v>
      </c>
      <c r="K47" s="4" t="str">
        <f>IF(_xlfn.XLOOKUP(LEFT(F47,12),'Reference_data '!G:G,'Reference_data '!I:I,"First Error",0,1)="First Error",_xlfn.XLOOKUP(LEFT(F47,7),'Reference_data '!G:G,'Reference_data '!H:H,"Second Error",0,1),_xlfn.XLOOKUP(LEFT(F47,12),'Reference_data '!G:G,'Reference_data '!I:I,"First Error",0,1))</f>
        <v>REFINERY</v>
      </c>
      <c r="L47" s="63">
        <v>2800</v>
      </c>
      <c r="M47" s="10" t="str">
        <f>VLOOKUP(L47,'Reference_data '!$A$2:$B$17,2,0)</f>
        <v>Dhaval</v>
      </c>
      <c r="N47" s="10" t="str">
        <f>VLOOKUP(L47,'Reference_data '!$A$2:$C$18,3,0)</f>
        <v>INS</v>
      </c>
      <c r="O47" s="63"/>
      <c r="P47" s="63"/>
      <c r="Q47" s="63"/>
      <c r="R47" s="63"/>
      <c r="S47" s="139"/>
      <c r="T47" s="63"/>
      <c r="U47" s="63"/>
      <c r="V47" s="10"/>
      <c r="W47" s="63"/>
      <c r="X47" s="63"/>
      <c r="Y47" s="63"/>
      <c r="Z47" s="63"/>
      <c r="AA47" s="63"/>
      <c r="AB47" s="64"/>
      <c r="AC47" s="64"/>
    </row>
    <row r="48" spans="1:29" customFormat="1" ht="15.5" x14ac:dyDescent="0.35">
      <c r="A48" s="10">
        <f t="shared" si="0"/>
        <v>50</v>
      </c>
      <c r="B48" s="10">
        <f t="shared" si="1"/>
        <v>1</v>
      </c>
      <c r="C48" s="177">
        <v>13121458</v>
      </c>
      <c r="D48" s="43">
        <v>44908</v>
      </c>
      <c r="E48" s="131" t="s">
        <v>326</v>
      </c>
      <c r="F48" s="25" t="s">
        <v>42</v>
      </c>
      <c r="G48" s="25" t="s">
        <v>61</v>
      </c>
      <c r="H48" s="25" t="s">
        <v>327</v>
      </c>
      <c r="I48" s="25" t="s">
        <v>328</v>
      </c>
      <c r="J48" s="25" t="s">
        <v>220</v>
      </c>
      <c r="K48" s="4" t="str">
        <f>IF(_xlfn.XLOOKUP(LEFT(F48,12),'Reference_data '!G:G,'Reference_data '!I:I,"First Error",0,1)="First Error",_xlfn.XLOOKUP(LEFT(F48,7),'Reference_data '!G:G,'Reference_data '!H:H,"Second Error",0,1),_xlfn.XLOOKUP(LEFT(F48,12),'Reference_data '!G:G,'Reference_data '!I:I,"First Error",0,1))</f>
        <v>REFINERY</v>
      </c>
      <c r="L48" s="63">
        <v>8</v>
      </c>
      <c r="M48" s="10" t="s">
        <v>329</v>
      </c>
      <c r="N48" s="10" t="str">
        <f>VLOOKUP(L48,'Reference_data '!$A$2:$C$18,3,0)</f>
        <v>EXT</v>
      </c>
      <c r="O48" s="134">
        <v>44909</v>
      </c>
      <c r="P48" s="63"/>
      <c r="Q48" s="63"/>
      <c r="R48" s="63"/>
      <c r="S48" s="139"/>
      <c r="T48" s="63"/>
      <c r="U48" s="63"/>
      <c r="V48" s="10"/>
      <c r="W48" s="63"/>
      <c r="X48" s="63"/>
      <c r="Y48" s="63"/>
      <c r="Z48" s="63"/>
      <c r="AA48" s="63"/>
      <c r="AB48" s="64"/>
      <c r="AC48" s="64"/>
    </row>
    <row r="49" spans="1:29" customFormat="1" ht="15.5" x14ac:dyDescent="0.35">
      <c r="A49" s="10">
        <f t="shared" si="0"/>
        <v>51</v>
      </c>
      <c r="B49" s="10">
        <f t="shared" si="1"/>
        <v>1</v>
      </c>
      <c r="C49" s="177">
        <v>13124622</v>
      </c>
      <c r="D49" s="43">
        <v>44914</v>
      </c>
      <c r="E49" s="25" t="s">
        <v>330</v>
      </c>
      <c r="F49" s="25" t="s">
        <v>42</v>
      </c>
      <c r="G49" s="25" t="s">
        <v>10</v>
      </c>
      <c r="H49" s="25" t="s">
        <v>218</v>
      </c>
      <c r="I49" s="25" t="s">
        <v>251</v>
      </c>
      <c r="J49" s="25" t="s">
        <v>220</v>
      </c>
      <c r="K49" s="4" t="str">
        <f>IF(_xlfn.XLOOKUP(LEFT(F49,12),'Reference_data '!G:G,'Reference_data '!I:I,"First Error",0,1)="First Error",_xlfn.XLOOKUP(LEFT(F49,7),'Reference_data '!G:G,'Reference_data '!H:H,"Second Error",0,1),_xlfn.XLOOKUP(LEFT(F49,12),'Reference_data '!G:G,'Reference_data '!I:I,"First Error",0,1))</f>
        <v>REFINERY</v>
      </c>
      <c r="L49" s="63"/>
      <c r="M49" s="10" t="e">
        <f>VLOOKUP(L49,'Reference_data '!$A$2:$B$17,2,0)</f>
        <v>#N/A</v>
      </c>
      <c r="N49" s="10" t="e">
        <f>VLOOKUP(L49,'Reference_data '!$A$2:$C$18,3,0)</f>
        <v>#N/A</v>
      </c>
      <c r="O49" s="63"/>
      <c r="P49" s="63"/>
      <c r="Q49" s="63"/>
      <c r="R49" s="63"/>
      <c r="S49" s="139"/>
      <c r="T49" s="63"/>
      <c r="U49" s="63"/>
      <c r="V49" s="10"/>
      <c r="W49" s="63"/>
      <c r="X49" s="63"/>
      <c r="Y49" s="63"/>
      <c r="Z49" s="63"/>
      <c r="AA49" s="63"/>
      <c r="AB49" s="64"/>
      <c r="AC49" s="64"/>
    </row>
    <row r="50" spans="1:29" customFormat="1" ht="15.5" x14ac:dyDescent="0.35">
      <c r="A50" s="10">
        <f t="shared" si="0"/>
        <v>1</v>
      </c>
      <c r="B50" s="10">
        <f t="shared" si="1"/>
        <v>1</v>
      </c>
      <c r="C50" s="177">
        <v>13131552</v>
      </c>
      <c r="D50" s="43">
        <v>44928</v>
      </c>
      <c r="E50" s="25" t="s">
        <v>331</v>
      </c>
      <c r="F50" s="25" t="s">
        <v>42</v>
      </c>
      <c r="G50" s="25" t="s">
        <v>10</v>
      </c>
      <c r="H50" s="25" t="s">
        <v>223</v>
      </c>
      <c r="I50" s="25" t="s">
        <v>233</v>
      </c>
      <c r="J50" s="25" t="s">
        <v>220</v>
      </c>
      <c r="K50" s="4" t="str">
        <f>IF(_xlfn.XLOOKUP(LEFT(F50,12),'Reference_data '!G:G,'Reference_data '!I:I,"First Error",0,1)="First Error",_xlfn.XLOOKUP(LEFT(F50,7),'Reference_data '!G:G,'Reference_data '!H:H,"Second Error",0,1),_xlfn.XLOOKUP(LEFT(F50,12),'Reference_data '!G:G,'Reference_data '!I:I,"First Error",0,1))</f>
        <v>REFINERY</v>
      </c>
      <c r="L50" s="63"/>
      <c r="M50" s="10" t="e">
        <f>VLOOKUP(L50,'Reference_data '!$A$2:$B$17,2,0)</f>
        <v>#N/A</v>
      </c>
      <c r="N50" s="10" t="e">
        <f>VLOOKUP(L50,'Reference_data '!$A$2:$C$18,3,0)</f>
        <v>#N/A</v>
      </c>
      <c r="O50" s="63"/>
      <c r="P50" s="63"/>
      <c r="Q50" s="63"/>
      <c r="R50" s="63"/>
      <c r="S50" s="139"/>
      <c r="T50" s="63"/>
      <c r="U50" s="63"/>
      <c r="V50" s="10"/>
      <c r="W50" s="63"/>
      <c r="X50" s="63"/>
      <c r="Y50" s="63"/>
      <c r="Z50" s="63"/>
      <c r="AA50" s="63"/>
      <c r="AB50" s="64"/>
      <c r="AC50" s="64"/>
    </row>
    <row r="51" spans="1:29" customFormat="1" ht="15.5" x14ac:dyDescent="0.35">
      <c r="A51" s="10">
        <f t="shared" si="0"/>
        <v>1</v>
      </c>
      <c r="B51" s="10">
        <f t="shared" si="1"/>
        <v>1</v>
      </c>
      <c r="C51" s="177">
        <v>13132260</v>
      </c>
      <c r="D51" s="43">
        <v>44929</v>
      </c>
      <c r="E51" s="25" t="s">
        <v>332</v>
      </c>
      <c r="F51" s="25" t="s">
        <v>42</v>
      </c>
      <c r="G51" s="25" t="s">
        <v>10</v>
      </c>
      <c r="H51" s="25" t="s">
        <v>223</v>
      </c>
      <c r="I51" s="25" t="s">
        <v>233</v>
      </c>
      <c r="J51" s="25" t="s">
        <v>220</v>
      </c>
      <c r="K51" s="4" t="str">
        <f>IF(_xlfn.XLOOKUP(LEFT(F51,12),'Reference_data '!G:G,'Reference_data '!I:I,"First Error",0,1)="First Error",_xlfn.XLOOKUP(LEFT(F51,7),'Reference_data '!G:G,'Reference_data '!H:H,"Second Error",0,1),_xlfn.XLOOKUP(LEFT(F51,12),'Reference_data '!G:G,'Reference_data '!I:I,"First Error",0,1))</f>
        <v>REFINERY</v>
      </c>
      <c r="L51" s="63"/>
      <c r="M51" s="10" t="e">
        <f>VLOOKUP(L51,'Reference_data '!$A$2:$B$17,2,0)</f>
        <v>#N/A</v>
      </c>
      <c r="N51" s="10" t="e">
        <f>VLOOKUP(L51,'Reference_data '!$A$2:$C$18,3,0)</f>
        <v>#N/A</v>
      </c>
      <c r="O51" s="63"/>
      <c r="P51" s="63"/>
      <c r="Q51" s="63"/>
      <c r="R51" s="63"/>
      <c r="S51" s="139"/>
      <c r="T51" s="63"/>
      <c r="U51" s="63"/>
      <c r="V51" s="10"/>
      <c r="W51" s="63"/>
      <c r="X51" s="63"/>
      <c r="Y51" s="63"/>
      <c r="Z51" s="63"/>
      <c r="AA51" s="63"/>
      <c r="AB51" s="64"/>
      <c r="AC51" s="64"/>
    </row>
    <row r="52" spans="1:29" customFormat="1" ht="15.5" x14ac:dyDescent="0.35">
      <c r="A52" s="10">
        <f t="shared" si="0"/>
        <v>1</v>
      </c>
      <c r="B52" s="10">
        <f t="shared" si="1"/>
        <v>1</v>
      </c>
      <c r="C52" s="177">
        <v>13133063</v>
      </c>
      <c r="D52" s="43">
        <v>44930</v>
      </c>
      <c r="E52" s="25" t="s">
        <v>333</v>
      </c>
      <c r="F52" s="25" t="s">
        <v>42</v>
      </c>
      <c r="G52" s="25" t="s">
        <v>61</v>
      </c>
      <c r="H52" s="25" t="s">
        <v>327</v>
      </c>
      <c r="I52" s="25" t="s">
        <v>328</v>
      </c>
      <c r="J52" s="25" t="s">
        <v>220</v>
      </c>
      <c r="K52" s="4" t="str">
        <f>IF(_xlfn.XLOOKUP(LEFT(F52,12),'Reference_data '!G:G,'Reference_data '!I:I,"First Error",0,1)="First Error",_xlfn.XLOOKUP(LEFT(F52,7),'Reference_data '!G:G,'Reference_data '!H:H,"Second Error",0,1),_xlfn.XLOOKUP(LEFT(F52,12),'Reference_data '!G:G,'Reference_data '!I:I,"First Error",0,1))</f>
        <v>REFINERY</v>
      </c>
      <c r="L52" s="63"/>
      <c r="M52" s="10" t="e">
        <f>VLOOKUP(L52,'Reference_data '!$A$2:$B$17,2,0)</f>
        <v>#N/A</v>
      </c>
      <c r="N52" s="10" t="e">
        <f>VLOOKUP(L52,'Reference_data '!$A$2:$C$18,3,0)</f>
        <v>#N/A</v>
      </c>
      <c r="O52" s="63"/>
      <c r="P52" s="63"/>
      <c r="Q52" s="63"/>
      <c r="R52" s="63"/>
      <c r="S52" s="139"/>
      <c r="T52" s="63"/>
      <c r="U52" s="63"/>
      <c r="V52" s="10"/>
      <c r="W52" s="63"/>
      <c r="X52" s="63"/>
      <c r="Y52" s="63"/>
      <c r="Z52" s="63"/>
      <c r="AA52" s="63"/>
      <c r="AB52" s="64"/>
      <c r="AC52" s="64"/>
    </row>
    <row r="53" spans="1:29" customFormat="1" ht="15.5" x14ac:dyDescent="0.35">
      <c r="A53" s="10">
        <f t="shared" si="0"/>
        <v>1</v>
      </c>
      <c r="B53" s="10">
        <f t="shared" si="1"/>
        <v>1</v>
      </c>
      <c r="C53" s="177">
        <v>13133788</v>
      </c>
      <c r="D53" s="43">
        <v>44931</v>
      </c>
      <c r="E53" s="25" t="s">
        <v>334</v>
      </c>
      <c r="F53" s="25" t="s">
        <v>42</v>
      </c>
      <c r="G53" s="25" t="s">
        <v>10</v>
      </c>
      <c r="H53" s="25" t="s">
        <v>223</v>
      </c>
      <c r="I53" s="25" t="s">
        <v>233</v>
      </c>
      <c r="J53" s="25" t="s">
        <v>220</v>
      </c>
      <c r="K53" s="4" t="str">
        <f>IF(_xlfn.XLOOKUP(LEFT(F53,12),'Reference_data '!G:G,'Reference_data '!I:I,"First Error",0,1)="First Error",_xlfn.XLOOKUP(LEFT(F53,7),'Reference_data '!G:G,'Reference_data '!H:H,"Second Error",0,1),_xlfn.XLOOKUP(LEFT(F53,12),'Reference_data '!G:G,'Reference_data '!I:I,"First Error",0,1))</f>
        <v>REFINERY</v>
      </c>
      <c r="L53" s="63"/>
      <c r="M53" s="10" t="e">
        <f>VLOOKUP(L53,'Reference_data '!$A$2:$B$17,2,0)</f>
        <v>#N/A</v>
      </c>
      <c r="N53" s="10" t="e">
        <f>VLOOKUP(L53,'Reference_data '!$A$2:$C$18,3,0)</f>
        <v>#N/A</v>
      </c>
      <c r="O53" s="63"/>
      <c r="P53" s="63"/>
      <c r="Q53" s="63"/>
      <c r="R53" s="63"/>
      <c r="S53" s="139"/>
      <c r="T53" s="63"/>
      <c r="U53" s="63"/>
      <c r="V53" s="10"/>
      <c r="W53" s="63"/>
      <c r="X53" s="63"/>
      <c r="Y53" s="63"/>
      <c r="Z53" s="63"/>
      <c r="AA53" s="63"/>
      <c r="AB53" s="64"/>
      <c r="AC53" s="64"/>
    </row>
    <row r="54" spans="1:29" customFormat="1" ht="15.5" x14ac:dyDescent="0.35">
      <c r="A54" s="10">
        <f t="shared" si="0"/>
        <v>1</v>
      </c>
      <c r="B54" s="10">
        <f t="shared" si="1"/>
        <v>1</v>
      </c>
      <c r="C54" s="177">
        <v>13134282</v>
      </c>
      <c r="D54" s="43">
        <v>44932</v>
      </c>
      <c r="E54" s="25" t="s">
        <v>335</v>
      </c>
      <c r="F54" s="25" t="s">
        <v>42</v>
      </c>
      <c r="G54" s="25" t="s">
        <v>92</v>
      </c>
      <c r="H54" s="25" t="s">
        <v>218</v>
      </c>
      <c r="I54" s="25" t="s">
        <v>263</v>
      </c>
      <c r="J54" s="25" t="s">
        <v>220</v>
      </c>
      <c r="K54" s="4" t="str">
        <f>IF(_xlfn.XLOOKUP(LEFT(F54,12),'Reference_data '!G:G,'Reference_data '!I:I,"First Error",0,1)="First Error",_xlfn.XLOOKUP(LEFT(F54,7),'Reference_data '!G:G,'Reference_data '!H:H,"Second Error",0,1),_xlfn.XLOOKUP(LEFT(F54,12),'Reference_data '!G:G,'Reference_data '!I:I,"First Error",0,1))</f>
        <v>REFINERY</v>
      </c>
      <c r="L54" s="63">
        <v>2801</v>
      </c>
      <c r="M54" s="10" t="str">
        <f>VLOOKUP(L54,'Reference_data '!$A$2:$B$17,2,0)</f>
        <v>Ramani</v>
      </c>
      <c r="N54" s="10" t="str">
        <f>VLOOKUP(L54,'Reference_data '!$A$2:$C$18,3,0)</f>
        <v>INS</v>
      </c>
      <c r="O54" s="134">
        <v>44931</v>
      </c>
      <c r="P54" s="63"/>
      <c r="Q54" s="134">
        <v>44931</v>
      </c>
      <c r="R54" s="63">
        <v>0.5</v>
      </c>
      <c r="S54" s="139"/>
      <c r="T54" s="63"/>
      <c r="U54" s="63"/>
      <c r="V54" s="10"/>
      <c r="W54" s="63"/>
      <c r="X54" s="63"/>
      <c r="Y54" s="63"/>
      <c r="Z54" s="63"/>
      <c r="AA54" s="63" t="s">
        <v>20</v>
      </c>
      <c r="AB54" s="64"/>
      <c r="AC54" s="64"/>
    </row>
    <row r="55" spans="1:29" customFormat="1" ht="15.5" x14ac:dyDescent="0.35">
      <c r="A55" s="10">
        <f t="shared" si="0"/>
        <v>1</v>
      </c>
      <c r="B55" s="10">
        <f t="shared" si="1"/>
        <v>1</v>
      </c>
      <c r="C55" s="177">
        <v>13135228</v>
      </c>
      <c r="D55" s="43">
        <v>44932</v>
      </c>
      <c r="E55" s="25" t="s">
        <v>336</v>
      </c>
      <c r="F55" s="25" t="s">
        <v>42</v>
      </c>
      <c r="G55" s="25" t="s">
        <v>117</v>
      </c>
      <c r="H55" s="25" t="s">
        <v>223</v>
      </c>
      <c r="I55" s="25" t="s">
        <v>233</v>
      </c>
      <c r="J55" s="25" t="s">
        <v>220</v>
      </c>
      <c r="K55" s="4" t="str">
        <f>IF(_xlfn.XLOOKUP(LEFT(F55,12),'Reference_data '!G:G,'Reference_data '!I:I,"First Error",0,1)="First Error",_xlfn.XLOOKUP(LEFT(F55,7),'Reference_data '!G:G,'Reference_data '!H:H,"Second Error",0,1),_xlfn.XLOOKUP(LEFT(F55,12),'Reference_data '!G:G,'Reference_data '!I:I,"First Error",0,1))</f>
        <v>REFINERY</v>
      </c>
      <c r="L55" s="63"/>
      <c r="M55" s="10" t="e">
        <f>VLOOKUP(L55,'Reference_data '!$A$2:$B$17,2,0)</f>
        <v>#N/A</v>
      </c>
      <c r="N55" s="10" t="e">
        <f>VLOOKUP(L55,'Reference_data '!$A$2:$C$18,3,0)</f>
        <v>#N/A</v>
      </c>
      <c r="O55" s="134">
        <v>44964</v>
      </c>
      <c r="P55" s="63"/>
      <c r="Q55" s="63"/>
      <c r="R55" s="63"/>
      <c r="S55" s="139"/>
      <c r="T55" s="63"/>
      <c r="U55" s="63"/>
      <c r="V55" s="10"/>
      <c r="W55" s="63"/>
      <c r="X55" s="63"/>
      <c r="Y55" s="63"/>
      <c r="Z55" s="63"/>
      <c r="AA55" s="63"/>
      <c r="AB55" s="64"/>
      <c r="AC55" s="64"/>
    </row>
    <row r="56" spans="1:29" customFormat="1" ht="15.5" x14ac:dyDescent="0.35">
      <c r="A56" s="10">
        <f t="shared" si="0"/>
        <v>2</v>
      </c>
      <c r="B56" s="10">
        <f t="shared" si="1"/>
        <v>1</v>
      </c>
      <c r="C56" s="177">
        <v>13136134</v>
      </c>
      <c r="D56" s="43">
        <v>44935</v>
      </c>
      <c r="E56" s="25" t="s">
        <v>337</v>
      </c>
      <c r="F56" s="25" t="s">
        <v>42</v>
      </c>
      <c r="G56" s="25" t="s">
        <v>10</v>
      </c>
      <c r="H56" s="25" t="s">
        <v>223</v>
      </c>
      <c r="I56" s="25" t="s">
        <v>233</v>
      </c>
      <c r="J56" s="25" t="s">
        <v>220</v>
      </c>
      <c r="K56" s="4" t="str">
        <f>IF(_xlfn.XLOOKUP(LEFT(F56,12),'Reference_data '!G:G,'Reference_data '!I:I,"First Error",0,1)="First Error",_xlfn.XLOOKUP(LEFT(F56,7),'Reference_data '!G:G,'Reference_data '!H:H,"Second Error",0,1),_xlfn.XLOOKUP(LEFT(F56,12),'Reference_data '!G:G,'Reference_data '!I:I,"First Error",0,1))</f>
        <v>REFINERY</v>
      </c>
      <c r="L56" s="63"/>
      <c r="M56" s="10" t="e">
        <f>VLOOKUP(L56,'Reference_data '!$A$2:$B$17,2,0)</f>
        <v>#N/A</v>
      </c>
      <c r="N56" s="10" t="e">
        <f>VLOOKUP(L56,'Reference_data '!$A$2:$C$18,3,0)</f>
        <v>#N/A</v>
      </c>
      <c r="O56" s="63"/>
      <c r="P56" s="63"/>
      <c r="Q56" s="63"/>
      <c r="R56" s="63"/>
      <c r="S56" s="139"/>
      <c r="T56" s="63"/>
      <c r="U56" s="63"/>
      <c r="V56" s="10"/>
      <c r="W56" s="63"/>
      <c r="X56" s="63"/>
      <c r="Y56" s="63"/>
      <c r="Z56" s="63"/>
      <c r="AA56" s="63"/>
      <c r="AB56" s="64"/>
      <c r="AC56" s="64"/>
    </row>
    <row r="57" spans="1:29" customFormat="1" ht="15.5" x14ac:dyDescent="0.35">
      <c r="A57" s="10">
        <f t="shared" si="0"/>
        <v>2</v>
      </c>
      <c r="B57" s="10">
        <f t="shared" si="1"/>
        <v>1</v>
      </c>
      <c r="C57" s="177">
        <v>13138333</v>
      </c>
      <c r="D57" s="43">
        <v>44938</v>
      </c>
      <c r="E57" s="25" t="s">
        <v>338</v>
      </c>
      <c r="F57" s="25" t="s">
        <v>42</v>
      </c>
      <c r="G57" s="25" t="s">
        <v>61</v>
      </c>
      <c r="H57" s="25" t="s">
        <v>218</v>
      </c>
      <c r="I57" s="25" t="s">
        <v>266</v>
      </c>
      <c r="J57" s="25" t="s">
        <v>220</v>
      </c>
      <c r="K57" s="4" t="str">
        <f>IF(_xlfn.XLOOKUP(LEFT(F57,12),'Reference_data '!G:G,'Reference_data '!I:I,"First Error",0,1)="First Error",_xlfn.XLOOKUP(LEFT(F57,7),'Reference_data '!G:G,'Reference_data '!H:H,"Second Error",0,1),_xlfn.XLOOKUP(LEFT(F57,12),'Reference_data '!G:G,'Reference_data '!I:I,"First Error",0,1))</f>
        <v>REFINERY</v>
      </c>
      <c r="L57" s="63"/>
      <c r="M57" s="10" t="e">
        <f>VLOOKUP(L57,'Reference_data '!$A$2:$B$17,2,0)</f>
        <v>#N/A</v>
      </c>
      <c r="N57" s="10" t="e">
        <f>VLOOKUP(L57,'Reference_data '!$A$2:$C$18,3,0)</f>
        <v>#N/A</v>
      </c>
      <c r="O57" s="63"/>
      <c r="P57" s="63"/>
      <c r="Q57" s="63"/>
      <c r="R57" s="63"/>
      <c r="S57" s="139" t="s">
        <v>339</v>
      </c>
      <c r="T57" s="63"/>
      <c r="U57" s="63"/>
      <c r="V57" s="10"/>
      <c r="W57" s="63"/>
      <c r="X57" s="63"/>
      <c r="Y57" s="63"/>
      <c r="Z57" s="63"/>
      <c r="AA57" s="63"/>
      <c r="AB57" s="64"/>
      <c r="AC57" s="64"/>
    </row>
    <row r="58" spans="1:29" customFormat="1" ht="15.5" x14ac:dyDescent="0.35">
      <c r="A58" s="10">
        <f t="shared" si="0"/>
        <v>2</v>
      </c>
      <c r="B58" s="10">
        <f t="shared" si="1"/>
        <v>1</v>
      </c>
      <c r="C58" s="403">
        <v>13138424</v>
      </c>
      <c r="D58" s="333">
        <v>44938</v>
      </c>
      <c r="E58" s="31" t="s">
        <v>340</v>
      </c>
      <c r="F58" s="31" t="s">
        <v>42</v>
      </c>
      <c r="G58" s="31" t="s">
        <v>61</v>
      </c>
      <c r="H58" s="31" t="s">
        <v>218</v>
      </c>
      <c r="I58" s="31" t="s">
        <v>266</v>
      </c>
      <c r="J58" s="31" t="s">
        <v>220</v>
      </c>
      <c r="K58" s="321" t="str">
        <f>IF(_xlfn.XLOOKUP(LEFT(F58,12),'Reference_data '!G:G,'Reference_data '!I:I,"First Error",0,1)="First Error",_xlfn.XLOOKUP(LEFT(F58,7),'Reference_data '!G:G,'Reference_data '!H:H,"Second Error",0,1),_xlfn.XLOOKUP(LEFT(F58,12),'Reference_data '!G:G,'Reference_data '!I:I,"First Error",0,1))</f>
        <v>REFINERY</v>
      </c>
      <c r="L58" s="322"/>
      <c r="M58" s="32" t="e">
        <f>VLOOKUP(L58,'Reference_data '!$A$2:$B$17,2,0)</f>
        <v>#N/A</v>
      </c>
      <c r="N58" s="32" t="e">
        <f>VLOOKUP(L58,'Reference_data '!$A$2:$C$18,3,0)</f>
        <v>#N/A</v>
      </c>
      <c r="O58" s="322"/>
      <c r="P58" s="322"/>
      <c r="Q58" s="322"/>
      <c r="R58" s="322"/>
      <c r="S58" s="324" t="s">
        <v>339</v>
      </c>
      <c r="T58" s="63"/>
      <c r="U58" s="63"/>
      <c r="V58" s="10"/>
      <c r="W58" s="63"/>
      <c r="X58" s="63"/>
      <c r="Y58" s="63"/>
      <c r="Z58" s="63"/>
      <c r="AA58" s="63"/>
      <c r="AB58" s="64"/>
      <c r="AC58" s="64"/>
    </row>
    <row r="59" spans="1:29" customFormat="1" ht="15.5" x14ac:dyDescent="0.35">
      <c r="A59" s="346">
        <f t="shared" si="0"/>
        <v>8</v>
      </c>
      <c r="B59" s="347">
        <f t="shared" si="1"/>
        <v>1</v>
      </c>
      <c r="C59" s="408">
        <v>13162770</v>
      </c>
      <c r="D59" s="352">
        <v>44979</v>
      </c>
      <c r="E59" s="351" t="s">
        <v>341</v>
      </c>
      <c r="F59" s="351" t="s">
        <v>236</v>
      </c>
      <c r="G59" s="351" t="s">
        <v>10</v>
      </c>
      <c r="H59" s="351" t="s">
        <v>218</v>
      </c>
      <c r="I59" s="351" t="s">
        <v>238</v>
      </c>
      <c r="J59" s="351" t="s">
        <v>220</v>
      </c>
      <c r="K59" s="348" t="str">
        <f>IF(_xlfn.XLOOKUP(LEFT(F59,12),'Reference_data '!G:G,'Reference_data '!I:I,"First Error",0,1)="First Error",_xlfn.XLOOKUP(LEFT(F59,7),'Reference_data '!G:G,'Reference_data '!H:H,"Second Error",0,1),_xlfn.XLOOKUP(LEFT(F59,12),'Reference_data '!G:G,'Reference_data '!I:I,"First Error",0,1))</f>
        <v>PACKING</v>
      </c>
      <c r="L59" s="347">
        <v>2784</v>
      </c>
      <c r="M59" s="346" t="str">
        <f>VLOOKUP(L59,'Reference_data '!$A$2:$B$17,2,0)</f>
        <v>Jignesh</v>
      </c>
      <c r="N59" s="346" t="str">
        <f>VLOOKUP(L59,'Reference_data '!$A$2:$C$18,3,0)</f>
        <v>MEC</v>
      </c>
      <c r="O59" s="353">
        <v>45002</v>
      </c>
      <c r="P59" s="347"/>
      <c r="Q59" s="347"/>
      <c r="R59" s="347"/>
      <c r="S59" s="349"/>
      <c r="T59" s="347"/>
      <c r="U59" s="347"/>
      <c r="V59" s="346"/>
      <c r="W59" s="347"/>
      <c r="X59" s="347"/>
      <c r="Y59" s="347"/>
      <c r="Z59" s="347"/>
      <c r="AA59" s="347"/>
      <c r="AB59" s="350"/>
      <c r="AC59" s="350"/>
    </row>
    <row r="60" spans="1:29" customFormat="1" ht="43.5" x14ac:dyDescent="0.35">
      <c r="A60" s="10">
        <f t="shared" si="0"/>
        <v>23</v>
      </c>
      <c r="B60" s="10" t="str">
        <f t="shared" si="1"/>
        <v/>
      </c>
      <c r="C60" s="405">
        <v>13020303</v>
      </c>
      <c r="D60" s="248">
        <v>44720</v>
      </c>
      <c r="E60" s="366" t="s">
        <v>342</v>
      </c>
      <c r="F60" s="367" t="s">
        <v>343</v>
      </c>
      <c r="G60" s="367" t="s">
        <v>10</v>
      </c>
      <c r="H60" s="367">
        <v>1</v>
      </c>
      <c r="I60" s="367" t="s">
        <v>344</v>
      </c>
      <c r="J60" s="367" t="s">
        <v>300</v>
      </c>
      <c r="K60" s="326" t="str">
        <f>IF(_xlfn.XLOOKUP(LEFT(F60,12),'Reference_data '!G:G,'Reference_data '!I:I,"First Error",0,1)="First Error",_xlfn.XLOOKUP(LEFT(F60,7),'Reference_data '!G:G,'Reference_data '!H:H,"Second Error",0,1),_xlfn.XLOOKUP(LEFT(F60,12),'Reference_data '!G:G,'Reference_data '!I:I,"First Error",0,1))</f>
        <v xml:space="preserve"> ETP</v>
      </c>
      <c r="L60" s="30">
        <v>2783</v>
      </c>
      <c r="M60" s="30" t="s">
        <v>229</v>
      </c>
      <c r="N60" s="30" t="str">
        <f>VLOOKUP(L60,'Reference_data '!$A$2:$C$18,3,0)</f>
        <v>MEC</v>
      </c>
      <c r="O60" s="156">
        <v>44986</v>
      </c>
      <c r="P60" s="156">
        <v>44996</v>
      </c>
      <c r="Q60" s="30"/>
      <c r="R60" s="30"/>
      <c r="S60" s="326"/>
      <c r="T60" s="4" t="s">
        <v>345</v>
      </c>
      <c r="U60" s="26">
        <v>44732</v>
      </c>
      <c r="V60" s="26">
        <f ca="1">TODAY()</f>
        <v>45194</v>
      </c>
      <c r="W60" s="10" t="str" cm="1">
        <f t="array" ref="W60">IF(J60="WMAT",_xlfn.IFS(U60-V60=0,"Update require",U60-V60&lt;0,"Pending follow up",U60-V60&gt;0,"ASK Later"),"")</f>
        <v/>
      </c>
      <c r="X60" s="10"/>
      <c r="Y60" s="10"/>
      <c r="Z60" s="10"/>
      <c r="AA60" s="10"/>
      <c r="AC60" s="64" t="e">
        <f t="shared" ref="AC60:AC65" si="4">_xlfn.XLOOKUP(C60,DATA1,DATA4,"NA",0,1)</f>
        <v>#REF!</v>
      </c>
    </row>
    <row r="61" spans="1:29" customFormat="1" ht="15.5" x14ac:dyDescent="0.35">
      <c r="A61" s="10">
        <f t="shared" si="0"/>
        <v>25</v>
      </c>
      <c r="B61" s="10" t="str">
        <f t="shared" si="1"/>
        <v/>
      </c>
      <c r="C61" s="249">
        <v>13025908</v>
      </c>
      <c r="D61" s="43">
        <v>44732</v>
      </c>
      <c r="E61" s="131" t="s">
        <v>346</v>
      </c>
      <c r="F61" s="25" t="s">
        <v>184</v>
      </c>
      <c r="G61" s="25" t="s">
        <v>10</v>
      </c>
      <c r="H61" s="25" t="s">
        <v>237</v>
      </c>
      <c r="I61" s="25" t="s">
        <v>307</v>
      </c>
      <c r="J61" s="25" t="s">
        <v>300</v>
      </c>
      <c r="K61" s="4" t="str">
        <f>IF(_xlfn.XLOOKUP(LEFT(F61,12),'Reference_data '!G:G,'Reference_data '!I:I,"First Error",0,1)="First Error",_xlfn.XLOOKUP(LEFT(F61,7),'Reference_data '!G:G,'Reference_data '!H:H,"Second Error",0,1),_xlfn.XLOOKUP(LEFT(F61,12),'Reference_data '!G:G,'Reference_data '!I:I,"First Error",0,1))</f>
        <v>BUILDINGS &amp; INFRASTRUCTURE</v>
      </c>
      <c r="L61" s="10">
        <v>8</v>
      </c>
      <c r="M61" s="10" t="s">
        <v>347</v>
      </c>
      <c r="N61" s="10" t="str">
        <f>VLOOKUP(L61,'Reference_data '!$A$2:$C$18,3,0)</f>
        <v>EXT</v>
      </c>
      <c r="O61" s="26">
        <v>44804</v>
      </c>
      <c r="P61" s="26">
        <v>44953</v>
      </c>
      <c r="Q61" s="10"/>
      <c r="R61" s="10"/>
      <c r="S61" s="4"/>
      <c r="T61" s="10"/>
      <c r="U61" s="10"/>
      <c r="V61" s="10"/>
      <c r="W61" s="10"/>
      <c r="X61" s="10"/>
      <c r="Y61" s="10"/>
      <c r="Z61" s="10"/>
      <c r="AA61" s="10"/>
      <c r="AC61" s="64" t="e">
        <f t="shared" si="4"/>
        <v>#REF!</v>
      </c>
    </row>
    <row r="62" spans="1:29" customFormat="1" ht="15.5" x14ac:dyDescent="0.35">
      <c r="A62" s="10">
        <f t="shared" si="0"/>
        <v>25</v>
      </c>
      <c r="B62" s="10" t="str">
        <f t="shared" si="1"/>
        <v/>
      </c>
      <c r="C62" s="249">
        <v>13026408</v>
      </c>
      <c r="D62" s="43">
        <v>44733</v>
      </c>
      <c r="E62" s="131" t="s">
        <v>348</v>
      </c>
      <c r="F62" s="25" t="s">
        <v>182</v>
      </c>
      <c r="G62" s="25" t="s">
        <v>10</v>
      </c>
      <c r="H62" s="25" t="s">
        <v>237</v>
      </c>
      <c r="I62" s="25" t="s">
        <v>307</v>
      </c>
      <c r="J62" s="25" t="s">
        <v>300</v>
      </c>
      <c r="K62" s="4" t="str">
        <f>IF(_xlfn.XLOOKUP(LEFT(F62,12),'Reference_data '!G:G,'Reference_data '!I:I,"First Error",0,1)="First Error",_xlfn.XLOOKUP(LEFT(F62,7),'Reference_data '!G:G,'Reference_data '!H:H,"Second Error",0,1),_xlfn.XLOOKUP(LEFT(F62,12),'Reference_data '!G:G,'Reference_data '!I:I,"First Error",0,1))</f>
        <v>Kandla plant</v>
      </c>
      <c r="L62" s="10"/>
      <c r="M62" s="10" t="s">
        <v>349</v>
      </c>
      <c r="N62" s="10" t="e">
        <f>VLOOKUP(L62,'Reference_data '!$A$2:$C$18,3,0)</f>
        <v>#N/A</v>
      </c>
      <c r="O62" s="26">
        <v>44875</v>
      </c>
      <c r="P62" s="26">
        <v>44953</v>
      </c>
      <c r="Q62" s="10"/>
      <c r="R62" s="10"/>
      <c r="S62" s="4" t="s">
        <v>350</v>
      </c>
      <c r="T62" s="10"/>
      <c r="U62" s="10"/>
      <c r="V62" s="10"/>
      <c r="W62" s="10"/>
      <c r="X62" s="10"/>
      <c r="Y62" s="10"/>
      <c r="Z62" s="10"/>
      <c r="AA62" s="10"/>
      <c r="AC62" s="64" t="e">
        <f t="shared" si="4"/>
        <v>#REF!</v>
      </c>
    </row>
    <row r="63" spans="1:29" customFormat="1" ht="29" x14ac:dyDescent="0.35">
      <c r="A63" s="10">
        <f t="shared" si="0"/>
        <v>25</v>
      </c>
      <c r="B63" s="10">
        <f t="shared" si="1"/>
        <v>1</v>
      </c>
      <c r="C63" s="249">
        <v>13026765</v>
      </c>
      <c r="D63" s="43">
        <v>44733</v>
      </c>
      <c r="E63" s="131" t="s">
        <v>351</v>
      </c>
      <c r="F63" s="25" t="s">
        <v>30</v>
      </c>
      <c r="G63" s="25" t="s">
        <v>10</v>
      </c>
      <c r="H63" s="25" t="s">
        <v>223</v>
      </c>
      <c r="I63" s="25" t="s">
        <v>233</v>
      </c>
      <c r="J63" s="25" t="s">
        <v>220</v>
      </c>
      <c r="K63" s="4" t="str">
        <f>IF(_xlfn.XLOOKUP(LEFT(F63,12),'Reference_data '!G:G,'Reference_data '!I:I,"First Error",0,1)="First Error",_xlfn.XLOOKUP(LEFT(F63,7),'Reference_data '!G:G,'Reference_data '!H:H,"Second Error",0,1),_xlfn.XLOOKUP(LEFT(F63,12),'Reference_data '!G:G,'Reference_data '!I:I,"First Error",0,1))</f>
        <v xml:space="preserve"> ETP</v>
      </c>
      <c r="L63" s="10">
        <v>2782</v>
      </c>
      <c r="M63" s="10" t="str">
        <f>VLOOKUP(L63,'Reference_data '!$A$2:$B$17,2,0)</f>
        <v>Balu</v>
      </c>
      <c r="N63" s="10" t="str">
        <f>VLOOKUP(L63,'Reference_data '!$A$2:$C$18,3,0)</f>
        <v>MEC</v>
      </c>
      <c r="O63" s="26">
        <v>44986</v>
      </c>
      <c r="P63" s="26">
        <v>44870</v>
      </c>
      <c r="Q63" s="26"/>
      <c r="R63" s="10"/>
      <c r="S63" s="4" t="s">
        <v>352</v>
      </c>
      <c r="T63" s="10" t="s">
        <v>352</v>
      </c>
      <c r="U63" s="10"/>
      <c r="V63" s="10"/>
      <c r="W63" s="10"/>
      <c r="X63" s="10"/>
      <c r="Y63" s="10"/>
      <c r="Z63" s="10"/>
      <c r="AA63" s="10"/>
      <c r="AC63" s="64" t="e">
        <f t="shared" si="4"/>
        <v>#REF!</v>
      </c>
    </row>
    <row r="64" spans="1:29" customFormat="1" ht="15.5" x14ac:dyDescent="0.35">
      <c r="A64" s="10">
        <f t="shared" si="0"/>
        <v>25</v>
      </c>
      <c r="B64" s="10">
        <f t="shared" si="1"/>
        <v>1</v>
      </c>
      <c r="C64" s="177">
        <v>13028704</v>
      </c>
      <c r="D64" s="43">
        <v>44736</v>
      </c>
      <c r="E64" s="131" t="s">
        <v>353</v>
      </c>
      <c r="F64" s="25" t="s">
        <v>30</v>
      </c>
      <c r="G64" s="25" t="s">
        <v>10</v>
      </c>
      <c r="H64" s="25" t="s">
        <v>223</v>
      </c>
      <c r="I64" s="25" t="s">
        <v>233</v>
      </c>
      <c r="J64" s="25" t="s">
        <v>220</v>
      </c>
      <c r="K64" s="4" t="str">
        <f>IF(_xlfn.XLOOKUP(LEFT(F64,12),'Reference_data '!G:G,'Reference_data '!I:I,"First Error",0,1)="First Error",_xlfn.XLOOKUP(LEFT(F64,7),'Reference_data '!G:G,'Reference_data '!H:H,"Second Error",0,1),_xlfn.XLOOKUP(LEFT(F64,12),'Reference_data '!G:G,'Reference_data '!I:I,"First Error",0,1))</f>
        <v xml:space="preserve"> ETP</v>
      </c>
      <c r="L64" s="10">
        <v>2785</v>
      </c>
      <c r="M64" s="10" t="str">
        <f>VLOOKUP(L64,'Reference_data '!$A$2:$B$17,2,0)</f>
        <v>Manu</v>
      </c>
      <c r="N64" s="10" t="str">
        <f>VLOOKUP(L64,'Reference_data '!$A$2:$C$18,3,0)</f>
        <v>MEC</v>
      </c>
      <c r="O64" s="26">
        <v>44986</v>
      </c>
      <c r="P64" s="26">
        <v>44987</v>
      </c>
      <c r="Q64" s="10"/>
      <c r="R64" s="10"/>
      <c r="S64" s="4"/>
      <c r="T64" s="10"/>
      <c r="U64" s="10"/>
      <c r="V64" s="10"/>
      <c r="W64" s="10"/>
      <c r="X64" s="10"/>
      <c r="Y64" s="10"/>
      <c r="Z64" s="10"/>
      <c r="AA64" s="10"/>
      <c r="AC64" s="64" t="e">
        <f t="shared" si="4"/>
        <v>#REF!</v>
      </c>
    </row>
    <row r="65" spans="1:29" customFormat="1" ht="15.65" customHeight="1" x14ac:dyDescent="0.35">
      <c r="A65" s="10">
        <f t="shared" si="0"/>
        <v>26</v>
      </c>
      <c r="B65" s="10" t="str">
        <f t="shared" si="1"/>
        <v/>
      </c>
      <c r="C65" s="177">
        <v>13032275</v>
      </c>
      <c r="D65" s="43">
        <v>44743</v>
      </c>
      <c r="E65" s="131" t="s">
        <v>354</v>
      </c>
      <c r="F65" s="25" t="s">
        <v>182</v>
      </c>
      <c r="G65" s="25" t="s">
        <v>10</v>
      </c>
      <c r="H65" s="25" t="s">
        <v>218</v>
      </c>
      <c r="I65" s="25" t="s">
        <v>255</v>
      </c>
      <c r="J65" s="25" t="s">
        <v>300</v>
      </c>
      <c r="K65" s="4" t="str">
        <f>IF(_xlfn.XLOOKUP(LEFT(F65,12),'Reference_data '!G:G,'Reference_data '!I:I,"First Error",0,1)="First Error",_xlfn.XLOOKUP(LEFT(F65,7),'Reference_data '!G:G,'Reference_data '!H:H,"Second Error",0,1),_xlfn.XLOOKUP(LEFT(F65,12),'Reference_data '!G:G,'Reference_data '!I:I,"First Error",0,1))</f>
        <v>Kandla plant</v>
      </c>
      <c r="L65" s="10"/>
      <c r="M65" s="63" t="e">
        <f>VLOOKUP(L65,'Reference_data '!$A$2:$B$17,2,0)</f>
        <v>#N/A</v>
      </c>
      <c r="N65" s="10" t="e">
        <f>VLOOKUP(L65,'Reference_data '!$A$2:$C$18,3,0)</f>
        <v>#N/A</v>
      </c>
      <c r="O65" s="10"/>
      <c r="P65" s="10"/>
      <c r="Q65" s="10"/>
      <c r="R65" s="10"/>
      <c r="S65" s="4"/>
      <c r="T65" s="10"/>
      <c r="U65" s="10"/>
      <c r="V65" s="10"/>
      <c r="W65" s="10"/>
      <c r="X65" s="10"/>
      <c r="Y65" s="10"/>
      <c r="Z65" s="10"/>
      <c r="AA65" s="10"/>
      <c r="AC65" s="64" t="e">
        <f t="shared" si="4"/>
        <v>#REF!</v>
      </c>
    </row>
    <row r="66" spans="1:29" customFormat="1" ht="15.5" x14ac:dyDescent="0.35">
      <c r="A66" s="10">
        <f t="shared" ref="A66:A129" si="5">WEEKNUM($D66,16)</f>
        <v>2</v>
      </c>
      <c r="B66" s="10">
        <f t="shared" ref="B66:B129" si="6">IF(J66="COMP",WEEKNUM(Q66,16),"")</f>
        <v>1</v>
      </c>
      <c r="C66" s="177">
        <v>13138653</v>
      </c>
      <c r="D66" s="43">
        <v>44939</v>
      </c>
      <c r="E66" s="25" t="s">
        <v>355</v>
      </c>
      <c r="F66" s="25" t="s">
        <v>42</v>
      </c>
      <c r="G66" s="25" t="s">
        <v>10</v>
      </c>
      <c r="H66" s="25" t="s">
        <v>237</v>
      </c>
      <c r="I66" s="25" t="s">
        <v>307</v>
      </c>
      <c r="J66" s="25" t="s">
        <v>220</v>
      </c>
      <c r="K66" s="4" t="str">
        <f>IF(_xlfn.XLOOKUP(LEFT(F66,12),'Reference_data '!G:G,'Reference_data '!I:I,"First Error",0,1)="First Error",_xlfn.XLOOKUP(LEFT(F66,7),'Reference_data '!G:G,'Reference_data '!H:H,"Second Error",0,1),_xlfn.XLOOKUP(LEFT(F66,12),'Reference_data '!G:G,'Reference_data '!I:I,"First Error",0,1))</f>
        <v>REFINERY</v>
      </c>
      <c r="L66" s="63">
        <v>8</v>
      </c>
      <c r="M66" s="10" t="s">
        <v>116</v>
      </c>
      <c r="N66" s="10" t="str">
        <f>VLOOKUP(L66,'Reference_data '!$A$2:$C$18,3,0)</f>
        <v>EXT</v>
      </c>
      <c r="O66" s="134">
        <v>44950</v>
      </c>
      <c r="P66" s="134">
        <v>44951</v>
      </c>
      <c r="Q66" s="63"/>
      <c r="R66" s="63"/>
      <c r="S66" s="139" t="s">
        <v>356</v>
      </c>
      <c r="T66" s="63"/>
      <c r="U66" s="63"/>
      <c r="V66" s="10"/>
      <c r="W66" s="63"/>
      <c r="X66" s="63"/>
      <c r="Y66" s="63"/>
      <c r="Z66" s="63"/>
      <c r="AA66" s="63"/>
      <c r="AB66" s="64"/>
      <c r="AC66" s="64"/>
    </row>
    <row r="67" spans="1:29" customFormat="1" ht="29" x14ac:dyDescent="0.35">
      <c r="A67" s="10">
        <f t="shared" si="5"/>
        <v>30</v>
      </c>
      <c r="B67" s="10" t="str">
        <f t="shared" si="6"/>
        <v/>
      </c>
      <c r="C67" s="177">
        <v>13046795</v>
      </c>
      <c r="D67" s="43">
        <v>44770</v>
      </c>
      <c r="E67" s="131" t="s">
        <v>357</v>
      </c>
      <c r="F67" s="25" t="s">
        <v>18</v>
      </c>
      <c r="G67" s="25" t="s">
        <v>10</v>
      </c>
      <c r="H67" s="25" t="s">
        <v>327</v>
      </c>
      <c r="I67" s="25" t="s">
        <v>358</v>
      </c>
      <c r="J67" s="25" t="s">
        <v>215</v>
      </c>
      <c r="K67" s="4" t="str">
        <f>IF(_xlfn.XLOOKUP(LEFT(F67,12),'Reference_data '!G:G,'Reference_data '!I:I,"First Error",0,1)="First Error",_xlfn.XLOOKUP(LEFT(F67,7),'Reference_data '!G:G,'Reference_data '!H:H,"Second Error",0,1),_xlfn.XLOOKUP(LEFT(F67,12),'Reference_data '!G:G,'Reference_data '!I:I,"First Error",0,1))</f>
        <v>BOILER-WATER TREATMENT PLANT WTP</v>
      </c>
      <c r="L67" s="63"/>
      <c r="M67" s="63" t="s">
        <v>359</v>
      </c>
      <c r="N67" s="10" t="e">
        <f>VLOOKUP(L67,'Reference_data '!$A$2:$C$18,3,0)</f>
        <v>#N/A</v>
      </c>
      <c r="O67" s="134">
        <v>44990</v>
      </c>
      <c r="P67" s="63"/>
      <c r="Q67" s="63"/>
      <c r="R67" s="63"/>
      <c r="S67" s="139" t="s">
        <v>360</v>
      </c>
      <c r="T67" s="63"/>
      <c r="U67" s="63"/>
      <c r="V67" s="10"/>
      <c r="W67" s="63"/>
      <c r="X67" s="63"/>
      <c r="Y67" s="63"/>
      <c r="Z67" s="63"/>
      <c r="AA67" s="63"/>
      <c r="AB67" s="64"/>
      <c r="AC67" s="64" t="e">
        <f>_xlfn.XLOOKUP(C67,DATA1,DATA4,"NA",0,1)</f>
        <v>#REF!</v>
      </c>
    </row>
    <row r="68" spans="1:29" customFormat="1" ht="15.5" x14ac:dyDescent="0.35">
      <c r="A68" s="10">
        <f t="shared" si="5"/>
        <v>34</v>
      </c>
      <c r="B68" s="10" t="str">
        <f t="shared" si="6"/>
        <v/>
      </c>
      <c r="C68" s="177">
        <v>13059444</v>
      </c>
      <c r="D68" s="43">
        <v>44793</v>
      </c>
      <c r="E68" s="131" t="s">
        <v>361</v>
      </c>
      <c r="F68" s="25" t="s">
        <v>184</v>
      </c>
      <c r="G68" s="25" t="s">
        <v>10</v>
      </c>
      <c r="H68" s="25" t="s">
        <v>237</v>
      </c>
      <c r="I68" s="25" t="s">
        <v>362</v>
      </c>
      <c r="J68" s="25" t="s">
        <v>300</v>
      </c>
      <c r="K68" s="4" t="str">
        <f>IF(_xlfn.XLOOKUP(LEFT(F68,12),'Reference_data '!G:G,'Reference_data '!I:I,"First Error",0,1)="First Error",_xlfn.XLOOKUP(LEFT(F68,7),'Reference_data '!G:G,'Reference_data '!H:H,"Second Error",0,1),_xlfn.XLOOKUP(LEFT(F68,12),'Reference_data '!G:G,'Reference_data '!I:I,"First Error",0,1))</f>
        <v>BUILDINGS &amp; INFRASTRUCTURE</v>
      </c>
      <c r="L68" s="63"/>
      <c r="M68" s="63" t="e">
        <f>VLOOKUP(L68,'Reference_data '!$A$2:$B$17,2,0)</f>
        <v>#N/A</v>
      </c>
      <c r="N68" s="10" t="e">
        <f>VLOOKUP(L68,'Reference_data '!$A$2:$C$18,3,0)</f>
        <v>#N/A</v>
      </c>
      <c r="O68" s="134"/>
      <c r="P68" s="63"/>
      <c r="Q68" s="134"/>
      <c r="R68" s="63"/>
      <c r="S68" s="139"/>
      <c r="T68" s="63"/>
      <c r="U68" s="63"/>
      <c r="V68" s="10"/>
      <c r="W68" s="63"/>
      <c r="X68" s="63"/>
      <c r="Y68" s="63"/>
      <c r="Z68" s="63"/>
      <c r="AA68" s="63"/>
      <c r="AB68" s="64"/>
      <c r="AC68" s="64" t="e">
        <f>_xlfn.XLOOKUP(C68,DATA1,DATA4,"NA",0,1)</f>
        <v>#REF!</v>
      </c>
    </row>
    <row r="69" spans="1:29" customFormat="1" ht="15.5" x14ac:dyDescent="0.35">
      <c r="A69" s="346">
        <f t="shared" si="5"/>
        <v>8</v>
      </c>
      <c r="B69" s="347">
        <f t="shared" si="6"/>
        <v>1</v>
      </c>
      <c r="C69" s="408">
        <v>13162773</v>
      </c>
      <c r="D69" s="352">
        <v>44979</v>
      </c>
      <c r="E69" s="351" t="s">
        <v>363</v>
      </c>
      <c r="F69" s="351" t="s">
        <v>364</v>
      </c>
      <c r="G69" s="351" t="s">
        <v>10</v>
      </c>
      <c r="H69" s="351" t="s">
        <v>218</v>
      </c>
      <c r="I69" s="351" t="s">
        <v>238</v>
      </c>
      <c r="J69" s="351" t="s">
        <v>220</v>
      </c>
      <c r="K69" s="348" t="str">
        <f>IF(_xlfn.XLOOKUP(LEFT(F69,12),'Reference_data '!G:G,'Reference_data '!I:I,"First Error",0,1)="First Error",_xlfn.XLOOKUP(LEFT(F69,7),'Reference_data '!G:G,'Reference_data '!H:H,"Second Error",0,1),_xlfn.XLOOKUP(LEFT(F69,12),'Reference_data '!G:G,'Reference_data '!I:I,"First Error",0,1))</f>
        <v>PACKING</v>
      </c>
      <c r="L69" s="347"/>
      <c r="M69" s="346" t="e">
        <f>VLOOKUP(L69,'Reference_data '!$A$2:$B$17,2,0)</f>
        <v>#N/A</v>
      </c>
      <c r="N69" s="346" t="e">
        <f>VLOOKUP(L69,'Reference_data '!$A$2:$C$18,3,0)</f>
        <v>#N/A</v>
      </c>
      <c r="O69" s="347"/>
      <c r="P69" s="347"/>
      <c r="Q69" s="347"/>
      <c r="R69" s="347"/>
      <c r="S69" s="349"/>
      <c r="T69" s="347"/>
      <c r="U69" s="347"/>
      <c r="V69" s="346"/>
      <c r="W69" s="347"/>
      <c r="X69" s="347"/>
      <c r="Y69" s="347"/>
      <c r="Z69" s="347"/>
      <c r="AA69" s="347"/>
      <c r="AB69" s="350"/>
      <c r="AC69" s="350"/>
    </row>
    <row r="70" spans="1:29" customFormat="1" ht="15.5" x14ac:dyDescent="0.35">
      <c r="A70" s="10">
        <f t="shared" si="5"/>
        <v>34</v>
      </c>
      <c r="B70" s="10" t="str">
        <f t="shared" si="6"/>
        <v/>
      </c>
      <c r="C70" s="177">
        <v>13061227</v>
      </c>
      <c r="D70" s="43">
        <v>44797</v>
      </c>
      <c r="E70" s="131" t="s">
        <v>365</v>
      </c>
      <c r="F70" s="25" t="s">
        <v>182</v>
      </c>
      <c r="G70" s="25" t="s">
        <v>10</v>
      </c>
      <c r="H70" s="25" t="s">
        <v>218</v>
      </c>
      <c r="I70" s="25" t="s">
        <v>255</v>
      </c>
      <c r="J70" s="25" t="s">
        <v>300</v>
      </c>
      <c r="K70" s="4" t="str">
        <f>IF(_xlfn.XLOOKUP(LEFT(F70,12),'Reference_data '!G:G,'Reference_data '!I:I,"First Error",0,1)="First Error",_xlfn.XLOOKUP(LEFT(F70,7),'Reference_data '!G:G,'Reference_data '!H:H,"Second Error",0,1),_xlfn.XLOOKUP(LEFT(F70,12),'Reference_data '!G:G,'Reference_data '!I:I,"First Error",0,1))</f>
        <v>Kandla plant</v>
      </c>
      <c r="L70" s="63"/>
      <c r="M70" s="63" t="e">
        <f>VLOOKUP(L70,'Reference_data '!$A$2:$B$17,2,0)</f>
        <v>#N/A</v>
      </c>
      <c r="N70" s="10" t="e">
        <f>VLOOKUP(L70,'Reference_data '!$A$2:$C$18,3,0)</f>
        <v>#N/A</v>
      </c>
      <c r="O70" s="63"/>
      <c r="P70" s="63"/>
      <c r="Q70" s="63"/>
      <c r="R70" s="63"/>
      <c r="S70" s="139" t="s">
        <v>366</v>
      </c>
      <c r="T70" s="63"/>
      <c r="U70" s="63"/>
      <c r="V70" s="10"/>
      <c r="W70" s="63"/>
      <c r="X70" s="63"/>
      <c r="Y70" s="63"/>
      <c r="Z70" s="63"/>
      <c r="AA70" s="63"/>
      <c r="AB70" s="64"/>
      <c r="AC70" s="64" t="e">
        <f>_xlfn.XLOOKUP(C70,DATA1,DATA4,"NA",0,1)</f>
        <v>#REF!</v>
      </c>
    </row>
    <row r="71" spans="1:29" customFormat="1" ht="31" x14ac:dyDescent="0.35">
      <c r="A71" s="10">
        <f t="shared" si="5"/>
        <v>35</v>
      </c>
      <c r="B71" s="10" t="str">
        <f t="shared" si="6"/>
        <v/>
      </c>
      <c r="C71" s="177">
        <v>13063978</v>
      </c>
      <c r="D71" s="43">
        <v>44802</v>
      </c>
      <c r="E71" s="131" t="s">
        <v>367</v>
      </c>
      <c r="F71" s="25" t="s">
        <v>368</v>
      </c>
      <c r="G71" s="25" t="s">
        <v>10</v>
      </c>
      <c r="H71" s="25" t="s">
        <v>237</v>
      </c>
      <c r="I71" s="25" t="s">
        <v>369</v>
      </c>
      <c r="J71" s="25" t="s">
        <v>300</v>
      </c>
      <c r="K71" s="4" t="str">
        <f>IF(_xlfn.XLOOKUP(LEFT(F71,12),'Reference_data '!G:G,'Reference_data '!I:I,"First Error",0,1)="First Error",_xlfn.XLOOKUP(LEFT(F71,7),'Reference_data '!G:G,'Reference_data '!H:H,"Second Error",0,1),_xlfn.XLOOKUP(LEFT(F71,12),'Reference_data '!G:G,'Reference_data '!I:I,"First Error",0,1))</f>
        <v>RAW PRODUCT TANKFARM RMFG</v>
      </c>
      <c r="L71" s="63">
        <v>8</v>
      </c>
      <c r="M71" s="63" t="s">
        <v>370</v>
      </c>
      <c r="N71" s="10" t="str">
        <f>VLOOKUP(L71,'Reference_data '!$A$2:$C$18,3,0)</f>
        <v>EXT</v>
      </c>
      <c r="O71" s="134">
        <v>44804</v>
      </c>
      <c r="P71" s="63"/>
      <c r="Q71" s="63"/>
      <c r="R71" s="63"/>
      <c r="S71" s="139" t="s">
        <v>371</v>
      </c>
      <c r="T71" s="63"/>
      <c r="U71" s="63"/>
      <c r="V71" s="10"/>
      <c r="W71" s="63"/>
      <c r="X71" s="63"/>
      <c r="Y71" s="63"/>
      <c r="Z71" s="63"/>
      <c r="AA71" s="63"/>
      <c r="AB71" s="64"/>
      <c r="AC71" s="64" t="e">
        <f>_xlfn.XLOOKUP(C71,DATA1,DATA4,"NA",0,1)</f>
        <v>#REF!</v>
      </c>
    </row>
    <row r="72" spans="1:29" customFormat="1" ht="15.5" x14ac:dyDescent="0.35">
      <c r="A72" s="346">
        <f t="shared" si="5"/>
        <v>40</v>
      </c>
      <c r="B72" s="346" t="str">
        <f t="shared" si="6"/>
        <v/>
      </c>
      <c r="C72" s="408">
        <v>13082256</v>
      </c>
      <c r="D72" s="352">
        <v>44837</v>
      </c>
      <c r="E72" s="355" t="s">
        <v>372</v>
      </c>
      <c r="F72" s="351" t="s">
        <v>373</v>
      </c>
      <c r="G72" s="351" t="s">
        <v>10</v>
      </c>
      <c r="H72" s="351" t="s">
        <v>218</v>
      </c>
      <c r="I72" s="351" t="s">
        <v>238</v>
      </c>
      <c r="J72" s="351" t="s">
        <v>374</v>
      </c>
      <c r="K72" s="348" t="str">
        <f>IF(_xlfn.XLOOKUP(LEFT(F72,12),'Reference_data '!G:G,'Reference_data '!I:I,"First Error",0,1)="First Error",_xlfn.XLOOKUP(LEFT(F72,7),'Reference_data '!G:G,'Reference_data '!H:H,"Second Error",0,1),_xlfn.XLOOKUP(LEFT(F72,12),'Reference_data '!G:G,'Reference_data '!I:I,"First Error",0,1))</f>
        <v>PACKING</v>
      </c>
      <c r="L72" s="347">
        <v>8</v>
      </c>
      <c r="M72" s="347" t="s">
        <v>375</v>
      </c>
      <c r="N72" s="346" t="str">
        <f>VLOOKUP(L72,'Reference_data '!$A$2:$C$18,3,0)</f>
        <v>EXT</v>
      </c>
      <c r="O72" s="353">
        <v>44878</v>
      </c>
      <c r="P72" s="347"/>
      <c r="Q72" s="347"/>
      <c r="R72" s="347"/>
      <c r="S72" s="349"/>
      <c r="T72" s="347"/>
      <c r="U72" s="347"/>
      <c r="V72" s="346"/>
      <c r="W72" s="347"/>
      <c r="X72" s="347"/>
      <c r="Y72" s="347"/>
      <c r="Z72" s="347"/>
      <c r="AA72" s="347"/>
      <c r="AB72" s="350"/>
      <c r="AC72" s="350" t="e">
        <f>_xlfn.XLOOKUP(C72,DATA1,DATA4,"NA",0,1)</f>
        <v>#REF!</v>
      </c>
    </row>
    <row r="73" spans="1:29" customFormat="1" ht="15.5" x14ac:dyDescent="0.35">
      <c r="A73" s="10">
        <f t="shared" si="5"/>
        <v>36</v>
      </c>
      <c r="B73" s="10" t="str">
        <f t="shared" si="6"/>
        <v/>
      </c>
      <c r="C73" s="271">
        <v>13069492</v>
      </c>
      <c r="D73" s="167">
        <v>44812</v>
      </c>
      <c r="E73" s="139" t="s">
        <v>376</v>
      </c>
      <c r="F73" s="63" t="s">
        <v>106</v>
      </c>
      <c r="G73" s="63" t="s">
        <v>10</v>
      </c>
      <c r="H73" s="63">
        <v>3</v>
      </c>
      <c r="I73" s="63" t="s">
        <v>307</v>
      </c>
      <c r="J73" s="63" t="s">
        <v>300</v>
      </c>
      <c r="K73" s="4" t="str">
        <f>IF(_xlfn.XLOOKUP(LEFT(F73,12),'Reference_data '!G:G,'Reference_data '!I:I,"First Error",0,1)="First Error",_xlfn.XLOOKUP(LEFT(F73,7),'Reference_data '!G:G,'Reference_data '!H:H,"Second Error",0,1),_xlfn.XLOOKUP(LEFT(F73,12),'Reference_data '!G:G,'Reference_data '!I:I,"First Error",0,1))</f>
        <v>WAREHOUSE</v>
      </c>
      <c r="L73" s="63"/>
      <c r="M73" s="63" t="e">
        <f>VLOOKUP(L73,'Reference_data '!$A$2:$B$17,2,0)</f>
        <v>#N/A</v>
      </c>
      <c r="N73" s="10" t="e">
        <f>VLOOKUP(L73,'Reference_data '!$A$2:$C$18,3,0)</f>
        <v>#N/A</v>
      </c>
      <c r="O73" s="134">
        <v>44953</v>
      </c>
      <c r="P73" s="63"/>
      <c r="Q73" s="63"/>
      <c r="R73" s="63"/>
      <c r="S73" s="139" t="s">
        <v>377</v>
      </c>
      <c r="T73" s="63"/>
      <c r="U73" s="63"/>
      <c r="V73" s="10"/>
      <c r="W73" s="63"/>
      <c r="X73" s="63"/>
      <c r="Y73" s="63"/>
      <c r="Z73" s="63"/>
      <c r="AA73" s="63"/>
      <c r="AB73" s="64"/>
      <c r="AC73" s="64" t="e">
        <f>_xlfn.XLOOKUP(C73,DATA1,DATA4,"NA",0,1)</f>
        <v>#REF!</v>
      </c>
    </row>
    <row r="74" spans="1:29" customFormat="1" ht="15.5" x14ac:dyDescent="0.35">
      <c r="A74" s="346">
        <f t="shared" si="5"/>
        <v>8</v>
      </c>
      <c r="B74" s="347" t="str">
        <f t="shared" si="6"/>
        <v/>
      </c>
      <c r="C74" s="408">
        <v>13161531</v>
      </c>
      <c r="D74" s="352">
        <v>44978</v>
      </c>
      <c r="E74" s="351" t="s">
        <v>378</v>
      </c>
      <c r="F74" s="351" t="s">
        <v>284</v>
      </c>
      <c r="G74" s="351" t="s">
        <v>10</v>
      </c>
      <c r="H74" s="351" t="s">
        <v>218</v>
      </c>
      <c r="I74" s="351" t="s">
        <v>285</v>
      </c>
      <c r="J74" s="351" t="s">
        <v>374</v>
      </c>
      <c r="K74" s="348" t="str">
        <f>IF(_xlfn.XLOOKUP(LEFT(F74,12),'Reference_data '!G:G,'Reference_data '!I:I,"First Error",0,1)="First Error",_xlfn.XLOOKUP(LEFT(F74,7),'Reference_data '!G:G,'Reference_data '!H:H,"Second Error",0,1),_xlfn.XLOOKUP(LEFT(F74,12),'Reference_data '!G:G,'Reference_data '!I:I,"First Error",0,1))</f>
        <v>PACKING</v>
      </c>
      <c r="L74" s="347">
        <v>2784</v>
      </c>
      <c r="M74" s="346" t="str">
        <f>VLOOKUP(L74,'Reference_data '!$A$2:$B$17,2,0)</f>
        <v>Jignesh</v>
      </c>
      <c r="N74" s="346" t="str">
        <f>VLOOKUP(L74,'Reference_data '!$A$2:$C$18,3,0)</f>
        <v>MEC</v>
      </c>
      <c r="O74" s="353">
        <v>44978</v>
      </c>
      <c r="P74" s="347"/>
      <c r="Q74" s="347"/>
      <c r="R74" s="347"/>
      <c r="S74" s="349"/>
      <c r="T74" s="347"/>
      <c r="U74" s="347"/>
      <c r="V74" s="346"/>
      <c r="W74" s="347"/>
      <c r="X74" s="347"/>
      <c r="Y74" s="347"/>
      <c r="Z74" s="347"/>
      <c r="AA74" s="347"/>
      <c r="AB74" s="350"/>
      <c r="AC74" s="350"/>
    </row>
    <row r="75" spans="1:29" customFormat="1" ht="29" x14ac:dyDescent="0.35">
      <c r="A75" s="10">
        <f t="shared" si="5"/>
        <v>37</v>
      </c>
      <c r="B75" s="10">
        <f t="shared" si="6"/>
        <v>1</v>
      </c>
      <c r="C75" s="177">
        <v>13071543</v>
      </c>
      <c r="D75" s="43">
        <v>44817</v>
      </c>
      <c r="E75" s="131" t="s">
        <v>379</v>
      </c>
      <c r="F75" s="25" t="s">
        <v>380</v>
      </c>
      <c r="G75" s="25" t="s">
        <v>61</v>
      </c>
      <c r="H75" s="25" t="s">
        <v>237</v>
      </c>
      <c r="I75" s="25" t="s">
        <v>369</v>
      </c>
      <c r="J75" s="25" t="s">
        <v>220</v>
      </c>
      <c r="K75" s="4" t="str">
        <f>IF(_xlfn.XLOOKUP(LEFT(F75,12),'Reference_data '!G:G,'Reference_data '!I:I,"First Error",0,1)="First Error",_xlfn.XLOOKUP(LEFT(F75,7),'Reference_data '!G:G,'Reference_data '!H:H,"Second Error",0,1),_xlfn.XLOOKUP(LEFT(F75,12),'Reference_data '!G:G,'Reference_data '!I:I,"First Error",0,1))</f>
        <v>RAW PRODUCT TANKFARM RMFG</v>
      </c>
      <c r="L75" s="63"/>
      <c r="M75" s="63" t="e">
        <f>VLOOKUP(L75,'Reference_data '!$A$2:$B$17,2,0)</f>
        <v>#N/A</v>
      </c>
      <c r="N75" s="10" t="e">
        <f>VLOOKUP(L75,'Reference_data '!$A$2:$C$18,3,0)</f>
        <v>#N/A</v>
      </c>
      <c r="O75" s="63"/>
      <c r="P75" s="63"/>
      <c r="Q75" s="63"/>
      <c r="R75" s="63"/>
      <c r="S75" s="139"/>
      <c r="T75" s="63"/>
      <c r="U75" s="63"/>
      <c r="V75" s="10"/>
      <c r="W75" s="63"/>
      <c r="X75" s="63"/>
      <c r="Y75" s="63"/>
      <c r="Z75" s="63"/>
      <c r="AA75" s="63"/>
      <c r="AB75" s="64"/>
      <c r="AC75" s="64" t="e">
        <f>_xlfn.XLOOKUP(C75,DATA1,DATA4,"NA",0,1)</f>
        <v>#REF!</v>
      </c>
    </row>
    <row r="76" spans="1:29" customFormat="1" ht="46.5" x14ac:dyDescent="0.35">
      <c r="A76" s="346">
        <f t="shared" si="5"/>
        <v>11</v>
      </c>
      <c r="B76" s="347" t="str">
        <f t="shared" si="6"/>
        <v/>
      </c>
      <c r="C76" s="408">
        <v>13172694</v>
      </c>
      <c r="D76" s="352">
        <v>44996</v>
      </c>
      <c r="E76" s="351" t="s">
        <v>381</v>
      </c>
      <c r="F76" s="351" t="s">
        <v>80</v>
      </c>
      <c r="G76" s="351" t="s">
        <v>10</v>
      </c>
      <c r="H76" s="351" t="s">
        <v>237</v>
      </c>
      <c r="I76" s="351" t="s">
        <v>382</v>
      </c>
      <c r="J76" s="351" t="s">
        <v>374</v>
      </c>
      <c r="K76" s="348" t="str">
        <f>IF(_xlfn.XLOOKUP(LEFT(F76,12),'Reference_data '!G:G,'Reference_data '!I:I,"First Error",0,1)="First Error",_xlfn.XLOOKUP(LEFT(F76,7),'Reference_data '!G:G,'Reference_data '!H:H,"Second Error",0,1),_xlfn.XLOOKUP(LEFT(F76,12),'Reference_data '!G:G,'Reference_data '!I:I,"First Error",0,1))</f>
        <v>PACKING</v>
      </c>
      <c r="L76" s="347"/>
      <c r="M76" s="346" t="e">
        <f>VLOOKUP(L76,'Reference_data '!$A$2:$B$17,2,0)</f>
        <v>#N/A</v>
      </c>
      <c r="N76" s="346" t="e">
        <f>VLOOKUP(L76,'Reference_data '!$A$2:$C$18,3,0)</f>
        <v>#N/A</v>
      </c>
      <c r="O76" s="353">
        <v>45008</v>
      </c>
      <c r="P76" s="353">
        <v>45031</v>
      </c>
      <c r="Q76" s="347"/>
      <c r="R76" s="347"/>
      <c r="S76" s="349" t="s">
        <v>383</v>
      </c>
      <c r="T76" s="347"/>
      <c r="U76" s="347"/>
      <c r="V76" s="346"/>
      <c r="W76" s="347"/>
      <c r="X76" s="347"/>
      <c r="Y76" s="347"/>
      <c r="Z76" s="347"/>
      <c r="AA76" s="347"/>
      <c r="AB76" s="350"/>
      <c r="AC76" s="350"/>
    </row>
    <row r="77" spans="1:29" customFormat="1" ht="15.5" x14ac:dyDescent="0.35">
      <c r="A77" s="10">
        <f t="shared" si="5"/>
        <v>2</v>
      </c>
      <c r="B77" s="10">
        <f t="shared" si="6"/>
        <v>1</v>
      </c>
      <c r="C77" s="177">
        <v>13138776</v>
      </c>
      <c r="D77" s="43">
        <v>44939</v>
      </c>
      <c r="E77" s="25" t="s">
        <v>384</v>
      </c>
      <c r="F77" s="25" t="s">
        <v>42</v>
      </c>
      <c r="G77" s="25" t="s">
        <v>61</v>
      </c>
      <c r="H77" s="25" t="s">
        <v>327</v>
      </c>
      <c r="I77" s="25" t="s">
        <v>328</v>
      </c>
      <c r="J77" s="25" t="s">
        <v>220</v>
      </c>
      <c r="K77" s="4" t="str">
        <f>IF(_xlfn.XLOOKUP(LEFT(F77,12),'Reference_data '!G:G,'Reference_data '!I:I,"First Error",0,1)="First Error",_xlfn.XLOOKUP(LEFT(F77,7),'Reference_data '!G:G,'Reference_data '!H:H,"Second Error",0,1),_xlfn.XLOOKUP(LEFT(F77,12),'Reference_data '!G:G,'Reference_data '!I:I,"First Error",0,1))</f>
        <v>REFINERY</v>
      </c>
      <c r="L77" s="63"/>
      <c r="M77" s="10" t="e">
        <f>VLOOKUP(L77,'Reference_data '!$A$2:$B$17,2,0)</f>
        <v>#N/A</v>
      </c>
      <c r="N77" s="10" t="e">
        <f>VLOOKUP(L77,'Reference_data '!$A$2:$C$18,3,0)</f>
        <v>#N/A</v>
      </c>
      <c r="O77" s="63"/>
      <c r="P77" s="63"/>
      <c r="Q77" s="63"/>
      <c r="R77" s="63"/>
      <c r="S77" s="139"/>
      <c r="T77" s="63"/>
      <c r="U77" s="63"/>
      <c r="V77" s="10"/>
      <c r="W77" s="63"/>
      <c r="X77" s="63"/>
      <c r="Y77" s="63"/>
      <c r="Z77" s="63"/>
      <c r="AA77" s="63"/>
      <c r="AB77" s="64"/>
      <c r="AC77" s="64"/>
    </row>
    <row r="78" spans="1:29" customFormat="1" ht="46.5" x14ac:dyDescent="0.35">
      <c r="A78" s="10">
        <f t="shared" si="5"/>
        <v>45</v>
      </c>
      <c r="B78" s="10">
        <f t="shared" si="6"/>
        <v>1</v>
      </c>
      <c r="C78" s="177">
        <v>13103938</v>
      </c>
      <c r="D78" s="43">
        <v>44875</v>
      </c>
      <c r="E78" s="131" t="s">
        <v>385</v>
      </c>
      <c r="F78" s="25" t="s">
        <v>18</v>
      </c>
      <c r="G78" s="25" t="s">
        <v>61</v>
      </c>
      <c r="H78" s="25" t="s">
        <v>237</v>
      </c>
      <c r="I78" s="25" t="s">
        <v>328</v>
      </c>
      <c r="J78" s="25" t="s">
        <v>220</v>
      </c>
      <c r="K78" s="4" t="str">
        <f>IF(_xlfn.XLOOKUP(LEFT(F78,12),'Reference_data '!G:G,'Reference_data '!I:I,"First Error",0,1)="First Error",_xlfn.XLOOKUP(LEFT(F78,7),'Reference_data '!G:G,'Reference_data '!H:H,"Second Error",0,1),_xlfn.XLOOKUP(LEFT(F78,12),'Reference_data '!G:G,'Reference_data '!I:I,"First Error",0,1))</f>
        <v>BOILER-WATER TREATMENT PLANT WTP</v>
      </c>
      <c r="L78" s="63"/>
      <c r="M78" s="63" t="e">
        <f>VLOOKUP(L78,'Reference_data '!$A$2:$B$17,2,0)</f>
        <v>#N/A</v>
      </c>
      <c r="N78" s="10" t="e">
        <f>VLOOKUP(L78,'Reference_data '!$A$2:$C$18,3,0)</f>
        <v>#N/A</v>
      </c>
      <c r="O78" s="134">
        <v>44991</v>
      </c>
      <c r="P78" s="63"/>
      <c r="Q78" s="63"/>
      <c r="R78" s="63"/>
      <c r="S78" s="139" t="s">
        <v>386</v>
      </c>
      <c r="T78" s="63"/>
      <c r="U78" s="63"/>
      <c r="V78" s="10"/>
      <c r="W78" s="63"/>
      <c r="X78" s="63"/>
      <c r="Y78" s="63"/>
      <c r="Z78" s="63"/>
      <c r="AA78" s="63"/>
      <c r="AB78" s="64"/>
      <c r="AC78" s="64"/>
    </row>
    <row r="79" spans="1:29" customFormat="1" ht="15.5" x14ac:dyDescent="0.35">
      <c r="A79" s="10">
        <f t="shared" si="5"/>
        <v>3</v>
      </c>
      <c r="B79" s="10">
        <f t="shared" si="6"/>
        <v>2</v>
      </c>
      <c r="C79" s="177">
        <v>13139384</v>
      </c>
      <c r="D79" s="43">
        <v>44940</v>
      </c>
      <c r="E79" s="25" t="s">
        <v>387</v>
      </c>
      <c r="F79" s="25" t="s">
        <v>42</v>
      </c>
      <c r="G79" s="25" t="s">
        <v>10</v>
      </c>
      <c r="H79" s="25" t="s">
        <v>218</v>
      </c>
      <c r="I79" s="25" t="s">
        <v>291</v>
      </c>
      <c r="J79" s="25" t="s">
        <v>220</v>
      </c>
      <c r="K79" s="4" t="str">
        <f>IF(_xlfn.XLOOKUP(LEFT(F79,12),'Reference_data '!G:G,'Reference_data '!I:I,"First Error",0,1)="First Error",_xlfn.XLOOKUP(LEFT(F79,7),'Reference_data '!G:G,'Reference_data '!H:H,"Second Error",0,1),_xlfn.XLOOKUP(LEFT(F79,12),'Reference_data '!G:G,'Reference_data '!I:I,"First Error",0,1))</f>
        <v>REFINERY</v>
      </c>
      <c r="L79" s="63">
        <v>2801</v>
      </c>
      <c r="M79" s="10" t="str">
        <f>VLOOKUP(L79,'Reference_data '!$A$2:$B$17,2,0)</f>
        <v>Ramani</v>
      </c>
      <c r="N79" s="10" t="str">
        <f>VLOOKUP(L79,'Reference_data '!$A$2:$C$18,3,0)</f>
        <v>INS</v>
      </c>
      <c r="O79" s="134">
        <v>44939</v>
      </c>
      <c r="P79" s="63"/>
      <c r="Q79" s="134">
        <v>44939</v>
      </c>
      <c r="R79" s="63">
        <v>0.5</v>
      </c>
      <c r="S79" s="139"/>
      <c r="T79" s="63"/>
      <c r="U79" s="63"/>
      <c r="V79" s="10"/>
      <c r="W79" s="63"/>
      <c r="X79" s="63"/>
      <c r="Y79" s="63"/>
      <c r="Z79" s="63"/>
      <c r="AA79" s="63" t="s">
        <v>140</v>
      </c>
      <c r="AB79" s="64"/>
      <c r="AC79" s="64"/>
    </row>
    <row r="80" spans="1:29" customFormat="1" ht="15.5" x14ac:dyDescent="0.35">
      <c r="A80" s="10">
        <f t="shared" si="5"/>
        <v>3</v>
      </c>
      <c r="B80" s="10">
        <f t="shared" si="6"/>
        <v>1</v>
      </c>
      <c r="C80" s="403">
        <v>13140214</v>
      </c>
      <c r="D80" s="333">
        <v>44942</v>
      </c>
      <c r="E80" s="31" t="s">
        <v>388</v>
      </c>
      <c r="F80" s="31" t="s">
        <v>42</v>
      </c>
      <c r="G80" s="31" t="s">
        <v>10</v>
      </c>
      <c r="H80" s="31" t="s">
        <v>218</v>
      </c>
      <c r="I80" s="31" t="s">
        <v>291</v>
      </c>
      <c r="J80" s="31" t="s">
        <v>220</v>
      </c>
      <c r="K80" s="4" t="str">
        <f>IF(_xlfn.XLOOKUP(LEFT(F80,12),'Reference_data '!G:G,'Reference_data '!I:I,"First Error",0,1)="First Error",_xlfn.XLOOKUP(LEFT(F80,7),'Reference_data '!G:G,'Reference_data '!H:H,"Second Error",0,1),_xlfn.XLOOKUP(LEFT(F80,12),'Reference_data '!G:G,'Reference_data '!I:I,"First Error",0,1))</f>
        <v>REFINERY</v>
      </c>
      <c r="L80" s="63"/>
      <c r="M80" s="10" t="e">
        <f>VLOOKUP(L80,'Reference_data '!$A$2:$B$17,2,0)</f>
        <v>#N/A</v>
      </c>
      <c r="N80" s="10" t="e">
        <f>VLOOKUP(L80,'Reference_data '!$A$2:$C$18,3,0)</f>
        <v>#N/A</v>
      </c>
      <c r="O80" s="63"/>
      <c r="P80" s="63"/>
      <c r="Q80" s="63"/>
      <c r="R80" s="63"/>
      <c r="S80" s="139"/>
      <c r="T80" s="63"/>
      <c r="U80" s="63"/>
      <c r="V80" s="10"/>
      <c r="W80" s="63"/>
      <c r="X80" s="63"/>
      <c r="Y80" s="63"/>
      <c r="Z80" s="63"/>
      <c r="AA80" s="63"/>
      <c r="AB80" s="64"/>
      <c r="AC80" s="64"/>
    </row>
    <row r="81" spans="1:29" customFormat="1" ht="29" x14ac:dyDescent="0.35">
      <c r="A81" s="10">
        <f t="shared" si="5"/>
        <v>24</v>
      </c>
      <c r="B81" s="10">
        <f t="shared" si="6"/>
        <v>1</v>
      </c>
      <c r="C81" s="249">
        <v>13021500</v>
      </c>
      <c r="D81" s="375">
        <v>44723</v>
      </c>
      <c r="E81" s="223" t="s">
        <v>389</v>
      </c>
      <c r="F81" s="87" t="s">
        <v>390</v>
      </c>
      <c r="G81" s="87" t="s">
        <v>92</v>
      </c>
      <c r="H81" s="87">
        <v>1</v>
      </c>
      <c r="I81" s="87" t="s">
        <v>219</v>
      </c>
      <c r="J81" s="87" t="s">
        <v>220</v>
      </c>
      <c r="K81" s="4" t="str">
        <f>IF(_xlfn.XLOOKUP(LEFT(F81,12),'Reference_data '!G:G,'Reference_data '!I:I,"First Error",0,1)="First Error",_xlfn.XLOOKUP(LEFT(F81,7),'Reference_data '!G:G,'Reference_data '!H:H,"Second Error",0,1),_xlfn.XLOOKUP(LEFT(F81,12),'Reference_data '!G:G,'Reference_data '!I:I,"First Error",0,1))</f>
        <v>PACKING</v>
      </c>
      <c r="L81" s="10">
        <v>8</v>
      </c>
      <c r="M81" s="10" t="s">
        <v>391</v>
      </c>
      <c r="N81" s="10" t="str">
        <f>VLOOKUP(L81,'Reference_data '!$A$2:$C$18,3,0)</f>
        <v>EXT</v>
      </c>
      <c r="O81" s="26">
        <v>44725</v>
      </c>
      <c r="P81" s="10"/>
      <c r="Q81" s="10"/>
      <c r="R81" s="10"/>
      <c r="S81" s="4" t="s">
        <v>392</v>
      </c>
      <c r="T81" s="10"/>
      <c r="U81" s="10"/>
      <c r="V81" s="26">
        <f ca="1">TODAY()</f>
        <v>45194</v>
      </c>
      <c r="W81" s="10" t="str" cm="1">
        <f t="array" ref="W81">IF(J81="WMAT",_xlfn.IFS(U81-V81=0,"Update require",U81-V81&lt;0,"Pending follow up",U81-V81&gt;0,"ASK Later"),"")</f>
        <v/>
      </c>
      <c r="X81" s="10"/>
      <c r="Y81" s="10"/>
      <c r="Z81" s="10"/>
      <c r="AA81" s="10"/>
      <c r="AC81" s="64" t="e">
        <f>_xlfn.XLOOKUP(C81,DATA1,DATA4,"NA",0,1)</f>
        <v>#REF!</v>
      </c>
    </row>
    <row r="82" spans="1:29" customFormat="1" ht="15.5" x14ac:dyDescent="0.35">
      <c r="A82" s="10">
        <f t="shared" si="5"/>
        <v>36</v>
      </c>
      <c r="B82" s="10">
        <f t="shared" si="6"/>
        <v>1</v>
      </c>
      <c r="C82" s="405">
        <v>12873821</v>
      </c>
      <c r="D82" s="248">
        <v>44442</v>
      </c>
      <c r="E82" s="325" t="s">
        <v>393</v>
      </c>
      <c r="F82" s="250" t="s">
        <v>394</v>
      </c>
      <c r="G82" s="250" t="s">
        <v>10</v>
      </c>
      <c r="H82" s="250" t="s">
        <v>237</v>
      </c>
      <c r="I82" s="250" t="s">
        <v>382</v>
      </c>
      <c r="J82" s="250" t="s">
        <v>220</v>
      </c>
      <c r="K82" s="4" t="str">
        <f>IF(_xlfn.XLOOKUP(LEFT(F82,12),'Reference_data '!G:G,'Reference_data '!I:I,"First Error",0,1)="First Error",_xlfn.XLOOKUP(LEFT(F82,7),'Reference_data '!G:G,'Reference_data '!H:H,"Second Error",0,1),_xlfn.XLOOKUP(LEFT(F82,12),'Reference_data '!G:G,'Reference_data '!I:I,"First Error",0,1))</f>
        <v>PACKING</v>
      </c>
      <c r="L82" s="10"/>
      <c r="M82" s="10" t="e">
        <f>VLOOKUP(L82,'Reference_data '!$A$2:$B$17,2,0)</f>
        <v>#N/A</v>
      </c>
      <c r="N82" s="10" t="e">
        <f>VLOOKUP(L82,'Reference_data '!$A$2:$C$18,3,0)</f>
        <v>#N/A</v>
      </c>
      <c r="O82" s="10"/>
      <c r="P82" s="10"/>
      <c r="Q82" s="10"/>
      <c r="R82" s="10"/>
      <c r="S82" s="4"/>
      <c r="T82" s="10"/>
      <c r="U82" s="10"/>
      <c r="V82" s="26">
        <f ca="1">TODAY()</f>
        <v>45194</v>
      </c>
      <c r="W82" s="10"/>
      <c r="X82" s="10"/>
      <c r="Y82" s="10"/>
      <c r="Z82" s="10"/>
      <c r="AA82" s="10"/>
      <c r="AC82" s="64" t="e">
        <f>_xlfn.XLOOKUP(C82,DATA1,DATA4,"NA",0,1)</f>
        <v>#REF!</v>
      </c>
    </row>
    <row r="83" spans="1:29" customFormat="1" ht="29" x14ac:dyDescent="0.35">
      <c r="A83" s="10">
        <f t="shared" si="5"/>
        <v>5</v>
      </c>
      <c r="B83" s="10" t="str">
        <f t="shared" si="6"/>
        <v/>
      </c>
      <c r="C83" s="177">
        <v>13149780</v>
      </c>
      <c r="D83" s="43">
        <v>44958</v>
      </c>
      <c r="E83" s="25" t="s">
        <v>395</v>
      </c>
      <c r="F83" s="25" t="s">
        <v>380</v>
      </c>
      <c r="G83" s="25" t="s">
        <v>10</v>
      </c>
      <c r="H83" s="25" t="s">
        <v>237</v>
      </c>
      <c r="I83" s="25" t="s">
        <v>369</v>
      </c>
      <c r="J83" s="25" t="s">
        <v>300</v>
      </c>
      <c r="K83" s="4" t="str">
        <f>IF(_xlfn.XLOOKUP(LEFT(F83,12),'Reference_data '!G:G,'Reference_data '!I:I,"First Error",0,1)="First Error",_xlfn.XLOOKUP(LEFT(F83,7),'Reference_data '!G:G,'Reference_data '!H:H,"Second Error",0,1),_xlfn.XLOOKUP(LEFT(F83,12),'Reference_data '!G:G,'Reference_data '!I:I,"First Error",0,1))</f>
        <v>RAW PRODUCT TANKFARM RMFG</v>
      </c>
      <c r="L83" s="63">
        <v>8</v>
      </c>
      <c r="M83" s="10" t="s">
        <v>396</v>
      </c>
      <c r="N83" s="10" t="str">
        <f>VLOOKUP(L83,'Reference_data '!$A$2:$C$18,3,0)</f>
        <v>EXT</v>
      </c>
      <c r="O83" s="134">
        <v>44977</v>
      </c>
      <c r="P83" s="134">
        <v>44988</v>
      </c>
      <c r="Q83" s="63"/>
      <c r="R83" s="63"/>
      <c r="S83" s="139"/>
      <c r="T83" s="63"/>
      <c r="U83" s="63"/>
      <c r="V83" s="10"/>
      <c r="W83" s="63"/>
      <c r="X83" s="63"/>
      <c r="Y83" s="63"/>
      <c r="Z83" s="63"/>
      <c r="AA83" s="63"/>
      <c r="AB83" s="64"/>
      <c r="AC83" s="64"/>
    </row>
    <row r="84" spans="1:29" customFormat="1" ht="29" x14ac:dyDescent="0.35">
      <c r="A84" s="10">
        <f t="shared" si="5"/>
        <v>5</v>
      </c>
      <c r="B84" s="10" t="str">
        <f t="shared" si="6"/>
        <v/>
      </c>
      <c r="C84" s="177">
        <v>13149781</v>
      </c>
      <c r="D84" s="43">
        <v>44958</v>
      </c>
      <c r="E84" s="25" t="s">
        <v>397</v>
      </c>
      <c r="F84" s="25" t="s">
        <v>398</v>
      </c>
      <c r="G84" s="25" t="s">
        <v>10</v>
      </c>
      <c r="H84" s="25" t="s">
        <v>237</v>
      </c>
      <c r="I84" s="25" t="s">
        <v>369</v>
      </c>
      <c r="J84" s="25" t="s">
        <v>300</v>
      </c>
      <c r="K84" s="4" t="str">
        <f>IF(_xlfn.XLOOKUP(LEFT(F84,12),'Reference_data '!G:G,'Reference_data '!I:I,"First Error",0,1)="First Error",_xlfn.XLOOKUP(LEFT(F84,7),'Reference_data '!G:G,'Reference_data '!H:H,"Second Error",0,1),_xlfn.XLOOKUP(LEFT(F84,12),'Reference_data '!G:G,'Reference_data '!I:I,"First Error",0,1))</f>
        <v>RAW PRODUCT TANKFARM RMFG</v>
      </c>
      <c r="L84" s="63"/>
      <c r="M84" s="10" t="e">
        <f>VLOOKUP(L84,'Reference_data '!$A$2:$B$17,2,0)</f>
        <v>#N/A</v>
      </c>
      <c r="N84" s="10" t="e">
        <f>VLOOKUP(L84,'Reference_data '!$A$2:$C$18,3,0)</f>
        <v>#N/A</v>
      </c>
      <c r="O84" s="134">
        <v>44988</v>
      </c>
      <c r="P84" s="63"/>
      <c r="Q84" s="63"/>
      <c r="R84" s="63"/>
      <c r="S84" s="139"/>
      <c r="T84" s="63"/>
      <c r="U84" s="63"/>
      <c r="V84" s="10"/>
      <c r="W84" s="63"/>
      <c r="X84" s="63"/>
      <c r="Y84" s="63"/>
      <c r="Z84" s="63"/>
      <c r="AA84" s="63"/>
      <c r="AB84" s="64"/>
      <c r="AC84" s="64"/>
    </row>
    <row r="85" spans="1:29" customFormat="1" ht="29" x14ac:dyDescent="0.35">
      <c r="A85" s="10">
        <f t="shared" si="5"/>
        <v>14</v>
      </c>
      <c r="B85" s="10">
        <f t="shared" si="6"/>
        <v>1</v>
      </c>
      <c r="C85" s="249">
        <v>12984373</v>
      </c>
      <c r="D85" s="90">
        <v>44657</v>
      </c>
      <c r="E85" s="131" t="s">
        <v>399</v>
      </c>
      <c r="F85" s="25" t="s">
        <v>400</v>
      </c>
      <c r="G85" s="25" t="s">
        <v>10</v>
      </c>
      <c r="H85" s="25" t="s">
        <v>218</v>
      </c>
      <c r="I85" s="25" t="s">
        <v>219</v>
      </c>
      <c r="J85" s="25" t="s">
        <v>220</v>
      </c>
      <c r="K85" s="4" t="str">
        <f>IF(_xlfn.XLOOKUP(LEFT(F85,12),'Reference_data '!G:G,'Reference_data '!I:I,"First Error",0,1)="First Error",_xlfn.XLOOKUP(LEFT(F85,7),'Reference_data '!G:G,'Reference_data '!H:H,"Second Error",0,1),_xlfn.XLOOKUP(LEFT(F85,12),'Reference_data '!G:G,'Reference_data '!I:I,"First Error",0,1))</f>
        <v>PACKING</v>
      </c>
      <c r="L85" s="10">
        <v>8</v>
      </c>
      <c r="M85" s="10" t="s">
        <v>401</v>
      </c>
      <c r="N85" s="10" t="str">
        <f>VLOOKUP(L85,'Reference_data '!$A$2:$C$18,3,0)</f>
        <v>EXT</v>
      </c>
      <c r="O85" s="26">
        <v>44697</v>
      </c>
      <c r="P85" s="10"/>
      <c r="Q85" s="10"/>
      <c r="R85" s="4"/>
      <c r="S85" s="4" t="s">
        <v>402</v>
      </c>
      <c r="T85" s="4"/>
      <c r="U85" s="10"/>
      <c r="V85" s="26">
        <f ca="1">TODAY()</f>
        <v>45194</v>
      </c>
      <c r="W85" s="10" t="str" cm="1">
        <f t="array" ref="W85">IF(J85="WMAT",_xlfn.IFS(U85-V85=0,"Update require",U85-V85&lt;0,"Pending follow up",U85-V85&gt;0,"ASK Later"),"")</f>
        <v/>
      </c>
      <c r="X85" s="10"/>
      <c r="Y85" s="10"/>
      <c r="Z85" s="10"/>
      <c r="AA85" s="10"/>
      <c r="AC85" s="64" t="e">
        <f>_xlfn.XLOOKUP(C85,DATA1,DATA4,"NA",0,1)</f>
        <v>#REF!</v>
      </c>
    </row>
    <row r="86" spans="1:29" customFormat="1" ht="29" x14ac:dyDescent="0.35">
      <c r="A86" s="10">
        <f t="shared" si="5"/>
        <v>6</v>
      </c>
      <c r="B86" s="63" t="str">
        <f t="shared" si="6"/>
        <v/>
      </c>
      <c r="C86" s="177">
        <v>13152558</v>
      </c>
      <c r="D86" s="43">
        <v>44963</v>
      </c>
      <c r="E86" s="25" t="s">
        <v>403</v>
      </c>
      <c r="F86" s="25" t="s">
        <v>404</v>
      </c>
      <c r="G86" s="25" t="s">
        <v>10</v>
      </c>
      <c r="H86" s="25" t="s">
        <v>218</v>
      </c>
      <c r="I86" s="25" t="s">
        <v>266</v>
      </c>
      <c r="J86" s="25" t="s">
        <v>300</v>
      </c>
      <c r="K86" s="4" t="str">
        <f>IF(_xlfn.XLOOKUP(LEFT(F86,12),'Reference_data '!G:G,'Reference_data '!I:I,"First Error",0,1)="First Error",_xlfn.XLOOKUP(LEFT(F86,7),'Reference_data '!G:G,'Reference_data '!H:H,"Second Error",0,1),_xlfn.XLOOKUP(LEFT(F86,12),'Reference_data '!G:G,'Reference_data '!I:I,"First Error",0,1))</f>
        <v>RAW PRODUCT TANKFARM RMFG</v>
      </c>
      <c r="L86" s="63"/>
      <c r="M86" s="10" t="e">
        <f>VLOOKUP(L86,'Reference_data '!$A$2:$B$17,2,0)</f>
        <v>#N/A</v>
      </c>
      <c r="N86" s="10" t="e">
        <f>VLOOKUP(L86,'Reference_data '!$A$2:$C$18,3,0)</f>
        <v>#N/A</v>
      </c>
      <c r="O86" s="134">
        <v>44988</v>
      </c>
      <c r="P86" s="63"/>
      <c r="Q86" s="63"/>
      <c r="R86" s="63"/>
      <c r="S86" s="139" t="s">
        <v>405</v>
      </c>
      <c r="T86" s="63"/>
      <c r="U86" s="63"/>
      <c r="V86" s="10"/>
      <c r="W86" s="63"/>
      <c r="X86" s="63"/>
      <c r="Y86" s="63"/>
      <c r="Z86" s="63"/>
      <c r="AA86" s="63"/>
      <c r="AB86" s="64"/>
      <c r="AC86" s="64"/>
    </row>
    <row r="87" spans="1:29" customFormat="1" ht="15.5" x14ac:dyDescent="0.35">
      <c r="A87" s="10">
        <f t="shared" si="5"/>
        <v>4</v>
      </c>
      <c r="B87" s="10">
        <f t="shared" si="6"/>
        <v>4</v>
      </c>
      <c r="C87" s="403">
        <v>13143965</v>
      </c>
      <c r="D87" s="333">
        <v>44948</v>
      </c>
      <c r="E87" s="31" t="s">
        <v>406</v>
      </c>
      <c r="F87" s="31" t="s">
        <v>42</v>
      </c>
      <c r="G87" s="31" t="s">
        <v>10</v>
      </c>
      <c r="H87" s="31" t="s">
        <v>218</v>
      </c>
      <c r="I87" s="31" t="s">
        <v>287</v>
      </c>
      <c r="J87" s="31" t="s">
        <v>220</v>
      </c>
      <c r="K87" s="4" t="str">
        <f>IF(_xlfn.XLOOKUP(LEFT(F87,12),'Reference_data '!G:G,'Reference_data '!I:I,"First Error",0,1)="First Error",_xlfn.XLOOKUP(LEFT(F87,7),'Reference_data '!G:G,'Reference_data '!H:H,"Second Error",0,1),_xlfn.XLOOKUP(LEFT(F87,12),'Reference_data '!G:G,'Reference_data '!I:I,"First Error",0,1))</f>
        <v>REFINERY</v>
      </c>
      <c r="L87" s="63">
        <v>2785</v>
      </c>
      <c r="M87" s="10" t="str">
        <f>VLOOKUP(L87,'Reference_data '!$A$2:$B$17,2,0)</f>
        <v>Manu</v>
      </c>
      <c r="N87" s="10" t="str">
        <f>VLOOKUP(L87,'Reference_data '!$A$2:$C$18,3,0)</f>
        <v>MEC</v>
      </c>
      <c r="O87" s="134">
        <v>44948</v>
      </c>
      <c r="P87" s="63"/>
      <c r="Q87" s="134">
        <v>44948</v>
      </c>
      <c r="R87" s="63">
        <v>1</v>
      </c>
      <c r="S87" s="139"/>
      <c r="T87" s="63"/>
      <c r="U87" s="63"/>
      <c r="V87" s="10"/>
      <c r="W87" s="63"/>
      <c r="X87" s="63"/>
      <c r="Y87" s="63"/>
      <c r="Z87" s="63"/>
      <c r="AA87" s="63" t="s">
        <v>14</v>
      </c>
      <c r="AB87" s="64"/>
      <c r="AC87" s="64"/>
    </row>
    <row r="88" spans="1:29" customFormat="1" ht="15.5" x14ac:dyDescent="0.35">
      <c r="A88" s="10">
        <f t="shared" si="5"/>
        <v>46</v>
      </c>
      <c r="B88" s="10" t="str">
        <f t="shared" si="6"/>
        <v/>
      </c>
      <c r="C88" s="177">
        <v>13106307</v>
      </c>
      <c r="D88" s="376">
        <v>44880</v>
      </c>
      <c r="E88" s="131" t="s">
        <v>407</v>
      </c>
      <c r="F88" s="25" t="s">
        <v>80</v>
      </c>
      <c r="G88" s="25" t="s">
        <v>92</v>
      </c>
      <c r="H88" s="25" t="s">
        <v>237</v>
      </c>
      <c r="I88" s="25" t="s">
        <v>382</v>
      </c>
      <c r="J88" s="25" t="s">
        <v>228</v>
      </c>
      <c r="K88" s="4" t="str">
        <f>IF(_xlfn.XLOOKUP(LEFT(F88,12),'Reference_data '!G:G,'Reference_data '!I:I,"First Error",0,1)="First Error",_xlfn.XLOOKUP(LEFT(F88,7),'Reference_data '!G:G,'Reference_data '!H:H,"Second Error",0,1),_xlfn.XLOOKUP(LEFT(F88,12),'Reference_data '!G:G,'Reference_data '!I:I,"First Error",0,1))</f>
        <v>PACKING</v>
      </c>
      <c r="L88" s="63">
        <v>8</v>
      </c>
      <c r="M88" s="10" t="s">
        <v>260</v>
      </c>
      <c r="N88" s="10" t="str">
        <f>VLOOKUP(L88,'Reference_data '!$A$2:$C$18,3,0)</f>
        <v>EXT</v>
      </c>
      <c r="O88" s="134">
        <v>44886</v>
      </c>
      <c r="P88" s="63"/>
      <c r="Q88" s="63"/>
      <c r="R88" s="63"/>
      <c r="S88" s="139" t="s">
        <v>408</v>
      </c>
      <c r="T88" s="63"/>
      <c r="U88" s="63"/>
      <c r="V88" s="10"/>
      <c r="W88" s="63"/>
      <c r="X88" s="63"/>
      <c r="Y88" s="63"/>
      <c r="Z88" s="63"/>
      <c r="AA88" s="63"/>
      <c r="AB88" s="64"/>
      <c r="AC88" s="64"/>
    </row>
    <row r="89" spans="1:29" customFormat="1" ht="31" x14ac:dyDescent="0.35">
      <c r="A89" s="10">
        <f t="shared" si="5"/>
        <v>7</v>
      </c>
      <c r="B89" s="63" t="str">
        <f t="shared" si="6"/>
        <v/>
      </c>
      <c r="C89" s="410">
        <v>13157830</v>
      </c>
      <c r="D89" s="251">
        <v>44971</v>
      </c>
      <c r="E89" s="250" t="s">
        <v>409</v>
      </c>
      <c r="F89" s="250" t="s">
        <v>410</v>
      </c>
      <c r="G89" s="250" t="s">
        <v>10</v>
      </c>
      <c r="H89" s="250" t="s">
        <v>223</v>
      </c>
      <c r="I89" s="250" t="s">
        <v>233</v>
      </c>
      <c r="J89" s="250" t="s">
        <v>374</v>
      </c>
      <c r="K89" s="4" t="str">
        <f>IF(_xlfn.XLOOKUP(LEFT(F89,12),'Reference_data '!G:G,'Reference_data '!I:I,"First Error",0,1)="First Error",_xlfn.XLOOKUP(LEFT(F89,7),'Reference_data '!G:G,'Reference_data '!H:H,"Second Error",0,1),_xlfn.XLOOKUP(LEFT(F89,12),'Reference_data '!G:G,'Reference_data '!I:I,"First Error",0,1))</f>
        <v xml:space="preserve"> ETP</v>
      </c>
      <c r="L89" s="63">
        <v>3347</v>
      </c>
      <c r="M89" s="10" t="str">
        <f>VLOOKUP(L89,'Reference_data '!$A$2:$B$17,2,0)</f>
        <v>Debabrata</v>
      </c>
      <c r="N89" s="10" t="str">
        <f>VLOOKUP(L89,'Reference_data '!$A$2:$C$18,3,0)</f>
        <v>MEC</v>
      </c>
      <c r="O89" s="134">
        <v>45020</v>
      </c>
      <c r="P89" s="134">
        <v>45036</v>
      </c>
      <c r="Q89" s="63"/>
      <c r="R89" s="63"/>
      <c r="S89" s="139" t="s">
        <v>411</v>
      </c>
      <c r="T89" s="63"/>
      <c r="U89" s="63"/>
      <c r="V89" s="10"/>
      <c r="W89" s="63"/>
      <c r="X89" s="63"/>
      <c r="Y89" s="63"/>
      <c r="Z89" s="63"/>
      <c r="AA89" s="63"/>
      <c r="AB89" s="64"/>
      <c r="AC89" s="64"/>
    </row>
    <row r="90" spans="1:29" customFormat="1" ht="15.5" x14ac:dyDescent="0.35">
      <c r="A90" s="10">
        <f t="shared" si="5"/>
        <v>6</v>
      </c>
      <c r="B90" s="63">
        <f t="shared" si="6"/>
        <v>1</v>
      </c>
      <c r="C90" s="403">
        <v>13151569</v>
      </c>
      <c r="D90" s="333">
        <v>44961</v>
      </c>
      <c r="E90" s="31" t="s">
        <v>412</v>
      </c>
      <c r="F90" s="31" t="s">
        <v>42</v>
      </c>
      <c r="G90" s="31" t="s">
        <v>10</v>
      </c>
      <c r="H90" s="31" t="s">
        <v>327</v>
      </c>
      <c r="I90" s="31" t="s">
        <v>328</v>
      </c>
      <c r="J90" s="31" t="s">
        <v>220</v>
      </c>
      <c r="K90" s="4" t="str">
        <f>IF(_xlfn.XLOOKUP(LEFT(F90,12),'Reference_data '!G:G,'Reference_data '!I:I,"First Error",0,1)="First Error",_xlfn.XLOOKUP(LEFT(F90,7),'Reference_data '!G:G,'Reference_data '!H:H,"Second Error",0,1),_xlfn.XLOOKUP(LEFT(F90,12),'Reference_data '!G:G,'Reference_data '!I:I,"First Error",0,1))</f>
        <v>REFINERY</v>
      </c>
      <c r="L90" s="63">
        <v>2781</v>
      </c>
      <c r="M90" s="10" t="str">
        <f>VLOOKUP(L90,'Reference_data '!$A$2:$B$17,2,0)</f>
        <v>Bhim Rao</v>
      </c>
      <c r="N90" s="10" t="str">
        <f>VLOOKUP(L90,'Reference_data '!$A$2:$C$18,3,0)</f>
        <v>MEC</v>
      </c>
      <c r="O90" s="134">
        <v>44961</v>
      </c>
      <c r="P90" s="63"/>
      <c r="Q90" s="63"/>
      <c r="R90" s="63"/>
      <c r="S90" s="139"/>
      <c r="T90" s="63"/>
      <c r="U90" s="63"/>
      <c r="V90" s="10"/>
      <c r="W90" s="63"/>
      <c r="X90" s="63"/>
      <c r="Y90" s="63"/>
      <c r="Z90" s="63"/>
      <c r="AA90" s="63"/>
      <c r="AB90" s="64"/>
      <c r="AC90" s="64"/>
    </row>
    <row r="91" spans="1:29" customFormat="1" ht="29" x14ac:dyDescent="0.35">
      <c r="A91" s="10">
        <f t="shared" si="5"/>
        <v>17</v>
      </c>
      <c r="B91" s="10">
        <f t="shared" si="6"/>
        <v>1</v>
      </c>
      <c r="C91" s="249">
        <v>12996763</v>
      </c>
      <c r="D91" s="90">
        <v>44679</v>
      </c>
      <c r="E91" s="131" t="s">
        <v>413</v>
      </c>
      <c r="F91" s="25" t="s">
        <v>414</v>
      </c>
      <c r="G91" s="25" t="s">
        <v>10</v>
      </c>
      <c r="H91" s="25" t="s">
        <v>218</v>
      </c>
      <c r="I91" s="25" t="s">
        <v>285</v>
      </c>
      <c r="J91" s="25" t="s">
        <v>220</v>
      </c>
      <c r="K91" s="4" t="str">
        <f>IF(_xlfn.XLOOKUP(LEFT(F91,12),'Reference_data '!G:G,'Reference_data '!I:I,"First Error",0,1)="First Error",_xlfn.XLOOKUP(LEFT(F91,7),'Reference_data '!G:G,'Reference_data '!H:H,"Second Error",0,1),_xlfn.XLOOKUP(LEFT(F91,12),'Reference_data '!G:G,'Reference_data '!I:I,"First Error",0,1))</f>
        <v>PACKING</v>
      </c>
      <c r="L91" s="10"/>
      <c r="M91" s="10" t="s">
        <v>415</v>
      </c>
      <c r="N91" s="10" t="e">
        <f>VLOOKUP(L91,'Reference_data '!$A$2:$C$18,3,0)</f>
        <v>#N/A</v>
      </c>
      <c r="O91" s="26">
        <v>44696</v>
      </c>
      <c r="P91" s="10"/>
      <c r="Q91" s="10"/>
      <c r="R91" s="10"/>
      <c r="S91" s="4" t="s">
        <v>416</v>
      </c>
      <c r="T91" s="10"/>
      <c r="U91" s="10"/>
      <c r="V91" s="26">
        <f ca="1">TODAY()</f>
        <v>45194</v>
      </c>
      <c r="W91" s="10" t="str" cm="1">
        <f t="array" ref="W91">IF(J91="WMAT",_xlfn.IFS(U91-V91=0,"Update require",U91-V91&lt;0,"Pending follow up",U91-V91&gt;0,"ASK Later"),"")</f>
        <v/>
      </c>
      <c r="X91" s="10"/>
      <c r="Y91" s="10"/>
      <c r="Z91" s="10"/>
      <c r="AA91" s="10"/>
      <c r="AC91" s="64" t="e">
        <f>_xlfn.XLOOKUP(C91,DATA1,DATA4,"NA",0,1)</f>
        <v>#REF!</v>
      </c>
    </row>
    <row r="92" spans="1:29" customFormat="1" ht="29" x14ac:dyDescent="0.35">
      <c r="A92" s="10">
        <f t="shared" si="5"/>
        <v>22</v>
      </c>
      <c r="B92" s="10" t="str">
        <f t="shared" si="6"/>
        <v/>
      </c>
      <c r="C92" s="405">
        <v>13014205</v>
      </c>
      <c r="D92" s="377">
        <v>44709</v>
      </c>
      <c r="E92" s="366" t="s">
        <v>417</v>
      </c>
      <c r="F92" s="367" t="s">
        <v>418</v>
      </c>
      <c r="G92" s="367" t="s">
        <v>92</v>
      </c>
      <c r="H92" s="367">
        <v>3</v>
      </c>
      <c r="I92" s="367" t="s">
        <v>238</v>
      </c>
      <c r="J92" s="367" t="s">
        <v>374</v>
      </c>
      <c r="K92" s="4" t="str">
        <f>IF(_xlfn.XLOOKUP(LEFT(F92,12),'Reference_data '!G:G,'Reference_data '!I:I,"First Error",0,1)="First Error",_xlfn.XLOOKUP(LEFT(F92,7),'Reference_data '!G:G,'Reference_data '!H:H,"Second Error",0,1),_xlfn.XLOOKUP(LEFT(F92,12),'Reference_data '!G:G,'Reference_data '!I:I,"First Error",0,1))</f>
        <v>PACKING-MOULDING PLANT</v>
      </c>
      <c r="L92" s="10">
        <v>8</v>
      </c>
      <c r="M92" s="10" t="s">
        <v>150</v>
      </c>
      <c r="N92" s="10" t="str">
        <f>VLOOKUP(L92,'Reference_data '!$A$2:$C$18,3,0)</f>
        <v>EXT</v>
      </c>
      <c r="O92" s="26">
        <v>44998</v>
      </c>
      <c r="P92" s="26">
        <v>45030</v>
      </c>
      <c r="Q92" s="10"/>
      <c r="R92" s="10"/>
      <c r="S92" s="4" t="s">
        <v>419</v>
      </c>
      <c r="T92" s="10"/>
      <c r="U92" s="10"/>
      <c r="V92" s="26">
        <f ca="1">TODAY()</f>
        <v>45194</v>
      </c>
      <c r="W92" s="10" t="str" cm="1">
        <f t="array" ref="W92">IF(J92="WMAT",_xlfn.IFS(U92-V92=0,"Update require",U92-V92&lt;0,"Pending follow up",U92-V92&gt;0,"ASK Later"),"")</f>
        <v/>
      </c>
      <c r="X92" s="10"/>
      <c r="Y92" s="10"/>
      <c r="Z92" s="10"/>
      <c r="AA92" s="10"/>
      <c r="AC92" s="64" t="e">
        <f>_xlfn.XLOOKUP(C92,DATA1,DATA4,"NA",0,1)</f>
        <v>#REF!</v>
      </c>
    </row>
    <row r="93" spans="1:29" customFormat="1" ht="15.5" x14ac:dyDescent="0.35">
      <c r="A93" s="10">
        <f t="shared" si="5"/>
        <v>34</v>
      </c>
      <c r="B93" s="10">
        <f t="shared" si="6"/>
        <v>1</v>
      </c>
      <c r="C93" s="177">
        <v>13059438</v>
      </c>
      <c r="D93" s="376">
        <v>44794</v>
      </c>
      <c r="E93" s="131" t="s">
        <v>420</v>
      </c>
      <c r="F93" s="25" t="s">
        <v>421</v>
      </c>
      <c r="G93" s="25" t="s">
        <v>92</v>
      </c>
      <c r="H93" s="25" t="s">
        <v>288</v>
      </c>
      <c r="I93" s="25" t="s">
        <v>238</v>
      </c>
      <c r="J93" s="25" t="s">
        <v>220</v>
      </c>
      <c r="K93" s="4" t="str">
        <f>IF(_xlfn.XLOOKUP(LEFT(F93,12),'Reference_data '!G:G,'Reference_data '!I:I,"First Error",0,1)="First Error",_xlfn.XLOOKUP(LEFT(F93,7),'Reference_data '!G:G,'Reference_data '!H:H,"Second Error",0,1),_xlfn.XLOOKUP(LEFT(F93,12),'Reference_data '!G:G,'Reference_data '!I:I,"First Error",0,1))</f>
        <v>PACKING-MOULDING PLANT</v>
      </c>
      <c r="L93" s="10">
        <v>8</v>
      </c>
      <c r="M93" s="10" t="s">
        <v>150</v>
      </c>
      <c r="N93" s="10" t="str">
        <f>VLOOKUP(L93,'Reference_data '!$A$2:$C$18,3,0)</f>
        <v>EXT</v>
      </c>
      <c r="O93" s="134">
        <v>44795</v>
      </c>
      <c r="P93" s="26">
        <v>45007</v>
      </c>
      <c r="Q93" s="63"/>
      <c r="R93" s="63"/>
      <c r="S93" s="139"/>
      <c r="T93" s="63"/>
      <c r="U93" s="63"/>
      <c r="V93" s="10"/>
      <c r="W93" s="63"/>
      <c r="X93" s="63"/>
      <c r="Y93" s="63"/>
      <c r="Z93" s="63"/>
      <c r="AA93" s="63"/>
      <c r="AB93" s="64"/>
      <c r="AC93" s="64" t="e">
        <f>_xlfn.XLOOKUP(C93,DATA1,DATA4,"NA",0,1)</f>
        <v>#REF!</v>
      </c>
    </row>
    <row r="94" spans="1:29" customFormat="1" ht="15.5" x14ac:dyDescent="0.35">
      <c r="A94" s="10">
        <f t="shared" si="5"/>
        <v>6</v>
      </c>
      <c r="B94" s="63">
        <f t="shared" si="6"/>
        <v>6</v>
      </c>
      <c r="C94" s="177">
        <v>13151663</v>
      </c>
      <c r="D94" s="43">
        <v>44961</v>
      </c>
      <c r="E94" s="25" t="s">
        <v>422</v>
      </c>
      <c r="F94" s="25" t="s">
        <v>42</v>
      </c>
      <c r="G94" s="25" t="s">
        <v>61</v>
      </c>
      <c r="H94" s="25" t="s">
        <v>218</v>
      </c>
      <c r="I94" s="25" t="s">
        <v>291</v>
      </c>
      <c r="J94" s="25" t="s">
        <v>220</v>
      </c>
      <c r="K94" s="4" t="str">
        <f>IF(_xlfn.XLOOKUP(LEFT(F94,12),'Reference_data '!G:G,'Reference_data '!I:I,"First Error",0,1)="First Error",_xlfn.XLOOKUP(LEFT(F94,7),'Reference_data '!G:G,'Reference_data '!H:H,"Second Error",0,1),_xlfn.XLOOKUP(LEFT(F94,12),'Reference_data '!G:G,'Reference_data '!I:I,"First Error",0,1))</f>
        <v>REFINERY</v>
      </c>
      <c r="L94" s="63">
        <v>3195</v>
      </c>
      <c r="M94" s="10" t="str">
        <f>VLOOKUP(L94,'Reference_data '!$A$2:$B$17,2,0)</f>
        <v>Mehul</v>
      </c>
      <c r="N94" s="10" t="str">
        <f>VLOOKUP(L94,'Reference_data '!$A$2:$C$18,3,0)</f>
        <v>ELE</v>
      </c>
      <c r="O94" s="134">
        <v>44961</v>
      </c>
      <c r="P94" s="63"/>
      <c r="Q94" s="134">
        <v>44961</v>
      </c>
      <c r="R94" s="63">
        <v>1</v>
      </c>
      <c r="S94" s="139"/>
      <c r="T94" s="63"/>
      <c r="U94" s="63"/>
      <c r="V94" s="10"/>
      <c r="W94" s="63"/>
      <c r="X94" s="63"/>
      <c r="Y94" s="63"/>
      <c r="Z94" s="63"/>
      <c r="AA94" s="63" t="s">
        <v>140</v>
      </c>
      <c r="AB94" s="64"/>
      <c r="AC94" s="64"/>
    </row>
    <row r="95" spans="1:29" customFormat="1" ht="15.5" x14ac:dyDescent="0.35">
      <c r="A95" s="10">
        <f t="shared" si="5"/>
        <v>9</v>
      </c>
      <c r="B95" s="63">
        <f t="shared" si="6"/>
        <v>1</v>
      </c>
      <c r="C95" s="177">
        <v>13168440</v>
      </c>
      <c r="D95" s="43">
        <v>44988</v>
      </c>
      <c r="E95" s="25" t="s">
        <v>423</v>
      </c>
      <c r="F95" s="25" t="s">
        <v>424</v>
      </c>
      <c r="G95" s="25" t="s">
        <v>10</v>
      </c>
      <c r="H95" s="25" t="s">
        <v>223</v>
      </c>
      <c r="I95" s="25" t="s">
        <v>233</v>
      </c>
      <c r="J95" s="25" t="s">
        <v>220</v>
      </c>
      <c r="K95" s="4" t="str">
        <f>IF(_xlfn.XLOOKUP(LEFT(F95,12),'Reference_data '!G:G,'Reference_data '!I:I,"First Error",0,1)="First Error",_xlfn.XLOOKUP(LEFT(F95,7),'Reference_data '!G:G,'Reference_data '!H:H,"Second Error",0,1),_xlfn.XLOOKUP(LEFT(F95,12),'Reference_data '!G:G,'Reference_data '!I:I,"First Error",0,1))</f>
        <v>BOILER</v>
      </c>
      <c r="L95" s="63">
        <v>8</v>
      </c>
      <c r="M95" s="10" t="s">
        <v>425</v>
      </c>
      <c r="N95" s="10" t="str">
        <f>VLOOKUP(L95,'Reference_data '!$A$2:$C$18,3,0)</f>
        <v>EXT</v>
      </c>
      <c r="O95" s="134">
        <v>44991</v>
      </c>
      <c r="P95" s="63"/>
      <c r="Q95" s="63"/>
      <c r="R95" s="63"/>
      <c r="S95" s="139"/>
      <c r="T95" s="63"/>
      <c r="U95" s="63"/>
      <c r="V95" s="10"/>
      <c r="W95" s="63"/>
      <c r="X95" s="63"/>
      <c r="Y95" s="63"/>
      <c r="Z95" s="63"/>
      <c r="AA95" s="63"/>
      <c r="AB95" s="64"/>
      <c r="AC95" s="64"/>
    </row>
    <row r="96" spans="1:29" customFormat="1" ht="15.5" x14ac:dyDescent="0.35">
      <c r="A96" s="10">
        <f t="shared" si="5"/>
        <v>6</v>
      </c>
      <c r="B96" s="63">
        <f t="shared" si="6"/>
        <v>6</v>
      </c>
      <c r="C96" s="177">
        <v>13152165</v>
      </c>
      <c r="D96" s="43">
        <v>44962</v>
      </c>
      <c r="E96" s="25" t="s">
        <v>426</v>
      </c>
      <c r="F96" s="25" t="s">
        <v>42</v>
      </c>
      <c r="G96" s="25" t="s">
        <v>92</v>
      </c>
      <c r="H96" s="25" t="s">
        <v>218</v>
      </c>
      <c r="I96" s="25" t="s">
        <v>263</v>
      </c>
      <c r="J96" s="25" t="s">
        <v>220</v>
      </c>
      <c r="K96" s="4" t="str">
        <f>IF(_xlfn.XLOOKUP(LEFT(F96,12),'Reference_data '!G:G,'Reference_data '!I:I,"First Error",0,1)="First Error",_xlfn.XLOOKUP(LEFT(F96,7),'Reference_data '!G:G,'Reference_data '!H:H,"Second Error",0,1),_xlfn.XLOOKUP(LEFT(F96,12),'Reference_data '!G:G,'Reference_data '!I:I,"First Error",0,1))</f>
        <v>REFINERY</v>
      </c>
      <c r="L96" s="63">
        <v>3346</v>
      </c>
      <c r="M96" s="10" t="str">
        <f>VLOOKUP(L96,'Reference_data '!$A$2:$B$17,2,0)</f>
        <v>Manish</v>
      </c>
      <c r="N96" s="10" t="str">
        <f>VLOOKUP(L96,'Reference_data '!$A$2:$C$18,3,0)</f>
        <v>INS</v>
      </c>
      <c r="O96" s="134">
        <v>44962</v>
      </c>
      <c r="P96" s="63"/>
      <c r="Q96" s="134">
        <v>44962</v>
      </c>
      <c r="R96" s="63">
        <v>1.2</v>
      </c>
      <c r="S96" s="139"/>
      <c r="T96" s="63"/>
      <c r="U96" s="63"/>
      <c r="V96" s="10"/>
      <c r="W96" s="63"/>
      <c r="X96" s="63"/>
      <c r="Y96" s="63"/>
      <c r="Z96" s="63"/>
      <c r="AA96" s="63" t="s">
        <v>14</v>
      </c>
      <c r="AB96" s="64"/>
      <c r="AC96" s="64"/>
    </row>
    <row r="97" spans="1:29" customFormat="1" ht="15.5" x14ac:dyDescent="0.35">
      <c r="A97" s="10">
        <f t="shared" si="5"/>
        <v>36</v>
      </c>
      <c r="B97" s="10" t="str">
        <f t="shared" si="6"/>
        <v/>
      </c>
      <c r="C97" s="177">
        <v>13069244</v>
      </c>
      <c r="D97" s="43">
        <v>44812</v>
      </c>
      <c r="E97" s="131" t="s">
        <v>427</v>
      </c>
      <c r="F97" s="25" t="s">
        <v>428</v>
      </c>
      <c r="G97" s="25" t="s">
        <v>10</v>
      </c>
      <c r="H97" s="25" t="s">
        <v>218</v>
      </c>
      <c r="I97" s="25" t="s">
        <v>219</v>
      </c>
      <c r="J97" s="25" t="s">
        <v>300</v>
      </c>
      <c r="K97" s="4" t="str">
        <f>IF(_xlfn.XLOOKUP(LEFT(F97,12),'Reference_data '!G:G,'Reference_data '!I:I,"First Error",0,1)="First Error",_xlfn.XLOOKUP(LEFT(F97,7),'Reference_data '!G:G,'Reference_data '!H:H,"Second Error",0,1),_xlfn.XLOOKUP(LEFT(F97,12),'Reference_data '!G:G,'Reference_data '!I:I,"First Error",0,1))</f>
        <v>PACKING</v>
      </c>
      <c r="L97" s="63"/>
      <c r="M97" s="63" t="e">
        <f>VLOOKUP(L97,'Reference_data '!$A$2:$B$17,2,0)</f>
        <v>#N/A</v>
      </c>
      <c r="N97" s="10" t="e">
        <f>VLOOKUP(L97,'Reference_data '!$A$2:$C$18,3,0)</f>
        <v>#N/A</v>
      </c>
      <c r="O97" s="134">
        <v>44814</v>
      </c>
      <c r="P97" s="63"/>
      <c r="Q97" s="63"/>
      <c r="R97" s="63"/>
      <c r="S97" s="139"/>
      <c r="T97" s="63"/>
      <c r="U97" s="63"/>
      <c r="V97" s="10"/>
      <c r="W97" s="63"/>
      <c r="X97" s="63"/>
      <c r="Y97" s="63"/>
      <c r="Z97" s="63"/>
      <c r="AA97" s="63"/>
      <c r="AB97" s="64"/>
      <c r="AC97" s="64" t="e">
        <f>_xlfn.XLOOKUP(C97,DATA1,DATA4,"NA",0,1)</f>
        <v>#REF!</v>
      </c>
    </row>
    <row r="98" spans="1:29" customFormat="1" ht="15.5" x14ac:dyDescent="0.35">
      <c r="A98" s="10">
        <f t="shared" si="5"/>
        <v>15</v>
      </c>
      <c r="B98" s="10" t="str">
        <f t="shared" si="6"/>
        <v/>
      </c>
      <c r="C98" s="249">
        <v>12987352</v>
      </c>
      <c r="D98" s="90">
        <v>44663</v>
      </c>
      <c r="E98" s="131" t="s">
        <v>429</v>
      </c>
      <c r="F98" s="25" t="s">
        <v>24</v>
      </c>
      <c r="G98" s="25" t="s">
        <v>10</v>
      </c>
      <c r="H98" s="25" t="s">
        <v>237</v>
      </c>
      <c r="I98" s="25" t="s">
        <v>307</v>
      </c>
      <c r="J98" s="25" t="s">
        <v>430</v>
      </c>
      <c r="K98" s="4" t="str">
        <f>IF(_xlfn.XLOOKUP(LEFT(F98,12),'Reference_data '!G:G,'Reference_data '!I:I,"First Error",0,1)="First Error",_xlfn.XLOOKUP(LEFT(F98,7),'Reference_data '!G:G,'Reference_data '!H:H,"Second Error",0,1),_xlfn.XLOOKUP(LEFT(F98,12),'Reference_data '!G:G,'Reference_data '!I:I,"First Error",0,1))</f>
        <v>FIRE FIGHTING SYSTEM</v>
      </c>
      <c r="L98" s="10"/>
      <c r="M98" s="10" t="e">
        <f>VLOOKUP(L98,'Reference_data '!$A$2:$B$17,2,0)</f>
        <v>#N/A</v>
      </c>
      <c r="N98" s="10" t="e">
        <f>VLOOKUP(L98,'Reference_data '!$A$2:$C$18,3,0)</f>
        <v>#N/A</v>
      </c>
      <c r="O98" s="10"/>
      <c r="P98" s="10"/>
      <c r="Q98" s="10"/>
      <c r="R98" s="4"/>
      <c r="S98" s="4"/>
      <c r="T98" s="10"/>
      <c r="U98" s="10"/>
      <c r="V98" s="26">
        <f ca="1">TODAY()</f>
        <v>45194</v>
      </c>
      <c r="W98" s="10" t="str" cm="1">
        <f t="array" ref="W98">IF(J98="WMAT",_xlfn.IFS(U98-V98=0,"Update require",U98-V98&lt;0,"Pending follow up",U98-V98&gt;0,"ASK Later"),"")</f>
        <v/>
      </c>
      <c r="X98" s="10"/>
      <c r="Y98" s="10"/>
      <c r="Z98" s="10"/>
      <c r="AA98" s="10"/>
      <c r="AC98" s="64" t="e">
        <f>_xlfn.XLOOKUP(C98,DATA1,DATA4,"NA",0,1)</f>
        <v>#REF!</v>
      </c>
    </row>
    <row r="99" spans="1:29" customFormat="1" ht="15.5" x14ac:dyDescent="0.35">
      <c r="A99" s="10">
        <f t="shared" si="5"/>
        <v>6</v>
      </c>
      <c r="B99" s="63">
        <f t="shared" si="6"/>
        <v>1</v>
      </c>
      <c r="C99" s="177">
        <v>13153434</v>
      </c>
      <c r="D99" s="43">
        <v>44964</v>
      </c>
      <c r="E99" s="25" t="s">
        <v>431</v>
      </c>
      <c r="F99" s="25" t="s">
        <v>42</v>
      </c>
      <c r="G99" s="25" t="s">
        <v>10</v>
      </c>
      <c r="H99" s="25" t="s">
        <v>218</v>
      </c>
      <c r="I99" s="25" t="s">
        <v>266</v>
      </c>
      <c r="J99" s="25" t="s">
        <v>220</v>
      </c>
      <c r="K99" s="4" t="str">
        <f>IF(_xlfn.XLOOKUP(LEFT(F99,12),'Reference_data '!G:G,'Reference_data '!I:I,"First Error",0,1)="First Error",_xlfn.XLOOKUP(LEFT(F99,7),'Reference_data '!G:G,'Reference_data '!H:H,"Second Error",0,1),_xlfn.XLOOKUP(LEFT(F99,12),'Reference_data '!G:G,'Reference_data '!I:I,"First Error",0,1))</f>
        <v>REFINERY</v>
      </c>
      <c r="L99" s="63"/>
      <c r="M99" s="10" t="e">
        <f>VLOOKUP(L99,'Reference_data '!$A$2:$B$17,2,0)</f>
        <v>#N/A</v>
      </c>
      <c r="N99" s="10" t="e">
        <f>VLOOKUP(L99,'Reference_data '!$A$2:$C$18,3,0)</f>
        <v>#N/A</v>
      </c>
      <c r="O99" s="63"/>
      <c r="P99" s="63"/>
      <c r="Q99" s="63"/>
      <c r="R99" s="63"/>
      <c r="S99" s="139"/>
      <c r="T99" s="63"/>
      <c r="U99" s="63"/>
      <c r="V99" s="10"/>
      <c r="W99" s="63"/>
      <c r="X99" s="63"/>
      <c r="Y99" s="63"/>
      <c r="Z99" s="63"/>
      <c r="AA99" s="63"/>
      <c r="AB99" s="64"/>
      <c r="AC99" s="64"/>
    </row>
    <row r="100" spans="1:29" customFormat="1" ht="15.5" x14ac:dyDescent="0.35">
      <c r="A100" s="10">
        <f t="shared" si="5"/>
        <v>37</v>
      </c>
      <c r="B100" s="10" t="str">
        <f t="shared" si="6"/>
        <v/>
      </c>
      <c r="C100" s="177">
        <v>13070475</v>
      </c>
      <c r="D100" s="43">
        <v>44814</v>
      </c>
      <c r="E100" s="131" t="s">
        <v>432</v>
      </c>
      <c r="F100" s="25" t="s">
        <v>80</v>
      </c>
      <c r="G100" s="25" t="s">
        <v>10</v>
      </c>
      <c r="H100" s="25" t="s">
        <v>218</v>
      </c>
      <c r="I100" s="25" t="s">
        <v>238</v>
      </c>
      <c r="J100" s="25" t="s">
        <v>300</v>
      </c>
      <c r="K100" s="4" t="str">
        <f>IF(_xlfn.XLOOKUP(LEFT(F100,12),'Reference_data '!G:G,'Reference_data '!I:I,"First Error",0,1)="First Error",_xlfn.XLOOKUP(LEFT(F100,7),'Reference_data '!G:G,'Reference_data '!H:H,"Second Error",0,1),_xlfn.XLOOKUP(LEFT(F100,12),'Reference_data '!G:G,'Reference_data '!I:I,"First Error",0,1))</f>
        <v>PACKING</v>
      </c>
      <c r="L100" s="63"/>
      <c r="M100" s="63" t="e">
        <f>VLOOKUP(L100,'Reference_data '!$A$2:$B$17,2,0)</f>
        <v>#N/A</v>
      </c>
      <c r="N100" s="10" t="e">
        <f>VLOOKUP(L100,'Reference_data '!$A$2:$C$18,3,0)</f>
        <v>#N/A</v>
      </c>
      <c r="O100" s="63"/>
      <c r="P100" s="63"/>
      <c r="Q100" s="63"/>
      <c r="R100" s="63"/>
      <c r="S100" s="139"/>
      <c r="T100" s="63"/>
      <c r="U100" s="63"/>
      <c r="V100" s="10"/>
      <c r="W100" s="63"/>
      <c r="X100" s="63"/>
      <c r="Y100" s="63"/>
      <c r="Z100" s="63"/>
      <c r="AA100" s="63"/>
      <c r="AB100" s="64"/>
      <c r="AC100" s="64" t="e">
        <f>_xlfn.XLOOKUP(C100,DATA1,DATA4,"NA",0,1)</f>
        <v>#REF!</v>
      </c>
    </row>
    <row r="101" spans="1:29" customFormat="1" ht="15.5" x14ac:dyDescent="0.35">
      <c r="A101" s="10">
        <f t="shared" si="5"/>
        <v>38</v>
      </c>
      <c r="B101" s="10" t="str">
        <f t="shared" si="6"/>
        <v/>
      </c>
      <c r="C101" s="177">
        <v>13075984</v>
      </c>
      <c r="D101" s="43">
        <v>44825</v>
      </c>
      <c r="E101" s="131" t="s">
        <v>433</v>
      </c>
      <c r="F101" s="25" t="s">
        <v>434</v>
      </c>
      <c r="G101" s="25" t="s">
        <v>10</v>
      </c>
      <c r="H101" s="25" t="s">
        <v>218</v>
      </c>
      <c r="I101" s="25" t="s">
        <v>435</v>
      </c>
      <c r="J101" s="25" t="s">
        <v>300</v>
      </c>
      <c r="K101" s="4" t="str">
        <f>IF(_xlfn.XLOOKUP(LEFT(F101,12),'Reference_data '!G:G,'Reference_data '!I:I,"First Error",0,1)="First Error",_xlfn.XLOOKUP(LEFT(F101,7),'Reference_data '!G:G,'Reference_data '!H:H,"Second Error",0,1),_xlfn.XLOOKUP(LEFT(F101,12),'Reference_data '!G:G,'Reference_data '!I:I,"First Error",0,1))</f>
        <v>PACKING TANKFARM PMFG</v>
      </c>
      <c r="L101" s="63"/>
      <c r="M101" s="63" t="e">
        <f>VLOOKUP(L101,'Reference_data '!$A$2:$B$17,2,0)</f>
        <v>#N/A</v>
      </c>
      <c r="N101" s="10" t="e">
        <f>VLOOKUP(L101,'Reference_data '!$A$2:$C$18,3,0)</f>
        <v>#N/A</v>
      </c>
      <c r="O101" s="63"/>
      <c r="P101" s="63"/>
      <c r="Q101" s="63"/>
      <c r="R101" s="63"/>
      <c r="S101" s="139"/>
      <c r="T101" s="63"/>
      <c r="U101" s="63"/>
      <c r="V101" s="10"/>
      <c r="W101" s="63"/>
      <c r="X101" s="63"/>
      <c r="Y101" s="63"/>
      <c r="Z101" s="63"/>
      <c r="AA101" s="63"/>
      <c r="AB101" s="64"/>
      <c r="AC101" s="64" t="e">
        <f>_xlfn.XLOOKUP(C101,DATA1,DATA4,"NA",0,1)</f>
        <v>#REF!</v>
      </c>
    </row>
    <row r="102" spans="1:29" customFormat="1" ht="31" x14ac:dyDescent="0.35">
      <c r="A102" s="10">
        <f t="shared" si="5"/>
        <v>34</v>
      </c>
      <c r="B102" s="10" t="str">
        <f t="shared" si="6"/>
        <v/>
      </c>
      <c r="C102" s="246">
        <v>13061899</v>
      </c>
      <c r="D102" s="90">
        <v>44798</v>
      </c>
      <c r="E102" s="223" t="s">
        <v>436</v>
      </c>
      <c r="F102" s="87" t="s">
        <v>437</v>
      </c>
      <c r="G102" s="87" t="s">
        <v>10</v>
      </c>
      <c r="H102" s="87">
        <v>1</v>
      </c>
      <c r="I102" s="87" t="s">
        <v>344</v>
      </c>
      <c r="J102" s="25" t="s">
        <v>430</v>
      </c>
      <c r="K102" s="4" t="str">
        <f>IF(_xlfn.XLOOKUP(LEFT(F102,12),'Reference_data '!G:G,'Reference_data '!I:I,"First Error",0,1)="First Error",_xlfn.XLOOKUP(LEFT(F102,7),'Reference_data '!G:G,'Reference_data '!H:H,"Second Error",0,1),_xlfn.XLOOKUP(LEFT(F102,12),'Reference_data '!G:G,'Reference_data '!I:I,"First Error",0,1))</f>
        <v xml:space="preserve"> ETP</v>
      </c>
      <c r="L102" s="63"/>
      <c r="M102" s="63" t="e">
        <f>VLOOKUP(L102,'Reference_data '!$A$2:$B$17,2,0)</f>
        <v>#N/A</v>
      </c>
      <c r="N102" s="10" t="e">
        <f>VLOOKUP(L102,'Reference_data '!$A$2:$C$18,3,0)</f>
        <v>#N/A</v>
      </c>
      <c r="O102" s="134">
        <v>44799</v>
      </c>
      <c r="P102" s="63"/>
      <c r="Q102" s="63"/>
      <c r="R102" s="63"/>
      <c r="S102" s="139" t="s">
        <v>438</v>
      </c>
      <c r="T102" s="63"/>
      <c r="U102" s="63"/>
      <c r="V102" s="10"/>
      <c r="W102" s="63"/>
      <c r="X102" s="63"/>
      <c r="Y102" s="63"/>
      <c r="Z102" s="63"/>
      <c r="AA102" s="63"/>
      <c r="AB102" s="64"/>
      <c r="AC102" s="64" t="e">
        <f>_xlfn.XLOOKUP(C102,DATA1,DATA4,"NA",0,1)</f>
        <v>#REF!</v>
      </c>
    </row>
    <row r="103" spans="1:29" customFormat="1" ht="15.5" x14ac:dyDescent="0.35">
      <c r="A103" s="10">
        <f t="shared" si="5"/>
        <v>3</v>
      </c>
      <c r="B103" s="10">
        <f t="shared" si="6"/>
        <v>1</v>
      </c>
      <c r="C103" s="177">
        <v>13142316</v>
      </c>
      <c r="D103" s="376">
        <v>44945</v>
      </c>
      <c r="E103" s="25" t="s">
        <v>439</v>
      </c>
      <c r="F103" s="25" t="s">
        <v>80</v>
      </c>
      <c r="G103" s="25" t="s">
        <v>61</v>
      </c>
      <c r="H103" s="25" t="s">
        <v>218</v>
      </c>
      <c r="I103" s="25" t="s">
        <v>285</v>
      </c>
      <c r="J103" s="25" t="s">
        <v>220</v>
      </c>
      <c r="K103" s="4" t="str">
        <f>IF(_xlfn.XLOOKUP(LEFT(F103,12),'Reference_data '!G:G,'Reference_data '!I:I,"First Error",0,1)="First Error",_xlfn.XLOOKUP(LEFT(F103,7),'Reference_data '!G:G,'Reference_data '!H:H,"Second Error",0,1),_xlfn.XLOOKUP(LEFT(F103,12),'Reference_data '!G:G,'Reference_data '!I:I,"First Error",0,1))</f>
        <v>PACKING</v>
      </c>
      <c r="L103" s="63"/>
      <c r="M103" s="10" t="e">
        <f>VLOOKUP(L103,'Reference_data '!$A$2:$B$17,2,0)</f>
        <v>#N/A</v>
      </c>
      <c r="N103" s="10" t="e">
        <f>VLOOKUP(L103,'Reference_data '!$A$2:$C$18,3,0)</f>
        <v>#N/A</v>
      </c>
      <c r="O103" s="134">
        <v>44959</v>
      </c>
      <c r="P103" s="63"/>
      <c r="Q103" s="63"/>
      <c r="R103" s="63"/>
      <c r="S103" s="139"/>
      <c r="T103" s="63"/>
      <c r="U103" s="63"/>
      <c r="V103" s="10"/>
      <c r="W103" s="63"/>
      <c r="X103" s="63"/>
      <c r="Y103" s="63"/>
      <c r="Z103" s="63"/>
      <c r="AA103" s="63"/>
      <c r="AB103" s="64"/>
      <c r="AC103" s="64"/>
    </row>
    <row r="104" spans="1:29" customFormat="1" ht="31" x14ac:dyDescent="0.35">
      <c r="A104" s="10">
        <f t="shared" si="5"/>
        <v>5</v>
      </c>
      <c r="B104" s="10">
        <f t="shared" si="6"/>
        <v>1</v>
      </c>
      <c r="C104" s="177">
        <v>13147683</v>
      </c>
      <c r="D104" s="376">
        <v>44954</v>
      </c>
      <c r="E104" s="25" t="s">
        <v>440</v>
      </c>
      <c r="F104" s="25" t="s">
        <v>441</v>
      </c>
      <c r="G104" s="25" t="s">
        <v>92</v>
      </c>
      <c r="H104" s="25" t="s">
        <v>288</v>
      </c>
      <c r="I104" s="25" t="s">
        <v>238</v>
      </c>
      <c r="J104" s="25" t="s">
        <v>220</v>
      </c>
      <c r="K104" s="4" t="str">
        <f>IF(_xlfn.XLOOKUP(LEFT(F104,12),'Reference_data '!G:G,'Reference_data '!I:I,"First Error",0,1)="First Error",_xlfn.XLOOKUP(LEFT(F104,7),'Reference_data '!G:G,'Reference_data '!H:H,"Second Error",0,1),_xlfn.XLOOKUP(LEFT(F104,12),'Reference_data '!G:G,'Reference_data '!I:I,"First Error",0,1))</f>
        <v>PACKING-MOULDING PLANT</v>
      </c>
      <c r="L104" s="63"/>
      <c r="M104" s="10" t="e">
        <f>VLOOKUP(L104,'Reference_data '!$A$2:$B$17,2,0)</f>
        <v>#N/A</v>
      </c>
      <c r="N104" s="10" t="e">
        <f>VLOOKUP(L104,'Reference_data '!$A$2:$C$18,3,0)</f>
        <v>#N/A</v>
      </c>
      <c r="O104" s="134">
        <v>44959</v>
      </c>
      <c r="P104" s="63"/>
      <c r="Q104" s="63"/>
      <c r="R104" s="63"/>
      <c r="S104" s="139" t="s">
        <v>442</v>
      </c>
      <c r="T104" s="63"/>
      <c r="U104" s="63"/>
      <c r="V104" s="10"/>
      <c r="W104" s="63"/>
      <c r="X104" s="63"/>
      <c r="Y104" s="63"/>
      <c r="Z104" s="63"/>
      <c r="AA104" s="63"/>
      <c r="AB104" s="64"/>
      <c r="AC104" s="64"/>
    </row>
    <row r="105" spans="1:29" customFormat="1" ht="15.5" x14ac:dyDescent="0.35">
      <c r="A105" s="10">
        <f t="shared" si="5"/>
        <v>6</v>
      </c>
      <c r="B105" s="63">
        <f t="shared" si="6"/>
        <v>1</v>
      </c>
      <c r="C105" s="177">
        <v>13153888</v>
      </c>
      <c r="D105" s="43">
        <v>44965</v>
      </c>
      <c r="E105" s="25" t="s">
        <v>443</v>
      </c>
      <c r="F105" s="25" t="s">
        <v>42</v>
      </c>
      <c r="G105" s="25" t="s">
        <v>10</v>
      </c>
      <c r="H105" s="25" t="s">
        <v>223</v>
      </c>
      <c r="I105" s="25" t="s">
        <v>233</v>
      </c>
      <c r="J105" s="25" t="s">
        <v>220</v>
      </c>
      <c r="K105" s="4" t="str">
        <f>IF(_xlfn.XLOOKUP(LEFT(F105,12),'Reference_data '!G:G,'Reference_data '!I:I,"First Error",0,1)="First Error",_xlfn.XLOOKUP(LEFT(F105,7),'Reference_data '!G:G,'Reference_data '!H:H,"Second Error",0,1),_xlfn.XLOOKUP(LEFT(F105,12),'Reference_data '!G:G,'Reference_data '!I:I,"First Error",0,1))</f>
        <v>REFINERY</v>
      </c>
      <c r="L105" s="63"/>
      <c r="M105" s="10" t="e">
        <f>VLOOKUP(L105,'Reference_data '!$A$2:$B$17,2,0)</f>
        <v>#N/A</v>
      </c>
      <c r="N105" s="10" t="e">
        <f>VLOOKUP(L105,'Reference_data '!$A$2:$C$18,3,0)</f>
        <v>#N/A</v>
      </c>
      <c r="O105" s="134">
        <v>44965</v>
      </c>
      <c r="P105" s="134">
        <v>44969</v>
      </c>
      <c r="Q105" s="63"/>
      <c r="R105" s="63"/>
      <c r="S105" s="139"/>
      <c r="T105" s="63"/>
      <c r="U105" s="63"/>
      <c r="V105" s="10"/>
      <c r="W105" s="63"/>
      <c r="X105" s="63"/>
      <c r="Y105" s="63"/>
      <c r="Z105" s="63"/>
      <c r="AA105" s="63"/>
      <c r="AB105" s="64"/>
      <c r="AC105" s="64"/>
    </row>
    <row r="106" spans="1:29" customFormat="1" ht="29" x14ac:dyDescent="0.35">
      <c r="A106" s="10">
        <f t="shared" si="5"/>
        <v>10</v>
      </c>
      <c r="B106" s="10" t="str">
        <f t="shared" si="6"/>
        <v/>
      </c>
      <c r="C106" s="249">
        <v>12775434</v>
      </c>
      <c r="D106" s="90">
        <v>44254</v>
      </c>
      <c r="E106" s="131" t="s">
        <v>444</v>
      </c>
      <c r="F106" s="25" t="s">
        <v>445</v>
      </c>
      <c r="G106" s="25" t="s">
        <v>10</v>
      </c>
      <c r="H106" s="25" t="s">
        <v>213</v>
      </c>
      <c r="I106" s="25" t="s">
        <v>214</v>
      </c>
      <c r="J106" s="25" t="s">
        <v>302</v>
      </c>
      <c r="K106" s="4" t="str">
        <f>IF(_xlfn.XLOOKUP(LEFT(F106,12),'Reference_data '!G:G,'Reference_data '!I:I,"First Error",0,1)="First Error",_xlfn.XLOOKUP(LEFT(F106,7),'Reference_data '!G:G,'Reference_data '!H:H,"Second Error",0,1),_xlfn.XLOOKUP(LEFT(F106,12),'Reference_data '!G:G,'Reference_data '!I:I,"First Error",0,1))</f>
        <v>BOILER</v>
      </c>
      <c r="L106" s="10"/>
      <c r="M106" s="10" t="s">
        <v>3098</v>
      </c>
      <c r="N106" s="10" t="e">
        <f>VLOOKUP(L106,'Reference_data '!$A$2:$C$18,3,0)</f>
        <v>#N/A</v>
      </c>
      <c r="O106" s="26">
        <v>44989</v>
      </c>
      <c r="P106" s="10"/>
      <c r="Q106" s="10"/>
      <c r="R106" s="10"/>
      <c r="S106" s="4" t="s">
        <v>446</v>
      </c>
      <c r="T106" s="10"/>
      <c r="U106" s="10"/>
      <c r="V106" s="26">
        <f ca="1">TODAY()</f>
        <v>45194</v>
      </c>
      <c r="W106" s="10"/>
      <c r="X106" s="10"/>
      <c r="Y106" s="10"/>
      <c r="Z106" s="10"/>
      <c r="AA106" s="10"/>
    </row>
    <row r="107" spans="1:29" customFormat="1" ht="15.5" x14ac:dyDescent="0.35">
      <c r="A107" s="10">
        <f t="shared" si="5"/>
        <v>6</v>
      </c>
      <c r="B107" s="63">
        <f t="shared" si="6"/>
        <v>6</v>
      </c>
      <c r="C107" s="177">
        <v>13154772</v>
      </c>
      <c r="D107" s="43">
        <v>44966</v>
      </c>
      <c r="E107" s="25" t="s">
        <v>447</v>
      </c>
      <c r="F107" s="25" t="s">
        <v>448</v>
      </c>
      <c r="G107" s="25" t="s">
        <v>61</v>
      </c>
      <c r="H107" s="25" t="s">
        <v>223</v>
      </c>
      <c r="I107" s="25" t="s">
        <v>233</v>
      </c>
      <c r="J107" s="25" t="s">
        <v>220</v>
      </c>
      <c r="K107" s="4" t="str">
        <f>IF(_xlfn.XLOOKUP(LEFT(F107,12),'Reference_data '!G:G,'Reference_data '!I:I,"First Error",0,1)="First Error",_xlfn.XLOOKUP(LEFT(F107,7),'Reference_data '!G:G,'Reference_data '!H:H,"Second Error",0,1),_xlfn.XLOOKUP(LEFT(F107,12),'Reference_data '!G:G,'Reference_data '!I:I,"First Error",0,1))</f>
        <v>REFINERY</v>
      </c>
      <c r="L107" s="63">
        <v>3195</v>
      </c>
      <c r="M107" s="10" t="str">
        <f>VLOOKUP(L107,'Reference_data '!$A$2:$B$17,2,0)</f>
        <v>Mehul</v>
      </c>
      <c r="N107" s="10" t="str">
        <f>VLOOKUP(L107,'Reference_data '!$A$2:$C$18,3,0)</f>
        <v>ELE</v>
      </c>
      <c r="O107" s="134">
        <v>44967</v>
      </c>
      <c r="P107" s="63"/>
      <c r="Q107" s="134">
        <v>44967</v>
      </c>
      <c r="R107" s="63">
        <v>2</v>
      </c>
      <c r="S107" s="139"/>
      <c r="T107" s="63"/>
      <c r="U107" s="63"/>
      <c r="V107" s="10"/>
      <c r="W107" s="63"/>
      <c r="X107" s="63"/>
      <c r="Y107" s="63"/>
      <c r="Z107" s="63"/>
      <c r="AA107" s="63"/>
      <c r="AB107" s="64"/>
      <c r="AC107" s="64"/>
    </row>
    <row r="108" spans="1:29" customFormat="1" ht="15.5" x14ac:dyDescent="0.35">
      <c r="A108" s="10">
        <f t="shared" si="5"/>
        <v>6</v>
      </c>
      <c r="B108" s="63">
        <f t="shared" si="6"/>
        <v>6</v>
      </c>
      <c r="C108" s="44">
        <v>13155039</v>
      </c>
      <c r="D108" s="43">
        <v>44966</v>
      </c>
      <c r="E108" s="25" t="s">
        <v>449</v>
      </c>
      <c r="F108" s="25" t="s">
        <v>42</v>
      </c>
      <c r="G108" s="25" t="s">
        <v>10</v>
      </c>
      <c r="H108" s="25" t="s">
        <v>218</v>
      </c>
      <c r="I108" s="25" t="s">
        <v>263</v>
      </c>
      <c r="J108" s="25" t="s">
        <v>220</v>
      </c>
      <c r="K108" s="4" t="str">
        <f>IF(_xlfn.XLOOKUP(LEFT(F108,12),'Reference_data '!G:G,'Reference_data '!I:I,"First Error",0,1)="First Error",_xlfn.XLOOKUP(LEFT(F108,7),'Reference_data '!G:G,'Reference_data '!H:H,"Second Error",0,1),_xlfn.XLOOKUP(LEFT(F108,12),'Reference_data '!G:G,'Reference_data '!I:I,"First Error",0,1))</f>
        <v>REFINERY</v>
      </c>
      <c r="L108" s="63">
        <v>2785</v>
      </c>
      <c r="M108" s="10" t="str">
        <f>VLOOKUP(L108,'Reference_data '!$A$2:$B$17,2,0)</f>
        <v>Manu</v>
      </c>
      <c r="N108" s="10" t="str">
        <f>VLOOKUP(L108,'Reference_data '!$A$2:$C$18,3,0)</f>
        <v>MEC</v>
      </c>
      <c r="O108" s="134">
        <v>44966</v>
      </c>
      <c r="P108" s="63"/>
      <c r="Q108" s="134">
        <v>44966</v>
      </c>
      <c r="R108" s="63">
        <v>3.3</v>
      </c>
      <c r="S108" s="139"/>
      <c r="T108" s="63"/>
      <c r="U108" s="63"/>
      <c r="V108" s="10"/>
      <c r="W108" s="63"/>
      <c r="X108" s="63"/>
      <c r="Y108" s="63"/>
      <c r="Z108" s="63"/>
      <c r="AA108" s="63" t="s">
        <v>114</v>
      </c>
      <c r="AB108" s="64"/>
      <c r="AC108" s="64"/>
    </row>
    <row r="109" spans="1:29" customFormat="1" ht="43.5" x14ac:dyDescent="0.35">
      <c r="A109" s="10">
        <f t="shared" si="5"/>
        <v>5</v>
      </c>
      <c r="B109" s="10" t="str">
        <f t="shared" si="6"/>
        <v/>
      </c>
      <c r="C109" s="249">
        <v>12949865</v>
      </c>
      <c r="D109" s="90">
        <v>44596</v>
      </c>
      <c r="E109" s="131" t="s">
        <v>450</v>
      </c>
      <c r="F109" s="25" t="s">
        <v>184</v>
      </c>
      <c r="G109" s="25" t="s">
        <v>10</v>
      </c>
      <c r="H109" s="25" t="s">
        <v>218</v>
      </c>
      <c r="I109" s="25" t="s">
        <v>451</v>
      </c>
      <c r="J109" s="25" t="s">
        <v>302</v>
      </c>
      <c r="K109" s="4" t="str">
        <f>IF(_xlfn.XLOOKUP(LEFT(F109,12),'Reference_data '!G:G,'Reference_data '!I:I,"First Error",0,1)="First Error",_xlfn.XLOOKUP(LEFT(F109,7),'Reference_data '!G:G,'Reference_data '!H:H,"Second Error",0,1),_xlfn.XLOOKUP(LEFT(F109,12),'Reference_data '!G:G,'Reference_data '!I:I,"First Error",0,1))</f>
        <v>BUILDINGS &amp; INFRASTRUCTURE</v>
      </c>
      <c r="L109" s="10"/>
      <c r="M109" s="10" t="s">
        <v>229</v>
      </c>
      <c r="N109" s="10" t="e">
        <f>VLOOKUP(L109,'Reference_data '!$A$2:$C$18,3,0)</f>
        <v>#N/A</v>
      </c>
      <c r="O109" s="10"/>
      <c r="P109" s="10"/>
      <c r="Q109" s="10"/>
      <c r="R109" s="10"/>
      <c r="S109" s="4" t="s">
        <v>452</v>
      </c>
      <c r="T109" s="10"/>
      <c r="U109" s="10"/>
      <c r="V109" s="26">
        <f ca="1">TODAY()</f>
        <v>45194</v>
      </c>
      <c r="W109" s="10"/>
      <c r="X109" s="10"/>
      <c r="Y109" s="10"/>
      <c r="Z109" s="10"/>
      <c r="AA109" s="10"/>
      <c r="AC109" s="64" t="e">
        <f>_xlfn.XLOOKUP(C109,DATA1,DATA4,"NA",0,1)</f>
        <v>#REF!</v>
      </c>
    </row>
    <row r="110" spans="1:29" customFormat="1" ht="15.5" x14ac:dyDescent="0.35">
      <c r="A110" s="10">
        <f t="shared" si="5"/>
        <v>9</v>
      </c>
      <c r="B110" s="10" t="str">
        <f t="shared" si="6"/>
        <v/>
      </c>
      <c r="C110" s="249">
        <v>12963175</v>
      </c>
      <c r="D110" s="90">
        <v>44620</v>
      </c>
      <c r="E110" s="131" t="s">
        <v>453</v>
      </c>
      <c r="F110" s="25" t="s">
        <v>184</v>
      </c>
      <c r="G110" s="25" t="s">
        <v>10</v>
      </c>
      <c r="H110" s="25" t="s">
        <v>223</v>
      </c>
      <c r="I110" s="25" t="s">
        <v>451</v>
      </c>
      <c r="J110" s="25" t="s">
        <v>302</v>
      </c>
      <c r="K110" s="4" t="str">
        <f>IF(_xlfn.XLOOKUP(LEFT(F110,12),'Reference_data '!G:G,'Reference_data '!I:I,"First Error",0,1)="First Error",_xlfn.XLOOKUP(LEFT(F110,7),'Reference_data '!G:G,'Reference_data '!H:H,"Second Error",0,1),_xlfn.XLOOKUP(LEFT(F110,12),'Reference_data '!G:G,'Reference_data '!I:I,"First Error",0,1))</f>
        <v>BUILDINGS &amp; INFRASTRUCTURE</v>
      </c>
      <c r="L110" s="10"/>
      <c r="M110" s="10" t="s">
        <v>142</v>
      </c>
      <c r="N110" s="10" t="e">
        <f>VLOOKUP(L110,'Reference_data '!$A$2:$C$18,3,0)</f>
        <v>#N/A</v>
      </c>
      <c r="O110" s="26">
        <v>44690</v>
      </c>
      <c r="P110" s="10"/>
      <c r="Q110" s="10"/>
      <c r="R110" s="4"/>
      <c r="S110" s="4" t="s">
        <v>454</v>
      </c>
      <c r="T110" s="4"/>
      <c r="U110" s="26">
        <v>44691</v>
      </c>
      <c r="V110" s="26">
        <f ca="1">TODAY()</f>
        <v>45194</v>
      </c>
      <c r="W110" s="10" t="str" cm="1">
        <f t="array" aca="1" ref="W110" ca="1">IF(J110="WMAT",_xlfn.IFS(U110-V110=0,"Update require",U110-V110&lt;0,"Pending follow up",U110-V110&gt;0,"ASK Later"),"")</f>
        <v>Pending follow up</v>
      </c>
      <c r="X110" s="10"/>
      <c r="Y110" s="10"/>
      <c r="Z110" s="10"/>
      <c r="AA110" s="10"/>
      <c r="AC110" s="64" t="e">
        <f>_xlfn.XLOOKUP(C110,DATA1,DATA4,"NA",0,1)</f>
        <v>#REF!</v>
      </c>
    </row>
    <row r="111" spans="1:29" customFormat="1" ht="15.5" x14ac:dyDescent="0.35">
      <c r="A111" s="10">
        <f t="shared" si="5"/>
        <v>5</v>
      </c>
      <c r="B111" s="10" t="str">
        <f t="shared" si="6"/>
        <v/>
      </c>
      <c r="C111" s="177">
        <v>13149865</v>
      </c>
      <c r="D111" s="43">
        <v>44958</v>
      </c>
      <c r="E111" s="25" t="s">
        <v>455</v>
      </c>
      <c r="F111" s="25" t="s">
        <v>456</v>
      </c>
      <c r="G111" s="25" t="s">
        <v>10</v>
      </c>
      <c r="H111" s="25" t="s">
        <v>237</v>
      </c>
      <c r="I111" s="25" t="s">
        <v>382</v>
      </c>
      <c r="J111" s="25" t="s">
        <v>300</v>
      </c>
      <c r="K111" s="4" t="str">
        <f>IF(_xlfn.XLOOKUP(LEFT(F111,12),'Reference_data '!G:G,'Reference_data '!I:I,"First Error",0,1)="First Error",_xlfn.XLOOKUP(LEFT(F111,7),'Reference_data '!G:G,'Reference_data '!H:H,"Second Error",0,1),_xlfn.XLOOKUP(LEFT(F111,12),'Reference_data '!G:G,'Reference_data '!I:I,"First Error",0,1))</f>
        <v>PACKING</v>
      </c>
      <c r="L111" s="63"/>
      <c r="M111" s="10" t="e">
        <f>VLOOKUP(L111,'Reference_data '!$A$2:$B$17,2,0)</f>
        <v>#N/A</v>
      </c>
      <c r="N111" s="10" t="e">
        <f>VLOOKUP(L111,'Reference_data '!$A$2:$C$18,3,0)</f>
        <v>#N/A</v>
      </c>
      <c r="O111" s="134">
        <v>44967</v>
      </c>
      <c r="P111" s="63"/>
      <c r="Q111" s="63"/>
      <c r="R111" s="63"/>
      <c r="S111" s="139" t="s">
        <v>457</v>
      </c>
      <c r="T111" s="63"/>
      <c r="U111" s="63"/>
      <c r="V111" s="10"/>
      <c r="W111" s="63"/>
      <c r="X111" s="63"/>
      <c r="Y111" s="63"/>
      <c r="Z111" s="63"/>
      <c r="AA111" s="63"/>
      <c r="AB111" s="64"/>
      <c r="AC111" s="64"/>
    </row>
    <row r="112" spans="1:29" customFormat="1" ht="15.5" x14ac:dyDescent="0.35">
      <c r="A112" s="10">
        <f t="shared" si="5"/>
        <v>6</v>
      </c>
      <c r="B112" s="63">
        <f t="shared" si="6"/>
        <v>1</v>
      </c>
      <c r="C112" s="177">
        <v>13154838</v>
      </c>
      <c r="D112" s="376">
        <v>44966</v>
      </c>
      <c r="E112" s="25" t="s">
        <v>458</v>
      </c>
      <c r="F112" s="25" t="s">
        <v>80</v>
      </c>
      <c r="G112" s="25" t="s">
        <v>61</v>
      </c>
      <c r="H112" s="25" t="s">
        <v>218</v>
      </c>
      <c r="I112" s="25" t="s">
        <v>285</v>
      </c>
      <c r="J112" s="25" t="s">
        <v>220</v>
      </c>
      <c r="K112" s="4" t="str">
        <f>IF(_xlfn.XLOOKUP(LEFT(F112,12),'Reference_data '!G:G,'Reference_data '!I:I,"First Error",0,1)="First Error",_xlfn.XLOOKUP(LEFT(F112,7),'Reference_data '!G:G,'Reference_data '!H:H,"Second Error",0,1),_xlfn.XLOOKUP(LEFT(F112,12),'Reference_data '!G:G,'Reference_data '!I:I,"First Error",0,1))</f>
        <v>PACKING</v>
      </c>
      <c r="L112" s="63"/>
      <c r="M112" s="10" t="e">
        <f>VLOOKUP(L112,'Reference_data '!$A$2:$B$17,2,0)</f>
        <v>#N/A</v>
      </c>
      <c r="N112" s="10" t="e">
        <f>VLOOKUP(L112,'Reference_data '!$A$2:$C$18,3,0)</f>
        <v>#N/A</v>
      </c>
      <c r="O112" s="134">
        <v>44967</v>
      </c>
      <c r="P112" s="63"/>
      <c r="Q112" s="63"/>
      <c r="R112" s="63"/>
      <c r="S112" s="139"/>
      <c r="T112" s="63"/>
      <c r="U112" s="63"/>
      <c r="V112" s="10"/>
      <c r="W112" s="63"/>
      <c r="X112" s="63"/>
      <c r="Y112" s="63"/>
      <c r="Z112" s="63"/>
      <c r="AA112" s="63"/>
      <c r="AB112" s="64"/>
      <c r="AC112" s="64"/>
    </row>
    <row r="113" spans="1:29" customFormat="1" ht="51" customHeight="1" x14ac:dyDescent="0.35">
      <c r="A113" s="10">
        <f t="shared" si="5"/>
        <v>17</v>
      </c>
      <c r="B113" s="10">
        <f t="shared" si="6"/>
        <v>1</v>
      </c>
      <c r="C113" s="249">
        <v>12996195</v>
      </c>
      <c r="D113" s="90">
        <v>44678</v>
      </c>
      <c r="E113" s="131" t="s">
        <v>459</v>
      </c>
      <c r="F113" s="25" t="s">
        <v>460</v>
      </c>
      <c r="G113" s="25" t="s">
        <v>10</v>
      </c>
      <c r="H113" s="25" t="s">
        <v>223</v>
      </c>
      <c r="I113" s="25" t="s">
        <v>233</v>
      </c>
      <c r="J113" s="25" t="s">
        <v>220</v>
      </c>
      <c r="K113" s="4" t="str">
        <f>IF(_xlfn.XLOOKUP(LEFT(F113,12),'Reference_data '!G:G,'Reference_data '!I:I,"First Error",0,1)="First Error",_xlfn.XLOOKUP(LEFT(F113,7),'Reference_data '!G:G,'Reference_data '!H:H,"Second Error",0,1),_xlfn.XLOOKUP(LEFT(F113,12),'Reference_data '!G:G,'Reference_data '!I:I,"First Error",0,1))</f>
        <v>BOILER-WATER TREATMENT PLANT WTP</v>
      </c>
      <c r="L113" s="10"/>
      <c r="M113" s="10" t="s">
        <v>267</v>
      </c>
      <c r="N113" s="10" t="e">
        <f>VLOOKUP(L113,'Reference_data '!$A$2:$C$18,3,0)</f>
        <v>#N/A</v>
      </c>
      <c r="O113" s="10"/>
      <c r="P113" s="26">
        <v>44870</v>
      </c>
      <c r="Q113" s="10"/>
      <c r="R113" s="10"/>
      <c r="S113" s="4"/>
      <c r="T113" s="10" t="s">
        <v>461</v>
      </c>
      <c r="U113" s="10"/>
      <c r="V113" s="26">
        <f ca="1">TODAY()</f>
        <v>45194</v>
      </c>
      <c r="W113" s="10" t="str" cm="1">
        <f t="array" ref="W113">IF(J113="WMAT",_xlfn.IFS(U113-V113=0,"Update require",U113-V113&lt;0,"Pending follow up",U113-V113&gt;0,"ASK Later"),"")</f>
        <v/>
      </c>
      <c r="X113" s="10"/>
      <c r="Y113" s="10"/>
      <c r="Z113" s="10"/>
      <c r="AA113" s="10"/>
      <c r="AC113" s="64"/>
    </row>
    <row r="114" spans="1:29" customFormat="1" ht="15.5" x14ac:dyDescent="0.35">
      <c r="A114" s="10">
        <f t="shared" si="5"/>
        <v>9</v>
      </c>
      <c r="B114" s="63">
        <f t="shared" si="6"/>
        <v>1</v>
      </c>
      <c r="C114" s="177">
        <v>13164853</v>
      </c>
      <c r="D114" s="376">
        <v>44982</v>
      </c>
      <c r="E114" s="25" t="s">
        <v>462</v>
      </c>
      <c r="F114" s="25" t="s">
        <v>463</v>
      </c>
      <c r="G114" s="25" t="s">
        <v>61</v>
      </c>
      <c r="H114" s="25" t="s">
        <v>218</v>
      </c>
      <c r="I114" s="25" t="s">
        <v>219</v>
      </c>
      <c r="J114" s="25" t="s">
        <v>220</v>
      </c>
      <c r="K114" s="4" t="str">
        <f>IF(_xlfn.XLOOKUP(LEFT(F114,12),'Reference_data '!G:G,'Reference_data '!I:I,"First Error",0,1)="First Error",_xlfn.XLOOKUP(LEFT(F114,7),'Reference_data '!G:G,'Reference_data '!H:H,"Second Error",0,1),_xlfn.XLOOKUP(LEFT(F114,12),'Reference_data '!G:G,'Reference_data '!I:I,"First Error",0,1))</f>
        <v>PACKING</v>
      </c>
      <c r="L114" s="63"/>
      <c r="M114" s="10" t="e">
        <f>VLOOKUP(L114,'Reference_data '!$A$2:$B$17,2,0)</f>
        <v>#N/A</v>
      </c>
      <c r="N114" s="10" t="e">
        <f>VLOOKUP(L114,'Reference_data '!$A$2:$C$18,3,0)</f>
        <v>#N/A</v>
      </c>
      <c r="O114" s="134">
        <v>44986</v>
      </c>
      <c r="P114" s="63"/>
      <c r="Q114" s="63"/>
      <c r="R114" s="63"/>
      <c r="S114" s="139"/>
      <c r="T114" s="63"/>
      <c r="U114" s="63"/>
      <c r="V114" s="10"/>
      <c r="W114" s="63"/>
      <c r="X114" s="63"/>
      <c r="Y114" s="63"/>
      <c r="Z114" s="63"/>
      <c r="AA114" s="63"/>
      <c r="AB114" s="64"/>
      <c r="AC114" s="64"/>
    </row>
    <row r="115" spans="1:29" customFormat="1" ht="15.5" x14ac:dyDescent="0.35">
      <c r="A115" s="10">
        <f t="shared" si="5"/>
        <v>9</v>
      </c>
      <c r="B115" s="63" t="str">
        <f t="shared" si="6"/>
        <v/>
      </c>
      <c r="C115" s="177">
        <v>13164914</v>
      </c>
      <c r="D115" s="43">
        <v>44982</v>
      </c>
      <c r="E115" s="25" t="s">
        <v>464</v>
      </c>
      <c r="F115" s="25" t="s">
        <v>465</v>
      </c>
      <c r="G115" s="25" t="s">
        <v>10</v>
      </c>
      <c r="H115" s="25" t="s">
        <v>218</v>
      </c>
      <c r="I115" s="25" t="s">
        <v>219</v>
      </c>
      <c r="J115" s="25" t="s">
        <v>300</v>
      </c>
      <c r="K115" s="4" t="str">
        <f>IF(_xlfn.XLOOKUP(LEFT(F115,12),'Reference_data '!G:G,'Reference_data '!I:I,"First Error",0,1)="First Error",_xlfn.XLOOKUP(LEFT(F115,7),'Reference_data '!G:G,'Reference_data '!H:H,"Second Error",0,1),_xlfn.XLOOKUP(LEFT(F115,12),'Reference_data '!G:G,'Reference_data '!I:I,"First Error",0,1))</f>
        <v>PACKING</v>
      </c>
      <c r="L115" s="63"/>
      <c r="M115" s="10" t="e">
        <f>VLOOKUP(L115,'Reference_data '!$A$2:$B$17,2,0)</f>
        <v>#N/A</v>
      </c>
      <c r="N115" s="10" t="e">
        <f>VLOOKUP(L115,'Reference_data '!$A$2:$C$18,3,0)</f>
        <v>#N/A</v>
      </c>
      <c r="O115" s="134">
        <v>44986</v>
      </c>
      <c r="P115" s="63"/>
      <c r="Q115" s="63"/>
      <c r="R115" s="63"/>
      <c r="S115" s="139"/>
      <c r="T115" s="63"/>
      <c r="U115" s="63"/>
      <c r="V115" s="10"/>
      <c r="W115" s="63"/>
      <c r="X115" s="63"/>
      <c r="Y115" s="63"/>
      <c r="Z115" s="63"/>
      <c r="AA115" s="63"/>
      <c r="AB115" s="64"/>
      <c r="AC115" s="64"/>
    </row>
    <row r="116" spans="1:29" customFormat="1" ht="58" x14ac:dyDescent="0.35">
      <c r="A116" s="10">
        <f t="shared" si="5"/>
        <v>24</v>
      </c>
      <c r="B116" s="10">
        <f t="shared" si="6"/>
        <v>1</v>
      </c>
      <c r="C116" s="249">
        <v>13024751</v>
      </c>
      <c r="D116" s="90">
        <v>44729</v>
      </c>
      <c r="E116" s="223" t="s">
        <v>466</v>
      </c>
      <c r="F116" s="87" t="s">
        <v>467</v>
      </c>
      <c r="G116" s="87" t="s">
        <v>10</v>
      </c>
      <c r="H116" s="87">
        <v>1</v>
      </c>
      <c r="I116" s="87" t="s">
        <v>468</v>
      </c>
      <c r="J116" s="87" t="s">
        <v>220</v>
      </c>
      <c r="K116" s="4" t="str">
        <f>IF(_xlfn.XLOOKUP(LEFT(F116,12),'Reference_data '!G:G,'Reference_data '!I:I,"First Error",0,1)="First Error",_xlfn.XLOOKUP(LEFT(F116,7),'Reference_data '!G:G,'Reference_data '!H:H,"Second Error",0,1),_xlfn.XLOOKUP(LEFT(F116,12),'Reference_data '!G:G,'Reference_data '!I:I,"First Error",0,1))</f>
        <v>BAKERY 96 TON</v>
      </c>
      <c r="L116" s="10">
        <v>8</v>
      </c>
      <c r="M116" s="10" t="s">
        <v>469</v>
      </c>
      <c r="N116" s="10" t="str">
        <f>VLOOKUP(L116,'Reference_data '!$A$2:$C$18,3,0)</f>
        <v>EXT</v>
      </c>
      <c r="O116" s="26">
        <v>44732</v>
      </c>
      <c r="P116" s="26">
        <v>44870</v>
      </c>
      <c r="Q116" s="10"/>
      <c r="R116" s="10"/>
      <c r="S116" s="4" t="s">
        <v>470</v>
      </c>
      <c r="T116" s="10" t="s">
        <v>471</v>
      </c>
      <c r="U116" s="10"/>
      <c r="V116" s="26">
        <f ca="1">TODAY()</f>
        <v>45194</v>
      </c>
      <c r="W116" s="10"/>
      <c r="X116" s="10">
        <v>1005174166</v>
      </c>
      <c r="Y116" s="10"/>
      <c r="Z116" s="10"/>
      <c r="AA116" s="10"/>
      <c r="AC116" s="64" t="e">
        <f>_xlfn.XLOOKUP(C116,DATA1,DATA4,"NA",0,1)</f>
        <v>#REF!</v>
      </c>
    </row>
    <row r="117" spans="1:29" customFormat="1" ht="15.5" x14ac:dyDescent="0.35">
      <c r="A117" s="10">
        <f t="shared" si="5"/>
        <v>25</v>
      </c>
      <c r="B117" s="10">
        <f t="shared" si="6"/>
        <v>1</v>
      </c>
      <c r="C117" s="249">
        <v>13026772</v>
      </c>
      <c r="D117" s="43">
        <v>44733</v>
      </c>
      <c r="E117" s="131" t="s">
        <v>472</v>
      </c>
      <c r="F117" s="25" t="s">
        <v>30</v>
      </c>
      <c r="G117" s="25" t="s">
        <v>10</v>
      </c>
      <c r="H117" s="25" t="s">
        <v>223</v>
      </c>
      <c r="I117" s="25" t="s">
        <v>233</v>
      </c>
      <c r="J117" s="25" t="s">
        <v>220</v>
      </c>
      <c r="K117" s="4" t="str">
        <f>IF(_xlfn.XLOOKUP(LEFT(F117,12),'Reference_data '!G:G,'Reference_data '!I:I,"First Error",0,1)="First Error",_xlfn.XLOOKUP(LEFT(F117,7),'Reference_data '!G:G,'Reference_data '!H:H,"Second Error",0,1),_xlfn.XLOOKUP(LEFT(F117,12),'Reference_data '!G:G,'Reference_data '!I:I,"First Error",0,1))</f>
        <v xml:space="preserve"> ETP</v>
      </c>
      <c r="L117" s="10"/>
      <c r="M117" s="10" t="e">
        <f>VLOOKUP(L117,'Reference_data '!$A$2:$B$17,2,0)</f>
        <v>#N/A</v>
      </c>
      <c r="N117" s="10" t="e">
        <f>VLOOKUP(L117,'Reference_data '!$A$2:$C$18,3,0)</f>
        <v>#N/A</v>
      </c>
      <c r="O117" s="26">
        <v>44870</v>
      </c>
      <c r="P117" s="10"/>
      <c r="Q117" s="10"/>
      <c r="R117" s="10"/>
      <c r="S117" s="4"/>
      <c r="T117" s="10"/>
      <c r="U117" s="10"/>
      <c r="V117" s="10"/>
      <c r="W117" s="10"/>
      <c r="X117" s="10"/>
      <c r="Y117" s="10"/>
      <c r="Z117" s="10"/>
      <c r="AA117" s="10"/>
      <c r="AC117" s="64" t="e">
        <f>_xlfn.XLOOKUP(C117,DATA1,DATA4,"NA",0,1)</f>
        <v>#REF!</v>
      </c>
    </row>
    <row r="118" spans="1:29" customFormat="1" ht="43.5" x14ac:dyDescent="0.35">
      <c r="A118" s="10">
        <f t="shared" si="5"/>
        <v>25</v>
      </c>
      <c r="B118" s="10" t="str">
        <f t="shared" si="6"/>
        <v/>
      </c>
      <c r="C118" s="249">
        <v>13026818</v>
      </c>
      <c r="D118" s="43">
        <v>44734</v>
      </c>
      <c r="E118" s="131" t="s">
        <v>473</v>
      </c>
      <c r="F118" s="25" t="s">
        <v>30</v>
      </c>
      <c r="G118" s="25" t="s">
        <v>10</v>
      </c>
      <c r="H118" s="25" t="s">
        <v>218</v>
      </c>
      <c r="I118" s="25" t="s">
        <v>291</v>
      </c>
      <c r="J118" s="25" t="s">
        <v>302</v>
      </c>
      <c r="K118" s="4" t="str">
        <f>IF(_xlfn.XLOOKUP(LEFT(F118,12),'Reference_data '!G:G,'Reference_data '!I:I,"First Error",0,1)="First Error",_xlfn.XLOOKUP(LEFT(F118,7),'Reference_data '!G:G,'Reference_data '!H:H,"Second Error",0,1),_xlfn.XLOOKUP(LEFT(F118,12),'Reference_data '!G:G,'Reference_data '!I:I,"First Error",0,1))</f>
        <v xml:space="preserve"> ETP</v>
      </c>
      <c r="L118" s="10">
        <v>2791</v>
      </c>
      <c r="M118" s="10" t="str">
        <f>VLOOKUP(L118,'Reference_data '!$A$2:$B$17,2,0)</f>
        <v>Champak</v>
      </c>
      <c r="N118" s="10" t="str">
        <f>VLOOKUP(L118,'Reference_data '!$A$2:$C$18,3,0)</f>
        <v>ELE</v>
      </c>
      <c r="O118" s="26">
        <v>44733</v>
      </c>
      <c r="P118" s="10"/>
      <c r="Q118" s="26">
        <v>44733</v>
      </c>
      <c r="R118" s="10">
        <v>1</v>
      </c>
      <c r="S118" s="4" t="s">
        <v>474</v>
      </c>
      <c r="T118" s="10"/>
      <c r="U118" s="10"/>
      <c r="V118" s="10"/>
      <c r="W118" s="10"/>
      <c r="X118" s="10"/>
      <c r="Y118" s="10"/>
      <c r="Z118" s="10"/>
      <c r="AA118" s="10"/>
      <c r="AC118" s="64" t="e">
        <f>_xlfn.XLOOKUP(C118,DATA1,DATA4,"NA",0,1)</f>
        <v>#REF!</v>
      </c>
    </row>
    <row r="119" spans="1:29" customFormat="1" ht="29" x14ac:dyDescent="0.35">
      <c r="A119" s="10">
        <f t="shared" si="5"/>
        <v>25</v>
      </c>
      <c r="B119" s="10" t="str">
        <f t="shared" si="6"/>
        <v/>
      </c>
      <c r="C119" s="249">
        <v>13026818</v>
      </c>
      <c r="D119" s="43">
        <v>44734</v>
      </c>
      <c r="E119" s="131" t="s">
        <v>473</v>
      </c>
      <c r="F119" s="25" t="s">
        <v>30</v>
      </c>
      <c r="G119" s="25" t="s">
        <v>10</v>
      </c>
      <c r="H119" s="25" t="s">
        <v>218</v>
      </c>
      <c r="I119" s="25" t="s">
        <v>291</v>
      </c>
      <c r="J119" s="25" t="s">
        <v>302</v>
      </c>
      <c r="K119" s="4" t="str">
        <f>IF(_xlfn.XLOOKUP(LEFT(F119,12),'Reference_data '!G:G,'Reference_data '!I:I,"First Error",0,1)="First Error",_xlfn.XLOOKUP(LEFT(F119,7),'Reference_data '!G:G,'Reference_data '!H:H,"Second Error",0,1),_xlfn.XLOOKUP(LEFT(F119,12),'Reference_data '!G:G,'Reference_data '!I:I,"First Error",0,1))</f>
        <v xml:space="preserve"> ETP</v>
      </c>
      <c r="L119" s="10">
        <v>2785</v>
      </c>
      <c r="M119" s="10" t="s">
        <v>475</v>
      </c>
      <c r="N119" s="10" t="str">
        <f>VLOOKUP(L119,'Reference_data '!$A$2:$C$18,3,0)</f>
        <v>MEC</v>
      </c>
      <c r="O119" s="26">
        <v>44987</v>
      </c>
      <c r="P119" s="10"/>
      <c r="Q119" s="26">
        <v>44733</v>
      </c>
      <c r="R119" s="10">
        <v>2</v>
      </c>
      <c r="S119" s="4" t="s">
        <v>476</v>
      </c>
      <c r="T119" s="10" t="s">
        <v>477</v>
      </c>
      <c r="U119" s="10"/>
      <c r="V119" s="10"/>
      <c r="W119" s="10"/>
      <c r="X119" s="10"/>
      <c r="Y119" s="10"/>
      <c r="Z119" s="10"/>
      <c r="AA119" s="10"/>
      <c r="AC119" s="64" t="e">
        <f>_xlfn.XLOOKUP(C119,DATA1,DATA4,"NA",0,1)</f>
        <v>#REF!</v>
      </c>
    </row>
    <row r="120" spans="1:29" customFormat="1" ht="31" x14ac:dyDescent="0.35">
      <c r="A120" s="10">
        <f t="shared" si="5"/>
        <v>9</v>
      </c>
      <c r="B120" s="63" t="str">
        <f t="shared" si="6"/>
        <v/>
      </c>
      <c r="C120" s="177">
        <v>13164925</v>
      </c>
      <c r="D120" s="43">
        <v>44982</v>
      </c>
      <c r="E120" s="25" t="s">
        <v>6106</v>
      </c>
      <c r="F120" s="25" t="s">
        <v>478</v>
      </c>
      <c r="G120" s="25" t="s">
        <v>10</v>
      </c>
      <c r="H120" s="25" t="s">
        <v>218</v>
      </c>
      <c r="I120" s="25" t="s">
        <v>238</v>
      </c>
      <c r="J120" s="25" t="s">
        <v>256</v>
      </c>
      <c r="K120" s="4" t="str">
        <f>IF(_xlfn.XLOOKUP(LEFT(F120,12),'Reference_data '!G:G,'Reference_data '!I:I,"First Error",0,1)="First Error",_xlfn.XLOOKUP(LEFT(F120,7),'Reference_data '!G:G,'Reference_data '!H:H,"Second Error",0,1),_xlfn.XLOOKUP(LEFT(F120,12),'Reference_data '!G:G,'Reference_data '!I:I,"First Error",0,1))</f>
        <v>PACKING-MOULDING PLANT</v>
      </c>
      <c r="L120" s="63"/>
      <c r="M120" s="10" t="e">
        <f>VLOOKUP(L120,'Reference_data '!$A$2:$B$17,2,0)</f>
        <v>#N/A</v>
      </c>
      <c r="N120" s="10" t="e">
        <f>VLOOKUP(L120,'Reference_data '!$A$2:$C$18,3,0)</f>
        <v>#N/A</v>
      </c>
      <c r="O120" s="134">
        <v>44986</v>
      </c>
      <c r="P120" s="134">
        <v>45034</v>
      </c>
      <c r="Q120" s="63"/>
      <c r="R120" s="63"/>
      <c r="S120" s="139" t="s">
        <v>6107</v>
      </c>
      <c r="T120" s="63"/>
      <c r="U120" s="63"/>
      <c r="V120" s="10"/>
      <c r="W120" s="63"/>
      <c r="X120" s="63"/>
      <c r="Y120" s="63"/>
      <c r="Z120" s="63"/>
      <c r="AA120" s="63"/>
      <c r="AB120" s="64"/>
      <c r="AC120" s="64"/>
    </row>
    <row r="121" spans="1:29" customFormat="1" ht="15.5" x14ac:dyDescent="0.35">
      <c r="A121" s="10">
        <f t="shared" si="5"/>
        <v>14</v>
      </c>
      <c r="B121" s="10" t="str">
        <f t="shared" si="6"/>
        <v/>
      </c>
      <c r="C121" s="249">
        <v>12984388</v>
      </c>
      <c r="D121" s="90">
        <v>44657</v>
      </c>
      <c r="E121" s="131" t="s">
        <v>479</v>
      </c>
      <c r="F121" s="25" t="s">
        <v>72</v>
      </c>
      <c r="G121" s="25" t="s">
        <v>10</v>
      </c>
      <c r="H121" s="25" t="s">
        <v>213</v>
      </c>
      <c r="I121" s="25" t="s">
        <v>219</v>
      </c>
      <c r="J121" s="25" t="s">
        <v>430</v>
      </c>
      <c r="K121" s="4" t="str">
        <f>IF(_xlfn.XLOOKUP(LEFT(F121,12),'Reference_data '!G:G,'Reference_data '!I:I,"First Error",0,1)="First Error",_xlfn.XLOOKUP(LEFT(F121,7),'Reference_data '!G:G,'Reference_data '!H:H,"Second Error",0,1),_xlfn.XLOOKUP(LEFT(F121,12),'Reference_data '!G:G,'Reference_data '!I:I,"First Error",0,1))</f>
        <v>PACKING TANKFARM PMFG</v>
      </c>
      <c r="L121" s="10">
        <v>8</v>
      </c>
      <c r="M121" s="10" t="s">
        <v>401</v>
      </c>
      <c r="N121" s="10" t="str">
        <f>VLOOKUP(L121,'Reference_data '!$A$2:$C$18,3,0)</f>
        <v>EXT</v>
      </c>
      <c r="O121" s="26">
        <v>44695</v>
      </c>
      <c r="P121" s="10"/>
      <c r="Q121" s="10"/>
      <c r="R121" s="4"/>
      <c r="S121" s="4" t="s">
        <v>480</v>
      </c>
      <c r="T121" s="4"/>
      <c r="U121" s="10"/>
      <c r="V121" s="26">
        <f ca="1">TODAY()</f>
        <v>45194</v>
      </c>
      <c r="W121" s="10" t="str" cm="1">
        <f t="array" ref="W121">IF(J121="WMAT",_xlfn.IFS(U121-V121=0,"Update require",U121-V121&lt;0,"Pending follow up",U121-V121&gt;0,"ASK Later"),"")</f>
        <v/>
      </c>
      <c r="X121" s="10"/>
      <c r="Y121" s="10"/>
      <c r="Z121" s="10"/>
      <c r="AA121" s="10"/>
      <c r="AC121" s="64" t="e">
        <f>_xlfn.XLOOKUP(C121,DATA1,DATA4,"NA",0,1)</f>
        <v>#REF!</v>
      </c>
    </row>
    <row r="122" spans="1:29" customFormat="1" ht="43.5" x14ac:dyDescent="0.35">
      <c r="A122" s="10">
        <f t="shared" si="5"/>
        <v>27</v>
      </c>
      <c r="B122" s="10" t="str">
        <f t="shared" si="6"/>
        <v/>
      </c>
      <c r="C122" s="177">
        <v>13034894</v>
      </c>
      <c r="D122" s="43">
        <v>44748</v>
      </c>
      <c r="E122" s="131" t="s">
        <v>481</v>
      </c>
      <c r="F122" s="25" t="s">
        <v>80</v>
      </c>
      <c r="G122" s="25" t="s">
        <v>10</v>
      </c>
      <c r="H122" s="25" t="s">
        <v>237</v>
      </c>
      <c r="I122" s="25" t="s">
        <v>219</v>
      </c>
      <c r="J122" s="25" t="s">
        <v>430</v>
      </c>
      <c r="K122" s="4" t="str">
        <f>IF(_xlfn.XLOOKUP(LEFT(F122,12),'Reference_data '!G:G,'Reference_data '!I:I,"First Error",0,1)="First Error",_xlfn.XLOOKUP(LEFT(F122,7),'Reference_data '!G:G,'Reference_data '!H:H,"Second Error",0,1),_xlfn.XLOOKUP(LEFT(F122,12),'Reference_data '!G:G,'Reference_data '!I:I,"First Error",0,1))</f>
        <v>PACKING</v>
      </c>
      <c r="L122" s="10">
        <v>8</v>
      </c>
      <c r="M122" s="63" t="e">
        <f>VLOOKUP(L122,'Reference_data '!$A$2:$B$17,2,0)</f>
        <v>#N/A</v>
      </c>
      <c r="N122" s="10" t="str">
        <f>VLOOKUP(L122,'Reference_data '!$A$2:$C$18,3,0)</f>
        <v>EXT</v>
      </c>
      <c r="O122" s="26">
        <v>44749</v>
      </c>
      <c r="P122" s="10"/>
      <c r="Q122" s="10"/>
      <c r="R122" s="10"/>
      <c r="S122" s="4" t="s">
        <v>482</v>
      </c>
      <c r="T122" s="10"/>
      <c r="U122" s="10"/>
      <c r="V122" s="10"/>
      <c r="W122" s="10"/>
      <c r="X122" s="10"/>
      <c r="Y122" s="10"/>
      <c r="Z122" s="10"/>
      <c r="AA122" s="10"/>
      <c r="AC122" s="64" t="e">
        <f>_xlfn.XLOOKUP(C122,DATA1,DATA4,"NA",0,1)</f>
        <v>#REF!</v>
      </c>
    </row>
    <row r="123" spans="1:29" customFormat="1" ht="29" x14ac:dyDescent="0.35">
      <c r="A123" s="10">
        <f t="shared" si="5"/>
        <v>27</v>
      </c>
      <c r="B123" s="10" t="str">
        <f t="shared" si="6"/>
        <v/>
      </c>
      <c r="C123" s="177">
        <v>13034895</v>
      </c>
      <c r="D123" s="43">
        <v>44748</v>
      </c>
      <c r="E123" s="131" t="s">
        <v>483</v>
      </c>
      <c r="F123" s="25" t="s">
        <v>80</v>
      </c>
      <c r="G123" s="25" t="s">
        <v>10</v>
      </c>
      <c r="H123" s="25" t="s">
        <v>237</v>
      </c>
      <c r="I123" s="25" t="s">
        <v>219</v>
      </c>
      <c r="J123" s="25" t="s">
        <v>430</v>
      </c>
      <c r="K123" s="4" t="str">
        <f>IF(_xlfn.XLOOKUP(LEFT(F123,12),'Reference_data '!G:G,'Reference_data '!I:I,"First Error",0,1)="First Error",_xlfn.XLOOKUP(LEFT(F123,7),'Reference_data '!G:G,'Reference_data '!H:H,"Second Error",0,1),_xlfn.XLOOKUP(LEFT(F123,12),'Reference_data '!G:G,'Reference_data '!I:I,"First Error",0,1))</f>
        <v>PACKING</v>
      </c>
      <c r="L123" s="10">
        <v>8</v>
      </c>
      <c r="M123" s="63" t="e">
        <f>VLOOKUP(L123,'Reference_data '!$A$2:$B$17,2,0)</f>
        <v>#N/A</v>
      </c>
      <c r="N123" s="10" t="str">
        <f>VLOOKUP(L123,'Reference_data '!$A$2:$C$18,3,0)</f>
        <v>EXT</v>
      </c>
      <c r="O123" s="26">
        <v>44749</v>
      </c>
      <c r="P123" s="10"/>
      <c r="Q123" s="10"/>
      <c r="R123" s="10"/>
      <c r="S123" s="4" t="s">
        <v>484</v>
      </c>
      <c r="T123" s="10"/>
      <c r="U123" s="10"/>
      <c r="V123" s="10"/>
      <c r="W123" s="10"/>
      <c r="X123" s="10"/>
      <c r="Y123" s="10"/>
      <c r="Z123" s="10"/>
      <c r="AA123" s="10"/>
      <c r="AC123" s="64" t="e">
        <f>_xlfn.XLOOKUP(C123,DATA1,DATA4,"NA",0,1)</f>
        <v>#REF!</v>
      </c>
    </row>
    <row r="124" spans="1:29" customFormat="1" ht="15.5" x14ac:dyDescent="0.35">
      <c r="A124" s="10">
        <f t="shared" si="5"/>
        <v>7</v>
      </c>
      <c r="B124" s="63">
        <f t="shared" si="6"/>
        <v>1</v>
      </c>
      <c r="C124" s="177">
        <v>13156212</v>
      </c>
      <c r="D124" s="43">
        <v>44968</v>
      </c>
      <c r="E124" s="25" t="s">
        <v>485</v>
      </c>
      <c r="F124" s="25" t="s">
        <v>42</v>
      </c>
      <c r="G124" s="25" t="s">
        <v>10</v>
      </c>
      <c r="H124" s="25" t="s">
        <v>237</v>
      </c>
      <c r="I124" s="25" t="s">
        <v>369</v>
      </c>
      <c r="J124" s="25" t="s">
        <v>220</v>
      </c>
      <c r="K124" s="4" t="str">
        <f>IF(_xlfn.XLOOKUP(LEFT(F124,12),'Reference_data '!G:G,'Reference_data '!I:I,"First Error",0,1)="First Error",_xlfn.XLOOKUP(LEFT(F124,7),'Reference_data '!G:G,'Reference_data '!H:H,"Second Error",0,1),_xlfn.XLOOKUP(LEFT(F124,12),'Reference_data '!G:G,'Reference_data '!I:I,"First Error",0,1))</f>
        <v>REFINERY</v>
      </c>
      <c r="L124" s="63"/>
      <c r="M124" s="10" t="e">
        <f>VLOOKUP(L124,'Reference_data '!$A$2:$B$17,2,0)</f>
        <v>#N/A</v>
      </c>
      <c r="N124" s="10" t="e">
        <f>VLOOKUP(L124,'Reference_data '!$A$2:$C$18,3,0)</f>
        <v>#N/A</v>
      </c>
      <c r="O124" s="63"/>
      <c r="P124" s="63"/>
      <c r="Q124" s="63"/>
      <c r="R124" s="63"/>
      <c r="S124" s="139"/>
      <c r="T124" s="63"/>
      <c r="U124" s="63"/>
      <c r="V124" s="10"/>
      <c r="W124" s="63"/>
      <c r="X124" s="63"/>
      <c r="Y124" s="63"/>
      <c r="Z124" s="63"/>
      <c r="AA124" s="63"/>
      <c r="AB124" s="64"/>
      <c r="AC124" s="64"/>
    </row>
    <row r="125" spans="1:29" customFormat="1" ht="15.5" x14ac:dyDescent="0.35">
      <c r="A125" s="10">
        <f t="shared" si="5"/>
        <v>38</v>
      </c>
      <c r="B125" s="10" t="str">
        <f t="shared" si="6"/>
        <v/>
      </c>
      <c r="C125" s="177">
        <v>13075912</v>
      </c>
      <c r="D125" s="43">
        <v>44825</v>
      </c>
      <c r="E125" s="131" t="s">
        <v>486</v>
      </c>
      <c r="F125" s="25" t="s">
        <v>434</v>
      </c>
      <c r="G125" s="25" t="s">
        <v>10</v>
      </c>
      <c r="H125" s="25" t="s">
        <v>218</v>
      </c>
      <c r="I125" s="25" t="s">
        <v>435</v>
      </c>
      <c r="J125" s="25" t="s">
        <v>430</v>
      </c>
      <c r="K125" s="4" t="str">
        <f>IF(_xlfn.XLOOKUP(LEFT(F125,12),'Reference_data '!G:G,'Reference_data '!I:I,"First Error",0,1)="First Error",_xlfn.XLOOKUP(LEFT(F125,7),'Reference_data '!G:G,'Reference_data '!H:H,"Second Error",0,1),_xlfn.XLOOKUP(LEFT(F125,12),'Reference_data '!G:G,'Reference_data '!I:I,"First Error",0,1))</f>
        <v>PACKING TANKFARM PMFG</v>
      </c>
      <c r="L125" s="63"/>
      <c r="M125" s="63" t="e">
        <f>VLOOKUP(L125,'Reference_data '!$A$2:$B$17,2,0)</f>
        <v>#N/A</v>
      </c>
      <c r="N125" s="10" t="e">
        <f>VLOOKUP(L125,'Reference_data '!$A$2:$C$18,3,0)</f>
        <v>#N/A</v>
      </c>
      <c r="O125" s="63"/>
      <c r="P125" s="63"/>
      <c r="Q125" s="63"/>
      <c r="R125" s="63"/>
      <c r="S125" s="139"/>
      <c r="T125" s="63"/>
      <c r="U125" s="63"/>
      <c r="V125" s="10"/>
      <c r="W125" s="63"/>
      <c r="X125" s="63"/>
      <c r="Y125" s="63"/>
      <c r="Z125" s="63"/>
      <c r="AA125" s="63"/>
      <c r="AB125" s="64"/>
      <c r="AC125" s="64" t="e">
        <f>_xlfn.XLOOKUP(C125,DATA1,DATA4,"NA",0,1)</f>
        <v>#REF!</v>
      </c>
    </row>
    <row r="126" spans="1:29" customFormat="1" ht="15.5" x14ac:dyDescent="0.35">
      <c r="A126" s="10">
        <f t="shared" si="5"/>
        <v>38</v>
      </c>
      <c r="B126" s="10" t="str">
        <f t="shared" si="6"/>
        <v/>
      </c>
      <c r="C126" s="177">
        <v>13075913</v>
      </c>
      <c r="D126" s="43">
        <v>44825</v>
      </c>
      <c r="E126" s="131" t="s">
        <v>487</v>
      </c>
      <c r="F126" s="25" t="s">
        <v>488</v>
      </c>
      <c r="G126" s="25" t="s">
        <v>10</v>
      </c>
      <c r="H126" s="25" t="s">
        <v>218</v>
      </c>
      <c r="I126" s="25" t="s">
        <v>435</v>
      </c>
      <c r="J126" s="25" t="s">
        <v>430</v>
      </c>
      <c r="K126" s="4" t="str">
        <f>IF(_xlfn.XLOOKUP(LEFT(F126,12),'Reference_data '!G:G,'Reference_data '!I:I,"First Error",0,1)="First Error",_xlfn.XLOOKUP(LEFT(F126,7),'Reference_data '!G:G,'Reference_data '!H:H,"Second Error",0,1),_xlfn.XLOOKUP(LEFT(F126,12),'Reference_data '!G:G,'Reference_data '!I:I,"First Error",0,1))</f>
        <v>PACKING TANKFARM PMFG</v>
      </c>
      <c r="L126" s="63"/>
      <c r="M126" s="63" t="e">
        <f>VLOOKUP(L126,'Reference_data '!$A$2:$B$17,2,0)</f>
        <v>#N/A</v>
      </c>
      <c r="N126" s="10" t="e">
        <f>VLOOKUP(L126,'Reference_data '!$A$2:$C$18,3,0)</f>
        <v>#N/A</v>
      </c>
      <c r="O126" s="63"/>
      <c r="P126" s="63"/>
      <c r="Q126" s="63"/>
      <c r="R126" s="63"/>
      <c r="S126" s="139"/>
      <c r="T126" s="63"/>
      <c r="U126" s="63"/>
      <c r="V126" s="10"/>
      <c r="W126" s="63"/>
      <c r="X126" s="63"/>
      <c r="Y126" s="63"/>
      <c r="Z126" s="63"/>
      <c r="AA126" s="63"/>
      <c r="AB126" s="64"/>
      <c r="AC126" s="64" t="e">
        <f>_xlfn.XLOOKUP(C126,DATA1,DATA4,"NA",0,1)</f>
        <v>#REF!</v>
      </c>
    </row>
    <row r="127" spans="1:29" ht="15.5" x14ac:dyDescent="0.35">
      <c r="A127" s="10">
        <f t="shared" si="5"/>
        <v>27</v>
      </c>
      <c r="B127" s="10" t="str">
        <f t="shared" si="6"/>
        <v/>
      </c>
      <c r="C127" s="177">
        <v>13033309</v>
      </c>
      <c r="D127" s="233">
        <v>44745</v>
      </c>
      <c r="E127" s="131" t="s">
        <v>489</v>
      </c>
      <c r="F127" s="25" t="s">
        <v>490</v>
      </c>
      <c r="G127" s="25" t="s">
        <v>92</v>
      </c>
      <c r="H127" s="25" t="s">
        <v>218</v>
      </c>
      <c r="I127" s="25" t="s">
        <v>344</v>
      </c>
      <c r="J127" s="25" t="s">
        <v>302</v>
      </c>
      <c r="K127" s="4" t="str">
        <f>IF(_xlfn.XLOOKUP(LEFT(F127,12),'Reference_data '!G:G,'Reference_data '!I:I,"First Error",0,1)="First Error",_xlfn.XLOOKUP(LEFT(F127,7),'Reference_data '!G:G,'Reference_data '!H:H,"Second Error",0,1),_xlfn.XLOOKUP(LEFT(F127,12),'Reference_data '!G:G,'Reference_data '!I:I,"First Error",0,1))</f>
        <v xml:space="preserve"> ETP</v>
      </c>
      <c r="L127" s="63">
        <v>2792</v>
      </c>
      <c r="M127" s="63" t="str">
        <f>VLOOKUP(L127,'Reference_data '!$A$2:$B$17,2,0)</f>
        <v>Bhagat</v>
      </c>
      <c r="N127" s="10" t="str">
        <f>VLOOKUP(L127,'Reference_data '!$A$2:$C$18,3,0)</f>
        <v>ELE</v>
      </c>
      <c r="O127" s="134">
        <v>44870</v>
      </c>
      <c r="Q127" s="134">
        <v>44817</v>
      </c>
      <c r="R127" s="63">
        <v>1.5</v>
      </c>
      <c r="T127" s="238" t="s">
        <v>491</v>
      </c>
      <c r="AA127" s="63"/>
      <c r="AC127" s="64" t="e">
        <f>_xlfn.XLOOKUP(C127,DATA1,DATA4,"NA",0,1)</f>
        <v>#REF!</v>
      </c>
    </row>
    <row r="128" spans="1:29" customFormat="1" ht="46.5" x14ac:dyDescent="0.35">
      <c r="A128" s="10">
        <f t="shared" si="5"/>
        <v>27</v>
      </c>
      <c r="B128" s="10" t="str">
        <f t="shared" si="6"/>
        <v/>
      </c>
      <c r="C128" s="177">
        <v>13033309</v>
      </c>
      <c r="D128" s="233">
        <v>44745</v>
      </c>
      <c r="E128" s="131" t="s">
        <v>489</v>
      </c>
      <c r="F128" s="25" t="s">
        <v>490</v>
      </c>
      <c r="G128" s="25" t="s">
        <v>92</v>
      </c>
      <c r="H128" s="25" t="s">
        <v>218</v>
      </c>
      <c r="I128" s="25" t="s">
        <v>344</v>
      </c>
      <c r="J128" s="25" t="s">
        <v>302</v>
      </c>
      <c r="K128" s="4" t="str">
        <f>IF(_xlfn.XLOOKUP(LEFT(F128,12),'Reference_data '!G:G,'Reference_data '!I:I,"First Error",0,1)="First Error",_xlfn.XLOOKUP(LEFT(F128,7),'Reference_data '!G:G,'Reference_data '!H:H,"Second Error",0,1),_xlfn.XLOOKUP(LEFT(F128,12),'Reference_data '!G:G,'Reference_data '!I:I,"First Error",0,1))</f>
        <v xml:space="preserve"> ETP</v>
      </c>
      <c r="L128" s="63">
        <v>8</v>
      </c>
      <c r="M128" s="63" t="s">
        <v>492</v>
      </c>
      <c r="N128" s="10" t="str">
        <f>VLOOKUP(L128,'Reference_data '!$A$2:$C$18,3,0)</f>
        <v>EXT</v>
      </c>
      <c r="O128" s="134">
        <v>44847</v>
      </c>
      <c r="P128" s="134">
        <v>44874</v>
      </c>
      <c r="Q128" s="134"/>
      <c r="R128" s="63">
        <v>1.5</v>
      </c>
      <c r="S128" s="139" t="s">
        <v>493</v>
      </c>
      <c r="T128" s="63"/>
      <c r="U128" s="63"/>
      <c r="V128" s="10"/>
      <c r="W128" s="63"/>
      <c r="X128" s="63"/>
      <c r="Y128" s="63"/>
      <c r="Z128" s="63"/>
      <c r="AA128" s="63"/>
      <c r="AB128" s="64"/>
      <c r="AC128" s="64" t="e">
        <f>_xlfn.XLOOKUP(C128,DATA1,DATA4,"NA",0,1)</f>
        <v>#REF!</v>
      </c>
    </row>
    <row r="129" spans="1:29" customFormat="1" ht="15.5" x14ac:dyDescent="0.35">
      <c r="A129" s="10">
        <f t="shared" si="5"/>
        <v>7</v>
      </c>
      <c r="B129" s="63">
        <f t="shared" si="6"/>
        <v>1</v>
      </c>
      <c r="C129" s="177">
        <v>13156237</v>
      </c>
      <c r="D129" s="43">
        <v>44968</v>
      </c>
      <c r="E129" s="25" t="s">
        <v>494</v>
      </c>
      <c r="F129" s="25" t="s">
        <v>42</v>
      </c>
      <c r="G129" s="25" t="s">
        <v>117</v>
      </c>
      <c r="H129" s="25" t="s">
        <v>223</v>
      </c>
      <c r="I129" s="25" t="s">
        <v>233</v>
      </c>
      <c r="J129" s="25" t="s">
        <v>220</v>
      </c>
      <c r="K129" s="4" t="str">
        <f>IF(_xlfn.XLOOKUP(LEFT(F129,12),'Reference_data '!G:G,'Reference_data '!I:I,"First Error",0,1)="First Error",_xlfn.XLOOKUP(LEFT(F129,7),'Reference_data '!G:G,'Reference_data '!H:H,"Second Error",0,1),_xlfn.XLOOKUP(LEFT(F129,12),'Reference_data '!G:G,'Reference_data '!I:I,"First Error",0,1))</f>
        <v>REFINERY</v>
      </c>
      <c r="L129" s="63"/>
      <c r="M129" s="10" t="e">
        <f>VLOOKUP(L129,'Reference_data '!$A$2:$B$17,2,0)</f>
        <v>#N/A</v>
      </c>
      <c r="N129" s="10" t="e">
        <f>VLOOKUP(L129,'Reference_data '!$A$2:$C$18,3,0)</f>
        <v>#N/A</v>
      </c>
      <c r="O129" s="63"/>
      <c r="P129" s="63"/>
      <c r="Q129" s="63"/>
      <c r="R129" s="63"/>
      <c r="S129" s="139"/>
      <c r="T129" s="63"/>
      <c r="U129" s="63"/>
      <c r="V129" s="10"/>
      <c r="W129" s="63"/>
      <c r="X129" s="63"/>
      <c r="Y129" s="63"/>
      <c r="Z129" s="63"/>
      <c r="AA129" s="63"/>
      <c r="AB129" s="64"/>
      <c r="AC129" s="64"/>
    </row>
    <row r="130" spans="1:29" customFormat="1" ht="15.5" x14ac:dyDescent="0.35">
      <c r="A130" s="10">
        <f t="shared" ref="A130:A193" si="7">WEEKNUM($D130,16)</f>
        <v>7</v>
      </c>
      <c r="B130" s="63">
        <f t="shared" ref="B130:B193" si="8">IF(J130="COMP",WEEKNUM(Q130,16),"")</f>
        <v>1</v>
      </c>
      <c r="C130" s="177">
        <v>13160230</v>
      </c>
      <c r="D130" s="43">
        <v>44974</v>
      </c>
      <c r="E130" s="25" t="s">
        <v>495</v>
      </c>
      <c r="F130" s="25" t="s">
        <v>42</v>
      </c>
      <c r="G130" s="25" t="s">
        <v>10</v>
      </c>
      <c r="H130" s="25" t="s">
        <v>218</v>
      </c>
      <c r="I130" s="25" t="s">
        <v>266</v>
      </c>
      <c r="J130" s="25" t="s">
        <v>220</v>
      </c>
      <c r="K130" s="4" t="str">
        <f>IF(_xlfn.XLOOKUP(LEFT(F130,12),'Reference_data '!G:G,'Reference_data '!I:I,"First Error",0,1)="First Error",_xlfn.XLOOKUP(LEFT(F130,7),'Reference_data '!G:G,'Reference_data '!H:H,"Second Error",0,1),_xlfn.XLOOKUP(LEFT(F130,12),'Reference_data '!G:G,'Reference_data '!I:I,"First Error",0,1))</f>
        <v>REFINERY</v>
      </c>
      <c r="L130" s="63">
        <v>8</v>
      </c>
      <c r="M130" s="10" t="e">
        <f>VLOOKUP(L130,'Reference_data '!$A$2:$B$17,2,0)</f>
        <v>#N/A</v>
      </c>
      <c r="N130" s="10" t="str">
        <f>VLOOKUP(L130,'Reference_data '!$A$2:$C$18,3,0)</f>
        <v>EXT</v>
      </c>
      <c r="O130" s="134">
        <v>44978</v>
      </c>
      <c r="P130" s="134">
        <v>44982</v>
      </c>
      <c r="Q130" s="63"/>
      <c r="R130" s="63"/>
      <c r="S130" s="139" t="s">
        <v>496</v>
      </c>
      <c r="T130" s="63"/>
      <c r="U130" s="63"/>
      <c r="V130" s="10"/>
      <c r="W130" s="63"/>
      <c r="X130" s="63"/>
      <c r="Y130" s="63"/>
      <c r="Z130" s="63"/>
      <c r="AA130" s="63"/>
      <c r="AB130" s="64"/>
      <c r="AC130" s="64"/>
    </row>
    <row r="131" spans="1:29" customFormat="1" ht="15.5" x14ac:dyDescent="0.35">
      <c r="A131" s="10">
        <f t="shared" si="7"/>
        <v>8</v>
      </c>
      <c r="B131" s="63">
        <f t="shared" si="8"/>
        <v>8</v>
      </c>
      <c r="C131" s="177">
        <v>13162769</v>
      </c>
      <c r="D131" s="43">
        <v>44979</v>
      </c>
      <c r="E131" s="25" t="s">
        <v>497</v>
      </c>
      <c r="F131" s="25" t="s">
        <v>42</v>
      </c>
      <c r="G131" s="25" t="s">
        <v>61</v>
      </c>
      <c r="H131" s="25" t="s">
        <v>218</v>
      </c>
      <c r="I131" s="25" t="s">
        <v>266</v>
      </c>
      <c r="J131" s="25" t="s">
        <v>220</v>
      </c>
      <c r="K131" s="4" t="str">
        <f>IF(_xlfn.XLOOKUP(LEFT(F131,12),'Reference_data '!G:G,'Reference_data '!I:I,"First Error",0,1)="First Error",_xlfn.XLOOKUP(LEFT(F131,7),'Reference_data '!G:G,'Reference_data '!H:H,"Second Error",0,1),_xlfn.XLOOKUP(LEFT(F131,12),'Reference_data '!G:G,'Reference_data '!I:I,"First Error",0,1))</f>
        <v>REFINERY</v>
      </c>
      <c r="L131" s="63">
        <v>8</v>
      </c>
      <c r="M131" s="10" t="e">
        <f>VLOOKUP(L131,'Reference_data '!$A$2:$B$17,2,0)</f>
        <v>#N/A</v>
      </c>
      <c r="N131" s="10" t="str">
        <f>VLOOKUP(L131,'Reference_data '!$A$2:$C$18,3,0)</f>
        <v>EXT</v>
      </c>
      <c r="O131" s="63"/>
      <c r="P131" s="63"/>
      <c r="Q131" s="134">
        <v>44981</v>
      </c>
      <c r="R131" s="63"/>
      <c r="S131" s="139"/>
      <c r="T131" s="63"/>
      <c r="U131" s="63"/>
      <c r="V131" s="10"/>
      <c r="W131" s="63"/>
      <c r="X131" s="63"/>
      <c r="Y131" s="63"/>
      <c r="Z131" s="63"/>
      <c r="AA131" s="63"/>
      <c r="AB131" s="64"/>
      <c r="AC131" s="64"/>
    </row>
    <row r="132" spans="1:29" customFormat="1" ht="15.5" x14ac:dyDescent="0.35">
      <c r="A132" s="10">
        <f t="shared" si="7"/>
        <v>8</v>
      </c>
      <c r="B132" s="63">
        <f t="shared" si="8"/>
        <v>8</v>
      </c>
      <c r="C132" s="177">
        <v>13163674</v>
      </c>
      <c r="D132" s="43">
        <v>44979</v>
      </c>
      <c r="E132" s="25" t="s">
        <v>498</v>
      </c>
      <c r="F132" s="25" t="s">
        <v>42</v>
      </c>
      <c r="G132" s="25" t="s">
        <v>10</v>
      </c>
      <c r="H132" s="25" t="s">
        <v>223</v>
      </c>
      <c r="I132" s="25" t="s">
        <v>251</v>
      </c>
      <c r="J132" s="25" t="s">
        <v>220</v>
      </c>
      <c r="K132" s="4" t="str">
        <f>IF(_xlfn.XLOOKUP(LEFT(F132,12),'Reference_data '!G:G,'Reference_data '!I:I,"First Error",0,1)="First Error",_xlfn.XLOOKUP(LEFT(F132,7),'Reference_data '!G:G,'Reference_data '!H:H,"Second Error",0,1),_xlfn.XLOOKUP(LEFT(F132,12),'Reference_data '!G:G,'Reference_data '!I:I,"First Error",0,1))</f>
        <v>REFINERY</v>
      </c>
      <c r="L132" s="63">
        <v>2783</v>
      </c>
      <c r="M132" s="10" t="str">
        <f>VLOOKUP(L132,'Reference_data '!$A$2:$B$17,2,0)</f>
        <v>Vipul</v>
      </c>
      <c r="N132" s="10" t="str">
        <f>VLOOKUP(L132,'Reference_data '!$A$2:$C$18,3,0)</f>
        <v>MEC</v>
      </c>
      <c r="O132" s="134">
        <v>44980</v>
      </c>
      <c r="P132" s="63"/>
      <c r="Q132" s="134">
        <v>44980</v>
      </c>
      <c r="R132" s="63">
        <v>1</v>
      </c>
      <c r="S132" s="139" t="s">
        <v>499</v>
      </c>
      <c r="T132" s="63"/>
      <c r="U132" s="63"/>
      <c r="V132" s="10"/>
      <c r="W132" s="63"/>
      <c r="X132" s="63"/>
      <c r="Y132" s="63"/>
      <c r="Z132" s="63"/>
      <c r="AA132" s="63" t="s">
        <v>140</v>
      </c>
      <c r="AB132" s="64"/>
      <c r="AC132" s="64"/>
    </row>
    <row r="133" spans="1:29" customFormat="1" ht="62" x14ac:dyDescent="0.35">
      <c r="A133" s="10">
        <f t="shared" si="7"/>
        <v>36</v>
      </c>
      <c r="B133" s="10">
        <f t="shared" si="8"/>
        <v>1</v>
      </c>
      <c r="C133" s="177">
        <v>13069994</v>
      </c>
      <c r="D133" s="376">
        <v>44813</v>
      </c>
      <c r="E133" s="131" t="s">
        <v>500</v>
      </c>
      <c r="F133" s="25" t="s">
        <v>188</v>
      </c>
      <c r="G133" s="25" t="s">
        <v>92</v>
      </c>
      <c r="H133" s="25" t="s">
        <v>223</v>
      </c>
      <c r="I133" s="25" t="s">
        <v>233</v>
      </c>
      <c r="J133" s="25" t="s">
        <v>220</v>
      </c>
      <c r="K133" s="4" t="str">
        <f>IF(_xlfn.XLOOKUP(LEFT(F133,12),'Reference_data '!G:G,'Reference_data '!I:I,"First Error",0,1)="First Error",_xlfn.XLOOKUP(LEFT(F133,7),'Reference_data '!G:G,'Reference_data '!H:H,"Second Error",0,1),_xlfn.XLOOKUP(LEFT(F133,12),'Reference_data '!G:G,'Reference_data '!I:I,"First Error",0,1))</f>
        <v>PACKING</v>
      </c>
      <c r="L133" s="63"/>
      <c r="M133" s="63" t="e">
        <f>VLOOKUP(L133,'Reference_data '!$A$2:$B$17,2,0)</f>
        <v>#N/A</v>
      </c>
      <c r="N133" s="10" t="e">
        <f>VLOOKUP(L133,'Reference_data '!$A$2:$C$18,3,0)</f>
        <v>#N/A</v>
      </c>
      <c r="O133" s="26">
        <v>44870</v>
      </c>
      <c r="P133" s="63"/>
      <c r="Q133" s="63"/>
      <c r="R133" s="63"/>
      <c r="S133" s="239" t="s">
        <v>501</v>
      </c>
      <c r="T133" s="139" t="s">
        <v>502</v>
      </c>
      <c r="U133" s="63"/>
      <c r="V133" s="10"/>
      <c r="W133" s="63"/>
      <c r="X133" s="63"/>
      <c r="Y133" s="63"/>
      <c r="Z133" s="63"/>
      <c r="AA133" s="63"/>
      <c r="AB133" s="64"/>
      <c r="AC133" s="64" t="e">
        <f>_xlfn.XLOOKUP(C133,DATA1,DATA4,"NA",0,1)</f>
        <v>#REF!</v>
      </c>
    </row>
    <row r="134" spans="1:29" customFormat="1" ht="62" x14ac:dyDescent="0.35">
      <c r="A134" s="10">
        <f t="shared" si="7"/>
        <v>36</v>
      </c>
      <c r="B134" s="10">
        <f t="shared" si="8"/>
        <v>1</v>
      </c>
      <c r="C134" s="177">
        <v>13069995</v>
      </c>
      <c r="D134" s="376">
        <v>44813</v>
      </c>
      <c r="E134" s="131" t="s">
        <v>503</v>
      </c>
      <c r="F134" s="25" t="s">
        <v>188</v>
      </c>
      <c r="G134" s="25" t="s">
        <v>92</v>
      </c>
      <c r="H134" s="25" t="s">
        <v>223</v>
      </c>
      <c r="I134" s="25" t="s">
        <v>233</v>
      </c>
      <c r="J134" s="25" t="s">
        <v>220</v>
      </c>
      <c r="K134" s="4" t="str">
        <f>IF(_xlfn.XLOOKUP(LEFT(F134,12),'Reference_data '!G:G,'Reference_data '!I:I,"First Error",0,1)="First Error",_xlfn.XLOOKUP(LEFT(F134,7),'Reference_data '!G:G,'Reference_data '!H:H,"Second Error",0,1),_xlfn.XLOOKUP(LEFT(F134,12),'Reference_data '!G:G,'Reference_data '!I:I,"First Error",0,1))</f>
        <v>PACKING</v>
      </c>
      <c r="L134" s="63"/>
      <c r="M134" s="63" t="e">
        <f>VLOOKUP(L134,'Reference_data '!$A$2:$B$17,2,0)</f>
        <v>#N/A</v>
      </c>
      <c r="N134" s="10" t="e">
        <f>VLOOKUP(L134,'Reference_data '!$A$2:$C$18,3,0)</f>
        <v>#N/A</v>
      </c>
      <c r="O134" s="26">
        <v>44870</v>
      </c>
      <c r="P134" s="63"/>
      <c r="Q134" s="63"/>
      <c r="R134" s="63"/>
      <c r="S134" s="239" t="s">
        <v>501</v>
      </c>
      <c r="T134" s="139" t="s">
        <v>502</v>
      </c>
      <c r="U134" s="63"/>
      <c r="V134" s="10"/>
      <c r="W134" s="63"/>
      <c r="X134" s="63"/>
      <c r="Y134" s="63"/>
      <c r="Z134" s="63"/>
      <c r="AA134" s="63"/>
      <c r="AB134" s="64"/>
      <c r="AC134" s="64" t="e">
        <f>_xlfn.XLOOKUP(C134,DATA1,DATA4,"NA",0,1)</f>
        <v>#REF!</v>
      </c>
    </row>
    <row r="135" spans="1:29" customFormat="1" ht="15.5" x14ac:dyDescent="0.35">
      <c r="A135" s="10">
        <f t="shared" si="7"/>
        <v>38</v>
      </c>
      <c r="B135" s="10">
        <f t="shared" si="8"/>
        <v>38</v>
      </c>
      <c r="C135" s="177">
        <v>13074193</v>
      </c>
      <c r="D135" s="43">
        <v>44822</v>
      </c>
      <c r="E135" s="131" t="s">
        <v>504</v>
      </c>
      <c r="F135" s="25" t="s">
        <v>505</v>
      </c>
      <c r="G135" s="25" t="s">
        <v>10</v>
      </c>
      <c r="H135" s="25" t="s">
        <v>218</v>
      </c>
      <c r="I135" s="25" t="s">
        <v>287</v>
      </c>
      <c r="J135" s="63" t="s">
        <v>220</v>
      </c>
      <c r="K135" s="4" t="str">
        <f>IF(_xlfn.XLOOKUP(LEFT(F135,12),'Reference_data '!G:G,'Reference_data '!I:I,"First Error",0,1)="First Error",_xlfn.XLOOKUP(LEFT(F135,7),'Reference_data '!G:G,'Reference_data '!H:H,"Second Error",0,1),_xlfn.XLOOKUP(LEFT(F135,12),'Reference_data '!G:G,'Reference_data '!I:I,"First Error",0,1))</f>
        <v>BOILER</v>
      </c>
      <c r="L135" s="63">
        <v>2800</v>
      </c>
      <c r="M135" s="63" t="str">
        <f>VLOOKUP(L135,'Reference_data '!$A$2:$B$17,2,0)</f>
        <v>Dhaval</v>
      </c>
      <c r="N135" s="10" t="str">
        <f>VLOOKUP(L135,'Reference_data '!$A$2:$C$18,3,0)</f>
        <v>INS</v>
      </c>
      <c r="O135" s="134">
        <v>44823</v>
      </c>
      <c r="P135" s="63"/>
      <c r="Q135" s="134">
        <v>44823</v>
      </c>
      <c r="R135" s="63">
        <v>0.5</v>
      </c>
      <c r="S135" s="139" t="s">
        <v>221</v>
      </c>
      <c r="T135" s="63"/>
      <c r="U135" s="63"/>
      <c r="V135" s="10"/>
      <c r="W135" s="63"/>
      <c r="X135" s="63"/>
      <c r="Y135" s="63"/>
      <c r="Z135" s="63"/>
      <c r="AA135" s="63"/>
      <c r="AB135" s="64"/>
      <c r="AC135" s="64" t="e">
        <f>_xlfn.XLOOKUP(C135,DATA1,DATA4,"NA",0,1)</f>
        <v>#REF!</v>
      </c>
    </row>
    <row r="136" spans="1:29" customFormat="1" ht="46.5" x14ac:dyDescent="0.35">
      <c r="A136" s="10">
        <f t="shared" si="7"/>
        <v>9</v>
      </c>
      <c r="B136" s="63">
        <f t="shared" si="8"/>
        <v>9</v>
      </c>
      <c r="C136" s="177">
        <v>13164832</v>
      </c>
      <c r="D136" s="43">
        <v>44982</v>
      </c>
      <c r="E136" s="25" t="s">
        <v>506</v>
      </c>
      <c r="F136" s="25" t="s">
        <v>42</v>
      </c>
      <c r="G136" s="25" t="s">
        <v>92</v>
      </c>
      <c r="H136" s="25" t="s">
        <v>218</v>
      </c>
      <c r="I136" s="25" t="s">
        <v>291</v>
      </c>
      <c r="J136" s="25" t="s">
        <v>220</v>
      </c>
      <c r="K136" s="4" t="str">
        <f>IF(_xlfn.XLOOKUP(LEFT(F136,12),'Reference_data '!G:G,'Reference_data '!I:I,"First Error",0,1)="First Error",_xlfn.XLOOKUP(LEFT(F136,7),'Reference_data '!G:G,'Reference_data '!H:H,"Second Error",0,1),_xlfn.XLOOKUP(LEFT(F136,12),'Reference_data '!G:G,'Reference_data '!I:I,"First Error",0,1))</f>
        <v>REFINERY</v>
      </c>
      <c r="L136" s="25" t="s">
        <v>507</v>
      </c>
      <c r="M136" s="10" t="e">
        <f>VLOOKUP(L136,'Reference_data '!$A$2:$B$17,2,0)</f>
        <v>#N/A</v>
      </c>
      <c r="N136" s="10" t="e">
        <f>VLOOKUP(L136,'Reference_data '!$A$2:$C$18,3,0)</f>
        <v>#N/A</v>
      </c>
      <c r="O136" s="134">
        <v>44982</v>
      </c>
      <c r="P136" s="63"/>
      <c r="Q136" s="134">
        <v>44982</v>
      </c>
      <c r="R136" s="63">
        <v>1</v>
      </c>
      <c r="S136" s="139" t="s">
        <v>508</v>
      </c>
      <c r="T136" s="63"/>
      <c r="U136" s="63"/>
      <c r="V136" s="10"/>
      <c r="W136" s="63"/>
      <c r="X136" s="63"/>
      <c r="Y136" s="63"/>
      <c r="Z136" s="63"/>
      <c r="AA136" s="63"/>
      <c r="AB136" s="64"/>
      <c r="AC136" s="64"/>
    </row>
    <row r="137" spans="1:29" customFormat="1" ht="31" x14ac:dyDescent="0.35">
      <c r="A137" s="10">
        <f t="shared" si="7"/>
        <v>39</v>
      </c>
      <c r="B137" s="10" t="str">
        <f t="shared" si="8"/>
        <v/>
      </c>
      <c r="C137" s="177">
        <v>13079655</v>
      </c>
      <c r="D137" s="43">
        <v>44832</v>
      </c>
      <c r="E137" s="131" t="s">
        <v>509</v>
      </c>
      <c r="F137" s="25" t="s">
        <v>182</v>
      </c>
      <c r="G137" s="25" t="s">
        <v>10</v>
      </c>
      <c r="H137" s="25" t="s">
        <v>327</v>
      </c>
      <c r="I137" s="25" t="s">
        <v>328</v>
      </c>
      <c r="J137" s="25" t="s">
        <v>302</v>
      </c>
      <c r="K137" s="4" t="str">
        <f>IF(_xlfn.XLOOKUP(LEFT(F137,12),'Reference_data '!G:G,'Reference_data '!I:I,"First Error",0,1)="First Error",_xlfn.XLOOKUP(LEFT(F137,7),'Reference_data '!G:G,'Reference_data '!H:H,"Second Error",0,1),_xlfn.XLOOKUP(LEFT(F137,12),'Reference_data '!G:G,'Reference_data '!I:I,"First Error",0,1))</f>
        <v>Kandla plant</v>
      </c>
      <c r="L137" s="63"/>
      <c r="M137" s="63"/>
      <c r="N137" s="63"/>
      <c r="O137" s="43"/>
      <c r="P137" s="63"/>
      <c r="Q137" s="63"/>
      <c r="R137" s="63"/>
      <c r="S137" s="139" t="s">
        <v>510</v>
      </c>
      <c r="T137" s="63"/>
      <c r="U137" s="63"/>
      <c r="V137" s="10"/>
      <c r="W137" s="63"/>
      <c r="X137" s="63"/>
      <c r="Y137" s="63"/>
      <c r="Z137" s="63"/>
      <c r="AA137" s="63"/>
      <c r="AB137" s="64"/>
      <c r="AC137" s="64" t="e">
        <f>_xlfn.XLOOKUP(C137,DATA1,DATA4,"NA",0,1)</f>
        <v>#REF!</v>
      </c>
    </row>
    <row r="138" spans="1:29" customFormat="1" ht="46.5" x14ac:dyDescent="0.35">
      <c r="A138" s="10">
        <f t="shared" si="7"/>
        <v>9</v>
      </c>
      <c r="B138" s="63">
        <f t="shared" si="8"/>
        <v>9</v>
      </c>
      <c r="C138" s="177">
        <v>13166014</v>
      </c>
      <c r="D138" s="43">
        <v>44984</v>
      </c>
      <c r="E138" s="25" t="s">
        <v>511</v>
      </c>
      <c r="F138" s="25" t="s">
        <v>42</v>
      </c>
      <c r="G138" s="25" t="s">
        <v>92</v>
      </c>
      <c r="H138" s="25" t="s">
        <v>218</v>
      </c>
      <c r="I138" s="25" t="s">
        <v>263</v>
      </c>
      <c r="J138" s="25" t="s">
        <v>220</v>
      </c>
      <c r="K138" s="4" t="str">
        <f>IF(_xlfn.XLOOKUP(LEFT(F138,12),'Reference_data '!G:G,'Reference_data '!I:I,"First Error",0,1)="First Error",_xlfn.XLOOKUP(LEFT(F138,7),'Reference_data '!G:G,'Reference_data '!H:H,"Second Error",0,1),_xlfn.XLOOKUP(LEFT(F138,12),'Reference_data '!G:G,'Reference_data '!I:I,"First Error",0,1))</f>
        <v>REFINERY</v>
      </c>
      <c r="L138" s="63">
        <v>2801</v>
      </c>
      <c r="M138" s="10" t="str">
        <f>VLOOKUP(L138,'Reference_data '!$A$2:$B$17,2,0)</f>
        <v>Ramani</v>
      </c>
      <c r="N138" s="10" t="str">
        <f>VLOOKUP(L138,'Reference_data '!$A$2:$C$18,3,0)</f>
        <v>INS</v>
      </c>
      <c r="O138" s="63"/>
      <c r="P138" s="63"/>
      <c r="Q138" s="134">
        <v>44984</v>
      </c>
      <c r="R138" s="63">
        <v>1</v>
      </c>
      <c r="S138" s="139" t="s">
        <v>512</v>
      </c>
      <c r="T138" s="63"/>
      <c r="U138" s="63"/>
      <c r="V138" s="10"/>
      <c r="W138" s="63"/>
      <c r="X138" s="63"/>
      <c r="Y138" s="63"/>
      <c r="Z138" s="63"/>
      <c r="AA138" s="63"/>
      <c r="AB138" s="64"/>
      <c r="AC138" s="64"/>
    </row>
    <row r="139" spans="1:29" customFormat="1" ht="29" x14ac:dyDescent="0.35">
      <c r="A139" s="10">
        <f t="shared" si="7"/>
        <v>15</v>
      </c>
      <c r="B139" s="10" t="str">
        <f t="shared" si="8"/>
        <v/>
      </c>
      <c r="C139" s="249">
        <v>12986540</v>
      </c>
      <c r="D139" s="90">
        <v>44662</v>
      </c>
      <c r="E139" s="131" t="s">
        <v>513</v>
      </c>
      <c r="F139" s="25" t="s">
        <v>421</v>
      </c>
      <c r="G139" s="25" t="s">
        <v>10</v>
      </c>
      <c r="H139" s="25" t="s">
        <v>218</v>
      </c>
      <c r="I139" s="25" t="s">
        <v>238</v>
      </c>
      <c r="J139" s="25" t="s">
        <v>302</v>
      </c>
      <c r="K139" s="4" t="str">
        <f>IF(_xlfn.XLOOKUP(LEFT(F139,12),'Reference_data '!G:G,'Reference_data '!I:I,"First Error",0,1)="First Error",_xlfn.XLOOKUP(LEFT(F139,7),'Reference_data '!G:G,'Reference_data '!H:H,"Second Error",0,1),_xlfn.XLOOKUP(LEFT(F139,12),'Reference_data '!G:G,'Reference_data '!I:I,"First Error",0,1))</f>
        <v>PACKING-MOULDING PLANT</v>
      </c>
      <c r="L139" s="10"/>
      <c r="M139" s="10" t="s">
        <v>229</v>
      </c>
      <c r="N139" s="10" t="e">
        <f>VLOOKUP(L139,'Reference_data '!$A$2:$C$18,3,0)</f>
        <v>#N/A</v>
      </c>
      <c r="O139" s="10"/>
      <c r="P139" s="10"/>
      <c r="Q139" s="10"/>
      <c r="R139" s="4"/>
      <c r="S139" s="4" t="s">
        <v>514</v>
      </c>
      <c r="T139" s="4" t="s">
        <v>515</v>
      </c>
      <c r="U139" s="10"/>
      <c r="V139" s="26">
        <f ca="1">TODAY()</f>
        <v>45194</v>
      </c>
      <c r="W139" s="10" t="str" cm="1">
        <f t="array" aca="1" ref="W139" ca="1">IF(J139="WMAT",_xlfn.IFS(U139-V139=0,"Update require",U139-V139&lt;0,"Pending follow up",U139-V139&gt;0,"ASK Later"),"")</f>
        <v>Pending follow up</v>
      </c>
      <c r="X139" s="10"/>
      <c r="Y139" s="10"/>
      <c r="Z139" s="10"/>
      <c r="AA139" s="10"/>
      <c r="AC139" s="64" t="e">
        <f>_xlfn.XLOOKUP(C139,DATA1,DATA4,"NA",0,1)</f>
        <v>#REF!</v>
      </c>
    </row>
    <row r="140" spans="1:29" customFormat="1" ht="15.5" x14ac:dyDescent="0.35">
      <c r="A140" s="10">
        <f t="shared" si="7"/>
        <v>9</v>
      </c>
      <c r="B140" s="63">
        <f t="shared" si="8"/>
        <v>9</v>
      </c>
      <c r="C140" s="271">
        <v>13166328</v>
      </c>
      <c r="D140" s="43">
        <v>44985</v>
      </c>
      <c r="E140" s="25" t="s">
        <v>516</v>
      </c>
      <c r="F140" s="25" t="s">
        <v>517</v>
      </c>
      <c r="G140" s="25" t="s">
        <v>10</v>
      </c>
      <c r="H140" s="25" t="s">
        <v>218</v>
      </c>
      <c r="I140" s="25" t="s">
        <v>266</v>
      </c>
      <c r="J140" s="25" t="s">
        <v>220</v>
      </c>
      <c r="K140" s="4" t="str">
        <f>IF(_xlfn.XLOOKUP(LEFT(F140,12),'Reference_data '!G:G,'Reference_data '!I:I,"First Error",0,1)="First Error",_xlfn.XLOOKUP(LEFT(F140,7),'Reference_data '!G:G,'Reference_data '!H:H,"Second Error",0,1),_xlfn.XLOOKUP(LEFT(F140,12),'Reference_data '!G:G,'Reference_data '!I:I,"First Error",0,1))</f>
        <v>REFINERY</v>
      </c>
      <c r="L140" s="63">
        <v>2783</v>
      </c>
      <c r="M140" s="10" t="str">
        <f>VLOOKUP(L140,'Reference_data '!$A$2:$B$17,2,0)</f>
        <v>Vipul</v>
      </c>
      <c r="N140" s="10" t="str">
        <f>VLOOKUP(L140,'Reference_data '!$A$2:$C$18,3,0)</f>
        <v>MEC</v>
      </c>
      <c r="O140" s="134">
        <v>44987</v>
      </c>
      <c r="P140" s="63"/>
      <c r="Q140" s="134">
        <v>44987</v>
      </c>
      <c r="R140" s="63">
        <v>3</v>
      </c>
      <c r="S140" s="139"/>
      <c r="T140" s="63"/>
      <c r="U140" s="63"/>
      <c r="V140" s="10"/>
      <c r="W140" s="63"/>
      <c r="X140" s="63"/>
      <c r="Y140" s="63"/>
      <c r="Z140" s="63"/>
      <c r="AA140" s="63" t="s">
        <v>140</v>
      </c>
      <c r="AB140" s="64"/>
      <c r="AC140" s="64"/>
    </row>
    <row r="141" spans="1:29" customFormat="1" ht="15.5" x14ac:dyDescent="0.35">
      <c r="A141" s="10">
        <f t="shared" si="7"/>
        <v>16</v>
      </c>
      <c r="B141" s="10" t="str">
        <f t="shared" si="8"/>
        <v/>
      </c>
      <c r="C141" s="249">
        <v>12989630</v>
      </c>
      <c r="D141" s="90">
        <v>44667</v>
      </c>
      <c r="E141" s="131" t="s">
        <v>518</v>
      </c>
      <c r="F141" s="25" t="s">
        <v>441</v>
      </c>
      <c r="G141" s="25" t="s">
        <v>10</v>
      </c>
      <c r="H141" s="25" t="s">
        <v>237</v>
      </c>
      <c r="I141" s="25" t="s">
        <v>238</v>
      </c>
      <c r="J141" s="25" t="s">
        <v>302</v>
      </c>
      <c r="K141" s="4" t="str">
        <f>IF(_xlfn.XLOOKUP(LEFT(F141,12),'Reference_data '!G:G,'Reference_data '!I:I,"First Error",0,1)="First Error",_xlfn.XLOOKUP(LEFT(F141,7),'Reference_data '!G:G,'Reference_data '!H:H,"Second Error",0,1),_xlfn.XLOOKUP(LEFT(F141,12),'Reference_data '!G:G,'Reference_data '!I:I,"First Error",0,1))</f>
        <v>PACKING-MOULDING PLANT</v>
      </c>
      <c r="L141" s="10">
        <v>2784</v>
      </c>
      <c r="M141" s="10" t="s">
        <v>229</v>
      </c>
      <c r="N141" s="10" t="str">
        <f>VLOOKUP(L141,'Reference_data '!$A$2:$C$18,3,0)</f>
        <v>MEC</v>
      </c>
      <c r="O141" s="10"/>
      <c r="P141" s="10"/>
      <c r="Q141" s="10"/>
      <c r="R141" s="4"/>
      <c r="S141" s="4"/>
      <c r="T141" s="10"/>
      <c r="U141" s="10"/>
      <c r="V141" s="26">
        <f ca="1">TODAY()</f>
        <v>45194</v>
      </c>
      <c r="W141" s="10" t="str" cm="1">
        <f t="array" aca="1" ref="W141" ca="1">IF(J141="WMAT",_xlfn.IFS(U141-V141=0,"Update require",U141-V141&lt;0,"Pending follow up",U141-V141&gt;0,"ASK Later"),"")</f>
        <v>Pending follow up</v>
      </c>
      <c r="X141" s="10"/>
      <c r="Y141" s="10"/>
      <c r="Z141" s="10"/>
      <c r="AA141" s="10"/>
      <c r="AC141" s="64"/>
    </row>
    <row r="142" spans="1:29" customFormat="1" ht="31" x14ac:dyDescent="0.35">
      <c r="A142" s="10">
        <f t="shared" si="7"/>
        <v>45</v>
      </c>
      <c r="B142" s="10">
        <f t="shared" si="8"/>
        <v>1</v>
      </c>
      <c r="C142" s="177">
        <v>13100911</v>
      </c>
      <c r="D142" s="43">
        <v>44870</v>
      </c>
      <c r="E142" s="131" t="s">
        <v>519</v>
      </c>
      <c r="F142" s="25" t="s">
        <v>184</v>
      </c>
      <c r="G142" s="25" t="s">
        <v>61</v>
      </c>
      <c r="H142" s="25" t="s">
        <v>218</v>
      </c>
      <c r="I142" s="25" t="s">
        <v>520</v>
      </c>
      <c r="J142" s="25" t="s">
        <v>220</v>
      </c>
      <c r="K142" s="4" t="str">
        <f>IF(_xlfn.XLOOKUP(LEFT(F142,12),'Reference_data '!G:G,'Reference_data '!I:I,"First Error",0,1)="First Error",_xlfn.XLOOKUP(LEFT(F142,7),'Reference_data '!G:G,'Reference_data '!H:H,"Second Error",0,1),_xlfn.XLOOKUP(LEFT(F142,12),'Reference_data '!G:G,'Reference_data '!I:I,"First Error",0,1))</f>
        <v>BUILDINGS &amp; INFRASTRUCTURE</v>
      </c>
      <c r="L142" s="63"/>
      <c r="M142" s="63" t="e">
        <f>VLOOKUP(L142,'Reference_data '!$A$2:$B$17,2,0)</f>
        <v>#N/A</v>
      </c>
      <c r="N142" s="10" t="e">
        <f>VLOOKUP(L142,'Reference_data '!$A$2:$C$18,3,0)</f>
        <v>#N/A</v>
      </c>
      <c r="O142" s="63"/>
      <c r="P142" s="63"/>
      <c r="Q142" s="63"/>
      <c r="R142" s="63"/>
      <c r="S142" s="139" t="s">
        <v>521</v>
      </c>
      <c r="T142" s="63"/>
      <c r="U142" s="63"/>
      <c r="V142" s="10"/>
      <c r="W142" s="63"/>
      <c r="X142" s="63"/>
      <c r="Y142" s="63"/>
      <c r="Z142" s="63"/>
      <c r="AA142" s="63"/>
      <c r="AB142" s="64"/>
      <c r="AC142" s="64"/>
    </row>
    <row r="143" spans="1:29" customFormat="1" ht="15.5" x14ac:dyDescent="0.35">
      <c r="A143" s="10">
        <f t="shared" si="7"/>
        <v>20</v>
      </c>
      <c r="B143" s="10" t="str">
        <f t="shared" si="8"/>
        <v/>
      </c>
      <c r="C143" s="249">
        <v>13010001</v>
      </c>
      <c r="D143" s="90">
        <v>44701</v>
      </c>
      <c r="E143" s="131" t="s">
        <v>522</v>
      </c>
      <c r="F143" s="25" t="s">
        <v>478</v>
      </c>
      <c r="G143" s="25" t="s">
        <v>92</v>
      </c>
      <c r="H143" s="25" t="s">
        <v>218</v>
      </c>
      <c r="I143" s="25" t="s">
        <v>238</v>
      </c>
      <c r="J143" s="25" t="s">
        <v>302</v>
      </c>
      <c r="K143" s="4" t="str">
        <f>IF(_xlfn.XLOOKUP(LEFT(F143,12),'Reference_data '!G:G,'Reference_data '!I:I,"First Error",0,1)="First Error",_xlfn.XLOOKUP(LEFT(F143,7),'Reference_data '!G:G,'Reference_data '!H:H,"Second Error",0,1),_xlfn.XLOOKUP(LEFT(F143,12),'Reference_data '!G:G,'Reference_data '!I:I,"First Error",0,1))</f>
        <v>PACKING-MOULDING PLANT</v>
      </c>
      <c r="L143" s="10">
        <v>3346</v>
      </c>
      <c r="M143" s="10" t="str">
        <f>VLOOKUP(L143,'Reference_data '!$A$2:$B$17,2,0)</f>
        <v>Manish</v>
      </c>
      <c r="N143" s="10" t="str">
        <f>VLOOKUP(L143,'Reference_data '!$A$2:$C$18,3,0)</f>
        <v>INS</v>
      </c>
      <c r="O143" s="26">
        <v>44701</v>
      </c>
      <c r="P143" s="10"/>
      <c r="Q143" s="10"/>
      <c r="R143" s="10"/>
      <c r="S143" s="4" t="s">
        <v>6108</v>
      </c>
      <c r="T143" s="10" t="s">
        <v>523</v>
      </c>
      <c r="U143" s="10"/>
      <c r="V143" s="26">
        <f ca="1">TODAY()</f>
        <v>45194</v>
      </c>
      <c r="W143" s="10" t="str" cm="1">
        <f t="array" aca="1" ref="W143" ca="1">IF(J143="WMAT",_xlfn.IFS(U143-V143=0,"Update require",U143-V143&lt;0,"Pending follow up",U143-V143&gt;0,"ASK Later"),"")</f>
        <v>Pending follow up</v>
      </c>
      <c r="X143" s="10"/>
      <c r="Y143" s="10"/>
      <c r="Z143" s="10"/>
      <c r="AA143" s="10"/>
      <c r="AC143" s="64"/>
    </row>
    <row r="144" spans="1:29" customFormat="1" ht="29" x14ac:dyDescent="0.35">
      <c r="A144" s="10">
        <f t="shared" si="7"/>
        <v>47</v>
      </c>
      <c r="B144" s="10">
        <f t="shared" si="8"/>
        <v>1</v>
      </c>
      <c r="C144" s="177">
        <v>13110904</v>
      </c>
      <c r="D144" s="43">
        <v>44887</v>
      </c>
      <c r="E144" s="131" t="s">
        <v>524</v>
      </c>
      <c r="F144" s="25" t="s">
        <v>525</v>
      </c>
      <c r="G144" s="25" t="s">
        <v>10</v>
      </c>
      <c r="H144" s="25" t="s">
        <v>327</v>
      </c>
      <c r="I144" s="25" t="s">
        <v>233</v>
      </c>
      <c r="J144" s="25" t="s">
        <v>220</v>
      </c>
      <c r="K144" s="4" t="str">
        <f>IF(_xlfn.XLOOKUP(LEFT(F144,12),'Reference_data '!G:G,'Reference_data '!I:I,"First Error",0,1)="First Error",_xlfn.XLOOKUP(LEFT(F144,7),'Reference_data '!G:G,'Reference_data '!H:H,"Second Error",0,1),_xlfn.XLOOKUP(LEFT(F144,12),'Reference_data '!G:G,'Reference_data '!I:I,"First Error",0,1))</f>
        <v>BOILER-WATER TREATMENT PLANT WTP</v>
      </c>
      <c r="L144" s="63">
        <v>8</v>
      </c>
      <c r="M144" s="10" t="s">
        <v>116</v>
      </c>
      <c r="N144" s="10" t="str">
        <f>VLOOKUP(L144,'Reference_data '!$A$2:$C$18,3,0)</f>
        <v>EXT</v>
      </c>
      <c r="O144" s="134">
        <v>44888</v>
      </c>
      <c r="P144" s="63"/>
      <c r="Q144" s="63"/>
      <c r="R144" s="63"/>
      <c r="S144" s="139"/>
      <c r="T144" s="63" t="s">
        <v>526</v>
      </c>
      <c r="U144" s="63"/>
      <c r="V144" s="10"/>
      <c r="W144" s="63"/>
      <c r="X144" s="63"/>
      <c r="Y144" s="63"/>
      <c r="Z144" s="63"/>
      <c r="AA144" s="63"/>
      <c r="AB144" s="64"/>
      <c r="AC144" s="64"/>
    </row>
    <row r="145" spans="1:29" customFormat="1" ht="15.5" x14ac:dyDescent="0.35">
      <c r="A145" s="10">
        <f t="shared" si="7"/>
        <v>9</v>
      </c>
      <c r="B145" s="63">
        <f t="shared" si="8"/>
        <v>1</v>
      </c>
      <c r="C145" s="271">
        <v>13166329</v>
      </c>
      <c r="D145" s="43">
        <v>44985</v>
      </c>
      <c r="E145" s="25" t="s">
        <v>527</v>
      </c>
      <c r="F145" s="25" t="s">
        <v>42</v>
      </c>
      <c r="G145" s="25" t="s">
        <v>92</v>
      </c>
      <c r="H145" s="25" t="s">
        <v>218</v>
      </c>
      <c r="I145" s="25" t="s">
        <v>266</v>
      </c>
      <c r="J145" s="25" t="s">
        <v>220</v>
      </c>
      <c r="K145" s="4" t="str">
        <f>IF(_xlfn.XLOOKUP(LEFT(F145,12),'Reference_data '!G:G,'Reference_data '!I:I,"First Error",0,1)="First Error",_xlfn.XLOOKUP(LEFT(F145,7),'Reference_data '!G:G,'Reference_data '!H:H,"Second Error",0,1),_xlfn.XLOOKUP(LEFT(F145,12),'Reference_data '!G:G,'Reference_data '!I:I,"First Error",0,1))</f>
        <v>REFINERY</v>
      </c>
      <c r="L145" s="63"/>
      <c r="M145" s="10" t="e">
        <f>VLOOKUP(L145,'Reference_data '!$A$2:$B$17,2,0)</f>
        <v>#N/A</v>
      </c>
      <c r="N145" s="10" t="e">
        <f>VLOOKUP(L145,'Reference_data '!$A$2:$C$18,3,0)</f>
        <v>#N/A</v>
      </c>
      <c r="O145" s="63"/>
      <c r="P145" s="63"/>
      <c r="Q145" s="63"/>
      <c r="R145" s="63"/>
      <c r="S145" s="139"/>
      <c r="T145" s="63"/>
      <c r="U145" s="63"/>
      <c r="V145" s="10"/>
      <c r="W145" s="63"/>
      <c r="X145" s="63"/>
      <c r="Y145" s="63"/>
      <c r="Z145" s="63"/>
      <c r="AA145" s="63"/>
      <c r="AB145" s="64"/>
      <c r="AC145" s="64"/>
    </row>
    <row r="146" spans="1:29" customFormat="1" ht="15.5" x14ac:dyDescent="0.35">
      <c r="A146" s="10">
        <f t="shared" si="7"/>
        <v>23</v>
      </c>
      <c r="B146" s="10" t="str">
        <f t="shared" si="8"/>
        <v/>
      </c>
      <c r="C146" s="249">
        <v>13019926</v>
      </c>
      <c r="D146" s="375">
        <v>44720</v>
      </c>
      <c r="E146" s="223" t="s">
        <v>528</v>
      </c>
      <c r="F146" s="87" t="s">
        <v>529</v>
      </c>
      <c r="G146" s="87" t="s">
        <v>92</v>
      </c>
      <c r="H146" s="87">
        <v>1</v>
      </c>
      <c r="I146" s="87" t="s">
        <v>285</v>
      </c>
      <c r="J146" s="87" t="s">
        <v>302</v>
      </c>
      <c r="K146" s="4" t="str">
        <f>IF(_xlfn.XLOOKUP(LEFT(F146,12),'Reference_data '!G:G,'Reference_data '!I:I,"First Error",0,1)="First Error",_xlfn.XLOOKUP(LEFT(F146,7),'Reference_data '!G:G,'Reference_data '!H:H,"Second Error",0,1),_xlfn.XLOOKUP(LEFT(F146,12),'Reference_data '!G:G,'Reference_data '!I:I,"First Error",0,1))</f>
        <v>PACKING</v>
      </c>
      <c r="L146" s="10">
        <v>8</v>
      </c>
      <c r="M146" s="10" t="s">
        <v>530</v>
      </c>
      <c r="N146" s="10" t="str">
        <f>VLOOKUP(L146,'Reference_data '!$A$2:$C$18,3,0)</f>
        <v>EXT</v>
      </c>
      <c r="O146" s="26">
        <v>44723</v>
      </c>
      <c r="P146" s="26">
        <v>45008</v>
      </c>
      <c r="Q146" s="10"/>
      <c r="R146" s="10"/>
      <c r="S146" s="170" t="s">
        <v>531</v>
      </c>
      <c r="T146" s="10"/>
      <c r="U146" s="10"/>
      <c r="V146" s="26">
        <f ca="1">TODAY()</f>
        <v>45194</v>
      </c>
      <c r="W146" s="10" t="str" cm="1">
        <f t="array" aca="1" ref="W146" ca="1">IF(J146="WMAT",_xlfn.IFS(U146-V146=0,"Update require",U146-V146&lt;0,"Pending follow up",U146-V146&gt;0,"ASK Later"),"")</f>
        <v>Pending follow up</v>
      </c>
      <c r="X146" s="10"/>
      <c r="Y146" s="10"/>
      <c r="Z146" s="10"/>
      <c r="AA146" s="10"/>
      <c r="AC146" s="64" t="e">
        <f>_xlfn.XLOOKUP(C146,DATA1,DATA4,"NA",0,1)</f>
        <v>#REF!</v>
      </c>
    </row>
    <row r="147" spans="1:29" customFormat="1" ht="15.5" x14ac:dyDescent="0.35">
      <c r="A147" s="10">
        <f t="shared" si="7"/>
        <v>26</v>
      </c>
      <c r="B147" s="10" t="str">
        <f t="shared" si="8"/>
        <v/>
      </c>
      <c r="C147" s="177">
        <v>13031303</v>
      </c>
      <c r="D147" s="43">
        <v>44741</v>
      </c>
      <c r="E147" s="131" t="s">
        <v>532</v>
      </c>
      <c r="F147" s="25" t="s">
        <v>80</v>
      </c>
      <c r="G147" s="25" t="s">
        <v>10</v>
      </c>
      <c r="H147" s="25" t="s">
        <v>237</v>
      </c>
      <c r="I147" s="25" t="s">
        <v>382</v>
      </c>
      <c r="J147" s="25" t="s">
        <v>302</v>
      </c>
      <c r="K147" s="4" t="str">
        <f>IF(_xlfn.XLOOKUP(LEFT(F147,12),'Reference_data '!G:G,'Reference_data '!I:I,"First Error",0,1)="First Error",_xlfn.XLOOKUP(LEFT(F147,7),'Reference_data '!G:G,'Reference_data '!H:H,"Second Error",0,1),_xlfn.XLOOKUP(LEFT(F147,12),'Reference_data '!G:G,'Reference_data '!I:I,"First Error",0,1))</f>
        <v>PACKING</v>
      </c>
      <c r="L147" s="10"/>
      <c r="M147" s="25" t="s">
        <v>475</v>
      </c>
      <c r="N147" s="10" t="e">
        <f>VLOOKUP(L147,'Reference_data '!$A$2:$C$18,3,0)</f>
        <v>#N/A</v>
      </c>
      <c r="O147" s="10"/>
      <c r="P147" s="10"/>
      <c r="Q147" s="10"/>
      <c r="R147" s="10"/>
      <c r="S147" s="4"/>
      <c r="T147" s="10"/>
      <c r="U147" s="10"/>
      <c r="V147" s="10"/>
      <c r="W147" s="10"/>
      <c r="X147" s="10"/>
      <c r="Y147" s="10"/>
      <c r="Z147" s="10"/>
      <c r="AA147" s="10"/>
      <c r="AC147" s="64" t="e">
        <f>_xlfn.XLOOKUP(C147,DATA1,DATA4,"NA",0,1)</f>
        <v>#REF!</v>
      </c>
    </row>
    <row r="148" spans="1:29" customFormat="1" ht="31" x14ac:dyDescent="0.35">
      <c r="A148" s="10">
        <f t="shared" si="7"/>
        <v>49</v>
      </c>
      <c r="B148" s="10">
        <f t="shared" si="8"/>
        <v>1</v>
      </c>
      <c r="C148" s="177">
        <v>13119460</v>
      </c>
      <c r="D148" s="43">
        <v>44903</v>
      </c>
      <c r="E148" s="131" t="s">
        <v>533</v>
      </c>
      <c r="F148" s="25" t="s">
        <v>87</v>
      </c>
      <c r="G148" s="25" t="s">
        <v>92</v>
      </c>
      <c r="H148" s="25" t="s">
        <v>223</v>
      </c>
      <c r="I148" s="25" t="s">
        <v>233</v>
      </c>
      <c r="J148" s="25" t="s">
        <v>220</v>
      </c>
      <c r="K148" s="4" t="str">
        <f>IF(_xlfn.XLOOKUP(LEFT(F148,12),'Reference_data '!G:G,'Reference_data '!I:I,"First Error",0,1)="First Error",_xlfn.XLOOKUP(LEFT(F148,7),'Reference_data '!G:G,'Reference_data '!H:H,"Second Error",0,1),_xlfn.XLOOKUP(LEFT(F148,12),'Reference_data '!G:G,'Reference_data '!I:I,"First Error",0,1))</f>
        <v>BOILER</v>
      </c>
      <c r="L148" s="63"/>
      <c r="M148" s="63"/>
      <c r="N148" s="63"/>
      <c r="O148" s="134">
        <v>44904</v>
      </c>
      <c r="P148" s="134">
        <v>44965</v>
      </c>
      <c r="Q148" s="63"/>
      <c r="R148" s="63"/>
      <c r="S148" s="139" t="s">
        <v>534</v>
      </c>
      <c r="T148" s="63"/>
      <c r="U148" s="63"/>
      <c r="V148" s="10"/>
      <c r="W148" s="63"/>
      <c r="X148" s="63"/>
      <c r="Y148" s="63"/>
      <c r="Z148" s="63"/>
      <c r="AA148" s="63"/>
      <c r="AB148" s="64"/>
      <c r="AC148" s="64"/>
    </row>
    <row r="149" spans="1:29" customFormat="1" ht="29" x14ac:dyDescent="0.35">
      <c r="A149" s="10">
        <f t="shared" si="7"/>
        <v>51</v>
      </c>
      <c r="B149" s="10">
        <f t="shared" si="8"/>
        <v>51</v>
      </c>
      <c r="C149" s="177">
        <v>13123756</v>
      </c>
      <c r="D149" s="43">
        <v>44913</v>
      </c>
      <c r="E149" s="25" t="s">
        <v>535</v>
      </c>
      <c r="F149" s="25" t="s">
        <v>18</v>
      </c>
      <c r="G149" s="25" t="s">
        <v>92</v>
      </c>
      <c r="H149" s="25" t="s">
        <v>218</v>
      </c>
      <c r="I149" s="25" t="s">
        <v>291</v>
      </c>
      <c r="J149" s="25" t="s">
        <v>220</v>
      </c>
      <c r="K149" s="4" t="str">
        <f>IF(_xlfn.XLOOKUP(LEFT(F149,12),'Reference_data '!G:G,'Reference_data '!I:I,"First Error",0,1)="First Error",_xlfn.XLOOKUP(LEFT(F149,7),'Reference_data '!G:G,'Reference_data '!H:H,"Second Error",0,1),_xlfn.XLOOKUP(LEFT(F149,12),'Reference_data '!G:G,'Reference_data '!I:I,"First Error",0,1))</f>
        <v>BOILER-WATER TREATMENT PLANT WTP</v>
      </c>
      <c r="L149" s="63">
        <v>3346</v>
      </c>
      <c r="M149" s="10" t="str">
        <f>VLOOKUP(L149,'Reference_data '!$A$2:$B$17,2,0)</f>
        <v>Manish</v>
      </c>
      <c r="N149" s="10" t="str">
        <f>VLOOKUP(L149,'Reference_data '!$A$2:$C$18,3,0)</f>
        <v>INS</v>
      </c>
      <c r="O149" s="134">
        <v>44912</v>
      </c>
      <c r="P149" s="134">
        <v>44965</v>
      </c>
      <c r="Q149" s="134">
        <v>44912</v>
      </c>
      <c r="R149" s="63">
        <v>0.5</v>
      </c>
      <c r="S149" s="139" t="s">
        <v>536</v>
      </c>
      <c r="T149" s="63" t="s">
        <v>537</v>
      </c>
      <c r="U149" s="63"/>
      <c r="V149" s="10"/>
      <c r="W149" s="63"/>
      <c r="X149" s="63"/>
      <c r="Y149" s="63"/>
      <c r="Z149" s="63"/>
      <c r="AA149" s="63"/>
      <c r="AB149" s="64"/>
      <c r="AC149" s="64"/>
    </row>
    <row r="150" spans="1:29" customFormat="1" ht="108.5" x14ac:dyDescent="0.35">
      <c r="A150" s="10">
        <f t="shared" si="7"/>
        <v>2</v>
      </c>
      <c r="B150" s="10" t="str">
        <f t="shared" si="8"/>
        <v/>
      </c>
      <c r="C150" s="177">
        <v>13135180</v>
      </c>
      <c r="D150" s="43">
        <v>44933</v>
      </c>
      <c r="E150" s="25" t="s">
        <v>538</v>
      </c>
      <c r="F150" s="25" t="s">
        <v>539</v>
      </c>
      <c r="G150" s="25" t="s">
        <v>92</v>
      </c>
      <c r="H150" s="25" t="s">
        <v>218</v>
      </c>
      <c r="I150" s="25" t="s">
        <v>468</v>
      </c>
      <c r="J150" s="25" t="s">
        <v>302</v>
      </c>
      <c r="K150" s="4" t="str">
        <f>IF(_xlfn.XLOOKUP(LEFT(F150,12),'Reference_data '!G:G,'Reference_data '!I:I,"First Error",0,1)="First Error",_xlfn.XLOOKUP(LEFT(F150,7),'Reference_data '!G:G,'Reference_data '!H:H,"Second Error",0,1),_xlfn.XLOOKUP(LEFT(F150,12),'Reference_data '!G:G,'Reference_data '!I:I,"First Error",0,1))</f>
        <v>BAKERY 96 TON</v>
      </c>
      <c r="L150" s="63">
        <v>8</v>
      </c>
      <c r="M150" s="10" t="s">
        <v>150</v>
      </c>
      <c r="N150" s="10" t="str">
        <f>VLOOKUP(L150,'Reference_data '!$A$2:$C$18,3,0)</f>
        <v>EXT</v>
      </c>
      <c r="O150" s="134">
        <v>44949</v>
      </c>
      <c r="P150" s="134">
        <v>45022</v>
      </c>
      <c r="Q150" s="63"/>
      <c r="R150" s="63"/>
      <c r="S150" s="139" t="s">
        <v>540</v>
      </c>
      <c r="T150" s="63"/>
      <c r="U150" s="63"/>
      <c r="V150" s="10"/>
      <c r="W150" s="63"/>
      <c r="X150" s="63"/>
      <c r="Y150" s="63"/>
      <c r="Z150" s="63"/>
      <c r="AA150" s="63"/>
      <c r="AB150" s="64"/>
      <c r="AC150" s="64"/>
    </row>
    <row r="151" spans="1:29" customFormat="1" ht="62" x14ac:dyDescent="0.35">
      <c r="A151" s="10">
        <f t="shared" si="7"/>
        <v>2</v>
      </c>
      <c r="B151" s="10">
        <f t="shared" si="8"/>
        <v>1</v>
      </c>
      <c r="C151" s="177">
        <v>13135181</v>
      </c>
      <c r="D151" s="43">
        <v>44933</v>
      </c>
      <c r="E151" s="25" t="s">
        <v>541</v>
      </c>
      <c r="F151" s="25" t="s">
        <v>54</v>
      </c>
      <c r="G151" s="25" t="s">
        <v>92</v>
      </c>
      <c r="H151" s="25" t="s">
        <v>218</v>
      </c>
      <c r="I151" s="25" t="s">
        <v>468</v>
      </c>
      <c r="J151" s="25" t="s">
        <v>220</v>
      </c>
      <c r="K151" s="4" t="str">
        <f>IF(_xlfn.XLOOKUP(LEFT(F151,12),'Reference_data '!G:G,'Reference_data '!I:I,"First Error",0,1)="First Error",_xlfn.XLOOKUP(LEFT(F151,7),'Reference_data '!G:G,'Reference_data '!H:H,"Second Error",0,1),_xlfn.XLOOKUP(LEFT(F151,12),'Reference_data '!G:G,'Reference_data '!I:I,"First Error",0,1))</f>
        <v>BAKERY 96 TON</v>
      </c>
      <c r="L151" s="63"/>
      <c r="M151" s="10" t="e">
        <f>VLOOKUP(L151,'Reference_data '!$A$2:$B$17,2,0)</f>
        <v>#N/A</v>
      </c>
      <c r="N151" s="10" t="e">
        <f>VLOOKUP(L151,'Reference_data '!$A$2:$C$18,3,0)</f>
        <v>#N/A</v>
      </c>
      <c r="O151" s="134">
        <v>44949</v>
      </c>
      <c r="P151" s="134">
        <v>44965</v>
      </c>
      <c r="Q151" s="63"/>
      <c r="R151" s="63"/>
      <c r="S151" s="139" t="s">
        <v>542</v>
      </c>
      <c r="T151" s="63"/>
      <c r="U151" s="63"/>
      <c r="V151" s="10"/>
      <c r="W151" s="63"/>
      <c r="X151" s="10">
        <v>1005281041</v>
      </c>
      <c r="Y151" s="63">
        <v>4102975409</v>
      </c>
      <c r="Z151" s="63"/>
      <c r="AA151" s="63"/>
      <c r="AB151" s="64"/>
      <c r="AC151" s="64"/>
    </row>
    <row r="152" spans="1:29" customFormat="1" ht="15.5" x14ac:dyDescent="0.35">
      <c r="A152" s="10">
        <f t="shared" si="7"/>
        <v>2</v>
      </c>
      <c r="B152" s="10" t="str">
        <f t="shared" si="8"/>
        <v/>
      </c>
      <c r="C152" s="177">
        <v>13137677</v>
      </c>
      <c r="D152" s="43">
        <v>44937</v>
      </c>
      <c r="E152" s="25" t="s">
        <v>543</v>
      </c>
      <c r="F152" s="284" t="s">
        <v>106</v>
      </c>
      <c r="G152" s="25" t="s">
        <v>92</v>
      </c>
      <c r="H152" s="25" t="s">
        <v>218</v>
      </c>
      <c r="I152" s="25" t="s">
        <v>544</v>
      </c>
      <c r="J152" s="25" t="s">
        <v>302</v>
      </c>
      <c r="K152" s="4" t="str">
        <f>IF(_xlfn.XLOOKUP(LEFT(F152,12),'Reference_data '!G:G,'Reference_data '!I:I,"First Error",0,1)="First Error",_xlfn.XLOOKUP(LEFT(F152,7),'Reference_data '!G:G,'Reference_data '!H:H,"Second Error",0,1),_xlfn.XLOOKUP(LEFT(F152,12),'Reference_data '!G:G,'Reference_data '!I:I,"First Error",0,1))</f>
        <v>WAREHOUSE</v>
      </c>
      <c r="L152" s="63">
        <v>2800</v>
      </c>
      <c r="M152" s="10" t="str">
        <f>VLOOKUP(L152,'Reference_data '!$A$2:$B$17,2,0)</f>
        <v>Dhaval</v>
      </c>
      <c r="N152" s="10" t="str">
        <f>VLOOKUP(L152,'Reference_data '!$A$2:$C$18,3,0)</f>
        <v>INS</v>
      </c>
      <c r="O152" s="134">
        <v>44939</v>
      </c>
      <c r="P152" s="134">
        <v>44965</v>
      </c>
      <c r="Q152" s="63"/>
      <c r="R152" s="63"/>
      <c r="S152" s="139" t="s">
        <v>545</v>
      </c>
      <c r="T152" s="63"/>
      <c r="U152" s="63"/>
      <c r="V152" s="10"/>
      <c r="W152" s="63"/>
      <c r="X152" s="63"/>
      <c r="Y152" s="63"/>
      <c r="Z152" s="63"/>
      <c r="AA152" s="63" t="s">
        <v>14</v>
      </c>
      <c r="AB152" s="64"/>
      <c r="AC152" s="64"/>
    </row>
    <row r="153" spans="1:29" customFormat="1" ht="15.5" x14ac:dyDescent="0.35">
      <c r="A153" s="10">
        <f t="shared" si="7"/>
        <v>26</v>
      </c>
      <c r="B153" s="10">
        <f t="shared" si="8"/>
        <v>1</v>
      </c>
      <c r="C153" s="177">
        <v>13031306</v>
      </c>
      <c r="D153" s="376">
        <v>44741</v>
      </c>
      <c r="E153" s="131" t="s">
        <v>546</v>
      </c>
      <c r="F153" s="25" t="s">
        <v>80</v>
      </c>
      <c r="G153" s="25" t="s">
        <v>92</v>
      </c>
      <c r="H153" s="25" t="s">
        <v>237</v>
      </c>
      <c r="I153" s="25" t="s">
        <v>382</v>
      </c>
      <c r="J153" s="25" t="s">
        <v>220</v>
      </c>
      <c r="K153" s="4" t="str">
        <f>IF(_xlfn.XLOOKUP(LEFT(F153,12),'Reference_data '!G:G,'Reference_data '!I:I,"First Error",0,1)="First Error",_xlfn.XLOOKUP(LEFT(F153,7),'Reference_data '!G:G,'Reference_data '!H:H,"Second Error",0,1),_xlfn.XLOOKUP(LEFT(F153,12),'Reference_data '!G:G,'Reference_data '!I:I,"First Error",0,1))</f>
        <v>PACKING</v>
      </c>
      <c r="L153" s="10"/>
      <c r="M153" s="10" t="e">
        <f>VLOOKUP(L153,'Reference_data '!$A$2:$B$17,2,0)</f>
        <v>#N/A</v>
      </c>
      <c r="N153" s="10" t="e">
        <f>VLOOKUP(L153,'Reference_data '!$A$2:$C$18,3,0)</f>
        <v>#N/A</v>
      </c>
      <c r="O153" s="26">
        <v>44870</v>
      </c>
      <c r="P153" s="10"/>
      <c r="Q153" s="10"/>
      <c r="R153" s="10"/>
      <c r="S153" s="4" t="s">
        <v>547</v>
      </c>
      <c r="T153" s="10"/>
      <c r="U153" s="10"/>
      <c r="V153" s="10"/>
      <c r="W153" s="10"/>
      <c r="X153" s="10"/>
      <c r="Y153" s="10"/>
      <c r="Z153" s="10"/>
      <c r="AA153" s="10"/>
      <c r="AC153" s="64" t="e">
        <f>_xlfn.XLOOKUP(C153,DATA1,DATA4,"NA",0,1)</f>
        <v>#REF!</v>
      </c>
    </row>
    <row r="154" spans="1:29" customFormat="1" ht="15.5" x14ac:dyDescent="0.35">
      <c r="A154" s="10">
        <f t="shared" si="7"/>
        <v>9</v>
      </c>
      <c r="B154" s="63">
        <f t="shared" si="8"/>
        <v>9</v>
      </c>
      <c r="C154" s="271">
        <v>13166504</v>
      </c>
      <c r="D154" s="43">
        <v>44985</v>
      </c>
      <c r="E154" s="25" t="s">
        <v>548</v>
      </c>
      <c r="F154" s="25" t="s">
        <v>42</v>
      </c>
      <c r="G154" s="25" t="s">
        <v>10</v>
      </c>
      <c r="H154" s="25" t="s">
        <v>218</v>
      </c>
      <c r="I154" s="25" t="s">
        <v>291</v>
      </c>
      <c r="J154" s="25" t="s">
        <v>220</v>
      </c>
      <c r="K154" s="4" t="str">
        <f>IF(_xlfn.XLOOKUP(LEFT(F154,12),'Reference_data '!G:G,'Reference_data '!I:I,"First Error",0,1)="First Error",_xlfn.XLOOKUP(LEFT(F154,7),'Reference_data '!G:G,'Reference_data '!H:H,"Second Error",0,1),_xlfn.XLOOKUP(LEFT(F154,12),'Reference_data '!G:G,'Reference_data '!I:I,"First Error",0,1))</f>
        <v>REFINERY</v>
      </c>
      <c r="L154" s="63">
        <v>8</v>
      </c>
      <c r="M154" s="10" t="s">
        <v>347</v>
      </c>
      <c r="N154" s="10" t="str">
        <f>VLOOKUP(L154,'Reference_data '!$A$2:$C$18,3,0)</f>
        <v>EXT</v>
      </c>
      <c r="O154" s="134">
        <v>44986</v>
      </c>
      <c r="P154" s="63"/>
      <c r="Q154" s="134">
        <v>44987</v>
      </c>
      <c r="R154" s="63">
        <v>2</v>
      </c>
      <c r="S154" s="139"/>
      <c r="T154" s="63"/>
      <c r="U154" s="63"/>
      <c r="V154" s="10"/>
      <c r="W154" s="63"/>
      <c r="X154" s="63"/>
      <c r="Y154" s="63"/>
      <c r="Z154" s="63"/>
      <c r="AA154" s="63"/>
      <c r="AB154" s="64"/>
      <c r="AC154" s="64"/>
    </row>
    <row r="155" spans="1:29" customFormat="1" ht="15.5" x14ac:dyDescent="0.35">
      <c r="A155" s="10">
        <f t="shared" si="7"/>
        <v>9</v>
      </c>
      <c r="B155" s="63">
        <f t="shared" si="8"/>
        <v>9</v>
      </c>
      <c r="C155" s="271">
        <v>13166788</v>
      </c>
      <c r="D155" s="43">
        <v>44985</v>
      </c>
      <c r="E155" s="25" t="s">
        <v>549</v>
      </c>
      <c r="F155" s="25" t="s">
        <v>517</v>
      </c>
      <c r="G155" s="25" t="s">
        <v>10</v>
      </c>
      <c r="H155" s="25" t="s">
        <v>218</v>
      </c>
      <c r="I155" s="25" t="s">
        <v>251</v>
      </c>
      <c r="J155" s="25" t="s">
        <v>220</v>
      </c>
      <c r="K155" s="4" t="str">
        <f>IF(_xlfn.XLOOKUP(LEFT(F155,12),'Reference_data '!G:G,'Reference_data '!I:I,"First Error",0,1)="First Error",_xlfn.XLOOKUP(LEFT(F155,7),'Reference_data '!G:G,'Reference_data '!H:H,"Second Error",0,1),_xlfn.XLOOKUP(LEFT(F155,12),'Reference_data '!G:G,'Reference_data '!I:I,"First Error",0,1))</f>
        <v>REFINERY</v>
      </c>
      <c r="L155" s="63">
        <v>3347</v>
      </c>
      <c r="M155" s="10" t="str">
        <f>VLOOKUP(L155,'Reference_data '!$A$2:$B$17,2,0)</f>
        <v>Debabrata</v>
      </c>
      <c r="N155" s="10" t="str">
        <f>VLOOKUP(L155,'Reference_data '!$A$2:$C$18,3,0)</f>
        <v>MEC</v>
      </c>
      <c r="O155" s="134">
        <v>44986</v>
      </c>
      <c r="P155" s="63"/>
      <c r="Q155" s="134">
        <v>44986</v>
      </c>
      <c r="R155" s="63">
        <v>1</v>
      </c>
      <c r="S155" s="139" t="s">
        <v>550</v>
      </c>
      <c r="T155" s="63"/>
      <c r="U155" s="63"/>
      <c r="V155" s="10"/>
      <c r="W155" s="63"/>
      <c r="X155" s="63"/>
      <c r="Y155" s="63"/>
      <c r="Z155" s="63"/>
      <c r="AA155" s="63"/>
      <c r="AB155" s="64"/>
      <c r="AC155" s="64"/>
    </row>
    <row r="156" spans="1:29" customFormat="1" ht="15.5" x14ac:dyDescent="0.35">
      <c r="A156" s="10">
        <f t="shared" si="7"/>
        <v>9</v>
      </c>
      <c r="B156" s="63">
        <f t="shared" si="8"/>
        <v>9</v>
      </c>
      <c r="C156" s="271">
        <v>13166788</v>
      </c>
      <c r="D156" s="43">
        <v>44985</v>
      </c>
      <c r="E156" s="25" t="s">
        <v>549</v>
      </c>
      <c r="F156" s="25" t="s">
        <v>517</v>
      </c>
      <c r="G156" s="25" t="s">
        <v>10</v>
      </c>
      <c r="H156" s="25" t="s">
        <v>218</v>
      </c>
      <c r="I156" s="25" t="s">
        <v>251</v>
      </c>
      <c r="J156" s="25" t="s">
        <v>220</v>
      </c>
      <c r="K156" s="4" t="str">
        <f>IF(_xlfn.XLOOKUP(LEFT(F156,12),'Reference_data '!G:G,'Reference_data '!I:I,"First Error",0,1)="First Error",_xlfn.XLOOKUP(LEFT(F156,7),'Reference_data '!G:G,'Reference_data '!H:H,"Second Error",0,1),_xlfn.XLOOKUP(LEFT(F156,12),'Reference_data '!G:G,'Reference_data '!I:I,"First Error",0,1))</f>
        <v>REFINERY</v>
      </c>
      <c r="L156" s="63">
        <v>2781</v>
      </c>
      <c r="M156" s="10" t="str">
        <f>VLOOKUP(L156,'Reference_data '!$A$2:$B$17,2,0)</f>
        <v>Bhim Rao</v>
      </c>
      <c r="N156" s="10" t="str">
        <f>VLOOKUP(L156,'Reference_data '!$A$2:$C$18,3,0)</f>
        <v>MEC</v>
      </c>
      <c r="O156" s="134">
        <v>44986</v>
      </c>
      <c r="P156" s="63"/>
      <c r="Q156" s="134">
        <v>44986</v>
      </c>
      <c r="R156" s="63">
        <v>1</v>
      </c>
      <c r="S156" s="139" t="s">
        <v>551</v>
      </c>
      <c r="T156" s="63"/>
      <c r="U156" s="63"/>
      <c r="V156" s="10"/>
      <c r="W156" s="63"/>
      <c r="X156" s="63"/>
      <c r="Y156" s="63"/>
      <c r="Z156" s="63"/>
      <c r="AA156" s="63"/>
      <c r="AB156" s="64"/>
      <c r="AC156" s="64"/>
    </row>
    <row r="157" spans="1:29" customFormat="1" ht="15.5" x14ac:dyDescent="0.35">
      <c r="A157" s="10">
        <f t="shared" si="7"/>
        <v>9</v>
      </c>
      <c r="B157" s="63">
        <f t="shared" si="8"/>
        <v>9</v>
      </c>
      <c r="C157" s="271">
        <v>13166788</v>
      </c>
      <c r="D157" s="43">
        <v>44985</v>
      </c>
      <c r="E157" s="25" t="s">
        <v>549</v>
      </c>
      <c r="F157" s="25" t="s">
        <v>517</v>
      </c>
      <c r="G157" s="25" t="s">
        <v>10</v>
      </c>
      <c r="H157" s="25" t="s">
        <v>218</v>
      </c>
      <c r="I157" s="25" t="s">
        <v>251</v>
      </c>
      <c r="J157" s="25" t="s">
        <v>220</v>
      </c>
      <c r="K157" s="4" t="str">
        <f>IF(_xlfn.XLOOKUP(LEFT(F157,12),'Reference_data '!G:G,'Reference_data '!I:I,"First Error",0,1)="First Error",_xlfn.XLOOKUP(LEFT(F157,7),'Reference_data '!G:G,'Reference_data '!H:H,"Second Error",0,1),_xlfn.XLOOKUP(LEFT(F157,12),'Reference_data '!G:G,'Reference_data '!I:I,"First Error",0,1))</f>
        <v>REFINERY</v>
      </c>
      <c r="L157" s="63">
        <v>2787</v>
      </c>
      <c r="M157" s="10" t="str">
        <f>VLOOKUP(L157,'Reference_data '!$A$2:$B$17,2,0)</f>
        <v>Vikram</v>
      </c>
      <c r="N157" s="10" t="str">
        <f>VLOOKUP(L157,'Reference_data '!$A$2:$C$18,3,0)</f>
        <v>MEC</v>
      </c>
      <c r="O157" s="134">
        <v>44986</v>
      </c>
      <c r="P157" s="63"/>
      <c r="Q157" s="134">
        <v>44986</v>
      </c>
      <c r="R157" s="63">
        <v>1.5</v>
      </c>
      <c r="S157" s="139" t="s">
        <v>552</v>
      </c>
      <c r="T157" s="63"/>
      <c r="U157" s="63"/>
      <c r="V157" s="10"/>
      <c r="W157" s="63"/>
      <c r="X157" s="63"/>
      <c r="Y157" s="63"/>
      <c r="Z157" s="63"/>
      <c r="AA157" s="63"/>
      <c r="AB157" s="64"/>
      <c r="AC157" s="64"/>
    </row>
    <row r="158" spans="1:29" customFormat="1" ht="31" x14ac:dyDescent="0.35">
      <c r="A158" s="10">
        <f t="shared" si="7"/>
        <v>7</v>
      </c>
      <c r="B158" s="63" t="str">
        <f t="shared" si="8"/>
        <v/>
      </c>
      <c r="C158" s="177">
        <v>13159131</v>
      </c>
      <c r="D158" s="43">
        <v>44973</v>
      </c>
      <c r="E158" s="25" t="s">
        <v>553</v>
      </c>
      <c r="F158" s="25" t="s">
        <v>554</v>
      </c>
      <c r="G158" s="25" t="s">
        <v>92</v>
      </c>
      <c r="H158" s="25" t="s">
        <v>218</v>
      </c>
      <c r="I158" s="25" t="s">
        <v>344</v>
      </c>
      <c r="J158" s="25" t="s">
        <v>302</v>
      </c>
      <c r="K158" s="4" t="str">
        <f>IF(_xlfn.XLOOKUP(LEFT(F158,12),'Reference_data '!G:G,'Reference_data '!I:I,"First Error",0,1)="First Error",_xlfn.XLOOKUP(LEFT(F158,7),'Reference_data '!G:G,'Reference_data '!H:H,"Second Error",0,1),_xlfn.XLOOKUP(LEFT(F158,12),'Reference_data '!G:G,'Reference_data '!I:I,"First Error",0,1))</f>
        <v xml:space="preserve"> ETP</v>
      </c>
      <c r="L158" s="63">
        <v>2799</v>
      </c>
      <c r="M158" s="10" t="str">
        <f>VLOOKUP(L158,'Reference_data '!$A$2:$B$17,2,0)</f>
        <v>Prakash</v>
      </c>
      <c r="N158" s="10" t="str">
        <f>VLOOKUP(L158,'Reference_data '!$A$2:$C$18,3,0)</f>
        <v>INS</v>
      </c>
      <c r="O158" s="134">
        <v>44977</v>
      </c>
      <c r="P158" s="63"/>
      <c r="Q158" s="63"/>
      <c r="R158" s="63"/>
      <c r="S158" s="139" t="s">
        <v>555</v>
      </c>
      <c r="T158" s="63"/>
      <c r="U158" s="63"/>
      <c r="V158" s="10"/>
      <c r="W158" s="63"/>
      <c r="X158" s="63"/>
      <c r="Y158" s="63"/>
      <c r="Z158" s="63"/>
      <c r="AA158" s="63"/>
      <c r="AB158" s="64"/>
      <c r="AC158" s="64"/>
    </row>
    <row r="159" spans="1:29" customFormat="1" ht="29" x14ac:dyDescent="0.35">
      <c r="A159" s="10">
        <f t="shared" si="7"/>
        <v>8</v>
      </c>
      <c r="B159" s="63">
        <f t="shared" si="8"/>
        <v>1</v>
      </c>
      <c r="C159" s="177">
        <v>13162906</v>
      </c>
      <c r="D159" s="43">
        <v>44979</v>
      </c>
      <c r="E159" s="25" t="s">
        <v>556</v>
      </c>
      <c r="F159" s="25" t="s">
        <v>525</v>
      </c>
      <c r="G159" s="25" t="s">
        <v>92</v>
      </c>
      <c r="H159" s="25" t="s">
        <v>223</v>
      </c>
      <c r="I159" s="25" t="s">
        <v>233</v>
      </c>
      <c r="J159" s="25" t="s">
        <v>220</v>
      </c>
      <c r="K159" s="4" t="str">
        <f>IF(_xlfn.XLOOKUP(LEFT(F159,12),'Reference_data '!G:G,'Reference_data '!I:I,"First Error",0,1)="First Error",_xlfn.XLOOKUP(LEFT(F159,7),'Reference_data '!G:G,'Reference_data '!H:H,"Second Error",0,1),_xlfn.XLOOKUP(LEFT(F159,12),'Reference_data '!G:G,'Reference_data '!I:I,"First Error",0,1))</f>
        <v>BOILER-WATER TREATMENT PLANT WTP</v>
      </c>
      <c r="L159" s="63"/>
      <c r="M159" s="10" t="e">
        <f>VLOOKUP(L159,'Reference_data '!$A$2:$B$17,2,0)</f>
        <v>#N/A</v>
      </c>
      <c r="N159" s="10" t="e">
        <f>VLOOKUP(L159,'Reference_data '!$A$2:$C$18,3,0)</f>
        <v>#N/A</v>
      </c>
      <c r="O159" s="134">
        <v>44988</v>
      </c>
      <c r="P159" s="63"/>
      <c r="Q159" s="63"/>
      <c r="R159" s="63"/>
      <c r="S159" s="139" t="s">
        <v>557</v>
      </c>
      <c r="T159" s="63"/>
      <c r="U159" s="63"/>
      <c r="V159" s="10"/>
      <c r="W159" s="63"/>
      <c r="X159" s="63"/>
      <c r="Y159" s="63"/>
      <c r="Z159" s="63"/>
      <c r="AA159" s="63"/>
      <c r="AB159" s="64"/>
      <c r="AC159" s="64"/>
    </row>
    <row r="160" spans="1:29" customFormat="1" ht="31" x14ac:dyDescent="0.35">
      <c r="A160" s="10">
        <f t="shared" si="7"/>
        <v>27</v>
      </c>
      <c r="B160" s="10" t="str">
        <f t="shared" si="8"/>
        <v/>
      </c>
      <c r="C160" s="177">
        <v>13035955</v>
      </c>
      <c r="D160" s="43">
        <v>44750</v>
      </c>
      <c r="E160" s="131" t="s">
        <v>558</v>
      </c>
      <c r="F160" s="25" t="s">
        <v>559</v>
      </c>
      <c r="G160" s="25" t="s">
        <v>10</v>
      </c>
      <c r="H160" s="25" t="s">
        <v>288</v>
      </c>
      <c r="I160" s="25" t="s">
        <v>238</v>
      </c>
      <c r="J160" s="25" t="s">
        <v>302</v>
      </c>
      <c r="K160" s="4" t="str">
        <f>IF(_xlfn.XLOOKUP(LEFT(F160,12),'Reference_data '!G:G,'Reference_data '!I:I,"First Error",0,1)="First Error",_xlfn.XLOOKUP(LEFT(F160,7),'Reference_data '!G:G,'Reference_data '!H:H,"Second Error",0,1),_xlfn.XLOOKUP(LEFT(F160,12),'Reference_data '!G:G,'Reference_data '!I:I,"First Error",0,1))</f>
        <v>PACKING-MOULDING PLANT</v>
      </c>
      <c r="L160" s="63">
        <v>2783</v>
      </c>
      <c r="M160" s="63" t="str">
        <f>VLOOKUP(L160,'Reference_data '!$A$2:$B$17,2,0)</f>
        <v>Vipul</v>
      </c>
      <c r="N160" s="10" t="str">
        <f>VLOOKUP(L160,'Reference_data '!$A$2:$C$18,3,0)</f>
        <v>MEC</v>
      </c>
      <c r="O160" s="134">
        <v>44751</v>
      </c>
      <c r="P160" s="63"/>
      <c r="Q160" s="63"/>
      <c r="R160" s="63"/>
      <c r="S160" s="139" t="s">
        <v>560</v>
      </c>
      <c r="T160" s="139" t="s">
        <v>560</v>
      </c>
      <c r="U160" s="63"/>
      <c r="V160" s="10"/>
      <c r="W160" s="63"/>
      <c r="X160" s="63"/>
      <c r="Y160" s="63"/>
      <c r="Z160" s="63"/>
      <c r="AA160" s="63"/>
      <c r="AB160" s="64"/>
      <c r="AC160" s="64" t="e">
        <f>_xlfn.XLOOKUP(C160,DATA1,DATA4,"NA",0,1)</f>
        <v>#REF!</v>
      </c>
    </row>
    <row r="161" spans="1:29" customFormat="1" ht="14.5" x14ac:dyDescent="0.35">
      <c r="A161" s="10">
        <f t="shared" si="7"/>
        <v>9</v>
      </c>
      <c r="B161" s="10" t="str">
        <f t="shared" si="8"/>
        <v/>
      </c>
      <c r="C161" s="249">
        <v>12775351</v>
      </c>
      <c r="D161" s="90">
        <v>44253</v>
      </c>
      <c r="E161" s="131" t="s">
        <v>561</v>
      </c>
      <c r="F161" s="25" t="s">
        <v>562</v>
      </c>
      <c r="G161" s="25" t="s">
        <v>10</v>
      </c>
      <c r="H161" s="25" t="s">
        <v>213</v>
      </c>
      <c r="I161" s="25" t="s">
        <v>214</v>
      </c>
      <c r="J161" s="25" t="s">
        <v>563</v>
      </c>
      <c r="K161" s="4" t="str">
        <f>IF(_xlfn.XLOOKUP(LEFT(F161,12),'Reference_data '!G:G,'Reference_data '!I:I,"First Error",0,1)="First Error",_xlfn.XLOOKUP(LEFT(F161,7),'Reference_data '!G:G,'Reference_data '!H:H,"Second Error",0,1),_xlfn.XLOOKUP(LEFT(F161,12),'Reference_data '!G:G,'Reference_data '!I:I,"First Error",0,1))</f>
        <v>BOILER</v>
      </c>
      <c r="L161" s="10"/>
      <c r="M161" s="10" t="e">
        <f>VLOOKUP(L161,'Reference_data '!$A$2:$B$17,2,0)</f>
        <v>#N/A</v>
      </c>
      <c r="N161" s="10" t="e">
        <f>VLOOKUP(L161,'Reference_data '!$A$2:$C$18,3,0)</f>
        <v>#N/A</v>
      </c>
      <c r="O161" s="10"/>
      <c r="P161" s="10"/>
      <c r="Q161" s="10"/>
      <c r="R161" s="10"/>
      <c r="S161" s="4"/>
      <c r="T161" s="10"/>
      <c r="U161" s="10"/>
      <c r="V161" s="26">
        <f ca="1">TODAY()</f>
        <v>45194</v>
      </c>
      <c r="W161" s="10"/>
      <c r="X161" s="10"/>
      <c r="Y161" s="10"/>
      <c r="Z161" s="10"/>
      <c r="AA161" s="10"/>
    </row>
    <row r="162" spans="1:29" customFormat="1" ht="43.5" x14ac:dyDescent="0.35">
      <c r="A162" s="10">
        <f t="shared" si="7"/>
        <v>16</v>
      </c>
      <c r="B162" s="10" t="str">
        <f t="shared" si="8"/>
        <v/>
      </c>
      <c r="C162" s="249">
        <v>12799534</v>
      </c>
      <c r="D162" s="90">
        <v>44300</v>
      </c>
      <c r="E162" s="131" t="s">
        <v>564</v>
      </c>
      <c r="F162" s="25" t="s">
        <v>404</v>
      </c>
      <c r="G162" s="25" t="s">
        <v>10</v>
      </c>
      <c r="H162" s="25" t="s">
        <v>218</v>
      </c>
      <c r="I162" s="25" t="s">
        <v>266</v>
      </c>
      <c r="J162" s="25" t="s">
        <v>246</v>
      </c>
      <c r="K162" s="4" t="str">
        <f>IF(_xlfn.XLOOKUP(LEFT(F162,12),'Reference_data '!G:G,'Reference_data '!I:I,"First Error",0,1)="First Error",_xlfn.XLOOKUP(LEFT(F162,7),'Reference_data '!G:G,'Reference_data '!H:H,"Second Error",0,1),_xlfn.XLOOKUP(LEFT(F162,12),'Reference_data '!G:G,'Reference_data '!I:I,"First Error",0,1))</f>
        <v>RAW PRODUCT TANKFARM RMFG</v>
      </c>
      <c r="L162" s="10">
        <v>8</v>
      </c>
      <c r="M162" s="10" t="s">
        <v>229</v>
      </c>
      <c r="N162" s="10" t="str">
        <f>VLOOKUP(L162,'Reference_data '!$A$2:$C$18,3,0)</f>
        <v>EXT</v>
      </c>
      <c r="O162" s="26">
        <v>44764</v>
      </c>
      <c r="P162" s="26">
        <v>44870</v>
      </c>
      <c r="Q162" s="10"/>
      <c r="R162" s="10"/>
      <c r="S162" s="4" t="s">
        <v>565</v>
      </c>
      <c r="T162" s="10"/>
      <c r="U162" s="10"/>
      <c r="V162" s="26">
        <f ca="1">TODAY()</f>
        <v>45194</v>
      </c>
      <c r="W162" s="10"/>
      <c r="X162" s="10"/>
      <c r="Y162" s="10"/>
      <c r="Z162" s="10"/>
      <c r="AA162" s="10"/>
      <c r="AC162" s="64" t="e">
        <f>_xlfn.XLOOKUP(C162,DATA1,DATA4,"NA",0,1)</f>
        <v>#REF!</v>
      </c>
    </row>
    <row r="163" spans="1:29" customFormat="1" ht="15.5" x14ac:dyDescent="0.35">
      <c r="A163" s="10">
        <f t="shared" si="7"/>
        <v>9</v>
      </c>
      <c r="B163" s="63">
        <f t="shared" si="8"/>
        <v>9</v>
      </c>
      <c r="C163" s="177">
        <v>13167138</v>
      </c>
      <c r="D163" s="43">
        <v>44986</v>
      </c>
      <c r="E163" s="25" t="s">
        <v>566</v>
      </c>
      <c r="F163" s="25" t="s">
        <v>42</v>
      </c>
      <c r="G163" s="25" t="s">
        <v>10</v>
      </c>
      <c r="H163" s="25" t="s">
        <v>218</v>
      </c>
      <c r="I163" s="25" t="s">
        <v>287</v>
      </c>
      <c r="J163" s="25" t="s">
        <v>220</v>
      </c>
      <c r="K163" s="4" t="str">
        <f>IF(_xlfn.XLOOKUP(LEFT(F163,12),'Reference_data '!G:G,'Reference_data '!I:I,"First Error",0,1)="First Error",_xlfn.XLOOKUP(LEFT(F163,7),'Reference_data '!G:G,'Reference_data '!H:H,"Second Error",0,1),_xlfn.XLOOKUP(LEFT(F163,12),'Reference_data '!G:G,'Reference_data '!I:I,"First Error",0,1))</f>
        <v>REFINERY</v>
      </c>
      <c r="L163" s="63">
        <v>2781</v>
      </c>
      <c r="M163" s="10" t="str">
        <f>VLOOKUP(L163,'Reference_data '!$A$2:$B$17,2,0)</f>
        <v>Bhim Rao</v>
      </c>
      <c r="N163" s="10" t="str">
        <f>VLOOKUP(L163,'Reference_data '!$A$2:$C$18,3,0)</f>
        <v>MEC</v>
      </c>
      <c r="O163" s="134">
        <v>44986</v>
      </c>
      <c r="P163" s="63"/>
      <c r="Q163" s="134">
        <v>44986</v>
      </c>
      <c r="R163" s="63">
        <v>1</v>
      </c>
      <c r="S163" s="139"/>
      <c r="T163" s="63"/>
      <c r="U163" s="63"/>
      <c r="V163" s="10"/>
      <c r="W163" s="63"/>
      <c r="X163" s="63"/>
      <c r="Y163" s="63"/>
      <c r="Z163" s="63"/>
      <c r="AA163" s="63" t="s">
        <v>14</v>
      </c>
      <c r="AB163" s="64"/>
      <c r="AC163" s="64"/>
    </row>
    <row r="164" spans="1:29" customFormat="1" ht="15.5" x14ac:dyDescent="0.35">
      <c r="A164" s="10">
        <f t="shared" si="7"/>
        <v>9</v>
      </c>
      <c r="B164" s="63">
        <f t="shared" si="8"/>
        <v>9</v>
      </c>
      <c r="C164" s="177">
        <v>13167138</v>
      </c>
      <c r="D164" s="43">
        <v>44986</v>
      </c>
      <c r="E164" s="25" t="s">
        <v>566</v>
      </c>
      <c r="F164" s="25" t="s">
        <v>42</v>
      </c>
      <c r="G164" s="25" t="s">
        <v>10</v>
      </c>
      <c r="H164" s="25" t="s">
        <v>218</v>
      </c>
      <c r="I164" s="25" t="s">
        <v>287</v>
      </c>
      <c r="J164" s="25" t="s">
        <v>220</v>
      </c>
      <c r="K164" s="4" t="str">
        <f>IF(_xlfn.XLOOKUP(LEFT(F164,12),'Reference_data '!G:G,'Reference_data '!I:I,"First Error",0,1)="First Error",_xlfn.XLOOKUP(LEFT(F164,7),'Reference_data '!G:G,'Reference_data '!H:H,"Second Error",0,1),_xlfn.XLOOKUP(LEFT(F164,12),'Reference_data '!G:G,'Reference_data '!I:I,"First Error",0,1))</f>
        <v>REFINERY</v>
      </c>
      <c r="L164" s="63">
        <v>2781</v>
      </c>
      <c r="M164" s="10" t="str">
        <f>VLOOKUP(L164,'Reference_data '!$A$2:$B$17,2,0)</f>
        <v>Bhim Rao</v>
      </c>
      <c r="N164" s="10" t="str">
        <f>VLOOKUP(L164,'Reference_data '!$A$2:$C$18,3,0)</f>
        <v>MEC</v>
      </c>
      <c r="O164" s="134">
        <v>44986</v>
      </c>
      <c r="P164" s="63"/>
      <c r="Q164" s="134">
        <v>44986</v>
      </c>
      <c r="R164" s="63">
        <v>1</v>
      </c>
      <c r="S164" s="139"/>
      <c r="T164" s="63"/>
      <c r="U164" s="63"/>
      <c r="V164" s="10"/>
      <c r="W164" s="63"/>
      <c r="X164" s="63"/>
      <c r="Y164" s="63"/>
      <c r="Z164" s="63"/>
      <c r="AA164" s="63" t="s">
        <v>14</v>
      </c>
      <c r="AB164" s="64"/>
      <c r="AC164" s="64"/>
    </row>
    <row r="165" spans="1:29" customFormat="1" ht="15.5" x14ac:dyDescent="0.35">
      <c r="A165" s="10">
        <f t="shared" si="7"/>
        <v>9</v>
      </c>
      <c r="B165" s="63">
        <f t="shared" si="8"/>
        <v>9</v>
      </c>
      <c r="C165" s="177">
        <v>13167138</v>
      </c>
      <c r="D165" s="43">
        <v>44986</v>
      </c>
      <c r="E165" s="25" t="s">
        <v>566</v>
      </c>
      <c r="F165" s="25" t="s">
        <v>42</v>
      </c>
      <c r="G165" s="25" t="s">
        <v>10</v>
      </c>
      <c r="H165" s="25" t="s">
        <v>218</v>
      </c>
      <c r="I165" s="25" t="s">
        <v>287</v>
      </c>
      <c r="J165" s="25" t="s">
        <v>220</v>
      </c>
      <c r="K165" s="4" t="str">
        <f>IF(_xlfn.XLOOKUP(LEFT(F165,12),'Reference_data '!G:G,'Reference_data '!I:I,"First Error",0,1)="First Error",_xlfn.XLOOKUP(LEFT(F165,7),'Reference_data '!G:G,'Reference_data '!H:H,"Second Error",0,1),_xlfn.XLOOKUP(LEFT(F165,12),'Reference_data '!G:G,'Reference_data '!I:I,"First Error",0,1))</f>
        <v>REFINERY</v>
      </c>
      <c r="L165" s="63">
        <v>3347</v>
      </c>
      <c r="M165" s="10" t="str">
        <f>VLOOKUP(L165,'Reference_data '!$A$2:$B$17,2,0)</f>
        <v>Debabrata</v>
      </c>
      <c r="N165" s="10" t="str">
        <f>VLOOKUP(L165,'Reference_data '!$A$2:$C$18,3,0)</f>
        <v>MEC</v>
      </c>
      <c r="O165" s="134">
        <v>44986</v>
      </c>
      <c r="P165" s="63"/>
      <c r="Q165" s="134">
        <v>44986</v>
      </c>
      <c r="R165" s="63">
        <v>1</v>
      </c>
      <c r="S165" s="139"/>
      <c r="T165" s="63"/>
      <c r="U165" s="63"/>
      <c r="V165" s="10"/>
      <c r="W165" s="63"/>
      <c r="X165" s="63"/>
      <c r="Y165" s="63"/>
      <c r="Z165" s="63"/>
      <c r="AA165" s="63" t="s">
        <v>14</v>
      </c>
      <c r="AB165" s="64"/>
      <c r="AC165" s="64"/>
    </row>
    <row r="166" spans="1:29" customFormat="1" ht="15.5" x14ac:dyDescent="0.35">
      <c r="A166" s="10">
        <f t="shared" si="7"/>
        <v>3</v>
      </c>
      <c r="B166" s="63" t="str">
        <f t="shared" si="8"/>
        <v/>
      </c>
      <c r="C166" s="177">
        <v>13139660</v>
      </c>
      <c r="D166" s="43">
        <v>44940</v>
      </c>
      <c r="E166" s="25" t="s">
        <v>567</v>
      </c>
      <c r="F166" s="25" t="s">
        <v>42</v>
      </c>
      <c r="G166" s="25" t="s">
        <v>92</v>
      </c>
      <c r="H166" s="25" t="s">
        <v>218</v>
      </c>
      <c r="I166" s="25" t="s">
        <v>266</v>
      </c>
      <c r="J166" s="25" t="s">
        <v>568</v>
      </c>
      <c r="K166" s="4" t="str">
        <f>IF(_xlfn.XLOOKUP(LEFT(F166,12),'Reference_data '!G:G,'Reference_data '!I:I,"First Error",0,1)="First Error",_xlfn.XLOOKUP(LEFT(F166,7),'Reference_data '!G:G,'Reference_data '!H:H,"Second Error",0,1),_xlfn.XLOOKUP(LEFT(F166,12),'Reference_data '!G:G,'Reference_data '!I:I,"First Error",0,1))</f>
        <v>REFINERY</v>
      </c>
      <c r="L166" s="63"/>
      <c r="M166" s="10" t="e">
        <f>VLOOKUP(L166,'Reference_data '!$A$2:$B$17,2,0)</f>
        <v>#N/A</v>
      </c>
      <c r="N166" s="10" t="e">
        <f>VLOOKUP(L166,'Reference_data '!$A$2:$C$18,3,0)</f>
        <v>#N/A</v>
      </c>
      <c r="O166" s="63"/>
      <c r="P166" s="63"/>
      <c r="Q166" s="63"/>
      <c r="R166" s="63"/>
      <c r="S166" s="139"/>
      <c r="T166" s="63"/>
      <c r="U166" s="63"/>
      <c r="V166" s="10"/>
      <c r="W166" s="63"/>
      <c r="X166" s="63"/>
      <c r="Y166" s="63"/>
      <c r="Z166" s="63"/>
      <c r="AA166" s="63"/>
      <c r="AB166" s="64"/>
      <c r="AC166" s="64"/>
    </row>
    <row r="167" spans="1:29" customFormat="1" ht="15.75" customHeight="1" x14ac:dyDescent="0.5">
      <c r="A167" s="10">
        <f t="shared" si="7"/>
        <v>38</v>
      </c>
      <c r="B167" s="10" t="str">
        <f t="shared" si="8"/>
        <v/>
      </c>
      <c r="C167" s="249">
        <v>12879114</v>
      </c>
      <c r="D167" s="90">
        <v>44454</v>
      </c>
      <c r="E167" s="131" t="s">
        <v>569</v>
      </c>
      <c r="F167" s="25" t="s">
        <v>182</v>
      </c>
      <c r="G167" s="25" t="s">
        <v>10</v>
      </c>
      <c r="H167" s="25" t="s">
        <v>218</v>
      </c>
      <c r="I167" s="25" t="s">
        <v>570</v>
      </c>
      <c r="J167" s="25" t="s">
        <v>246</v>
      </c>
      <c r="K167" s="4" t="str">
        <f>IF(_xlfn.XLOOKUP(LEFT(F167,12),'Reference_data '!G:G,'Reference_data '!I:I,"First Error",0,1)="First Error",_xlfn.XLOOKUP(LEFT(F167,7),'Reference_data '!G:G,'Reference_data '!H:H,"Second Error",0,1),_xlfn.XLOOKUP(LEFT(F167,12),'Reference_data '!G:G,'Reference_data '!I:I,"First Error",0,1))</f>
        <v>Kandla plant</v>
      </c>
      <c r="L167" s="10">
        <v>8</v>
      </c>
      <c r="M167" s="10" t="s">
        <v>571</v>
      </c>
      <c r="N167" s="10" t="str">
        <f>VLOOKUP(L167,'Reference_data '!$A$2:$C$18,3,0)</f>
        <v>EXT</v>
      </c>
      <c r="O167" s="26">
        <v>44870</v>
      </c>
      <c r="P167" s="10"/>
      <c r="Q167" s="26">
        <v>44697</v>
      </c>
      <c r="R167" s="10"/>
      <c r="S167" s="225" t="s">
        <v>572</v>
      </c>
      <c r="T167" s="10"/>
      <c r="U167" s="10"/>
      <c r="V167" s="26">
        <f ca="1">TODAY()</f>
        <v>45194</v>
      </c>
      <c r="W167" s="10"/>
      <c r="X167" s="10"/>
      <c r="Y167" s="10"/>
      <c r="Z167" s="10"/>
      <c r="AA167" s="10"/>
      <c r="AC167" s="64" t="e">
        <f>_xlfn.XLOOKUP(C167,DATA1,DATA4,"NA",0,1)</f>
        <v>#REF!</v>
      </c>
    </row>
    <row r="168" spans="1:29" customFormat="1" ht="15.5" x14ac:dyDescent="0.35">
      <c r="A168" s="10">
        <f t="shared" si="7"/>
        <v>10</v>
      </c>
      <c r="B168" s="63">
        <f t="shared" si="8"/>
        <v>10</v>
      </c>
      <c r="C168" s="177">
        <v>13169885</v>
      </c>
      <c r="D168" s="43">
        <v>44991</v>
      </c>
      <c r="E168" s="25" t="s">
        <v>573</v>
      </c>
      <c r="F168" s="25" t="s">
        <v>42</v>
      </c>
      <c r="G168" s="25" t="s">
        <v>92</v>
      </c>
      <c r="H168" s="25" t="s">
        <v>218</v>
      </c>
      <c r="I168" s="25" t="s">
        <v>263</v>
      </c>
      <c r="J168" s="25" t="s">
        <v>220</v>
      </c>
      <c r="K168" s="4" t="str">
        <f>IF(_xlfn.XLOOKUP(LEFT(F168,12),'Reference_data '!G:G,'Reference_data '!I:I,"First Error",0,1)="First Error",_xlfn.XLOOKUP(LEFT(F168,7),'Reference_data '!G:G,'Reference_data '!H:H,"Second Error",0,1),_xlfn.XLOOKUP(LEFT(F168,12),'Reference_data '!G:G,'Reference_data '!I:I,"First Error",0,1))</f>
        <v>REFINERY</v>
      </c>
      <c r="L168" s="63">
        <v>2800</v>
      </c>
      <c r="M168" s="10" t="str">
        <f>VLOOKUP(L168,'Reference_data '!$A$2:$B$17,2,0)</f>
        <v>Dhaval</v>
      </c>
      <c r="N168" s="10" t="str">
        <f>VLOOKUP(L168,'Reference_data '!$A$2:$C$18,3,0)</f>
        <v>INS</v>
      </c>
      <c r="O168" s="134">
        <v>44991</v>
      </c>
      <c r="P168" s="63"/>
      <c r="Q168" s="134">
        <v>44991</v>
      </c>
      <c r="R168" s="63"/>
      <c r="S168" s="139"/>
      <c r="T168" s="63"/>
      <c r="U168" s="63"/>
      <c r="V168" s="10"/>
      <c r="W168" s="63"/>
      <c r="X168" s="63"/>
      <c r="Y168" s="63"/>
      <c r="Z168" s="63"/>
      <c r="AA168" s="63"/>
      <c r="AB168" s="64"/>
      <c r="AC168" s="64"/>
    </row>
    <row r="169" spans="1:29" customFormat="1" ht="15.5" x14ac:dyDescent="0.35">
      <c r="A169" s="10">
        <f t="shared" si="7"/>
        <v>10</v>
      </c>
      <c r="B169" s="63" t="str">
        <f t="shared" si="8"/>
        <v/>
      </c>
      <c r="C169" s="177">
        <v>13171553</v>
      </c>
      <c r="D169" s="43">
        <v>44994</v>
      </c>
      <c r="E169" s="25" t="s">
        <v>574</v>
      </c>
      <c r="F169" s="25" t="s">
        <v>42</v>
      </c>
      <c r="G169" s="25" t="s">
        <v>10</v>
      </c>
      <c r="H169" s="25" t="s">
        <v>223</v>
      </c>
      <c r="I169" s="25" t="s">
        <v>233</v>
      </c>
      <c r="J169" s="25" t="s">
        <v>228</v>
      </c>
      <c r="K169" s="4" t="str">
        <f>IF(_xlfn.XLOOKUP(LEFT(F169,12),'Reference_data '!G:G,'Reference_data '!I:I,"First Error",0,1)="First Error",_xlfn.XLOOKUP(LEFT(F169,7),'Reference_data '!G:G,'Reference_data '!H:H,"Second Error",0,1),_xlfn.XLOOKUP(LEFT(F169,12),'Reference_data '!G:G,'Reference_data '!I:I,"First Error",0,1))</f>
        <v>REFINERY</v>
      </c>
      <c r="L169" s="63"/>
      <c r="M169" s="10" t="e">
        <f>VLOOKUP(L169,'Reference_data '!$A$2:$B$17,2,0)</f>
        <v>#N/A</v>
      </c>
      <c r="N169" s="10" t="e">
        <f>VLOOKUP(L169,'Reference_data '!$A$2:$C$18,3,0)</f>
        <v>#N/A</v>
      </c>
      <c r="O169" s="134">
        <v>44995</v>
      </c>
      <c r="P169" s="134">
        <v>44996</v>
      </c>
      <c r="Q169" s="63"/>
      <c r="R169" s="63"/>
      <c r="S169" s="139"/>
      <c r="T169" s="63"/>
      <c r="U169" s="63"/>
      <c r="V169" s="10"/>
      <c r="W169" s="63"/>
      <c r="X169" s="63"/>
      <c r="Y169" s="63"/>
      <c r="Z169" s="63"/>
      <c r="AA169" s="63"/>
      <c r="AB169" s="64"/>
      <c r="AC169" s="64"/>
    </row>
    <row r="170" spans="1:29" customFormat="1" ht="15.5" x14ac:dyDescent="0.35">
      <c r="A170" s="10">
        <f t="shared" si="7"/>
        <v>10</v>
      </c>
      <c r="B170" s="63">
        <f t="shared" si="8"/>
        <v>1</v>
      </c>
      <c r="C170" s="177">
        <v>13172224</v>
      </c>
      <c r="D170" s="43">
        <v>44995</v>
      </c>
      <c r="E170" s="25" t="s">
        <v>575</v>
      </c>
      <c r="F170" s="25" t="s">
        <v>42</v>
      </c>
      <c r="G170" s="25" t="s">
        <v>10</v>
      </c>
      <c r="H170" s="25" t="s">
        <v>218</v>
      </c>
      <c r="I170" s="25" t="s">
        <v>266</v>
      </c>
      <c r="J170" s="25" t="s">
        <v>220</v>
      </c>
      <c r="K170" s="4" t="str">
        <f>IF(_xlfn.XLOOKUP(LEFT(F170,12),'Reference_data '!G:G,'Reference_data '!I:I,"First Error",0,1)="First Error",_xlfn.XLOOKUP(LEFT(F170,7),'Reference_data '!G:G,'Reference_data '!H:H,"Second Error",0,1),_xlfn.XLOOKUP(LEFT(F170,12),'Reference_data '!G:G,'Reference_data '!I:I,"First Error",0,1))</f>
        <v>REFINERY</v>
      </c>
      <c r="L170" s="63">
        <v>8</v>
      </c>
      <c r="M170" s="10" t="s">
        <v>576</v>
      </c>
      <c r="N170" s="10" t="str">
        <f>VLOOKUP(L170,'Reference_data '!$A$2:$C$18,3,0)</f>
        <v>EXT</v>
      </c>
      <c r="O170" s="134">
        <v>44999</v>
      </c>
      <c r="P170" s="63"/>
      <c r="Q170" s="63"/>
      <c r="R170" s="63"/>
      <c r="S170" s="139" t="s">
        <v>577</v>
      </c>
      <c r="T170" s="63"/>
      <c r="U170" s="63"/>
      <c r="V170" s="10"/>
      <c r="W170" s="63"/>
      <c r="X170" s="63"/>
      <c r="Y170" s="63"/>
      <c r="Z170" s="63"/>
      <c r="AA170" s="63"/>
      <c r="AB170" s="64"/>
      <c r="AC170" s="64"/>
    </row>
    <row r="171" spans="1:29" customFormat="1" ht="29" x14ac:dyDescent="0.35">
      <c r="A171" s="10">
        <f t="shared" si="7"/>
        <v>10</v>
      </c>
      <c r="B171" s="10" t="str">
        <f t="shared" si="8"/>
        <v/>
      </c>
      <c r="C171" s="249">
        <v>12966413</v>
      </c>
      <c r="D171" s="90">
        <v>44626</v>
      </c>
      <c r="E171" s="131" t="s">
        <v>578</v>
      </c>
      <c r="F171" s="25" t="s">
        <v>579</v>
      </c>
      <c r="G171" s="25" t="s">
        <v>10</v>
      </c>
      <c r="H171" s="25" t="s">
        <v>218</v>
      </c>
      <c r="I171" s="25" t="s">
        <v>251</v>
      </c>
      <c r="J171" s="25" t="s">
        <v>246</v>
      </c>
      <c r="K171" s="4" t="str">
        <f>IF(_xlfn.XLOOKUP(LEFT(F171,12),'Reference_data '!G:G,'Reference_data '!I:I,"First Error",0,1)="First Error",_xlfn.XLOOKUP(LEFT(F171,7),'Reference_data '!G:G,'Reference_data '!H:H,"Second Error",0,1),_xlfn.XLOOKUP(LEFT(F171,12),'Reference_data '!G:G,'Reference_data '!I:I,"First Error",0,1))</f>
        <v>RAW PRODUCT TANKFARM RMFG</v>
      </c>
      <c r="L171" s="10"/>
      <c r="M171" s="10" t="e">
        <f>VLOOKUP(L171,'Reference_data '!$A$2:$B$17,2,0)</f>
        <v>#N/A</v>
      </c>
      <c r="N171" s="10" t="e">
        <f>VLOOKUP(L171,'Reference_data '!$A$2:$C$18,3,0)</f>
        <v>#N/A</v>
      </c>
      <c r="O171" s="10"/>
      <c r="P171" s="10"/>
      <c r="Q171" s="10"/>
      <c r="R171" s="10"/>
      <c r="S171" s="4"/>
      <c r="T171" s="10"/>
      <c r="U171" s="10"/>
      <c r="V171" s="26">
        <f ca="1">TODAY()</f>
        <v>45194</v>
      </c>
      <c r="W171" s="10"/>
      <c r="X171" s="10"/>
      <c r="Y171" s="10"/>
      <c r="Z171" s="10"/>
      <c r="AA171" s="10"/>
      <c r="AC171" s="64" t="e">
        <f>_xlfn.XLOOKUP(C171,DATA1,DATA4,"NA",0,1)</f>
        <v>#REF!</v>
      </c>
    </row>
    <row r="172" spans="1:29" customFormat="1" ht="15.5" x14ac:dyDescent="0.35">
      <c r="A172" s="10">
        <f t="shared" si="7"/>
        <v>11</v>
      </c>
      <c r="B172" s="63">
        <f t="shared" si="8"/>
        <v>1</v>
      </c>
      <c r="C172" s="177">
        <v>13172241</v>
      </c>
      <c r="D172" s="43">
        <v>44996</v>
      </c>
      <c r="E172" s="25" t="s">
        <v>580</v>
      </c>
      <c r="F172" s="25" t="s">
        <v>42</v>
      </c>
      <c r="G172" s="25" t="s">
        <v>61</v>
      </c>
      <c r="H172" s="25" t="s">
        <v>218</v>
      </c>
      <c r="I172" s="25" t="s">
        <v>263</v>
      </c>
      <c r="J172" s="25" t="s">
        <v>220</v>
      </c>
      <c r="K172" s="4" t="str">
        <f>IF(_xlfn.XLOOKUP(LEFT(F172,12),'Reference_data '!G:G,'Reference_data '!I:I,"First Error",0,1)="First Error",_xlfn.XLOOKUP(LEFT(F172,7),'Reference_data '!G:G,'Reference_data '!H:H,"Second Error",0,1),_xlfn.XLOOKUP(LEFT(F172,12),'Reference_data '!G:G,'Reference_data '!I:I,"First Error",0,1))</f>
        <v>REFINERY</v>
      </c>
      <c r="L172" s="63"/>
      <c r="M172" s="10" t="e">
        <f>VLOOKUP(L172,'Reference_data '!$A$2:$B$17,2,0)</f>
        <v>#N/A</v>
      </c>
      <c r="N172" s="10" t="e">
        <f>VLOOKUP(L172,'Reference_data '!$A$2:$C$18,3,0)</f>
        <v>#N/A</v>
      </c>
      <c r="O172" s="63"/>
      <c r="P172" s="63"/>
      <c r="Q172" s="63"/>
      <c r="R172" s="63"/>
      <c r="S172" s="139"/>
      <c r="T172" s="63"/>
      <c r="U172" s="63"/>
      <c r="V172" s="10"/>
      <c r="W172" s="63"/>
      <c r="X172" s="63"/>
      <c r="Y172" s="63"/>
      <c r="Z172" s="63"/>
      <c r="AA172" s="63"/>
      <c r="AB172" s="64"/>
      <c r="AC172" s="64"/>
    </row>
    <row r="173" spans="1:29" customFormat="1" ht="15.5" x14ac:dyDescent="0.35">
      <c r="A173" s="10">
        <f t="shared" si="7"/>
        <v>11</v>
      </c>
      <c r="B173" s="63">
        <f t="shared" si="8"/>
        <v>1</v>
      </c>
      <c r="C173" s="177">
        <v>13172771</v>
      </c>
      <c r="D173" s="43">
        <v>44996</v>
      </c>
      <c r="E173" s="25" t="s">
        <v>581</v>
      </c>
      <c r="F173" s="25" t="s">
        <v>42</v>
      </c>
      <c r="G173" s="25" t="s">
        <v>10</v>
      </c>
      <c r="H173" s="25" t="s">
        <v>223</v>
      </c>
      <c r="I173" s="25" t="s">
        <v>233</v>
      </c>
      <c r="J173" s="25" t="s">
        <v>220</v>
      </c>
      <c r="K173" s="4" t="str">
        <f>IF(_xlfn.XLOOKUP(LEFT(F173,12),'Reference_data '!G:G,'Reference_data '!I:I,"First Error",0,1)="First Error",_xlfn.XLOOKUP(LEFT(F173,7),'Reference_data '!G:G,'Reference_data '!H:H,"Second Error",0,1),_xlfn.XLOOKUP(LEFT(F173,12),'Reference_data '!G:G,'Reference_data '!I:I,"First Error",0,1))</f>
        <v>REFINERY</v>
      </c>
      <c r="L173" s="63"/>
      <c r="M173" s="10" t="e">
        <f>VLOOKUP(L173,'Reference_data '!$A$2:$B$17,2,0)</f>
        <v>#N/A</v>
      </c>
      <c r="N173" s="10" t="e">
        <f>VLOOKUP(L173,'Reference_data '!$A$2:$C$18,3,0)</f>
        <v>#N/A</v>
      </c>
      <c r="O173" s="63"/>
      <c r="P173" s="63"/>
      <c r="Q173" s="63"/>
      <c r="R173" s="63"/>
      <c r="S173" s="139"/>
      <c r="T173" s="63"/>
      <c r="U173" s="63"/>
      <c r="V173" s="10"/>
      <c r="W173" s="63"/>
      <c r="X173" s="63"/>
      <c r="Y173" s="63"/>
      <c r="Z173" s="63"/>
      <c r="AA173" s="63"/>
      <c r="AB173" s="64"/>
      <c r="AC173" s="64"/>
    </row>
    <row r="174" spans="1:29" customFormat="1" ht="29" x14ac:dyDescent="0.35">
      <c r="A174" s="10">
        <f t="shared" si="7"/>
        <v>13</v>
      </c>
      <c r="B174" s="10" t="str">
        <f t="shared" si="8"/>
        <v/>
      </c>
      <c r="C174" s="249">
        <v>12980859</v>
      </c>
      <c r="D174" s="90">
        <v>44651</v>
      </c>
      <c r="E174" s="131" t="s">
        <v>582</v>
      </c>
      <c r="F174" s="25" t="s">
        <v>583</v>
      </c>
      <c r="G174" s="25" t="s">
        <v>10</v>
      </c>
      <c r="H174" s="25" t="s">
        <v>237</v>
      </c>
      <c r="I174" s="25" t="s">
        <v>369</v>
      </c>
      <c r="J174" s="25" t="s">
        <v>246</v>
      </c>
      <c r="K174" s="4" t="str">
        <f>IF(_xlfn.XLOOKUP(LEFT(F174,12),'Reference_data '!G:G,'Reference_data '!I:I,"First Error",0,1)="First Error",_xlfn.XLOOKUP(LEFT(F174,7),'Reference_data '!G:G,'Reference_data '!H:H,"Second Error",0,1),_xlfn.XLOOKUP(LEFT(F174,12),'Reference_data '!G:G,'Reference_data '!I:I,"First Error",0,1))</f>
        <v>RAW PRODUCT TANKFARM RMFG</v>
      </c>
      <c r="L174" s="10"/>
      <c r="M174" s="10" t="e">
        <f>VLOOKUP(L174,'Reference_data '!$A$2:$B$17,2,0)</f>
        <v>#N/A</v>
      </c>
      <c r="N174" s="10" t="e">
        <f>VLOOKUP(L174,'Reference_data '!$A$2:$C$18,3,0)</f>
        <v>#N/A</v>
      </c>
      <c r="O174" s="10"/>
      <c r="P174" s="10"/>
      <c r="Q174" s="10"/>
      <c r="R174" s="4"/>
      <c r="S174" s="4"/>
      <c r="T174" s="4"/>
      <c r="U174" s="10"/>
      <c r="V174" s="26">
        <f ca="1">TODAY()</f>
        <v>45194</v>
      </c>
      <c r="W174" s="10" t="str" cm="1">
        <f t="array" ref="W174">IF(J174="WMAT",_xlfn.IFS(U174-V174=0,"Update require",U174-V174&lt;0,"Pending follow up",U174-V174&gt;0,"ASK Later"),"")</f>
        <v/>
      </c>
      <c r="X174" s="10"/>
      <c r="Y174" s="10"/>
      <c r="Z174" s="10"/>
      <c r="AA174" s="10"/>
      <c r="AC174" s="64" t="e">
        <f>_xlfn.XLOOKUP(C174,DATA1,DATA4,"NA",0,1)</f>
        <v>#REF!</v>
      </c>
    </row>
    <row r="175" spans="1:29" customFormat="1" ht="15.5" x14ac:dyDescent="0.35">
      <c r="A175" s="10">
        <f t="shared" si="7"/>
        <v>11</v>
      </c>
      <c r="B175" s="63">
        <f t="shared" si="8"/>
        <v>1</v>
      </c>
      <c r="C175" s="177">
        <v>13173015</v>
      </c>
      <c r="D175" s="43">
        <v>44997</v>
      </c>
      <c r="E175" s="25" t="s">
        <v>584</v>
      </c>
      <c r="F175" s="25" t="s">
        <v>42</v>
      </c>
      <c r="G175" s="25" t="s">
        <v>10</v>
      </c>
      <c r="H175" s="25" t="s">
        <v>218</v>
      </c>
      <c r="I175" s="25" t="s">
        <v>266</v>
      </c>
      <c r="J175" s="25" t="s">
        <v>220</v>
      </c>
      <c r="K175" s="4" t="str">
        <f>IF(_xlfn.XLOOKUP(LEFT(F175,12),'Reference_data '!G:G,'Reference_data '!I:I,"First Error",0,1)="First Error",_xlfn.XLOOKUP(LEFT(F175,7),'Reference_data '!G:G,'Reference_data '!H:H,"Second Error",0,1),_xlfn.XLOOKUP(LEFT(F175,12),'Reference_data '!G:G,'Reference_data '!I:I,"First Error",0,1))</f>
        <v>REFINERY</v>
      </c>
      <c r="L175" s="63">
        <v>8</v>
      </c>
      <c r="M175" s="10" t="s">
        <v>585</v>
      </c>
      <c r="N175" s="10" t="str">
        <f>VLOOKUP(L175,'Reference_data '!$A$2:$C$18,3,0)</f>
        <v>EXT</v>
      </c>
      <c r="O175" s="134">
        <v>44999</v>
      </c>
      <c r="P175" s="134">
        <v>45007</v>
      </c>
      <c r="Q175" s="63"/>
      <c r="R175" s="63"/>
      <c r="S175" s="139"/>
      <c r="T175" s="63"/>
      <c r="U175" s="63"/>
      <c r="V175" s="10"/>
      <c r="W175" s="63"/>
      <c r="X175" s="63"/>
      <c r="Y175" s="63"/>
      <c r="Z175" s="63"/>
      <c r="AA175" s="63"/>
      <c r="AB175" s="64"/>
      <c r="AC175" s="64"/>
    </row>
    <row r="176" spans="1:29" customFormat="1" ht="15.5" x14ac:dyDescent="0.35">
      <c r="A176" s="10">
        <f t="shared" si="7"/>
        <v>11</v>
      </c>
      <c r="B176" s="63">
        <f t="shared" si="8"/>
        <v>11</v>
      </c>
      <c r="C176" s="177">
        <v>13173108</v>
      </c>
      <c r="D176" s="43">
        <v>44997</v>
      </c>
      <c r="E176" s="25" t="s">
        <v>586</v>
      </c>
      <c r="F176" s="25" t="s">
        <v>42</v>
      </c>
      <c r="G176" s="25" t="s">
        <v>10</v>
      </c>
      <c r="H176" s="25" t="s">
        <v>218</v>
      </c>
      <c r="I176" s="25" t="s">
        <v>291</v>
      </c>
      <c r="J176" s="25" t="s">
        <v>220</v>
      </c>
      <c r="K176" s="4" t="str">
        <f>IF(_xlfn.XLOOKUP(LEFT(F176,12),'Reference_data '!G:G,'Reference_data '!I:I,"First Error",0,1)="First Error",_xlfn.XLOOKUP(LEFT(F176,7),'Reference_data '!G:G,'Reference_data '!H:H,"Second Error",0,1),_xlfn.XLOOKUP(LEFT(F176,12),'Reference_data '!G:G,'Reference_data '!I:I,"First Error",0,1))</f>
        <v>REFINERY</v>
      </c>
      <c r="L176" s="63">
        <v>2781</v>
      </c>
      <c r="M176" s="10" t="str">
        <f>VLOOKUP(L176,'Reference_data '!$A$2:$B$17,2,0)</f>
        <v>Bhim Rao</v>
      </c>
      <c r="N176" s="10" t="str">
        <f>VLOOKUP(L176,'Reference_data '!$A$2:$C$18,3,0)</f>
        <v>MEC</v>
      </c>
      <c r="O176" s="63"/>
      <c r="P176" s="63"/>
      <c r="Q176" s="134">
        <v>44997</v>
      </c>
      <c r="R176" s="63">
        <v>1</v>
      </c>
      <c r="S176" s="139" t="s">
        <v>587</v>
      </c>
      <c r="T176" s="63"/>
      <c r="U176" s="63"/>
      <c r="V176" s="10"/>
      <c r="W176" s="63"/>
      <c r="X176" s="63"/>
      <c r="Y176" s="63"/>
      <c r="Z176" s="63"/>
      <c r="AA176" s="63" t="s">
        <v>140</v>
      </c>
      <c r="AB176" s="64"/>
      <c r="AC176" s="64"/>
    </row>
    <row r="177" spans="1:29" customFormat="1" ht="46.5" x14ac:dyDescent="0.35">
      <c r="A177" s="10">
        <f t="shared" si="7"/>
        <v>11</v>
      </c>
      <c r="B177" s="63">
        <f t="shared" si="8"/>
        <v>1</v>
      </c>
      <c r="C177" s="177">
        <v>13173322</v>
      </c>
      <c r="D177" s="43">
        <v>44998</v>
      </c>
      <c r="E177" s="25" t="s">
        <v>588</v>
      </c>
      <c r="F177" s="25" t="s">
        <v>42</v>
      </c>
      <c r="G177" s="25" t="s">
        <v>10</v>
      </c>
      <c r="H177" s="25" t="s">
        <v>223</v>
      </c>
      <c r="I177" s="25" t="s">
        <v>233</v>
      </c>
      <c r="J177" s="25" t="s">
        <v>220</v>
      </c>
      <c r="K177" s="4" t="str">
        <f>IF(_xlfn.XLOOKUP(LEFT(F177,12),'Reference_data '!G:G,'Reference_data '!I:I,"First Error",0,1)="First Error",_xlfn.XLOOKUP(LEFT(F177,7),'Reference_data '!G:G,'Reference_data '!H:H,"Second Error",0,1),_xlfn.XLOOKUP(LEFT(F177,12),'Reference_data '!G:G,'Reference_data '!I:I,"First Error",0,1))</f>
        <v>REFINERY</v>
      </c>
      <c r="L177" s="63">
        <v>2787</v>
      </c>
      <c r="M177" s="10" t="str">
        <f>VLOOKUP(L177,'Reference_data '!$A$2:$B$17,2,0)</f>
        <v>Vikram</v>
      </c>
      <c r="N177" s="10" t="str">
        <f>VLOOKUP(L177,'Reference_data '!$A$2:$C$18,3,0)</f>
        <v>MEC</v>
      </c>
      <c r="O177" s="134">
        <v>44999</v>
      </c>
      <c r="P177" s="63"/>
      <c r="Q177" s="63"/>
      <c r="R177" s="63">
        <v>24</v>
      </c>
      <c r="S177" s="139" t="s">
        <v>589</v>
      </c>
      <c r="T177" s="63"/>
      <c r="U177" s="63"/>
      <c r="V177" s="10"/>
      <c r="W177" s="63"/>
      <c r="X177" s="63"/>
      <c r="Y177" s="63"/>
      <c r="Z177" s="63"/>
      <c r="AA177" s="63"/>
      <c r="AB177" s="64"/>
      <c r="AC177" s="64"/>
    </row>
    <row r="178" spans="1:29" s="357" customFormat="1" ht="15.5" x14ac:dyDescent="0.35">
      <c r="A178" s="10">
        <f t="shared" si="7"/>
        <v>28</v>
      </c>
      <c r="B178" s="10" t="str">
        <f t="shared" si="8"/>
        <v/>
      </c>
      <c r="C178" s="177">
        <v>13036498</v>
      </c>
      <c r="D178" s="43">
        <v>44751</v>
      </c>
      <c r="E178" s="131" t="s">
        <v>590</v>
      </c>
      <c r="F178" s="25" t="s">
        <v>591</v>
      </c>
      <c r="G178" s="25" t="s">
        <v>10</v>
      </c>
      <c r="H178" s="25" t="s">
        <v>288</v>
      </c>
      <c r="I178" s="25" t="s">
        <v>238</v>
      </c>
      <c r="J178" s="25" t="s">
        <v>302</v>
      </c>
      <c r="K178" s="4" t="str">
        <f>IF(_xlfn.XLOOKUP(LEFT(F178,12),'Reference_data '!G:G,'Reference_data '!I:I,"First Error",0,1)="First Error",_xlfn.XLOOKUP(LEFT(F178,7),'Reference_data '!G:G,'Reference_data '!H:H,"Second Error",0,1),_xlfn.XLOOKUP(LEFT(F178,12),'Reference_data '!G:G,'Reference_data '!I:I,"First Error",0,1))</f>
        <v>PACKING-MOULDING PLANT</v>
      </c>
      <c r="L178" s="63"/>
      <c r="M178" s="63" t="e">
        <f>VLOOKUP(L178,'Reference_data '!$A$2:$B$17,2,0)</f>
        <v>#N/A</v>
      </c>
      <c r="N178" s="10" t="e">
        <f>VLOOKUP(L178,'Reference_data '!$A$2:$C$18,3,0)</f>
        <v>#N/A</v>
      </c>
      <c r="O178" s="134">
        <v>44754</v>
      </c>
      <c r="P178" s="63"/>
      <c r="Q178" s="63"/>
      <c r="R178" s="63"/>
      <c r="S178" s="139"/>
      <c r="T178" s="63" t="s">
        <v>592</v>
      </c>
      <c r="U178" s="63"/>
      <c r="V178" s="10"/>
      <c r="W178" s="63"/>
      <c r="X178" s="63"/>
      <c r="Y178" s="63"/>
      <c r="Z178" s="63"/>
      <c r="AA178" s="63"/>
      <c r="AB178" s="64"/>
      <c r="AC178" s="64" t="e">
        <f>_xlfn.XLOOKUP(C178,DATA1,DATA4,"NA",0,1)</f>
        <v>#REF!</v>
      </c>
    </row>
    <row r="179" spans="1:29" customFormat="1" ht="15.5" x14ac:dyDescent="0.35">
      <c r="A179" s="10">
        <f t="shared" si="7"/>
        <v>16</v>
      </c>
      <c r="B179" s="10">
        <f t="shared" si="8"/>
        <v>1</v>
      </c>
      <c r="C179" s="249">
        <v>12990544</v>
      </c>
      <c r="D179" s="90">
        <v>44669</v>
      </c>
      <c r="E179" s="131" t="s">
        <v>593</v>
      </c>
      <c r="F179" s="25" t="s">
        <v>182</v>
      </c>
      <c r="G179" s="25" t="s">
        <v>10</v>
      </c>
      <c r="H179" s="25" t="s">
        <v>218</v>
      </c>
      <c r="I179" s="25" t="s">
        <v>594</v>
      </c>
      <c r="J179" s="25" t="s">
        <v>220</v>
      </c>
      <c r="K179" s="4" t="str">
        <f>IF(_xlfn.XLOOKUP(LEFT(F179,12),'Reference_data '!G:G,'Reference_data '!I:I,"First Error",0,1)="First Error",_xlfn.XLOOKUP(LEFT(F179,7),'Reference_data '!G:G,'Reference_data '!H:H,"Second Error",0,1),_xlfn.XLOOKUP(LEFT(F179,12),'Reference_data '!G:G,'Reference_data '!I:I,"First Error",0,1))</f>
        <v>Kandla plant</v>
      </c>
      <c r="L179" s="10"/>
      <c r="M179" s="10" t="e">
        <f>VLOOKUP(L179,'Reference_data '!$A$2:$B$17,2,0)</f>
        <v>#N/A</v>
      </c>
      <c r="N179" s="10" t="e">
        <f>VLOOKUP(L179,'Reference_data '!$A$2:$C$18,3,0)</f>
        <v>#N/A</v>
      </c>
      <c r="O179" s="10"/>
      <c r="P179" s="10"/>
      <c r="Q179" s="10"/>
      <c r="R179" s="4"/>
      <c r="S179" s="4"/>
      <c r="T179" s="10"/>
      <c r="U179" s="10"/>
      <c r="V179" s="26">
        <f ca="1">TODAY()</f>
        <v>45194</v>
      </c>
      <c r="W179" s="10" t="str" cm="1">
        <f t="array" ref="W179">IF(J179="WMAT",_xlfn.IFS(U179-V179=0,"Update require",U179-V179&lt;0,"Pending follow up",U179-V179&gt;0,"ASK Later"),"")</f>
        <v/>
      </c>
      <c r="X179" s="10"/>
      <c r="Y179" s="10"/>
      <c r="Z179" s="10"/>
      <c r="AA179" s="10"/>
      <c r="AC179" s="64" t="e">
        <f>_xlfn.XLOOKUP(C179,DATA1,DATA4,"NA",0,1)</f>
        <v>#REF!</v>
      </c>
    </row>
    <row r="180" spans="1:29" customFormat="1" ht="15.5" x14ac:dyDescent="0.35">
      <c r="A180" s="10">
        <f t="shared" si="7"/>
        <v>17</v>
      </c>
      <c r="B180" s="10" t="str">
        <f t="shared" si="8"/>
        <v/>
      </c>
      <c r="C180" s="249">
        <v>12995521</v>
      </c>
      <c r="D180" s="90">
        <v>44677</v>
      </c>
      <c r="E180" s="131" t="s">
        <v>595</v>
      </c>
      <c r="F180" s="25" t="s">
        <v>182</v>
      </c>
      <c r="G180" s="25" t="s">
        <v>10</v>
      </c>
      <c r="H180" s="25" t="s">
        <v>213</v>
      </c>
      <c r="I180" s="25" t="s">
        <v>291</v>
      </c>
      <c r="J180" s="25" t="s">
        <v>246</v>
      </c>
      <c r="K180" s="4" t="str">
        <f>IF(_xlfn.XLOOKUP(LEFT(F180,12),'Reference_data '!G:G,'Reference_data '!I:I,"First Error",0,1)="First Error",_xlfn.XLOOKUP(LEFT(F180,7),'Reference_data '!G:G,'Reference_data '!H:H,"Second Error",0,1),_xlfn.XLOOKUP(LEFT(F180,12),'Reference_data '!G:G,'Reference_data '!I:I,"First Error",0,1))</f>
        <v>Kandla plant</v>
      </c>
      <c r="L180" s="10"/>
      <c r="M180" s="10" t="e">
        <f>VLOOKUP(L180,'Reference_data '!$A$2:$B$17,2,0)</f>
        <v>#N/A</v>
      </c>
      <c r="N180" s="10" t="e">
        <f>VLOOKUP(L180,'Reference_data '!$A$2:$C$18,3,0)</f>
        <v>#N/A</v>
      </c>
      <c r="O180" s="10"/>
      <c r="P180" s="10"/>
      <c r="Q180" s="10"/>
      <c r="R180" s="4"/>
      <c r="S180" s="4"/>
      <c r="T180" s="10"/>
      <c r="U180" s="10"/>
      <c r="V180" s="26">
        <f ca="1">TODAY()</f>
        <v>45194</v>
      </c>
      <c r="W180" s="10" t="str" cm="1">
        <f t="array" ref="W180">IF(J180="WMAT",_xlfn.IFS(U180-V180=0,"Update require",U180-V180&lt;0,"Pending follow up",U180-V180&gt;0,"ASK Later"),"")</f>
        <v/>
      </c>
      <c r="X180" s="10"/>
      <c r="Y180" s="10"/>
      <c r="Z180" s="10"/>
      <c r="AA180" s="10"/>
      <c r="AC180" s="64" t="e">
        <f>_xlfn.XLOOKUP(C180,DATA1,DATA4,"NA",0,1)</f>
        <v>#REF!</v>
      </c>
    </row>
    <row r="181" spans="1:29" customFormat="1" ht="15.5" x14ac:dyDescent="0.35">
      <c r="A181" s="10">
        <f t="shared" si="7"/>
        <v>11</v>
      </c>
      <c r="B181" s="63">
        <f t="shared" si="8"/>
        <v>11</v>
      </c>
      <c r="C181" s="177">
        <v>13175376</v>
      </c>
      <c r="D181" s="43">
        <v>44999</v>
      </c>
      <c r="E181" s="25" t="s">
        <v>596</v>
      </c>
      <c r="F181" s="25" t="s">
        <v>42</v>
      </c>
      <c r="G181" s="25" t="s">
        <v>61</v>
      </c>
      <c r="H181" s="25" t="s">
        <v>327</v>
      </c>
      <c r="I181" s="25" t="s">
        <v>328</v>
      </c>
      <c r="J181" s="25" t="s">
        <v>220</v>
      </c>
      <c r="K181" s="4" t="str">
        <f>IF(_xlfn.XLOOKUP(LEFT(F181,12),'Reference_data '!G:G,'Reference_data '!I:I,"First Error",0,1)="First Error",_xlfn.XLOOKUP(LEFT(F181,7),'Reference_data '!G:G,'Reference_data '!H:H,"Second Error",0,1),_xlfn.XLOOKUP(LEFT(F181,12),'Reference_data '!G:G,'Reference_data '!I:I,"First Error",0,1))</f>
        <v>REFINERY</v>
      </c>
      <c r="L181" s="63">
        <v>8</v>
      </c>
      <c r="M181" s="10" t="s">
        <v>597</v>
      </c>
      <c r="N181" s="10" t="str">
        <f>VLOOKUP(L181,'Reference_data '!$A$2:$C$18,3,0)</f>
        <v>EXT</v>
      </c>
      <c r="O181" s="134">
        <v>44999</v>
      </c>
      <c r="P181" s="63"/>
      <c r="Q181" s="134">
        <v>44999</v>
      </c>
      <c r="R181" s="63"/>
      <c r="S181" s="139"/>
      <c r="T181" s="63"/>
      <c r="U181" s="63"/>
      <c r="V181" s="10"/>
      <c r="W181" s="63"/>
      <c r="X181" s="63"/>
      <c r="Y181" s="63"/>
      <c r="Z181" s="63"/>
      <c r="AA181" s="63"/>
      <c r="AB181" s="64"/>
      <c r="AC181" s="64"/>
    </row>
    <row r="182" spans="1:29" ht="15.5" x14ac:dyDescent="0.35">
      <c r="A182" s="10">
        <f t="shared" si="7"/>
        <v>11</v>
      </c>
      <c r="B182" s="63">
        <f t="shared" si="8"/>
        <v>1</v>
      </c>
      <c r="C182" s="177">
        <v>13175377</v>
      </c>
      <c r="D182" s="43">
        <v>44999</v>
      </c>
      <c r="E182" s="25" t="s">
        <v>598</v>
      </c>
      <c r="F182" s="25" t="s">
        <v>42</v>
      </c>
      <c r="G182" s="25" t="s">
        <v>61</v>
      </c>
      <c r="H182" s="25" t="s">
        <v>327</v>
      </c>
      <c r="I182" s="25" t="s">
        <v>328</v>
      </c>
      <c r="J182" s="25" t="s">
        <v>220</v>
      </c>
      <c r="K182" s="4" t="str">
        <f>IF(_xlfn.XLOOKUP(LEFT(F182,12),'Reference_data '!G:G,'Reference_data '!I:I,"First Error",0,1)="First Error",_xlfn.XLOOKUP(LEFT(F182,7),'Reference_data '!G:G,'Reference_data '!H:H,"Second Error",0,1),_xlfn.XLOOKUP(LEFT(F182,12),'Reference_data '!G:G,'Reference_data '!I:I,"First Error",0,1))</f>
        <v>REFINERY</v>
      </c>
      <c r="L182" s="63">
        <v>8</v>
      </c>
      <c r="M182" s="10" t="s">
        <v>597</v>
      </c>
      <c r="N182" s="10" t="str">
        <f>VLOOKUP(L182,'Reference_data '!$A$2:$C$18,3,0)</f>
        <v>EXT</v>
      </c>
      <c r="AA182" s="63"/>
    </row>
    <row r="183" spans="1:29" ht="15.5" x14ac:dyDescent="0.35">
      <c r="A183" s="10">
        <f t="shared" si="7"/>
        <v>11</v>
      </c>
      <c r="B183" s="63" t="str">
        <f t="shared" si="8"/>
        <v/>
      </c>
      <c r="C183" s="177">
        <v>13175455</v>
      </c>
      <c r="D183" s="43">
        <v>44999</v>
      </c>
      <c r="E183" s="25" t="s">
        <v>599</v>
      </c>
      <c r="F183" s="25" t="s">
        <v>42</v>
      </c>
      <c r="G183" s="25" t="s">
        <v>10</v>
      </c>
      <c r="H183" s="25" t="s">
        <v>218</v>
      </c>
      <c r="I183" s="25" t="s">
        <v>291</v>
      </c>
      <c r="J183" s="25" t="s">
        <v>228</v>
      </c>
      <c r="K183" s="4" t="str">
        <f>IF(_xlfn.XLOOKUP(LEFT(F183,12),'Reference_data '!G:G,'Reference_data '!I:I,"First Error",0,1)="First Error",_xlfn.XLOOKUP(LEFT(F183,7),'Reference_data '!G:G,'Reference_data '!H:H,"Second Error",0,1),_xlfn.XLOOKUP(LEFT(F183,12),'Reference_data '!G:G,'Reference_data '!I:I,"First Error",0,1))</f>
        <v>REFINERY</v>
      </c>
      <c r="M183" s="10" t="e">
        <f>VLOOKUP(L183,'Reference_data '!$A$2:$B$17,2,0)</f>
        <v>#N/A</v>
      </c>
      <c r="N183" s="10" t="e">
        <f>VLOOKUP(L183,'Reference_data '!$A$2:$C$18,3,0)</f>
        <v>#N/A</v>
      </c>
      <c r="AA183" s="63"/>
    </row>
    <row r="184" spans="1:29" ht="15.5" x14ac:dyDescent="0.35">
      <c r="A184" s="10">
        <f t="shared" si="7"/>
        <v>11</v>
      </c>
      <c r="B184" s="63">
        <f t="shared" si="8"/>
        <v>12</v>
      </c>
      <c r="C184" s="177">
        <v>13175456</v>
      </c>
      <c r="D184" s="43">
        <v>44999</v>
      </c>
      <c r="E184" s="25" t="s">
        <v>599</v>
      </c>
      <c r="F184" s="25" t="s">
        <v>42</v>
      </c>
      <c r="G184" s="25" t="s">
        <v>10</v>
      </c>
      <c r="H184" s="25" t="s">
        <v>218</v>
      </c>
      <c r="I184" s="25" t="s">
        <v>291</v>
      </c>
      <c r="J184" s="25" t="s">
        <v>220</v>
      </c>
      <c r="K184" s="4" t="str">
        <f>IF(_xlfn.XLOOKUP(LEFT(F184,12),'Reference_data '!G:G,'Reference_data '!I:I,"First Error",0,1)="First Error",_xlfn.XLOOKUP(LEFT(F184,7),'Reference_data '!G:G,'Reference_data '!H:H,"Second Error",0,1),_xlfn.XLOOKUP(LEFT(F184,12),'Reference_data '!G:G,'Reference_data '!I:I,"First Error",0,1))</f>
        <v>REFINERY</v>
      </c>
      <c r="L184" s="63">
        <v>2785</v>
      </c>
      <c r="M184" s="10" t="str">
        <f>VLOOKUP(L184,'Reference_data '!$A$2:$B$17,2,0)</f>
        <v>Manu</v>
      </c>
      <c r="N184" s="10" t="str">
        <f>VLOOKUP(L184,'Reference_data '!$A$2:$C$18,3,0)</f>
        <v>MEC</v>
      </c>
      <c r="O184" s="134">
        <v>45005</v>
      </c>
      <c r="Q184" s="134">
        <v>45005</v>
      </c>
      <c r="R184" s="63">
        <v>2</v>
      </c>
      <c r="S184" s="139" t="s">
        <v>600</v>
      </c>
      <c r="AA184" s="63"/>
    </row>
    <row r="185" spans="1:29" ht="15.5" x14ac:dyDescent="0.35">
      <c r="A185" s="10">
        <f t="shared" si="7"/>
        <v>11</v>
      </c>
      <c r="B185" s="63">
        <f t="shared" si="8"/>
        <v>1</v>
      </c>
      <c r="C185" s="177">
        <v>13175722</v>
      </c>
      <c r="D185" s="43">
        <v>45000</v>
      </c>
      <c r="E185" s="25" t="s">
        <v>601</v>
      </c>
      <c r="F185" s="25" t="s">
        <v>42</v>
      </c>
      <c r="G185" s="25" t="s">
        <v>117</v>
      </c>
      <c r="H185" s="25" t="s">
        <v>223</v>
      </c>
      <c r="I185" s="25" t="s">
        <v>233</v>
      </c>
      <c r="J185" s="25" t="s">
        <v>220</v>
      </c>
      <c r="K185" s="4" t="str">
        <f>IF(_xlfn.XLOOKUP(LEFT(F185,12),'Reference_data '!G:G,'Reference_data '!I:I,"First Error",0,1)="First Error",_xlfn.XLOOKUP(LEFT(F185,7),'Reference_data '!G:G,'Reference_data '!H:H,"Second Error",0,1),_xlfn.XLOOKUP(LEFT(F185,12),'Reference_data '!G:G,'Reference_data '!I:I,"First Error",0,1))</f>
        <v>REFINERY</v>
      </c>
      <c r="M185" s="10" t="e">
        <f>VLOOKUP(L185,'Reference_data '!$A$2:$B$17,2,0)</f>
        <v>#N/A</v>
      </c>
      <c r="N185" s="10" t="e">
        <f>VLOOKUP(L185,'Reference_data '!$A$2:$C$18,3,0)</f>
        <v>#N/A</v>
      </c>
      <c r="O185" s="134">
        <v>45000</v>
      </c>
      <c r="AA185" s="63"/>
    </row>
    <row r="186" spans="1:29" ht="15.5" x14ac:dyDescent="0.35">
      <c r="A186" s="10">
        <f t="shared" si="7"/>
        <v>11</v>
      </c>
      <c r="B186" s="63">
        <f t="shared" si="8"/>
        <v>1</v>
      </c>
      <c r="C186" s="177">
        <v>13175995</v>
      </c>
      <c r="D186" s="43">
        <v>45000</v>
      </c>
      <c r="E186" s="25" t="s">
        <v>602</v>
      </c>
      <c r="F186" s="25" t="s">
        <v>42</v>
      </c>
      <c r="G186" s="25" t="s">
        <v>10</v>
      </c>
      <c r="H186" s="25" t="s">
        <v>223</v>
      </c>
      <c r="I186" s="25" t="s">
        <v>233</v>
      </c>
      <c r="J186" s="25" t="s">
        <v>220</v>
      </c>
      <c r="K186" s="4" t="str">
        <f>IF(_xlfn.XLOOKUP(LEFT(F186,12),'Reference_data '!G:G,'Reference_data '!I:I,"First Error",0,1)="First Error",_xlfn.XLOOKUP(LEFT(F186,7),'Reference_data '!G:G,'Reference_data '!H:H,"Second Error",0,1),_xlfn.XLOOKUP(LEFT(F186,12),'Reference_data '!G:G,'Reference_data '!I:I,"First Error",0,1))</f>
        <v>REFINERY</v>
      </c>
      <c r="M186" s="10" t="e">
        <f>VLOOKUP(L186,'Reference_data '!$A$2:$B$17,2,0)</f>
        <v>#N/A</v>
      </c>
      <c r="N186" s="10" t="e">
        <f>VLOOKUP(L186,'Reference_data '!$A$2:$C$18,3,0)</f>
        <v>#N/A</v>
      </c>
      <c r="O186" s="134">
        <v>45007</v>
      </c>
      <c r="S186" s="139" t="s">
        <v>603</v>
      </c>
      <c r="AA186" s="63"/>
    </row>
    <row r="187" spans="1:29" ht="15.5" x14ac:dyDescent="0.35">
      <c r="A187" s="10">
        <f t="shared" si="7"/>
        <v>11</v>
      </c>
      <c r="B187" s="63" t="str">
        <f t="shared" si="8"/>
        <v/>
      </c>
      <c r="C187" s="177">
        <v>13175996</v>
      </c>
      <c r="D187" s="43">
        <v>45000</v>
      </c>
      <c r="E187" s="25" t="s">
        <v>604</v>
      </c>
      <c r="F187" s="25" t="s">
        <v>42</v>
      </c>
      <c r="G187" s="25" t="s">
        <v>10</v>
      </c>
      <c r="H187" s="25" t="s">
        <v>223</v>
      </c>
      <c r="I187" s="25" t="s">
        <v>233</v>
      </c>
      <c r="J187" s="25" t="s">
        <v>256</v>
      </c>
      <c r="K187" s="4" t="str">
        <f>IF(_xlfn.XLOOKUP(LEFT(F187,12),'Reference_data '!G:G,'Reference_data '!I:I,"First Error",0,1)="First Error",_xlfn.XLOOKUP(LEFT(F187,7),'Reference_data '!G:G,'Reference_data '!H:H,"Second Error",0,1),_xlfn.XLOOKUP(LEFT(F187,12),'Reference_data '!G:G,'Reference_data '!I:I,"First Error",0,1))</f>
        <v>REFINERY</v>
      </c>
      <c r="M187" s="10" t="e">
        <f>VLOOKUP(L187,'Reference_data '!$A$2:$B$17,2,0)</f>
        <v>#N/A</v>
      </c>
      <c r="N187" s="10" t="e">
        <f>VLOOKUP(L187,'Reference_data '!$A$2:$C$18,3,0)</f>
        <v>#N/A</v>
      </c>
      <c r="O187" s="134">
        <v>45007</v>
      </c>
      <c r="P187" s="134"/>
      <c r="AA187" s="63"/>
    </row>
    <row r="188" spans="1:29" ht="31" x14ac:dyDescent="0.35">
      <c r="A188" s="10">
        <f t="shared" si="7"/>
        <v>11</v>
      </c>
      <c r="B188" s="63">
        <f t="shared" si="8"/>
        <v>11</v>
      </c>
      <c r="C188" s="177">
        <v>13177575</v>
      </c>
      <c r="D188" s="43">
        <v>45002</v>
      </c>
      <c r="E188" s="25" t="s">
        <v>605</v>
      </c>
      <c r="F188" s="25" t="s">
        <v>606</v>
      </c>
      <c r="G188" s="25" t="s">
        <v>92</v>
      </c>
      <c r="H188" s="25" t="s">
        <v>218</v>
      </c>
      <c r="I188" s="25" t="s">
        <v>266</v>
      </c>
      <c r="J188" s="25" t="s">
        <v>220</v>
      </c>
      <c r="K188" s="4" t="str">
        <f>IF(_xlfn.XLOOKUP(LEFT(F188,12),'Reference_data '!G:G,'Reference_data '!I:I,"First Error",0,1)="First Error",_xlfn.XLOOKUP(LEFT(F188,7),'Reference_data '!G:G,'Reference_data '!H:H,"Second Error",0,1),_xlfn.XLOOKUP(LEFT(F188,12),'Reference_data '!G:G,'Reference_data '!I:I,"First Error",0,1))</f>
        <v>REFINERY</v>
      </c>
      <c r="L188" s="63">
        <v>2799</v>
      </c>
      <c r="M188" s="10" t="str">
        <f>VLOOKUP(L188,'Reference_data '!$A$2:$B$17,2,0)</f>
        <v>Prakash</v>
      </c>
      <c r="N188" s="10" t="str">
        <f>VLOOKUP(L188,'Reference_data '!$A$2:$C$18,3,0)</f>
        <v>INS</v>
      </c>
      <c r="O188" s="134">
        <v>45002</v>
      </c>
      <c r="Q188" s="134">
        <v>45002</v>
      </c>
      <c r="S188" s="139" t="s">
        <v>607</v>
      </c>
      <c r="AA188" s="63"/>
    </row>
    <row r="189" spans="1:29" ht="15.5" x14ac:dyDescent="0.35">
      <c r="A189" s="10">
        <f t="shared" si="7"/>
        <v>12</v>
      </c>
      <c r="B189" s="63">
        <f t="shared" si="8"/>
        <v>1</v>
      </c>
      <c r="C189" s="177">
        <v>13179472</v>
      </c>
      <c r="D189" s="43">
        <v>45006</v>
      </c>
      <c r="E189" s="25" t="s">
        <v>608</v>
      </c>
      <c r="F189" s="25" t="s">
        <v>42</v>
      </c>
      <c r="G189" s="25" t="s">
        <v>10</v>
      </c>
      <c r="H189" s="25" t="s">
        <v>218</v>
      </c>
      <c r="I189" s="25" t="s">
        <v>287</v>
      </c>
      <c r="J189" s="25" t="s">
        <v>220</v>
      </c>
      <c r="K189" s="4" t="str">
        <f>IF(_xlfn.XLOOKUP(LEFT(F189,12),'Reference_data '!G:G,'Reference_data '!I:I,"First Error",0,1)="First Error",_xlfn.XLOOKUP(LEFT(F189,7),'Reference_data '!G:G,'Reference_data '!H:H,"Second Error",0,1),_xlfn.XLOOKUP(LEFT(F189,12),'Reference_data '!G:G,'Reference_data '!I:I,"First Error",0,1))</f>
        <v>REFINERY</v>
      </c>
      <c r="L189" s="63">
        <v>8</v>
      </c>
      <c r="M189" s="10" t="s">
        <v>585</v>
      </c>
      <c r="N189" s="10" t="str">
        <f>VLOOKUP(L189,'Reference_data '!$A$2:$C$18,3,0)</f>
        <v>EXT</v>
      </c>
      <c r="O189" s="134">
        <v>45007</v>
      </c>
      <c r="AA189" s="63"/>
    </row>
    <row r="190" spans="1:29" ht="15.5" x14ac:dyDescent="0.35">
      <c r="A190" s="10">
        <f t="shared" si="7"/>
        <v>12</v>
      </c>
      <c r="B190" s="63">
        <f t="shared" si="8"/>
        <v>1</v>
      </c>
      <c r="C190" s="177">
        <v>13180331</v>
      </c>
      <c r="D190" s="43">
        <v>45007</v>
      </c>
      <c r="E190" s="25" t="s">
        <v>609</v>
      </c>
      <c r="F190" s="25" t="s">
        <v>448</v>
      </c>
      <c r="G190" s="25" t="s">
        <v>61</v>
      </c>
      <c r="H190" s="25" t="s">
        <v>223</v>
      </c>
      <c r="I190" s="25" t="s">
        <v>233</v>
      </c>
      <c r="J190" s="25" t="s">
        <v>220</v>
      </c>
      <c r="K190" s="4" t="str">
        <f>IF(_xlfn.XLOOKUP(LEFT(F190,12),'Reference_data '!G:G,'Reference_data '!I:I,"First Error",0,1)="First Error",_xlfn.XLOOKUP(LEFT(F190,7),'Reference_data '!G:G,'Reference_data '!H:H,"Second Error",0,1),_xlfn.XLOOKUP(LEFT(F190,12),'Reference_data '!G:G,'Reference_data '!I:I,"First Error",0,1))</f>
        <v>REFINERY</v>
      </c>
      <c r="L190" s="63">
        <v>2791</v>
      </c>
      <c r="M190" s="10" t="str">
        <f>VLOOKUP(L190,'Reference_data '!$A$2:$B$17,2,0)</f>
        <v>Champak</v>
      </c>
      <c r="N190" s="10" t="str">
        <f>VLOOKUP(L190,'Reference_data '!$A$2:$C$18,3,0)</f>
        <v>ELE</v>
      </c>
      <c r="O190" s="134">
        <v>45009</v>
      </c>
      <c r="AA190" s="63"/>
    </row>
    <row r="191" spans="1:29" ht="15.5" x14ac:dyDescent="0.35">
      <c r="A191" s="10">
        <f t="shared" si="7"/>
        <v>12</v>
      </c>
      <c r="B191" s="63" t="str">
        <f t="shared" si="8"/>
        <v/>
      </c>
      <c r="C191" s="177">
        <v>13181938</v>
      </c>
      <c r="D191" s="43">
        <v>45009</v>
      </c>
      <c r="E191" s="25" t="s">
        <v>610</v>
      </c>
      <c r="F191" s="25" t="s">
        <v>42</v>
      </c>
      <c r="G191" s="25" t="s">
        <v>10</v>
      </c>
      <c r="H191" s="25" t="s">
        <v>223</v>
      </c>
      <c r="I191" s="25" t="s">
        <v>611</v>
      </c>
      <c r="J191" s="25" t="s">
        <v>256</v>
      </c>
      <c r="K191" s="4" t="str">
        <f>IF(_xlfn.XLOOKUP(LEFT(F191,12),'Reference_data '!G:G,'Reference_data '!I:I,"First Error",0,1)="First Error",_xlfn.XLOOKUP(LEFT(F191,7),'Reference_data '!G:G,'Reference_data '!H:H,"Second Error",0,1),_xlfn.XLOOKUP(LEFT(F191,12),'Reference_data '!G:G,'Reference_data '!I:I,"First Error",0,1))</f>
        <v>REFINERY</v>
      </c>
      <c r="M191" s="10" t="e">
        <f>VLOOKUP(L191,'Reference_data '!$A$2:$B$17,2,0)</f>
        <v>#N/A</v>
      </c>
      <c r="N191" s="10" t="e">
        <f>VLOOKUP(L191,'Reference_data '!$A$2:$C$18,3,0)</f>
        <v>#N/A</v>
      </c>
      <c r="AA191" s="63"/>
    </row>
    <row r="192" spans="1:29" ht="15.5" x14ac:dyDescent="0.35">
      <c r="A192" s="10">
        <f t="shared" si="7"/>
        <v>30</v>
      </c>
      <c r="B192" s="10" t="str">
        <f t="shared" si="8"/>
        <v/>
      </c>
      <c r="C192" s="177">
        <v>13043983</v>
      </c>
      <c r="D192" s="43">
        <v>44766</v>
      </c>
      <c r="E192" s="131" t="s">
        <v>612</v>
      </c>
      <c r="F192" s="25" t="s">
        <v>613</v>
      </c>
      <c r="G192" s="25" t="s">
        <v>10</v>
      </c>
      <c r="H192" s="25" t="s">
        <v>218</v>
      </c>
      <c r="I192" s="25" t="s">
        <v>468</v>
      </c>
      <c r="J192" s="25" t="s">
        <v>302</v>
      </c>
      <c r="K192" s="4" t="str">
        <f>IF(_xlfn.XLOOKUP(LEFT(F192,12),'Reference_data '!G:G,'Reference_data '!I:I,"First Error",0,1)="First Error",_xlfn.XLOOKUP(LEFT(F192,7),'Reference_data '!G:G,'Reference_data '!H:H,"Second Error",0,1),_xlfn.XLOOKUP(LEFT(F192,12),'Reference_data '!G:G,'Reference_data '!I:I,"First Error",0,1))</f>
        <v>PACKING</v>
      </c>
      <c r="L192" s="63">
        <v>2785</v>
      </c>
      <c r="M192" s="63" t="str">
        <f>VLOOKUP(L192,'Reference_data '!$A$2:$B$17,2,0)</f>
        <v>Manu</v>
      </c>
      <c r="N192" s="10" t="str">
        <f>VLOOKUP(L192,'Reference_data '!$A$2:$C$18,3,0)</f>
        <v>MEC</v>
      </c>
      <c r="O192" s="134">
        <v>44766</v>
      </c>
      <c r="Q192" s="134">
        <v>44766</v>
      </c>
      <c r="R192" s="63">
        <v>0.5</v>
      </c>
      <c r="T192" s="63" t="s">
        <v>614</v>
      </c>
      <c r="AA192" s="63"/>
      <c r="AC192" s="64" t="e">
        <f>_xlfn.XLOOKUP(C192,DATA1,DATA4,"NA",0,1)</f>
        <v>#REF!</v>
      </c>
    </row>
    <row r="193" spans="1:29" ht="15.5" x14ac:dyDescent="0.35">
      <c r="A193" s="10">
        <f t="shared" si="7"/>
        <v>13</v>
      </c>
      <c r="B193" s="63" t="str">
        <f t="shared" si="8"/>
        <v/>
      </c>
      <c r="C193" s="177">
        <v>13184222</v>
      </c>
      <c r="D193" s="43">
        <v>45013</v>
      </c>
      <c r="E193" s="25" t="s">
        <v>615</v>
      </c>
      <c r="F193" s="25" t="s">
        <v>42</v>
      </c>
      <c r="G193" s="25" t="s">
        <v>10</v>
      </c>
      <c r="H193" s="25" t="s">
        <v>223</v>
      </c>
      <c r="I193" s="25" t="s">
        <v>611</v>
      </c>
      <c r="J193" s="25" t="s">
        <v>256</v>
      </c>
      <c r="K193" s="4" t="str">
        <f>IF(_xlfn.XLOOKUP(LEFT(F193,12),'Reference_data '!G:G,'Reference_data '!I:I,"First Error",0,1)="First Error",_xlfn.XLOOKUP(LEFT(F193,7),'Reference_data '!G:G,'Reference_data '!H:H,"Second Error",0,1),_xlfn.XLOOKUP(LEFT(F193,12),'Reference_data '!G:G,'Reference_data '!I:I,"First Error",0,1))</f>
        <v>REFINERY</v>
      </c>
      <c r="M193" s="10" t="e">
        <f>VLOOKUP(L193,'Reference_data '!$A$2:$B$17,2,0)</f>
        <v>#N/A</v>
      </c>
      <c r="N193" s="10" t="e">
        <f>VLOOKUP(L193,'Reference_data '!$A$2:$C$18,3,0)</f>
        <v>#N/A</v>
      </c>
      <c r="AA193" s="63"/>
    </row>
    <row r="194" spans="1:29" ht="15.5" x14ac:dyDescent="0.35">
      <c r="A194" s="10">
        <f t="shared" ref="A194:A257" si="9">WEEKNUM($D194,16)</f>
        <v>22</v>
      </c>
      <c r="B194" s="10" t="str">
        <f t="shared" ref="B194:B257" si="10">IF(J194="COMP",WEEKNUM(Q194,16),"")</f>
        <v/>
      </c>
      <c r="C194" s="249">
        <v>13015216</v>
      </c>
      <c r="D194" s="90">
        <v>44711</v>
      </c>
      <c r="E194" s="223" t="s">
        <v>616</v>
      </c>
      <c r="F194" s="87" t="s">
        <v>106</v>
      </c>
      <c r="G194" s="87" t="s">
        <v>10</v>
      </c>
      <c r="H194" s="87">
        <v>1</v>
      </c>
      <c r="I194" s="87" t="s">
        <v>255</v>
      </c>
      <c r="J194" s="87" t="s">
        <v>302</v>
      </c>
      <c r="K194" s="4" t="str">
        <f>IF(_xlfn.XLOOKUP(LEFT(F194,12),'Reference_data '!G:G,'Reference_data '!I:I,"First Error",0,1)="First Error",_xlfn.XLOOKUP(LEFT(F194,7),'Reference_data '!G:G,'Reference_data '!H:H,"Second Error",0,1),_xlfn.XLOOKUP(LEFT(F194,12),'Reference_data '!G:G,'Reference_data '!I:I,"First Error",0,1))</f>
        <v>WAREHOUSE</v>
      </c>
      <c r="L194" s="10">
        <v>8</v>
      </c>
      <c r="M194" s="10" t="s">
        <v>617</v>
      </c>
      <c r="N194" s="10" t="str">
        <f>VLOOKUP(L194,'Reference_data '!$A$2:$C$18,3,0)</f>
        <v>EXT</v>
      </c>
      <c r="O194" s="10">
        <v>31</v>
      </c>
      <c r="P194" s="10"/>
      <c r="Q194" s="10"/>
      <c r="R194" s="10"/>
      <c r="S194" s="4" t="s">
        <v>618</v>
      </c>
      <c r="T194" s="10"/>
      <c r="U194" s="10"/>
      <c r="V194" s="26">
        <f ca="1">TODAY()</f>
        <v>45194</v>
      </c>
      <c r="W194" s="10" t="str" cm="1">
        <f t="array" aca="1" ref="W194" ca="1">IF(J194="WMAT",_xlfn.IFS(U194-V194=0,"Update require",U194-V194&lt;0,"Pending follow up",U194-V194&gt;0,"ASK Later"),"")</f>
        <v>Pending follow up</v>
      </c>
      <c r="X194" s="10"/>
      <c r="Y194" s="10"/>
      <c r="Z194" s="10"/>
      <c r="AA194" s="10"/>
      <c r="AB194"/>
      <c r="AC194" s="64" t="e">
        <f>_xlfn.XLOOKUP(C194,DATA1,DATA4,"NA",0,1)</f>
        <v>#REF!</v>
      </c>
    </row>
    <row r="195" spans="1:29" ht="31" x14ac:dyDescent="0.35">
      <c r="A195" s="10">
        <f t="shared" si="9"/>
        <v>23</v>
      </c>
      <c r="B195" s="10" t="str">
        <f t="shared" si="10"/>
        <v/>
      </c>
      <c r="C195" s="271">
        <v>13019933</v>
      </c>
      <c r="D195" s="138">
        <v>44720</v>
      </c>
      <c r="E195" s="275" t="s">
        <v>619</v>
      </c>
      <c r="F195" s="144" t="s">
        <v>184</v>
      </c>
      <c r="G195" s="144" t="s">
        <v>10</v>
      </c>
      <c r="H195" s="224">
        <v>1</v>
      </c>
      <c r="I195" s="144" t="s">
        <v>219</v>
      </c>
      <c r="J195" s="144" t="s">
        <v>246</v>
      </c>
      <c r="K195" s="4" t="str">
        <f>IF(_xlfn.XLOOKUP(LEFT(F195,12),'Reference_data '!G:G,'Reference_data '!I:I,"First Error",0,1)="First Error",_xlfn.XLOOKUP(LEFT(F195,7),'Reference_data '!G:G,'Reference_data '!H:H,"Second Error",0,1),_xlfn.XLOOKUP(LEFT(F195,12),'Reference_data '!G:G,'Reference_data '!I:I,"First Error",0,1))</f>
        <v>BUILDINGS &amp; INFRASTRUCTURE</v>
      </c>
      <c r="M195" s="63" t="s">
        <v>620</v>
      </c>
      <c r="N195" s="63" t="e">
        <f>VLOOKUP(L195,'Reference_data '!$A$2:$C$18,3,0)</f>
        <v>#N/A</v>
      </c>
      <c r="S195" s="139" t="s">
        <v>621</v>
      </c>
      <c r="V195" s="26">
        <f ca="1">TODAY()</f>
        <v>45194</v>
      </c>
      <c r="W195" s="63" t="str" cm="1">
        <f t="array" ref="W195">IF(J195="WMAT",_xlfn.IFS(U195-V195=0,"Update require",U195-V195&lt;0,"Pending follow up",U195-V195&gt;0,"ASK Later"),"")</f>
        <v/>
      </c>
      <c r="AA195" s="63"/>
      <c r="AC195" s="64" t="e">
        <f>_xlfn.XLOOKUP(C195,DATA1,DATA4,"NA",0,1)</f>
        <v>#REF!</v>
      </c>
    </row>
    <row r="196" spans="1:29" ht="15.5" x14ac:dyDescent="0.35">
      <c r="A196" s="10">
        <f t="shared" si="9"/>
        <v>13</v>
      </c>
      <c r="B196" s="63" t="str">
        <f t="shared" si="10"/>
        <v/>
      </c>
      <c r="C196" s="177">
        <v>13184223</v>
      </c>
      <c r="D196" s="43">
        <v>45013</v>
      </c>
      <c r="E196" s="25" t="s">
        <v>622</v>
      </c>
      <c r="F196" s="25" t="s">
        <v>42</v>
      </c>
      <c r="G196" s="25" t="s">
        <v>10</v>
      </c>
      <c r="H196" s="25" t="s">
        <v>223</v>
      </c>
      <c r="I196" s="25" t="s">
        <v>611</v>
      </c>
      <c r="J196" s="25" t="s">
        <v>256</v>
      </c>
      <c r="K196" s="4" t="str">
        <f>IF(_xlfn.XLOOKUP(LEFT(F196,12),'Reference_data '!G:G,'Reference_data '!I:I,"First Error",0,1)="First Error",_xlfn.XLOOKUP(LEFT(F196,7),'Reference_data '!G:G,'Reference_data '!H:H,"Second Error",0,1),_xlfn.XLOOKUP(LEFT(F196,12),'Reference_data '!G:G,'Reference_data '!I:I,"First Error",0,1))</f>
        <v>REFINERY</v>
      </c>
      <c r="M196" s="10" t="e">
        <f>VLOOKUP(L196,'Reference_data '!$A$2:$B$17,2,0)</f>
        <v>#N/A</v>
      </c>
      <c r="N196" s="10" t="e">
        <f>VLOOKUP(L196,'Reference_data '!$A$2:$C$18,3,0)</f>
        <v>#N/A</v>
      </c>
      <c r="AA196" s="63"/>
    </row>
    <row r="197" spans="1:29" ht="15.5" x14ac:dyDescent="0.35">
      <c r="A197" s="10">
        <f t="shared" si="9"/>
        <v>32</v>
      </c>
      <c r="B197" s="10" t="str">
        <f t="shared" si="10"/>
        <v/>
      </c>
      <c r="C197" s="177">
        <v>13051441</v>
      </c>
      <c r="D197" s="43">
        <v>44779</v>
      </c>
      <c r="E197" s="131" t="s">
        <v>623</v>
      </c>
      <c r="F197" s="25" t="s">
        <v>418</v>
      </c>
      <c r="G197" s="25" t="s">
        <v>10</v>
      </c>
      <c r="H197" s="25" t="s">
        <v>288</v>
      </c>
      <c r="I197" s="25" t="s">
        <v>238</v>
      </c>
      <c r="J197" s="25" t="s">
        <v>302</v>
      </c>
      <c r="K197" s="4" t="str">
        <f>IF(_xlfn.XLOOKUP(LEFT(F197,12),'Reference_data '!G:G,'Reference_data '!I:I,"First Error",0,1)="First Error",_xlfn.XLOOKUP(LEFT(F197,7),'Reference_data '!G:G,'Reference_data '!H:H,"Second Error",0,1),_xlfn.XLOOKUP(LEFT(F197,12),'Reference_data '!G:G,'Reference_data '!I:I,"First Error",0,1))</f>
        <v>PACKING-MOULDING PLANT</v>
      </c>
      <c r="L197" s="63">
        <v>3070</v>
      </c>
      <c r="M197" s="63" t="str">
        <f>VLOOKUP(L197,'Reference_data '!$A$2:$B$17,2,0)</f>
        <v>Mahesh</v>
      </c>
      <c r="N197" s="10" t="str">
        <f>VLOOKUP(L197,'Reference_data '!$A$2:$C$18,3,0)</f>
        <v>MEC</v>
      </c>
      <c r="O197" s="134">
        <v>44781</v>
      </c>
      <c r="AA197" s="63"/>
      <c r="AC197" s="64" t="e">
        <f>_xlfn.XLOOKUP(C197,DATA1,DATA4,"NA",0,1)</f>
        <v>#REF!</v>
      </c>
    </row>
    <row r="198" spans="1:29" ht="15.5" x14ac:dyDescent="0.35">
      <c r="A198" s="10">
        <f t="shared" si="9"/>
        <v>25</v>
      </c>
      <c r="B198" s="10">
        <f t="shared" si="10"/>
        <v>1</v>
      </c>
      <c r="C198" s="249">
        <v>13025153</v>
      </c>
      <c r="D198" s="90">
        <v>44730</v>
      </c>
      <c r="E198" s="223" t="s">
        <v>624</v>
      </c>
      <c r="F198" s="87" t="s">
        <v>182</v>
      </c>
      <c r="G198" s="25" t="s">
        <v>10</v>
      </c>
      <c r="H198" s="87">
        <v>1</v>
      </c>
      <c r="I198" s="87" t="s">
        <v>625</v>
      </c>
      <c r="J198" s="87" t="s">
        <v>220</v>
      </c>
      <c r="K198" s="4" t="str">
        <f>IF(_xlfn.XLOOKUP(LEFT(F198,12),'Reference_data '!G:G,'Reference_data '!I:I,"First Error",0,1)="First Error",_xlfn.XLOOKUP(LEFT(F198,7),'Reference_data '!G:G,'Reference_data '!H:H,"Second Error",0,1),_xlfn.XLOOKUP(LEFT(F198,12),'Reference_data '!G:G,'Reference_data '!I:I,"First Error",0,1))</f>
        <v>Kandla plant</v>
      </c>
      <c r="L198" s="10"/>
      <c r="M198" s="10" t="e">
        <f>VLOOKUP(L198,'Reference_data '!$A$2:$B$17,2,0)</f>
        <v>#N/A</v>
      </c>
      <c r="N198" s="10" t="e">
        <f>VLOOKUP(L198,'Reference_data '!$A$2:$C$18,3,0)</f>
        <v>#N/A</v>
      </c>
      <c r="O198" s="10"/>
      <c r="P198" s="10"/>
      <c r="Q198" s="10"/>
      <c r="R198" s="10"/>
      <c r="S198" s="4" t="s">
        <v>225</v>
      </c>
      <c r="T198" s="10"/>
      <c r="U198" s="10"/>
      <c r="V198" s="26">
        <f ca="1">TODAY()</f>
        <v>45194</v>
      </c>
      <c r="W198" s="10"/>
      <c r="X198" s="10"/>
      <c r="Y198" s="10"/>
      <c r="Z198" s="10"/>
      <c r="AA198" s="10"/>
      <c r="AB198"/>
      <c r="AC198" s="64" t="e">
        <f>_xlfn.XLOOKUP(C198,DATA1,DATA4,"NA",0,1)</f>
        <v>#REF!</v>
      </c>
    </row>
    <row r="199" spans="1:29" ht="15.5" x14ac:dyDescent="0.35">
      <c r="A199" s="10">
        <f t="shared" si="9"/>
        <v>25</v>
      </c>
      <c r="B199" s="10">
        <f t="shared" si="10"/>
        <v>1</v>
      </c>
      <c r="C199" s="177">
        <v>13028563</v>
      </c>
      <c r="D199" s="376">
        <v>44736</v>
      </c>
      <c r="E199" s="131" t="s">
        <v>626</v>
      </c>
      <c r="F199" s="25" t="s">
        <v>627</v>
      </c>
      <c r="G199" s="25" t="s">
        <v>92</v>
      </c>
      <c r="H199" s="25" t="s">
        <v>223</v>
      </c>
      <c r="I199" s="25" t="s">
        <v>233</v>
      </c>
      <c r="J199" s="25" t="s">
        <v>220</v>
      </c>
      <c r="K199" s="4" t="str">
        <f>IF(_xlfn.XLOOKUP(LEFT(F199,12),'Reference_data '!G:G,'Reference_data '!I:I,"First Error",0,1)="First Error",_xlfn.XLOOKUP(LEFT(F199,7),'Reference_data '!G:G,'Reference_data '!H:H,"Second Error",0,1),_xlfn.XLOOKUP(LEFT(F199,12),'Reference_data '!G:G,'Reference_data '!I:I,"First Error",0,1))</f>
        <v>PACKING</v>
      </c>
      <c r="L199" s="10"/>
      <c r="M199" s="10" t="e">
        <f>VLOOKUP(L199,'Reference_data '!$A$2:$B$17,2,0)</f>
        <v>#N/A</v>
      </c>
      <c r="N199" s="10" t="e">
        <f>VLOOKUP(L199,'Reference_data '!$A$2:$C$18,3,0)</f>
        <v>#N/A</v>
      </c>
      <c r="O199" s="26">
        <v>44870</v>
      </c>
      <c r="P199" s="10"/>
      <c r="Q199" s="10"/>
      <c r="R199" s="10"/>
      <c r="S199" s="4"/>
      <c r="T199" s="10"/>
      <c r="U199" s="10"/>
      <c r="W199" s="10"/>
      <c r="X199" s="10"/>
      <c r="Y199" s="10"/>
      <c r="Z199" s="10"/>
      <c r="AA199" s="10"/>
      <c r="AB199"/>
      <c r="AC199" s="64" t="e">
        <f>_xlfn.XLOOKUP(C199,DATA1,DATA4,"NA",0,1)</f>
        <v>#REF!</v>
      </c>
    </row>
    <row r="200" spans="1:29" ht="15.5" x14ac:dyDescent="0.35">
      <c r="A200" s="10">
        <f t="shared" si="9"/>
        <v>26</v>
      </c>
      <c r="B200" s="10">
        <f t="shared" si="10"/>
        <v>1</v>
      </c>
      <c r="C200" s="177">
        <v>13029325</v>
      </c>
      <c r="D200" s="43">
        <v>44737</v>
      </c>
      <c r="E200" s="131" t="s">
        <v>628</v>
      </c>
      <c r="F200" s="25" t="s">
        <v>182</v>
      </c>
      <c r="G200" s="25" t="s">
        <v>10</v>
      </c>
      <c r="H200" s="25" t="s">
        <v>218</v>
      </c>
      <c r="I200" s="25" t="s">
        <v>594</v>
      </c>
      <c r="J200" s="25" t="s">
        <v>220</v>
      </c>
      <c r="K200" s="4" t="str">
        <f>IF(_xlfn.XLOOKUP(LEFT(F200,12),'Reference_data '!G:G,'Reference_data '!I:I,"First Error",0,1)="First Error",_xlfn.XLOOKUP(LEFT(F200,7),'Reference_data '!G:G,'Reference_data '!H:H,"Second Error",0,1),_xlfn.XLOOKUP(LEFT(F200,12),'Reference_data '!G:G,'Reference_data '!I:I,"First Error",0,1))</f>
        <v>Kandla plant</v>
      </c>
      <c r="L200" s="10"/>
      <c r="M200" s="10" t="e">
        <f>VLOOKUP(L200,'Reference_data '!$A$2:$B$17,2,0)</f>
        <v>#N/A</v>
      </c>
      <c r="N200" s="10" t="e">
        <f>VLOOKUP(L200,'Reference_data '!$A$2:$C$18,3,0)</f>
        <v>#N/A</v>
      </c>
      <c r="O200" s="10"/>
      <c r="P200" s="10"/>
      <c r="Q200" s="10"/>
      <c r="R200" s="10"/>
      <c r="S200" s="4" t="s">
        <v>225</v>
      </c>
      <c r="T200" s="10"/>
      <c r="U200" s="10"/>
      <c r="W200" s="10"/>
      <c r="X200" s="10"/>
      <c r="Y200" s="10"/>
      <c r="Z200" s="10"/>
      <c r="AA200" s="10"/>
      <c r="AB200"/>
      <c r="AC200" s="64" t="e">
        <f>_xlfn.XLOOKUP(C200,DATA1,DATA4,"NA",0,1)</f>
        <v>#REF!</v>
      </c>
    </row>
    <row r="201" spans="1:29" ht="15.5" x14ac:dyDescent="0.35">
      <c r="A201" s="10">
        <f t="shared" si="9"/>
        <v>40</v>
      </c>
      <c r="B201" s="10">
        <f t="shared" si="10"/>
        <v>1</v>
      </c>
      <c r="C201" s="177">
        <v>13082129</v>
      </c>
      <c r="D201" s="376">
        <v>44837</v>
      </c>
      <c r="E201" s="131" t="s">
        <v>629</v>
      </c>
      <c r="F201" s="25" t="s">
        <v>478</v>
      </c>
      <c r="G201" s="25" t="s">
        <v>92</v>
      </c>
      <c r="H201" s="25" t="s">
        <v>218</v>
      </c>
      <c r="I201" s="25" t="s">
        <v>382</v>
      </c>
      <c r="J201" s="25" t="s">
        <v>220</v>
      </c>
      <c r="K201" s="4" t="str">
        <f>IF(_xlfn.XLOOKUP(LEFT(F201,12),'Reference_data '!G:G,'Reference_data '!I:I,"First Error",0,1)="First Error",_xlfn.XLOOKUP(LEFT(F201,7),'Reference_data '!G:G,'Reference_data '!H:H,"Second Error",0,1),_xlfn.XLOOKUP(LEFT(F201,12),'Reference_data '!G:G,'Reference_data '!I:I,"First Error",0,1))</f>
        <v>PACKING-MOULDING PLANT</v>
      </c>
      <c r="L201" s="63">
        <v>3346</v>
      </c>
      <c r="M201" s="63" t="str">
        <f>VLOOKUP(L201,'Reference_data '!$A$2:$B$17,2,0)</f>
        <v>Manish</v>
      </c>
      <c r="N201" s="10" t="str">
        <f>VLOOKUP(L201,'Reference_data '!$A$2:$C$18,3,0)</f>
        <v>INS</v>
      </c>
      <c r="O201" s="134">
        <v>44837</v>
      </c>
      <c r="P201" s="134">
        <v>44874</v>
      </c>
      <c r="S201" s="139" t="s">
        <v>630</v>
      </c>
      <c r="AA201" s="63"/>
      <c r="AC201" s="64" t="e">
        <f>_xlfn.XLOOKUP(C201,DATA1,DATA4,"NA",0,1)</f>
        <v>#REF!</v>
      </c>
    </row>
    <row r="202" spans="1:29" ht="31" x14ac:dyDescent="0.35">
      <c r="A202" s="10">
        <f t="shared" si="9"/>
        <v>43</v>
      </c>
      <c r="B202" s="10" t="str">
        <f t="shared" si="10"/>
        <v/>
      </c>
      <c r="C202" s="177">
        <v>13093207</v>
      </c>
      <c r="D202" s="376">
        <v>44856</v>
      </c>
      <c r="E202" s="131" t="s">
        <v>631</v>
      </c>
      <c r="F202" s="25" t="s">
        <v>632</v>
      </c>
      <c r="G202" s="25" t="s">
        <v>92</v>
      </c>
      <c r="H202" s="25" t="s">
        <v>218</v>
      </c>
      <c r="I202" s="25" t="s">
        <v>285</v>
      </c>
      <c r="J202" s="25" t="s">
        <v>228</v>
      </c>
      <c r="K202" s="4" t="str">
        <f>IF(_xlfn.XLOOKUP(LEFT(F202,12),'Reference_data '!G:G,'Reference_data '!I:I,"First Error",0,1)="First Error",_xlfn.XLOOKUP(LEFT(F202,7),'Reference_data '!G:G,'Reference_data '!H:H,"Second Error",0,1),_xlfn.XLOOKUP(LEFT(F202,12),'Reference_data '!G:G,'Reference_data '!I:I,"First Error",0,1))</f>
        <v>PACKING</v>
      </c>
      <c r="L202" s="63">
        <v>8</v>
      </c>
      <c r="M202" s="63" t="s">
        <v>260</v>
      </c>
      <c r="N202" s="10" t="str">
        <f>VLOOKUP(L202,'Reference_data '!$A$2:$C$18,3,0)</f>
        <v>EXT</v>
      </c>
      <c r="O202" s="134">
        <v>44863</v>
      </c>
      <c r="S202" s="139" t="s">
        <v>633</v>
      </c>
      <c r="AA202" s="63"/>
    </row>
    <row r="203" spans="1:29" ht="15.5" x14ac:dyDescent="0.35">
      <c r="A203" s="10">
        <f t="shared" si="9"/>
        <v>47</v>
      </c>
      <c r="B203" s="10">
        <f t="shared" si="10"/>
        <v>1</v>
      </c>
      <c r="C203" s="177">
        <v>13111279</v>
      </c>
      <c r="D203" s="43">
        <v>44889</v>
      </c>
      <c r="E203" s="131" t="s">
        <v>634</v>
      </c>
      <c r="F203" s="25" t="s">
        <v>635</v>
      </c>
      <c r="G203" s="25" t="s">
        <v>92</v>
      </c>
      <c r="H203" s="25" t="s">
        <v>218</v>
      </c>
      <c r="I203" s="25" t="s">
        <v>263</v>
      </c>
      <c r="J203" s="25" t="s">
        <v>220</v>
      </c>
      <c r="K203" s="4" t="str">
        <f>IF(_xlfn.XLOOKUP(LEFT(F203,12),'Reference_data '!G:G,'Reference_data '!I:I,"First Error",0,1)="First Error",_xlfn.XLOOKUP(LEFT(F203,7),'Reference_data '!G:G,'Reference_data '!H:H,"Second Error",0,1),_xlfn.XLOOKUP(LEFT(F203,12),'Reference_data '!G:G,'Reference_data '!I:I,"First Error",0,1))</f>
        <v>REFINERY AMMONIA SYSTEM</v>
      </c>
      <c r="M203" s="10" t="e">
        <f>VLOOKUP(L203,'Reference_data '!$A$2:$B$17,2,0)</f>
        <v>#N/A</v>
      </c>
      <c r="N203" s="10" t="e">
        <f>VLOOKUP(L203,'Reference_data '!$A$2:$C$18,3,0)</f>
        <v>#N/A</v>
      </c>
      <c r="S203" s="4" t="s">
        <v>249</v>
      </c>
      <c r="AA203" s="63"/>
    </row>
    <row r="204" spans="1:29" ht="29" x14ac:dyDescent="0.35">
      <c r="A204" s="10">
        <f t="shared" si="9"/>
        <v>46</v>
      </c>
      <c r="B204" s="10">
        <f t="shared" si="10"/>
        <v>1</v>
      </c>
      <c r="C204" s="177">
        <v>13107353</v>
      </c>
      <c r="D204" s="376">
        <v>44882</v>
      </c>
      <c r="E204" s="131" t="s">
        <v>636</v>
      </c>
      <c r="F204" s="25" t="s">
        <v>637</v>
      </c>
      <c r="G204" s="25" t="s">
        <v>92</v>
      </c>
      <c r="H204" s="25" t="s">
        <v>223</v>
      </c>
      <c r="I204" s="25" t="s">
        <v>233</v>
      </c>
      <c r="J204" s="25" t="s">
        <v>220</v>
      </c>
      <c r="K204" s="4" t="str">
        <f>IF(_xlfn.XLOOKUP(LEFT(F204,12),'Reference_data '!G:G,'Reference_data '!I:I,"First Error",0,1)="First Error",_xlfn.XLOOKUP(LEFT(F204,7),'Reference_data '!G:G,'Reference_data '!H:H,"Second Error",0,1),_xlfn.XLOOKUP(LEFT(F204,12),'Reference_data '!G:G,'Reference_data '!I:I,"First Error",0,1))</f>
        <v>PACKING</v>
      </c>
      <c r="M204" s="10" t="e">
        <f>VLOOKUP(L204,'Reference_data '!$A$2:$B$17,2,0)</f>
        <v>#N/A</v>
      </c>
      <c r="N204" s="10" t="e">
        <f>VLOOKUP(L204,'Reference_data '!$A$2:$C$18,3,0)</f>
        <v>#N/A</v>
      </c>
      <c r="S204" s="139" t="s">
        <v>638</v>
      </c>
      <c r="AA204" s="63"/>
    </row>
    <row r="205" spans="1:29" ht="15.5" x14ac:dyDescent="0.35">
      <c r="A205" s="10">
        <f t="shared" si="9"/>
        <v>48</v>
      </c>
      <c r="B205" s="10">
        <f t="shared" si="10"/>
        <v>1</v>
      </c>
      <c r="C205" s="177">
        <v>13115602</v>
      </c>
      <c r="D205" s="376">
        <v>44897</v>
      </c>
      <c r="E205" s="131" t="s">
        <v>639</v>
      </c>
      <c r="F205" s="25" t="s">
        <v>188</v>
      </c>
      <c r="G205" s="25" t="s">
        <v>92</v>
      </c>
      <c r="H205" s="25" t="s">
        <v>218</v>
      </c>
      <c r="I205" s="25" t="s">
        <v>255</v>
      </c>
      <c r="J205" s="25" t="s">
        <v>220</v>
      </c>
      <c r="K205" s="4" t="str">
        <f>IF(_xlfn.XLOOKUP(LEFT(F205,12),'Reference_data '!G:G,'Reference_data '!I:I,"First Error",0,1)="First Error",_xlfn.XLOOKUP(LEFT(F205,7),'Reference_data '!G:G,'Reference_data '!H:H,"Second Error",0,1),_xlfn.XLOOKUP(LEFT(F205,12),'Reference_data '!G:G,'Reference_data '!I:I,"First Error",0,1))</f>
        <v>PACKING</v>
      </c>
      <c r="M205" s="10" t="e">
        <f>VLOOKUP(L205,'Reference_data '!$A$2:$B$17,2,0)</f>
        <v>#N/A</v>
      </c>
      <c r="N205" s="10" t="e">
        <f>VLOOKUP(L205,'Reference_data '!$A$2:$C$18,3,0)</f>
        <v>#N/A</v>
      </c>
      <c r="AA205" s="63"/>
    </row>
    <row r="206" spans="1:29" s="350" customFormat="1" ht="15.5" x14ac:dyDescent="0.35">
      <c r="A206" s="10">
        <f t="shared" si="9"/>
        <v>49</v>
      </c>
      <c r="B206" s="10" t="str">
        <f t="shared" si="10"/>
        <v/>
      </c>
      <c r="C206" s="177">
        <v>13116517</v>
      </c>
      <c r="D206" s="43">
        <v>44899</v>
      </c>
      <c r="E206" s="131" t="s">
        <v>640</v>
      </c>
      <c r="F206" s="25" t="s">
        <v>72</v>
      </c>
      <c r="G206" s="25" t="s">
        <v>10</v>
      </c>
      <c r="H206" s="25" t="s">
        <v>218</v>
      </c>
      <c r="I206" s="25" t="s">
        <v>219</v>
      </c>
      <c r="J206" s="25" t="s">
        <v>302</v>
      </c>
      <c r="K206" s="4" t="str">
        <f>IF(_xlfn.XLOOKUP(LEFT(F206,12),'Reference_data '!G:G,'Reference_data '!I:I,"First Error",0,1)="First Error",_xlfn.XLOOKUP(LEFT(F206,7),'Reference_data '!G:G,'Reference_data '!H:H,"Second Error",0,1),_xlfn.XLOOKUP(LEFT(F206,12),'Reference_data '!G:G,'Reference_data '!I:I,"First Error",0,1))</f>
        <v>PACKING TANKFARM PMFG</v>
      </c>
      <c r="L206" s="63">
        <v>2781</v>
      </c>
      <c r="M206" s="10" t="str">
        <f>VLOOKUP(L206,'Reference_data '!$A$2:$B$17,2,0)</f>
        <v>Bhim Rao</v>
      </c>
      <c r="N206" s="10" t="str">
        <f>VLOOKUP(L206,'Reference_data '!$A$2:$C$18,3,0)</f>
        <v>MEC</v>
      </c>
      <c r="O206" s="134">
        <v>44898</v>
      </c>
      <c r="P206" s="63"/>
      <c r="Q206" s="63"/>
      <c r="R206" s="63"/>
      <c r="S206" s="139" t="s">
        <v>641</v>
      </c>
      <c r="T206" s="63"/>
      <c r="U206" s="63"/>
      <c r="V206" s="10"/>
      <c r="W206" s="63"/>
      <c r="X206" s="63"/>
      <c r="Y206" s="63"/>
      <c r="Z206" s="63"/>
      <c r="AA206" s="63"/>
      <c r="AB206" s="64"/>
      <c r="AC206" s="64"/>
    </row>
    <row r="207" spans="1:29" ht="15.5" x14ac:dyDescent="0.35">
      <c r="A207" s="10">
        <f t="shared" si="9"/>
        <v>27</v>
      </c>
      <c r="B207" s="10">
        <f t="shared" si="10"/>
        <v>1</v>
      </c>
      <c r="C207" s="177">
        <v>13032714</v>
      </c>
      <c r="D207" s="43">
        <v>44744</v>
      </c>
      <c r="E207" s="131" t="s">
        <v>642</v>
      </c>
      <c r="F207" s="25" t="s">
        <v>182</v>
      </c>
      <c r="G207" s="25" t="s">
        <v>10</v>
      </c>
      <c r="H207" s="25" t="s">
        <v>218</v>
      </c>
      <c r="I207" s="25" t="s">
        <v>594</v>
      </c>
      <c r="J207" s="25" t="s">
        <v>220</v>
      </c>
      <c r="K207" s="4" t="str">
        <f>IF(_xlfn.XLOOKUP(LEFT(F207,12),'Reference_data '!G:G,'Reference_data '!I:I,"First Error",0,1)="First Error",_xlfn.XLOOKUP(LEFT(F207,7),'Reference_data '!G:G,'Reference_data '!H:H,"Second Error",0,1),_xlfn.XLOOKUP(LEFT(F207,12),'Reference_data '!G:G,'Reference_data '!I:I,"First Error",0,1))</f>
        <v>Kandla plant</v>
      </c>
      <c r="L207" s="10"/>
      <c r="M207" s="63" t="e">
        <f>VLOOKUP(L207,'Reference_data '!$A$2:$B$17,2,0)</f>
        <v>#N/A</v>
      </c>
      <c r="N207" s="10" t="e">
        <f>VLOOKUP(L207,'Reference_data '!$A$2:$C$18,3,0)</f>
        <v>#N/A</v>
      </c>
      <c r="O207" s="10"/>
      <c r="P207" s="10"/>
      <c r="Q207" s="10"/>
      <c r="R207" s="10"/>
      <c r="S207" s="4" t="s">
        <v>225</v>
      </c>
      <c r="T207" s="10"/>
      <c r="U207" s="10"/>
      <c r="W207" s="10"/>
      <c r="X207" s="10"/>
      <c r="Y207" s="10"/>
      <c r="Z207" s="10"/>
      <c r="AA207" s="10"/>
      <c r="AB207"/>
      <c r="AC207" s="64" t="e">
        <f>_xlfn.XLOOKUP(C207,DATA1,DATA4,"NA",0,1)</f>
        <v>#REF!</v>
      </c>
    </row>
    <row r="208" spans="1:29" ht="29" x14ac:dyDescent="0.35">
      <c r="A208" s="10">
        <f t="shared" si="9"/>
        <v>27</v>
      </c>
      <c r="B208" s="10" t="str">
        <f t="shared" si="10"/>
        <v/>
      </c>
      <c r="C208" s="177">
        <v>13034588</v>
      </c>
      <c r="D208" s="43">
        <v>44748</v>
      </c>
      <c r="E208" s="131" t="s">
        <v>643</v>
      </c>
      <c r="F208" s="25" t="s">
        <v>182</v>
      </c>
      <c r="G208" s="25" t="s">
        <v>10</v>
      </c>
      <c r="H208" s="25" t="s">
        <v>218</v>
      </c>
      <c r="I208" s="25" t="s">
        <v>255</v>
      </c>
      <c r="J208" s="25" t="s">
        <v>246</v>
      </c>
      <c r="K208" s="4" t="str">
        <f>IF(_xlfn.XLOOKUP(LEFT(F208,12),'Reference_data '!G:G,'Reference_data '!I:I,"First Error",0,1)="First Error",_xlfn.XLOOKUP(LEFT(F208,7),'Reference_data '!G:G,'Reference_data '!H:H,"Second Error",0,1),_xlfn.XLOOKUP(LEFT(F208,12),'Reference_data '!G:G,'Reference_data '!I:I,"First Error",0,1))</f>
        <v>Kandla plant</v>
      </c>
      <c r="L208" s="10"/>
      <c r="M208" s="63" t="e">
        <f>VLOOKUP(L208,'Reference_data '!$A$2:$B$17,2,0)</f>
        <v>#N/A</v>
      </c>
      <c r="N208" s="10" t="e">
        <f>VLOOKUP(L208,'Reference_data '!$A$2:$C$18,3,0)</f>
        <v>#N/A</v>
      </c>
      <c r="O208" s="10"/>
      <c r="P208" s="10"/>
      <c r="Q208" s="10"/>
      <c r="R208" s="10"/>
      <c r="S208" s="4" t="s">
        <v>644</v>
      </c>
      <c r="T208" s="10"/>
      <c r="U208" s="10"/>
      <c r="W208" s="10"/>
      <c r="X208" s="10"/>
      <c r="Y208" s="10"/>
      <c r="Z208" s="10"/>
      <c r="AA208" s="10"/>
      <c r="AB208"/>
      <c r="AC208" s="64" t="e">
        <f>_xlfn.XLOOKUP(C208,DATA1,DATA4,"NA",0,1)</f>
        <v>#REF!</v>
      </c>
    </row>
    <row r="209" spans="1:29" ht="15.5" x14ac:dyDescent="0.35">
      <c r="A209" s="10">
        <f t="shared" si="9"/>
        <v>3</v>
      </c>
      <c r="B209" s="10" t="str">
        <f t="shared" si="10"/>
        <v/>
      </c>
      <c r="C209" s="177">
        <v>13140013</v>
      </c>
      <c r="D209" s="376">
        <v>44942</v>
      </c>
      <c r="E209" s="25" t="s">
        <v>645</v>
      </c>
      <c r="F209" s="25" t="s">
        <v>646</v>
      </c>
      <c r="G209" s="25" t="s">
        <v>92</v>
      </c>
      <c r="H209" s="25" t="s">
        <v>237</v>
      </c>
      <c r="I209" s="25" t="s">
        <v>238</v>
      </c>
      <c r="J209" s="25" t="s">
        <v>302</v>
      </c>
      <c r="K209" s="4" t="str">
        <f>IF(_xlfn.XLOOKUP(LEFT(F209,12),'Reference_data '!G:G,'Reference_data '!I:I,"First Error",0,1)="First Error",_xlfn.XLOOKUP(LEFT(F209,7),'Reference_data '!G:G,'Reference_data '!H:H,"Second Error",0,1),_xlfn.XLOOKUP(LEFT(F209,12),'Reference_data '!G:G,'Reference_data '!I:I,"First Error",0,1))</f>
        <v>PACKING-MOULDING PLANT</v>
      </c>
      <c r="M209" s="10" t="e">
        <f>VLOOKUP(L209,'Reference_data '!$A$2:$B$17,2,0)</f>
        <v>#N/A</v>
      </c>
      <c r="N209" s="10" t="e">
        <f>VLOOKUP(L209,'Reference_data '!$A$2:$C$18,3,0)</f>
        <v>#N/A</v>
      </c>
      <c r="O209" s="134">
        <v>44951</v>
      </c>
      <c r="P209" s="134">
        <v>44965</v>
      </c>
      <c r="S209" s="139" t="s">
        <v>647</v>
      </c>
      <c r="AA209" s="63"/>
    </row>
    <row r="210" spans="1:29" ht="31" x14ac:dyDescent="0.35">
      <c r="A210" s="10">
        <f t="shared" si="9"/>
        <v>9</v>
      </c>
      <c r="B210" s="63" t="str">
        <f t="shared" si="10"/>
        <v/>
      </c>
      <c r="C210" s="177">
        <v>13166348</v>
      </c>
      <c r="D210" s="43">
        <v>44985</v>
      </c>
      <c r="E210" s="25" t="s">
        <v>648</v>
      </c>
      <c r="F210" s="25" t="s">
        <v>441</v>
      </c>
      <c r="G210" s="25" t="s">
        <v>10</v>
      </c>
      <c r="H210" s="25" t="s">
        <v>218</v>
      </c>
      <c r="I210" s="25" t="s">
        <v>238</v>
      </c>
      <c r="J210" s="25" t="s">
        <v>302</v>
      </c>
      <c r="K210" s="4" t="str">
        <f>IF(_xlfn.XLOOKUP(LEFT(F210,12),'Reference_data '!G:G,'Reference_data '!I:I,"First Error",0,1)="First Error",_xlfn.XLOOKUP(LEFT(F210,7),'Reference_data '!G:G,'Reference_data '!H:H,"Second Error",0,1),_xlfn.XLOOKUP(LEFT(F210,12),'Reference_data '!G:G,'Reference_data '!I:I,"First Error",0,1))</f>
        <v>PACKING-MOULDING PLANT</v>
      </c>
      <c r="L210" s="63">
        <v>2784</v>
      </c>
      <c r="M210" s="10" t="str">
        <f>VLOOKUP(L210,'Reference_data '!$A$2:$B$17,2,0)</f>
        <v>Jignesh</v>
      </c>
      <c r="N210" s="10" t="str">
        <f>VLOOKUP(L210,'Reference_data '!$A$2:$C$18,3,0)</f>
        <v>MEC</v>
      </c>
      <c r="O210" s="134">
        <v>44986</v>
      </c>
      <c r="S210" s="139" t="s">
        <v>649</v>
      </c>
      <c r="AA210" s="63"/>
    </row>
    <row r="211" spans="1:29" ht="29" x14ac:dyDescent="0.35">
      <c r="A211" s="10">
        <f t="shared" si="9"/>
        <v>18</v>
      </c>
      <c r="B211" s="10" t="str">
        <f t="shared" si="10"/>
        <v/>
      </c>
      <c r="C211" s="249">
        <v>13000951</v>
      </c>
      <c r="D211" s="232">
        <v>44686</v>
      </c>
      <c r="E211" s="131" t="s">
        <v>650</v>
      </c>
      <c r="F211" s="25" t="s">
        <v>651</v>
      </c>
      <c r="G211" s="25" t="s">
        <v>92</v>
      </c>
      <c r="H211" s="25" t="s">
        <v>237</v>
      </c>
      <c r="I211" s="25" t="s">
        <v>369</v>
      </c>
      <c r="J211" s="25" t="s">
        <v>300</v>
      </c>
      <c r="K211" s="4" t="str">
        <f>IF(_xlfn.XLOOKUP(LEFT(F211,12),'Reference_data '!G:G,'Reference_data '!I:I,"First Error",0,1)="First Error",_xlfn.XLOOKUP(LEFT(F211,7),'Reference_data '!G:G,'Reference_data '!H:H,"Second Error",0,1),_xlfn.XLOOKUP(LEFT(F211,12),'Reference_data '!G:G,'Reference_data '!I:I,"First Error",0,1))</f>
        <v>REFINERY AMMONIA SYSTEM</v>
      </c>
      <c r="L211" s="10"/>
      <c r="M211" s="10" t="e">
        <f>VLOOKUP(L211,'Reference_data '!$A$2:$B$17,2,0)</f>
        <v>#N/A</v>
      </c>
      <c r="N211" s="10" t="e">
        <f>VLOOKUP(L211,'Reference_data '!$A$2:$C$18,3,0)</f>
        <v>#N/A</v>
      </c>
      <c r="O211" s="10"/>
      <c r="P211" s="10"/>
      <c r="Q211" s="10"/>
      <c r="R211" s="10"/>
      <c r="S211" s="4" t="s">
        <v>652</v>
      </c>
      <c r="T211" s="10"/>
      <c r="U211" s="10"/>
      <c r="V211" s="26">
        <f ca="1">TODAY()</f>
        <v>45194</v>
      </c>
      <c r="W211" s="10" t="str" cm="1">
        <f t="array" ref="W211">IF(J211="WMAT",_xlfn.IFS(U211-V211=0,"Update require",U211-V211&lt;0,"Pending follow up",U211-V211&gt;0,"ASK Later"),"")</f>
        <v/>
      </c>
      <c r="X211" s="10"/>
      <c r="Y211" s="10"/>
      <c r="Z211" s="10"/>
      <c r="AA211" s="10"/>
      <c r="AB211"/>
      <c r="AC211" s="64" t="e">
        <f t="shared" ref="AC211:AC242" si="11">_xlfn.XLOOKUP(C211,DATA1,DATA4,"NA",0,1)</f>
        <v>#REF!</v>
      </c>
    </row>
    <row r="212" spans="1:29" ht="15.5" x14ac:dyDescent="0.35">
      <c r="A212" s="10">
        <f t="shared" si="9"/>
        <v>31</v>
      </c>
      <c r="B212" s="10" t="str">
        <f t="shared" si="10"/>
        <v/>
      </c>
      <c r="C212" s="177">
        <v>13047776</v>
      </c>
      <c r="D212" s="43">
        <v>44772</v>
      </c>
      <c r="E212" s="131" t="s">
        <v>653</v>
      </c>
      <c r="F212" s="25" t="s">
        <v>36</v>
      </c>
      <c r="G212" s="25" t="s">
        <v>10</v>
      </c>
      <c r="H212" s="25" t="s">
        <v>223</v>
      </c>
      <c r="I212" s="25" t="s">
        <v>233</v>
      </c>
      <c r="J212" s="25" t="s">
        <v>246</v>
      </c>
      <c r="K212" s="4" t="str">
        <f>IF(_xlfn.XLOOKUP(LEFT(F212,12),'Reference_data '!G:G,'Reference_data '!I:I,"First Error",0,1)="First Error",_xlfn.XLOOKUP(LEFT(F212,7),'Reference_data '!G:G,'Reference_data '!H:H,"Second Error",0,1),_xlfn.XLOOKUP(LEFT(F212,12),'Reference_data '!G:G,'Reference_data '!I:I,"First Error",0,1))</f>
        <v>UTILITY</v>
      </c>
      <c r="M212" s="63" t="e">
        <f>VLOOKUP(L212,'Reference_data '!$A$2:$B$17,2,0)</f>
        <v>#N/A</v>
      </c>
      <c r="N212" s="10" t="e">
        <f>VLOOKUP(L212,'Reference_data '!$A$2:$C$18,3,0)</f>
        <v>#N/A</v>
      </c>
      <c r="P212" s="26">
        <v>44870</v>
      </c>
      <c r="AA212" s="63"/>
      <c r="AC212" s="64" t="e">
        <f t="shared" si="11"/>
        <v>#REF!</v>
      </c>
    </row>
    <row r="213" spans="1:29" ht="15.5" x14ac:dyDescent="0.35">
      <c r="A213" s="10">
        <f t="shared" si="9"/>
        <v>31</v>
      </c>
      <c r="B213" s="10" t="str">
        <f t="shared" si="10"/>
        <v/>
      </c>
      <c r="C213" s="177">
        <v>13050347</v>
      </c>
      <c r="D213" s="43">
        <v>44777</v>
      </c>
      <c r="E213" s="131" t="s">
        <v>654</v>
      </c>
      <c r="F213" s="25" t="s">
        <v>182</v>
      </c>
      <c r="G213" s="25" t="s">
        <v>10</v>
      </c>
      <c r="H213" s="25" t="s">
        <v>218</v>
      </c>
      <c r="I213" s="25" t="s">
        <v>266</v>
      </c>
      <c r="J213" s="25" t="s">
        <v>246</v>
      </c>
      <c r="K213" s="4" t="str">
        <f>IF(_xlfn.XLOOKUP(LEFT(F213,12),'Reference_data '!G:G,'Reference_data '!I:I,"First Error",0,1)="First Error",_xlfn.XLOOKUP(LEFT(F213,7),'Reference_data '!G:G,'Reference_data '!H:H,"Second Error",0,1),_xlfn.XLOOKUP(LEFT(F213,12),'Reference_data '!G:G,'Reference_data '!I:I,"First Error",0,1))</f>
        <v>Kandla plant</v>
      </c>
      <c r="M213" s="63" t="e">
        <f>VLOOKUP(L213,'Reference_data '!$A$2:$B$17,2,0)</f>
        <v>#N/A</v>
      </c>
      <c r="N213" s="10" t="e">
        <f>VLOOKUP(L213,'Reference_data '!$A$2:$C$18,3,0)</f>
        <v>#N/A</v>
      </c>
      <c r="AA213" s="63"/>
      <c r="AC213" s="64" t="e">
        <f t="shared" si="11"/>
        <v>#REF!</v>
      </c>
    </row>
    <row r="214" spans="1:29" ht="15.5" x14ac:dyDescent="0.35">
      <c r="A214" s="10">
        <f t="shared" si="9"/>
        <v>21</v>
      </c>
      <c r="B214" s="10" t="str">
        <f t="shared" si="10"/>
        <v/>
      </c>
      <c r="C214" s="249">
        <v>13013265</v>
      </c>
      <c r="D214" s="90">
        <v>44707</v>
      </c>
      <c r="E214" s="131" t="s">
        <v>655</v>
      </c>
      <c r="F214" s="25" t="s">
        <v>656</v>
      </c>
      <c r="G214" s="25" t="s">
        <v>10</v>
      </c>
      <c r="H214" s="25" t="s">
        <v>218</v>
      </c>
      <c r="I214" s="25" t="s">
        <v>468</v>
      </c>
      <c r="J214" s="25" t="s">
        <v>246</v>
      </c>
      <c r="K214" s="4" t="str">
        <f>IF(_xlfn.XLOOKUP(LEFT(F214,12),'Reference_data '!G:G,'Reference_data '!I:I,"First Error",0,1)="First Error",_xlfn.XLOOKUP(LEFT(F214,7),'Reference_data '!G:G,'Reference_data '!H:H,"Second Error",0,1),_xlfn.XLOOKUP(LEFT(F214,12),'Reference_data '!G:G,'Reference_data '!I:I,"First Error",0,1))</f>
        <v>PACKING</v>
      </c>
      <c r="L214" s="10"/>
      <c r="M214" s="10" t="e">
        <f>VLOOKUP(L214,'Reference_data '!$A$2:$B$17,2,0)</f>
        <v>#N/A</v>
      </c>
      <c r="N214" s="10" t="e">
        <f>VLOOKUP(L214,'Reference_data '!$A$2:$C$18,3,0)</f>
        <v>#N/A</v>
      </c>
      <c r="O214" s="10"/>
      <c r="P214" s="10"/>
      <c r="Q214" s="10"/>
      <c r="R214" s="10"/>
      <c r="S214" s="4"/>
      <c r="T214" s="10"/>
      <c r="U214" s="10"/>
      <c r="V214" s="26">
        <f ca="1">TODAY()</f>
        <v>45194</v>
      </c>
      <c r="W214" s="10" t="str" cm="1">
        <f t="array" ref="W214">IF(J214="WMAT",_xlfn.IFS(U214-V214=0,"Update require",U214-V214&lt;0,"Pending follow up",U214-V214&gt;0,"ASK Later"),"")</f>
        <v/>
      </c>
      <c r="X214" s="10"/>
      <c r="Y214" s="10"/>
      <c r="Z214" s="10"/>
      <c r="AA214" s="10"/>
      <c r="AB214"/>
      <c r="AC214" s="64" t="e">
        <f t="shared" si="11"/>
        <v>#REF!</v>
      </c>
    </row>
    <row r="215" spans="1:29" ht="29" x14ac:dyDescent="0.35">
      <c r="A215" s="10">
        <f t="shared" si="9"/>
        <v>18</v>
      </c>
      <c r="B215" s="10" t="str">
        <f t="shared" si="10"/>
        <v/>
      </c>
      <c r="C215" s="249">
        <v>13000952</v>
      </c>
      <c r="D215" s="90">
        <v>44686</v>
      </c>
      <c r="E215" s="131" t="s">
        <v>657</v>
      </c>
      <c r="F215" s="25" t="s">
        <v>651</v>
      </c>
      <c r="G215" s="25" t="s">
        <v>10</v>
      </c>
      <c r="H215" s="25" t="s">
        <v>237</v>
      </c>
      <c r="I215" s="25" t="s">
        <v>369</v>
      </c>
      <c r="J215" s="25" t="s">
        <v>300</v>
      </c>
      <c r="K215" s="4" t="str">
        <f>IF(_xlfn.XLOOKUP(LEFT(F215,12),'Reference_data '!G:G,'Reference_data '!I:I,"First Error",0,1)="First Error",_xlfn.XLOOKUP(LEFT(F215,7),'Reference_data '!G:G,'Reference_data '!H:H,"Second Error",0,1),_xlfn.XLOOKUP(LEFT(F215,12),'Reference_data '!G:G,'Reference_data '!I:I,"First Error",0,1))</f>
        <v>REFINERY AMMONIA SYSTEM</v>
      </c>
      <c r="L215" s="10"/>
      <c r="M215" s="10" t="e">
        <f>VLOOKUP(L215,'Reference_data '!$A$2:$B$17,2,0)</f>
        <v>#N/A</v>
      </c>
      <c r="N215" s="10" t="e">
        <f>VLOOKUP(L215,'Reference_data '!$A$2:$C$18,3,0)</f>
        <v>#N/A</v>
      </c>
      <c r="O215" s="10"/>
      <c r="P215" s="10"/>
      <c r="Q215" s="10"/>
      <c r="R215" s="10"/>
      <c r="S215" s="4" t="s">
        <v>652</v>
      </c>
      <c r="T215" s="10"/>
      <c r="U215" s="10"/>
      <c r="V215" s="26">
        <f ca="1">TODAY()</f>
        <v>45194</v>
      </c>
      <c r="W215" s="10" t="str" cm="1">
        <f t="array" ref="W215">IF(J215="WMAT",_xlfn.IFS(U215-V215=0,"Update require",U215-V215&lt;0,"Pending follow up",U215-V215&gt;0,"ASK Later"),"")</f>
        <v/>
      </c>
      <c r="X215" s="10"/>
      <c r="Y215" s="10"/>
      <c r="Z215" s="10"/>
      <c r="AA215" s="10"/>
      <c r="AB215"/>
      <c r="AC215" s="64" t="e">
        <f t="shared" si="11"/>
        <v>#REF!</v>
      </c>
    </row>
    <row r="216" spans="1:29" ht="15.5" x14ac:dyDescent="0.35">
      <c r="A216" s="10">
        <f t="shared" si="9"/>
        <v>32</v>
      </c>
      <c r="B216" s="10">
        <f t="shared" si="10"/>
        <v>1</v>
      </c>
      <c r="C216" s="177">
        <v>13051499</v>
      </c>
      <c r="D216" s="43">
        <v>44779</v>
      </c>
      <c r="E216" s="131" t="s">
        <v>658</v>
      </c>
      <c r="F216" s="25" t="s">
        <v>80</v>
      </c>
      <c r="G216" s="25" t="s">
        <v>10</v>
      </c>
      <c r="H216" s="25" t="s">
        <v>223</v>
      </c>
      <c r="I216" s="25" t="s">
        <v>233</v>
      </c>
      <c r="J216" s="25" t="s">
        <v>220</v>
      </c>
      <c r="K216" s="4" t="str">
        <f>IF(_xlfn.XLOOKUP(LEFT(F216,12),'Reference_data '!G:G,'Reference_data '!I:I,"First Error",0,1)="First Error",_xlfn.XLOOKUP(LEFT(F216,7),'Reference_data '!G:G,'Reference_data '!H:H,"Second Error",0,1),_xlfn.XLOOKUP(LEFT(F216,12),'Reference_data '!G:G,'Reference_data '!I:I,"First Error",0,1))</f>
        <v>PACKING</v>
      </c>
      <c r="M216" s="63" t="e">
        <f>VLOOKUP(L216,'Reference_data '!$A$2:$B$17,2,0)</f>
        <v>#N/A</v>
      </c>
      <c r="N216" s="10" t="e">
        <f>VLOOKUP(L216,'Reference_data '!$A$2:$C$18,3,0)</f>
        <v>#N/A</v>
      </c>
      <c r="P216" s="26">
        <v>44870</v>
      </c>
      <c r="AA216" s="63"/>
      <c r="AC216" s="64" t="e">
        <f t="shared" si="11"/>
        <v>#REF!</v>
      </c>
    </row>
    <row r="217" spans="1:29" ht="15.5" x14ac:dyDescent="0.35">
      <c r="A217" s="10">
        <f t="shared" si="9"/>
        <v>25</v>
      </c>
      <c r="B217" s="10">
        <f t="shared" si="10"/>
        <v>1</v>
      </c>
      <c r="C217" s="249">
        <v>13025151</v>
      </c>
      <c r="D217" s="90">
        <v>44730</v>
      </c>
      <c r="E217" s="223" t="s">
        <v>659</v>
      </c>
      <c r="F217" s="87" t="s">
        <v>478</v>
      </c>
      <c r="G217" s="87" t="s">
        <v>10</v>
      </c>
      <c r="H217" s="87">
        <v>2</v>
      </c>
      <c r="I217" s="87" t="s">
        <v>382</v>
      </c>
      <c r="J217" s="87" t="s">
        <v>220</v>
      </c>
      <c r="K217" s="4" t="str">
        <f>IF(_xlfn.XLOOKUP(LEFT(F217,12),'Reference_data '!G:G,'Reference_data '!I:I,"First Error",0,1)="First Error",_xlfn.XLOOKUP(LEFT(F217,7),'Reference_data '!G:G,'Reference_data '!H:H,"Second Error",0,1),_xlfn.XLOOKUP(LEFT(F217,12),'Reference_data '!G:G,'Reference_data '!I:I,"First Error",0,1))</f>
        <v>PACKING-MOULDING PLANT</v>
      </c>
      <c r="L217" s="10"/>
      <c r="M217" s="10" t="e">
        <f>VLOOKUP(L217,'Reference_data '!$A$2:$B$17,2,0)</f>
        <v>#N/A</v>
      </c>
      <c r="N217" s="10" t="e">
        <f>VLOOKUP(L217,'Reference_data '!$A$2:$C$18,3,0)</f>
        <v>#N/A</v>
      </c>
      <c r="O217" s="10"/>
      <c r="P217" s="10"/>
      <c r="Q217" s="10"/>
      <c r="R217" s="10"/>
      <c r="S217" s="4"/>
      <c r="T217" s="10"/>
      <c r="U217" s="10"/>
      <c r="V217" s="26">
        <f ca="1">TODAY()</f>
        <v>45194</v>
      </c>
      <c r="W217" s="10"/>
      <c r="X217" s="10"/>
      <c r="Y217" s="10"/>
      <c r="Z217" s="10"/>
      <c r="AA217" s="10"/>
      <c r="AB217"/>
      <c r="AC217" s="64" t="e">
        <f t="shared" si="11"/>
        <v>#REF!</v>
      </c>
    </row>
    <row r="218" spans="1:29" ht="15.5" x14ac:dyDescent="0.35">
      <c r="A218" s="10">
        <f t="shared" si="9"/>
        <v>26</v>
      </c>
      <c r="B218" s="10" t="str">
        <f t="shared" si="10"/>
        <v/>
      </c>
      <c r="C218" s="177">
        <v>13029879</v>
      </c>
      <c r="D218" s="43">
        <v>44739</v>
      </c>
      <c r="E218" s="131" t="s">
        <v>660</v>
      </c>
      <c r="F218" s="25" t="s">
        <v>80</v>
      </c>
      <c r="G218" s="25" t="s">
        <v>10</v>
      </c>
      <c r="H218" s="25" t="s">
        <v>237</v>
      </c>
      <c r="I218" s="25" t="s">
        <v>238</v>
      </c>
      <c r="J218" s="25" t="s">
        <v>246</v>
      </c>
      <c r="K218" s="4" t="str">
        <f>IF(_xlfn.XLOOKUP(LEFT(F218,12),'Reference_data '!G:G,'Reference_data '!I:I,"First Error",0,1)="First Error",_xlfn.XLOOKUP(LEFT(F218,7),'Reference_data '!G:G,'Reference_data '!H:H,"Second Error",0,1),_xlfn.XLOOKUP(LEFT(F218,12),'Reference_data '!G:G,'Reference_data '!I:I,"First Error",0,1))</f>
        <v>PACKING</v>
      </c>
      <c r="L218" s="10"/>
      <c r="M218" s="10" t="e">
        <f>VLOOKUP(L218,'Reference_data '!$A$2:$B$17,2,0)</f>
        <v>#N/A</v>
      </c>
      <c r="N218" s="10" t="e">
        <f>VLOOKUP(L218,'Reference_data '!$A$2:$C$18,3,0)</f>
        <v>#N/A</v>
      </c>
      <c r="O218" s="10"/>
      <c r="P218" s="10"/>
      <c r="Q218" s="10"/>
      <c r="R218" s="10"/>
      <c r="S218" s="4"/>
      <c r="T218" s="10"/>
      <c r="U218" s="10"/>
      <c r="W218" s="10"/>
      <c r="X218" s="10"/>
      <c r="Y218" s="10"/>
      <c r="Z218" s="10"/>
      <c r="AA218" s="10"/>
      <c r="AB218"/>
      <c r="AC218" s="64" t="e">
        <f t="shared" si="11"/>
        <v>#REF!</v>
      </c>
    </row>
    <row r="219" spans="1:29" ht="29" x14ac:dyDescent="0.35">
      <c r="A219" s="10">
        <f t="shared" si="9"/>
        <v>18</v>
      </c>
      <c r="B219" s="10" t="str">
        <f t="shared" si="10"/>
        <v/>
      </c>
      <c r="C219" s="249">
        <v>13000953</v>
      </c>
      <c r="D219" s="232">
        <v>44686</v>
      </c>
      <c r="E219" s="131" t="s">
        <v>661</v>
      </c>
      <c r="F219" s="25" t="s">
        <v>166</v>
      </c>
      <c r="G219" s="25" t="s">
        <v>92</v>
      </c>
      <c r="H219" s="25" t="s">
        <v>237</v>
      </c>
      <c r="I219" s="25" t="s">
        <v>369</v>
      </c>
      <c r="J219" s="25" t="s">
        <v>300</v>
      </c>
      <c r="K219" s="4" t="str">
        <f>IF(_xlfn.XLOOKUP(LEFT(F219,12),'Reference_data '!G:G,'Reference_data '!I:I,"First Error",0,1)="First Error",_xlfn.XLOOKUP(LEFT(F219,7),'Reference_data '!G:G,'Reference_data '!H:H,"Second Error",0,1),_xlfn.XLOOKUP(LEFT(F219,12),'Reference_data '!G:G,'Reference_data '!I:I,"First Error",0,1))</f>
        <v>REFINERY AMMONIA SYSTEM</v>
      </c>
      <c r="L219" s="10"/>
      <c r="M219" s="10" t="e">
        <f>VLOOKUP(L219,'Reference_data '!$A$2:$B$17,2,0)</f>
        <v>#N/A</v>
      </c>
      <c r="N219" s="10" t="e">
        <f>VLOOKUP(L219,'Reference_data '!$A$2:$C$18,3,0)</f>
        <v>#N/A</v>
      </c>
      <c r="O219" s="10"/>
      <c r="P219" s="10"/>
      <c r="Q219" s="10"/>
      <c r="R219" s="10"/>
      <c r="S219" s="4" t="s">
        <v>652</v>
      </c>
      <c r="T219" s="10"/>
      <c r="U219" s="10"/>
      <c r="V219" s="26">
        <f ca="1">TODAY()</f>
        <v>45194</v>
      </c>
      <c r="W219" s="10" t="str" cm="1">
        <f t="array" ref="W219">IF(J219="WMAT",_xlfn.IFS(U219-V219=0,"Update require",U219-V219&lt;0,"Pending follow up",U219-V219&gt;0,"ASK Later"),"")</f>
        <v/>
      </c>
      <c r="X219" s="10"/>
      <c r="Y219" s="10"/>
      <c r="Z219" s="10"/>
      <c r="AA219" s="10"/>
      <c r="AB219"/>
      <c r="AC219" s="64" t="e">
        <f t="shared" si="11"/>
        <v>#REF!</v>
      </c>
    </row>
    <row r="220" spans="1:29" ht="43.5" x14ac:dyDescent="0.35">
      <c r="A220" s="10">
        <f t="shared" si="9"/>
        <v>18</v>
      </c>
      <c r="B220" s="10" t="str">
        <f t="shared" si="10"/>
        <v/>
      </c>
      <c r="C220" s="249">
        <v>13000985</v>
      </c>
      <c r="D220" s="232">
        <v>44686</v>
      </c>
      <c r="E220" s="131" t="s">
        <v>662</v>
      </c>
      <c r="F220" s="25" t="s">
        <v>663</v>
      </c>
      <c r="G220" s="25" t="s">
        <v>92</v>
      </c>
      <c r="H220" s="25" t="s">
        <v>237</v>
      </c>
      <c r="I220" s="25" t="s">
        <v>369</v>
      </c>
      <c r="J220" s="25" t="s">
        <v>300</v>
      </c>
      <c r="K220" s="4" t="str">
        <f>IF(_xlfn.XLOOKUP(LEFT(F220,12),'Reference_data '!G:G,'Reference_data '!I:I,"First Error",0,1)="First Error",_xlfn.XLOOKUP(LEFT(F220,7),'Reference_data '!G:G,'Reference_data '!H:H,"Second Error",0,1),_xlfn.XLOOKUP(LEFT(F220,12),'Reference_data '!G:G,'Reference_data '!I:I,"First Error",0,1))</f>
        <v>REFINERY AMMONIA SYSTEM</v>
      </c>
      <c r="L220" s="10"/>
      <c r="M220" s="10" t="e">
        <f>VLOOKUP(L220,'Reference_data '!$A$2:$B$17,2,0)</f>
        <v>#N/A</v>
      </c>
      <c r="N220" s="10" t="e">
        <f>VLOOKUP(L220,'Reference_data '!$A$2:$C$18,3,0)</f>
        <v>#N/A</v>
      </c>
      <c r="O220" s="10"/>
      <c r="P220" s="10"/>
      <c r="Q220" s="10"/>
      <c r="R220" s="10"/>
      <c r="S220" s="4" t="s">
        <v>652</v>
      </c>
      <c r="T220" s="10"/>
      <c r="U220" s="10"/>
      <c r="V220" s="26">
        <f ca="1">TODAY()</f>
        <v>45194</v>
      </c>
      <c r="W220" s="10" t="str" cm="1">
        <f t="array" ref="W220">IF(J220="WMAT",_xlfn.IFS(U220-V220=0,"Update require",U220-V220&lt;0,"Pending follow up",U220-V220&gt;0,"ASK Later"),"")</f>
        <v/>
      </c>
      <c r="X220" s="10"/>
      <c r="Y220" s="10"/>
      <c r="Z220" s="10"/>
      <c r="AA220" s="10"/>
      <c r="AB220"/>
      <c r="AC220" s="64" t="e">
        <f t="shared" si="11"/>
        <v>#REF!</v>
      </c>
    </row>
    <row r="221" spans="1:29" ht="15.5" x14ac:dyDescent="0.35">
      <c r="A221" s="10">
        <f t="shared" si="9"/>
        <v>26</v>
      </c>
      <c r="B221" s="10" t="str">
        <f t="shared" si="10"/>
        <v/>
      </c>
      <c r="C221" s="177">
        <v>13031295</v>
      </c>
      <c r="D221" s="43">
        <v>44741</v>
      </c>
      <c r="E221" s="131" t="s">
        <v>664</v>
      </c>
      <c r="F221" s="25" t="s">
        <v>80</v>
      </c>
      <c r="G221" s="25" t="s">
        <v>10</v>
      </c>
      <c r="H221" s="25" t="s">
        <v>237</v>
      </c>
      <c r="I221" s="25" t="s">
        <v>382</v>
      </c>
      <c r="J221" s="25" t="s">
        <v>246</v>
      </c>
      <c r="K221" s="4" t="str">
        <f>IF(_xlfn.XLOOKUP(LEFT(F221,12),'Reference_data '!G:G,'Reference_data '!I:I,"First Error",0,1)="First Error",_xlfn.XLOOKUP(LEFT(F221,7),'Reference_data '!G:G,'Reference_data '!H:H,"Second Error",0,1),_xlfn.XLOOKUP(LEFT(F221,12),'Reference_data '!G:G,'Reference_data '!I:I,"First Error",0,1))</f>
        <v>PACKING</v>
      </c>
      <c r="L221" s="10"/>
      <c r="M221" s="10" t="e">
        <f>VLOOKUP(L221,'Reference_data '!$A$2:$B$17,2,0)</f>
        <v>#N/A</v>
      </c>
      <c r="N221" s="10" t="e">
        <f>VLOOKUP(L221,'Reference_data '!$A$2:$C$18,3,0)</f>
        <v>#N/A</v>
      </c>
      <c r="O221" s="10"/>
      <c r="P221" s="10"/>
      <c r="Q221" s="10"/>
      <c r="R221" s="10"/>
      <c r="S221" s="4"/>
      <c r="T221" s="10"/>
      <c r="U221" s="10"/>
      <c r="W221" s="10"/>
      <c r="X221" s="10"/>
      <c r="Y221" s="10"/>
      <c r="Z221" s="10"/>
      <c r="AA221" s="10"/>
      <c r="AB221"/>
      <c r="AC221" s="64" t="e">
        <f t="shared" si="11"/>
        <v>#REF!</v>
      </c>
    </row>
    <row r="222" spans="1:29" ht="15.5" x14ac:dyDescent="0.35">
      <c r="A222" s="10">
        <f t="shared" si="9"/>
        <v>26</v>
      </c>
      <c r="B222" s="10" t="str">
        <f t="shared" si="10"/>
        <v/>
      </c>
      <c r="C222" s="177">
        <v>13031850</v>
      </c>
      <c r="D222" s="43">
        <v>44742</v>
      </c>
      <c r="E222" s="131" t="s">
        <v>665</v>
      </c>
      <c r="F222" s="25" t="s">
        <v>186</v>
      </c>
      <c r="G222" s="25" t="s">
        <v>10</v>
      </c>
      <c r="H222" s="25" t="s">
        <v>218</v>
      </c>
      <c r="I222" s="25" t="s">
        <v>219</v>
      </c>
      <c r="J222" s="25" t="s">
        <v>300</v>
      </c>
      <c r="K222" s="4" t="str">
        <f>IF(_xlfn.XLOOKUP(LEFT(F222,12),'Reference_data '!G:G,'Reference_data '!I:I,"First Error",0,1)="First Error",_xlfn.XLOOKUP(LEFT(F222,7),'Reference_data '!G:G,'Reference_data '!H:H,"Second Error",0,1),_xlfn.XLOOKUP(LEFT(F222,12),'Reference_data '!G:G,'Reference_data '!I:I,"First Error",0,1))</f>
        <v>PACKING-MOULDING PLANT</v>
      </c>
      <c r="L222" s="10"/>
      <c r="M222" s="10" t="e">
        <f>VLOOKUP(L222,'Reference_data '!$A$2:$B$17,2,0)</f>
        <v>#N/A</v>
      </c>
      <c r="N222" s="10" t="e">
        <f>VLOOKUP(L222,'Reference_data '!$A$2:$C$18,3,0)</f>
        <v>#N/A</v>
      </c>
      <c r="O222" s="26">
        <v>45030</v>
      </c>
      <c r="P222" s="10"/>
      <c r="Q222" s="10"/>
      <c r="R222" s="10"/>
      <c r="S222" s="4"/>
      <c r="T222" s="10"/>
      <c r="U222" s="10"/>
      <c r="W222" s="10"/>
      <c r="X222" s="10"/>
      <c r="Y222" s="10"/>
      <c r="Z222" s="10"/>
      <c r="AA222" s="10"/>
      <c r="AB222"/>
      <c r="AC222" s="64" t="e">
        <f t="shared" si="11"/>
        <v>#REF!</v>
      </c>
    </row>
    <row r="223" spans="1:29" ht="15.5" x14ac:dyDescent="0.35">
      <c r="A223" s="10">
        <f t="shared" si="9"/>
        <v>33</v>
      </c>
      <c r="B223" s="10">
        <f t="shared" si="10"/>
        <v>1</v>
      </c>
      <c r="C223" s="177">
        <v>13055926</v>
      </c>
      <c r="D223" s="376">
        <v>44787</v>
      </c>
      <c r="E223" s="131" t="s">
        <v>666</v>
      </c>
      <c r="F223" s="25" t="s">
        <v>80</v>
      </c>
      <c r="G223" s="25" t="s">
        <v>61</v>
      </c>
      <c r="H223" s="25" t="s">
        <v>237</v>
      </c>
      <c r="I223" s="25" t="s">
        <v>382</v>
      </c>
      <c r="J223" s="25" t="s">
        <v>220</v>
      </c>
      <c r="K223" s="4" t="str">
        <f>IF(_xlfn.XLOOKUP(LEFT(F223,12),'Reference_data '!G:G,'Reference_data '!I:I,"First Error",0,1)="First Error",_xlfn.XLOOKUP(LEFT(F223,7),'Reference_data '!G:G,'Reference_data '!H:H,"Second Error",0,1),_xlfn.XLOOKUP(LEFT(F223,12),'Reference_data '!G:G,'Reference_data '!I:I,"First Error",0,1))</f>
        <v>PACKING</v>
      </c>
      <c r="M223" s="63" t="e">
        <f>VLOOKUP(L223,'Reference_data '!$A$2:$B$17,2,0)</f>
        <v>#N/A</v>
      </c>
      <c r="N223" s="10" t="e">
        <f>VLOOKUP(L223,'Reference_data '!$A$2:$C$18,3,0)</f>
        <v>#N/A</v>
      </c>
      <c r="AA223" s="63"/>
      <c r="AC223" s="64" t="e">
        <f t="shared" si="11"/>
        <v>#REF!</v>
      </c>
    </row>
    <row r="224" spans="1:29" ht="15.5" x14ac:dyDescent="0.35">
      <c r="A224" s="10">
        <f t="shared" si="9"/>
        <v>26</v>
      </c>
      <c r="B224" s="10" t="str">
        <f t="shared" si="10"/>
        <v/>
      </c>
      <c r="C224" s="177">
        <v>13032254</v>
      </c>
      <c r="D224" s="43">
        <v>44743</v>
      </c>
      <c r="E224" s="131" t="s">
        <v>667</v>
      </c>
      <c r="F224" s="25" t="s">
        <v>613</v>
      </c>
      <c r="G224" s="25" t="s">
        <v>10</v>
      </c>
      <c r="H224" s="25" t="s">
        <v>218</v>
      </c>
      <c r="I224" s="25" t="s">
        <v>468</v>
      </c>
      <c r="J224" s="25" t="s">
        <v>246</v>
      </c>
      <c r="K224" s="4" t="str">
        <f>IF(_xlfn.XLOOKUP(LEFT(F224,12),'Reference_data '!G:G,'Reference_data '!I:I,"First Error",0,1)="First Error",_xlfn.XLOOKUP(LEFT(F224,7),'Reference_data '!G:G,'Reference_data '!H:H,"Second Error",0,1),_xlfn.XLOOKUP(LEFT(F224,12),'Reference_data '!G:G,'Reference_data '!I:I,"First Error",0,1))</f>
        <v>PACKING</v>
      </c>
      <c r="L224" s="10"/>
      <c r="M224" s="63" t="e">
        <f>VLOOKUP(L224,'Reference_data '!$A$2:$B$17,2,0)</f>
        <v>#N/A</v>
      </c>
      <c r="N224" s="10" t="e">
        <f>VLOOKUP(L224,'Reference_data '!$A$2:$C$18,3,0)</f>
        <v>#N/A</v>
      </c>
      <c r="O224" s="10"/>
      <c r="P224" s="10"/>
      <c r="Q224" s="10"/>
      <c r="R224" s="10"/>
      <c r="S224" s="4"/>
      <c r="T224" s="10"/>
      <c r="U224" s="10"/>
      <c r="W224" s="10"/>
      <c r="X224" s="10"/>
      <c r="Y224" s="10"/>
      <c r="Z224" s="10"/>
      <c r="AA224" s="10"/>
      <c r="AB224"/>
      <c r="AC224" s="64" t="e">
        <f t="shared" si="11"/>
        <v>#REF!</v>
      </c>
    </row>
    <row r="225" spans="1:29" ht="58" x14ac:dyDescent="0.35">
      <c r="A225" s="10">
        <f t="shared" si="9"/>
        <v>18</v>
      </c>
      <c r="B225" s="10" t="str">
        <f t="shared" si="10"/>
        <v/>
      </c>
      <c r="C225" s="249">
        <v>13000986</v>
      </c>
      <c r="D225" s="90">
        <v>44686</v>
      </c>
      <c r="E225" s="131" t="s">
        <v>668</v>
      </c>
      <c r="F225" s="25" t="s">
        <v>166</v>
      </c>
      <c r="G225" s="25" t="s">
        <v>10</v>
      </c>
      <c r="H225" s="25" t="s">
        <v>237</v>
      </c>
      <c r="I225" s="25" t="s">
        <v>369</v>
      </c>
      <c r="J225" s="25" t="s">
        <v>300</v>
      </c>
      <c r="K225" s="4" t="str">
        <f>IF(_xlfn.XLOOKUP(LEFT(F225,12),'Reference_data '!G:G,'Reference_data '!I:I,"First Error",0,1)="First Error",_xlfn.XLOOKUP(LEFT(F225,7),'Reference_data '!G:G,'Reference_data '!H:H,"Second Error",0,1),_xlfn.XLOOKUP(LEFT(F225,12),'Reference_data '!G:G,'Reference_data '!I:I,"First Error",0,1))</f>
        <v>REFINERY AMMONIA SYSTEM</v>
      </c>
      <c r="L225" s="10"/>
      <c r="M225" s="10" t="e">
        <f>VLOOKUP(L225,'Reference_data '!$A$2:$B$17,2,0)</f>
        <v>#N/A</v>
      </c>
      <c r="N225" s="10" t="e">
        <f>VLOOKUP(L225,'Reference_data '!$A$2:$C$18,3,0)</f>
        <v>#N/A</v>
      </c>
      <c r="O225" s="10"/>
      <c r="P225" s="10"/>
      <c r="Q225" s="10"/>
      <c r="R225" s="10"/>
      <c r="S225" s="4" t="s">
        <v>652</v>
      </c>
      <c r="T225" s="10"/>
      <c r="U225" s="10"/>
      <c r="V225" s="26">
        <f ca="1">TODAY()</f>
        <v>45194</v>
      </c>
      <c r="W225" s="10" t="str" cm="1">
        <f t="array" ref="W225">IF(J225="WMAT",_xlfn.IFS(U225-V225=0,"Update require",U225-V225&lt;0,"Pending follow up",U225-V225&gt;0,"ASK Later"),"")</f>
        <v/>
      </c>
      <c r="X225" s="10"/>
      <c r="Y225" s="10"/>
      <c r="Z225" s="10"/>
      <c r="AA225" s="10"/>
      <c r="AB225"/>
      <c r="AC225" s="64" t="e">
        <f t="shared" si="11"/>
        <v>#REF!</v>
      </c>
    </row>
    <row r="226" spans="1:29" ht="58" x14ac:dyDescent="0.35">
      <c r="A226" s="10">
        <f t="shared" si="9"/>
        <v>18</v>
      </c>
      <c r="B226" s="10" t="str">
        <f t="shared" si="10"/>
        <v/>
      </c>
      <c r="C226" s="249">
        <v>13000987</v>
      </c>
      <c r="D226" s="232">
        <v>44686</v>
      </c>
      <c r="E226" s="131" t="s">
        <v>669</v>
      </c>
      <c r="F226" s="25" t="s">
        <v>166</v>
      </c>
      <c r="G226" s="25" t="s">
        <v>92</v>
      </c>
      <c r="H226" s="25" t="s">
        <v>237</v>
      </c>
      <c r="I226" s="25" t="s">
        <v>369</v>
      </c>
      <c r="J226" s="25" t="s">
        <v>300</v>
      </c>
      <c r="K226" s="4" t="str">
        <f>IF(_xlfn.XLOOKUP(LEFT(F226,12),'Reference_data '!G:G,'Reference_data '!I:I,"First Error",0,1)="First Error",_xlfn.XLOOKUP(LEFT(F226,7),'Reference_data '!G:G,'Reference_data '!H:H,"Second Error",0,1),_xlfn.XLOOKUP(LEFT(F226,12),'Reference_data '!G:G,'Reference_data '!I:I,"First Error",0,1))</f>
        <v>REFINERY AMMONIA SYSTEM</v>
      </c>
      <c r="L226" s="10"/>
      <c r="M226" s="10" t="e">
        <f>VLOOKUP(L226,'Reference_data '!$A$2:$B$17,2,0)</f>
        <v>#N/A</v>
      </c>
      <c r="N226" s="10" t="e">
        <f>VLOOKUP(L226,'Reference_data '!$A$2:$C$18,3,0)</f>
        <v>#N/A</v>
      </c>
      <c r="O226" s="10"/>
      <c r="P226" s="10"/>
      <c r="Q226" s="10"/>
      <c r="R226" s="10"/>
      <c r="S226" s="4" t="s">
        <v>652</v>
      </c>
      <c r="T226" s="10"/>
      <c r="U226" s="10"/>
      <c r="V226" s="26">
        <f ca="1">TODAY()</f>
        <v>45194</v>
      </c>
      <c r="W226" s="10" t="str" cm="1">
        <f t="array" ref="W226">IF(J226="WMAT",_xlfn.IFS(U226-V226=0,"Update require",U226-V226&lt;0,"Pending follow up",U226-V226&gt;0,"ASK Later"),"")</f>
        <v/>
      </c>
      <c r="X226" s="10"/>
      <c r="Y226" s="10"/>
      <c r="Z226" s="10"/>
      <c r="AA226" s="10"/>
      <c r="AB226"/>
      <c r="AC226" s="64" t="e">
        <f t="shared" si="11"/>
        <v>#REF!</v>
      </c>
    </row>
    <row r="227" spans="1:29" ht="43.5" x14ac:dyDescent="0.35">
      <c r="A227" s="10">
        <f t="shared" si="9"/>
        <v>18</v>
      </c>
      <c r="B227" s="10" t="str">
        <f t="shared" si="10"/>
        <v/>
      </c>
      <c r="C227" s="249">
        <v>13000988</v>
      </c>
      <c r="D227" s="90">
        <v>44686</v>
      </c>
      <c r="E227" s="131" t="s">
        <v>670</v>
      </c>
      <c r="F227" s="25" t="s">
        <v>671</v>
      </c>
      <c r="G227" s="25" t="s">
        <v>10</v>
      </c>
      <c r="H227" s="25" t="s">
        <v>237</v>
      </c>
      <c r="I227" s="25" t="s">
        <v>369</v>
      </c>
      <c r="J227" s="25" t="s">
        <v>300</v>
      </c>
      <c r="K227" s="4" t="str">
        <f>IF(_xlfn.XLOOKUP(LEFT(F227,12),'Reference_data '!G:G,'Reference_data '!I:I,"First Error",0,1)="First Error",_xlfn.XLOOKUP(LEFT(F227,7),'Reference_data '!G:G,'Reference_data '!H:H,"Second Error",0,1),_xlfn.XLOOKUP(LEFT(F227,12),'Reference_data '!G:G,'Reference_data '!I:I,"First Error",0,1))</f>
        <v>REFINERY AMMONIA SYSTEM</v>
      </c>
      <c r="L227" s="10"/>
      <c r="M227" s="10" t="e">
        <f>VLOOKUP(L227,'Reference_data '!$A$2:$B$17,2,0)</f>
        <v>#N/A</v>
      </c>
      <c r="N227" s="10" t="e">
        <f>VLOOKUP(L227,'Reference_data '!$A$2:$C$18,3,0)</f>
        <v>#N/A</v>
      </c>
      <c r="O227" s="10"/>
      <c r="P227" s="10"/>
      <c r="Q227" s="10"/>
      <c r="R227" s="10"/>
      <c r="S227" s="4" t="s">
        <v>652</v>
      </c>
      <c r="T227" s="10"/>
      <c r="U227" s="10"/>
      <c r="V227" s="26">
        <f ca="1">TODAY()</f>
        <v>45194</v>
      </c>
      <c r="W227" s="10" t="str" cm="1">
        <f t="array" ref="W227">IF(J227="WMAT",_xlfn.IFS(U227-V227=0,"Update require",U227-V227&lt;0,"Pending follow up",U227-V227&gt;0,"ASK Later"),"")</f>
        <v/>
      </c>
      <c r="X227" s="10"/>
      <c r="Y227" s="10"/>
      <c r="Z227" s="10"/>
      <c r="AA227" s="10"/>
      <c r="AB227"/>
      <c r="AC227" s="64" t="e">
        <f t="shared" si="11"/>
        <v>#REF!</v>
      </c>
    </row>
    <row r="228" spans="1:29" ht="29" x14ac:dyDescent="0.35">
      <c r="A228" s="10">
        <f t="shared" si="9"/>
        <v>18</v>
      </c>
      <c r="B228" s="10" t="str">
        <f t="shared" si="10"/>
        <v/>
      </c>
      <c r="C228" s="249">
        <v>13002324</v>
      </c>
      <c r="D228" s="90">
        <v>44687</v>
      </c>
      <c r="E228" s="237" t="s">
        <v>672</v>
      </c>
      <c r="F228" s="37" t="s">
        <v>673</v>
      </c>
      <c r="G228" s="37" t="s">
        <v>10</v>
      </c>
      <c r="H228" s="37" t="s">
        <v>237</v>
      </c>
      <c r="I228" s="37" t="s">
        <v>369</v>
      </c>
      <c r="J228" s="37" t="s">
        <v>246</v>
      </c>
      <c r="K228" s="4" t="str">
        <f>IF(_xlfn.XLOOKUP(LEFT(F228,12),'Reference_data '!G:G,'Reference_data '!I:I,"First Error",0,1)="First Error",_xlfn.XLOOKUP(LEFT(F228,7),'Reference_data '!G:G,'Reference_data '!H:H,"Second Error",0,1),_xlfn.XLOOKUP(LEFT(F228,12),'Reference_data '!G:G,'Reference_data '!I:I,"First Error",0,1))</f>
        <v>REFINERY AMMONIA SYSTEM</v>
      </c>
      <c r="L228" s="57"/>
      <c r="M228" s="57" t="e">
        <f>VLOOKUP(L228,'Reference_data '!$A$2:$B$17,2,0)</f>
        <v>#N/A</v>
      </c>
      <c r="N228" s="57" t="e">
        <f>VLOOKUP(L228,'Reference_data '!$A$2:$C$18,3,0)</f>
        <v>#N/A</v>
      </c>
      <c r="O228" s="57"/>
      <c r="P228" s="57"/>
      <c r="Q228" s="57"/>
      <c r="R228" s="57"/>
      <c r="S228" s="4" t="s">
        <v>652</v>
      </c>
      <c r="T228" s="57"/>
      <c r="U228" s="57"/>
      <c r="V228" s="26">
        <f ca="1">TODAY()</f>
        <v>45194</v>
      </c>
      <c r="W228" s="10" t="str" cm="1">
        <f t="array" ref="W228">IF(J228="WMAT",_xlfn.IFS(U228-V228=0,"Update require",U228-V228&lt;0,"Pending follow up",U228-V228&gt;0,"ASK Later"),"")</f>
        <v/>
      </c>
      <c r="X228" s="57"/>
      <c r="Y228" s="57"/>
      <c r="Z228" s="57"/>
      <c r="AA228" s="57"/>
      <c r="AB228" s="83"/>
      <c r="AC228" s="64" t="e">
        <f t="shared" si="11"/>
        <v>#REF!</v>
      </c>
    </row>
    <row r="229" spans="1:29" ht="31" x14ac:dyDescent="0.35">
      <c r="A229" s="10">
        <f t="shared" si="9"/>
        <v>27</v>
      </c>
      <c r="B229" s="10" t="str">
        <f t="shared" si="10"/>
        <v/>
      </c>
      <c r="C229" s="177">
        <v>13035441</v>
      </c>
      <c r="D229" s="43">
        <v>44749</v>
      </c>
      <c r="E229" s="131" t="s">
        <v>674</v>
      </c>
      <c r="F229" s="25" t="s">
        <v>675</v>
      </c>
      <c r="G229" s="25" t="s">
        <v>10</v>
      </c>
      <c r="H229" s="25" t="s">
        <v>213</v>
      </c>
      <c r="I229" s="25" t="s">
        <v>219</v>
      </c>
      <c r="J229" s="25" t="s">
        <v>246</v>
      </c>
      <c r="K229" s="4" t="str">
        <f>IF(_xlfn.XLOOKUP(LEFT(F229,12),'Reference_data '!G:G,'Reference_data '!I:I,"First Error",0,1)="First Error",_xlfn.XLOOKUP(LEFT(F229,7),'Reference_data '!G:G,'Reference_data '!H:H,"Second Error",0,1),_xlfn.XLOOKUP(LEFT(F229,12),'Reference_data '!G:G,'Reference_data '!I:I,"First Error",0,1))</f>
        <v>PACKING</v>
      </c>
      <c r="L229" s="63">
        <v>8</v>
      </c>
      <c r="M229" s="63" t="s">
        <v>347</v>
      </c>
      <c r="N229" s="10" t="str">
        <f>VLOOKUP(L229,'Reference_data '!$A$2:$C$18,3,0)</f>
        <v>EXT</v>
      </c>
      <c r="O229" s="134">
        <v>44750</v>
      </c>
      <c r="S229" s="139" t="s">
        <v>676</v>
      </c>
      <c r="AA229" s="63"/>
      <c r="AC229" s="64" t="e">
        <f t="shared" si="11"/>
        <v>#REF!</v>
      </c>
    </row>
    <row r="230" spans="1:29" ht="15.5" x14ac:dyDescent="0.35">
      <c r="A230" s="10">
        <f t="shared" si="9"/>
        <v>30</v>
      </c>
      <c r="B230" s="10">
        <f t="shared" si="10"/>
        <v>1</v>
      </c>
      <c r="C230" s="177">
        <v>13047250</v>
      </c>
      <c r="D230" s="376">
        <v>44771</v>
      </c>
      <c r="E230" s="131" t="s">
        <v>677</v>
      </c>
      <c r="F230" s="25" t="s">
        <v>678</v>
      </c>
      <c r="G230" s="25" t="s">
        <v>92</v>
      </c>
      <c r="H230" s="25" t="s">
        <v>218</v>
      </c>
      <c r="I230" s="25" t="s">
        <v>285</v>
      </c>
      <c r="J230" s="25" t="s">
        <v>220</v>
      </c>
      <c r="K230" s="4" t="str">
        <f>IF(_xlfn.XLOOKUP(LEFT(F230,12),'Reference_data '!G:G,'Reference_data '!I:I,"First Error",0,1)="First Error",_xlfn.XLOOKUP(LEFT(F230,7),'Reference_data '!G:G,'Reference_data '!H:H,"Second Error",0,1),_xlfn.XLOOKUP(LEFT(F230,12),'Reference_data '!G:G,'Reference_data '!I:I,"First Error",0,1))</f>
        <v>PACKING</v>
      </c>
      <c r="M230" s="63" t="e">
        <f>VLOOKUP(L230,'Reference_data '!$A$2:$B$17,2,0)</f>
        <v>#N/A</v>
      </c>
      <c r="N230" s="10" t="e">
        <f>VLOOKUP(L230,'Reference_data '!$A$2:$C$18,3,0)</f>
        <v>#N/A</v>
      </c>
      <c r="AA230" s="63"/>
      <c r="AC230" s="64" t="e">
        <f t="shared" si="11"/>
        <v>#REF!</v>
      </c>
    </row>
    <row r="231" spans="1:29" ht="101.5" x14ac:dyDescent="0.35">
      <c r="A231" s="10">
        <f t="shared" si="9"/>
        <v>18</v>
      </c>
      <c r="B231" s="10" t="str">
        <f t="shared" si="10"/>
        <v/>
      </c>
      <c r="C231" s="249">
        <v>13002325</v>
      </c>
      <c r="D231" s="90">
        <v>44687</v>
      </c>
      <c r="E231" s="131" t="s">
        <v>679</v>
      </c>
      <c r="F231" s="25" t="s">
        <v>166</v>
      </c>
      <c r="G231" s="25" t="s">
        <v>10</v>
      </c>
      <c r="H231" s="25" t="s">
        <v>237</v>
      </c>
      <c r="I231" s="25" t="s">
        <v>369</v>
      </c>
      <c r="J231" s="25" t="s">
        <v>246</v>
      </c>
      <c r="K231" s="4" t="str">
        <f>IF(_xlfn.XLOOKUP(LEFT(F231,12),'Reference_data '!G:G,'Reference_data '!I:I,"First Error",0,1)="First Error",_xlfn.XLOOKUP(LEFT(F231,7),'Reference_data '!G:G,'Reference_data '!H:H,"Second Error",0,1),_xlfn.XLOOKUP(LEFT(F231,12),'Reference_data '!G:G,'Reference_data '!I:I,"First Error",0,1))</f>
        <v>REFINERY AMMONIA SYSTEM</v>
      </c>
      <c r="L231" s="10"/>
      <c r="M231" s="10" t="e">
        <f>VLOOKUP(L231,'Reference_data '!$A$2:$B$17,2,0)</f>
        <v>#N/A</v>
      </c>
      <c r="N231" s="10" t="e">
        <f>VLOOKUP(L231,'Reference_data '!$A$2:$C$18,3,0)</f>
        <v>#N/A</v>
      </c>
      <c r="O231" s="10"/>
      <c r="P231" s="10"/>
      <c r="Q231" s="10"/>
      <c r="R231" s="10"/>
      <c r="S231" s="4" t="s">
        <v>652</v>
      </c>
      <c r="T231" s="10"/>
      <c r="U231" s="10"/>
      <c r="V231" s="26">
        <f ca="1">TODAY()</f>
        <v>45194</v>
      </c>
      <c r="W231" s="10" t="str" cm="1">
        <f t="array" ref="W231">IF(J231="WMAT",_xlfn.IFS(U231-V231=0,"Update require",U231-V231&lt;0,"Pending follow up",U231-V231&gt;0,"ASK Later"),"")</f>
        <v/>
      </c>
      <c r="X231" s="10"/>
      <c r="Y231" s="10"/>
      <c r="Z231" s="10"/>
      <c r="AA231" s="10"/>
      <c r="AB231"/>
      <c r="AC231" s="64" t="e">
        <f t="shared" si="11"/>
        <v>#REF!</v>
      </c>
    </row>
    <row r="232" spans="1:29" ht="15.5" x14ac:dyDescent="0.35">
      <c r="A232" s="10">
        <f t="shared" si="9"/>
        <v>33</v>
      </c>
      <c r="B232" s="10" t="str">
        <f t="shared" si="10"/>
        <v/>
      </c>
      <c r="C232" s="177">
        <v>13058993</v>
      </c>
      <c r="D232" s="43">
        <v>44792</v>
      </c>
      <c r="E232" s="131" t="s">
        <v>680</v>
      </c>
      <c r="F232" s="25" t="s">
        <v>36</v>
      </c>
      <c r="G232" s="25" t="s">
        <v>10</v>
      </c>
      <c r="H232" s="25" t="s">
        <v>218</v>
      </c>
      <c r="I232" s="25" t="s">
        <v>291</v>
      </c>
      <c r="J232" s="25" t="s">
        <v>246</v>
      </c>
      <c r="K232" s="4" t="str">
        <f>IF(_xlfn.XLOOKUP(LEFT(F232,12),'Reference_data '!G:G,'Reference_data '!I:I,"First Error",0,1)="First Error",_xlfn.XLOOKUP(LEFT(F232,7),'Reference_data '!G:G,'Reference_data '!H:H,"Second Error",0,1),_xlfn.XLOOKUP(LEFT(F232,12),'Reference_data '!G:G,'Reference_data '!I:I,"First Error",0,1))</f>
        <v>UTILITY</v>
      </c>
      <c r="M232" s="63" t="e">
        <f>VLOOKUP(L232,'Reference_data '!$A$2:$B$17,2,0)</f>
        <v>#N/A</v>
      </c>
      <c r="N232" s="10" t="e">
        <f>VLOOKUP(L232,'Reference_data '!$A$2:$C$18,3,0)</f>
        <v>#N/A</v>
      </c>
      <c r="AA232" s="63"/>
      <c r="AC232" s="64" t="e">
        <f t="shared" si="11"/>
        <v>#REF!</v>
      </c>
    </row>
    <row r="233" spans="1:29" ht="15.5" x14ac:dyDescent="0.35">
      <c r="A233" s="10">
        <f t="shared" si="9"/>
        <v>31</v>
      </c>
      <c r="B233" s="10" t="str">
        <f t="shared" si="10"/>
        <v/>
      </c>
      <c r="C233" s="177">
        <v>13050968</v>
      </c>
      <c r="D233" s="376">
        <v>44778</v>
      </c>
      <c r="E233" s="131" t="s">
        <v>681</v>
      </c>
      <c r="F233" s="25" t="s">
        <v>682</v>
      </c>
      <c r="G233" s="25" t="s">
        <v>92</v>
      </c>
      <c r="H233" s="25" t="s">
        <v>237</v>
      </c>
      <c r="I233" s="25" t="s">
        <v>369</v>
      </c>
      <c r="J233" s="25" t="s">
        <v>246</v>
      </c>
      <c r="K233" s="4" t="str">
        <f>IF(_xlfn.XLOOKUP(LEFT(F233,12),'Reference_data '!G:G,'Reference_data '!I:I,"First Error",0,1)="First Error",_xlfn.XLOOKUP(LEFT(F233,7),'Reference_data '!G:G,'Reference_data '!H:H,"Second Error",0,1),_xlfn.XLOOKUP(LEFT(F233,12),'Reference_data '!G:G,'Reference_data '!I:I,"First Error",0,1))</f>
        <v>PACKING TANKFARM PMFG</v>
      </c>
      <c r="M233" s="63" t="e">
        <f>VLOOKUP(L233,'Reference_data '!$A$2:$B$17,2,0)</f>
        <v>#N/A</v>
      </c>
      <c r="N233" s="10" t="e">
        <f>VLOOKUP(L233,'Reference_data '!$A$2:$C$18,3,0)</f>
        <v>#N/A</v>
      </c>
      <c r="AA233" s="63"/>
      <c r="AC233" s="64" t="e">
        <f t="shared" si="11"/>
        <v>#REF!</v>
      </c>
    </row>
    <row r="234" spans="1:29" ht="15.5" x14ac:dyDescent="0.35">
      <c r="A234" s="10">
        <f t="shared" si="9"/>
        <v>34</v>
      </c>
      <c r="B234" s="10">
        <f t="shared" si="10"/>
        <v>1</v>
      </c>
      <c r="C234" s="177">
        <v>13061932</v>
      </c>
      <c r="D234" s="43">
        <v>44798</v>
      </c>
      <c r="E234" s="131" t="s">
        <v>683</v>
      </c>
      <c r="F234" s="25" t="s">
        <v>684</v>
      </c>
      <c r="G234" s="25" t="s">
        <v>10</v>
      </c>
      <c r="H234" s="25" t="s">
        <v>223</v>
      </c>
      <c r="I234" s="25" t="s">
        <v>233</v>
      </c>
      <c r="J234" s="25" t="s">
        <v>220</v>
      </c>
      <c r="K234" s="4" t="str">
        <f>IF(_xlfn.XLOOKUP(LEFT(F234,12),'Reference_data '!G:G,'Reference_data '!I:I,"First Error",0,1)="First Error",_xlfn.XLOOKUP(LEFT(F234,7),'Reference_data '!G:G,'Reference_data '!H:H,"Second Error",0,1),_xlfn.XLOOKUP(LEFT(F234,12),'Reference_data '!G:G,'Reference_data '!I:I,"First Error",0,1))</f>
        <v>PACKING</v>
      </c>
      <c r="M234" s="63" t="e">
        <f>VLOOKUP(L234,'Reference_data '!$A$2:$B$17,2,0)</f>
        <v>#N/A</v>
      </c>
      <c r="N234" s="10" t="e">
        <f>VLOOKUP(L234,'Reference_data '!$A$2:$C$18,3,0)</f>
        <v>#N/A</v>
      </c>
      <c r="P234" s="26">
        <v>44870</v>
      </c>
      <c r="AA234" s="63"/>
      <c r="AC234" s="64" t="e">
        <f t="shared" si="11"/>
        <v>#REF!</v>
      </c>
    </row>
    <row r="235" spans="1:29" ht="15.5" x14ac:dyDescent="0.35">
      <c r="A235" s="10">
        <f t="shared" si="9"/>
        <v>32</v>
      </c>
      <c r="B235" s="10">
        <f t="shared" si="10"/>
        <v>1</v>
      </c>
      <c r="C235" s="177">
        <v>13052749</v>
      </c>
      <c r="D235" s="376">
        <v>44782</v>
      </c>
      <c r="E235" s="131" t="s">
        <v>685</v>
      </c>
      <c r="F235" s="25" t="s">
        <v>686</v>
      </c>
      <c r="G235" s="25" t="s">
        <v>92</v>
      </c>
      <c r="H235" s="25" t="s">
        <v>218</v>
      </c>
      <c r="I235" s="25" t="s">
        <v>219</v>
      </c>
      <c r="J235" s="25" t="s">
        <v>220</v>
      </c>
      <c r="K235" s="4" t="str">
        <f>IF(_xlfn.XLOOKUP(LEFT(F235,12),'Reference_data '!G:G,'Reference_data '!I:I,"First Error",0,1)="First Error",_xlfn.XLOOKUP(LEFT(F235,7),'Reference_data '!G:G,'Reference_data '!H:H,"Second Error",0,1),_xlfn.XLOOKUP(LEFT(F235,12),'Reference_data '!G:G,'Reference_data '!I:I,"First Error",0,1))</f>
        <v>PACKING</v>
      </c>
      <c r="M235" s="63" t="e">
        <f>VLOOKUP(L235,'Reference_data '!$A$2:$B$17,2,0)</f>
        <v>#N/A</v>
      </c>
      <c r="N235" s="10" t="e">
        <f>VLOOKUP(L235,'Reference_data '!$A$2:$C$18,3,0)</f>
        <v>#N/A</v>
      </c>
      <c r="AA235" s="63"/>
      <c r="AC235" s="64" t="e">
        <f t="shared" si="11"/>
        <v>#REF!</v>
      </c>
    </row>
    <row r="236" spans="1:29" ht="15.5" x14ac:dyDescent="0.35">
      <c r="A236" s="10">
        <f t="shared" si="9"/>
        <v>32</v>
      </c>
      <c r="B236" s="10" t="str">
        <f t="shared" si="10"/>
        <v/>
      </c>
      <c r="C236" s="177">
        <v>13053216</v>
      </c>
      <c r="D236" s="43">
        <v>44782</v>
      </c>
      <c r="E236" s="131" t="s">
        <v>687</v>
      </c>
      <c r="F236" s="25" t="s">
        <v>678</v>
      </c>
      <c r="G236" s="25" t="s">
        <v>10</v>
      </c>
      <c r="H236" s="25" t="s">
        <v>218</v>
      </c>
      <c r="I236" s="25" t="s">
        <v>285</v>
      </c>
      <c r="J236" s="25" t="s">
        <v>246</v>
      </c>
      <c r="K236" s="4" t="str">
        <f>IF(_xlfn.XLOOKUP(LEFT(F236,12),'Reference_data '!G:G,'Reference_data '!I:I,"First Error",0,1)="First Error",_xlfn.XLOOKUP(LEFT(F236,7),'Reference_data '!G:G,'Reference_data '!H:H,"Second Error",0,1),_xlfn.XLOOKUP(LEFT(F236,12),'Reference_data '!G:G,'Reference_data '!I:I,"First Error",0,1))</f>
        <v>PACKING</v>
      </c>
      <c r="M236" s="63" t="e">
        <f>VLOOKUP(L236,'Reference_data '!$A$2:$B$17,2,0)</f>
        <v>#N/A</v>
      </c>
      <c r="N236" s="10" t="e">
        <f>VLOOKUP(L236,'Reference_data '!$A$2:$C$18,3,0)</f>
        <v>#N/A</v>
      </c>
      <c r="AA236" s="63"/>
      <c r="AC236" s="64" t="e">
        <f t="shared" si="11"/>
        <v>#REF!</v>
      </c>
    </row>
    <row r="237" spans="1:29" ht="15.5" x14ac:dyDescent="0.35">
      <c r="A237" s="10">
        <f t="shared" si="9"/>
        <v>33</v>
      </c>
      <c r="B237" s="10" t="str">
        <f t="shared" si="10"/>
        <v/>
      </c>
      <c r="C237" s="177">
        <v>13055628</v>
      </c>
      <c r="D237" s="43">
        <v>44786</v>
      </c>
      <c r="E237" s="131" t="s">
        <v>688</v>
      </c>
      <c r="F237" s="25" t="s">
        <v>80</v>
      </c>
      <c r="G237" s="25" t="s">
        <v>10</v>
      </c>
      <c r="H237" s="25" t="s">
        <v>213</v>
      </c>
      <c r="I237" s="25" t="s">
        <v>285</v>
      </c>
      <c r="J237" s="25" t="s">
        <v>246</v>
      </c>
      <c r="K237" s="4" t="str">
        <f>IF(_xlfn.XLOOKUP(LEFT(F237,12),'Reference_data '!G:G,'Reference_data '!I:I,"First Error",0,1)="First Error",_xlfn.XLOOKUP(LEFT(F237,7),'Reference_data '!G:G,'Reference_data '!H:H,"Second Error",0,1),_xlfn.XLOOKUP(LEFT(F237,12),'Reference_data '!G:G,'Reference_data '!I:I,"First Error",0,1))</f>
        <v>PACKING</v>
      </c>
      <c r="M237" s="63" t="e">
        <f>VLOOKUP(L237,'Reference_data '!$A$2:$B$17,2,0)</f>
        <v>#N/A</v>
      </c>
      <c r="N237" s="10" t="e">
        <f>VLOOKUP(L237,'Reference_data '!$A$2:$C$18,3,0)</f>
        <v>#N/A</v>
      </c>
      <c r="AA237" s="63"/>
      <c r="AC237" s="64" t="e">
        <f t="shared" si="11"/>
        <v>#REF!</v>
      </c>
    </row>
    <row r="238" spans="1:29" ht="15.5" x14ac:dyDescent="0.35">
      <c r="A238" s="10">
        <f t="shared" si="9"/>
        <v>35</v>
      </c>
      <c r="B238" s="10" t="str">
        <f t="shared" si="10"/>
        <v/>
      </c>
      <c r="C238" s="177">
        <v>13063207</v>
      </c>
      <c r="D238" s="233">
        <v>44800</v>
      </c>
      <c r="E238" s="131" t="s">
        <v>689</v>
      </c>
      <c r="F238" s="25" t="s">
        <v>184</v>
      </c>
      <c r="G238" s="25" t="s">
        <v>92</v>
      </c>
      <c r="H238" s="25" t="s">
        <v>218</v>
      </c>
      <c r="I238" s="25" t="s">
        <v>520</v>
      </c>
      <c r="J238" s="25" t="s">
        <v>246</v>
      </c>
      <c r="K238" s="4" t="str">
        <f>IF(_xlfn.XLOOKUP(LEFT(F238,12),'Reference_data '!G:G,'Reference_data '!I:I,"First Error",0,1)="First Error",_xlfn.XLOOKUP(LEFT(F238,7),'Reference_data '!G:G,'Reference_data '!H:H,"Second Error",0,1),_xlfn.XLOOKUP(LEFT(F238,12),'Reference_data '!G:G,'Reference_data '!I:I,"First Error",0,1))</f>
        <v>BUILDINGS &amp; INFRASTRUCTURE</v>
      </c>
      <c r="M238" s="63" t="e">
        <f>VLOOKUP(L238,'Reference_data '!$A$2:$B$17,2,0)</f>
        <v>#N/A</v>
      </c>
      <c r="N238" s="10" t="e">
        <f>VLOOKUP(L238,'Reference_data '!$A$2:$C$18,3,0)</f>
        <v>#N/A</v>
      </c>
      <c r="AA238" s="63"/>
      <c r="AC238" s="64" t="e">
        <f t="shared" si="11"/>
        <v>#REF!</v>
      </c>
    </row>
    <row r="239" spans="1:29" ht="58" x14ac:dyDescent="0.35">
      <c r="A239" s="10">
        <f t="shared" si="9"/>
        <v>18</v>
      </c>
      <c r="B239" s="10" t="str">
        <f t="shared" si="10"/>
        <v/>
      </c>
      <c r="C239" s="249">
        <v>13002331</v>
      </c>
      <c r="D239" s="90">
        <v>44687</v>
      </c>
      <c r="E239" s="274" t="s">
        <v>690</v>
      </c>
      <c r="F239" s="92" t="s">
        <v>691</v>
      </c>
      <c r="G239" s="92" t="s">
        <v>10</v>
      </c>
      <c r="H239" s="92" t="s">
        <v>237</v>
      </c>
      <c r="I239" s="92" t="s">
        <v>369</v>
      </c>
      <c r="J239" s="92" t="s">
        <v>246</v>
      </c>
      <c r="K239" s="4" t="str">
        <f>IF(_xlfn.XLOOKUP(LEFT(F239,12),'Reference_data '!G:G,'Reference_data '!I:I,"First Error",0,1)="First Error",_xlfn.XLOOKUP(LEFT(F239,7),'Reference_data '!G:G,'Reference_data '!H:H,"Second Error",0,1),_xlfn.XLOOKUP(LEFT(F239,12),'Reference_data '!G:G,'Reference_data '!I:I,"First Error",0,1))</f>
        <v>REFINERY AMMONIA SYSTEM</v>
      </c>
      <c r="L239" s="82"/>
      <c r="M239" s="82" t="e">
        <f>VLOOKUP(L239,'Reference_data '!$A$2:$B$17,2,0)</f>
        <v>#N/A</v>
      </c>
      <c r="N239" s="82" t="e">
        <f>VLOOKUP(L239,'Reference_data '!$A$2:$C$18,3,0)</f>
        <v>#N/A</v>
      </c>
      <c r="O239" s="82"/>
      <c r="P239" s="82"/>
      <c r="Q239" s="82"/>
      <c r="R239" s="82"/>
      <c r="S239" s="4" t="s">
        <v>652</v>
      </c>
      <c r="T239" s="82"/>
      <c r="U239" s="82"/>
      <c r="V239" s="26">
        <f ca="1">TODAY()</f>
        <v>45194</v>
      </c>
      <c r="W239" s="10" t="str" cm="1">
        <f t="array" ref="W239">IF(J239="WMAT",_xlfn.IFS(U239-V239=0,"Update require",U239-V239&lt;0,"Pending follow up",U239-V239&gt;0,"ASK Later"),"")</f>
        <v/>
      </c>
      <c r="X239" s="82"/>
      <c r="Y239" s="82"/>
      <c r="Z239" s="82"/>
      <c r="AA239" s="82"/>
      <c r="AB239" s="81"/>
      <c r="AC239" s="64" t="e">
        <f t="shared" si="11"/>
        <v>#REF!</v>
      </c>
    </row>
    <row r="240" spans="1:29" ht="15.5" x14ac:dyDescent="0.35">
      <c r="A240" s="10">
        <f t="shared" si="9"/>
        <v>35</v>
      </c>
      <c r="B240" s="10" t="str">
        <f t="shared" si="10"/>
        <v/>
      </c>
      <c r="C240" s="177">
        <v>13064664</v>
      </c>
      <c r="D240" s="43">
        <v>44803</v>
      </c>
      <c r="E240" s="131" t="s">
        <v>692</v>
      </c>
      <c r="F240" s="25" t="s">
        <v>184</v>
      </c>
      <c r="G240" s="25" t="s">
        <v>10</v>
      </c>
      <c r="H240" s="25" t="s">
        <v>223</v>
      </c>
      <c r="I240" s="25" t="s">
        <v>233</v>
      </c>
      <c r="J240" s="25" t="s">
        <v>246</v>
      </c>
      <c r="K240" s="4" t="str">
        <f>IF(_xlfn.XLOOKUP(LEFT(F240,12),'Reference_data '!G:G,'Reference_data '!I:I,"First Error",0,1)="First Error",_xlfn.XLOOKUP(LEFT(F240,7),'Reference_data '!G:G,'Reference_data '!H:H,"Second Error",0,1),_xlfn.XLOOKUP(LEFT(F240,12),'Reference_data '!G:G,'Reference_data '!I:I,"First Error",0,1))</f>
        <v>BUILDINGS &amp; INFRASTRUCTURE</v>
      </c>
      <c r="M240" s="63" t="e">
        <f>VLOOKUP(L240,'Reference_data '!$A$2:$B$17,2,0)</f>
        <v>#N/A</v>
      </c>
      <c r="N240" s="10" t="e">
        <f>VLOOKUP(L240,'Reference_data '!$A$2:$C$18,3,0)</f>
        <v>#N/A</v>
      </c>
      <c r="P240" s="26">
        <v>44870</v>
      </c>
      <c r="AA240" s="63"/>
      <c r="AC240" s="64" t="e">
        <f t="shared" si="11"/>
        <v>#REF!</v>
      </c>
    </row>
    <row r="241" spans="1:29" ht="15.5" x14ac:dyDescent="0.35">
      <c r="A241" s="10">
        <f t="shared" si="9"/>
        <v>33</v>
      </c>
      <c r="B241" s="10" t="str">
        <f t="shared" si="10"/>
        <v/>
      </c>
      <c r="C241" s="177">
        <v>13055925</v>
      </c>
      <c r="D241" s="43">
        <v>44787</v>
      </c>
      <c r="E241" s="131" t="s">
        <v>693</v>
      </c>
      <c r="F241" s="25" t="s">
        <v>80</v>
      </c>
      <c r="G241" s="25" t="s">
        <v>10</v>
      </c>
      <c r="H241" s="25" t="s">
        <v>237</v>
      </c>
      <c r="I241" s="25" t="s">
        <v>382</v>
      </c>
      <c r="J241" s="25" t="s">
        <v>246</v>
      </c>
      <c r="K241" s="4" t="str">
        <f>IF(_xlfn.XLOOKUP(LEFT(F241,12),'Reference_data '!G:G,'Reference_data '!I:I,"First Error",0,1)="First Error",_xlfn.XLOOKUP(LEFT(F241,7),'Reference_data '!G:G,'Reference_data '!H:H,"Second Error",0,1),_xlfn.XLOOKUP(LEFT(F241,12),'Reference_data '!G:G,'Reference_data '!I:I,"First Error",0,1))</f>
        <v>PACKING</v>
      </c>
      <c r="M241" s="63" t="e">
        <f>VLOOKUP(L241,'Reference_data '!$A$2:$B$17,2,0)</f>
        <v>#N/A</v>
      </c>
      <c r="N241" s="10" t="e">
        <f>VLOOKUP(L241,'Reference_data '!$A$2:$C$18,3,0)</f>
        <v>#N/A</v>
      </c>
      <c r="AA241" s="63"/>
      <c r="AC241" s="64" t="e">
        <f t="shared" si="11"/>
        <v>#REF!</v>
      </c>
    </row>
    <row r="242" spans="1:29" ht="15.5" x14ac:dyDescent="0.35">
      <c r="A242" s="10">
        <f t="shared" si="9"/>
        <v>33</v>
      </c>
      <c r="B242" s="10" t="str">
        <f t="shared" si="10"/>
        <v/>
      </c>
      <c r="C242" s="177">
        <v>13056326</v>
      </c>
      <c r="D242" s="376">
        <v>44788</v>
      </c>
      <c r="E242" s="131" t="s">
        <v>694</v>
      </c>
      <c r="F242" s="25" t="s">
        <v>682</v>
      </c>
      <c r="G242" s="25" t="s">
        <v>92</v>
      </c>
      <c r="H242" s="25" t="s">
        <v>218</v>
      </c>
      <c r="I242" s="25" t="s">
        <v>287</v>
      </c>
      <c r="J242" s="25" t="s">
        <v>246</v>
      </c>
      <c r="K242" s="4" t="str">
        <f>IF(_xlfn.XLOOKUP(LEFT(F242,12),'Reference_data '!G:G,'Reference_data '!I:I,"First Error",0,1)="First Error",_xlfn.XLOOKUP(LEFT(F242,7),'Reference_data '!G:G,'Reference_data '!H:H,"Second Error",0,1),_xlfn.XLOOKUP(LEFT(F242,12),'Reference_data '!G:G,'Reference_data '!I:I,"First Error",0,1))</f>
        <v>PACKING TANKFARM PMFG</v>
      </c>
      <c r="M242" s="63" t="e">
        <f>VLOOKUP(L242,'Reference_data '!$A$2:$B$17,2,0)</f>
        <v>#N/A</v>
      </c>
      <c r="N242" s="10" t="e">
        <f>VLOOKUP(L242,'Reference_data '!$A$2:$C$18,3,0)</f>
        <v>#N/A</v>
      </c>
      <c r="AA242" s="63"/>
      <c r="AC242" s="64" t="e">
        <f t="shared" si="11"/>
        <v>#REF!</v>
      </c>
    </row>
    <row r="243" spans="1:29" ht="15.5" x14ac:dyDescent="0.35">
      <c r="A243" s="10">
        <f t="shared" si="9"/>
        <v>31</v>
      </c>
      <c r="B243" s="10">
        <f t="shared" si="10"/>
        <v>1</v>
      </c>
      <c r="C243" s="177">
        <v>13049610</v>
      </c>
      <c r="D243" s="376">
        <v>44776</v>
      </c>
      <c r="E243" s="131" t="s">
        <v>695</v>
      </c>
      <c r="F243" s="25" t="s">
        <v>696</v>
      </c>
      <c r="G243" s="25" t="s">
        <v>92</v>
      </c>
      <c r="H243" s="25" t="s">
        <v>327</v>
      </c>
      <c r="I243" s="25" t="s">
        <v>697</v>
      </c>
      <c r="J243" s="25" t="s">
        <v>220</v>
      </c>
      <c r="K243" s="4" t="str">
        <f>IF(_xlfn.XLOOKUP(LEFT(F243,12),'Reference_data '!G:G,'Reference_data '!I:I,"First Error",0,1)="First Error",_xlfn.XLOOKUP(LEFT(F243,7),'Reference_data '!G:G,'Reference_data '!H:H,"Second Error",0,1),_xlfn.XLOOKUP(LEFT(F243,12),'Reference_data '!G:G,'Reference_data '!I:I,"First Error",0,1))</f>
        <v>PACKING TANKFARM PMFG</v>
      </c>
      <c r="M243" s="63" t="e">
        <f>VLOOKUP(L243,'Reference_data '!$A$2:$B$17,2,0)</f>
        <v>#N/A</v>
      </c>
      <c r="N243" s="10" t="e">
        <f>VLOOKUP(L243,'Reference_data '!$A$2:$C$18,3,0)</f>
        <v>#N/A</v>
      </c>
      <c r="AA243" s="63"/>
      <c r="AC243" s="64" t="e">
        <f t="shared" ref="AC243:AC273" si="12">_xlfn.XLOOKUP(C243,DATA1,DATA4,"NA",0,1)</f>
        <v>#REF!</v>
      </c>
    </row>
    <row r="244" spans="1:29" ht="29" x14ac:dyDescent="0.35">
      <c r="A244" s="10">
        <f t="shared" si="9"/>
        <v>37</v>
      </c>
      <c r="B244" s="10">
        <f t="shared" si="10"/>
        <v>1</v>
      </c>
      <c r="C244" s="177">
        <v>13070293</v>
      </c>
      <c r="D244" s="43">
        <v>44814</v>
      </c>
      <c r="E244" s="131" t="s">
        <v>698</v>
      </c>
      <c r="F244" s="25" t="s">
        <v>699</v>
      </c>
      <c r="G244" s="25" t="s">
        <v>10</v>
      </c>
      <c r="H244" s="25" t="s">
        <v>223</v>
      </c>
      <c r="I244" s="25" t="s">
        <v>233</v>
      </c>
      <c r="J244" s="25" t="s">
        <v>220</v>
      </c>
      <c r="K244" s="4" t="str">
        <f>IF(_xlfn.XLOOKUP(LEFT(F244,12),'Reference_data '!G:G,'Reference_data '!I:I,"First Error",0,1)="First Error",_xlfn.XLOOKUP(LEFT(F244,7),'Reference_data '!G:G,'Reference_data '!H:H,"Second Error",0,1),_xlfn.XLOOKUP(LEFT(F244,12),'Reference_data '!G:G,'Reference_data '!I:I,"First Error",0,1))</f>
        <v>PACKING TANKFARM PMFG</v>
      </c>
      <c r="M244" s="63" t="e">
        <f>VLOOKUP(L244,'Reference_data '!$A$2:$B$17,2,0)</f>
        <v>#N/A</v>
      </c>
      <c r="N244" s="10" t="e">
        <f>VLOOKUP(L244,'Reference_data '!$A$2:$C$18,3,0)</f>
        <v>#N/A</v>
      </c>
      <c r="O244" s="26">
        <v>44870</v>
      </c>
      <c r="AA244" s="63"/>
      <c r="AC244" s="64" t="e">
        <f t="shared" si="12"/>
        <v>#REF!</v>
      </c>
    </row>
    <row r="245" spans="1:29" ht="15.5" x14ac:dyDescent="0.35">
      <c r="A245" s="10">
        <f t="shared" si="9"/>
        <v>37</v>
      </c>
      <c r="B245" s="10">
        <f t="shared" si="10"/>
        <v>1</v>
      </c>
      <c r="C245" s="177">
        <v>13070504</v>
      </c>
      <c r="D245" s="43">
        <v>44814</v>
      </c>
      <c r="E245" s="131" t="s">
        <v>700</v>
      </c>
      <c r="F245" s="25" t="s">
        <v>701</v>
      </c>
      <c r="G245" s="25" t="s">
        <v>10</v>
      </c>
      <c r="H245" s="25" t="s">
        <v>223</v>
      </c>
      <c r="I245" s="25" t="s">
        <v>233</v>
      </c>
      <c r="J245" s="25" t="s">
        <v>220</v>
      </c>
      <c r="K245" s="4" t="str">
        <f>IF(_xlfn.XLOOKUP(LEFT(F245,12),'Reference_data '!G:G,'Reference_data '!I:I,"First Error",0,1)="First Error",_xlfn.XLOOKUP(LEFT(F245,7),'Reference_data '!G:G,'Reference_data '!H:H,"Second Error",0,1),_xlfn.XLOOKUP(LEFT(F245,12),'Reference_data '!G:G,'Reference_data '!I:I,"First Error",0,1))</f>
        <v>PACKING TANKFARM PMFG</v>
      </c>
      <c r="M245" s="63" t="e">
        <f>VLOOKUP(L245,'Reference_data '!$A$2:$B$17,2,0)</f>
        <v>#N/A</v>
      </c>
      <c r="N245" s="10" t="e">
        <f>VLOOKUP(L245,'Reference_data '!$A$2:$C$18,3,0)</f>
        <v>#N/A</v>
      </c>
      <c r="O245" s="26">
        <v>44870</v>
      </c>
      <c r="AA245" s="63"/>
      <c r="AC245" s="64" t="e">
        <f t="shared" si="12"/>
        <v>#REF!</v>
      </c>
    </row>
    <row r="246" spans="1:29" ht="15.5" x14ac:dyDescent="0.35">
      <c r="A246" s="10">
        <f t="shared" si="9"/>
        <v>37</v>
      </c>
      <c r="B246" s="10">
        <f t="shared" si="10"/>
        <v>1</v>
      </c>
      <c r="C246" s="177">
        <v>13070505</v>
      </c>
      <c r="D246" s="43">
        <v>44814</v>
      </c>
      <c r="E246" s="131" t="s">
        <v>702</v>
      </c>
      <c r="F246" s="25" t="s">
        <v>434</v>
      </c>
      <c r="G246" s="25" t="s">
        <v>10</v>
      </c>
      <c r="H246" s="25" t="s">
        <v>223</v>
      </c>
      <c r="I246" s="25" t="s">
        <v>233</v>
      </c>
      <c r="J246" s="25" t="s">
        <v>220</v>
      </c>
      <c r="K246" s="4" t="str">
        <f>IF(_xlfn.XLOOKUP(LEFT(F246,12),'Reference_data '!G:G,'Reference_data '!I:I,"First Error",0,1)="First Error",_xlfn.XLOOKUP(LEFT(F246,7),'Reference_data '!G:G,'Reference_data '!H:H,"Second Error",0,1),_xlfn.XLOOKUP(LEFT(F246,12),'Reference_data '!G:G,'Reference_data '!I:I,"First Error",0,1))</f>
        <v>PACKING TANKFARM PMFG</v>
      </c>
      <c r="M246" s="63" t="e">
        <f>VLOOKUP(L246,'Reference_data '!$A$2:$B$17,2,0)</f>
        <v>#N/A</v>
      </c>
      <c r="N246" s="10" t="e">
        <f>VLOOKUP(L246,'Reference_data '!$A$2:$C$18,3,0)</f>
        <v>#N/A</v>
      </c>
      <c r="O246" s="26">
        <v>44870</v>
      </c>
      <c r="AA246" s="63"/>
      <c r="AC246" s="64" t="e">
        <f t="shared" si="12"/>
        <v>#REF!</v>
      </c>
    </row>
    <row r="247" spans="1:29" ht="15.5" x14ac:dyDescent="0.35">
      <c r="A247" s="10">
        <f t="shared" si="9"/>
        <v>31</v>
      </c>
      <c r="B247" s="10" t="str">
        <f t="shared" si="10"/>
        <v/>
      </c>
      <c r="C247" s="177">
        <v>13049613</v>
      </c>
      <c r="D247" s="43">
        <v>44776</v>
      </c>
      <c r="E247" s="131" t="s">
        <v>703</v>
      </c>
      <c r="F247" s="25" t="s">
        <v>414</v>
      </c>
      <c r="G247" s="25" t="s">
        <v>10</v>
      </c>
      <c r="H247" s="25" t="s">
        <v>327</v>
      </c>
      <c r="I247" s="25" t="s">
        <v>697</v>
      </c>
      <c r="J247" s="25" t="s">
        <v>246</v>
      </c>
      <c r="K247" s="4" t="str">
        <f>IF(_xlfn.XLOOKUP(LEFT(F247,12),'Reference_data '!G:G,'Reference_data '!I:I,"First Error",0,1)="First Error",_xlfn.XLOOKUP(LEFT(F247,7),'Reference_data '!G:G,'Reference_data '!H:H,"Second Error",0,1),_xlfn.XLOOKUP(LEFT(F247,12),'Reference_data '!G:G,'Reference_data '!I:I,"First Error",0,1))</f>
        <v>PACKING</v>
      </c>
      <c r="M247" s="63" t="e">
        <f>VLOOKUP(L247,'Reference_data '!$A$2:$B$17,2,0)</f>
        <v>#N/A</v>
      </c>
      <c r="N247" s="10" t="e">
        <f>VLOOKUP(L247,'Reference_data '!$A$2:$C$18,3,0)</f>
        <v>#N/A</v>
      </c>
      <c r="AA247" s="63"/>
      <c r="AC247" s="64" t="e">
        <f t="shared" si="12"/>
        <v>#REF!</v>
      </c>
    </row>
    <row r="248" spans="1:29" ht="15.5" x14ac:dyDescent="0.35">
      <c r="A248" s="10">
        <f t="shared" si="9"/>
        <v>34</v>
      </c>
      <c r="B248" s="10" t="str">
        <f t="shared" si="10"/>
        <v/>
      </c>
      <c r="C248" s="177">
        <v>13061505</v>
      </c>
      <c r="D248" s="43">
        <v>44797</v>
      </c>
      <c r="E248" s="131" t="s">
        <v>704</v>
      </c>
      <c r="F248" s="25" t="s">
        <v>705</v>
      </c>
      <c r="G248" s="25" t="s">
        <v>10</v>
      </c>
      <c r="H248" s="25" t="s">
        <v>237</v>
      </c>
      <c r="I248" s="25" t="s">
        <v>219</v>
      </c>
      <c r="J248" s="25" t="s">
        <v>246</v>
      </c>
      <c r="K248" s="4" t="str">
        <f>IF(_xlfn.XLOOKUP(LEFT(F248,12),'Reference_data '!G:G,'Reference_data '!I:I,"First Error",0,1)="First Error",_xlfn.XLOOKUP(LEFT(F248,7),'Reference_data '!G:G,'Reference_data '!H:H,"Second Error",0,1),_xlfn.XLOOKUP(LEFT(F248,12),'Reference_data '!G:G,'Reference_data '!I:I,"First Error",0,1))</f>
        <v>PACKING</v>
      </c>
      <c r="M248" s="63" t="s">
        <v>401</v>
      </c>
      <c r="N248" s="10" t="e">
        <f>VLOOKUP(L248,'Reference_data '!$A$2:$C$18,3,0)</f>
        <v>#N/A</v>
      </c>
      <c r="O248" s="134">
        <v>44799</v>
      </c>
      <c r="AA248" s="63"/>
      <c r="AC248" s="64" t="e">
        <f t="shared" si="12"/>
        <v>#REF!</v>
      </c>
    </row>
    <row r="249" spans="1:29" ht="15.5" x14ac:dyDescent="0.35">
      <c r="A249" s="10">
        <f t="shared" si="9"/>
        <v>34</v>
      </c>
      <c r="B249" s="10">
        <f t="shared" si="10"/>
        <v>1</v>
      </c>
      <c r="C249" s="177">
        <v>13062022</v>
      </c>
      <c r="D249" s="376">
        <v>44798</v>
      </c>
      <c r="E249" s="131" t="s">
        <v>706</v>
      </c>
      <c r="F249" s="25" t="s">
        <v>394</v>
      </c>
      <c r="G249" s="25" t="s">
        <v>92</v>
      </c>
      <c r="H249" s="25" t="s">
        <v>223</v>
      </c>
      <c r="I249" s="25" t="s">
        <v>435</v>
      </c>
      <c r="J249" s="25" t="s">
        <v>220</v>
      </c>
      <c r="K249" s="4" t="str">
        <f>IF(_xlfn.XLOOKUP(LEFT(F249,12),'Reference_data '!G:G,'Reference_data '!I:I,"First Error",0,1)="First Error",_xlfn.XLOOKUP(LEFT(F249,7),'Reference_data '!G:G,'Reference_data '!H:H,"Second Error",0,1),_xlfn.XLOOKUP(LEFT(F249,12),'Reference_data '!G:G,'Reference_data '!I:I,"First Error",0,1))</f>
        <v>PACKING</v>
      </c>
      <c r="M249" s="63" t="e">
        <f>VLOOKUP(L249,'Reference_data '!$A$2:$B$17,2,0)</f>
        <v>#N/A</v>
      </c>
      <c r="N249" s="10" t="e">
        <f>VLOOKUP(L249,'Reference_data '!$A$2:$C$18,3,0)</f>
        <v>#N/A</v>
      </c>
      <c r="AA249" s="63"/>
      <c r="AC249" s="64" t="e">
        <f t="shared" si="12"/>
        <v>#REF!</v>
      </c>
    </row>
    <row r="250" spans="1:29" ht="15.5" x14ac:dyDescent="0.35">
      <c r="A250" s="10">
        <f t="shared" si="9"/>
        <v>34</v>
      </c>
      <c r="B250" s="10">
        <f t="shared" si="10"/>
        <v>1</v>
      </c>
      <c r="C250" s="177">
        <v>13062023</v>
      </c>
      <c r="D250" s="376">
        <v>44798</v>
      </c>
      <c r="E250" s="131" t="s">
        <v>707</v>
      </c>
      <c r="F250" s="25" t="s">
        <v>394</v>
      </c>
      <c r="G250" s="25" t="s">
        <v>92</v>
      </c>
      <c r="H250" s="25" t="s">
        <v>223</v>
      </c>
      <c r="I250" s="25" t="s">
        <v>435</v>
      </c>
      <c r="J250" s="25" t="s">
        <v>220</v>
      </c>
      <c r="K250" s="4" t="str">
        <f>IF(_xlfn.XLOOKUP(LEFT(F250,12),'Reference_data '!G:G,'Reference_data '!I:I,"First Error",0,1)="First Error",_xlfn.XLOOKUP(LEFT(F250,7),'Reference_data '!G:G,'Reference_data '!H:H,"Second Error",0,1),_xlfn.XLOOKUP(LEFT(F250,12),'Reference_data '!G:G,'Reference_data '!I:I,"First Error",0,1))</f>
        <v>PACKING</v>
      </c>
      <c r="M250" s="63" t="e">
        <f>VLOOKUP(L250,'Reference_data '!$A$2:$B$17,2,0)</f>
        <v>#N/A</v>
      </c>
      <c r="N250" s="10" t="e">
        <f>VLOOKUP(L250,'Reference_data '!$A$2:$C$18,3,0)</f>
        <v>#N/A</v>
      </c>
      <c r="AA250" s="63"/>
      <c r="AC250" s="64" t="e">
        <f t="shared" si="12"/>
        <v>#REF!</v>
      </c>
    </row>
    <row r="251" spans="1:29" ht="15.5" x14ac:dyDescent="0.35">
      <c r="A251" s="10">
        <f t="shared" si="9"/>
        <v>38</v>
      </c>
      <c r="B251" s="10">
        <f t="shared" si="10"/>
        <v>1</v>
      </c>
      <c r="C251" s="177">
        <v>13076425</v>
      </c>
      <c r="D251" s="376">
        <v>44826</v>
      </c>
      <c r="E251" s="131" t="s">
        <v>708</v>
      </c>
      <c r="F251" s="25" t="s">
        <v>80</v>
      </c>
      <c r="G251" s="25" t="s">
        <v>61</v>
      </c>
      <c r="H251" s="25" t="s">
        <v>218</v>
      </c>
      <c r="I251" s="25" t="s">
        <v>285</v>
      </c>
      <c r="J251" s="25" t="s">
        <v>220</v>
      </c>
      <c r="K251" s="4" t="str">
        <f>IF(_xlfn.XLOOKUP(LEFT(F251,12),'Reference_data '!G:G,'Reference_data '!I:I,"First Error",0,1)="First Error",_xlfn.XLOOKUP(LEFT(F251,7),'Reference_data '!G:G,'Reference_data '!H:H,"Second Error",0,1),_xlfn.XLOOKUP(LEFT(F251,12),'Reference_data '!G:G,'Reference_data '!I:I,"First Error",0,1))</f>
        <v>PACKING</v>
      </c>
      <c r="M251" s="63" t="e">
        <f>VLOOKUP(L251,'Reference_data '!$A$2:$B$17,2,0)</f>
        <v>#N/A</v>
      </c>
      <c r="N251" s="10" t="e">
        <f>VLOOKUP(L251,'Reference_data '!$A$2:$C$18,3,0)</f>
        <v>#N/A</v>
      </c>
      <c r="AA251" s="63"/>
      <c r="AC251" s="64" t="e">
        <f t="shared" si="12"/>
        <v>#REF!</v>
      </c>
    </row>
    <row r="252" spans="1:29" ht="15.5" x14ac:dyDescent="0.35">
      <c r="A252" s="10">
        <f t="shared" si="9"/>
        <v>34</v>
      </c>
      <c r="B252" s="10" t="str">
        <f t="shared" si="10"/>
        <v/>
      </c>
      <c r="C252" s="177">
        <v>13062814</v>
      </c>
      <c r="D252" s="43">
        <v>44799</v>
      </c>
      <c r="E252" s="131" t="s">
        <v>709</v>
      </c>
      <c r="F252" s="25" t="s">
        <v>394</v>
      </c>
      <c r="G252" s="25" t="s">
        <v>10</v>
      </c>
      <c r="H252" s="25" t="s">
        <v>218</v>
      </c>
      <c r="I252" s="25" t="s">
        <v>435</v>
      </c>
      <c r="J252" s="25" t="s">
        <v>246</v>
      </c>
      <c r="K252" s="4" t="str">
        <f>IF(_xlfn.XLOOKUP(LEFT(F252,12),'Reference_data '!G:G,'Reference_data '!I:I,"First Error",0,1)="First Error",_xlfn.XLOOKUP(LEFT(F252,7),'Reference_data '!G:G,'Reference_data '!H:H,"Second Error",0,1),_xlfn.XLOOKUP(LEFT(F252,12),'Reference_data '!G:G,'Reference_data '!I:I,"First Error",0,1))</f>
        <v>PACKING</v>
      </c>
      <c r="M252" s="63" t="e">
        <f>VLOOKUP(L252,'Reference_data '!$A$2:$B$17,2,0)</f>
        <v>#N/A</v>
      </c>
      <c r="N252" s="10" t="e">
        <f>VLOOKUP(L252,'Reference_data '!$A$2:$C$18,3,0)</f>
        <v>#N/A</v>
      </c>
      <c r="AA252" s="63"/>
      <c r="AC252" s="64" t="e">
        <f t="shared" si="12"/>
        <v>#REF!</v>
      </c>
    </row>
    <row r="253" spans="1:29" ht="58" x14ac:dyDescent="0.35">
      <c r="A253" s="10">
        <f t="shared" si="9"/>
        <v>18</v>
      </c>
      <c r="B253" s="10" t="str">
        <f t="shared" si="10"/>
        <v/>
      </c>
      <c r="C253" s="249">
        <v>13002336</v>
      </c>
      <c r="D253" s="90">
        <v>44687</v>
      </c>
      <c r="E253" s="131" t="s">
        <v>710</v>
      </c>
      <c r="F253" s="25" t="s">
        <v>166</v>
      </c>
      <c r="G253" s="25" t="s">
        <v>10</v>
      </c>
      <c r="H253" s="25" t="s">
        <v>237</v>
      </c>
      <c r="I253" s="25" t="s">
        <v>369</v>
      </c>
      <c r="J253" s="25" t="s">
        <v>246</v>
      </c>
      <c r="K253" s="4" t="str">
        <f>IF(_xlfn.XLOOKUP(LEFT(F253,12),'Reference_data '!G:G,'Reference_data '!I:I,"First Error",0,1)="First Error",_xlfn.XLOOKUP(LEFT(F253,7),'Reference_data '!G:G,'Reference_data '!H:H,"Second Error",0,1),_xlfn.XLOOKUP(LEFT(F253,12),'Reference_data '!G:G,'Reference_data '!I:I,"First Error",0,1))</f>
        <v>REFINERY AMMONIA SYSTEM</v>
      </c>
      <c r="L253" s="10"/>
      <c r="M253" s="10" t="e">
        <f>VLOOKUP(L253,'Reference_data '!$A$2:$B$17,2,0)</f>
        <v>#N/A</v>
      </c>
      <c r="N253" s="10" t="e">
        <f>VLOOKUP(L253,'Reference_data '!$A$2:$C$18,3,0)</f>
        <v>#N/A</v>
      </c>
      <c r="O253" s="10"/>
      <c r="P253" s="10"/>
      <c r="Q253" s="10"/>
      <c r="R253" s="10"/>
      <c r="S253" s="4" t="s">
        <v>652</v>
      </c>
      <c r="T253" s="10"/>
      <c r="U253" s="10"/>
      <c r="V253" s="26">
        <f ca="1">TODAY()</f>
        <v>45194</v>
      </c>
      <c r="W253" s="10" t="str" cm="1">
        <f t="array" ref="W253">IF(J253="WMAT",_xlfn.IFS(U253-V253=0,"Update require",U253-V253&lt;0,"Pending follow up",U253-V253&gt;0,"ASK Later"),"")</f>
        <v/>
      </c>
      <c r="X253" s="10"/>
      <c r="Y253" s="10"/>
      <c r="Z253" s="10"/>
      <c r="AA253" s="10"/>
      <c r="AB253"/>
      <c r="AC253" s="64" t="e">
        <f t="shared" si="12"/>
        <v>#REF!</v>
      </c>
    </row>
    <row r="254" spans="1:29" ht="15.5" x14ac:dyDescent="0.35">
      <c r="A254" s="10">
        <f t="shared" si="9"/>
        <v>36</v>
      </c>
      <c r="B254" s="10" t="str">
        <f t="shared" si="10"/>
        <v/>
      </c>
      <c r="C254" s="177">
        <v>13069018</v>
      </c>
      <c r="D254" s="43">
        <v>44811</v>
      </c>
      <c r="E254" s="131" t="s">
        <v>711</v>
      </c>
      <c r="F254" s="25" t="s">
        <v>312</v>
      </c>
      <c r="G254" s="25" t="s">
        <v>10</v>
      </c>
      <c r="H254" s="25" t="s">
        <v>237</v>
      </c>
      <c r="I254" s="25" t="s">
        <v>285</v>
      </c>
      <c r="J254" s="25" t="s">
        <v>246</v>
      </c>
      <c r="K254" s="4" t="str">
        <f>IF(_xlfn.XLOOKUP(LEFT(F254,12),'Reference_data '!G:G,'Reference_data '!I:I,"First Error",0,1)="First Error",_xlfn.XLOOKUP(LEFT(F254,7),'Reference_data '!G:G,'Reference_data '!H:H,"Second Error",0,1),_xlfn.XLOOKUP(LEFT(F254,12),'Reference_data '!G:G,'Reference_data '!I:I,"First Error",0,1))</f>
        <v>PACKING</v>
      </c>
      <c r="M254" s="63" t="e">
        <f>VLOOKUP(L254,'Reference_data '!$A$2:$B$17,2,0)</f>
        <v>#N/A</v>
      </c>
      <c r="N254" s="10" t="e">
        <f>VLOOKUP(L254,'Reference_data '!$A$2:$C$18,3,0)</f>
        <v>#N/A</v>
      </c>
      <c r="AA254" s="63"/>
      <c r="AC254" s="64" t="e">
        <f t="shared" si="12"/>
        <v>#REF!</v>
      </c>
    </row>
    <row r="255" spans="1:29" ht="15.5" x14ac:dyDescent="0.35">
      <c r="A255" s="10">
        <f t="shared" si="9"/>
        <v>36</v>
      </c>
      <c r="B255" s="10" t="str">
        <f t="shared" si="10"/>
        <v/>
      </c>
      <c r="C255" s="177">
        <v>13069081</v>
      </c>
      <c r="D255" s="43">
        <v>44812</v>
      </c>
      <c r="E255" s="131" t="s">
        <v>712</v>
      </c>
      <c r="F255" s="25" t="s">
        <v>713</v>
      </c>
      <c r="G255" s="25" t="s">
        <v>10</v>
      </c>
      <c r="H255" s="25" t="s">
        <v>218</v>
      </c>
      <c r="I255" s="25" t="s">
        <v>219</v>
      </c>
      <c r="J255" s="25" t="s">
        <v>246</v>
      </c>
      <c r="K255" s="4" t="str">
        <f>IF(_xlfn.XLOOKUP(LEFT(F255,12),'Reference_data '!G:G,'Reference_data '!I:I,"First Error",0,1)="First Error",_xlfn.XLOOKUP(LEFT(F255,7),'Reference_data '!G:G,'Reference_data '!H:H,"Second Error",0,1),_xlfn.XLOOKUP(LEFT(F255,12),'Reference_data '!G:G,'Reference_data '!I:I,"First Error",0,1))</f>
        <v>PACKING</v>
      </c>
      <c r="M255" s="63" t="e">
        <f>VLOOKUP(L255,'Reference_data '!$A$2:$B$17,2,0)</f>
        <v>#N/A</v>
      </c>
      <c r="N255" s="10" t="e">
        <f>VLOOKUP(L255,'Reference_data '!$A$2:$C$18,3,0)</f>
        <v>#N/A</v>
      </c>
      <c r="O255" s="134">
        <v>44814</v>
      </c>
      <c r="AA255" s="63"/>
      <c r="AC255" s="64" t="e">
        <f t="shared" si="12"/>
        <v>#REF!</v>
      </c>
    </row>
    <row r="256" spans="1:29" ht="15.5" x14ac:dyDescent="0.35">
      <c r="A256" s="10">
        <f t="shared" si="9"/>
        <v>36</v>
      </c>
      <c r="B256" s="10" t="str">
        <f t="shared" si="10"/>
        <v/>
      </c>
      <c r="C256" s="177">
        <v>13069472</v>
      </c>
      <c r="D256" s="43">
        <v>44812</v>
      </c>
      <c r="E256" s="131" t="s">
        <v>714</v>
      </c>
      <c r="F256" s="25" t="s">
        <v>715</v>
      </c>
      <c r="G256" s="25" t="s">
        <v>10</v>
      </c>
      <c r="H256" s="25" t="s">
        <v>237</v>
      </c>
      <c r="I256" s="25" t="s">
        <v>369</v>
      </c>
      <c r="J256" s="25" t="s">
        <v>246</v>
      </c>
      <c r="K256" s="4" t="str">
        <f>IF(_xlfn.XLOOKUP(LEFT(F256,12),'Reference_data '!G:G,'Reference_data '!I:I,"First Error",0,1)="First Error",_xlfn.XLOOKUP(LEFT(F256,7),'Reference_data '!G:G,'Reference_data '!H:H,"Second Error",0,1),_xlfn.XLOOKUP(LEFT(F256,12),'Reference_data '!G:G,'Reference_data '!I:I,"First Error",0,1))</f>
        <v>PACKING TANKFARM PMFG</v>
      </c>
      <c r="M256" s="63" t="e">
        <f>VLOOKUP(L256,'Reference_data '!$A$2:$B$17,2,0)</f>
        <v>#N/A</v>
      </c>
      <c r="N256" s="10" t="e">
        <f>VLOOKUP(L256,'Reference_data '!$A$2:$C$18,3,0)</f>
        <v>#N/A</v>
      </c>
      <c r="AA256" s="63"/>
      <c r="AC256" s="64" t="e">
        <f t="shared" si="12"/>
        <v>#REF!</v>
      </c>
    </row>
    <row r="257" spans="1:29" ht="15.5" x14ac:dyDescent="0.35">
      <c r="A257" s="10">
        <f t="shared" si="9"/>
        <v>38</v>
      </c>
      <c r="B257" s="10" t="str">
        <f t="shared" si="10"/>
        <v/>
      </c>
      <c r="C257" s="177">
        <v>13075908</v>
      </c>
      <c r="D257" s="43">
        <v>44825</v>
      </c>
      <c r="E257" s="131" t="s">
        <v>716</v>
      </c>
      <c r="F257" s="25" t="s">
        <v>394</v>
      </c>
      <c r="G257" s="25" t="s">
        <v>10</v>
      </c>
      <c r="H257" s="25" t="s">
        <v>218</v>
      </c>
      <c r="I257" s="25" t="s">
        <v>435</v>
      </c>
      <c r="J257" s="25" t="s">
        <v>246</v>
      </c>
      <c r="K257" s="4" t="str">
        <f>IF(_xlfn.XLOOKUP(LEFT(F257,12),'Reference_data '!G:G,'Reference_data '!I:I,"First Error",0,1)="First Error",_xlfn.XLOOKUP(LEFT(F257,7),'Reference_data '!G:G,'Reference_data '!H:H,"Second Error",0,1),_xlfn.XLOOKUP(LEFT(F257,12),'Reference_data '!G:G,'Reference_data '!I:I,"First Error",0,1))</f>
        <v>PACKING</v>
      </c>
      <c r="M257" s="63" t="e">
        <f>VLOOKUP(L257,'Reference_data '!$A$2:$B$17,2,0)</f>
        <v>#N/A</v>
      </c>
      <c r="N257" s="10" t="e">
        <f>VLOOKUP(L257,'Reference_data '!$A$2:$C$18,3,0)</f>
        <v>#N/A</v>
      </c>
      <c r="AA257" s="63"/>
      <c r="AC257" s="64" t="e">
        <f t="shared" si="12"/>
        <v>#REF!</v>
      </c>
    </row>
    <row r="258" spans="1:29" ht="15.5" x14ac:dyDescent="0.35">
      <c r="A258" s="10">
        <f t="shared" ref="A258:A321" si="13">WEEKNUM($D258,16)</f>
        <v>38</v>
      </c>
      <c r="B258" s="10" t="str">
        <f t="shared" ref="B258:B321" si="14">IF(J258="COMP",WEEKNUM(Q258,16),"")</f>
        <v/>
      </c>
      <c r="C258" s="177">
        <v>13075910</v>
      </c>
      <c r="D258" s="376">
        <v>44825</v>
      </c>
      <c r="E258" s="131" t="s">
        <v>717</v>
      </c>
      <c r="F258" s="25" t="s">
        <v>434</v>
      </c>
      <c r="G258" s="25" t="s">
        <v>92</v>
      </c>
      <c r="H258" s="25" t="s">
        <v>218</v>
      </c>
      <c r="I258" s="25" t="s">
        <v>435</v>
      </c>
      <c r="J258" s="25" t="s">
        <v>246</v>
      </c>
      <c r="K258" s="4" t="str">
        <f>IF(_xlfn.XLOOKUP(LEFT(F258,12),'Reference_data '!G:G,'Reference_data '!I:I,"First Error",0,1)="First Error",_xlfn.XLOOKUP(LEFT(F258,7),'Reference_data '!G:G,'Reference_data '!H:H,"Second Error",0,1),_xlfn.XLOOKUP(LEFT(F258,12),'Reference_data '!G:G,'Reference_data '!I:I,"First Error",0,1))</f>
        <v>PACKING TANKFARM PMFG</v>
      </c>
      <c r="M258" s="63" t="e">
        <f>VLOOKUP(L258,'Reference_data '!$A$2:$B$17,2,0)</f>
        <v>#N/A</v>
      </c>
      <c r="N258" s="10" t="e">
        <f>VLOOKUP(L258,'Reference_data '!$A$2:$C$18,3,0)</f>
        <v>#N/A</v>
      </c>
      <c r="S258" s="139" t="s">
        <v>718</v>
      </c>
      <c r="AA258" s="63"/>
      <c r="AC258" s="64" t="e">
        <f t="shared" si="12"/>
        <v>#REF!</v>
      </c>
    </row>
    <row r="259" spans="1:29" ht="15.5" x14ac:dyDescent="0.35">
      <c r="A259" s="10">
        <f t="shared" si="13"/>
        <v>38</v>
      </c>
      <c r="B259" s="10">
        <f t="shared" si="14"/>
        <v>1</v>
      </c>
      <c r="C259" s="177">
        <v>13075911</v>
      </c>
      <c r="D259" s="376">
        <v>44825</v>
      </c>
      <c r="E259" s="131" t="s">
        <v>719</v>
      </c>
      <c r="F259" s="25" t="s">
        <v>434</v>
      </c>
      <c r="G259" s="25" t="s">
        <v>92</v>
      </c>
      <c r="H259" s="25" t="s">
        <v>218</v>
      </c>
      <c r="I259" s="25" t="s">
        <v>435</v>
      </c>
      <c r="J259" s="25" t="s">
        <v>220</v>
      </c>
      <c r="K259" s="4" t="str">
        <f>IF(_xlfn.XLOOKUP(LEFT(F259,12),'Reference_data '!G:G,'Reference_data '!I:I,"First Error",0,1)="First Error",_xlfn.XLOOKUP(LEFT(F259,7),'Reference_data '!G:G,'Reference_data '!H:H,"Second Error",0,1),_xlfn.XLOOKUP(LEFT(F259,12),'Reference_data '!G:G,'Reference_data '!I:I,"First Error",0,1))</f>
        <v>PACKING TANKFARM PMFG</v>
      </c>
      <c r="M259" s="63" t="e">
        <f>VLOOKUP(L259,'Reference_data '!$A$2:$B$17,2,0)</f>
        <v>#N/A</v>
      </c>
      <c r="N259" s="10" t="e">
        <f>VLOOKUP(L259,'Reference_data '!$A$2:$C$18,3,0)</f>
        <v>#N/A</v>
      </c>
      <c r="AA259" s="63"/>
      <c r="AC259" s="64" t="e">
        <f t="shared" si="12"/>
        <v>#REF!</v>
      </c>
    </row>
    <row r="260" spans="1:29" ht="15.5" x14ac:dyDescent="0.35">
      <c r="A260" s="10">
        <f t="shared" si="13"/>
        <v>38</v>
      </c>
      <c r="B260" s="10" t="str">
        <f t="shared" si="14"/>
        <v/>
      </c>
      <c r="C260" s="177">
        <v>13076165</v>
      </c>
      <c r="D260" s="43">
        <v>44825</v>
      </c>
      <c r="E260" s="131" t="s">
        <v>720</v>
      </c>
      <c r="F260" s="25" t="s">
        <v>721</v>
      </c>
      <c r="G260" s="25" t="s">
        <v>10</v>
      </c>
      <c r="H260" s="25" t="s">
        <v>223</v>
      </c>
      <c r="I260" s="25" t="s">
        <v>697</v>
      </c>
      <c r="J260" s="25" t="s">
        <v>246</v>
      </c>
      <c r="K260" s="4" t="str">
        <f>IF(_xlfn.XLOOKUP(LEFT(F260,12),'Reference_data '!G:G,'Reference_data '!I:I,"First Error",0,1)="First Error",_xlfn.XLOOKUP(LEFT(F260,7),'Reference_data '!G:G,'Reference_data '!H:H,"Second Error",0,1),_xlfn.XLOOKUP(LEFT(F260,12),'Reference_data '!G:G,'Reference_data '!I:I,"First Error",0,1))</f>
        <v>PACKING</v>
      </c>
      <c r="M260" s="63" t="e">
        <f>VLOOKUP(L260,'Reference_data '!$A$2:$B$17,2,0)</f>
        <v>#N/A</v>
      </c>
      <c r="N260" s="10" t="e">
        <f>VLOOKUP(L260,'Reference_data '!$A$2:$C$18,3,0)</f>
        <v>#N/A</v>
      </c>
      <c r="AA260" s="63"/>
      <c r="AC260" s="64" t="e">
        <f t="shared" si="12"/>
        <v>#REF!</v>
      </c>
    </row>
    <row r="261" spans="1:29" ht="15.5" x14ac:dyDescent="0.35">
      <c r="A261" s="10">
        <f t="shared" si="13"/>
        <v>38</v>
      </c>
      <c r="B261" s="10" t="str">
        <f t="shared" si="14"/>
        <v/>
      </c>
      <c r="C261" s="177">
        <v>13076999</v>
      </c>
      <c r="D261" s="43">
        <v>44827</v>
      </c>
      <c r="E261" s="131" t="s">
        <v>722</v>
      </c>
      <c r="F261" s="25" t="s">
        <v>723</v>
      </c>
      <c r="G261" s="25" t="s">
        <v>10</v>
      </c>
      <c r="H261" s="25" t="s">
        <v>218</v>
      </c>
      <c r="I261" s="25" t="s">
        <v>285</v>
      </c>
      <c r="J261" s="25" t="s">
        <v>246</v>
      </c>
      <c r="K261" s="4" t="str">
        <f>IF(_xlfn.XLOOKUP(LEFT(F261,12),'Reference_data '!G:G,'Reference_data '!I:I,"First Error",0,1)="First Error",_xlfn.XLOOKUP(LEFT(F261,7),'Reference_data '!G:G,'Reference_data '!H:H,"Second Error",0,1),_xlfn.XLOOKUP(LEFT(F261,12),'Reference_data '!G:G,'Reference_data '!I:I,"First Error",0,1))</f>
        <v>PACKING</v>
      </c>
      <c r="M261" s="63" t="e">
        <f>VLOOKUP(L261,'Reference_data '!$A$2:$B$17,2,0)</f>
        <v>#N/A</v>
      </c>
      <c r="N261" s="10" t="e">
        <f>VLOOKUP(L261,'Reference_data '!$A$2:$C$18,3,0)</f>
        <v>#N/A</v>
      </c>
      <c r="AA261" s="63"/>
      <c r="AC261" s="64" t="e">
        <f t="shared" si="12"/>
        <v>#REF!</v>
      </c>
    </row>
    <row r="262" spans="1:29" ht="15.5" x14ac:dyDescent="0.35">
      <c r="A262" s="10">
        <f t="shared" si="13"/>
        <v>39</v>
      </c>
      <c r="B262" s="10" t="str">
        <f t="shared" si="14"/>
        <v/>
      </c>
      <c r="C262" s="177">
        <v>13077765</v>
      </c>
      <c r="D262" s="43">
        <v>44829</v>
      </c>
      <c r="E262" s="131" t="s">
        <v>724</v>
      </c>
      <c r="F262" s="25" t="s">
        <v>488</v>
      </c>
      <c r="G262" s="25" t="s">
        <v>10</v>
      </c>
      <c r="H262" s="25" t="s">
        <v>218</v>
      </c>
      <c r="I262" s="25" t="s">
        <v>435</v>
      </c>
      <c r="J262" s="25" t="s">
        <v>246</v>
      </c>
      <c r="K262" s="4" t="str">
        <f>IF(_xlfn.XLOOKUP(LEFT(F262,12),'Reference_data '!G:G,'Reference_data '!I:I,"First Error",0,1)="First Error",_xlfn.XLOOKUP(LEFT(F262,7),'Reference_data '!G:G,'Reference_data '!H:H,"Second Error",0,1),_xlfn.XLOOKUP(LEFT(F262,12),'Reference_data '!G:G,'Reference_data '!I:I,"First Error",0,1))</f>
        <v>PACKING TANKFARM PMFG</v>
      </c>
      <c r="M262" s="63" t="e">
        <f>VLOOKUP(L262,'Reference_data '!$A$2:$B$17,2,0)</f>
        <v>#N/A</v>
      </c>
      <c r="N262" s="10" t="e">
        <f>VLOOKUP(L262,'Reference_data '!$A$2:$C$18,3,0)</f>
        <v>#N/A</v>
      </c>
      <c r="AA262" s="63"/>
      <c r="AC262" s="64" t="e">
        <f t="shared" si="12"/>
        <v>#REF!</v>
      </c>
    </row>
    <row r="263" spans="1:29" ht="15.5" x14ac:dyDescent="0.35">
      <c r="A263" s="10">
        <f t="shared" si="13"/>
        <v>39</v>
      </c>
      <c r="B263" s="10">
        <f t="shared" si="14"/>
        <v>1</v>
      </c>
      <c r="C263" s="177">
        <v>13077766</v>
      </c>
      <c r="D263" s="376">
        <v>44829</v>
      </c>
      <c r="E263" s="131" t="s">
        <v>725</v>
      </c>
      <c r="F263" s="25" t="s">
        <v>488</v>
      </c>
      <c r="G263" s="25" t="s">
        <v>92</v>
      </c>
      <c r="H263" s="25" t="s">
        <v>218</v>
      </c>
      <c r="I263" s="25" t="s">
        <v>435</v>
      </c>
      <c r="J263" s="25" t="s">
        <v>220</v>
      </c>
      <c r="K263" s="4" t="str">
        <f>IF(_xlfn.XLOOKUP(LEFT(F263,12),'Reference_data '!G:G,'Reference_data '!I:I,"First Error",0,1)="First Error",_xlfn.XLOOKUP(LEFT(F263,7),'Reference_data '!G:G,'Reference_data '!H:H,"Second Error",0,1),_xlfn.XLOOKUP(LEFT(F263,12),'Reference_data '!G:G,'Reference_data '!I:I,"First Error",0,1))</f>
        <v>PACKING TANKFARM PMFG</v>
      </c>
      <c r="M263" s="63" t="e">
        <f>VLOOKUP(L263,'Reference_data '!$A$2:$B$17,2,0)</f>
        <v>#N/A</v>
      </c>
      <c r="N263" s="10" t="e">
        <f>VLOOKUP(L263,'Reference_data '!$A$2:$C$18,3,0)</f>
        <v>#N/A</v>
      </c>
      <c r="AA263" s="63"/>
      <c r="AC263" s="64" t="e">
        <f t="shared" si="12"/>
        <v>#REF!</v>
      </c>
    </row>
    <row r="264" spans="1:29" ht="15.5" x14ac:dyDescent="0.35">
      <c r="A264" s="10">
        <f t="shared" si="13"/>
        <v>39</v>
      </c>
      <c r="B264" s="10" t="str">
        <f t="shared" si="14"/>
        <v/>
      </c>
      <c r="C264" s="177">
        <v>13077768</v>
      </c>
      <c r="D264" s="43">
        <v>44829</v>
      </c>
      <c r="E264" s="131" t="s">
        <v>726</v>
      </c>
      <c r="F264" s="25" t="s">
        <v>394</v>
      </c>
      <c r="G264" s="25" t="s">
        <v>10</v>
      </c>
      <c r="H264" s="25" t="s">
        <v>218</v>
      </c>
      <c r="I264" s="25" t="s">
        <v>435</v>
      </c>
      <c r="J264" s="25" t="s">
        <v>246</v>
      </c>
      <c r="K264" s="4" t="str">
        <f>IF(_xlfn.XLOOKUP(LEFT(F264,12),'Reference_data '!G:G,'Reference_data '!I:I,"First Error",0,1)="First Error",_xlfn.XLOOKUP(LEFT(F264,7),'Reference_data '!G:G,'Reference_data '!H:H,"Second Error",0,1),_xlfn.XLOOKUP(LEFT(F264,12),'Reference_data '!G:G,'Reference_data '!I:I,"First Error",0,1))</f>
        <v>PACKING</v>
      </c>
      <c r="M264" s="63" t="e">
        <f>VLOOKUP(L264,'Reference_data '!$A$2:$B$17,2,0)</f>
        <v>#N/A</v>
      </c>
      <c r="N264" s="10" t="e">
        <f>VLOOKUP(L264,'Reference_data '!$A$2:$C$18,3,0)</f>
        <v>#N/A</v>
      </c>
      <c r="AA264" s="63"/>
      <c r="AC264" s="64" t="e">
        <f t="shared" si="12"/>
        <v>#REF!</v>
      </c>
    </row>
    <row r="265" spans="1:29" ht="15.5" x14ac:dyDescent="0.35">
      <c r="A265" s="10">
        <f t="shared" si="13"/>
        <v>39</v>
      </c>
      <c r="B265" s="10" t="str">
        <f t="shared" si="14"/>
        <v/>
      </c>
      <c r="C265" s="177">
        <v>13077769</v>
      </c>
      <c r="D265" s="376">
        <v>44829</v>
      </c>
      <c r="E265" s="131" t="s">
        <v>727</v>
      </c>
      <c r="F265" s="25" t="s">
        <v>394</v>
      </c>
      <c r="G265" s="25" t="s">
        <v>92</v>
      </c>
      <c r="H265" s="25" t="s">
        <v>218</v>
      </c>
      <c r="I265" s="25" t="s">
        <v>435</v>
      </c>
      <c r="J265" s="25" t="s">
        <v>246</v>
      </c>
      <c r="K265" s="4" t="str">
        <f>IF(_xlfn.XLOOKUP(LEFT(F265,12),'Reference_data '!G:G,'Reference_data '!I:I,"First Error",0,1)="First Error",_xlfn.XLOOKUP(LEFT(F265,7),'Reference_data '!G:G,'Reference_data '!H:H,"Second Error",0,1),_xlfn.XLOOKUP(LEFT(F265,12),'Reference_data '!G:G,'Reference_data '!I:I,"First Error",0,1))</f>
        <v>PACKING</v>
      </c>
      <c r="M265" s="63" t="e">
        <f>VLOOKUP(L265,'Reference_data '!$A$2:$B$17,2,0)</f>
        <v>#N/A</v>
      </c>
      <c r="N265" s="10" t="e">
        <f>VLOOKUP(L265,'Reference_data '!$A$2:$C$18,3,0)</f>
        <v>#N/A</v>
      </c>
      <c r="S265" s="139" t="s">
        <v>728</v>
      </c>
      <c r="AA265" s="63"/>
      <c r="AC265" s="64" t="e">
        <f t="shared" si="12"/>
        <v>#REF!</v>
      </c>
    </row>
    <row r="266" spans="1:29" ht="15.5" x14ac:dyDescent="0.35">
      <c r="A266" s="10">
        <f t="shared" si="13"/>
        <v>39</v>
      </c>
      <c r="B266" s="10" t="str">
        <f t="shared" si="14"/>
        <v/>
      </c>
      <c r="C266" s="177">
        <v>13077770</v>
      </c>
      <c r="D266" s="376">
        <v>44829</v>
      </c>
      <c r="E266" s="131" t="s">
        <v>729</v>
      </c>
      <c r="F266" s="25" t="s">
        <v>394</v>
      </c>
      <c r="G266" s="25" t="s">
        <v>92</v>
      </c>
      <c r="H266" s="25" t="s">
        <v>218</v>
      </c>
      <c r="I266" s="25" t="s">
        <v>435</v>
      </c>
      <c r="J266" s="25" t="s">
        <v>246</v>
      </c>
      <c r="K266" s="4" t="str">
        <f>IF(_xlfn.XLOOKUP(LEFT(F266,12),'Reference_data '!G:G,'Reference_data '!I:I,"First Error",0,1)="First Error",_xlfn.XLOOKUP(LEFT(F266,7),'Reference_data '!G:G,'Reference_data '!H:H,"Second Error",0,1),_xlfn.XLOOKUP(LEFT(F266,12),'Reference_data '!G:G,'Reference_data '!I:I,"First Error",0,1))</f>
        <v>PACKING</v>
      </c>
      <c r="M266" s="63" t="e">
        <f>VLOOKUP(L266,'Reference_data '!$A$2:$B$17,2,0)</f>
        <v>#N/A</v>
      </c>
      <c r="N266" s="10" t="e">
        <f>VLOOKUP(L266,'Reference_data '!$A$2:$C$18,3,0)</f>
        <v>#N/A</v>
      </c>
      <c r="AA266" s="63"/>
      <c r="AC266" s="64" t="e">
        <f t="shared" si="12"/>
        <v>#REF!</v>
      </c>
    </row>
    <row r="267" spans="1:29" ht="15.5" x14ac:dyDescent="0.35">
      <c r="A267" s="10">
        <f t="shared" si="13"/>
        <v>39</v>
      </c>
      <c r="B267" s="10" t="str">
        <f t="shared" si="14"/>
        <v/>
      </c>
      <c r="C267" s="177">
        <v>13077771</v>
      </c>
      <c r="D267" s="376">
        <v>44829</v>
      </c>
      <c r="E267" s="131" t="s">
        <v>730</v>
      </c>
      <c r="F267" s="25" t="s">
        <v>394</v>
      </c>
      <c r="G267" s="25" t="s">
        <v>92</v>
      </c>
      <c r="H267" s="25" t="s">
        <v>218</v>
      </c>
      <c r="I267" s="25" t="s">
        <v>435</v>
      </c>
      <c r="J267" s="25" t="s">
        <v>246</v>
      </c>
      <c r="K267" s="4" t="str">
        <f>IF(_xlfn.XLOOKUP(LEFT(F267,12),'Reference_data '!G:G,'Reference_data '!I:I,"First Error",0,1)="First Error",_xlfn.XLOOKUP(LEFT(F267,7),'Reference_data '!G:G,'Reference_data '!H:H,"Second Error",0,1),_xlfn.XLOOKUP(LEFT(F267,12),'Reference_data '!G:G,'Reference_data '!I:I,"First Error",0,1))</f>
        <v>PACKING</v>
      </c>
      <c r="M267" s="63" t="e">
        <f>VLOOKUP(L267,'Reference_data '!$A$2:$B$17,2,0)</f>
        <v>#N/A</v>
      </c>
      <c r="N267" s="10" t="e">
        <f>VLOOKUP(L267,'Reference_data '!$A$2:$C$18,3,0)</f>
        <v>#N/A</v>
      </c>
      <c r="AA267" s="63"/>
      <c r="AC267" s="64" t="e">
        <f t="shared" si="12"/>
        <v>#REF!</v>
      </c>
    </row>
    <row r="268" spans="1:29" ht="15.5" x14ac:dyDescent="0.35">
      <c r="A268" s="10">
        <f t="shared" si="13"/>
        <v>39</v>
      </c>
      <c r="B268" s="10" t="str">
        <f t="shared" si="14"/>
        <v/>
      </c>
      <c r="C268" s="177">
        <v>13077773</v>
      </c>
      <c r="D268" s="43">
        <v>44829</v>
      </c>
      <c r="E268" s="131" t="s">
        <v>731</v>
      </c>
      <c r="F268" s="25" t="s">
        <v>394</v>
      </c>
      <c r="G268" s="25" t="s">
        <v>10</v>
      </c>
      <c r="H268" s="25" t="s">
        <v>218</v>
      </c>
      <c r="I268" s="25" t="s">
        <v>435</v>
      </c>
      <c r="J268" s="25" t="s">
        <v>246</v>
      </c>
      <c r="K268" s="4" t="str">
        <f>IF(_xlfn.XLOOKUP(LEFT(F268,12),'Reference_data '!G:G,'Reference_data '!I:I,"First Error",0,1)="First Error",_xlfn.XLOOKUP(LEFT(F268,7),'Reference_data '!G:G,'Reference_data '!H:H,"Second Error",0,1),_xlfn.XLOOKUP(LEFT(F268,12),'Reference_data '!G:G,'Reference_data '!I:I,"First Error",0,1))</f>
        <v>PACKING</v>
      </c>
      <c r="M268" s="63" t="e">
        <f>VLOOKUP(L268,'Reference_data '!$A$2:$B$17,2,0)</f>
        <v>#N/A</v>
      </c>
      <c r="N268" s="10" t="e">
        <f>VLOOKUP(L268,'Reference_data '!$A$2:$C$18,3,0)</f>
        <v>#N/A</v>
      </c>
      <c r="AA268" s="63"/>
      <c r="AC268" s="64" t="e">
        <f t="shared" si="12"/>
        <v>#REF!</v>
      </c>
    </row>
    <row r="269" spans="1:29" ht="130.5" x14ac:dyDescent="0.35">
      <c r="A269" s="10">
        <f t="shared" si="13"/>
        <v>18</v>
      </c>
      <c r="B269" s="10" t="str">
        <f t="shared" si="14"/>
        <v/>
      </c>
      <c r="C269" s="249">
        <v>13002341</v>
      </c>
      <c r="D269" s="90">
        <v>44687</v>
      </c>
      <c r="E269" s="131" t="s">
        <v>732</v>
      </c>
      <c r="F269" s="25" t="s">
        <v>166</v>
      </c>
      <c r="G269" s="25" t="s">
        <v>10</v>
      </c>
      <c r="H269" s="25" t="s">
        <v>237</v>
      </c>
      <c r="I269" s="25" t="s">
        <v>369</v>
      </c>
      <c r="J269" s="25" t="s">
        <v>246</v>
      </c>
      <c r="K269" s="4" t="str">
        <f>IF(_xlfn.XLOOKUP(LEFT(F269,12),'Reference_data '!G:G,'Reference_data '!I:I,"First Error",0,1)="First Error",_xlfn.XLOOKUP(LEFT(F269,7),'Reference_data '!G:G,'Reference_data '!H:H,"Second Error",0,1),_xlfn.XLOOKUP(LEFT(F269,12),'Reference_data '!G:G,'Reference_data '!I:I,"First Error",0,1))</f>
        <v>REFINERY AMMONIA SYSTEM</v>
      </c>
      <c r="L269" s="10"/>
      <c r="M269" s="10" t="e">
        <f>VLOOKUP(L269,'Reference_data '!$A$2:$B$17,2,0)</f>
        <v>#N/A</v>
      </c>
      <c r="N269" s="10" t="e">
        <f>VLOOKUP(L269,'Reference_data '!$A$2:$C$18,3,0)</f>
        <v>#N/A</v>
      </c>
      <c r="O269" s="10"/>
      <c r="P269" s="10"/>
      <c r="Q269" s="10"/>
      <c r="R269" s="10"/>
      <c r="S269" s="4" t="s">
        <v>652</v>
      </c>
      <c r="T269" s="10"/>
      <c r="U269" s="10"/>
      <c r="V269" s="26">
        <f ca="1">TODAY()</f>
        <v>45194</v>
      </c>
      <c r="W269" s="10" t="str" cm="1">
        <f t="array" ref="W269">IF(J269="WMAT",_xlfn.IFS(U269-V269=0,"Update require",U269-V269&lt;0,"Pending follow up",U269-V269&gt;0,"ASK Later"),"")</f>
        <v/>
      </c>
      <c r="X269" s="10"/>
      <c r="Y269" s="10"/>
      <c r="Z269" s="10"/>
      <c r="AA269" s="10"/>
      <c r="AB269"/>
      <c r="AC269" s="64" t="e">
        <f t="shared" si="12"/>
        <v>#REF!</v>
      </c>
    </row>
    <row r="270" spans="1:29" ht="15.5" x14ac:dyDescent="0.35">
      <c r="A270" s="10">
        <f t="shared" si="13"/>
        <v>39</v>
      </c>
      <c r="B270" s="10" t="str">
        <f t="shared" si="14"/>
        <v/>
      </c>
      <c r="C270" s="177">
        <v>13077774</v>
      </c>
      <c r="D270" s="43">
        <v>44829</v>
      </c>
      <c r="E270" s="131" t="s">
        <v>733</v>
      </c>
      <c r="F270" s="25" t="s">
        <v>394</v>
      </c>
      <c r="G270" s="25" t="s">
        <v>10</v>
      </c>
      <c r="H270" s="25" t="s">
        <v>218</v>
      </c>
      <c r="I270" s="25" t="s">
        <v>435</v>
      </c>
      <c r="J270" s="25" t="s">
        <v>374</v>
      </c>
      <c r="K270" s="4" t="str">
        <f>IF(_xlfn.XLOOKUP(LEFT(F270,12),'Reference_data '!G:G,'Reference_data '!I:I,"First Error",0,1)="First Error",_xlfn.XLOOKUP(LEFT(F270,7),'Reference_data '!G:G,'Reference_data '!H:H,"Second Error",0,1),_xlfn.XLOOKUP(LEFT(F270,12),'Reference_data '!G:G,'Reference_data '!I:I,"First Error",0,1))</f>
        <v>PACKING</v>
      </c>
      <c r="L270" s="63">
        <v>8</v>
      </c>
      <c r="M270" s="63" t="s">
        <v>734</v>
      </c>
      <c r="N270" s="10" t="str">
        <f>VLOOKUP(L270,'Reference_data '!$A$2:$C$18,3,0)</f>
        <v>EXT</v>
      </c>
      <c r="AA270" s="63"/>
      <c r="AC270" s="64" t="e">
        <f t="shared" si="12"/>
        <v>#REF!</v>
      </c>
    </row>
    <row r="271" spans="1:29" ht="15.5" x14ac:dyDescent="0.35">
      <c r="A271" s="10">
        <f t="shared" si="13"/>
        <v>39</v>
      </c>
      <c r="B271" s="10" t="str">
        <f t="shared" si="14"/>
        <v/>
      </c>
      <c r="C271" s="177">
        <v>13077775</v>
      </c>
      <c r="D271" s="43">
        <v>44829</v>
      </c>
      <c r="E271" s="131" t="s">
        <v>735</v>
      </c>
      <c r="F271" s="25" t="s">
        <v>394</v>
      </c>
      <c r="G271" s="25" t="s">
        <v>10</v>
      </c>
      <c r="H271" s="25" t="s">
        <v>218</v>
      </c>
      <c r="I271" s="25" t="s">
        <v>435</v>
      </c>
      <c r="J271" s="25" t="s">
        <v>246</v>
      </c>
      <c r="K271" s="4" t="str">
        <f>IF(_xlfn.XLOOKUP(LEFT(F271,12),'Reference_data '!G:G,'Reference_data '!I:I,"First Error",0,1)="First Error",_xlfn.XLOOKUP(LEFT(F271,7),'Reference_data '!G:G,'Reference_data '!H:H,"Second Error",0,1),_xlfn.XLOOKUP(LEFT(F271,12),'Reference_data '!G:G,'Reference_data '!I:I,"First Error",0,1))</f>
        <v>PACKING</v>
      </c>
      <c r="M271" s="63" t="e">
        <f>VLOOKUP(L271,'Reference_data '!$A$2:$B$17,2,0)</f>
        <v>#N/A</v>
      </c>
      <c r="N271" s="10" t="e">
        <f>VLOOKUP(L271,'Reference_data '!$A$2:$C$18,3,0)</f>
        <v>#N/A</v>
      </c>
      <c r="AA271" s="63"/>
      <c r="AC271" s="64" t="e">
        <f t="shared" si="12"/>
        <v>#REF!</v>
      </c>
    </row>
    <row r="272" spans="1:29" ht="15.5" x14ac:dyDescent="0.35">
      <c r="A272" s="10">
        <f t="shared" si="13"/>
        <v>39</v>
      </c>
      <c r="B272" s="10" t="str">
        <f t="shared" si="14"/>
        <v/>
      </c>
      <c r="C272" s="177">
        <v>13077776</v>
      </c>
      <c r="D272" s="43">
        <v>44829</v>
      </c>
      <c r="E272" s="131" t="s">
        <v>736</v>
      </c>
      <c r="F272" s="25" t="s">
        <v>394</v>
      </c>
      <c r="G272" s="25" t="s">
        <v>10</v>
      </c>
      <c r="H272" s="25" t="s">
        <v>218</v>
      </c>
      <c r="I272" s="25" t="s">
        <v>435</v>
      </c>
      <c r="J272" s="25" t="s">
        <v>246</v>
      </c>
      <c r="K272" s="4" t="str">
        <f>IF(_xlfn.XLOOKUP(LEFT(F272,12),'Reference_data '!G:G,'Reference_data '!I:I,"First Error",0,1)="First Error",_xlfn.XLOOKUP(LEFT(F272,7),'Reference_data '!G:G,'Reference_data '!H:H,"Second Error",0,1),_xlfn.XLOOKUP(LEFT(F272,12),'Reference_data '!G:G,'Reference_data '!I:I,"First Error",0,1))</f>
        <v>PACKING</v>
      </c>
      <c r="M272" s="63" t="e">
        <f>VLOOKUP(L272,'Reference_data '!$A$2:$B$17,2,0)</f>
        <v>#N/A</v>
      </c>
      <c r="N272" s="10" t="e">
        <f>VLOOKUP(L272,'Reference_data '!$A$2:$C$18,3,0)</f>
        <v>#N/A</v>
      </c>
      <c r="AA272" s="63"/>
      <c r="AC272" s="64" t="e">
        <f t="shared" si="12"/>
        <v>#REF!</v>
      </c>
    </row>
    <row r="273" spans="1:29" ht="15.5" x14ac:dyDescent="0.35">
      <c r="A273" s="10">
        <f t="shared" si="13"/>
        <v>39</v>
      </c>
      <c r="B273" s="10" t="str">
        <f t="shared" si="14"/>
        <v/>
      </c>
      <c r="C273" s="177">
        <v>13077778</v>
      </c>
      <c r="D273" s="376">
        <v>44829</v>
      </c>
      <c r="E273" s="131" t="s">
        <v>737</v>
      </c>
      <c r="F273" s="25" t="s">
        <v>72</v>
      </c>
      <c r="G273" s="25" t="s">
        <v>92</v>
      </c>
      <c r="H273" s="25" t="s">
        <v>218</v>
      </c>
      <c r="I273" s="25" t="s">
        <v>435</v>
      </c>
      <c r="J273" s="25" t="s">
        <v>246</v>
      </c>
      <c r="K273" s="4" t="str">
        <f>IF(_xlfn.XLOOKUP(LEFT(F273,12),'Reference_data '!G:G,'Reference_data '!I:I,"First Error",0,1)="First Error",_xlfn.XLOOKUP(LEFT(F273,7),'Reference_data '!G:G,'Reference_data '!H:H,"Second Error",0,1),_xlfn.XLOOKUP(LEFT(F273,12),'Reference_data '!G:G,'Reference_data '!I:I,"First Error",0,1))</f>
        <v>PACKING TANKFARM PMFG</v>
      </c>
      <c r="M273" s="63" t="e">
        <f>VLOOKUP(L273,'Reference_data '!$A$2:$B$17,2,0)</f>
        <v>#N/A</v>
      </c>
      <c r="N273" s="10" t="e">
        <f>VLOOKUP(L273,'Reference_data '!$A$2:$C$18,3,0)</f>
        <v>#N/A</v>
      </c>
      <c r="AA273" s="63"/>
      <c r="AC273" s="64" t="e">
        <f t="shared" si="12"/>
        <v>#REF!</v>
      </c>
    </row>
    <row r="274" spans="1:29" ht="15.5" x14ac:dyDescent="0.35">
      <c r="A274" s="10">
        <f t="shared" si="13"/>
        <v>41</v>
      </c>
      <c r="B274" s="10">
        <f t="shared" si="14"/>
        <v>1</v>
      </c>
      <c r="C274" s="177">
        <v>13086281</v>
      </c>
      <c r="D274" s="43">
        <v>44844</v>
      </c>
      <c r="E274" s="131" t="s">
        <v>738</v>
      </c>
      <c r="F274" s="25" t="s">
        <v>182</v>
      </c>
      <c r="G274" s="25" t="s">
        <v>10</v>
      </c>
      <c r="H274" s="25" t="s">
        <v>223</v>
      </c>
      <c r="I274" s="25" t="s">
        <v>739</v>
      </c>
      <c r="J274" s="25" t="s">
        <v>220</v>
      </c>
      <c r="K274" s="4" t="str">
        <f>IF(_xlfn.XLOOKUP(LEFT(F274,12),'Reference_data '!G:G,'Reference_data '!I:I,"First Error",0,1)="First Error",_xlfn.XLOOKUP(LEFT(F274,7),'Reference_data '!G:G,'Reference_data '!H:H,"Second Error",0,1),_xlfn.XLOOKUP(LEFT(F274,12),'Reference_data '!G:G,'Reference_data '!I:I,"First Error",0,1))</f>
        <v>Kandla plant</v>
      </c>
      <c r="M274" s="63" t="e">
        <f>VLOOKUP(L274,'Reference_data '!$A$2:$B$17,2,0)</f>
        <v>#N/A</v>
      </c>
      <c r="N274" s="10" t="e">
        <f>VLOOKUP(L274,'Reference_data '!$A$2:$C$18,3,0)</f>
        <v>#N/A</v>
      </c>
      <c r="S274" s="139" t="s">
        <v>740</v>
      </c>
      <c r="AA274" s="63"/>
    </row>
    <row r="275" spans="1:29" ht="29" x14ac:dyDescent="0.35">
      <c r="A275" s="10">
        <f t="shared" si="13"/>
        <v>42</v>
      </c>
      <c r="B275" s="10" t="str">
        <f t="shared" si="14"/>
        <v/>
      </c>
      <c r="C275" s="177">
        <v>13090552</v>
      </c>
      <c r="D275" s="43">
        <v>44852</v>
      </c>
      <c r="E275" s="131" t="s">
        <v>741</v>
      </c>
      <c r="F275" s="25" t="s">
        <v>742</v>
      </c>
      <c r="G275" s="25" t="s">
        <v>10</v>
      </c>
      <c r="H275" s="25" t="s">
        <v>223</v>
      </c>
      <c r="I275" s="25" t="s">
        <v>233</v>
      </c>
      <c r="J275" s="25" t="s">
        <v>302</v>
      </c>
      <c r="K275" s="4" t="str">
        <f>IF(_xlfn.XLOOKUP(LEFT(F275,12),'Reference_data '!G:G,'Reference_data '!I:I,"First Error",0,1)="First Error",_xlfn.XLOOKUP(LEFT(F275,7),'Reference_data '!G:G,'Reference_data '!H:H,"Second Error",0,1),_xlfn.XLOOKUP(LEFT(F275,12),'Reference_data '!G:G,'Reference_data '!I:I,"First Error",0,1))</f>
        <v>RAW PRODUCT TANKFARM RMFG</v>
      </c>
      <c r="M275" s="63" t="s">
        <v>229</v>
      </c>
      <c r="N275" s="10" t="e">
        <f>VLOOKUP(L275,'Reference_data '!$A$2:$C$18,3,0)</f>
        <v>#N/A</v>
      </c>
      <c r="O275" s="134">
        <v>44853</v>
      </c>
      <c r="P275" s="134">
        <v>45006</v>
      </c>
      <c r="AA275" s="63"/>
    </row>
    <row r="276" spans="1:29" ht="15.5" x14ac:dyDescent="0.35">
      <c r="A276" s="10">
        <f t="shared" si="13"/>
        <v>39</v>
      </c>
      <c r="B276" s="10" t="str">
        <f t="shared" si="14"/>
        <v/>
      </c>
      <c r="C276" s="177">
        <v>13077779</v>
      </c>
      <c r="D276" s="43">
        <v>44829</v>
      </c>
      <c r="E276" s="131" t="s">
        <v>743</v>
      </c>
      <c r="F276" s="25" t="s">
        <v>488</v>
      </c>
      <c r="G276" s="25" t="s">
        <v>10</v>
      </c>
      <c r="H276" s="25" t="s">
        <v>218</v>
      </c>
      <c r="I276" s="25" t="s">
        <v>435</v>
      </c>
      <c r="J276" s="25" t="s">
        <v>246</v>
      </c>
      <c r="K276" s="4" t="str">
        <f>IF(_xlfn.XLOOKUP(LEFT(F276,12),'Reference_data '!G:G,'Reference_data '!I:I,"First Error",0,1)="First Error",_xlfn.XLOOKUP(LEFT(F276,7),'Reference_data '!G:G,'Reference_data '!H:H,"Second Error",0,1),_xlfn.XLOOKUP(LEFT(F276,12),'Reference_data '!G:G,'Reference_data '!I:I,"First Error",0,1))</f>
        <v>PACKING TANKFARM PMFG</v>
      </c>
      <c r="M276" s="63" t="e">
        <f>VLOOKUP(L276,'Reference_data '!$A$2:$B$17,2,0)</f>
        <v>#N/A</v>
      </c>
      <c r="N276" s="10" t="e">
        <f>VLOOKUP(L276,'Reference_data '!$A$2:$C$18,3,0)</f>
        <v>#N/A</v>
      </c>
      <c r="AA276" s="63"/>
      <c r="AC276" s="64" t="e">
        <f>_xlfn.XLOOKUP(C276,DATA1,DATA4,"NA",0,1)</f>
        <v>#REF!</v>
      </c>
    </row>
    <row r="277" spans="1:29" ht="130.5" x14ac:dyDescent="0.35">
      <c r="A277" s="10">
        <f t="shared" si="13"/>
        <v>18</v>
      </c>
      <c r="B277" s="10" t="str">
        <f t="shared" si="14"/>
        <v/>
      </c>
      <c r="C277" s="249">
        <v>13002342</v>
      </c>
      <c r="D277" s="90">
        <v>44687</v>
      </c>
      <c r="E277" s="131" t="s">
        <v>744</v>
      </c>
      <c r="F277" s="25" t="s">
        <v>166</v>
      </c>
      <c r="G277" s="25" t="s">
        <v>10</v>
      </c>
      <c r="H277" s="25" t="s">
        <v>237</v>
      </c>
      <c r="I277" s="25" t="s">
        <v>369</v>
      </c>
      <c r="J277" s="25" t="s">
        <v>246</v>
      </c>
      <c r="K277" s="4" t="str">
        <f>IF(_xlfn.XLOOKUP(LEFT(F277,12),'Reference_data '!G:G,'Reference_data '!I:I,"First Error",0,1)="First Error",_xlfn.XLOOKUP(LEFT(F277,7),'Reference_data '!G:G,'Reference_data '!H:H,"Second Error",0,1),_xlfn.XLOOKUP(LEFT(F277,12),'Reference_data '!G:G,'Reference_data '!I:I,"First Error",0,1))</f>
        <v>REFINERY AMMONIA SYSTEM</v>
      </c>
      <c r="L277" s="10"/>
      <c r="M277" s="10" t="e">
        <f>VLOOKUP(L277,'Reference_data '!$A$2:$B$17,2,0)</f>
        <v>#N/A</v>
      </c>
      <c r="N277" s="10" t="e">
        <f>VLOOKUP(L277,'Reference_data '!$A$2:$C$18,3,0)</f>
        <v>#N/A</v>
      </c>
      <c r="O277" s="10"/>
      <c r="P277" s="10"/>
      <c r="Q277" s="10"/>
      <c r="R277" s="10"/>
      <c r="S277" s="4" t="s">
        <v>652</v>
      </c>
      <c r="T277" s="10"/>
      <c r="U277" s="10"/>
      <c r="V277" s="26">
        <f ca="1">TODAY()</f>
        <v>45194</v>
      </c>
      <c r="W277" s="10" t="str" cm="1">
        <f t="array" ref="W277">IF(J277="WMAT",_xlfn.IFS(U277-V277=0,"Update require",U277-V277&lt;0,"Pending follow up",U277-V277&gt;0,"ASK Later"),"")</f>
        <v/>
      </c>
      <c r="X277" s="10"/>
      <c r="Y277" s="10"/>
      <c r="Z277" s="10"/>
      <c r="AA277" s="10"/>
      <c r="AB277"/>
      <c r="AC277" s="64" t="e">
        <f>_xlfn.XLOOKUP(C277,DATA1,DATA4,"NA",0,1)</f>
        <v>#REF!</v>
      </c>
    </row>
    <row r="278" spans="1:29" ht="15.5" x14ac:dyDescent="0.35">
      <c r="A278" s="10">
        <f t="shared" si="13"/>
        <v>39</v>
      </c>
      <c r="B278" s="10">
        <f t="shared" si="14"/>
        <v>1</v>
      </c>
      <c r="C278" s="403">
        <v>13078072</v>
      </c>
      <c r="D278" s="378">
        <v>44830</v>
      </c>
      <c r="E278" s="365" t="s">
        <v>745</v>
      </c>
      <c r="F278" s="31" t="s">
        <v>418</v>
      </c>
      <c r="G278" s="31" t="s">
        <v>92</v>
      </c>
      <c r="H278" s="31" t="s">
        <v>288</v>
      </c>
      <c r="I278" s="31" t="s">
        <v>238</v>
      </c>
      <c r="J278" s="31" t="s">
        <v>220</v>
      </c>
      <c r="K278" s="321" t="str">
        <f>IF(_xlfn.XLOOKUP(LEFT(F278,12),'Reference_data '!G:G,'Reference_data '!I:I,"First Error",0,1)="First Error",_xlfn.XLOOKUP(LEFT(F278,7),'Reference_data '!G:G,'Reference_data '!H:H,"Second Error",0,1),_xlfn.XLOOKUP(LEFT(F278,12),'Reference_data '!G:G,'Reference_data '!I:I,"First Error",0,1))</f>
        <v>PACKING-MOULDING PLANT</v>
      </c>
      <c r="L278" s="322"/>
      <c r="M278" s="322" t="e">
        <f>VLOOKUP(L278,'Reference_data '!$A$2:$B$17,2,0)</f>
        <v>#N/A</v>
      </c>
      <c r="N278" s="32" t="e">
        <f>VLOOKUP(L278,'Reference_data '!$A$2:$C$18,3,0)</f>
        <v>#N/A</v>
      </c>
      <c r="O278" s="322"/>
      <c r="P278" s="322"/>
      <c r="Q278" s="322"/>
      <c r="R278" s="322"/>
      <c r="S278" s="324"/>
      <c r="AA278" s="63"/>
      <c r="AC278" s="64" t="e">
        <f>_xlfn.XLOOKUP(C278,DATA1,DATA4,"NA",0,1)</f>
        <v>#REF!</v>
      </c>
    </row>
    <row r="279" spans="1:29" ht="116" x14ac:dyDescent="0.35">
      <c r="A279" s="10">
        <f t="shared" si="13"/>
        <v>18</v>
      </c>
      <c r="B279" s="174" t="str">
        <f t="shared" si="14"/>
        <v/>
      </c>
      <c r="C279" s="249">
        <v>13002343</v>
      </c>
      <c r="D279" s="232">
        <v>44687</v>
      </c>
      <c r="E279" s="131" t="s">
        <v>746</v>
      </c>
      <c r="F279" s="25" t="s">
        <v>166</v>
      </c>
      <c r="G279" s="25" t="s">
        <v>92</v>
      </c>
      <c r="H279" s="25" t="s">
        <v>237</v>
      </c>
      <c r="I279" s="25" t="s">
        <v>369</v>
      </c>
      <c r="J279" s="25" t="s">
        <v>246</v>
      </c>
      <c r="K279" s="4" t="str">
        <f>IF(_xlfn.XLOOKUP(LEFT(F279,12),'Reference_data '!G:G,'Reference_data '!I:I,"First Error",0,1)="First Error",_xlfn.XLOOKUP(LEFT(F279,7),'Reference_data '!G:G,'Reference_data '!H:H,"Second Error",0,1),_xlfn.XLOOKUP(LEFT(F279,12),'Reference_data '!G:G,'Reference_data '!I:I,"First Error",0,1))</f>
        <v>REFINERY AMMONIA SYSTEM</v>
      </c>
      <c r="L279" s="10"/>
      <c r="M279" s="10" t="e">
        <f>VLOOKUP(L279,'Reference_data '!$A$2:$B$17,2,0)</f>
        <v>#N/A</v>
      </c>
      <c r="N279" s="10" t="e">
        <f>VLOOKUP(L279,'Reference_data '!$A$2:$C$18,3,0)</f>
        <v>#N/A</v>
      </c>
      <c r="O279" s="10"/>
      <c r="P279" s="10"/>
      <c r="Q279" s="10"/>
      <c r="R279" s="10"/>
      <c r="S279" s="4" t="s">
        <v>652</v>
      </c>
      <c r="T279" s="38"/>
      <c r="U279" s="10"/>
      <c r="V279" s="26">
        <f ca="1">TODAY()</f>
        <v>45194</v>
      </c>
      <c r="W279" s="10" t="str" cm="1">
        <f t="array" ref="W279">IF(J279="WMAT",_xlfn.IFS(U279-V279=0,"Update require",U279-V279&lt;0,"Pending follow up",U279-V279&gt;0,"ASK Later"),"")</f>
        <v/>
      </c>
      <c r="X279" s="10"/>
      <c r="Y279" s="10"/>
      <c r="Z279" s="10"/>
      <c r="AA279" s="10"/>
      <c r="AB279"/>
      <c r="AC279" s="64" t="e">
        <f>_xlfn.XLOOKUP(C279,DATA1,DATA4,"NA",0,1)</f>
        <v>#REF!</v>
      </c>
    </row>
    <row r="280" spans="1:29" ht="15.5" x14ac:dyDescent="0.35">
      <c r="A280" s="10">
        <f t="shared" si="13"/>
        <v>45</v>
      </c>
      <c r="B280" s="10" t="str">
        <f t="shared" si="14"/>
        <v/>
      </c>
      <c r="C280" s="410">
        <v>13102115</v>
      </c>
      <c r="D280" s="251">
        <v>44872</v>
      </c>
      <c r="E280" s="325" t="s">
        <v>747</v>
      </c>
      <c r="F280" s="250" t="s">
        <v>36</v>
      </c>
      <c r="G280" s="250" t="s">
        <v>10</v>
      </c>
      <c r="H280" s="250" t="s">
        <v>223</v>
      </c>
      <c r="I280" s="250" t="s">
        <v>224</v>
      </c>
      <c r="J280" s="250" t="s">
        <v>246</v>
      </c>
      <c r="K280" s="326" t="str">
        <f>IF(_xlfn.XLOOKUP(LEFT(F280,12),'Reference_data '!G:G,'Reference_data '!I:I,"First Error",0,1)="First Error",_xlfn.XLOOKUP(LEFT(F280,7),'Reference_data '!G:G,'Reference_data '!H:H,"Second Error",0,1),_xlfn.XLOOKUP(LEFT(F280,12),'Reference_data '!G:G,'Reference_data '!I:I,"First Error",0,1))</f>
        <v>UTILITY</v>
      </c>
      <c r="L280" s="242"/>
      <c r="M280" s="242" t="e">
        <f>VLOOKUP(L280,'Reference_data '!$A$2:$B$17,2,0)</f>
        <v>#N/A</v>
      </c>
      <c r="N280" s="30" t="e">
        <f>VLOOKUP(L280,'Reference_data '!$A$2:$C$18,3,0)</f>
        <v>#N/A</v>
      </c>
      <c r="O280" s="242"/>
      <c r="P280" s="242"/>
      <c r="Q280" s="242"/>
      <c r="R280" s="242"/>
      <c r="S280" s="241"/>
      <c r="AA280" s="63"/>
    </row>
    <row r="281" spans="1:29" ht="15.5" x14ac:dyDescent="0.35">
      <c r="A281" s="10">
        <f t="shared" si="13"/>
        <v>45</v>
      </c>
      <c r="B281" s="10" t="str">
        <f t="shared" si="14"/>
        <v/>
      </c>
      <c r="C281" s="177">
        <v>13102116</v>
      </c>
      <c r="D281" s="43">
        <v>44872</v>
      </c>
      <c r="E281" s="131" t="s">
        <v>748</v>
      </c>
      <c r="F281" s="25" t="s">
        <v>184</v>
      </c>
      <c r="G281" s="25" t="s">
        <v>10</v>
      </c>
      <c r="H281" s="25" t="s">
        <v>223</v>
      </c>
      <c r="I281" s="25" t="s">
        <v>224</v>
      </c>
      <c r="J281" s="25" t="s">
        <v>246</v>
      </c>
      <c r="K281" s="4" t="str">
        <f>IF(_xlfn.XLOOKUP(LEFT(F281,12),'Reference_data '!G:G,'Reference_data '!I:I,"First Error",0,1)="First Error",_xlfn.XLOOKUP(LEFT(F281,7),'Reference_data '!G:G,'Reference_data '!H:H,"Second Error",0,1),_xlfn.XLOOKUP(LEFT(F281,12),'Reference_data '!G:G,'Reference_data '!I:I,"First Error",0,1))</f>
        <v>BUILDINGS &amp; INFRASTRUCTURE</v>
      </c>
      <c r="M281" s="63" t="e">
        <f>VLOOKUP(L281,'Reference_data '!$A$2:$B$17,2,0)</f>
        <v>#N/A</v>
      </c>
      <c r="N281" s="10" t="e">
        <f>VLOOKUP(L281,'Reference_data '!$A$2:$C$18,3,0)</f>
        <v>#N/A</v>
      </c>
      <c r="AA281" s="63"/>
    </row>
    <row r="282" spans="1:29" ht="30" customHeight="1" x14ac:dyDescent="0.35">
      <c r="A282" s="10">
        <f t="shared" si="13"/>
        <v>45</v>
      </c>
      <c r="B282" s="10" t="str">
        <f t="shared" si="14"/>
        <v/>
      </c>
      <c r="C282" s="177">
        <v>13103087</v>
      </c>
      <c r="D282" s="43">
        <v>44874</v>
      </c>
      <c r="E282" s="131" t="s">
        <v>749</v>
      </c>
      <c r="F282" s="25" t="s">
        <v>184</v>
      </c>
      <c r="G282" s="25" t="s">
        <v>10</v>
      </c>
      <c r="H282" s="25" t="s">
        <v>218</v>
      </c>
      <c r="I282" s="25" t="s">
        <v>520</v>
      </c>
      <c r="J282" s="25" t="s">
        <v>246</v>
      </c>
      <c r="K282" s="4" t="str">
        <f>IF(_xlfn.XLOOKUP(LEFT(F282,12),'Reference_data '!G:G,'Reference_data '!I:I,"First Error",0,1)="First Error",_xlfn.XLOOKUP(LEFT(F282,7),'Reference_data '!G:G,'Reference_data '!H:H,"Second Error",0,1),_xlfn.XLOOKUP(LEFT(F282,12),'Reference_data '!G:G,'Reference_data '!I:I,"First Error",0,1))</f>
        <v>BUILDINGS &amp; INFRASTRUCTURE</v>
      </c>
      <c r="M282" s="63" t="e">
        <f>VLOOKUP(L282,'Reference_data '!$A$2:$B$17,2,0)</f>
        <v>#N/A</v>
      </c>
      <c r="N282" s="10" t="e">
        <f>VLOOKUP(L282,'Reference_data '!$A$2:$C$18,3,0)</f>
        <v>#N/A</v>
      </c>
      <c r="AA282" s="63"/>
    </row>
    <row r="283" spans="1:29" ht="31" x14ac:dyDescent="0.35">
      <c r="A283" s="10">
        <f t="shared" si="13"/>
        <v>45</v>
      </c>
      <c r="B283" s="10">
        <f t="shared" si="14"/>
        <v>1</v>
      </c>
      <c r="C283" s="177">
        <v>13103365</v>
      </c>
      <c r="D283" s="376">
        <v>44874</v>
      </c>
      <c r="E283" s="131" t="s">
        <v>750</v>
      </c>
      <c r="F283" s="25" t="s">
        <v>478</v>
      </c>
      <c r="G283" s="25" t="s">
        <v>61</v>
      </c>
      <c r="H283" s="25" t="s">
        <v>237</v>
      </c>
      <c r="I283" s="25" t="s">
        <v>238</v>
      </c>
      <c r="J283" s="25" t="s">
        <v>220</v>
      </c>
      <c r="K283" s="4" t="str">
        <f>IF(_xlfn.XLOOKUP(LEFT(F283,12),'Reference_data '!G:G,'Reference_data '!I:I,"First Error",0,1)="First Error",_xlfn.XLOOKUP(LEFT(F283,7),'Reference_data '!G:G,'Reference_data '!H:H,"Second Error",0,1),_xlfn.XLOOKUP(LEFT(F283,12),'Reference_data '!G:G,'Reference_data '!I:I,"First Error",0,1))</f>
        <v>PACKING-MOULDING PLANT</v>
      </c>
      <c r="M283" s="63" t="e">
        <f>VLOOKUP(L283,'Reference_data '!$A$2:$B$17,2,0)</f>
        <v>#N/A</v>
      </c>
      <c r="N283" s="10" t="e">
        <f>VLOOKUP(L283,'Reference_data '!$A$2:$C$18,3,0)</f>
        <v>#N/A</v>
      </c>
      <c r="S283" s="139" t="s">
        <v>751</v>
      </c>
      <c r="AA283" s="63"/>
    </row>
    <row r="284" spans="1:29" ht="15.5" x14ac:dyDescent="0.35">
      <c r="A284" s="10">
        <f t="shared" si="13"/>
        <v>39</v>
      </c>
      <c r="B284" s="10" t="str">
        <f t="shared" si="14"/>
        <v/>
      </c>
      <c r="C284" s="177">
        <v>13078300</v>
      </c>
      <c r="D284" s="43">
        <v>44830</v>
      </c>
      <c r="E284" s="131" t="s">
        <v>752</v>
      </c>
      <c r="F284" s="25" t="s">
        <v>753</v>
      </c>
      <c r="G284" s="25" t="s">
        <v>10</v>
      </c>
      <c r="H284" s="25" t="s">
        <v>237</v>
      </c>
      <c r="I284" s="25" t="s">
        <v>369</v>
      </c>
      <c r="J284" s="25" t="s">
        <v>246</v>
      </c>
      <c r="K284" s="4" t="str">
        <f>IF(_xlfn.XLOOKUP(LEFT(F284,12),'Reference_data '!G:G,'Reference_data '!I:I,"First Error",0,1)="First Error",_xlfn.XLOOKUP(LEFT(F284,7),'Reference_data '!G:G,'Reference_data '!H:H,"Second Error",0,1),_xlfn.XLOOKUP(LEFT(F284,12),'Reference_data '!G:G,'Reference_data '!I:I,"First Error",0,1))</f>
        <v>PACKING TANKFARM PMFG</v>
      </c>
      <c r="L284" s="10" t="s">
        <v>288</v>
      </c>
      <c r="M284" s="63" t="e">
        <f>VLOOKUP(L284,'Reference_data '!$A$2:$B$17,2,0)</f>
        <v>#N/A</v>
      </c>
      <c r="O284" s="43">
        <v>44830</v>
      </c>
      <c r="P284" s="43">
        <v>44830</v>
      </c>
      <c r="Q284" s="43">
        <v>44830</v>
      </c>
      <c r="S284" s="139" t="s">
        <v>754</v>
      </c>
      <c r="AA284" s="63"/>
      <c r="AC284" s="64" t="e">
        <f>_xlfn.XLOOKUP(C284,DATA1,DATA4,"NA",0,1)</f>
        <v>#REF!</v>
      </c>
    </row>
    <row r="285" spans="1:29" ht="15.5" x14ac:dyDescent="0.35">
      <c r="A285" s="10">
        <f t="shared" si="13"/>
        <v>46</v>
      </c>
      <c r="B285" s="10" t="str">
        <f t="shared" si="14"/>
        <v/>
      </c>
      <c r="C285" s="177">
        <v>13105632</v>
      </c>
      <c r="D285" s="43">
        <v>44878</v>
      </c>
      <c r="E285" s="131" t="s">
        <v>755</v>
      </c>
      <c r="F285" s="25" t="s">
        <v>275</v>
      </c>
      <c r="G285" s="25" t="s">
        <v>10</v>
      </c>
      <c r="H285" s="25" t="s">
        <v>223</v>
      </c>
      <c r="I285" s="25" t="s">
        <v>358</v>
      </c>
      <c r="J285" s="25" t="s">
        <v>246</v>
      </c>
      <c r="K285" s="4" t="str">
        <f>IF(_xlfn.XLOOKUP(LEFT(F285,12),'Reference_data '!G:G,'Reference_data '!I:I,"First Error",0,1)="First Error",_xlfn.XLOOKUP(LEFT(F285,7),'Reference_data '!G:G,'Reference_data '!H:H,"Second Error",0,1),_xlfn.XLOOKUP(LEFT(F285,12),'Reference_data '!G:G,'Reference_data '!I:I,"First Error",0,1))</f>
        <v>UTILITY</v>
      </c>
      <c r="M285" s="10" t="e">
        <f>VLOOKUP(L285,'Reference_data '!$A$2:$B$17,2,0)</f>
        <v>#N/A</v>
      </c>
      <c r="N285" s="10" t="e">
        <f>VLOOKUP(L285,'Reference_data '!$A$2:$C$18,3,0)</f>
        <v>#N/A</v>
      </c>
      <c r="AA285" s="63"/>
    </row>
    <row r="286" spans="1:29" ht="15.5" x14ac:dyDescent="0.35">
      <c r="A286" s="160">
        <f t="shared" si="13"/>
        <v>39</v>
      </c>
      <c r="B286" s="160" t="str">
        <f t="shared" si="14"/>
        <v/>
      </c>
      <c r="C286" s="411">
        <v>13078591</v>
      </c>
      <c r="D286" s="163">
        <v>44830</v>
      </c>
      <c r="E286" s="276" t="s">
        <v>756</v>
      </c>
      <c r="F286" s="136" t="s">
        <v>757</v>
      </c>
      <c r="G286" s="136" t="s">
        <v>10</v>
      </c>
      <c r="H286" s="136" t="s">
        <v>218</v>
      </c>
      <c r="I286" s="136" t="s">
        <v>435</v>
      </c>
      <c r="J286" s="136" t="s">
        <v>246</v>
      </c>
      <c r="K286" s="417" t="str">
        <f>IF(_xlfn.XLOOKUP(LEFT(F286,12),'Reference_data '!G:G,'Reference_data '!I:I,"First Error",0,1)="First Error",_xlfn.XLOOKUP(LEFT(F286,7),'Reference_data '!G:G,'Reference_data '!H:H,"Second Error",0,1),_xlfn.XLOOKUP(LEFT(F286,12),'Reference_data '!G:G,'Reference_data '!I:I,"First Error",0,1))</f>
        <v>PACKING</v>
      </c>
      <c r="L286" s="160" t="s">
        <v>288</v>
      </c>
      <c r="M286" s="165" t="e">
        <f>VLOOKUP(L286,'Reference_data '!$A$2:$B$17,2,0)</f>
        <v>#N/A</v>
      </c>
      <c r="N286" s="165"/>
      <c r="O286" s="163">
        <v>44830</v>
      </c>
      <c r="P286" s="163"/>
      <c r="Q286" s="163">
        <v>44830</v>
      </c>
      <c r="R286" s="165"/>
      <c r="S286" s="164"/>
      <c r="T286" s="165"/>
      <c r="U286" s="165"/>
      <c r="V286" s="160"/>
      <c r="W286" s="165"/>
      <c r="X286" s="165"/>
      <c r="Y286" s="165"/>
      <c r="Z286" s="165"/>
      <c r="AA286" s="165"/>
      <c r="AB286" s="159"/>
      <c r="AC286" s="64" t="e">
        <f>_xlfn.XLOOKUP(C286,DATA1,DATA4,"NA",0,1)</f>
        <v>#REF!</v>
      </c>
    </row>
    <row r="287" spans="1:29" ht="29" x14ac:dyDescent="0.35">
      <c r="A287" s="10">
        <f t="shared" si="13"/>
        <v>46</v>
      </c>
      <c r="B287" s="10" t="str">
        <f t="shared" si="14"/>
        <v/>
      </c>
      <c r="C287" s="177">
        <v>13106813</v>
      </c>
      <c r="D287" s="43">
        <v>44881</v>
      </c>
      <c r="E287" s="131" t="s">
        <v>758</v>
      </c>
      <c r="F287" s="25" t="s">
        <v>184</v>
      </c>
      <c r="G287" s="25" t="s">
        <v>92</v>
      </c>
      <c r="H287" s="25" t="s">
        <v>218</v>
      </c>
      <c r="I287" s="25" t="s">
        <v>224</v>
      </c>
      <c r="J287" s="25" t="s">
        <v>246</v>
      </c>
      <c r="K287" s="4" t="str">
        <f>IF(_xlfn.XLOOKUP(LEFT(F287,12),'Reference_data '!G:G,'Reference_data '!I:I,"First Error",0,1)="First Error",_xlfn.XLOOKUP(LEFT(F287,7),'Reference_data '!G:G,'Reference_data '!H:H,"Second Error",0,1),_xlfn.XLOOKUP(LEFT(F287,12),'Reference_data '!G:G,'Reference_data '!I:I,"First Error",0,1))</f>
        <v>BUILDINGS &amp; INFRASTRUCTURE</v>
      </c>
      <c r="M287" s="10" t="e">
        <f>VLOOKUP(L287,'Reference_data '!$A$2:$B$17,2,0)</f>
        <v>#N/A</v>
      </c>
      <c r="N287" s="10" t="e">
        <f>VLOOKUP(L287,'Reference_data '!$A$2:$C$18,3,0)</f>
        <v>#N/A</v>
      </c>
      <c r="AA287" s="63"/>
    </row>
    <row r="288" spans="1:29" s="143" customFormat="1" ht="15.5" x14ac:dyDescent="0.35">
      <c r="A288" s="10">
        <f t="shared" si="13"/>
        <v>39</v>
      </c>
      <c r="B288" s="10" t="str">
        <f t="shared" si="14"/>
        <v/>
      </c>
      <c r="C288" s="177">
        <v>13079042</v>
      </c>
      <c r="D288" s="43">
        <v>44831</v>
      </c>
      <c r="E288" s="131" t="s">
        <v>759</v>
      </c>
      <c r="F288" s="25" t="s">
        <v>434</v>
      </c>
      <c r="G288" s="25" t="s">
        <v>10</v>
      </c>
      <c r="H288" s="25" t="s">
        <v>218</v>
      </c>
      <c r="I288" s="25" t="s">
        <v>287</v>
      </c>
      <c r="J288" s="25" t="s">
        <v>246</v>
      </c>
      <c r="K288" s="4" t="str">
        <f>IF(_xlfn.XLOOKUP(LEFT(F288,12),'Reference_data '!G:G,'Reference_data '!I:I,"First Error",0,1)="First Error",_xlfn.XLOOKUP(LEFT(F288,7),'Reference_data '!G:G,'Reference_data '!H:H,"Second Error",0,1),_xlfn.XLOOKUP(LEFT(F288,12),'Reference_data '!G:G,'Reference_data '!I:I,"First Error",0,1))</f>
        <v>PACKING TANKFARM PMFG</v>
      </c>
      <c r="L288" s="25" t="s">
        <v>288</v>
      </c>
      <c r="M288" s="63" t="e">
        <f>VLOOKUP(L288,'Reference_data '!$A$2:$B$17,2,0)</f>
        <v>#N/A</v>
      </c>
      <c r="N288" s="63"/>
      <c r="O288" s="43">
        <v>44831</v>
      </c>
      <c r="P288" s="63"/>
      <c r="Q288" s="63"/>
      <c r="R288" s="63"/>
      <c r="S288" s="139"/>
      <c r="T288" s="63"/>
      <c r="U288" s="63"/>
      <c r="V288" s="10"/>
      <c r="W288" s="63"/>
      <c r="X288" s="63"/>
      <c r="Y288" s="63"/>
      <c r="Z288" s="63"/>
      <c r="AA288" s="63"/>
      <c r="AB288" s="64"/>
      <c r="AC288" s="64" t="e">
        <f>_xlfn.XLOOKUP(C288,DATA1,DATA4,"NA",0,1)</f>
        <v>#REF!</v>
      </c>
    </row>
    <row r="289" spans="1:29" ht="15.5" x14ac:dyDescent="0.35">
      <c r="A289" s="10">
        <f t="shared" si="13"/>
        <v>47</v>
      </c>
      <c r="B289" s="10">
        <f t="shared" si="14"/>
        <v>1</v>
      </c>
      <c r="C289" s="177">
        <v>13109463</v>
      </c>
      <c r="D289" s="43">
        <v>44886</v>
      </c>
      <c r="E289" s="131" t="s">
        <v>760</v>
      </c>
      <c r="F289" s="25" t="s">
        <v>761</v>
      </c>
      <c r="G289" s="25" t="s">
        <v>10</v>
      </c>
      <c r="H289" s="25" t="s">
        <v>223</v>
      </c>
      <c r="I289" s="25" t="s">
        <v>762</v>
      </c>
      <c r="J289" s="25" t="s">
        <v>220</v>
      </c>
      <c r="K289" s="4" t="str">
        <f>IF(_xlfn.XLOOKUP(LEFT(F289,12),'Reference_data '!G:G,'Reference_data '!I:I,"First Error",0,1)="First Error",_xlfn.XLOOKUP(LEFT(F289,7),'Reference_data '!G:G,'Reference_data '!H:H,"Second Error",0,1),_xlfn.XLOOKUP(LEFT(F289,12),'Reference_data '!G:G,'Reference_data '!I:I,"First Error",0,1))</f>
        <v>BOILER-TURBINE</v>
      </c>
      <c r="M289" s="10" t="e">
        <f>VLOOKUP(L289,'Reference_data '!$A$2:$B$17,2,0)</f>
        <v>#N/A</v>
      </c>
      <c r="N289" s="10" t="e">
        <f>VLOOKUP(L289,'Reference_data '!$A$2:$C$18,3,0)</f>
        <v>#N/A</v>
      </c>
      <c r="S289" s="139" t="s">
        <v>225</v>
      </c>
      <c r="AA289" s="63"/>
    </row>
    <row r="290" spans="1:29" ht="15.5" x14ac:dyDescent="0.35">
      <c r="A290" s="10">
        <f t="shared" si="13"/>
        <v>40</v>
      </c>
      <c r="B290" s="10" t="str">
        <f t="shared" si="14"/>
        <v/>
      </c>
      <c r="C290" s="177">
        <v>13082019</v>
      </c>
      <c r="D290" s="376">
        <v>44837</v>
      </c>
      <c r="E290" s="131" t="s">
        <v>763</v>
      </c>
      <c r="F290" s="25" t="s">
        <v>723</v>
      </c>
      <c r="G290" s="25" t="s">
        <v>92</v>
      </c>
      <c r="H290" s="25" t="s">
        <v>327</v>
      </c>
      <c r="I290" s="25" t="s">
        <v>270</v>
      </c>
      <c r="J290" s="25" t="s">
        <v>246</v>
      </c>
      <c r="K290" s="4" t="str">
        <f>IF(_xlfn.XLOOKUP(LEFT(F290,12),'Reference_data '!G:G,'Reference_data '!I:I,"First Error",0,1)="First Error",_xlfn.XLOOKUP(LEFT(F290,7),'Reference_data '!G:G,'Reference_data '!H:H,"Second Error",0,1),_xlfn.XLOOKUP(LEFT(F290,12),'Reference_data '!G:G,'Reference_data '!I:I,"First Error",0,1))</f>
        <v>PACKING</v>
      </c>
      <c r="M290" s="63" t="e">
        <f>VLOOKUP(L290,'Reference_data '!$A$2:$B$17,2,0)</f>
        <v>#N/A</v>
      </c>
      <c r="N290" s="10" t="e">
        <f>VLOOKUP(L290,'Reference_data '!$A$2:$C$18,3,0)</f>
        <v>#N/A</v>
      </c>
      <c r="AA290" s="63"/>
      <c r="AC290" s="64" t="e">
        <f>_xlfn.XLOOKUP(C290,DATA1,DATA4,"NA",0,1)</f>
        <v>#REF!</v>
      </c>
    </row>
    <row r="291" spans="1:29" ht="15.5" x14ac:dyDescent="0.35">
      <c r="A291" s="10">
        <f t="shared" si="13"/>
        <v>40</v>
      </c>
      <c r="B291" s="10" t="str">
        <f t="shared" si="14"/>
        <v/>
      </c>
      <c r="C291" s="177">
        <v>13084947</v>
      </c>
      <c r="D291" s="43">
        <v>44841</v>
      </c>
      <c r="E291" s="131" t="s">
        <v>764</v>
      </c>
      <c r="F291" s="25" t="s">
        <v>765</v>
      </c>
      <c r="G291" s="25" t="s">
        <v>10</v>
      </c>
      <c r="H291" s="25" t="s">
        <v>218</v>
      </c>
      <c r="I291" s="25" t="s">
        <v>468</v>
      </c>
      <c r="J291" s="25" t="s">
        <v>246</v>
      </c>
      <c r="K291" s="4" t="str">
        <f>IF(_xlfn.XLOOKUP(LEFT(F291,12),'Reference_data '!G:G,'Reference_data '!I:I,"First Error",0,1)="First Error",_xlfn.XLOOKUP(LEFT(F291,7),'Reference_data '!G:G,'Reference_data '!H:H,"Second Error",0,1),_xlfn.XLOOKUP(LEFT(F291,12),'Reference_data '!G:G,'Reference_data '!I:I,"First Error",0,1))</f>
        <v>PACKING</v>
      </c>
      <c r="M291" s="63" t="e">
        <f>VLOOKUP(L291,'Reference_data '!$A$2:$B$17,2,0)</f>
        <v>#N/A</v>
      </c>
      <c r="N291" s="10" t="e">
        <f>VLOOKUP(L291,'Reference_data '!$A$2:$C$18,3,0)</f>
        <v>#N/A</v>
      </c>
      <c r="AA291" s="63"/>
    </row>
    <row r="292" spans="1:29" ht="15.5" x14ac:dyDescent="0.35">
      <c r="A292" s="10">
        <f t="shared" si="13"/>
        <v>48</v>
      </c>
      <c r="B292" s="10">
        <f t="shared" si="14"/>
        <v>1</v>
      </c>
      <c r="C292" s="177">
        <v>13114736</v>
      </c>
      <c r="D292" s="43">
        <v>44895</v>
      </c>
      <c r="E292" s="131" t="s">
        <v>766</v>
      </c>
      <c r="F292" s="25" t="s">
        <v>182</v>
      </c>
      <c r="G292" s="25" t="s">
        <v>10</v>
      </c>
      <c r="H292" s="25" t="s">
        <v>223</v>
      </c>
      <c r="I292" s="25" t="s">
        <v>233</v>
      </c>
      <c r="J292" s="25" t="s">
        <v>220</v>
      </c>
      <c r="K292" s="4" t="str">
        <f>IF(_xlfn.XLOOKUP(LEFT(F292,12),'Reference_data '!G:G,'Reference_data '!I:I,"First Error",0,1)="First Error",_xlfn.XLOOKUP(LEFT(F292,7),'Reference_data '!G:G,'Reference_data '!H:H,"Second Error",0,1),_xlfn.XLOOKUP(LEFT(F292,12),'Reference_data '!G:G,'Reference_data '!I:I,"First Error",0,1))</f>
        <v>Kandla plant</v>
      </c>
      <c r="M292" s="10" t="e">
        <f>VLOOKUP(L292,'Reference_data '!$A$2:$B$17,2,0)</f>
        <v>#N/A</v>
      </c>
      <c r="N292" s="10" t="e">
        <f>VLOOKUP(L292,'Reference_data '!$A$2:$C$18,3,0)</f>
        <v>#N/A</v>
      </c>
      <c r="AA292" s="63"/>
    </row>
    <row r="293" spans="1:29" ht="15.5" x14ac:dyDescent="0.35">
      <c r="A293" s="10">
        <f t="shared" si="13"/>
        <v>41</v>
      </c>
      <c r="B293" s="10" t="str">
        <f t="shared" si="14"/>
        <v/>
      </c>
      <c r="C293" s="177">
        <v>13086280</v>
      </c>
      <c r="D293" s="43">
        <v>44844</v>
      </c>
      <c r="E293" s="131" t="s">
        <v>767</v>
      </c>
      <c r="F293" s="25" t="s">
        <v>80</v>
      </c>
      <c r="G293" s="25" t="s">
        <v>10</v>
      </c>
      <c r="H293" s="25" t="s">
        <v>223</v>
      </c>
      <c r="I293" s="25" t="s">
        <v>739</v>
      </c>
      <c r="J293" s="25" t="s">
        <v>246</v>
      </c>
      <c r="K293" s="4" t="str">
        <f>IF(_xlfn.XLOOKUP(LEFT(F293,12),'Reference_data '!G:G,'Reference_data '!I:I,"First Error",0,1)="First Error",_xlfn.XLOOKUP(LEFT(F293,7),'Reference_data '!G:G,'Reference_data '!H:H,"Second Error",0,1),_xlfn.XLOOKUP(LEFT(F293,12),'Reference_data '!G:G,'Reference_data '!I:I,"First Error",0,1))</f>
        <v>PACKING</v>
      </c>
      <c r="M293" s="63" t="e">
        <f>VLOOKUP(L293,'Reference_data '!$A$2:$B$17,2,0)</f>
        <v>#N/A</v>
      </c>
      <c r="N293" s="10" t="e">
        <f>VLOOKUP(L293,'Reference_data '!$A$2:$C$18,3,0)</f>
        <v>#N/A</v>
      </c>
      <c r="O293" s="134">
        <v>44851</v>
      </c>
      <c r="S293" s="139" t="s">
        <v>768</v>
      </c>
      <c r="AA293" s="63"/>
    </row>
    <row r="294" spans="1:29" ht="29" x14ac:dyDescent="0.35">
      <c r="A294" s="10">
        <f t="shared" si="13"/>
        <v>42</v>
      </c>
      <c r="B294" s="10" t="str">
        <f t="shared" si="14"/>
        <v/>
      </c>
      <c r="C294" s="177">
        <v>13090575</v>
      </c>
      <c r="D294" s="43">
        <v>44852</v>
      </c>
      <c r="E294" s="131" t="s">
        <v>769</v>
      </c>
      <c r="F294" s="25" t="s">
        <v>770</v>
      </c>
      <c r="G294" s="25" t="s">
        <v>10</v>
      </c>
      <c r="H294" s="25" t="s">
        <v>223</v>
      </c>
      <c r="I294" s="25" t="s">
        <v>233</v>
      </c>
      <c r="J294" s="25" t="s">
        <v>246</v>
      </c>
      <c r="K294" s="4" t="str">
        <f>IF(_xlfn.XLOOKUP(LEFT(F294,12),'Reference_data '!G:G,'Reference_data '!I:I,"First Error",0,1)="First Error",_xlfn.XLOOKUP(LEFT(F294,7),'Reference_data '!G:G,'Reference_data '!H:H,"Second Error",0,1),_xlfn.XLOOKUP(LEFT(F294,12),'Reference_data '!G:G,'Reference_data '!I:I,"First Error",0,1))</f>
        <v>PACKING TANKFARM PMFG</v>
      </c>
      <c r="M294" s="63" t="e">
        <f>VLOOKUP(L294,'Reference_data '!$A$2:$B$17,2,0)</f>
        <v>#N/A</v>
      </c>
      <c r="N294" s="10" t="e">
        <f>VLOOKUP(L294,'Reference_data '!$A$2:$C$18,3,0)</f>
        <v>#N/A</v>
      </c>
      <c r="O294" s="134">
        <v>44853</v>
      </c>
      <c r="P294" s="134">
        <v>44870</v>
      </c>
      <c r="AA294" s="63"/>
    </row>
    <row r="295" spans="1:29" ht="15.5" x14ac:dyDescent="0.35">
      <c r="A295" s="10">
        <f t="shared" si="13"/>
        <v>44</v>
      </c>
      <c r="B295" s="10" t="str">
        <f t="shared" si="14"/>
        <v/>
      </c>
      <c r="C295" s="177">
        <v>13099577</v>
      </c>
      <c r="D295" s="43">
        <v>44868</v>
      </c>
      <c r="E295" s="131" t="s">
        <v>771</v>
      </c>
      <c r="F295" s="25" t="s">
        <v>772</v>
      </c>
      <c r="G295" s="25" t="s">
        <v>10</v>
      </c>
      <c r="H295" s="25" t="s">
        <v>218</v>
      </c>
      <c r="I295" s="25" t="s">
        <v>435</v>
      </c>
      <c r="J295" s="25" t="s">
        <v>246</v>
      </c>
      <c r="K295" s="4" t="str">
        <f>IF(_xlfn.XLOOKUP(LEFT(F295,12),'Reference_data '!G:G,'Reference_data '!I:I,"First Error",0,1)="First Error",_xlfn.XLOOKUP(LEFT(F295,7),'Reference_data '!G:G,'Reference_data '!H:H,"Second Error",0,1),_xlfn.XLOOKUP(LEFT(F295,12),'Reference_data '!G:G,'Reference_data '!I:I,"First Error",0,1))</f>
        <v>PACKING</v>
      </c>
      <c r="L295" s="63">
        <v>3347</v>
      </c>
      <c r="M295" s="63" t="str">
        <f>VLOOKUP(L295,'Reference_data '!$A$2:$B$17,2,0)</f>
        <v>Debabrata</v>
      </c>
      <c r="O295" s="134">
        <v>44868</v>
      </c>
      <c r="AA295" s="63"/>
    </row>
    <row r="296" spans="1:29" ht="15.5" x14ac:dyDescent="0.35">
      <c r="A296" s="10">
        <f t="shared" si="13"/>
        <v>49</v>
      </c>
      <c r="B296" s="10">
        <f t="shared" si="14"/>
        <v>1</v>
      </c>
      <c r="C296" s="177">
        <v>13117724</v>
      </c>
      <c r="D296" s="43">
        <v>44901</v>
      </c>
      <c r="E296" s="131" t="s">
        <v>773</v>
      </c>
      <c r="F296" s="25" t="s">
        <v>182</v>
      </c>
      <c r="G296" s="25" t="s">
        <v>61</v>
      </c>
      <c r="H296" s="25" t="s">
        <v>218</v>
      </c>
      <c r="I296" s="25" t="s">
        <v>594</v>
      </c>
      <c r="J296" s="25" t="s">
        <v>220</v>
      </c>
      <c r="K296" s="4" t="str">
        <f>IF(_xlfn.XLOOKUP(LEFT(F296,12),'Reference_data '!G:G,'Reference_data '!I:I,"First Error",0,1)="First Error",_xlfn.XLOOKUP(LEFT(F296,7),'Reference_data '!G:G,'Reference_data '!H:H,"Second Error",0,1),_xlfn.XLOOKUP(LEFT(F296,12),'Reference_data '!G:G,'Reference_data '!I:I,"First Error",0,1))</f>
        <v>Kandla plant</v>
      </c>
      <c r="M296" s="10" t="e">
        <f>VLOOKUP(L296,'Reference_data '!$A$2:$B$17,2,0)</f>
        <v>#N/A</v>
      </c>
      <c r="N296" s="10" t="e">
        <f>VLOOKUP(L296,'Reference_data '!$A$2:$C$18,3,0)</f>
        <v>#N/A</v>
      </c>
      <c r="S296" s="404" t="s">
        <v>225</v>
      </c>
      <c r="AA296" s="63"/>
    </row>
    <row r="297" spans="1:29" ht="15.5" x14ac:dyDescent="0.35">
      <c r="A297" s="10">
        <f t="shared" si="13"/>
        <v>50</v>
      </c>
      <c r="B297" s="10">
        <f t="shared" si="14"/>
        <v>1</v>
      </c>
      <c r="C297" s="177">
        <v>13121302</v>
      </c>
      <c r="D297" s="43">
        <v>44908</v>
      </c>
      <c r="E297" s="131" t="s">
        <v>774</v>
      </c>
      <c r="F297" s="25" t="s">
        <v>182</v>
      </c>
      <c r="G297" s="25" t="s">
        <v>61</v>
      </c>
      <c r="H297" s="25" t="s">
        <v>218</v>
      </c>
      <c r="I297" s="25" t="s">
        <v>625</v>
      </c>
      <c r="J297" s="25" t="s">
        <v>220</v>
      </c>
      <c r="K297" s="4" t="str">
        <f>IF(_xlfn.XLOOKUP(LEFT(F297,12),'Reference_data '!G:G,'Reference_data '!I:I,"First Error",0,1)="First Error",_xlfn.XLOOKUP(LEFT(F297,7),'Reference_data '!G:G,'Reference_data '!H:H,"Second Error",0,1),_xlfn.XLOOKUP(LEFT(F297,12),'Reference_data '!G:G,'Reference_data '!I:I,"First Error",0,1))</f>
        <v>Kandla plant</v>
      </c>
      <c r="M297" s="10" t="e">
        <f>VLOOKUP(L297,'Reference_data '!$A$2:$B$17,2,0)</f>
        <v>#N/A</v>
      </c>
      <c r="N297" s="10" t="e">
        <f>VLOOKUP(L297,'Reference_data '!$A$2:$C$18,3,0)</f>
        <v>#N/A</v>
      </c>
      <c r="S297" s="139" t="s">
        <v>225</v>
      </c>
      <c r="AA297" s="63"/>
    </row>
    <row r="298" spans="1:29" ht="15.5" x14ac:dyDescent="0.35">
      <c r="A298" s="10">
        <f t="shared" si="13"/>
        <v>51</v>
      </c>
      <c r="B298" s="10">
        <f t="shared" si="14"/>
        <v>1</v>
      </c>
      <c r="C298" s="177">
        <v>13123868</v>
      </c>
      <c r="D298" s="43">
        <v>44912</v>
      </c>
      <c r="E298" s="25" t="s">
        <v>775</v>
      </c>
      <c r="F298" s="25" t="s">
        <v>182</v>
      </c>
      <c r="G298" s="25" t="s">
        <v>61</v>
      </c>
      <c r="H298" s="25" t="s">
        <v>218</v>
      </c>
      <c r="I298" s="25" t="s">
        <v>594</v>
      </c>
      <c r="J298" s="25" t="s">
        <v>220</v>
      </c>
      <c r="K298" s="4" t="str">
        <f>IF(_xlfn.XLOOKUP(LEFT(F298,12),'Reference_data '!G:G,'Reference_data '!I:I,"First Error",0,1)="First Error",_xlfn.XLOOKUP(LEFT(F298,7),'Reference_data '!G:G,'Reference_data '!H:H,"Second Error",0,1),_xlfn.XLOOKUP(LEFT(F298,12),'Reference_data '!G:G,'Reference_data '!I:I,"First Error",0,1))</f>
        <v>Kandla plant</v>
      </c>
      <c r="M298" s="10" t="e">
        <f>VLOOKUP(L298,'Reference_data '!$A$2:$B$17,2,0)</f>
        <v>#N/A</v>
      </c>
      <c r="N298" s="10" t="e">
        <f>VLOOKUP(L298,'Reference_data '!$A$2:$C$18,3,0)</f>
        <v>#N/A</v>
      </c>
      <c r="AA298" s="63"/>
    </row>
    <row r="299" spans="1:29" ht="29" x14ac:dyDescent="0.35">
      <c r="A299" s="10">
        <f t="shared" si="13"/>
        <v>46</v>
      </c>
      <c r="B299" s="10" t="str">
        <f t="shared" si="14"/>
        <v/>
      </c>
      <c r="C299" s="177">
        <v>13105631</v>
      </c>
      <c r="D299" s="43">
        <v>44879</v>
      </c>
      <c r="E299" s="131" t="s">
        <v>776</v>
      </c>
      <c r="F299" s="25" t="s">
        <v>777</v>
      </c>
      <c r="G299" s="25" t="s">
        <v>10</v>
      </c>
      <c r="H299" s="25" t="s">
        <v>237</v>
      </c>
      <c r="I299" s="25" t="s">
        <v>382</v>
      </c>
      <c r="J299" s="25" t="s">
        <v>246</v>
      </c>
      <c r="K299" s="4" t="str">
        <f>IF(_xlfn.XLOOKUP(LEFT(F299,12),'Reference_data '!G:G,'Reference_data '!I:I,"First Error",0,1)="First Error",_xlfn.XLOOKUP(LEFT(F299,7),'Reference_data '!G:G,'Reference_data '!H:H,"Second Error",0,1),_xlfn.XLOOKUP(LEFT(F299,12),'Reference_data '!G:G,'Reference_data '!I:I,"First Error",0,1))</f>
        <v>PACKING</v>
      </c>
      <c r="M299" s="10" t="e">
        <f>VLOOKUP(L299,'Reference_data '!$A$2:$B$17,2,0)</f>
        <v>#N/A</v>
      </c>
      <c r="N299" s="10" t="e">
        <f>VLOOKUP(L299,'Reference_data '!$A$2:$C$18,3,0)</f>
        <v>#N/A</v>
      </c>
      <c r="AA299" s="63"/>
    </row>
    <row r="300" spans="1:29" ht="15.5" x14ac:dyDescent="0.35">
      <c r="A300" s="10">
        <f t="shared" si="13"/>
        <v>46</v>
      </c>
      <c r="B300" s="10" t="str">
        <f t="shared" si="14"/>
        <v/>
      </c>
      <c r="C300" s="177">
        <v>13106994</v>
      </c>
      <c r="D300" s="43">
        <v>44881</v>
      </c>
      <c r="E300" s="131" t="s">
        <v>778</v>
      </c>
      <c r="F300" s="25" t="s">
        <v>236</v>
      </c>
      <c r="G300" s="25" t="s">
        <v>10</v>
      </c>
      <c r="H300" s="25" t="s">
        <v>218</v>
      </c>
      <c r="I300" s="25" t="s">
        <v>435</v>
      </c>
      <c r="J300" s="25" t="s">
        <v>246</v>
      </c>
      <c r="K300" s="4" t="str">
        <f>IF(_xlfn.XLOOKUP(LEFT(F300,12),'Reference_data '!G:G,'Reference_data '!I:I,"First Error",0,1)="First Error",_xlfn.XLOOKUP(LEFT(F300,7),'Reference_data '!G:G,'Reference_data '!H:H,"Second Error",0,1),_xlfn.XLOOKUP(LEFT(F300,12),'Reference_data '!G:G,'Reference_data '!I:I,"First Error",0,1))</f>
        <v>PACKING</v>
      </c>
      <c r="M300" s="10" t="e">
        <f>VLOOKUP(L300,'Reference_data '!$A$2:$B$17,2,0)</f>
        <v>#N/A</v>
      </c>
      <c r="N300" s="10" t="e">
        <f>VLOOKUP(L300,'Reference_data '!$A$2:$C$18,3,0)</f>
        <v>#N/A</v>
      </c>
      <c r="S300" s="139" t="s">
        <v>779</v>
      </c>
      <c r="AA300" s="63"/>
    </row>
    <row r="301" spans="1:29" ht="15.5" x14ac:dyDescent="0.35">
      <c r="A301" s="10">
        <f t="shared" si="13"/>
        <v>47</v>
      </c>
      <c r="B301" s="10" t="str">
        <f t="shared" si="14"/>
        <v/>
      </c>
      <c r="C301" s="177">
        <v>13109055</v>
      </c>
      <c r="D301" s="43">
        <v>44885</v>
      </c>
      <c r="E301" s="131" t="s">
        <v>780</v>
      </c>
      <c r="F301" s="25" t="s">
        <v>781</v>
      </c>
      <c r="G301" s="25" t="s">
        <v>10</v>
      </c>
      <c r="H301" s="25" t="s">
        <v>237</v>
      </c>
      <c r="I301" s="25" t="s">
        <v>382</v>
      </c>
      <c r="J301" s="25" t="s">
        <v>246</v>
      </c>
      <c r="K301" s="4" t="str">
        <f>IF(_xlfn.XLOOKUP(LEFT(F301,12),'Reference_data '!G:G,'Reference_data '!I:I,"First Error",0,1)="First Error",_xlfn.XLOOKUP(LEFT(F301,7),'Reference_data '!G:G,'Reference_data '!H:H,"Second Error",0,1),_xlfn.XLOOKUP(LEFT(F301,12),'Reference_data '!G:G,'Reference_data '!I:I,"First Error",0,1))</f>
        <v>PACKING</v>
      </c>
      <c r="M301" s="10" t="e">
        <f>VLOOKUP(L301,'Reference_data '!$A$2:$B$17,2,0)</f>
        <v>#N/A</v>
      </c>
      <c r="N301" s="10" t="e">
        <f>VLOOKUP(L301,'Reference_data '!$A$2:$C$18,3,0)</f>
        <v>#N/A</v>
      </c>
      <c r="AA301" s="63"/>
    </row>
    <row r="302" spans="1:29" ht="15.5" x14ac:dyDescent="0.35">
      <c r="A302" s="10">
        <f t="shared" si="13"/>
        <v>1</v>
      </c>
      <c r="B302" s="10" t="str">
        <f t="shared" si="14"/>
        <v/>
      </c>
      <c r="C302" s="177">
        <v>13132376</v>
      </c>
      <c r="D302" s="43">
        <v>44929</v>
      </c>
      <c r="E302" s="25" t="s">
        <v>782</v>
      </c>
      <c r="F302" s="25" t="s">
        <v>36</v>
      </c>
      <c r="G302" s="25" t="s">
        <v>10</v>
      </c>
      <c r="H302" s="25" t="s">
        <v>223</v>
      </c>
      <c r="I302" s="25" t="s">
        <v>233</v>
      </c>
      <c r="J302" s="25" t="s">
        <v>246</v>
      </c>
      <c r="K302" s="4" t="str">
        <f>IF(_xlfn.XLOOKUP(LEFT(F302,12),'Reference_data '!G:G,'Reference_data '!I:I,"First Error",0,1)="First Error",_xlfn.XLOOKUP(LEFT(F302,7),'Reference_data '!G:G,'Reference_data '!H:H,"Second Error",0,1),_xlfn.XLOOKUP(LEFT(F302,12),'Reference_data '!G:G,'Reference_data '!I:I,"First Error",0,1))</f>
        <v>UTILITY</v>
      </c>
      <c r="M302" s="10" t="e">
        <f>VLOOKUP(L302,'Reference_data '!$A$2:$B$17,2,0)</f>
        <v>#N/A</v>
      </c>
      <c r="N302" s="10" t="e">
        <f>VLOOKUP(L302,'Reference_data '!$A$2:$C$18,3,0)</f>
        <v>#N/A</v>
      </c>
      <c r="AA302" s="63"/>
    </row>
    <row r="303" spans="1:29" ht="15.5" x14ac:dyDescent="0.35">
      <c r="A303" s="10">
        <f t="shared" si="13"/>
        <v>47</v>
      </c>
      <c r="B303" s="10">
        <f t="shared" si="14"/>
        <v>1</v>
      </c>
      <c r="C303" s="177">
        <v>13111088</v>
      </c>
      <c r="D303" s="43">
        <v>44888</v>
      </c>
      <c r="E303" s="131" t="s">
        <v>783</v>
      </c>
      <c r="F303" s="25" t="s">
        <v>784</v>
      </c>
      <c r="G303" s="25" t="s">
        <v>10</v>
      </c>
      <c r="H303" s="25" t="s">
        <v>218</v>
      </c>
      <c r="I303" s="25" t="s">
        <v>285</v>
      </c>
      <c r="J303" s="25" t="s">
        <v>220</v>
      </c>
      <c r="K303" s="4" t="str">
        <f>IF(_xlfn.XLOOKUP(LEFT(F303,12),'Reference_data '!G:G,'Reference_data '!I:I,"First Error",0,1)="First Error",_xlfn.XLOOKUP(LEFT(F303,7),'Reference_data '!G:G,'Reference_data '!H:H,"Second Error",0,1),_xlfn.XLOOKUP(LEFT(F303,12),'Reference_data '!G:G,'Reference_data '!I:I,"First Error",0,1))</f>
        <v>PACKING</v>
      </c>
      <c r="L303" s="63">
        <v>8</v>
      </c>
      <c r="M303" s="10" t="s">
        <v>785</v>
      </c>
      <c r="N303" s="10" t="str">
        <f>VLOOKUP(L303,'Reference_data '!$A$2:$C$18,3,0)</f>
        <v>EXT</v>
      </c>
      <c r="O303" s="134">
        <v>45021</v>
      </c>
      <c r="AA303" s="63"/>
    </row>
    <row r="304" spans="1:29" s="143" customFormat="1" ht="15.5" x14ac:dyDescent="0.35">
      <c r="A304" s="10">
        <f t="shared" si="13"/>
        <v>1</v>
      </c>
      <c r="B304" s="10">
        <f t="shared" si="14"/>
        <v>1</v>
      </c>
      <c r="C304" s="177">
        <v>13133683</v>
      </c>
      <c r="D304" s="43">
        <v>44930</v>
      </c>
      <c r="E304" s="25" t="s">
        <v>786</v>
      </c>
      <c r="F304" s="25" t="s">
        <v>80</v>
      </c>
      <c r="G304" s="25" t="s">
        <v>10</v>
      </c>
      <c r="H304" s="25" t="s">
        <v>223</v>
      </c>
      <c r="I304" s="25" t="s">
        <v>233</v>
      </c>
      <c r="J304" s="25" t="s">
        <v>220</v>
      </c>
      <c r="K304" s="4" t="str">
        <f>IF(_xlfn.XLOOKUP(LEFT(F304,12),'Reference_data '!G:G,'Reference_data '!I:I,"First Error",0,1)="First Error",_xlfn.XLOOKUP(LEFT(F304,7),'Reference_data '!G:G,'Reference_data '!H:H,"Second Error",0,1),_xlfn.XLOOKUP(LEFT(F304,12),'Reference_data '!G:G,'Reference_data '!I:I,"First Error",0,1))</f>
        <v>PACKING</v>
      </c>
      <c r="L304" s="63"/>
      <c r="M304" s="10" t="e">
        <f>VLOOKUP(L304,'Reference_data '!$A$2:$B$17,2,0)</f>
        <v>#N/A</v>
      </c>
      <c r="N304" s="10" t="e">
        <f>VLOOKUP(L304,'Reference_data '!$A$2:$C$18,3,0)</f>
        <v>#N/A</v>
      </c>
      <c r="O304" s="63"/>
      <c r="P304" s="63"/>
      <c r="Q304" s="63"/>
      <c r="R304" s="63"/>
      <c r="S304" s="139"/>
      <c r="T304" s="63"/>
      <c r="U304" s="63"/>
      <c r="V304" s="10"/>
      <c r="W304" s="63"/>
      <c r="X304" s="63"/>
      <c r="Y304" s="63"/>
      <c r="Z304" s="63"/>
      <c r="AA304" s="63"/>
      <c r="AB304" s="64"/>
      <c r="AC304" s="64"/>
    </row>
    <row r="305" spans="1:29" ht="15.5" x14ac:dyDescent="0.35">
      <c r="A305" s="10">
        <f t="shared" si="13"/>
        <v>48</v>
      </c>
      <c r="B305" s="10" t="str">
        <f t="shared" si="14"/>
        <v/>
      </c>
      <c r="C305" s="177">
        <v>13113865</v>
      </c>
      <c r="D305" s="43">
        <v>44894</v>
      </c>
      <c r="E305" s="131" t="s">
        <v>787</v>
      </c>
      <c r="F305" s="25" t="s">
        <v>788</v>
      </c>
      <c r="G305" s="25" t="s">
        <v>10</v>
      </c>
      <c r="H305" s="25" t="s">
        <v>218</v>
      </c>
      <c r="I305" s="25" t="s">
        <v>285</v>
      </c>
      <c r="J305" s="25" t="s">
        <v>246</v>
      </c>
      <c r="K305" s="4" t="str">
        <f>IF(_xlfn.XLOOKUP(LEFT(F305,12),'Reference_data '!G:G,'Reference_data '!I:I,"First Error",0,1)="First Error",_xlfn.XLOOKUP(LEFT(F305,7),'Reference_data '!G:G,'Reference_data '!H:H,"Second Error",0,1),_xlfn.XLOOKUP(LEFT(F305,12),'Reference_data '!G:G,'Reference_data '!I:I,"First Error",0,1))</f>
        <v>PACKING TANKFARM PMFG</v>
      </c>
      <c r="M305" s="10" t="e">
        <f>VLOOKUP(L305,'Reference_data '!$A$2:$B$17,2,0)</f>
        <v>#N/A</v>
      </c>
      <c r="N305" s="10" t="e">
        <f>VLOOKUP(L305,'Reference_data '!$A$2:$C$18,3,0)</f>
        <v>#N/A</v>
      </c>
      <c r="AA305" s="63"/>
    </row>
    <row r="306" spans="1:29" ht="15.5" x14ac:dyDescent="0.35">
      <c r="A306" s="10">
        <f t="shared" si="13"/>
        <v>49</v>
      </c>
      <c r="B306" s="10">
        <f t="shared" si="14"/>
        <v>1</v>
      </c>
      <c r="C306" s="177">
        <v>13116279</v>
      </c>
      <c r="D306" s="43">
        <v>44898</v>
      </c>
      <c r="E306" s="131" t="s">
        <v>789</v>
      </c>
      <c r="F306" s="25" t="s">
        <v>441</v>
      </c>
      <c r="G306" s="25" t="s">
        <v>10</v>
      </c>
      <c r="H306" s="25" t="s">
        <v>288</v>
      </c>
      <c r="I306" s="25" t="s">
        <v>238</v>
      </c>
      <c r="J306" s="25" t="s">
        <v>220</v>
      </c>
      <c r="K306" s="4" t="str">
        <f>IF(_xlfn.XLOOKUP(LEFT(F306,12),'Reference_data '!G:G,'Reference_data '!I:I,"First Error",0,1)="First Error",_xlfn.XLOOKUP(LEFT(F306,7),'Reference_data '!G:G,'Reference_data '!H:H,"Second Error",0,1),_xlfn.XLOOKUP(LEFT(F306,12),'Reference_data '!G:G,'Reference_data '!I:I,"First Error",0,1))</f>
        <v>PACKING-MOULDING PLANT</v>
      </c>
      <c r="M306" s="10" t="e">
        <f>VLOOKUP(L306,'Reference_data '!$A$2:$B$17,2,0)</f>
        <v>#N/A</v>
      </c>
      <c r="N306" s="10" t="e">
        <f>VLOOKUP(L306,'Reference_data '!$A$2:$C$18,3,0)</f>
        <v>#N/A</v>
      </c>
      <c r="AA306" s="63"/>
    </row>
    <row r="307" spans="1:29" ht="29" x14ac:dyDescent="0.35">
      <c r="A307" s="10">
        <f t="shared" si="13"/>
        <v>49</v>
      </c>
      <c r="B307" s="10" t="str">
        <f t="shared" si="14"/>
        <v/>
      </c>
      <c r="C307" s="177">
        <v>13117050</v>
      </c>
      <c r="D307" s="43">
        <v>44900</v>
      </c>
      <c r="E307" s="131" t="s">
        <v>790</v>
      </c>
      <c r="F307" s="25" t="s">
        <v>791</v>
      </c>
      <c r="G307" s="25" t="s">
        <v>10</v>
      </c>
      <c r="H307" s="25" t="s">
        <v>223</v>
      </c>
      <c r="I307" s="25" t="s">
        <v>233</v>
      </c>
      <c r="J307" s="25" t="s">
        <v>246</v>
      </c>
      <c r="K307" s="4" t="str">
        <f>IF(_xlfn.XLOOKUP(LEFT(F307,12),'Reference_data '!G:G,'Reference_data '!I:I,"First Error",0,1)="First Error",_xlfn.XLOOKUP(LEFT(F307,7),'Reference_data '!G:G,'Reference_data '!H:H,"Second Error",0,1),_xlfn.XLOOKUP(LEFT(F307,12),'Reference_data '!G:G,'Reference_data '!I:I,"First Error",0,1))</f>
        <v>PACKING</v>
      </c>
      <c r="M307" s="10" t="e">
        <f>VLOOKUP(L307,'Reference_data '!$A$2:$B$17,2,0)</f>
        <v>#N/A</v>
      </c>
      <c r="N307" s="10" t="e">
        <f>VLOOKUP(L307,'Reference_data '!$A$2:$C$18,3,0)</f>
        <v>#N/A</v>
      </c>
      <c r="AA307" s="63"/>
    </row>
    <row r="308" spans="1:29" ht="15.5" x14ac:dyDescent="0.35">
      <c r="A308" s="10">
        <f t="shared" si="13"/>
        <v>49</v>
      </c>
      <c r="B308" s="10">
        <f t="shared" si="14"/>
        <v>1</v>
      </c>
      <c r="C308" s="177">
        <v>13117052</v>
      </c>
      <c r="D308" s="43">
        <v>44900</v>
      </c>
      <c r="E308" s="131" t="s">
        <v>792</v>
      </c>
      <c r="F308" s="25" t="s">
        <v>80</v>
      </c>
      <c r="G308" s="25" t="s">
        <v>10</v>
      </c>
      <c r="H308" s="25" t="s">
        <v>223</v>
      </c>
      <c r="I308" s="25" t="s">
        <v>233</v>
      </c>
      <c r="J308" s="25" t="s">
        <v>220</v>
      </c>
      <c r="K308" s="4" t="str">
        <f>IF(_xlfn.XLOOKUP(LEFT(F308,12),'Reference_data '!G:G,'Reference_data '!I:I,"First Error",0,1)="First Error",_xlfn.XLOOKUP(LEFT(F308,7),'Reference_data '!G:G,'Reference_data '!H:H,"Second Error",0,1),_xlfn.XLOOKUP(LEFT(F308,12),'Reference_data '!G:G,'Reference_data '!I:I,"First Error",0,1))</f>
        <v>PACKING</v>
      </c>
      <c r="M308" s="10" t="e">
        <f>VLOOKUP(L308,'Reference_data '!$A$2:$B$17,2,0)</f>
        <v>#N/A</v>
      </c>
      <c r="N308" s="10" t="e">
        <f>VLOOKUP(L308,'Reference_data '!$A$2:$C$18,3,0)</f>
        <v>#N/A</v>
      </c>
      <c r="AA308" s="63"/>
    </row>
    <row r="309" spans="1:29" ht="15.5" x14ac:dyDescent="0.35">
      <c r="A309" s="10">
        <f t="shared" si="13"/>
        <v>51</v>
      </c>
      <c r="B309" s="10" t="str">
        <f t="shared" si="14"/>
        <v/>
      </c>
      <c r="C309" s="177">
        <v>13124397</v>
      </c>
      <c r="D309" s="376">
        <v>44913</v>
      </c>
      <c r="E309" s="25" t="s">
        <v>793</v>
      </c>
      <c r="F309" s="25" t="s">
        <v>794</v>
      </c>
      <c r="G309" s="25" t="s">
        <v>92</v>
      </c>
      <c r="H309" s="25" t="s">
        <v>218</v>
      </c>
      <c r="I309" s="25" t="s">
        <v>263</v>
      </c>
      <c r="J309" s="25" t="s">
        <v>246</v>
      </c>
      <c r="K309" s="4" t="str">
        <f>IF(_xlfn.XLOOKUP(LEFT(F309,12),'Reference_data '!G:G,'Reference_data '!I:I,"First Error",0,1)="First Error",_xlfn.XLOOKUP(LEFT(F309,7),'Reference_data '!G:G,'Reference_data '!H:H,"Second Error",0,1),_xlfn.XLOOKUP(LEFT(F309,12),'Reference_data '!G:G,'Reference_data '!I:I,"First Error",0,1))</f>
        <v>PACKING TANKFARM PMFG</v>
      </c>
      <c r="M309" s="10" t="e">
        <f>VLOOKUP(L309,'Reference_data '!$A$2:$B$17,2,0)</f>
        <v>#N/A</v>
      </c>
      <c r="N309" s="10" t="e">
        <f>VLOOKUP(L309,'Reference_data '!$A$2:$C$18,3,0)</f>
        <v>#N/A</v>
      </c>
      <c r="AA309" s="63"/>
    </row>
    <row r="310" spans="1:29" ht="15.5" x14ac:dyDescent="0.35">
      <c r="A310" s="10">
        <f t="shared" si="13"/>
        <v>51</v>
      </c>
      <c r="B310" s="10" t="str">
        <f t="shared" si="14"/>
        <v/>
      </c>
      <c r="C310" s="177">
        <v>13124582</v>
      </c>
      <c r="D310" s="43">
        <v>44914</v>
      </c>
      <c r="E310" s="25" t="s">
        <v>795</v>
      </c>
      <c r="F310" s="25" t="s">
        <v>682</v>
      </c>
      <c r="G310" s="25" t="s">
        <v>10</v>
      </c>
      <c r="H310" s="25" t="s">
        <v>218</v>
      </c>
      <c r="I310" s="25" t="s">
        <v>219</v>
      </c>
      <c r="J310" s="25" t="s">
        <v>246</v>
      </c>
      <c r="K310" s="4" t="str">
        <f>IF(_xlfn.XLOOKUP(LEFT(F310,12),'Reference_data '!G:G,'Reference_data '!I:I,"First Error",0,1)="First Error",_xlfn.XLOOKUP(LEFT(F310,7),'Reference_data '!G:G,'Reference_data '!H:H,"Second Error",0,1),_xlfn.XLOOKUP(LEFT(F310,12),'Reference_data '!G:G,'Reference_data '!I:I,"First Error",0,1))</f>
        <v>PACKING TANKFARM PMFG</v>
      </c>
      <c r="M310" s="10" t="e">
        <f>VLOOKUP(L310,'Reference_data '!$A$2:$B$17,2,0)</f>
        <v>#N/A</v>
      </c>
      <c r="N310" s="10" t="e">
        <f>VLOOKUP(L310,'Reference_data '!$A$2:$C$18,3,0)</f>
        <v>#N/A</v>
      </c>
      <c r="AA310" s="63"/>
    </row>
    <row r="311" spans="1:29" ht="15.5" x14ac:dyDescent="0.35">
      <c r="A311" s="10">
        <f t="shared" si="13"/>
        <v>2</v>
      </c>
      <c r="B311" s="10" t="str">
        <f t="shared" si="14"/>
        <v/>
      </c>
      <c r="C311" s="177">
        <v>13137678</v>
      </c>
      <c r="D311" s="43">
        <v>44937</v>
      </c>
      <c r="E311" s="25" t="s">
        <v>796</v>
      </c>
      <c r="F311" s="25" t="s">
        <v>182</v>
      </c>
      <c r="G311" s="25" t="s">
        <v>10</v>
      </c>
      <c r="H311" s="25" t="s">
        <v>218</v>
      </c>
      <c r="I311" s="25" t="s">
        <v>544</v>
      </c>
      <c r="J311" s="25" t="s">
        <v>246</v>
      </c>
      <c r="K311" s="4" t="str">
        <f>IF(_xlfn.XLOOKUP(LEFT(F311,12),'Reference_data '!G:G,'Reference_data '!I:I,"First Error",0,1)="First Error",_xlfn.XLOOKUP(LEFT(F311,7),'Reference_data '!G:G,'Reference_data '!H:H,"Second Error",0,1),_xlfn.XLOOKUP(LEFT(F311,12),'Reference_data '!G:G,'Reference_data '!I:I,"First Error",0,1))</f>
        <v>Kandla plant</v>
      </c>
      <c r="M311" s="10" t="e">
        <f>VLOOKUP(L311,'Reference_data '!$A$2:$B$17,2,0)</f>
        <v>#N/A</v>
      </c>
      <c r="N311" s="10" t="e">
        <f>VLOOKUP(L311,'Reference_data '!$A$2:$C$18,3,0)</f>
        <v>#N/A</v>
      </c>
      <c r="AA311" s="63" t="s">
        <v>125</v>
      </c>
    </row>
    <row r="312" spans="1:29" s="350" customFormat="1" ht="15.5" x14ac:dyDescent="0.35">
      <c r="A312" s="10">
        <f t="shared" si="13"/>
        <v>1</v>
      </c>
      <c r="B312" s="10" t="str">
        <f t="shared" si="14"/>
        <v/>
      </c>
      <c r="C312" s="177">
        <v>13131865</v>
      </c>
      <c r="D312" s="376">
        <v>44928</v>
      </c>
      <c r="E312" s="25" t="s">
        <v>797</v>
      </c>
      <c r="F312" s="25" t="s">
        <v>777</v>
      </c>
      <c r="G312" s="25" t="s">
        <v>92</v>
      </c>
      <c r="H312" s="25" t="s">
        <v>218</v>
      </c>
      <c r="I312" s="25" t="s">
        <v>435</v>
      </c>
      <c r="J312" s="25" t="s">
        <v>246</v>
      </c>
      <c r="K312" s="4" t="str">
        <f>IF(_xlfn.XLOOKUP(LEFT(F312,12),'Reference_data '!G:G,'Reference_data '!I:I,"First Error",0,1)="First Error",_xlfn.XLOOKUP(LEFT(F312,7),'Reference_data '!G:G,'Reference_data '!H:H,"Second Error",0,1),_xlfn.XLOOKUP(LEFT(F312,12),'Reference_data '!G:G,'Reference_data '!I:I,"First Error",0,1))</f>
        <v>PACKING</v>
      </c>
      <c r="L312" s="63"/>
      <c r="M312" s="10" t="e">
        <f>VLOOKUP(L312,'Reference_data '!$A$2:$B$17,2,0)</f>
        <v>#N/A</v>
      </c>
      <c r="N312" s="10" t="e">
        <f>VLOOKUP(L312,'Reference_data '!$A$2:$C$18,3,0)</f>
        <v>#N/A</v>
      </c>
      <c r="O312" s="63"/>
      <c r="P312" s="63"/>
      <c r="Q312" s="63"/>
      <c r="R312" s="63"/>
      <c r="S312" s="139"/>
      <c r="T312" s="63"/>
      <c r="U312" s="63"/>
      <c r="V312" s="10"/>
      <c r="W312" s="63"/>
      <c r="X312" s="63"/>
      <c r="Y312" s="63"/>
      <c r="Z312" s="63"/>
      <c r="AA312" s="63"/>
      <c r="AB312" s="64"/>
      <c r="AC312" s="64"/>
    </row>
    <row r="313" spans="1:29" s="364" customFormat="1" ht="15.5" x14ac:dyDescent="0.35">
      <c r="A313" s="358">
        <f t="shared" si="13"/>
        <v>2</v>
      </c>
      <c r="B313" s="358" t="str">
        <f t="shared" si="14"/>
        <v/>
      </c>
      <c r="C313" s="412">
        <v>13138559</v>
      </c>
      <c r="D313" s="360">
        <v>44938</v>
      </c>
      <c r="E313" s="359" t="s">
        <v>798</v>
      </c>
      <c r="F313" s="359" t="s">
        <v>182</v>
      </c>
      <c r="G313" s="359" t="s">
        <v>10</v>
      </c>
      <c r="H313" s="359" t="s">
        <v>218</v>
      </c>
      <c r="I313" s="359" t="s">
        <v>219</v>
      </c>
      <c r="J313" s="359" t="s">
        <v>246</v>
      </c>
      <c r="K313" s="361" t="str">
        <f>IF(_xlfn.XLOOKUP(LEFT(F313,12),'Reference_data '!G:G,'Reference_data '!I:I,"First Error",0,1)="First Error",_xlfn.XLOOKUP(LEFT(F313,7),'Reference_data '!G:G,'Reference_data '!H:H,"Second Error",0,1),_xlfn.XLOOKUP(LEFT(F313,12),'Reference_data '!G:G,'Reference_data '!I:I,"First Error",0,1))</f>
        <v>Kandla plant</v>
      </c>
      <c r="L313" s="362"/>
      <c r="M313" s="358" t="e">
        <f>VLOOKUP(L313,'Reference_data '!$A$2:$B$17,2,0)</f>
        <v>#N/A</v>
      </c>
      <c r="N313" s="358" t="e">
        <f>VLOOKUP(L313,'Reference_data '!$A$2:$C$18,3,0)</f>
        <v>#N/A</v>
      </c>
      <c r="O313" s="362"/>
      <c r="P313" s="362"/>
      <c r="Q313" s="362"/>
      <c r="R313" s="362"/>
      <c r="S313" s="363"/>
      <c r="T313" s="362"/>
      <c r="U313" s="362"/>
      <c r="V313" s="358"/>
      <c r="W313" s="362"/>
      <c r="X313" s="362"/>
      <c r="Y313" s="362"/>
      <c r="Z313" s="362"/>
      <c r="AA313" s="362"/>
    </row>
    <row r="314" spans="1:29" ht="15.5" x14ac:dyDescent="0.35">
      <c r="A314" s="10">
        <f t="shared" si="13"/>
        <v>1</v>
      </c>
      <c r="B314" s="10" t="str">
        <f t="shared" si="14"/>
        <v/>
      </c>
      <c r="C314" s="177">
        <v>13133102</v>
      </c>
      <c r="D314" s="376">
        <v>44930</v>
      </c>
      <c r="E314" s="25" t="s">
        <v>799</v>
      </c>
      <c r="F314" s="25" t="s">
        <v>188</v>
      </c>
      <c r="G314" s="25" t="s">
        <v>92</v>
      </c>
      <c r="H314" s="25" t="s">
        <v>223</v>
      </c>
      <c r="I314" s="25" t="s">
        <v>270</v>
      </c>
      <c r="J314" s="25" t="s">
        <v>246</v>
      </c>
      <c r="K314" s="4" t="str">
        <f>IF(_xlfn.XLOOKUP(LEFT(F314,12),'Reference_data '!G:G,'Reference_data '!I:I,"First Error",0,1)="First Error",_xlfn.XLOOKUP(LEFT(F314,7),'Reference_data '!G:G,'Reference_data '!H:H,"Second Error",0,1),_xlfn.XLOOKUP(LEFT(F314,12),'Reference_data '!G:G,'Reference_data '!I:I,"First Error",0,1))</f>
        <v>PACKING</v>
      </c>
      <c r="M314" s="10" t="e">
        <f>VLOOKUP(L314,'Reference_data '!$A$2:$B$17,2,0)</f>
        <v>#N/A</v>
      </c>
      <c r="N314" s="10" t="e">
        <f>VLOOKUP(L314,'Reference_data '!$A$2:$C$18,3,0)</f>
        <v>#N/A</v>
      </c>
      <c r="AA314" s="63"/>
    </row>
    <row r="315" spans="1:29" ht="15.5" x14ac:dyDescent="0.35">
      <c r="A315" s="10">
        <f t="shared" si="13"/>
        <v>1</v>
      </c>
      <c r="B315" s="10">
        <f t="shared" si="14"/>
        <v>1</v>
      </c>
      <c r="C315" s="177">
        <v>13133794</v>
      </c>
      <c r="D315" s="43">
        <v>44931</v>
      </c>
      <c r="E315" s="25" t="s">
        <v>800</v>
      </c>
      <c r="F315" s="25" t="s">
        <v>801</v>
      </c>
      <c r="G315" s="25" t="s">
        <v>10</v>
      </c>
      <c r="H315" s="25" t="s">
        <v>223</v>
      </c>
      <c r="I315" s="25" t="s">
        <v>233</v>
      </c>
      <c r="J315" s="25" t="s">
        <v>220</v>
      </c>
      <c r="K315" s="4" t="str">
        <f>IF(_xlfn.XLOOKUP(LEFT(F315,12),'Reference_data '!G:G,'Reference_data '!I:I,"First Error",0,1)="First Error",_xlfn.XLOOKUP(LEFT(F315,7),'Reference_data '!G:G,'Reference_data '!H:H,"Second Error",0,1),_xlfn.XLOOKUP(LEFT(F315,12),'Reference_data '!G:G,'Reference_data '!I:I,"First Error",0,1))</f>
        <v>PACKING-MOULDING PLANT</v>
      </c>
      <c r="M315" s="10" t="e">
        <f>VLOOKUP(L315,'Reference_data '!$A$2:$B$17,2,0)</f>
        <v>#N/A</v>
      </c>
      <c r="N315" s="10" t="e">
        <f>VLOOKUP(L315,'Reference_data '!$A$2:$C$18,3,0)</f>
        <v>#N/A</v>
      </c>
      <c r="AA315" s="63"/>
    </row>
    <row r="316" spans="1:29" ht="15.5" x14ac:dyDescent="0.35">
      <c r="A316" s="10">
        <f t="shared" si="13"/>
        <v>2</v>
      </c>
      <c r="B316" s="10" t="str">
        <f t="shared" si="14"/>
        <v/>
      </c>
      <c r="C316" s="177">
        <v>13135122</v>
      </c>
      <c r="D316" s="376">
        <v>44933</v>
      </c>
      <c r="E316" s="25" t="s">
        <v>802</v>
      </c>
      <c r="F316" s="25" t="s">
        <v>803</v>
      </c>
      <c r="G316" s="25" t="s">
        <v>92</v>
      </c>
      <c r="H316" s="25" t="s">
        <v>218</v>
      </c>
      <c r="I316" s="25" t="s">
        <v>285</v>
      </c>
      <c r="J316" s="25" t="s">
        <v>246</v>
      </c>
      <c r="K316" s="4" t="str">
        <f>IF(_xlfn.XLOOKUP(LEFT(F316,12),'Reference_data '!G:G,'Reference_data '!I:I,"First Error",0,1)="First Error",_xlfn.XLOOKUP(LEFT(F316,7),'Reference_data '!G:G,'Reference_data '!H:H,"Second Error",0,1),_xlfn.XLOOKUP(LEFT(F316,12),'Reference_data '!G:G,'Reference_data '!I:I,"First Error",0,1))</f>
        <v>PACKING</v>
      </c>
      <c r="M316" s="10" t="e">
        <f>VLOOKUP(L316,'Reference_data '!$A$2:$B$17,2,0)</f>
        <v>#N/A</v>
      </c>
      <c r="N316" s="10" t="e">
        <f>VLOOKUP(L316,'Reference_data '!$A$2:$C$18,3,0)</f>
        <v>#N/A</v>
      </c>
      <c r="AA316" s="63"/>
    </row>
    <row r="317" spans="1:29" ht="15.5" x14ac:dyDescent="0.35">
      <c r="A317" s="10">
        <f t="shared" si="13"/>
        <v>2</v>
      </c>
      <c r="B317" s="10" t="str">
        <f t="shared" si="14"/>
        <v/>
      </c>
      <c r="C317" s="177">
        <v>13135416</v>
      </c>
      <c r="D317" s="376">
        <v>44933</v>
      </c>
      <c r="E317" s="25" t="s">
        <v>804</v>
      </c>
      <c r="F317" s="25" t="s">
        <v>770</v>
      </c>
      <c r="G317" s="25" t="s">
        <v>92</v>
      </c>
      <c r="H317" s="25" t="s">
        <v>218</v>
      </c>
      <c r="I317" s="25" t="s">
        <v>287</v>
      </c>
      <c r="J317" s="25" t="s">
        <v>246</v>
      </c>
      <c r="K317" s="4" t="str">
        <f>IF(_xlfn.XLOOKUP(LEFT(F317,12),'Reference_data '!G:G,'Reference_data '!I:I,"First Error",0,1)="First Error",_xlfn.XLOOKUP(LEFT(F317,7),'Reference_data '!G:G,'Reference_data '!H:H,"Second Error",0,1),_xlfn.XLOOKUP(LEFT(F317,12),'Reference_data '!G:G,'Reference_data '!I:I,"First Error",0,1))</f>
        <v>PACKING TANKFARM PMFG</v>
      </c>
      <c r="M317" s="10" t="e">
        <f>VLOOKUP(L317,'Reference_data '!$A$2:$B$17,2,0)</f>
        <v>#N/A</v>
      </c>
      <c r="N317" s="10" t="e">
        <f>VLOOKUP(L317,'Reference_data '!$A$2:$C$18,3,0)</f>
        <v>#N/A</v>
      </c>
      <c r="AA317" s="63"/>
    </row>
    <row r="318" spans="1:29" ht="15.5" x14ac:dyDescent="0.35">
      <c r="A318" s="10">
        <f t="shared" si="13"/>
        <v>2</v>
      </c>
      <c r="B318" s="10" t="str">
        <f t="shared" si="14"/>
        <v/>
      </c>
      <c r="C318" s="177">
        <v>13135752</v>
      </c>
      <c r="D318" s="376">
        <v>44934</v>
      </c>
      <c r="E318" s="25" t="s">
        <v>805</v>
      </c>
      <c r="F318" s="25" t="s">
        <v>434</v>
      </c>
      <c r="G318" s="25" t="s">
        <v>92</v>
      </c>
      <c r="H318" s="25" t="s">
        <v>218</v>
      </c>
      <c r="I318" s="25" t="s">
        <v>287</v>
      </c>
      <c r="J318" s="25" t="s">
        <v>246</v>
      </c>
      <c r="K318" s="4" t="str">
        <f>IF(_xlfn.XLOOKUP(LEFT(F318,12),'Reference_data '!G:G,'Reference_data '!I:I,"First Error",0,1)="First Error",_xlfn.XLOOKUP(LEFT(F318,7),'Reference_data '!G:G,'Reference_data '!H:H,"Second Error",0,1),_xlfn.XLOOKUP(LEFT(F318,12),'Reference_data '!G:G,'Reference_data '!I:I,"First Error",0,1))</f>
        <v>PACKING TANKFARM PMFG</v>
      </c>
      <c r="M318" s="10" t="e">
        <f>VLOOKUP(L318,'Reference_data '!$A$2:$B$17,2,0)</f>
        <v>#N/A</v>
      </c>
      <c r="N318" s="10" t="e">
        <f>VLOOKUP(L318,'Reference_data '!$A$2:$C$18,3,0)</f>
        <v>#N/A</v>
      </c>
      <c r="AA318" s="63"/>
    </row>
    <row r="319" spans="1:29" ht="15.5" x14ac:dyDescent="0.35">
      <c r="A319" s="10">
        <f t="shared" si="13"/>
        <v>2</v>
      </c>
      <c r="B319" s="10" t="str">
        <f t="shared" si="14"/>
        <v/>
      </c>
      <c r="C319" s="177">
        <v>13135753</v>
      </c>
      <c r="D319" s="43">
        <v>44934</v>
      </c>
      <c r="E319" s="25" t="s">
        <v>806</v>
      </c>
      <c r="F319" s="25" t="s">
        <v>478</v>
      </c>
      <c r="G319" s="25" t="s">
        <v>92</v>
      </c>
      <c r="H319" s="25" t="s">
        <v>237</v>
      </c>
      <c r="I319" s="25" t="s">
        <v>238</v>
      </c>
      <c r="J319" s="25" t="s">
        <v>302</v>
      </c>
      <c r="K319" s="4" t="str">
        <f>IF(_xlfn.XLOOKUP(LEFT(F319,12),'Reference_data '!G:G,'Reference_data '!I:I,"First Error",0,1)="First Error",_xlfn.XLOOKUP(LEFT(F319,7),'Reference_data '!G:G,'Reference_data '!H:H,"Second Error",0,1),_xlfn.XLOOKUP(LEFT(F319,12),'Reference_data '!G:G,'Reference_data '!I:I,"First Error",0,1))</f>
        <v>PACKING-MOULDING PLANT</v>
      </c>
      <c r="M319" s="10" t="e">
        <f>VLOOKUP(L319,'Reference_data '!$A$2:$B$17,2,0)</f>
        <v>#N/A</v>
      </c>
      <c r="N319" s="10" t="e">
        <f>VLOOKUP(L319,'Reference_data '!$A$2:$C$18,3,0)</f>
        <v>#N/A</v>
      </c>
      <c r="S319" s="139" t="s">
        <v>807</v>
      </c>
      <c r="AA319" s="63"/>
    </row>
    <row r="320" spans="1:29" ht="15.5" x14ac:dyDescent="0.35">
      <c r="A320" s="10">
        <f t="shared" si="13"/>
        <v>2</v>
      </c>
      <c r="B320" s="10">
        <f t="shared" si="14"/>
        <v>1</v>
      </c>
      <c r="C320" s="177">
        <v>13135959</v>
      </c>
      <c r="D320" s="376">
        <v>44935</v>
      </c>
      <c r="E320" s="25" t="s">
        <v>808</v>
      </c>
      <c r="F320" s="25" t="s">
        <v>478</v>
      </c>
      <c r="G320" s="25" t="s">
        <v>92</v>
      </c>
      <c r="H320" s="25" t="s">
        <v>218</v>
      </c>
      <c r="I320" s="25" t="s">
        <v>238</v>
      </c>
      <c r="J320" s="25" t="s">
        <v>220</v>
      </c>
      <c r="K320" s="4" t="str">
        <f>IF(_xlfn.XLOOKUP(LEFT(F320,12),'Reference_data '!G:G,'Reference_data '!I:I,"First Error",0,1)="First Error",_xlfn.XLOOKUP(LEFT(F320,7),'Reference_data '!G:G,'Reference_data '!H:H,"Second Error",0,1),_xlfn.XLOOKUP(LEFT(F320,12),'Reference_data '!G:G,'Reference_data '!I:I,"First Error",0,1))</f>
        <v>PACKING-MOULDING PLANT</v>
      </c>
      <c r="M320" s="10" t="e">
        <f>VLOOKUP(L320,'Reference_data '!$A$2:$B$17,2,0)</f>
        <v>#N/A</v>
      </c>
      <c r="N320" s="10" t="e">
        <f>VLOOKUP(L320,'Reference_data '!$A$2:$C$18,3,0)</f>
        <v>#N/A</v>
      </c>
      <c r="AA320" s="63"/>
    </row>
    <row r="321" spans="1:27" ht="15.5" x14ac:dyDescent="0.35">
      <c r="A321" s="10">
        <f t="shared" si="13"/>
        <v>3</v>
      </c>
      <c r="B321" s="10" t="str">
        <f t="shared" si="14"/>
        <v/>
      </c>
      <c r="C321" s="177">
        <v>13139938</v>
      </c>
      <c r="D321" s="43">
        <v>44942</v>
      </c>
      <c r="E321" s="25" t="s">
        <v>809</v>
      </c>
      <c r="F321" s="25" t="s">
        <v>236</v>
      </c>
      <c r="G321" s="25" t="s">
        <v>10</v>
      </c>
      <c r="H321" s="25" t="s">
        <v>218</v>
      </c>
      <c r="I321" s="25" t="s">
        <v>285</v>
      </c>
      <c r="J321" s="25" t="s">
        <v>246</v>
      </c>
      <c r="K321" s="4" t="str">
        <f>IF(_xlfn.XLOOKUP(LEFT(F321,12),'Reference_data '!G:G,'Reference_data '!I:I,"First Error",0,1)="First Error",_xlfn.XLOOKUP(LEFT(F321,7),'Reference_data '!G:G,'Reference_data '!H:H,"Second Error",0,1),_xlfn.XLOOKUP(LEFT(F321,12),'Reference_data '!G:G,'Reference_data '!I:I,"First Error",0,1))</f>
        <v>PACKING</v>
      </c>
      <c r="M321" s="10" t="e">
        <f>VLOOKUP(L321,'Reference_data '!$A$2:$B$17,2,0)</f>
        <v>#N/A</v>
      </c>
      <c r="N321" s="10" t="e">
        <f>VLOOKUP(L321,'Reference_data '!$A$2:$C$18,3,0)</f>
        <v>#N/A</v>
      </c>
      <c r="AA321" s="63"/>
    </row>
    <row r="322" spans="1:27" ht="15.5" x14ac:dyDescent="0.35">
      <c r="A322" s="10">
        <f t="shared" ref="A322:A385" si="15">WEEKNUM($D322,16)</f>
        <v>3</v>
      </c>
      <c r="B322" s="10" t="str">
        <f t="shared" ref="B322:B385" si="16">IF(J322="COMP",WEEKNUM(Q322,16),"")</f>
        <v/>
      </c>
      <c r="C322" s="177">
        <v>13140825</v>
      </c>
      <c r="D322" s="43">
        <v>44943</v>
      </c>
      <c r="E322" s="25" t="s">
        <v>810</v>
      </c>
      <c r="F322" s="25" t="s">
        <v>80</v>
      </c>
      <c r="G322" s="25" t="s">
        <v>10</v>
      </c>
      <c r="H322" s="25" t="s">
        <v>218</v>
      </c>
      <c r="I322" s="25" t="s">
        <v>285</v>
      </c>
      <c r="J322" s="25" t="s">
        <v>246</v>
      </c>
      <c r="K322" s="4" t="str">
        <f>IF(_xlfn.XLOOKUP(LEFT(F322,12),'Reference_data '!G:G,'Reference_data '!I:I,"First Error",0,1)="First Error",_xlfn.XLOOKUP(LEFT(F322,7),'Reference_data '!G:G,'Reference_data '!H:H,"Second Error",0,1),_xlfn.XLOOKUP(LEFT(F322,12),'Reference_data '!G:G,'Reference_data '!I:I,"First Error",0,1))</f>
        <v>PACKING</v>
      </c>
      <c r="M322" s="10" t="e">
        <f>VLOOKUP(L322,'Reference_data '!$A$2:$B$17,2,0)</f>
        <v>#N/A</v>
      </c>
      <c r="N322" s="10" t="e">
        <f>VLOOKUP(L322,'Reference_data '!$A$2:$C$18,3,0)</f>
        <v>#N/A</v>
      </c>
      <c r="AA322" s="63"/>
    </row>
    <row r="323" spans="1:27" ht="15.5" x14ac:dyDescent="0.35">
      <c r="A323" s="10">
        <f t="shared" si="15"/>
        <v>4</v>
      </c>
      <c r="B323" s="10">
        <f t="shared" si="16"/>
        <v>1</v>
      </c>
      <c r="C323" s="177">
        <v>13145891</v>
      </c>
      <c r="D323" s="43">
        <v>44951</v>
      </c>
      <c r="E323" s="25" t="s">
        <v>811</v>
      </c>
      <c r="F323" s="25" t="s">
        <v>24</v>
      </c>
      <c r="G323" s="25" t="s">
        <v>61</v>
      </c>
      <c r="H323" s="25" t="s">
        <v>218</v>
      </c>
      <c r="I323" s="25" t="s">
        <v>307</v>
      </c>
      <c r="J323" s="25" t="s">
        <v>220</v>
      </c>
      <c r="K323" s="4" t="str">
        <f>IF(_xlfn.XLOOKUP(LEFT(F323,12),'Reference_data '!G:G,'Reference_data '!I:I,"First Error",0,1)="First Error",_xlfn.XLOOKUP(LEFT(F323,7),'Reference_data '!G:G,'Reference_data '!H:H,"Second Error",0,1),_xlfn.XLOOKUP(LEFT(F323,12),'Reference_data '!G:G,'Reference_data '!I:I,"First Error",0,1))</f>
        <v>FIRE FIGHTING SYSTEM</v>
      </c>
      <c r="M323" s="10" t="e">
        <f>VLOOKUP(L323,'Reference_data '!$A$2:$B$17,2,0)</f>
        <v>#N/A</v>
      </c>
      <c r="N323" s="10" t="e">
        <f>VLOOKUP(L323,'Reference_data '!$A$2:$C$18,3,0)</f>
        <v>#N/A</v>
      </c>
      <c r="AA323" s="63"/>
    </row>
    <row r="324" spans="1:27" ht="15.5" x14ac:dyDescent="0.35">
      <c r="A324" s="10">
        <f t="shared" si="15"/>
        <v>3</v>
      </c>
      <c r="B324" s="10">
        <f t="shared" si="16"/>
        <v>1</v>
      </c>
      <c r="C324" s="177">
        <v>13141859</v>
      </c>
      <c r="D324" s="43">
        <v>44944</v>
      </c>
      <c r="E324" s="25" t="s">
        <v>812</v>
      </c>
      <c r="F324" s="25" t="s">
        <v>418</v>
      </c>
      <c r="G324" s="25" t="s">
        <v>10</v>
      </c>
      <c r="H324" s="25" t="s">
        <v>327</v>
      </c>
      <c r="I324" s="25" t="s">
        <v>238</v>
      </c>
      <c r="J324" s="25" t="s">
        <v>220</v>
      </c>
      <c r="K324" s="4" t="str">
        <f>IF(_xlfn.XLOOKUP(LEFT(F324,12),'Reference_data '!G:G,'Reference_data '!I:I,"First Error",0,1)="First Error",_xlfn.XLOOKUP(LEFT(F324,7),'Reference_data '!G:G,'Reference_data '!H:H,"Second Error",0,1),_xlfn.XLOOKUP(LEFT(F324,12),'Reference_data '!G:G,'Reference_data '!I:I,"First Error",0,1))</f>
        <v>PACKING-MOULDING PLANT</v>
      </c>
      <c r="M324" s="10" t="e">
        <f>VLOOKUP(L324,'Reference_data '!$A$2:$B$17,2,0)</f>
        <v>#N/A</v>
      </c>
      <c r="N324" s="10" t="e">
        <f>VLOOKUP(L324,'Reference_data '!$A$2:$C$18,3,0)</f>
        <v>#N/A</v>
      </c>
      <c r="AA324" s="63"/>
    </row>
    <row r="325" spans="1:27" ht="15.5" x14ac:dyDescent="0.35">
      <c r="A325" s="10">
        <f t="shared" si="15"/>
        <v>5</v>
      </c>
      <c r="B325" s="10">
        <f t="shared" si="16"/>
        <v>1</v>
      </c>
      <c r="C325" s="177">
        <v>13147506</v>
      </c>
      <c r="D325" s="43">
        <v>44954</v>
      </c>
      <c r="E325" s="25" t="s">
        <v>813</v>
      </c>
      <c r="F325" s="25" t="s">
        <v>36</v>
      </c>
      <c r="G325" s="25" t="s">
        <v>61</v>
      </c>
      <c r="H325" s="25" t="s">
        <v>327</v>
      </c>
      <c r="I325" s="25" t="s">
        <v>328</v>
      </c>
      <c r="J325" s="25" t="s">
        <v>220</v>
      </c>
      <c r="K325" s="4" t="str">
        <f>IF(_xlfn.XLOOKUP(LEFT(F325,12),'Reference_data '!G:G,'Reference_data '!I:I,"First Error",0,1)="First Error",_xlfn.XLOOKUP(LEFT(F325,7),'Reference_data '!G:G,'Reference_data '!H:H,"Second Error",0,1),_xlfn.XLOOKUP(LEFT(F325,12),'Reference_data '!G:G,'Reference_data '!I:I,"First Error",0,1))</f>
        <v>UTILITY</v>
      </c>
      <c r="M325" s="10" t="e">
        <f>VLOOKUP(L325,'Reference_data '!$A$2:$B$17,2,0)</f>
        <v>#N/A</v>
      </c>
      <c r="N325" s="10" t="e">
        <f>VLOOKUP(L325,'Reference_data '!$A$2:$C$18,3,0)</f>
        <v>#N/A</v>
      </c>
      <c r="S325" s="404" t="s">
        <v>225</v>
      </c>
      <c r="AA325" s="63"/>
    </row>
    <row r="326" spans="1:27" ht="29" x14ac:dyDescent="0.35">
      <c r="A326" s="10">
        <f t="shared" si="15"/>
        <v>5</v>
      </c>
      <c r="B326" s="10">
        <f t="shared" si="16"/>
        <v>1</v>
      </c>
      <c r="C326" s="177">
        <v>13147586</v>
      </c>
      <c r="D326" s="43">
        <v>44954</v>
      </c>
      <c r="E326" s="25" t="s">
        <v>814</v>
      </c>
      <c r="F326" s="25" t="s">
        <v>815</v>
      </c>
      <c r="G326" s="25" t="s">
        <v>61</v>
      </c>
      <c r="H326" s="25" t="s">
        <v>218</v>
      </c>
      <c r="I326" s="25" t="s">
        <v>219</v>
      </c>
      <c r="J326" s="25" t="s">
        <v>220</v>
      </c>
      <c r="K326" s="4" t="str">
        <f>IF(_xlfn.XLOOKUP(LEFT(F326,12),'Reference_data '!G:G,'Reference_data '!I:I,"First Error",0,1)="First Error",_xlfn.XLOOKUP(LEFT(F326,7),'Reference_data '!G:G,'Reference_data '!H:H,"Second Error",0,1),_xlfn.XLOOKUP(LEFT(F326,12),'Reference_data '!G:G,'Reference_data '!I:I,"First Error",0,1))</f>
        <v>RAW PRODUCT TANKFARM RMFG</v>
      </c>
      <c r="M326" s="10" t="e">
        <f>VLOOKUP(L326,'Reference_data '!$A$2:$B$17,2,0)</f>
        <v>#N/A</v>
      </c>
      <c r="N326" s="10" t="e">
        <f>VLOOKUP(L326,'Reference_data '!$A$2:$C$18,3,0)</f>
        <v>#N/A</v>
      </c>
      <c r="S326" s="404" t="s">
        <v>225</v>
      </c>
      <c r="AA326" s="63"/>
    </row>
    <row r="327" spans="1:27" ht="15.5" x14ac:dyDescent="0.35">
      <c r="A327" s="10">
        <f t="shared" si="15"/>
        <v>5</v>
      </c>
      <c r="B327" s="10" t="str">
        <f t="shared" si="16"/>
        <v/>
      </c>
      <c r="C327" s="177">
        <v>13149091</v>
      </c>
      <c r="D327" s="43">
        <v>44957</v>
      </c>
      <c r="E327" s="25" t="s">
        <v>816</v>
      </c>
      <c r="F327" s="25" t="s">
        <v>36</v>
      </c>
      <c r="G327" s="25" t="s">
        <v>10</v>
      </c>
      <c r="H327" s="25" t="s">
        <v>288</v>
      </c>
      <c r="I327" s="25" t="s">
        <v>233</v>
      </c>
      <c r="J327" s="25" t="s">
        <v>246</v>
      </c>
      <c r="K327" s="4" t="str">
        <f>IF(_xlfn.XLOOKUP(LEFT(F327,12),'Reference_data '!G:G,'Reference_data '!I:I,"First Error",0,1)="First Error",_xlfn.XLOOKUP(LEFT(F327,7),'Reference_data '!G:G,'Reference_data '!H:H,"Second Error",0,1),_xlfn.XLOOKUP(LEFT(F327,12),'Reference_data '!G:G,'Reference_data '!I:I,"First Error",0,1))</f>
        <v>UTILITY</v>
      </c>
      <c r="M327" s="10" t="e">
        <f>VLOOKUP(L327,'Reference_data '!$A$2:$B$17,2,0)</f>
        <v>#N/A</v>
      </c>
      <c r="N327" s="10" t="e">
        <f>VLOOKUP(L327,'Reference_data '!$A$2:$C$18,3,0)</f>
        <v>#N/A</v>
      </c>
      <c r="AA327" s="63"/>
    </row>
    <row r="328" spans="1:27" ht="15.5" x14ac:dyDescent="0.35">
      <c r="A328" s="10">
        <f t="shared" si="15"/>
        <v>5</v>
      </c>
      <c r="B328" s="10">
        <f t="shared" si="16"/>
        <v>1</v>
      </c>
      <c r="C328" s="177">
        <v>13149099</v>
      </c>
      <c r="D328" s="376">
        <v>44957</v>
      </c>
      <c r="E328" s="25" t="s">
        <v>817</v>
      </c>
      <c r="F328" s="25" t="s">
        <v>705</v>
      </c>
      <c r="G328" s="25" t="s">
        <v>61</v>
      </c>
      <c r="H328" s="25" t="s">
        <v>237</v>
      </c>
      <c r="I328" s="25" t="s">
        <v>285</v>
      </c>
      <c r="J328" s="25" t="s">
        <v>220</v>
      </c>
      <c r="K328" s="4" t="str">
        <f>IF(_xlfn.XLOOKUP(LEFT(F328,12),'Reference_data '!G:G,'Reference_data '!I:I,"First Error",0,1)="First Error",_xlfn.XLOOKUP(LEFT(F328,7),'Reference_data '!G:G,'Reference_data '!H:H,"Second Error",0,1),_xlfn.XLOOKUP(LEFT(F328,12),'Reference_data '!G:G,'Reference_data '!I:I,"First Error",0,1))</f>
        <v>PACKING</v>
      </c>
      <c r="M328" s="10" t="e">
        <f>VLOOKUP(L328,'Reference_data '!$A$2:$B$17,2,0)</f>
        <v>#N/A</v>
      </c>
      <c r="N328" s="10" t="e">
        <f>VLOOKUP(L328,'Reference_data '!$A$2:$C$18,3,0)</f>
        <v>#N/A</v>
      </c>
      <c r="AA328" s="63"/>
    </row>
    <row r="329" spans="1:27" ht="15.5" x14ac:dyDescent="0.35">
      <c r="A329" s="10">
        <f t="shared" si="15"/>
        <v>3</v>
      </c>
      <c r="B329" s="10">
        <f t="shared" si="16"/>
        <v>1</v>
      </c>
      <c r="C329" s="177">
        <v>13142983</v>
      </c>
      <c r="D329" s="43">
        <v>44946</v>
      </c>
      <c r="E329" s="25" t="s">
        <v>818</v>
      </c>
      <c r="F329" s="25" t="s">
        <v>186</v>
      </c>
      <c r="G329" s="25" t="s">
        <v>10</v>
      </c>
      <c r="H329" s="25" t="s">
        <v>237</v>
      </c>
      <c r="I329" s="25" t="s">
        <v>238</v>
      </c>
      <c r="J329" s="25" t="s">
        <v>220</v>
      </c>
      <c r="K329" s="4" t="str">
        <f>IF(_xlfn.XLOOKUP(LEFT(F329,12),'Reference_data '!G:G,'Reference_data '!I:I,"First Error",0,1)="First Error",_xlfn.XLOOKUP(LEFT(F329,7),'Reference_data '!G:G,'Reference_data '!H:H,"Second Error",0,1),_xlfn.XLOOKUP(LEFT(F329,12),'Reference_data '!G:G,'Reference_data '!I:I,"First Error",0,1))</f>
        <v>PACKING-MOULDING PLANT</v>
      </c>
      <c r="M329" s="10" t="e">
        <f>VLOOKUP(L329,'Reference_data '!$A$2:$B$17,2,0)</f>
        <v>#N/A</v>
      </c>
      <c r="N329" s="10" t="e">
        <f>VLOOKUP(L329,'Reference_data '!$A$2:$C$18,3,0)</f>
        <v>#N/A</v>
      </c>
      <c r="AA329" s="63"/>
    </row>
    <row r="330" spans="1:27" ht="15.5" x14ac:dyDescent="0.35">
      <c r="A330" s="10">
        <f t="shared" si="15"/>
        <v>3</v>
      </c>
      <c r="B330" s="10" t="str">
        <f t="shared" si="16"/>
        <v/>
      </c>
      <c r="C330" s="177">
        <v>13143003</v>
      </c>
      <c r="D330" s="43">
        <v>44946</v>
      </c>
      <c r="E330" s="25" t="s">
        <v>819</v>
      </c>
      <c r="F330" s="25" t="s">
        <v>820</v>
      </c>
      <c r="G330" s="25" t="s">
        <v>10</v>
      </c>
      <c r="H330" s="25" t="s">
        <v>218</v>
      </c>
      <c r="I330" s="25" t="s">
        <v>435</v>
      </c>
      <c r="J330" s="25" t="s">
        <v>246</v>
      </c>
      <c r="K330" s="4" t="str">
        <f>IF(_xlfn.XLOOKUP(LEFT(F330,12),'Reference_data '!G:G,'Reference_data '!I:I,"First Error",0,1)="First Error",_xlfn.XLOOKUP(LEFT(F330,7),'Reference_data '!G:G,'Reference_data '!H:H,"Second Error",0,1),_xlfn.XLOOKUP(LEFT(F330,12),'Reference_data '!G:G,'Reference_data '!I:I,"First Error",0,1))</f>
        <v>PACKING</v>
      </c>
      <c r="M330" s="10" t="e">
        <f>VLOOKUP(L330,'Reference_data '!$A$2:$B$17,2,0)</f>
        <v>#N/A</v>
      </c>
      <c r="N330" s="10" t="e">
        <f>VLOOKUP(L330,'Reference_data '!$A$2:$C$18,3,0)</f>
        <v>#N/A</v>
      </c>
      <c r="AA330" s="63"/>
    </row>
    <row r="331" spans="1:27" ht="15.5" x14ac:dyDescent="0.35">
      <c r="A331" s="10">
        <f t="shared" si="15"/>
        <v>5</v>
      </c>
      <c r="B331" s="63" t="str">
        <f t="shared" si="16"/>
        <v/>
      </c>
      <c r="C331" s="177">
        <v>13151023</v>
      </c>
      <c r="D331" s="43">
        <v>44960</v>
      </c>
      <c r="E331" s="25" t="s">
        <v>821</v>
      </c>
      <c r="F331" s="25" t="s">
        <v>822</v>
      </c>
      <c r="G331" s="25" t="s">
        <v>92</v>
      </c>
      <c r="H331" s="10">
        <v>3</v>
      </c>
      <c r="I331" s="10" t="s">
        <v>233</v>
      </c>
      <c r="J331" s="10" t="s">
        <v>256</v>
      </c>
      <c r="K331" s="4" t="str">
        <f>IF(_xlfn.XLOOKUP(LEFT(F331,12),'Reference_data '!G:G,'Reference_data '!I:I,"First Error",0,1)="First Error",_xlfn.XLOOKUP(LEFT(F331,7),'Reference_data '!G:G,'Reference_data '!H:H,"Second Error",0,1),_xlfn.XLOOKUP(LEFT(F331,12),'Reference_data '!G:G,'Reference_data '!I:I,"First Error",0,1))</f>
        <v>BOILER-TURBINE</v>
      </c>
      <c r="L331" s="63">
        <v>8</v>
      </c>
      <c r="M331" s="10" t="s">
        <v>260</v>
      </c>
      <c r="N331" s="10" t="str">
        <f>VLOOKUP(L331,'Reference_data '!$A$2:$C$18,3,0)</f>
        <v>EXT</v>
      </c>
      <c r="P331" s="134">
        <v>45007</v>
      </c>
      <c r="AA331" s="63"/>
    </row>
    <row r="332" spans="1:27" ht="15.5" x14ac:dyDescent="0.35">
      <c r="A332" s="10">
        <f t="shared" si="15"/>
        <v>5</v>
      </c>
      <c r="B332" s="63" t="str">
        <f t="shared" si="16"/>
        <v/>
      </c>
      <c r="C332" s="177">
        <v>13151032</v>
      </c>
      <c r="D332" s="376">
        <v>44960</v>
      </c>
      <c r="E332" s="25" t="s">
        <v>823</v>
      </c>
      <c r="F332" s="25" t="s">
        <v>182</v>
      </c>
      <c r="G332" s="25" t="s">
        <v>117</v>
      </c>
      <c r="H332" s="10">
        <v>3</v>
      </c>
      <c r="I332" s="10" t="s">
        <v>233</v>
      </c>
      <c r="J332" s="10" t="s">
        <v>309</v>
      </c>
      <c r="K332" s="4" t="str">
        <f>IF(_xlfn.XLOOKUP(LEFT(F332,12),'Reference_data '!G:G,'Reference_data '!I:I,"First Error",0,1)="First Error",_xlfn.XLOOKUP(LEFT(F332,7),'Reference_data '!G:G,'Reference_data '!H:H,"Second Error",0,1),_xlfn.XLOOKUP(LEFT(F332,12),'Reference_data '!G:G,'Reference_data '!I:I,"First Error",0,1))</f>
        <v>Kandla plant</v>
      </c>
      <c r="L332" s="63">
        <v>8</v>
      </c>
      <c r="M332" s="10" t="s">
        <v>824</v>
      </c>
      <c r="N332" s="10" t="str">
        <f>VLOOKUP(L332,'Reference_data '!$A$2:$C$18,3,0)</f>
        <v>EXT</v>
      </c>
      <c r="O332" s="134">
        <v>45001</v>
      </c>
      <c r="AA332" s="63"/>
    </row>
    <row r="333" spans="1:27" ht="15.5" x14ac:dyDescent="0.35">
      <c r="A333" s="10">
        <f t="shared" si="15"/>
        <v>3</v>
      </c>
      <c r="B333" s="10" t="str">
        <f t="shared" si="16"/>
        <v/>
      </c>
      <c r="C333" s="177">
        <v>13143025</v>
      </c>
      <c r="D333" s="43">
        <v>44946</v>
      </c>
      <c r="E333" s="25" t="s">
        <v>825</v>
      </c>
      <c r="F333" s="25" t="s">
        <v>826</v>
      </c>
      <c r="G333" s="25" t="s">
        <v>10</v>
      </c>
      <c r="H333" s="25" t="s">
        <v>218</v>
      </c>
      <c r="I333" s="25" t="s">
        <v>435</v>
      </c>
      <c r="J333" s="25" t="s">
        <v>246</v>
      </c>
      <c r="K333" s="4" t="str">
        <f>IF(_xlfn.XLOOKUP(LEFT(F333,12),'Reference_data '!G:G,'Reference_data '!I:I,"First Error",0,1)="First Error",_xlfn.XLOOKUP(LEFT(F333,7),'Reference_data '!G:G,'Reference_data '!H:H,"Second Error",0,1),_xlfn.XLOOKUP(LEFT(F333,12),'Reference_data '!G:G,'Reference_data '!I:I,"First Error",0,1))</f>
        <v>PACKING</v>
      </c>
      <c r="M333" s="10" t="e">
        <f>VLOOKUP(L333,'Reference_data '!$A$2:$B$17,2,0)</f>
        <v>#N/A</v>
      </c>
      <c r="N333" s="10" t="e">
        <f>VLOOKUP(L333,'Reference_data '!$A$2:$C$18,3,0)</f>
        <v>#N/A</v>
      </c>
      <c r="AA333" s="63"/>
    </row>
    <row r="334" spans="1:27" ht="15.5" x14ac:dyDescent="0.35">
      <c r="A334" s="10">
        <f t="shared" si="15"/>
        <v>6</v>
      </c>
      <c r="B334" s="63">
        <f t="shared" si="16"/>
        <v>1</v>
      </c>
      <c r="C334" s="177">
        <v>13151640</v>
      </c>
      <c r="D334" s="376">
        <v>44961</v>
      </c>
      <c r="E334" s="25" t="s">
        <v>827</v>
      </c>
      <c r="F334" s="25" t="s">
        <v>828</v>
      </c>
      <c r="G334" s="25" t="s">
        <v>61</v>
      </c>
      <c r="H334" s="10">
        <v>1</v>
      </c>
      <c r="I334" s="10" t="s">
        <v>285</v>
      </c>
      <c r="J334" s="10" t="s">
        <v>220</v>
      </c>
      <c r="K334" s="4" t="str">
        <f>IF(_xlfn.XLOOKUP(LEFT(F334,12),'Reference_data '!G:G,'Reference_data '!I:I,"First Error",0,1)="First Error",_xlfn.XLOOKUP(LEFT(F334,7),'Reference_data '!G:G,'Reference_data '!H:H,"Second Error",0,1),_xlfn.XLOOKUP(LEFT(F334,12),'Reference_data '!G:G,'Reference_data '!I:I,"First Error",0,1))</f>
        <v>PACKING</v>
      </c>
      <c r="M334" s="10" t="e">
        <f>VLOOKUP(L334,'Reference_data '!$A$2:$B$17,2,0)</f>
        <v>#N/A</v>
      </c>
      <c r="N334" s="10" t="e">
        <f>VLOOKUP(L334,'Reference_data '!$A$2:$C$18,3,0)</f>
        <v>#N/A</v>
      </c>
      <c r="AA334" s="63"/>
    </row>
    <row r="335" spans="1:27" ht="15.5" x14ac:dyDescent="0.35">
      <c r="A335" s="10">
        <f t="shared" si="15"/>
        <v>4</v>
      </c>
      <c r="B335" s="10" t="str">
        <f t="shared" si="16"/>
        <v/>
      </c>
      <c r="C335" s="177">
        <v>13143243</v>
      </c>
      <c r="D335" s="43">
        <v>44947</v>
      </c>
      <c r="E335" s="25" t="s">
        <v>829</v>
      </c>
      <c r="F335" s="25" t="s">
        <v>627</v>
      </c>
      <c r="G335" s="25" t="s">
        <v>10</v>
      </c>
      <c r="H335" s="25" t="s">
        <v>218</v>
      </c>
      <c r="I335" s="25" t="s">
        <v>285</v>
      </c>
      <c r="J335" s="25" t="s">
        <v>246</v>
      </c>
      <c r="K335" s="4" t="str">
        <f>IF(_xlfn.XLOOKUP(LEFT(F335,12),'Reference_data '!G:G,'Reference_data '!I:I,"First Error",0,1)="First Error",_xlfn.XLOOKUP(LEFT(F335,7),'Reference_data '!G:G,'Reference_data '!H:H,"Second Error",0,1),_xlfn.XLOOKUP(LEFT(F335,12),'Reference_data '!G:G,'Reference_data '!I:I,"First Error",0,1))</f>
        <v>PACKING</v>
      </c>
      <c r="M335" s="10" t="e">
        <f>VLOOKUP(L335,'Reference_data '!$A$2:$B$17,2,0)</f>
        <v>#N/A</v>
      </c>
      <c r="N335" s="10" t="e">
        <f>VLOOKUP(L335,'Reference_data '!$A$2:$C$18,3,0)</f>
        <v>#N/A</v>
      </c>
      <c r="AA335" s="63"/>
    </row>
    <row r="336" spans="1:27" ht="15.5" x14ac:dyDescent="0.35">
      <c r="A336" s="10">
        <f t="shared" si="15"/>
        <v>4</v>
      </c>
      <c r="B336" s="10" t="str">
        <f t="shared" si="16"/>
        <v/>
      </c>
      <c r="C336" s="177">
        <v>13143954</v>
      </c>
      <c r="D336" s="376">
        <v>44948</v>
      </c>
      <c r="E336" s="25" t="s">
        <v>830</v>
      </c>
      <c r="F336" s="25" t="s">
        <v>188</v>
      </c>
      <c r="G336" s="25" t="s">
        <v>92</v>
      </c>
      <c r="H336" s="25" t="s">
        <v>218</v>
      </c>
      <c r="I336" s="25" t="s">
        <v>255</v>
      </c>
      <c r="J336" s="25" t="s">
        <v>246</v>
      </c>
      <c r="K336" s="4" t="str">
        <f>IF(_xlfn.XLOOKUP(LEFT(F336,12),'Reference_data '!G:G,'Reference_data '!I:I,"First Error",0,1)="First Error",_xlfn.XLOOKUP(LEFT(F336,7),'Reference_data '!G:G,'Reference_data '!H:H,"Second Error",0,1),_xlfn.XLOOKUP(LEFT(F336,12),'Reference_data '!G:G,'Reference_data '!I:I,"First Error",0,1))</f>
        <v>PACKING</v>
      </c>
      <c r="M336" s="10" t="e">
        <f>VLOOKUP(L336,'Reference_data '!$A$2:$B$17,2,0)</f>
        <v>#N/A</v>
      </c>
      <c r="N336" s="10" t="e">
        <f>VLOOKUP(L336,'Reference_data '!$A$2:$C$18,3,0)</f>
        <v>#N/A</v>
      </c>
      <c r="AA336" s="63"/>
    </row>
    <row r="337" spans="1:29" ht="15.5" x14ac:dyDescent="0.35">
      <c r="A337" s="10">
        <f t="shared" si="15"/>
        <v>6</v>
      </c>
      <c r="B337" s="63">
        <f t="shared" si="16"/>
        <v>1</v>
      </c>
      <c r="C337" s="177">
        <v>13152446</v>
      </c>
      <c r="D337" s="43">
        <v>44963</v>
      </c>
      <c r="E337" s="25" t="s">
        <v>831</v>
      </c>
      <c r="F337" s="25" t="s">
        <v>36</v>
      </c>
      <c r="G337" s="25" t="s">
        <v>61</v>
      </c>
      <c r="H337" s="25" t="s">
        <v>327</v>
      </c>
      <c r="I337" s="25" t="s">
        <v>328</v>
      </c>
      <c r="J337" s="25" t="s">
        <v>220</v>
      </c>
      <c r="K337" s="4" t="str">
        <f>IF(_xlfn.XLOOKUP(LEFT(F337,12),'Reference_data '!G:G,'Reference_data '!I:I,"First Error",0,1)="First Error",_xlfn.XLOOKUP(LEFT(F337,7),'Reference_data '!G:G,'Reference_data '!H:H,"Second Error",0,1),_xlfn.XLOOKUP(LEFT(F337,12),'Reference_data '!G:G,'Reference_data '!I:I,"First Error",0,1))</f>
        <v>UTILITY</v>
      </c>
      <c r="M337" s="10" t="e">
        <f>VLOOKUP(L337,'Reference_data '!$A$2:$B$17,2,0)</f>
        <v>#N/A</v>
      </c>
      <c r="N337" s="10" t="e">
        <f>VLOOKUP(L337,'Reference_data '!$A$2:$C$18,3,0)</f>
        <v>#N/A</v>
      </c>
      <c r="S337" s="404" t="s">
        <v>225</v>
      </c>
      <c r="AA337" s="63"/>
    </row>
    <row r="338" spans="1:29" ht="15.5" x14ac:dyDescent="0.35">
      <c r="A338" s="10">
        <f t="shared" si="15"/>
        <v>6</v>
      </c>
      <c r="B338" s="63" t="str">
        <f t="shared" si="16"/>
        <v/>
      </c>
      <c r="C338" s="177">
        <v>13153980</v>
      </c>
      <c r="D338" s="43">
        <v>44965</v>
      </c>
      <c r="E338" s="25" t="s">
        <v>832</v>
      </c>
      <c r="F338" s="25" t="s">
        <v>184</v>
      </c>
      <c r="G338" s="25" t="s">
        <v>117</v>
      </c>
      <c r="H338" s="25" t="s">
        <v>223</v>
      </c>
      <c r="I338" s="25" t="s">
        <v>233</v>
      </c>
      <c r="J338" s="25" t="s">
        <v>246</v>
      </c>
      <c r="K338" s="4" t="str">
        <f>IF(_xlfn.XLOOKUP(LEFT(F338,12),'Reference_data '!G:G,'Reference_data '!I:I,"First Error",0,1)="First Error",_xlfn.XLOOKUP(LEFT(F338,7),'Reference_data '!G:G,'Reference_data '!H:H,"Second Error",0,1),_xlfn.XLOOKUP(LEFT(F338,12),'Reference_data '!G:G,'Reference_data '!I:I,"First Error",0,1))</f>
        <v>BUILDINGS &amp; INFRASTRUCTURE</v>
      </c>
      <c r="M338" s="10" t="e">
        <f>VLOOKUP(L338,'Reference_data '!$A$2:$B$17,2,0)</f>
        <v>#N/A</v>
      </c>
      <c r="N338" s="10" t="e">
        <f>VLOOKUP(L338,'Reference_data '!$A$2:$C$18,3,0)</f>
        <v>#N/A</v>
      </c>
      <c r="AA338" s="63"/>
    </row>
    <row r="339" spans="1:29" ht="15.5" x14ac:dyDescent="0.35">
      <c r="A339" s="10">
        <f t="shared" si="15"/>
        <v>6</v>
      </c>
      <c r="B339" s="63">
        <f t="shared" si="16"/>
        <v>1</v>
      </c>
      <c r="C339" s="177">
        <v>13154076</v>
      </c>
      <c r="D339" s="43">
        <v>44965</v>
      </c>
      <c r="E339" s="25" t="s">
        <v>833</v>
      </c>
      <c r="F339" s="25" t="s">
        <v>36</v>
      </c>
      <c r="G339" s="25" t="s">
        <v>61</v>
      </c>
      <c r="H339" s="25" t="s">
        <v>327</v>
      </c>
      <c r="I339" s="25" t="s">
        <v>328</v>
      </c>
      <c r="J339" s="25" t="s">
        <v>220</v>
      </c>
      <c r="K339" s="4" t="str">
        <f>IF(_xlfn.XLOOKUP(LEFT(F339,12),'Reference_data '!G:G,'Reference_data '!I:I,"First Error",0,1)="First Error",_xlfn.XLOOKUP(LEFT(F339,7),'Reference_data '!G:G,'Reference_data '!H:H,"Second Error",0,1),_xlfn.XLOOKUP(LEFT(F339,12),'Reference_data '!G:G,'Reference_data '!I:I,"First Error",0,1))</f>
        <v>UTILITY</v>
      </c>
      <c r="M339" s="10" t="e">
        <f>VLOOKUP(L339,'Reference_data '!$A$2:$B$17,2,0)</f>
        <v>#N/A</v>
      </c>
      <c r="N339" s="10" t="e">
        <f>VLOOKUP(L339,'Reference_data '!$A$2:$C$18,3,0)</f>
        <v>#N/A</v>
      </c>
      <c r="S339" s="404" t="s">
        <v>225</v>
      </c>
      <c r="AA339" s="63"/>
    </row>
    <row r="340" spans="1:29" ht="15.5" x14ac:dyDescent="0.35">
      <c r="A340" s="10">
        <f t="shared" si="15"/>
        <v>4</v>
      </c>
      <c r="B340" s="10" t="str">
        <f t="shared" si="16"/>
        <v/>
      </c>
      <c r="C340" s="177">
        <v>13145763</v>
      </c>
      <c r="D340" s="376">
        <v>44951</v>
      </c>
      <c r="E340" s="25" t="s">
        <v>834</v>
      </c>
      <c r="F340" s="25" t="s">
        <v>188</v>
      </c>
      <c r="G340" s="25" t="s">
        <v>92</v>
      </c>
      <c r="H340" s="25" t="s">
        <v>327</v>
      </c>
      <c r="I340" s="25" t="s">
        <v>835</v>
      </c>
      <c r="J340" s="25" t="s">
        <v>246</v>
      </c>
      <c r="K340" s="4" t="str">
        <f>IF(_xlfn.XLOOKUP(LEFT(F340,12),'Reference_data '!G:G,'Reference_data '!I:I,"First Error",0,1)="First Error",_xlfn.XLOOKUP(LEFT(F340,7),'Reference_data '!G:G,'Reference_data '!H:H,"Second Error",0,1),_xlfn.XLOOKUP(LEFT(F340,12),'Reference_data '!G:G,'Reference_data '!I:I,"First Error",0,1))</f>
        <v>PACKING</v>
      </c>
      <c r="M340" s="10" t="e">
        <f>VLOOKUP(L340,'Reference_data '!$A$2:$B$17,2,0)</f>
        <v>#N/A</v>
      </c>
      <c r="N340" s="10" t="e">
        <f>VLOOKUP(L340,'Reference_data '!$A$2:$C$18,3,0)</f>
        <v>#N/A</v>
      </c>
      <c r="AA340" s="63"/>
    </row>
    <row r="341" spans="1:29" ht="15.5" x14ac:dyDescent="0.35">
      <c r="A341" s="10">
        <f t="shared" si="15"/>
        <v>6</v>
      </c>
      <c r="B341" s="63" t="str">
        <f t="shared" si="16"/>
        <v/>
      </c>
      <c r="C341" s="44">
        <v>13154868</v>
      </c>
      <c r="D341" s="43">
        <v>44966</v>
      </c>
      <c r="E341" s="25" t="s">
        <v>836</v>
      </c>
      <c r="F341" s="25" t="s">
        <v>36</v>
      </c>
      <c r="G341" s="25" t="s">
        <v>92</v>
      </c>
      <c r="H341" s="25" t="s">
        <v>327</v>
      </c>
      <c r="I341" s="25" t="s">
        <v>328</v>
      </c>
      <c r="J341" s="25" t="s">
        <v>246</v>
      </c>
      <c r="K341" s="4" t="str">
        <f>IF(_xlfn.XLOOKUP(LEFT(F341,12),'Reference_data '!G:G,'Reference_data '!I:I,"First Error",0,1)="First Error",_xlfn.XLOOKUP(LEFT(F341,7),'Reference_data '!G:G,'Reference_data '!H:H,"Second Error",0,1),_xlfn.XLOOKUP(LEFT(F341,12),'Reference_data '!G:G,'Reference_data '!I:I,"First Error",0,1))</f>
        <v>UTILITY</v>
      </c>
      <c r="M341" s="10" t="e">
        <f>VLOOKUP(L341,'Reference_data '!$A$2:$B$17,2,0)</f>
        <v>#N/A</v>
      </c>
      <c r="N341" s="10" t="e">
        <f>VLOOKUP(L341,'Reference_data '!$A$2:$C$18,3,0)</f>
        <v>#N/A</v>
      </c>
      <c r="Q341" s="63" t="s">
        <v>837</v>
      </c>
      <c r="AA341" s="63"/>
    </row>
    <row r="342" spans="1:29" ht="15.5" x14ac:dyDescent="0.35">
      <c r="A342" s="10">
        <f t="shared" si="15"/>
        <v>4</v>
      </c>
      <c r="B342" s="10">
        <f t="shared" si="16"/>
        <v>1</v>
      </c>
      <c r="C342" s="177">
        <v>13145905</v>
      </c>
      <c r="D342" s="43">
        <v>44951</v>
      </c>
      <c r="E342" s="25" t="s">
        <v>838</v>
      </c>
      <c r="F342" s="25" t="s">
        <v>839</v>
      </c>
      <c r="G342" s="25" t="s">
        <v>10</v>
      </c>
      <c r="H342" s="25" t="s">
        <v>223</v>
      </c>
      <c r="I342" s="25" t="s">
        <v>238</v>
      </c>
      <c r="J342" s="25" t="s">
        <v>220</v>
      </c>
      <c r="K342" s="4" t="str">
        <f>IF(_xlfn.XLOOKUP(LEFT(F342,12),'Reference_data '!G:G,'Reference_data '!I:I,"First Error",0,1)="First Error",_xlfn.XLOOKUP(LEFT(F342,7),'Reference_data '!G:G,'Reference_data '!H:H,"Second Error",0,1),_xlfn.XLOOKUP(LEFT(F342,12),'Reference_data '!G:G,'Reference_data '!I:I,"First Error",0,1))</f>
        <v>PACKING-MOULDING PLANT</v>
      </c>
      <c r="M342" s="10" t="e">
        <f>VLOOKUP(L342,'Reference_data '!$A$2:$B$17,2,0)</f>
        <v>#N/A</v>
      </c>
      <c r="N342" s="10" t="e">
        <f>VLOOKUP(L342,'Reference_data '!$A$2:$C$18,3,0)</f>
        <v>#N/A</v>
      </c>
      <c r="AA342" s="63"/>
    </row>
    <row r="343" spans="1:29" ht="15.5" x14ac:dyDescent="0.35">
      <c r="A343" s="10">
        <f t="shared" si="15"/>
        <v>7</v>
      </c>
      <c r="B343" s="63" t="str">
        <f t="shared" si="16"/>
        <v/>
      </c>
      <c r="C343" s="177">
        <v>13156122</v>
      </c>
      <c r="D343" s="43">
        <v>44968</v>
      </c>
      <c r="E343" s="25" t="s">
        <v>840</v>
      </c>
      <c r="F343" s="25" t="s">
        <v>182</v>
      </c>
      <c r="G343" s="25" t="s">
        <v>92</v>
      </c>
      <c r="H343" s="25" t="s">
        <v>218</v>
      </c>
      <c r="I343" s="25" t="s">
        <v>625</v>
      </c>
      <c r="J343" s="25" t="s">
        <v>246</v>
      </c>
      <c r="K343" s="4" t="str">
        <f>IF(_xlfn.XLOOKUP(LEFT(F343,12),'Reference_data '!G:G,'Reference_data '!I:I,"First Error",0,1)="First Error",_xlfn.XLOOKUP(LEFT(F343,7),'Reference_data '!G:G,'Reference_data '!H:H,"Second Error",0,1),_xlfn.XLOOKUP(LEFT(F343,12),'Reference_data '!G:G,'Reference_data '!I:I,"First Error",0,1))</f>
        <v>Kandla plant</v>
      </c>
      <c r="M343" s="10" t="e">
        <f>VLOOKUP(L343,'Reference_data '!$A$2:$B$17,2,0)</f>
        <v>#N/A</v>
      </c>
      <c r="N343" s="10" t="e">
        <f>VLOOKUP(L343,'Reference_data '!$A$2:$C$18,3,0)</f>
        <v>#N/A</v>
      </c>
      <c r="AA343" s="63"/>
    </row>
    <row r="344" spans="1:29" ht="15.5" x14ac:dyDescent="0.35">
      <c r="A344" s="10">
        <f t="shared" si="15"/>
        <v>5</v>
      </c>
      <c r="B344" s="10" t="str">
        <f t="shared" si="16"/>
        <v/>
      </c>
      <c r="C344" s="177">
        <v>13149590</v>
      </c>
      <c r="D344" s="43">
        <v>44958</v>
      </c>
      <c r="E344" s="25" t="s">
        <v>841</v>
      </c>
      <c r="F344" s="25" t="s">
        <v>684</v>
      </c>
      <c r="G344" s="25" t="s">
        <v>10</v>
      </c>
      <c r="H344" s="25" t="s">
        <v>218</v>
      </c>
      <c r="I344" s="25" t="s">
        <v>435</v>
      </c>
      <c r="J344" s="25" t="s">
        <v>246</v>
      </c>
      <c r="K344" s="4" t="str">
        <f>IF(_xlfn.XLOOKUP(LEFT(F344,12),'Reference_data '!G:G,'Reference_data '!I:I,"First Error",0,1)="First Error",_xlfn.XLOOKUP(LEFT(F344,7),'Reference_data '!G:G,'Reference_data '!H:H,"Second Error",0,1),_xlfn.XLOOKUP(LEFT(F344,12),'Reference_data '!G:G,'Reference_data '!I:I,"First Error",0,1))</f>
        <v>PACKING</v>
      </c>
      <c r="M344" s="10" t="e">
        <f>VLOOKUP(L344,'Reference_data '!$A$2:$B$17,2,0)</f>
        <v>#N/A</v>
      </c>
      <c r="N344" s="10" t="e">
        <f>VLOOKUP(L344,'Reference_data '!$A$2:$C$18,3,0)</f>
        <v>#N/A</v>
      </c>
      <c r="AA344" s="63"/>
    </row>
    <row r="345" spans="1:29" ht="15.5" x14ac:dyDescent="0.35">
      <c r="A345" s="10">
        <f t="shared" si="15"/>
        <v>7</v>
      </c>
      <c r="B345" s="63" t="str">
        <f t="shared" si="16"/>
        <v/>
      </c>
      <c r="C345" s="403">
        <v>13156625</v>
      </c>
      <c r="D345" s="333">
        <v>44969</v>
      </c>
      <c r="E345" s="31" t="s">
        <v>842</v>
      </c>
      <c r="F345" s="31" t="s">
        <v>182</v>
      </c>
      <c r="G345" s="31" t="s">
        <v>10</v>
      </c>
      <c r="H345" s="31" t="s">
        <v>218</v>
      </c>
      <c r="I345" s="31" t="s">
        <v>307</v>
      </c>
      <c r="J345" s="31" t="s">
        <v>246</v>
      </c>
      <c r="K345" s="4" t="str">
        <f>IF(_xlfn.XLOOKUP(LEFT(F345,12),'Reference_data '!G:G,'Reference_data '!I:I,"First Error",0,1)="First Error",_xlfn.XLOOKUP(LEFT(F345,7),'Reference_data '!G:G,'Reference_data '!H:H,"Second Error",0,1),_xlfn.XLOOKUP(LEFT(F345,12),'Reference_data '!G:G,'Reference_data '!I:I,"First Error",0,1))</f>
        <v>Kandla plant</v>
      </c>
      <c r="M345" s="10" t="e">
        <f>VLOOKUP(L345,'Reference_data '!$A$2:$B$17,2,0)</f>
        <v>#N/A</v>
      </c>
      <c r="N345" s="10" t="e">
        <f>VLOOKUP(L345,'Reference_data '!$A$2:$C$18,3,0)</f>
        <v>#N/A</v>
      </c>
      <c r="AA345" s="63"/>
    </row>
    <row r="346" spans="1:29" ht="15.5" x14ac:dyDescent="0.35">
      <c r="A346" s="10">
        <f t="shared" si="15"/>
        <v>7</v>
      </c>
      <c r="B346" s="63" t="str">
        <f t="shared" si="16"/>
        <v/>
      </c>
      <c r="C346" s="177">
        <v>13156654</v>
      </c>
      <c r="D346" s="43">
        <v>44969</v>
      </c>
      <c r="E346" s="25" t="s">
        <v>843</v>
      </c>
      <c r="F346" s="25" t="s">
        <v>184</v>
      </c>
      <c r="G346" s="25" t="s">
        <v>61</v>
      </c>
      <c r="H346" s="25" t="s">
        <v>218</v>
      </c>
      <c r="I346" s="25" t="s">
        <v>435</v>
      </c>
      <c r="J346" s="25" t="s">
        <v>302</v>
      </c>
      <c r="K346" s="4" t="str">
        <f>IF(_xlfn.XLOOKUP(LEFT(F346,12),'Reference_data '!G:G,'Reference_data '!I:I,"First Error",0,1)="First Error",_xlfn.XLOOKUP(LEFT(F346,7),'Reference_data '!G:G,'Reference_data '!H:H,"Second Error",0,1),_xlfn.XLOOKUP(LEFT(F346,12),'Reference_data '!G:G,'Reference_data '!I:I,"First Error",0,1))</f>
        <v>BUILDINGS &amp; INFRASTRUCTURE</v>
      </c>
      <c r="M346" s="10" t="e">
        <f>VLOOKUP(L346,'Reference_data '!$A$2:$B$17,2,0)</f>
        <v>#N/A</v>
      </c>
      <c r="N346" s="10" t="e">
        <f>VLOOKUP(L346,'Reference_data '!$A$2:$C$18,3,0)</f>
        <v>#N/A</v>
      </c>
      <c r="S346" s="139" t="s">
        <v>6260</v>
      </c>
      <c r="AA346" s="63"/>
    </row>
    <row r="347" spans="1:29" s="350" customFormat="1" ht="15.5" x14ac:dyDescent="0.35">
      <c r="A347" s="10">
        <f t="shared" si="15"/>
        <v>5</v>
      </c>
      <c r="B347" s="10" t="str">
        <f t="shared" si="16"/>
        <v/>
      </c>
      <c r="C347" s="410">
        <v>13149867</v>
      </c>
      <c r="D347" s="251">
        <v>44958</v>
      </c>
      <c r="E347" s="250" t="s">
        <v>844</v>
      </c>
      <c r="F347" s="250" t="s">
        <v>80</v>
      </c>
      <c r="G347" s="250" t="s">
        <v>10</v>
      </c>
      <c r="H347" s="250" t="s">
        <v>237</v>
      </c>
      <c r="I347" s="250" t="s">
        <v>382</v>
      </c>
      <c r="J347" s="250" t="s">
        <v>246</v>
      </c>
      <c r="K347" s="4" t="str">
        <f>IF(_xlfn.XLOOKUP(LEFT(F347,12),'Reference_data '!G:G,'Reference_data '!I:I,"First Error",0,1)="First Error",_xlfn.XLOOKUP(LEFT(F347,7),'Reference_data '!G:G,'Reference_data '!H:H,"Second Error",0,1),_xlfn.XLOOKUP(LEFT(F347,12),'Reference_data '!G:G,'Reference_data '!I:I,"First Error",0,1))</f>
        <v>PACKING</v>
      </c>
      <c r="L347" s="63"/>
      <c r="M347" s="10" t="e">
        <f>VLOOKUP(L347,'Reference_data '!$A$2:$B$17,2,0)</f>
        <v>#N/A</v>
      </c>
      <c r="N347" s="10" t="e">
        <f>VLOOKUP(L347,'Reference_data '!$A$2:$C$18,3,0)</f>
        <v>#N/A</v>
      </c>
      <c r="O347" s="63"/>
      <c r="P347" s="63"/>
      <c r="Q347" s="63"/>
      <c r="R347" s="63"/>
      <c r="S347" s="139" t="s">
        <v>845</v>
      </c>
      <c r="T347" s="63"/>
      <c r="U347" s="63"/>
      <c r="V347" s="10"/>
      <c r="W347" s="63"/>
      <c r="X347" s="63"/>
      <c r="Y347" s="63"/>
      <c r="Z347" s="63"/>
      <c r="AA347" s="63"/>
      <c r="AB347" s="64"/>
      <c r="AC347" s="64"/>
    </row>
    <row r="348" spans="1:29" ht="15.5" x14ac:dyDescent="0.35">
      <c r="A348" s="10">
        <f t="shared" si="15"/>
        <v>5</v>
      </c>
      <c r="B348" s="63" t="str">
        <f t="shared" si="16"/>
        <v/>
      </c>
      <c r="C348" s="177">
        <v>13151090</v>
      </c>
      <c r="D348" s="43">
        <v>44960</v>
      </c>
      <c r="E348" s="25" t="s">
        <v>846</v>
      </c>
      <c r="F348" s="25" t="s">
        <v>847</v>
      </c>
      <c r="G348" s="25" t="s">
        <v>10</v>
      </c>
      <c r="H348" s="10">
        <v>1</v>
      </c>
      <c r="I348" s="10" t="s">
        <v>285</v>
      </c>
      <c r="J348" s="10" t="s">
        <v>246</v>
      </c>
      <c r="K348" s="4" t="str">
        <f>IF(_xlfn.XLOOKUP(LEFT(F348,12),'Reference_data '!G:G,'Reference_data '!I:I,"First Error",0,1)="First Error",_xlfn.XLOOKUP(LEFT(F348,7),'Reference_data '!G:G,'Reference_data '!H:H,"Second Error",0,1),_xlfn.XLOOKUP(LEFT(F348,12),'Reference_data '!G:G,'Reference_data '!I:I,"First Error",0,1))</f>
        <v>PACKING</v>
      </c>
      <c r="M348" s="10" t="e">
        <f>VLOOKUP(L348,'Reference_data '!$A$2:$B$17,2,0)</f>
        <v>#N/A</v>
      </c>
      <c r="N348" s="10" t="e">
        <f>VLOOKUP(L348,'Reference_data '!$A$2:$C$18,3,0)</f>
        <v>#N/A</v>
      </c>
      <c r="AA348" s="63"/>
    </row>
    <row r="349" spans="1:29" ht="15.5" x14ac:dyDescent="0.35">
      <c r="A349" s="10">
        <f t="shared" si="15"/>
        <v>6</v>
      </c>
      <c r="B349" s="63" t="str">
        <f t="shared" si="16"/>
        <v/>
      </c>
      <c r="C349" s="177">
        <v>13151665</v>
      </c>
      <c r="D349" s="376">
        <v>44961</v>
      </c>
      <c r="E349" s="25" t="s">
        <v>848</v>
      </c>
      <c r="F349" s="25" t="s">
        <v>188</v>
      </c>
      <c r="G349" s="25" t="s">
        <v>92</v>
      </c>
      <c r="H349" s="25" t="s">
        <v>218</v>
      </c>
      <c r="I349" s="25" t="s">
        <v>835</v>
      </c>
      <c r="J349" s="25" t="s">
        <v>246</v>
      </c>
      <c r="K349" s="4" t="str">
        <f>IF(_xlfn.XLOOKUP(LEFT(F349,12),'Reference_data '!G:G,'Reference_data '!I:I,"First Error",0,1)="First Error",_xlfn.XLOOKUP(LEFT(F349,7),'Reference_data '!G:G,'Reference_data '!H:H,"Second Error",0,1),_xlfn.XLOOKUP(LEFT(F349,12),'Reference_data '!G:G,'Reference_data '!I:I,"First Error",0,1))</f>
        <v>PACKING</v>
      </c>
      <c r="M349" s="10" t="e">
        <f>VLOOKUP(L349,'Reference_data '!$A$2:$B$17,2,0)</f>
        <v>#N/A</v>
      </c>
      <c r="N349" s="10" t="e">
        <f>VLOOKUP(L349,'Reference_data '!$A$2:$C$18,3,0)</f>
        <v>#N/A</v>
      </c>
      <c r="AA349" s="63"/>
    </row>
    <row r="350" spans="1:29" ht="15.5" x14ac:dyDescent="0.35">
      <c r="A350" s="10">
        <f t="shared" si="15"/>
        <v>6</v>
      </c>
      <c r="B350" s="63">
        <f t="shared" si="16"/>
        <v>1</v>
      </c>
      <c r="C350" s="177">
        <v>13152027</v>
      </c>
      <c r="D350" s="376">
        <v>44962</v>
      </c>
      <c r="E350" s="25" t="s">
        <v>849</v>
      </c>
      <c r="F350" s="25" t="s">
        <v>421</v>
      </c>
      <c r="G350" s="25" t="s">
        <v>92</v>
      </c>
      <c r="H350" s="25" t="s">
        <v>288</v>
      </c>
      <c r="I350" s="25" t="s">
        <v>238</v>
      </c>
      <c r="J350" s="25" t="s">
        <v>220</v>
      </c>
      <c r="K350" s="4" t="str">
        <f>IF(_xlfn.XLOOKUP(LEFT(F350,12),'Reference_data '!G:G,'Reference_data '!I:I,"First Error",0,1)="First Error",_xlfn.XLOOKUP(LEFT(F350,7),'Reference_data '!G:G,'Reference_data '!H:H,"Second Error",0,1),_xlfn.XLOOKUP(LEFT(F350,12),'Reference_data '!G:G,'Reference_data '!I:I,"First Error",0,1))</f>
        <v>PACKING-MOULDING PLANT</v>
      </c>
      <c r="M350" s="10" t="e">
        <f>VLOOKUP(L350,'Reference_data '!$A$2:$B$17,2,0)</f>
        <v>#N/A</v>
      </c>
      <c r="N350" s="10" t="e">
        <f>VLOOKUP(L350,'Reference_data '!$A$2:$C$18,3,0)</f>
        <v>#N/A</v>
      </c>
      <c r="AA350" s="63"/>
    </row>
    <row r="351" spans="1:29" ht="15.5" x14ac:dyDescent="0.35">
      <c r="A351" s="10">
        <f t="shared" si="15"/>
        <v>7</v>
      </c>
      <c r="B351" s="63">
        <f t="shared" si="16"/>
        <v>1</v>
      </c>
      <c r="C351" s="177">
        <v>13158969</v>
      </c>
      <c r="D351" s="376">
        <v>44973</v>
      </c>
      <c r="E351" s="25" t="s">
        <v>850</v>
      </c>
      <c r="F351" s="25" t="s">
        <v>851</v>
      </c>
      <c r="G351" s="25" t="s">
        <v>61</v>
      </c>
      <c r="H351" s="25" t="s">
        <v>218</v>
      </c>
      <c r="I351" s="25" t="s">
        <v>285</v>
      </c>
      <c r="J351" s="25" t="s">
        <v>220</v>
      </c>
      <c r="K351" s="4" t="str">
        <f>IF(_xlfn.XLOOKUP(LEFT(F351,12),'Reference_data '!G:G,'Reference_data '!I:I,"First Error",0,1)="First Error",_xlfn.XLOOKUP(LEFT(F351,7),'Reference_data '!G:G,'Reference_data '!H:H,"Second Error",0,1),_xlfn.XLOOKUP(LEFT(F351,12),'Reference_data '!G:G,'Reference_data '!I:I,"First Error",0,1))</f>
        <v>PACKING</v>
      </c>
      <c r="M351" s="10" t="e">
        <f>VLOOKUP(L351,'Reference_data '!$A$2:$B$17,2,0)</f>
        <v>#N/A</v>
      </c>
      <c r="N351" s="10" t="e">
        <f>VLOOKUP(L351,'Reference_data '!$A$2:$C$18,3,0)</f>
        <v>#N/A</v>
      </c>
      <c r="AA351" s="63"/>
    </row>
    <row r="352" spans="1:29" s="159" customFormat="1" ht="15.5" x14ac:dyDescent="0.35">
      <c r="A352" s="10">
        <f t="shared" si="15"/>
        <v>7</v>
      </c>
      <c r="B352" s="63" t="str">
        <f t="shared" si="16"/>
        <v/>
      </c>
      <c r="C352" s="177">
        <v>13159045</v>
      </c>
      <c r="D352" s="43">
        <v>44973</v>
      </c>
      <c r="E352" s="25" t="s">
        <v>840</v>
      </c>
      <c r="F352" s="25" t="s">
        <v>182</v>
      </c>
      <c r="G352" s="25" t="s">
        <v>92</v>
      </c>
      <c r="H352" s="25" t="s">
        <v>218</v>
      </c>
      <c r="I352" s="25" t="s">
        <v>625</v>
      </c>
      <c r="J352" s="25" t="s">
        <v>246</v>
      </c>
      <c r="K352" s="4" t="str">
        <f>IF(_xlfn.XLOOKUP(LEFT(F352,12),'Reference_data '!G:G,'Reference_data '!I:I,"First Error",0,1)="First Error",_xlfn.XLOOKUP(LEFT(F352,7),'Reference_data '!G:G,'Reference_data '!H:H,"Second Error",0,1),_xlfn.XLOOKUP(LEFT(F352,12),'Reference_data '!G:G,'Reference_data '!I:I,"First Error",0,1))</f>
        <v>Kandla plant</v>
      </c>
      <c r="L352" s="63"/>
      <c r="M352" s="10" t="e">
        <f>VLOOKUP(L352,'Reference_data '!$A$2:$B$17,2,0)</f>
        <v>#N/A</v>
      </c>
      <c r="N352" s="10" t="e">
        <f>VLOOKUP(L352,'Reference_data '!$A$2:$C$18,3,0)</f>
        <v>#N/A</v>
      </c>
      <c r="O352" s="63"/>
      <c r="P352" s="63"/>
      <c r="Q352" s="63"/>
      <c r="R352" s="63"/>
      <c r="S352" s="139"/>
      <c r="T352" s="63"/>
      <c r="U352" s="63"/>
      <c r="V352" s="10"/>
      <c r="W352" s="63"/>
      <c r="X352" s="63"/>
      <c r="Y352" s="63"/>
      <c r="Z352" s="63"/>
      <c r="AA352" s="63"/>
      <c r="AB352" s="64"/>
      <c r="AC352" s="64"/>
    </row>
    <row r="353" spans="1:29" ht="15.5" x14ac:dyDescent="0.35">
      <c r="A353" s="10">
        <f t="shared" si="15"/>
        <v>7</v>
      </c>
      <c r="B353" s="63">
        <f t="shared" si="16"/>
        <v>1</v>
      </c>
      <c r="C353" s="403">
        <v>13159251</v>
      </c>
      <c r="D353" s="333">
        <v>44973</v>
      </c>
      <c r="E353" s="31" t="s">
        <v>852</v>
      </c>
      <c r="F353" s="31" t="s">
        <v>54</v>
      </c>
      <c r="G353" s="31" t="s">
        <v>10</v>
      </c>
      <c r="H353" s="31" t="s">
        <v>218</v>
      </c>
      <c r="I353" s="31" t="s">
        <v>468</v>
      </c>
      <c r="J353" s="31" t="s">
        <v>220</v>
      </c>
      <c r="K353" s="4" t="str">
        <f>IF(_xlfn.XLOOKUP(LEFT(F353,12),'Reference_data '!G:G,'Reference_data '!I:I,"First Error",0,1)="First Error",_xlfn.XLOOKUP(LEFT(F353,7),'Reference_data '!G:G,'Reference_data '!H:H,"Second Error",0,1),_xlfn.XLOOKUP(LEFT(F353,12),'Reference_data '!G:G,'Reference_data '!I:I,"First Error",0,1))</f>
        <v>BAKERY 96 TON</v>
      </c>
      <c r="M353" s="10" t="e">
        <f>VLOOKUP(L353,'Reference_data '!$A$2:$B$17,2,0)</f>
        <v>#N/A</v>
      </c>
      <c r="N353" s="10" t="e">
        <f>VLOOKUP(L353,'Reference_data '!$A$2:$C$18,3,0)</f>
        <v>#N/A</v>
      </c>
      <c r="AA353" s="63"/>
    </row>
    <row r="354" spans="1:29" ht="77.5" x14ac:dyDescent="0.35">
      <c r="A354" s="10">
        <f t="shared" si="15"/>
        <v>7</v>
      </c>
      <c r="B354" s="63" t="str">
        <f t="shared" si="16"/>
        <v/>
      </c>
      <c r="C354" s="177">
        <v>13159252</v>
      </c>
      <c r="D354" s="43">
        <v>44973</v>
      </c>
      <c r="E354" s="25" t="s">
        <v>853</v>
      </c>
      <c r="F354" s="25" t="s">
        <v>854</v>
      </c>
      <c r="G354" s="25" t="s">
        <v>61</v>
      </c>
      <c r="H354" s="25" t="s">
        <v>218</v>
      </c>
      <c r="I354" s="25" t="s">
        <v>468</v>
      </c>
      <c r="J354" s="25" t="s">
        <v>256</v>
      </c>
      <c r="K354" s="4" t="str">
        <f>IF(_xlfn.XLOOKUP(LEFT(F354,12),'Reference_data '!G:G,'Reference_data '!I:I,"First Error",0,1)="First Error",_xlfn.XLOOKUP(LEFT(F354,7),'Reference_data '!G:G,'Reference_data '!H:H,"Second Error",0,1),_xlfn.XLOOKUP(LEFT(F354,12),'Reference_data '!G:G,'Reference_data '!I:I,"First Error",0,1))</f>
        <v>BAKERY 96 TON</v>
      </c>
      <c r="L354" s="63">
        <v>8</v>
      </c>
      <c r="M354" s="10" t="s">
        <v>855</v>
      </c>
      <c r="N354" s="10" t="str">
        <f>VLOOKUP(L354,'Reference_data '!$A$2:$C$18,3,0)</f>
        <v>EXT</v>
      </c>
      <c r="O354" s="134">
        <v>44992</v>
      </c>
      <c r="P354" s="134">
        <v>45009</v>
      </c>
      <c r="S354" s="139" t="s">
        <v>856</v>
      </c>
      <c r="AA354" s="63"/>
    </row>
    <row r="355" spans="1:29" ht="15.5" x14ac:dyDescent="0.35">
      <c r="A355" s="10">
        <f t="shared" si="15"/>
        <v>7</v>
      </c>
      <c r="B355" s="63">
        <f t="shared" si="16"/>
        <v>1</v>
      </c>
      <c r="C355" s="410">
        <v>13159253</v>
      </c>
      <c r="D355" s="251">
        <v>44973</v>
      </c>
      <c r="E355" s="250" t="s">
        <v>857</v>
      </c>
      <c r="F355" s="250" t="s">
        <v>858</v>
      </c>
      <c r="G355" s="250" t="s">
        <v>92</v>
      </c>
      <c r="H355" s="250" t="s">
        <v>218</v>
      </c>
      <c r="I355" s="250" t="s">
        <v>468</v>
      </c>
      <c r="J355" s="250" t="s">
        <v>220</v>
      </c>
      <c r="K355" s="4" t="str">
        <f>IF(_xlfn.XLOOKUP(LEFT(F355,12),'Reference_data '!G:G,'Reference_data '!I:I,"First Error",0,1)="First Error",_xlfn.XLOOKUP(LEFT(F355,7),'Reference_data '!G:G,'Reference_data '!H:H,"Second Error",0,1),_xlfn.XLOOKUP(LEFT(F355,12),'Reference_data '!G:G,'Reference_data '!I:I,"First Error",0,1))</f>
        <v>BAKERY 36 TON</v>
      </c>
      <c r="L355" s="63">
        <v>2792</v>
      </c>
      <c r="M355" s="10" t="s">
        <v>260</v>
      </c>
      <c r="N355" s="10" t="str">
        <f>VLOOKUP(L355,'Reference_data '!$A$2:$C$18,3,0)</f>
        <v>ELE</v>
      </c>
      <c r="O355" s="134">
        <v>45009</v>
      </c>
      <c r="P355" s="134">
        <v>45021</v>
      </c>
      <c r="S355" s="139" t="s">
        <v>859</v>
      </c>
      <c r="AA355" s="63"/>
    </row>
    <row r="356" spans="1:29" ht="15.5" x14ac:dyDescent="0.35">
      <c r="A356" s="10">
        <f t="shared" si="15"/>
        <v>7</v>
      </c>
      <c r="B356" s="63">
        <f t="shared" si="16"/>
        <v>1</v>
      </c>
      <c r="C356" s="177">
        <v>13159294</v>
      </c>
      <c r="D356" s="43">
        <v>44973</v>
      </c>
      <c r="E356" s="25" t="s">
        <v>860</v>
      </c>
      <c r="F356" s="25" t="s">
        <v>861</v>
      </c>
      <c r="G356" s="25" t="s">
        <v>92</v>
      </c>
      <c r="H356" s="25" t="s">
        <v>218</v>
      </c>
      <c r="I356" s="25" t="s">
        <v>468</v>
      </c>
      <c r="J356" s="25" t="s">
        <v>220</v>
      </c>
      <c r="K356" s="4" t="str">
        <f>IF(_xlfn.XLOOKUP(LEFT(F356,12),'Reference_data '!G:G,'Reference_data '!I:I,"First Error",0,1)="First Error",_xlfn.XLOOKUP(LEFT(F356,7),'Reference_data '!G:G,'Reference_data '!H:H,"Second Error",0,1),_xlfn.XLOOKUP(LEFT(F356,12),'Reference_data '!G:G,'Reference_data '!I:I,"First Error",0,1))</f>
        <v>BAKERY 96 TON</v>
      </c>
      <c r="M356" s="10" t="e">
        <f>VLOOKUP(L356,'Reference_data '!$A$2:$B$17,2,0)</f>
        <v>#N/A</v>
      </c>
      <c r="N356" s="10" t="e">
        <f>VLOOKUP(L356,'Reference_data '!$A$2:$C$18,3,0)</f>
        <v>#N/A</v>
      </c>
      <c r="AA356" s="63"/>
    </row>
    <row r="357" spans="1:29" ht="15.5" x14ac:dyDescent="0.35">
      <c r="A357" s="10">
        <f t="shared" si="15"/>
        <v>7</v>
      </c>
      <c r="B357" s="63">
        <f t="shared" si="16"/>
        <v>1</v>
      </c>
      <c r="C357" s="177">
        <v>13159295</v>
      </c>
      <c r="D357" s="43">
        <v>44973</v>
      </c>
      <c r="E357" s="25" t="s">
        <v>862</v>
      </c>
      <c r="F357" s="25" t="s">
        <v>863</v>
      </c>
      <c r="G357" s="25" t="s">
        <v>92</v>
      </c>
      <c r="H357" s="25" t="s">
        <v>218</v>
      </c>
      <c r="I357" s="25" t="s">
        <v>468</v>
      </c>
      <c r="J357" s="25" t="s">
        <v>220</v>
      </c>
      <c r="K357" s="4" t="str">
        <f>IF(_xlfn.XLOOKUP(LEFT(F357,12),'Reference_data '!G:G,'Reference_data '!I:I,"First Error",0,1)="First Error",_xlfn.XLOOKUP(LEFT(F357,7),'Reference_data '!G:G,'Reference_data '!H:H,"Second Error",0,1),_xlfn.XLOOKUP(LEFT(F357,12),'Reference_data '!G:G,'Reference_data '!I:I,"First Error",0,1))</f>
        <v>BAKERY 96 TON</v>
      </c>
      <c r="M357" s="10" t="e">
        <f>VLOOKUP(L357,'Reference_data '!$A$2:$B$17,2,0)</f>
        <v>#N/A</v>
      </c>
      <c r="N357" s="10" t="e">
        <f>VLOOKUP(L357,'Reference_data '!$A$2:$C$18,3,0)</f>
        <v>#N/A</v>
      </c>
      <c r="AA357" s="63"/>
    </row>
    <row r="358" spans="1:29" ht="15.5" x14ac:dyDescent="0.35">
      <c r="A358" s="10">
        <f t="shared" si="15"/>
        <v>6</v>
      </c>
      <c r="B358" s="63" t="str">
        <f t="shared" si="16"/>
        <v/>
      </c>
      <c r="C358" s="177">
        <v>13154105</v>
      </c>
      <c r="D358" s="43">
        <v>44965</v>
      </c>
      <c r="E358" s="25" t="s">
        <v>864</v>
      </c>
      <c r="F358" s="25" t="s">
        <v>441</v>
      </c>
      <c r="G358" s="25" t="s">
        <v>92</v>
      </c>
      <c r="H358" s="25" t="s">
        <v>213</v>
      </c>
      <c r="I358" s="25" t="s">
        <v>238</v>
      </c>
      <c r="J358" s="25" t="s">
        <v>302</v>
      </c>
      <c r="K358" s="4" t="str">
        <f>IF(_xlfn.XLOOKUP(LEFT(F358,12),'Reference_data '!G:G,'Reference_data '!I:I,"First Error",0,1)="First Error",_xlfn.XLOOKUP(LEFT(F358,7),'Reference_data '!G:G,'Reference_data '!H:H,"Second Error",0,1),_xlfn.XLOOKUP(LEFT(F358,12),'Reference_data '!G:G,'Reference_data '!I:I,"First Error",0,1))</f>
        <v>PACKING-MOULDING PLANT</v>
      </c>
      <c r="M358" s="10" t="e">
        <f>VLOOKUP(L358,'Reference_data '!$A$2:$B$17,2,0)</f>
        <v>#N/A</v>
      </c>
      <c r="N358" s="10" t="e">
        <f>VLOOKUP(L358,'Reference_data '!$A$2:$C$18,3,0)</f>
        <v>#N/A</v>
      </c>
      <c r="O358" s="134">
        <v>45030</v>
      </c>
      <c r="P358" s="134">
        <v>45034</v>
      </c>
      <c r="S358" s="139" t="s">
        <v>6102</v>
      </c>
      <c r="AA358" s="63"/>
    </row>
    <row r="359" spans="1:29" ht="15.5" x14ac:dyDescent="0.35">
      <c r="A359" s="10">
        <f t="shared" si="15"/>
        <v>6</v>
      </c>
      <c r="B359" s="63" t="str">
        <f t="shared" si="16"/>
        <v/>
      </c>
      <c r="C359" s="177">
        <v>13155576</v>
      </c>
      <c r="D359" s="43">
        <v>44967</v>
      </c>
      <c r="E359" s="25" t="s">
        <v>865</v>
      </c>
      <c r="F359" s="25" t="s">
        <v>866</v>
      </c>
      <c r="G359" s="25" t="s">
        <v>10</v>
      </c>
      <c r="H359" s="25" t="s">
        <v>218</v>
      </c>
      <c r="I359" s="25" t="s">
        <v>285</v>
      </c>
      <c r="J359" s="25" t="s">
        <v>246</v>
      </c>
      <c r="K359" s="4" t="str">
        <f>IF(_xlfn.XLOOKUP(LEFT(F359,12),'Reference_data '!G:G,'Reference_data '!I:I,"First Error",0,1)="First Error",_xlfn.XLOOKUP(LEFT(F359,7),'Reference_data '!G:G,'Reference_data '!H:H,"Second Error",0,1),_xlfn.XLOOKUP(LEFT(F359,12),'Reference_data '!G:G,'Reference_data '!I:I,"First Error",0,1))</f>
        <v>PACKING</v>
      </c>
      <c r="M359" s="10" t="e">
        <f>VLOOKUP(L359,'Reference_data '!$A$2:$B$17,2,0)</f>
        <v>#N/A</v>
      </c>
      <c r="N359" s="10" t="e">
        <f>VLOOKUP(L359,'Reference_data '!$A$2:$C$18,3,0)</f>
        <v>#N/A</v>
      </c>
      <c r="AA359" s="63"/>
    </row>
    <row r="360" spans="1:29" ht="15.5" x14ac:dyDescent="0.35">
      <c r="A360" s="10">
        <f t="shared" si="15"/>
        <v>8</v>
      </c>
      <c r="B360" s="63">
        <f t="shared" si="16"/>
        <v>1</v>
      </c>
      <c r="C360" s="177">
        <v>13160346</v>
      </c>
      <c r="D360" s="376">
        <v>44975</v>
      </c>
      <c r="E360" s="25" t="s">
        <v>867</v>
      </c>
      <c r="F360" s="25" t="s">
        <v>217</v>
      </c>
      <c r="G360" s="25" t="s">
        <v>61</v>
      </c>
      <c r="H360" s="25" t="s">
        <v>218</v>
      </c>
      <c r="I360" s="25" t="s">
        <v>219</v>
      </c>
      <c r="J360" s="25" t="s">
        <v>220</v>
      </c>
      <c r="K360" s="4" t="str">
        <f>IF(_xlfn.XLOOKUP(LEFT(F360,12),'Reference_data '!G:G,'Reference_data '!I:I,"First Error",0,1)="First Error",_xlfn.XLOOKUP(LEFT(F360,7),'Reference_data '!G:G,'Reference_data '!H:H,"Second Error",0,1),_xlfn.XLOOKUP(LEFT(F360,12),'Reference_data '!G:G,'Reference_data '!I:I,"First Error",0,1))</f>
        <v>PACKING</v>
      </c>
      <c r="M360" s="10" t="e">
        <f>VLOOKUP(L360,'Reference_data '!$A$2:$B$17,2,0)</f>
        <v>#N/A</v>
      </c>
      <c r="N360" s="10" t="e">
        <f>VLOOKUP(L360,'Reference_data '!$A$2:$C$18,3,0)</f>
        <v>#N/A</v>
      </c>
      <c r="S360" s="404" t="s">
        <v>225</v>
      </c>
      <c r="AA360" s="63"/>
    </row>
    <row r="361" spans="1:29" ht="15.5" x14ac:dyDescent="0.35">
      <c r="A361" s="10">
        <f t="shared" si="15"/>
        <v>7</v>
      </c>
      <c r="B361" s="63" t="str">
        <f t="shared" si="16"/>
        <v/>
      </c>
      <c r="C361" s="177">
        <v>13156098</v>
      </c>
      <c r="D361" s="43">
        <v>44968</v>
      </c>
      <c r="E361" s="25" t="s">
        <v>868</v>
      </c>
      <c r="F361" s="25" t="s">
        <v>781</v>
      </c>
      <c r="G361" s="25" t="s">
        <v>10</v>
      </c>
      <c r="H361" s="25" t="s">
        <v>237</v>
      </c>
      <c r="I361" s="25" t="s">
        <v>382</v>
      </c>
      <c r="J361" s="25" t="s">
        <v>246</v>
      </c>
      <c r="K361" s="4" t="str">
        <f>IF(_xlfn.XLOOKUP(LEFT(F361,12),'Reference_data '!G:G,'Reference_data '!I:I,"First Error",0,1)="First Error",_xlfn.XLOOKUP(LEFT(F361,7),'Reference_data '!G:G,'Reference_data '!H:H,"Second Error",0,1),_xlfn.XLOOKUP(LEFT(F361,12),'Reference_data '!G:G,'Reference_data '!I:I,"First Error",0,1))</f>
        <v>PACKING</v>
      </c>
      <c r="M361" s="10" t="e">
        <f>VLOOKUP(L361,'Reference_data '!$A$2:$B$17,2,0)</f>
        <v>#N/A</v>
      </c>
      <c r="N361" s="10" t="e">
        <f>VLOOKUP(L361,'Reference_data '!$A$2:$C$18,3,0)</f>
        <v>#N/A</v>
      </c>
      <c r="AA361" s="63"/>
    </row>
    <row r="362" spans="1:29" ht="15.5" x14ac:dyDescent="0.35">
      <c r="A362" s="10">
        <f t="shared" si="15"/>
        <v>7</v>
      </c>
      <c r="B362" s="63">
        <f t="shared" si="16"/>
        <v>1</v>
      </c>
      <c r="C362" s="177">
        <v>13156827</v>
      </c>
      <c r="D362" s="43">
        <v>44970</v>
      </c>
      <c r="E362" s="25" t="s">
        <v>869</v>
      </c>
      <c r="F362" s="25" t="s">
        <v>186</v>
      </c>
      <c r="G362" s="25" t="s">
        <v>10</v>
      </c>
      <c r="H362" s="25" t="s">
        <v>237</v>
      </c>
      <c r="I362" s="25" t="s">
        <v>238</v>
      </c>
      <c r="J362" s="25" t="s">
        <v>220</v>
      </c>
      <c r="K362" s="4" t="str">
        <f>IF(_xlfn.XLOOKUP(LEFT(F362,12),'Reference_data '!G:G,'Reference_data '!I:I,"First Error",0,1)="First Error",_xlfn.XLOOKUP(LEFT(F362,7),'Reference_data '!G:G,'Reference_data '!H:H,"Second Error",0,1),_xlfn.XLOOKUP(LEFT(F362,12),'Reference_data '!G:G,'Reference_data '!I:I,"First Error",0,1))</f>
        <v>PACKING-MOULDING PLANT</v>
      </c>
      <c r="M362" s="10" t="e">
        <f>VLOOKUP(L362,'Reference_data '!$A$2:$B$17,2,0)</f>
        <v>#N/A</v>
      </c>
      <c r="N362" s="10" t="e">
        <f>VLOOKUP(L362,'Reference_data '!$A$2:$C$18,3,0)</f>
        <v>#N/A</v>
      </c>
      <c r="AA362" s="63"/>
    </row>
    <row r="363" spans="1:29" s="350" customFormat="1" ht="15.5" x14ac:dyDescent="0.35">
      <c r="A363" s="10">
        <f t="shared" si="15"/>
        <v>7</v>
      </c>
      <c r="B363" s="63" t="str">
        <f t="shared" si="16"/>
        <v/>
      </c>
      <c r="C363" s="177">
        <v>13157551</v>
      </c>
      <c r="D363" s="376">
        <v>44971</v>
      </c>
      <c r="E363" s="25" t="s">
        <v>870</v>
      </c>
      <c r="F363" s="25" t="s">
        <v>394</v>
      </c>
      <c r="G363" s="25" t="s">
        <v>92</v>
      </c>
      <c r="H363" s="25" t="s">
        <v>218</v>
      </c>
      <c r="I363" s="25" t="s">
        <v>285</v>
      </c>
      <c r="J363" s="25" t="s">
        <v>246</v>
      </c>
      <c r="K363" s="4" t="str">
        <f>IF(_xlfn.XLOOKUP(LEFT(F363,12),'Reference_data '!G:G,'Reference_data '!I:I,"First Error",0,1)="First Error",_xlfn.XLOOKUP(LEFT(F363,7),'Reference_data '!G:G,'Reference_data '!H:H,"Second Error",0,1),_xlfn.XLOOKUP(LEFT(F363,12),'Reference_data '!G:G,'Reference_data '!I:I,"First Error",0,1))</f>
        <v>PACKING</v>
      </c>
      <c r="L363" s="63"/>
      <c r="M363" s="10" t="e">
        <f>VLOOKUP(L363,'Reference_data '!$A$2:$B$17,2,0)</f>
        <v>#N/A</v>
      </c>
      <c r="N363" s="10" t="e">
        <f>VLOOKUP(L363,'Reference_data '!$A$2:$C$18,3,0)</f>
        <v>#N/A</v>
      </c>
      <c r="O363" s="63"/>
      <c r="P363" s="63"/>
      <c r="Q363" s="63"/>
      <c r="R363" s="63"/>
      <c r="S363" s="139"/>
      <c r="T363" s="63"/>
      <c r="U363" s="63"/>
      <c r="V363" s="10"/>
      <c r="W363" s="63"/>
      <c r="X363" s="63"/>
      <c r="Y363" s="63"/>
      <c r="Z363" s="63"/>
      <c r="AA363" s="63"/>
      <c r="AB363" s="64"/>
      <c r="AC363" s="64"/>
    </row>
    <row r="364" spans="1:29" ht="15.5" x14ac:dyDescent="0.35">
      <c r="A364" s="10">
        <f t="shared" si="15"/>
        <v>7</v>
      </c>
      <c r="B364" s="63" t="str">
        <f t="shared" si="16"/>
        <v/>
      </c>
      <c r="C364" s="177">
        <v>13158722</v>
      </c>
      <c r="D364" s="376">
        <v>44972</v>
      </c>
      <c r="E364" s="25" t="s">
        <v>871</v>
      </c>
      <c r="F364" s="25" t="s">
        <v>478</v>
      </c>
      <c r="G364" s="25" t="s">
        <v>92</v>
      </c>
      <c r="H364" s="25" t="s">
        <v>288</v>
      </c>
      <c r="I364" s="25" t="s">
        <v>238</v>
      </c>
      <c r="J364" s="25" t="s">
        <v>309</v>
      </c>
      <c r="K364" s="4" t="str">
        <f>IF(_xlfn.XLOOKUP(LEFT(F364,12),'Reference_data '!G:G,'Reference_data '!I:I,"First Error",0,1)="First Error",_xlfn.XLOOKUP(LEFT(F364,7),'Reference_data '!G:G,'Reference_data '!H:H,"Second Error",0,1),_xlfn.XLOOKUP(LEFT(F364,12),'Reference_data '!G:G,'Reference_data '!I:I,"First Error",0,1))</f>
        <v>PACKING-MOULDING PLANT</v>
      </c>
      <c r="L364" s="63">
        <v>2799</v>
      </c>
      <c r="M364" s="10" t="str">
        <f>VLOOKUP(L364,'Reference_data '!$A$2:$B$17,2,0)</f>
        <v>Prakash</v>
      </c>
      <c r="N364" s="10" t="str">
        <f>VLOOKUP(L364,'Reference_data '!$A$2:$C$18,3,0)</f>
        <v>INS</v>
      </c>
      <c r="O364" s="134">
        <v>45030</v>
      </c>
      <c r="S364" s="139" t="s">
        <v>872</v>
      </c>
      <c r="AA364" s="63"/>
    </row>
    <row r="365" spans="1:29" s="350" customFormat="1" ht="15.5" x14ac:dyDescent="0.35">
      <c r="A365" s="10">
        <f t="shared" si="15"/>
        <v>7</v>
      </c>
      <c r="B365" s="63">
        <f t="shared" si="16"/>
        <v>1</v>
      </c>
      <c r="C365" s="177">
        <v>13159574</v>
      </c>
      <c r="D365" s="376">
        <v>44974</v>
      </c>
      <c r="E365" s="25" t="s">
        <v>873</v>
      </c>
      <c r="F365" s="25" t="s">
        <v>441</v>
      </c>
      <c r="G365" s="25" t="s">
        <v>92</v>
      </c>
      <c r="H365" s="25" t="s">
        <v>218</v>
      </c>
      <c r="I365" s="25" t="s">
        <v>238</v>
      </c>
      <c r="J365" s="25" t="s">
        <v>220</v>
      </c>
      <c r="K365" s="4" t="str">
        <f>IF(_xlfn.XLOOKUP(LEFT(F365,12),'Reference_data '!G:G,'Reference_data '!I:I,"First Error",0,1)="First Error",_xlfn.XLOOKUP(LEFT(F365,7),'Reference_data '!G:G,'Reference_data '!H:H,"Second Error",0,1),_xlfn.XLOOKUP(LEFT(F365,12),'Reference_data '!G:G,'Reference_data '!I:I,"First Error",0,1))</f>
        <v>PACKING-MOULDING PLANT</v>
      </c>
      <c r="L365" s="63"/>
      <c r="M365" s="10" t="e">
        <f>VLOOKUP(L365,'Reference_data '!$A$2:$B$17,2,0)</f>
        <v>#N/A</v>
      </c>
      <c r="N365" s="10" t="e">
        <f>VLOOKUP(L365,'Reference_data '!$A$2:$C$18,3,0)</f>
        <v>#N/A</v>
      </c>
      <c r="O365" s="63"/>
      <c r="P365" s="63"/>
      <c r="Q365" s="63"/>
      <c r="R365" s="63"/>
      <c r="S365" s="139"/>
      <c r="T365" s="63"/>
      <c r="U365" s="63"/>
      <c r="V365" s="10"/>
      <c r="W365" s="63"/>
      <c r="X365" s="63"/>
      <c r="Y365" s="63"/>
      <c r="Z365" s="63"/>
      <c r="AA365" s="63"/>
      <c r="AB365" s="64"/>
      <c r="AC365" s="64"/>
    </row>
    <row r="366" spans="1:29" ht="15.5" x14ac:dyDescent="0.35">
      <c r="A366" s="10">
        <f t="shared" si="15"/>
        <v>7</v>
      </c>
      <c r="B366" s="63" t="str">
        <f t="shared" si="16"/>
        <v/>
      </c>
      <c r="C366" s="177">
        <v>13159799</v>
      </c>
      <c r="D366" s="43">
        <v>44974</v>
      </c>
      <c r="E366" s="25" t="s">
        <v>874</v>
      </c>
      <c r="F366" s="25" t="s">
        <v>80</v>
      </c>
      <c r="G366" s="25" t="s">
        <v>10</v>
      </c>
      <c r="H366" s="25" t="s">
        <v>237</v>
      </c>
      <c r="I366" s="25" t="s">
        <v>697</v>
      </c>
      <c r="J366" s="25" t="s">
        <v>246</v>
      </c>
      <c r="K366" s="4" t="str">
        <f>IF(_xlfn.XLOOKUP(LEFT(F366,12),'Reference_data '!G:G,'Reference_data '!I:I,"First Error",0,1)="First Error",_xlfn.XLOOKUP(LEFT(F366,7),'Reference_data '!G:G,'Reference_data '!H:H,"Second Error",0,1),_xlfn.XLOOKUP(LEFT(F366,12),'Reference_data '!G:G,'Reference_data '!I:I,"First Error",0,1))</f>
        <v>PACKING</v>
      </c>
      <c r="M366" s="10" t="e">
        <f>VLOOKUP(L366,'Reference_data '!$A$2:$B$17,2,0)</f>
        <v>#N/A</v>
      </c>
      <c r="N366" s="10" t="e">
        <f>VLOOKUP(L366,'Reference_data '!$A$2:$C$18,3,0)</f>
        <v>#N/A</v>
      </c>
      <c r="AA366" s="63"/>
    </row>
    <row r="367" spans="1:29" ht="15.5" x14ac:dyDescent="0.35">
      <c r="A367" s="10">
        <f t="shared" si="15"/>
        <v>8</v>
      </c>
      <c r="B367" s="63" t="str">
        <f t="shared" si="16"/>
        <v/>
      </c>
      <c r="C367" s="177">
        <v>13161421</v>
      </c>
      <c r="D367" s="376">
        <v>44977</v>
      </c>
      <c r="E367" s="25" t="s">
        <v>875</v>
      </c>
      <c r="F367" s="25" t="s">
        <v>188</v>
      </c>
      <c r="G367" s="25" t="s">
        <v>92</v>
      </c>
      <c r="H367" s="25" t="s">
        <v>327</v>
      </c>
      <c r="I367" s="25" t="s">
        <v>255</v>
      </c>
      <c r="J367" s="25" t="s">
        <v>246</v>
      </c>
      <c r="K367" s="4" t="str">
        <f>IF(_xlfn.XLOOKUP(LEFT(F367,12),'Reference_data '!G:G,'Reference_data '!I:I,"First Error",0,1)="First Error",_xlfn.XLOOKUP(LEFT(F367,7),'Reference_data '!G:G,'Reference_data '!H:H,"Second Error",0,1),_xlfn.XLOOKUP(LEFT(F367,12),'Reference_data '!G:G,'Reference_data '!I:I,"First Error",0,1))</f>
        <v>PACKING</v>
      </c>
      <c r="M367" s="10" t="e">
        <f>VLOOKUP(L367,'Reference_data '!$A$2:$B$17,2,0)</f>
        <v>#N/A</v>
      </c>
      <c r="N367" s="10" t="e">
        <f>VLOOKUP(L367,'Reference_data '!$A$2:$C$18,3,0)</f>
        <v>#N/A</v>
      </c>
      <c r="AA367" s="63"/>
    </row>
    <row r="368" spans="1:29" s="350" customFormat="1" ht="15.5" x14ac:dyDescent="0.35">
      <c r="A368" s="10">
        <f t="shared" si="15"/>
        <v>8</v>
      </c>
      <c r="B368" s="63" t="str">
        <f t="shared" si="16"/>
        <v/>
      </c>
      <c r="C368" s="177">
        <v>13161881</v>
      </c>
      <c r="D368" s="43">
        <v>44978</v>
      </c>
      <c r="E368" s="25" t="s">
        <v>876</v>
      </c>
      <c r="F368" s="25" t="s">
        <v>877</v>
      </c>
      <c r="G368" s="25" t="s">
        <v>10</v>
      </c>
      <c r="H368" s="25" t="s">
        <v>223</v>
      </c>
      <c r="I368" s="25" t="s">
        <v>219</v>
      </c>
      <c r="J368" s="25" t="s">
        <v>246</v>
      </c>
      <c r="K368" s="4" t="str">
        <f>IF(_xlfn.XLOOKUP(LEFT(F368,12),'Reference_data '!G:G,'Reference_data '!I:I,"First Error",0,1)="First Error",_xlfn.XLOOKUP(LEFT(F368,7),'Reference_data '!G:G,'Reference_data '!H:H,"Second Error",0,1),_xlfn.XLOOKUP(LEFT(F368,12),'Reference_data '!G:G,'Reference_data '!I:I,"First Error",0,1))</f>
        <v>PACKING</v>
      </c>
      <c r="L368" s="63"/>
      <c r="M368" s="10" t="e">
        <f>VLOOKUP(L368,'Reference_data '!$A$2:$B$17,2,0)</f>
        <v>#N/A</v>
      </c>
      <c r="N368" s="10" t="e">
        <f>VLOOKUP(L368,'Reference_data '!$A$2:$C$18,3,0)</f>
        <v>#N/A</v>
      </c>
      <c r="O368" s="63"/>
      <c r="P368" s="63"/>
      <c r="Q368" s="63"/>
      <c r="R368" s="63"/>
      <c r="S368" s="139"/>
      <c r="T368" s="63"/>
      <c r="U368" s="63"/>
      <c r="V368" s="10"/>
      <c r="W368" s="63"/>
      <c r="X368" s="63"/>
      <c r="Y368" s="63"/>
      <c r="Z368" s="63"/>
      <c r="AA368" s="63"/>
      <c r="AB368" s="64"/>
      <c r="AC368" s="64"/>
    </row>
    <row r="369" spans="1:27" ht="15.5" x14ac:dyDescent="0.35">
      <c r="A369" s="10">
        <f t="shared" si="15"/>
        <v>8</v>
      </c>
      <c r="B369" s="63" t="str">
        <f t="shared" si="16"/>
        <v/>
      </c>
      <c r="C369" s="177">
        <v>13162837</v>
      </c>
      <c r="D369" s="43">
        <v>44979</v>
      </c>
      <c r="E369" s="25" t="s">
        <v>878</v>
      </c>
      <c r="F369" s="25" t="s">
        <v>182</v>
      </c>
      <c r="G369" s="25" t="s">
        <v>10</v>
      </c>
      <c r="H369" s="25" t="s">
        <v>223</v>
      </c>
      <c r="I369" s="25" t="s">
        <v>307</v>
      </c>
      <c r="J369" s="25" t="s">
        <v>246</v>
      </c>
      <c r="K369" s="4" t="str">
        <f>IF(_xlfn.XLOOKUP(LEFT(F369,12),'Reference_data '!G:G,'Reference_data '!I:I,"First Error",0,1)="First Error",_xlfn.XLOOKUP(LEFT(F369,7),'Reference_data '!G:G,'Reference_data '!H:H,"Second Error",0,1),_xlfn.XLOOKUP(LEFT(F369,12),'Reference_data '!G:G,'Reference_data '!I:I,"First Error",0,1))</f>
        <v>Kandla plant</v>
      </c>
      <c r="M369" s="10" t="e">
        <f>VLOOKUP(L369,'Reference_data '!$A$2:$B$17,2,0)</f>
        <v>#N/A</v>
      </c>
      <c r="N369" s="10" t="e">
        <f>VLOOKUP(L369,'Reference_data '!$A$2:$C$18,3,0)</f>
        <v>#N/A</v>
      </c>
      <c r="AA369" s="63"/>
    </row>
    <row r="370" spans="1:27" ht="15.5" x14ac:dyDescent="0.35">
      <c r="A370" s="10">
        <f t="shared" si="15"/>
        <v>8</v>
      </c>
      <c r="B370" s="63" t="str">
        <f t="shared" si="16"/>
        <v/>
      </c>
      <c r="C370" s="177">
        <v>13162768</v>
      </c>
      <c r="D370" s="376">
        <v>44979</v>
      </c>
      <c r="E370" s="25" t="s">
        <v>879</v>
      </c>
      <c r="F370" s="25" t="s">
        <v>456</v>
      </c>
      <c r="G370" s="25" t="s">
        <v>92</v>
      </c>
      <c r="H370" s="25" t="s">
        <v>218</v>
      </c>
      <c r="I370" s="25" t="s">
        <v>238</v>
      </c>
      <c r="J370" s="25" t="s">
        <v>246</v>
      </c>
      <c r="K370" s="4" t="str">
        <f>IF(_xlfn.XLOOKUP(LEFT(F370,12),'Reference_data '!G:G,'Reference_data '!I:I,"First Error",0,1)="First Error",_xlfn.XLOOKUP(LEFT(F370,7),'Reference_data '!G:G,'Reference_data '!H:H,"Second Error",0,1),_xlfn.XLOOKUP(LEFT(F370,12),'Reference_data '!G:G,'Reference_data '!I:I,"First Error",0,1))</f>
        <v>PACKING</v>
      </c>
      <c r="M370" s="10" t="e">
        <f>VLOOKUP(L370,'Reference_data '!$A$2:$B$17,2,0)</f>
        <v>#N/A</v>
      </c>
      <c r="N370" s="10" t="e">
        <f>VLOOKUP(L370,'Reference_data '!$A$2:$C$18,3,0)</f>
        <v>#N/A</v>
      </c>
      <c r="AA370" s="63"/>
    </row>
    <row r="371" spans="1:27" ht="15.5" x14ac:dyDescent="0.35">
      <c r="A371" s="10">
        <f t="shared" si="15"/>
        <v>8</v>
      </c>
      <c r="B371" s="63" t="str">
        <f t="shared" si="16"/>
        <v/>
      </c>
      <c r="C371" s="177">
        <v>13162771</v>
      </c>
      <c r="D371" s="43">
        <v>44979</v>
      </c>
      <c r="E371" s="25" t="s">
        <v>880</v>
      </c>
      <c r="F371" s="25" t="s">
        <v>236</v>
      </c>
      <c r="G371" s="25" t="s">
        <v>10</v>
      </c>
      <c r="H371" s="25" t="s">
        <v>218</v>
      </c>
      <c r="I371" s="25" t="s">
        <v>238</v>
      </c>
      <c r="J371" s="25" t="s">
        <v>246</v>
      </c>
      <c r="K371" s="4" t="str">
        <f>IF(_xlfn.XLOOKUP(LEFT(F371,12),'Reference_data '!G:G,'Reference_data '!I:I,"First Error",0,1)="First Error",_xlfn.XLOOKUP(LEFT(F371,7),'Reference_data '!G:G,'Reference_data '!H:H,"Second Error",0,1),_xlfn.XLOOKUP(LEFT(F371,12),'Reference_data '!G:G,'Reference_data '!I:I,"First Error",0,1))</f>
        <v>PACKING</v>
      </c>
      <c r="M371" s="10" t="e">
        <f>VLOOKUP(L371,'Reference_data '!$A$2:$B$17,2,0)</f>
        <v>#N/A</v>
      </c>
      <c r="N371" s="10" t="e">
        <f>VLOOKUP(L371,'Reference_data '!$A$2:$C$18,3,0)</f>
        <v>#N/A</v>
      </c>
      <c r="AA371" s="63"/>
    </row>
    <row r="372" spans="1:27" ht="15.5" x14ac:dyDescent="0.35">
      <c r="A372" s="10">
        <f t="shared" si="15"/>
        <v>8</v>
      </c>
      <c r="B372" s="63" t="str">
        <f t="shared" si="16"/>
        <v/>
      </c>
      <c r="C372" s="177">
        <v>13162772</v>
      </c>
      <c r="D372" s="43">
        <v>44979</v>
      </c>
      <c r="E372" s="25" t="s">
        <v>881</v>
      </c>
      <c r="F372" s="25" t="s">
        <v>705</v>
      </c>
      <c r="G372" s="25" t="s">
        <v>10</v>
      </c>
      <c r="H372" s="25" t="s">
        <v>218</v>
      </c>
      <c r="I372" s="25" t="s">
        <v>238</v>
      </c>
      <c r="J372" s="25" t="s">
        <v>246</v>
      </c>
      <c r="K372" s="4" t="str">
        <f>IF(_xlfn.XLOOKUP(LEFT(F372,12),'Reference_data '!G:G,'Reference_data '!I:I,"First Error",0,1)="First Error",_xlfn.XLOOKUP(LEFT(F372,7),'Reference_data '!G:G,'Reference_data '!H:H,"Second Error",0,1),_xlfn.XLOOKUP(LEFT(F372,12),'Reference_data '!G:G,'Reference_data '!I:I,"First Error",0,1))</f>
        <v>PACKING</v>
      </c>
      <c r="M372" s="10" t="e">
        <f>VLOOKUP(L372,'Reference_data '!$A$2:$B$17,2,0)</f>
        <v>#N/A</v>
      </c>
      <c r="N372" s="10" t="e">
        <f>VLOOKUP(L372,'Reference_data '!$A$2:$C$18,3,0)</f>
        <v>#N/A</v>
      </c>
      <c r="AA372" s="63"/>
    </row>
    <row r="373" spans="1:27" ht="15.5" x14ac:dyDescent="0.35">
      <c r="A373" s="10">
        <f t="shared" si="15"/>
        <v>8</v>
      </c>
      <c r="B373" s="63">
        <f t="shared" si="16"/>
        <v>1</v>
      </c>
      <c r="C373" s="177">
        <v>13162905</v>
      </c>
      <c r="D373" s="43">
        <v>44979</v>
      </c>
      <c r="E373" s="25" t="s">
        <v>882</v>
      </c>
      <c r="F373" s="25" t="s">
        <v>87</v>
      </c>
      <c r="G373" s="25" t="s">
        <v>10</v>
      </c>
      <c r="H373" s="25" t="s">
        <v>223</v>
      </c>
      <c r="I373" s="25" t="s">
        <v>233</v>
      </c>
      <c r="J373" s="25" t="s">
        <v>220</v>
      </c>
      <c r="K373" s="4" t="str">
        <f>IF(_xlfn.XLOOKUP(LEFT(F373,12),'Reference_data '!G:G,'Reference_data '!I:I,"First Error",0,1)="First Error",_xlfn.XLOOKUP(LEFT(F373,7),'Reference_data '!G:G,'Reference_data '!H:H,"Second Error",0,1),_xlfn.XLOOKUP(LEFT(F373,12),'Reference_data '!G:G,'Reference_data '!I:I,"First Error",0,1))</f>
        <v>BOILER</v>
      </c>
      <c r="M373" s="10" t="e">
        <f>VLOOKUP(L373,'Reference_data '!$A$2:$B$17,2,0)</f>
        <v>#N/A</v>
      </c>
      <c r="N373" s="10" t="e">
        <f>VLOOKUP(L373,'Reference_data '!$A$2:$C$18,3,0)</f>
        <v>#N/A</v>
      </c>
      <c r="AA373" s="63"/>
    </row>
    <row r="374" spans="1:27" ht="15.5" x14ac:dyDescent="0.35">
      <c r="A374" s="10">
        <f t="shared" si="15"/>
        <v>8</v>
      </c>
      <c r="B374" s="63" t="str">
        <f t="shared" si="16"/>
        <v/>
      </c>
      <c r="C374" s="177">
        <v>13162851</v>
      </c>
      <c r="D374" s="43">
        <v>44979</v>
      </c>
      <c r="E374" s="25" t="s">
        <v>883</v>
      </c>
      <c r="F374" s="25" t="s">
        <v>80</v>
      </c>
      <c r="G374" s="25" t="s">
        <v>10</v>
      </c>
      <c r="H374" s="25" t="s">
        <v>223</v>
      </c>
      <c r="I374" s="25" t="s">
        <v>233</v>
      </c>
      <c r="J374" s="25" t="s">
        <v>246</v>
      </c>
      <c r="K374" s="4" t="str">
        <f>IF(_xlfn.XLOOKUP(LEFT(F374,12),'Reference_data '!G:G,'Reference_data '!I:I,"First Error",0,1)="First Error",_xlfn.XLOOKUP(LEFT(F374,7),'Reference_data '!G:G,'Reference_data '!H:H,"Second Error",0,1),_xlfn.XLOOKUP(LEFT(F374,12),'Reference_data '!G:G,'Reference_data '!I:I,"First Error",0,1))</f>
        <v>PACKING</v>
      </c>
      <c r="M374" s="10" t="e">
        <f>VLOOKUP(L374,'Reference_data '!$A$2:$B$17,2,0)</f>
        <v>#N/A</v>
      </c>
      <c r="N374" s="10" t="e">
        <f>VLOOKUP(L374,'Reference_data '!$A$2:$C$18,3,0)</f>
        <v>#N/A</v>
      </c>
      <c r="AA374" s="63"/>
    </row>
    <row r="375" spans="1:27" ht="15.5" x14ac:dyDescent="0.35">
      <c r="A375" s="10">
        <f t="shared" si="15"/>
        <v>8</v>
      </c>
      <c r="B375" s="63" t="str">
        <f t="shared" si="16"/>
        <v/>
      </c>
      <c r="C375" s="177">
        <v>13162852</v>
      </c>
      <c r="D375" s="43">
        <v>44979</v>
      </c>
      <c r="E375" s="25" t="s">
        <v>884</v>
      </c>
      <c r="F375" s="25" t="s">
        <v>80</v>
      </c>
      <c r="G375" s="25" t="s">
        <v>10</v>
      </c>
      <c r="H375" s="25" t="s">
        <v>223</v>
      </c>
      <c r="I375" s="25" t="s">
        <v>233</v>
      </c>
      <c r="J375" s="25" t="s">
        <v>246</v>
      </c>
      <c r="K375" s="4" t="str">
        <f>IF(_xlfn.XLOOKUP(LEFT(F375,12),'Reference_data '!G:G,'Reference_data '!I:I,"First Error",0,1)="First Error",_xlfn.XLOOKUP(LEFT(F375,7),'Reference_data '!G:G,'Reference_data '!H:H,"Second Error",0,1),_xlfn.XLOOKUP(LEFT(F375,12),'Reference_data '!G:G,'Reference_data '!I:I,"First Error",0,1))</f>
        <v>PACKING</v>
      </c>
      <c r="M375" s="10" t="e">
        <f>VLOOKUP(L375,'Reference_data '!$A$2:$B$17,2,0)</f>
        <v>#N/A</v>
      </c>
      <c r="N375" s="10" t="e">
        <f>VLOOKUP(L375,'Reference_data '!$A$2:$C$18,3,0)</f>
        <v>#N/A</v>
      </c>
      <c r="AA375" s="63"/>
    </row>
    <row r="376" spans="1:27" ht="15.5" x14ac:dyDescent="0.35">
      <c r="A376" s="10">
        <f t="shared" si="15"/>
        <v>8</v>
      </c>
      <c r="B376" s="63">
        <f t="shared" si="16"/>
        <v>11</v>
      </c>
      <c r="C376" s="177">
        <v>13162985</v>
      </c>
      <c r="D376" s="376">
        <v>44979</v>
      </c>
      <c r="E376" s="25" t="s">
        <v>885</v>
      </c>
      <c r="F376" s="25" t="s">
        <v>236</v>
      </c>
      <c r="G376" s="25" t="s">
        <v>92</v>
      </c>
      <c r="H376" s="25" t="s">
        <v>218</v>
      </c>
      <c r="I376" s="25" t="s">
        <v>238</v>
      </c>
      <c r="J376" s="25" t="s">
        <v>220</v>
      </c>
      <c r="K376" s="4" t="str">
        <f>IF(_xlfn.XLOOKUP(LEFT(F376,12),'Reference_data '!G:G,'Reference_data '!I:I,"First Error",0,1)="First Error",_xlfn.XLOOKUP(LEFT(F376,7),'Reference_data '!G:G,'Reference_data '!H:H,"Second Error",0,1),_xlfn.XLOOKUP(LEFT(F376,12),'Reference_data '!G:G,'Reference_data '!I:I,"First Error",0,1))</f>
        <v>PACKING</v>
      </c>
      <c r="L376" s="63">
        <v>2799</v>
      </c>
      <c r="M376" s="10" t="str">
        <f>VLOOKUP(L376,'Reference_data '!$A$2:$B$17,2,0)</f>
        <v>Prakash</v>
      </c>
      <c r="N376" s="10" t="str">
        <f>VLOOKUP(L376,'Reference_data '!$A$2:$C$18,3,0)</f>
        <v>INS</v>
      </c>
      <c r="Q376" s="134">
        <v>44996</v>
      </c>
      <c r="R376" s="63">
        <v>1.5</v>
      </c>
      <c r="S376" s="139" t="s">
        <v>886</v>
      </c>
      <c r="AA376" s="63" t="s">
        <v>140</v>
      </c>
    </row>
    <row r="377" spans="1:27" ht="15.5" x14ac:dyDescent="0.35">
      <c r="A377" s="10">
        <f t="shared" si="15"/>
        <v>8</v>
      </c>
      <c r="B377" s="63">
        <f t="shared" si="16"/>
        <v>1</v>
      </c>
      <c r="C377" s="177">
        <v>13163388</v>
      </c>
      <c r="D377" s="376">
        <v>44980</v>
      </c>
      <c r="E377" s="25" t="s">
        <v>887</v>
      </c>
      <c r="F377" s="25" t="s">
        <v>186</v>
      </c>
      <c r="G377" s="25" t="s">
        <v>61</v>
      </c>
      <c r="H377" s="25" t="s">
        <v>218</v>
      </c>
      <c r="I377" s="25" t="s">
        <v>238</v>
      </c>
      <c r="J377" s="25" t="s">
        <v>220</v>
      </c>
      <c r="K377" s="4" t="str">
        <f>IF(_xlfn.XLOOKUP(LEFT(F377,12),'Reference_data '!G:G,'Reference_data '!I:I,"First Error",0,1)="First Error",_xlfn.XLOOKUP(LEFT(F377,7),'Reference_data '!G:G,'Reference_data '!H:H,"Second Error",0,1),_xlfn.XLOOKUP(LEFT(F377,12),'Reference_data '!G:G,'Reference_data '!I:I,"First Error",0,1))</f>
        <v>PACKING-MOULDING PLANT</v>
      </c>
      <c r="M377" s="10" t="e">
        <f>VLOOKUP(L377,'Reference_data '!$A$2:$B$17,2,0)</f>
        <v>#N/A</v>
      </c>
      <c r="N377" s="10" t="e">
        <f>VLOOKUP(L377,'Reference_data '!$A$2:$C$18,3,0)</f>
        <v>#N/A</v>
      </c>
      <c r="S377" s="404" t="s">
        <v>225</v>
      </c>
      <c r="AA377" s="63"/>
    </row>
    <row r="378" spans="1:27" ht="15.5" x14ac:dyDescent="0.35">
      <c r="A378" s="10">
        <f t="shared" si="15"/>
        <v>8</v>
      </c>
      <c r="B378" s="63">
        <f t="shared" si="16"/>
        <v>1</v>
      </c>
      <c r="C378" s="177">
        <v>13163603</v>
      </c>
      <c r="D378" s="43">
        <v>44980</v>
      </c>
      <c r="E378" s="25" t="s">
        <v>888</v>
      </c>
      <c r="F378" s="25" t="s">
        <v>54</v>
      </c>
      <c r="G378" s="25" t="s">
        <v>61</v>
      </c>
      <c r="H378" s="25" t="s">
        <v>327</v>
      </c>
      <c r="I378" s="25" t="s">
        <v>468</v>
      </c>
      <c r="J378" s="25" t="s">
        <v>220</v>
      </c>
      <c r="K378" s="4" t="str">
        <f>IF(_xlfn.XLOOKUP(LEFT(F378,12),'Reference_data '!G:G,'Reference_data '!I:I,"First Error",0,1)="First Error",_xlfn.XLOOKUP(LEFT(F378,7),'Reference_data '!G:G,'Reference_data '!H:H,"Second Error",0,1),_xlfn.XLOOKUP(LEFT(F378,12),'Reference_data '!G:G,'Reference_data '!I:I,"First Error",0,1))</f>
        <v>BAKERY 96 TON</v>
      </c>
      <c r="M378" s="10" t="e">
        <f>VLOOKUP(L378,'Reference_data '!$A$2:$B$17,2,0)</f>
        <v>#N/A</v>
      </c>
      <c r="N378" s="10" t="e">
        <f>VLOOKUP(L378,'Reference_data '!$A$2:$C$18,3,0)</f>
        <v>#N/A</v>
      </c>
      <c r="AA378" s="63"/>
    </row>
    <row r="379" spans="1:27" ht="15.5" x14ac:dyDescent="0.35">
      <c r="A379" s="10">
        <f t="shared" si="15"/>
        <v>8</v>
      </c>
      <c r="B379" s="63" t="str">
        <f t="shared" si="16"/>
        <v/>
      </c>
      <c r="C379" s="177">
        <v>13162901</v>
      </c>
      <c r="D379" s="43">
        <v>44979</v>
      </c>
      <c r="E379" s="25" t="s">
        <v>889</v>
      </c>
      <c r="F379" s="25" t="s">
        <v>890</v>
      </c>
      <c r="G379" s="25" t="s">
        <v>10</v>
      </c>
      <c r="H379" s="25" t="s">
        <v>218</v>
      </c>
      <c r="I379" s="25" t="s">
        <v>219</v>
      </c>
      <c r="J379" s="25" t="s">
        <v>246</v>
      </c>
      <c r="K379" s="4" t="str">
        <f>IF(_xlfn.XLOOKUP(LEFT(F379,12),'Reference_data '!G:G,'Reference_data '!I:I,"First Error",0,1)="First Error",_xlfn.XLOOKUP(LEFT(F379,7),'Reference_data '!G:G,'Reference_data '!H:H,"Second Error",0,1),_xlfn.XLOOKUP(LEFT(F379,12),'Reference_data '!G:G,'Reference_data '!I:I,"First Error",0,1))</f>
        <v>PACKING</v>
      </c>
      <c r="M379" s="10" t="e">
        <f>VLOOKUP(L379,'Reference_data '!$A$2:$B$17,2,0)</f>
        <v>#N/A</v>
      </c>
      <c r="N379" s="10" t="e">
        <f>VLOOKUP(L379,'Reference_data '!$A$2:$C$18,3,0)</f>
        <v>#N/A</v>
      </c>
      <c r="AA379" s="63"/>
    </row>
    <row r="380" spans="1:27" ht="29" x14ac:dyDescent="0.35">
      <c r="A380" s="10">
        <f t="shared" si="15"/>
        <v>7</v>
      </c>
      <c r="B380" s="63" t="str">
        <f t="shared" si="16"/>
        <v/>
      </c>
      <c r="C380" s="177">
        <v>13159816</v>
      </c>
      <c r="D380" s="43">
        <v>44973</v>
      </c>
      <c r="E380" s="25" t="s">
        <v>891</v>
      </c>
      <c r="F380" s="25" t="s">
        <v>380</v>
      </c>
      <c r="G380" s="25" t="s">
        <v>117</v>
      </c>
      <c r="H380" s="25" t="s">
        <v>327</v>
      </c>
      <c r="I380" s="25" t="s">
        <v>270</v>
      </c>
      <c r="J380" s="25" t="s">
        <v>246</v>
      </c>
      <c r="K380" s="4" t="str">
        <f>IF(_xlfn.XLOOKUP(LEFT(F380,12),'Reference_data '!G:G,'Reference_data '!I:I,"First Error",0,1)="First Error",_xlfn.XLOOKUP(LEFT(F380,7),'Reference_data '!G:G,'Reference_data '!H:H,"Second Error",0,1),_xlfn.XLOOKUP(LEFT(F380,12),'Reference_data '!G:G,'Reference_data '!I:I,"First Error",0,1))</f>
        <v>RAW PRODUCT TANKFARM RMFG</v>
      </c>
      <c r="M380" s="10" t="e">
        <f>VLOOKUP(L380,'Reference_data '!$A$2:$B$17,2,0)</f>
        <v>#N/A</v>
      </c>
      <c r="N380" s="10" t="e">
        <f>VLOOKUP(L380,'Reference_data '!$A$2:$C$18,3,0)</f>
        <v>#N/A</v>
      </c>
      <c r="AA380" s="63"/>
    </row>
    <row r="381" spans="1:27" ht="15.5" x14ac:dyDescent="0.35">
      <c r="A381" s="10">
        <f t="shared" si="15"/>
        <v>8</v>
      </c>
      <c r="B381" s="63" t="str">
        <f t="shared" si="16"/>
        <v/>
      </c>
      <c r="C381" s="177">
        <v>13162908</v>
      </c>
      <c r="D381" s="43">
        <v>44979</v>
      </c>
      <c r="E381" s="25" t="s">
        <v>892</v>
      </c>
      <c r="F381" s="25" t="s">
        <v>820</v>
      </c>
      <c r="G381" s="25" t="s">
        <v>10</v>
      </c>
      <c r="H381" s="25" t="s">
        <v>223</v>
      </c>
      <c r="I381" s="25" t="s">
        <v>233</v>
      </c>
      <c r="J381" s="25" t="s">
        <v>246</v>
      </c>
      <c r="K381" s="4" t="str">
        <f>IF(_xlfn.XLOOKUP(LEFT(F381,12),'Reference_data '!G:G,'Reference_data '!I:I,"First Error",0,1)="First Error",_xlfn.XLOOKUP(LEFT(F381,7),'Reference_data '!G:G,'Reference_data '!H:H,"Second Error",0,1),_xlfn.XLOOKUP(LEFT(F381,12),'Reference_data '!G:G,'Reference_data '!I:I,"First Error",0,1))</f>
        <v>PACKING</v>
      </c>
      <c r="M381" s="10" t="e">
        <f>VLOOKUP(L381,'Reference_data '!$A$2:$B$17,2,0)</f>
        <v>#N/A</v>
      </c>
      <c r="N381" s="10" t="e">
        <f>VLOOKUP(L381,'Reference_data '!$A$2:$C$18,3,0)</f>
        <v>#N/A</v>
      </c>
      <c r="AA381" s="63"/>
    </row>
    <row r="382" spans="1:27" ht="15.5" x14ac:dyDescent="0.35">
      <c r="A382" s="10">
        <f t="shared" si="15"/>
        <v>8</v>
      </c>
      <c r="B382" s="63" t="str">
        <f t="shared" si="16"/>
        <v/>
      </c>
      <c r="C382" s="177">
        <v>13162984</v>
      </c>
      <c r="D382" s="376">
        <v>44979</v>
      </c>
      <c r="E382" s="25" t="s">
        <v>893</v>
      </c>
      <c r="F382" s="25" t="s">
        <v>894</v>
      </c>
      <c r="G382" s="25" t="s">
        <v>92</v>
      </c>
      <c r="H382" s="25" t="s">
        <v>218</v>
      </c>
      <c r="I382" s="25" t="s">
        <v>238</v>
      </c>
      <c r="J382" s="25" t="s">
        <v>246</v>
      </c>
      <c r="K382" s="4" t="str">
        <f>IF(_xlfn.XLOOKUP(LEFT(F382,12),'Reference_data '!G:G,'Reference_data '!I:I,"First Error",0,1)="First Error",_xlfn.XLOOKUP(LEFT(F382,7),'Reference_data '!G:G,'Reference_data '!H:H,"Second Error",0,1),_xlfn.XLOOKUP(LEFT(F382,12),'Reference_data '!G:G,'Reference_data '!I:I,"First Error",0,1))</f>
        <v>PACKING</v>
      </c>
      <c r="M382" s="10" t="e">
        <f>VLOOKUP(L382,'Reference_data '!$A$2:$B$17,2,0)</f>
        <v>#N/A</v>
      </c>
      <c r="N382" s="10" t="e">
        <f>VLOOKUP(L382,'Reference_data '!$A$2:$C$18,3,0)</f>
        <v>#N/A</v>
      </c>
      <c r="AA382" s="63"/>
    </row>
    <row r="383" spans="1:27" ht="15.5" x14ac:dyDescent="0.35">
      <c r="A383" s="10">
        <f t="shared" si="15"/>
        <v>8</v>
      </c>
      <c r="B383" s="63" t="str">
        <f t="shared" si="16"/>
        <v/>
      </c>
      <c r="C383" s="177">
        <v>13163764</v>
      </c>
      <c r="D383" s="43">
        <v>44980</v>
      </c>
      <c r="E383" s="25" t="s">
        <v>895</v>
      </c>
      <c r="F383" s="25" t="s">
        <v>418</v>
      </c>
      <c r="G383" s="25" t="s">
        <v>10</v>
      </c>
      <c r="H383" s="25" t="s">
        <v>237</v>
      </c>
      <c r="I383" s="25" t="s">
        <v>382</v>
      </c>
      <c r="J383" s="25" t="s">
        <v>302</v>
      </c>
      <c r="K383" s="4" t="str">
        <f>IF(_xlfn.XLOOKUP(LEFT(F383,12),'Reference_data '!G:G,'Reference_data '!I:I,"First Error",0,1)="First Error",_xlfn.XLOOKUP(LEFT(F383,7),'Reference_data '!G:G,'Reference_data '!H:H,"Second Error",0,1),_xlfn.XLOOKUP(LEFT(F383,12),'Reference_data '!G:G,'Reference_data '!I:I,"First Error",0,1))</f>
        <v>PACKING-MOULDING PLANT</v>
      </c>
      <c r="M383" s="10" t="e">
        <f>VLOOKUP(L383,'Reference_data '!$A$2:$B$17,2,0)</f>
        <v>#N/A</v>
      </c>
      <c r="N383" s="10" t="e">
        <f>VLOOKUP(L383,'Reference_data '!$A$2:$C$18,3,0)</f>
        <v>#N/A</v>
      </c>
      <c r="O383" s="134">
        <v>45030</v>
      </c>
      <c r="S383" s="139" t="s">
        <v>896</v>
      </c>
      <c r="AA383" s="63"/>
    </row>
    <row r="384" spans="1:27" ht="15.5" x14ac:dyDescent="0.35">
      <c r="A384" s="10">
        <f t="shared" si="15"/>
        <v>8</v>
      </c>
      <c r="B384" s="63" t="str">
        <f t="shared" si="16"/>
        <v/>
      </c>
      <c r="C384" s="177">
        <v>13162850</v>
      </c>
      <c r="D384" s="43">
        <v>44978</v>
      </c>
      <c r="E384" s="25" t="s">
        <v>897</v>
      </c>
      <c r="F384" s="25" t="s">
        <v>80</v>
      </c>
      <c r="G384" s="25" t="s">
        <v>10</v>
      </c>
      <c r="H384" s="25" t="s">
        <v>223</v>
      </c>
      <c r="I384" s="25" t="s">
        <v>233</v>
      </c>
      <c r="J384" s="25" t="s">
        <v>246</v>
      </c>
      <c r="K384" s="4" t="str">
        <f>IF(_xlfn.XLOOKUP(LEFT(F384,12),'Reference_data '!G:G,'Reference_data '!I:I,"First Error",0,1)="First Error",_xlfn.XLOOKUP(LEFT(F384,7),'Reference_data '!G:G,'Reference_data '!H:H,"Second Error",0,1),_xlfn.XLOOKUP(LEFT(F384,12),'Reference_data '!G:G,'Reference_data '!I:I,"First Error",0,1))</f>
        <v>PACKING</v>
      </c>
      <c r="M384" s="10" t="e">
        <f>VLOOKUP(L384,'Reference_data '!$A$2:$B$17,2,0)</f>
        <v>#N/A</v>
      </c>
      <c r="N384" s="10" t="e">
        <f>VLOOKUP(L384,'Reference_data '!$A$2:$C$18,3,0)</f>
        <v>#N/A</v>
      </c>
      <c r="AA384" s="63"/>
    </row>
    <row r="385" spans="1:27" ht="15.5" x14ac:dyDescent="0.35">
      <c r="A385" s="10">
        <f t="shared" si="15"/>
        <v>9</v>
      </c>
      <c r="B385" s="63">
        <f t="shared" si="16"/>
        <v>1</v>
      </c>
      <c r="C385" s="177">
        <v>13164874</v>
      </c>
      <c r="D385" s="43">
        <v>44982</v>
      </c>
      <c r="E385" s="25" t="s">
        <v>898</v>
      </c>
      <c r="F385" s="25" t="s">
        <v>899</v>
      </c>
      <c r="G385" s="25" t="s">
        <v>10</v>
      </c>
      <c r="H385" s="25" t="s">
        <v>218</v>
      </c>
      <c r="I385" s="25" t="s">
        <v>468</v>
      </c>
      <c r="J385" s="25" t="s">
        <v>220</v>
      </c>
      <c r="K385" s="4" t="str">
        <f>IF(_xlfn.XLOOKUP(LEFT(F385,12),'Reference_data '!G:G,'Reference_data '!I:I,"First Error",0,1)="First Error",_xlfn.XLOOKUP(LEFT(F385,7),'Reference_data '!G:G,'Reference_data '!H:H,"Second Error",0,1),_xlfn.XLOOKUP(LEFT(F385,12),'Reference_data '!G:G,'Reference_data '!I:I,"First Error",0,1))</f>
        <v>BAKERY 36 TON</v>
      </c>
      <c r="L385" s="25"/>
      <c r="M385" s="10" t="e">
        <f>VLOOKUP(L385,'Reference_data '!$A$2:$B$17,2,0)</f>
        <v>#N/A</v>
      </c>
      <c r="N385" s="10" t="e">
        <f>VLOOKUP(L385,'Reference_data '!$A$2:$C$18,3,0)</f>
        <v>#N/A</v>
      </c>
      <c r="AA385" s="63"/>
    </row>
    <row r="386" spans="1:27" ht="29" x14ac:dyDescent="0.35">
      <c r="A386" s="10">
        <f t="shared" ref="A386:A449" si="17">WEEKNUM($D386,16)</f>
        <v>9</v>
      </c>
      <c r="B386" s="63">
        <f t="shared" ref="B386:B449" si="18">IF(J386="COMP",WEEKNUM(Q386,16),"")</f>
        <v>1</v>
      </c>
      <c r="C386" s="177">
        <v>13165356</v>
      </c>
      <c r="D386" s="43">
        <v>44983</v>
      </c>
      <c r="E386" s="25" t="s">
        <v>900</v>
      </c>
      <c r="F386" s="25" t="s">
        <v>583</v>
      </c>
      <c r="G386" s="25" t="s">
        <v>61</v>
      </c>
      <c r="H386" s="25" t="s">
        <v>218</v>
      </c>
      <c r="I386" s="25" t="s">
        <v>285</v>
      </c>
      <c r="J386" s="25" t="s">
        <v>220</v>
      </c>
      <c r="K386" s="4" t="str">
        <f>IF(_xlfn.XLOOKUP(LEFT(F386,12),'Reference_data '!G:G,'Reference_data '!I:I,"First Error",0,1)="First Error",_xlfn.XLOOKUP(LEFT(F386,7),'Reference_data '!G:G,'Reference_data '!H:H,"Second Error",0,1),_xlfn.XLOOKUP(LEFT(F386,12),'Reference_data '!G:G,'Reference_data '!I:I,"First Error",0,1))</f>
        <v>RAW PRODUCT TANKFARM RMFG</v>
      </c>
      <c r="M386" s="10" t="e">
        <f>VLOOKUP(L386,'Reference_data '!$A$2:$B$17,2,0)</f>
        <v>#N/A</v>
      </c>
      <c r="N386" s="10" t="e">
        <f>VLOOKUP(L386,'Reference_data '!$A$2:$C$18,3,0)</f>
        <v>#N/A</v>
      </c>
      <c r="AA386" s="63"/>
    </row>
    <row r="387" spans="1:27" ht="15.5" x14ac:dyDescent="0.35">
      <c r="A387" s="10">
        <f t="shared" si="17"/>
        <v>8</v>
      </c>
      <c r="B387" s="63" t="str">
        <f t="shared" si="18"/>
        <v/>
      </c>
      <c r="C387" s="177">
        <v>13164282</v>
      </c>
      <c r="D387" s="376">
        <v>44981</v>
      </c>
      <c r="E387" s="25" t="s">
        <v>901</v>
      </c>
      <c r="F387" s="25" t="s">
        <v>902</v>
      </c>
      <c r="G387" s="25" t="s">
        <v>92</v>
      </c>
      <c r="H387" s="25" t="s">
        <v>218</v>
      </c>
      <c r="I387" s="25" t="s">
        <v>219</v>
      </c>
      <c r="J387" s="25" t="s">
        <v>246</v>
      </c>
      <c r="K387" s="4" t="str">
        <f>IF(_xlfn.XLOOKUP(LEFT(F387,12),'Reference_data '!G:G,'Reference_data '!I:I,"First Error",0,1)="First Error",_xlfn.XLOOKUP(LEFT(F387,7),'Reference_data '!G:G,'Reference_data '!H:H,"Second Error",0,1),_xlfn.XLOOKUP(LEFT(F387,12),'Reference_data '!G:G,'Reference_data '!I:I,"First Error",0,1))</f>
        <v>PACKING</v>
      </c>
      <c r="L387" s="25"/>
      <c r="M387" s="10" t="e">
        <f>VLOOKUP(L387,'Reference_data '!$A$2:$B$17,2,0)</f>
        <v>#N/A</v>
      </c>
      <c r="N387" s="10" t="e">
        <f>VLOOKUP(L387,'Reference_data '!$A$2:$C$18,3,0)</f>
        <v>#N/A</v>
      </c>
      <c r="AA387" s="63"/>
    </row>
    <row r="388" spans="1:27" ht="15.5" x14ac:dyDescent="0.35">
      <c r="A388" s="10">
        <f t="shared" si="17"/>
        <v>9</v>
      </c>
      <c r="B388" s="63">
        <f t="shared" si="18"/>
        <v>1</v>
      </c>
      <c r="C388" s="177">
        <v>13165744</v>
      </c>
      <c r="D388" s="43">
        <v>44984</v>
      </c>
      <c r="E388" s="25" t="s">
        <v>903</v>
      </c>
      <c r="F388" s="25" t="s">
        <v>904</v>
      </c>
      <c r="G388" s="25" t="s">
        <v>92</v>
      </c>
      <c r="H388" s="25" t="s">
        <v>218</v>
      </c>
      <c r="I388" s="25" t="s">
        <v>468</v>
      </c>
      <c r="J388" s="25" t="s">
        <v>220</v>
      </c>
      <c r="K388" s="4" t="str">
        <f>IF(_xlfn.XLOOKUP(LEFT(F388,12),'Reference_data '!G:G,'Reference_data '!I:I,"First Error",0,1)="First Error",_xlfn.XLOOKUP(LEFT(F388,7),'Reference_data '!G:G,'Reference_data '!H:H,"Second Error",0,1),_xlfn.XLOOKUP(LEFT(F388,12),'Reference_data '!G:G,'Reference_data '!I:I,"First Error",0,1))</f>
        <v>BAKERY 96 TON</v>
      </c>
      <c r="M388" s="10" t="e">
        <f>VLOOKUP(L388,'Reference_data '!$A$2:$B$17,2,0)</f>
        <v>#N/A</v>
      </c>
      <c r="N388" s="10" t="e">
        <f>VLOOKUP(L388,'Reference_data '!$A$2:$C$18,3,0)</f>
        <v>#N/A</v>
      </c>
      <c r="AA388" s="63"/>
    </row>
    <row r="389" spans="1:27" ht="26.5" customHeight="1" x14ac:dyDescent="0.35">
      <c r="A389" s="10">
        <f t="shared" si="17"/>
        <v>8</v>
      </c>
      <c r="B389" s="63" t="str">
        <f t="shared" si="18"/>
        <v/>
      </c>
      <c r="C389" s="177">
        <v>13164337</v>
      </c>
      <c r="D389" s="43">
        <v>44981</v>
      </c>
      <c r="E389" s="25" t="s">
        <v>905</v>
      </c>
      <c r="F389" s="25" t="s">
        <v>465</v>
      </c>
      <c r="G389" s="25" t="s">
        <v>10</v>
      </c>
      <c r="H389" s="25" t="s">
        <v>237</v>
      </c>
      <c r="I389" s="25" t="s">
        <v>238</v>
      </c>
      <c r="J389" s="25" t="s">
        <v>246</v>
      </c>
      <c r="K389" s="4" t="str">
        <f>IF(_xlfn.XLOOKUP(LEFT(F389,12),'Reference_data '!G:G,'Reference_data '!I:I,"First Error",0,1)="First Error",_xlfn.XLOOKUP(LEFT(F389,7),'Reference_data '!G:G,'Reference_data '!H:H,"Second Error",0,1),_xlfn.XLOOKUP(LEFT(F389,12),'Reference_data '!G:G,'Reference_data '!I:I,"First Error",0,1))</f>
        <v>PACKING</v>
      </c>
      <c r="L389" s="25"/>
      <c r="M389" s="10" t="e">
        <f>VLOOKUP(L389,'Reference_data '!$A$2:$B$17,2,0)</f>
        <v>#N/A</v>
      </c>
      <c r="N389" s="10" t="e">
        <f>VLOOKUP(L389,'Reference_data '!$A$2:$C$18,3,0)</f>
        <v>#N/A</v>
      </c>
      <c r="AA389" s="63"/>
    </row>
    <row r="390" spans="1:27" ht="26.5" customHeight="1" x14ac:dyDescent="0.35">
      <c r="A390" s="10">
        <f t="shared" si="17"/>
        <v>9</v>
      </c>
      <c r="B390" s="63">
        <f t="shared" si="18"/>
        <v>1</v>
      </c>
      <c r="C390" s="177">
        <v>13165764</v>
      </c>
      <c r="D390" s="376">
        <v>44984</v>
      </c>
      <c r="E390" s="25" t="s">
        <v>906</v>
      </c>
      <c r="F390" s="25" t="s">
        <v>907</v>
      </c>
      <c r="G390" s="25" t="s">
        <v>61</v>
      </c>
      <c r="H390" s="25" t="s">
        <v>223</v>
      </c>
      <c r="I390" s="25" t="s">
        <v>233</v>
      </c>
      <c r="J390" s="25" t="s">
        <v>220</v>
      </c>
      <c r="K390" s="4" t="str">
        <f>IF(_xlfn.XLOOKUP(LEFT(F390,12),'Reference_data '!G:G,'Reference_data '!I:I,"First Error",0,1)="First Error",_xlfn.XLOOKUP(LEFT(F390,7),'Reference_data '!G:G,'Reference_data '!H:H,"Second Error",0,1),_xlfn.XLOOKUP(LEFT(F390,12),'Reference_data '!G:G,'Reference_data '!I:I,"First Error",0,1))</f>
        <v>PACKING</v>
      </c>
      <c r="M390" s="10" t="e">
        <f>VLOOKUP(L390,'Reference_data '!$A$2:$B$17,2,0)</f>
        <v>#N/A</v>
      </c>
      <c r="N390" s="10" t="e">
        <f>VLOOKUP(L390,'Reference_data '!$A$2:$C$18,3,0)</f>
        <v>#N/A</v>
      </c>
      <c r="AA390" s="63"/>
    </row>
    <row r="391" spans="1:27" ht="26.5" customHeight="1" x14ac:dyDescent="0.35">
      <c r="A391" s="10">
        <f t="shared" si="17"/>
        <v>8</v>
      </c>
      <c r="B391" s="63" t="str">
        <f t="shared" si="18"/>
        <v/>
      </c>
      <c r="C391" s="403">
        <v>13164341</v>
      </c>
      <c r="D391" s="378">
        <v>44981</v>
      </c>
      <c r="E391" s="31" t="s">
        <v>908</v>
      </c>
      <c r="F391" s="31" t="s">
        <v>909</v>
      </c>
      <c r="G391" s="31" t="s">
        <v>92</v>
      </c>
      <c r="H391" s="31" t="s">
        <v>218</v>
      </c>
      <c r="I391" s="31" t="s">
        <v>219</v>
      </c>
      <c r="J391" s="31" t="s">
        <v>246</v>
      </c>
      <c r="K391" s="4" t="str">
        <f>IF(_xlfn.XLOOKUP(LEFT(F391,12),'Reference_data '!G:G,'Reference_data '!I:I,"First Error",0,1)="First Error",_xlfn.XLOOKUP(LEFT(F391,7),'Reference_data '!G:G,'Reference_data '!H:H,"Second Error",0,1),_xlfn.XLOOKUP(LEFT(F391,12),'Reference_data '!G:G,'Reference_data '!I:I,"First Error",0,1))</f>
        <v>PACKING</v>
      </c>
      <c r="L391" s="25"/>
      <c r="M391" s="10" t="e">
        <f>VLOOKUP(L391,'Reference_data '!$A$2:$B$17,2,0)</f>
        <v>#N/A</v>
      </c>
      <c r="N391" s="10" t="e">
        <f>VLOOKUP(L391,'Reference_data '!$A$2:$C$18,3,0)</f>
        <v>#N/A</v>
      </c>
      <c r="AA391" s="63"/>
    </row>
    <row r="392" spans="1:27" ht="26.5" customHeight="1" x14ac:dyDescent="0.35">
      <c r="A392" s="10">
        <f t="shared" si="17"/>
        <v>9</v>
      </c>
      <c r="B392" s="63">
        <f t="shared" si="18"/>
        <v>1</v>
      </c>
      <c r="C392" s="177">
        <v>13164894</v>
      </c>
      <c r="D392" s="43">
        <v>44982</v>
      </c>
      <c r="E392" s="25" t="s">
        <v>910</v>
      </c>
      <c r="F392" s="25" t="s">
        <v>911</v>
      </c>
      <c r="G392" s="25" t="s">
        <v>61</v>
      </c>
      <c r="H392" s="25" t="s">
        <v>223</v>
      </c>
      <c r="I392" s="25" t="s">
        <v>762</v>
      </c>
      <c r="J392" s="25" t="s">
        <v>220</v>
      </c>
      <c r="K392" s="4" t="str">
        <f>IF(_xlfn.XLOOKUP(LEFT(F392,12),'Reference_data '!G:G,'Reference_data '!I:I,"First Error",0,1)="First Error",_xlfn.XLOOKUP(LEFT(F392,7),'Reference_data '!G:G,'Reference_data '!H:H,"Second Error",0,1),_xlfn.XLOOKUP(LEFT(F392,12),'Reference_data '!G:G,'Reference_data '!I:I,"First Error",0,1))</f>
        <v>SUBSTATION PLC Pannel</v>
      </c>
      <c r="L392" s="63">
        <v>8</v>
      </c>
      <c r="M392" s="10" t="s">
        <v>597</v>
      </c>
      <c r="N392" s="10" t="str">
        <f>VLOOKUP(L392,'Reference_data '!$A$2:$C$18,3,0)</f>
        <v>EXT</v>
      </c>
      <c r="O392" s="134">
        <v>45022</v>
      </c>
      <c r="AA392" s="63"/>
    </row>
    <row r="393" spans="1:27" ht="15.5" x14ac:dyDescent="0.35">
      <c r="A393" s="10">
        <f t="shared" si="17"/>
        <v>9</v>
      </c>
      <c r="B393" s="63">
        <f t="shared" si="18"/>
        <v>1</v>
      </c>
      <c r="C393" s="410">
        <v>13164895</v>
      </c>
      <c r="D393" s="251">
        <v>44982</v>
      </c>
      <c r="E393" s="250" t="s">
        <v>912</v>
      </c>
      <c r="F393" s="250" t="s">
        <v>913</v>
      </c>
      <c r="G393" s="250" t="s">
        <v>10</v>
      </c>
      <c r="H393" s="250" t="s">
        <v>218</v>
      </c>
      <c r="I393" s="250" t="s">
        <v>468</v>
      </c>
      <c r="J393" s="250" t="s">
        <v>220</v>
      </c>
      <c r="K393" s="4" t="str">
        <f>IF(_xlfn.XLOOKUP(LEFT(F393,12),'Reference_data '!G:G,'Reference_data '!I:I,"First Error",0,1)="First Error",_xlfn.XLOOKUP(LEFT(F393,7),'Reference_data '!G:G,'Reference_data '!H:H,"Second Error",0,1),_xlfn.XLOOKUP(LEFT(F393,12),'Reference_data '!G:G,'Reference_data '!I:I,"First Error",0,1))</f>
        <v>BAKERY 96 TON</v>
      </c>
      <c r="M393" s="10" t="e">
        <f>VLOOKUP(L393,'Reference_data '!$A$2:$B$17,2,0)</f>
        <v>#N/A</v>
      </c>
      <c r="N393" s="10" t="e">
        <f>VLOOKUP(L393,'Reference_data '!$A$2:$C$18,3,0)</f>
        <v>#N/A</v>
      </c>
      <c r="AA393" s="63"/>
    </row>
    <row r="394" spans="1:27" ht="26.5" customHeight="1" x14ac:dyDescent="0.35">
      <c r="A394" s="10">
        <f t="shared" si="17"/>
        <v>9</v>
      </c>
      <c r="B394" s="63">
        <f t="shared" si="18"/>
        <v>1</v>
      </c>
      <c r="C394" s="177">
        <v>13164896</v>
      </c>
      <c r="D394" s="43">
        <v>44982</v>
      </c>
      <c r="E394" s="25" t="s">
        <v>914</v>
      </c>
      <c r="F394" s="25" t="s">
        <v>48</v>
      </c>
      <c r="G394" s="25" t="s">
        <v>61</v>
      </c>
      <c r="H394" s="25" t="s">
        <v>218</v>
      </c>
      <c r="I394" s="25" t="s">
        <v>468</v>
      </c>
      <c r="J394" s="25" t="s">
        <v>220</v>
      </c>
      <c r="K394" s="4" t="str">
        <f>IF(_xlfn.XLOOKUP(LEFT(F394,12),'Reference_data '!G:G,'Reference_data '!I:I,"First Error",0,1)="First Error",_xlfn.XLOOKUP(LEFT(F394,7),'Reference_data '!G:G,'Reference_data '!H:H,"Second Error",0,1),_xlfn.XLOOKUP(LEFT(F394,12),'Reference_data '!G:G,'Reference_data '!I:I,"First Error",0,1))</f>
        <v>BAKERY 36 TON</v>
      </c>
      <c r="M394" s="10" t="e">
        <f>VLOOKUP(L394,'Reference_data '!$A$2:$B$17,2,0)</f>
        <v>#N/A</v>
      </c>
      <c r="N394" s="10" t="e">
        <f>VLOOKUP(L394,'Reference_data '!$A$2:$C$18,3,0)</f>
        <v>#N/A</v>
      </c>
      <c r="O394" s="134">
        <v>44991</v>
      </c>
      <c r="P394" s="134">
        <v>45009</v>
      </c>
      <c r="S394" s="139" t="s">
        <v>915</v>
      </c>
      <c r="AA394" s="63"/>
    </row>
    <row r="395" spans="1:27" ht="26.5" customHeight="1" x14ac:dyDescent="0.35">
      <c r="A395" s="10">
        <f t="shared" si="17"/>
        <v>9</v>
      </c>
      <c r="B395" s="63" t="str">
        <f t="shared" si="18"/>
        <v/>
      </c>
      <c r="C395" s="177">
        <v>13164965</v>
      </c>
      <c r="D395" s="43">
        <v>44982</v>
      </c>
      <c r="E395" s="25" t="s">
        <v>916</v>
      </c>
      <c r="F395" s="25" t="s">
        <v>184</v>
      </c>
      <c r="G395" s="25" t="s">
        <v>117</v>
      </c>
      <c r="H395" s="25" t="s">
        <v>237</v>
      </c>
      <c r="I395" s="25" t="s">
        <v>270</v>
      </c>
      <c r="J395" s="25" t="s">
        <v>246</v>
      </c>
      <c r="K395" s="4" t="str">
        <f>IF(_xlfn.XLOOKUP(LEFT(F395,12),'Reference_data '!G:G,'Reference_data '!I:I,"First Error",0,1)="First Error",_xlfn.XLOOKUP(LEFT(F395,7),'Reference_data '!G:G,'Reference_data '!H:H,"Second Error",0,1),_xlfn.XLOOKUP(LEFT(F395,12),'Reference_data '!G:G,'Reference_data '!I:I,"First Error",0,1))</f>
        <v>BUILDINGS &amp; INFRASTRUCTURE</v>
      </c>
      <c r="M395" s="10" t="e">
        <f>VLOOKUP(L395,'Reference_data '!$A$2:$B$17,2,0)</f>
        <v>#N/A</v>
      </c>
      <c r="N395" s="10" t="e">
        <f>VLOOKUP(L395,'Reference_data '!$A$2:$C$18,3,0)</f>
        <v>#N/A</v>
      </c>
      <c r="AA395" s="63"/>
    </row>
    <row r="396" spans="1:27" ht="26.5" customHeight="1" x14ac:dyDescent="0.35">
      <c r="A396" s="10">
        <f t="shared" si="17"/>
        <v>9</v>
      </c>
      <c r="B396" s="63">
        <f t="shared" si="18"/>
        <v>1</v>
      </c>
      <c r="C396" s="177">
        <v>13164985</v>
      </c>
      <c r="D396" s="43">
        <v>44982</v>
      </c>
      <c r="E396" s="25" t="s">
        <v>917</v>
      </c>
      <c r="F396" s="25" t="s">
        <v>36</v>
      </c>
      <c r="G396" s="25" t="s">
        <v>61</v>
      </c>
      <c r="H396" s="25" t="s">
        <v>327</v>
      </c>
      <c r="I396" s="25" t="s">
        <v>328</v>
      </c>
      <c r="J396" s="25" t="s">
        <v>220</v>
      </c>
      <c r="K396" s="4" t="str">
        <f>IF(_xlfn.XLOOKUP(LEFT(F396,12),'Reference_data '!G:G,'Reference_data '!I:I,"First Error",0,1)="First Error",_xlfn.XLOOKUP(LEFT(F396,7),'Reference_data '!G:G,'Reference_data '!H:H,"Second Error",0,1),_xlfn.XLOOKUP(LEFT(F396,12),'Reference_data '!G:G,'Reference_data '!I:I,"First Error",0,1))</f>
        <v>UTILITY</v>
      </c>
      <c r="M396" s="10" t="e">
        <f>VLOOKUP(L396,'Reference_data '!$A$2:$B$17,2,0)</f>
        <v>#N/A</v>
      </c>
      <c r="N396" s="10" t="e">
        <f>VLOOKUP(L396,'Reference_data '!$A$2:$C$18,3,0)</f>
        <v>#N/A</v>
      </c>
      <c r="S396" s="404" t="s">
        <v>225</v>
      </c>
      <c r="AA396" s="63"/>
    </row>
    <row r="397" spans="1:27" ht="26.5" customHeight="1" x14ac:dyDescent="0.35">
      <c r="A397" s="10">
        <f t="shared" si="17"/>
        <v>9</v>
      </c>
      <c r="B397" s="63">
        <f t="shared" si="18"/>
        <v>1</v>
      </c>
      <c r="C397" s="177">
        <v>13165047</v>
      </c>
      <c r="D397" s="376">
        <v>44982</v>
      </c>
      <c r="E397" s="25" t="s">
        <v>918</v>
      </c>
      <c r="F397" s="25" t="s">
        <v>919</v>
      </c>
      <c r="G397" s="25" t="s">
        <v>61</v>
      </c>
      <c r="H397" s="25" t="s">
        <v>218</v>
      </c>
      <c r="I397" s="25" t="s">
        <v>285</v>
      </c>
      <c r="J397" s="25" t="s">
        <v>220</v>
      </c>
      <c r="K397" s="4" t="str">
        <f>IF(_xlfn.XLOOKUP(LEFT(F397,12),'Reference_data '!G:G,'Reference_data '!I:I,"First Error",0,1)="First Error",_xlfn.XLOOKUP(LEFT(F397,7),'Reference_data '!G:G,'Reference_data '!H:H,"Second Error",0,1),_xlfn.XLOOKUP(LEFT(F397,12),'Reference_data '!G:G,'Reference_data '!I:I,"First Error",0,1))</f>
        <v>PACKING</v>
      </c>
      <c r="M397" s="10" t="e">
        <f>VLOOKUP(L397,'Reference_data '!$A$2:$B$17,2,0)</f>
        <v>#N/A</v>
      </c>
      <c r="N397" s="10" t="e">
        <f>VLOOKUP(L397,'Reference_data '!$A$2:$C$18,3,0)</f>
        <v>#N/A</v>
      </c>
      <c r="S397" s="404" t="s">
        <v>225</v>
      </c>
      <c r="AA397" s="63"/>
    </row>
    <row r="398" spans="1:27" ht="26.5" customHeight="1" x14ac:dyDescent="0.35">
      <c r="A398" s="10">
        <f t="shared" si="17"/>
        <v>9</v>
      </c>
      <c r="B398" s="63" t="str">
        <f t="shared" si="18"/>
        <v/>
      </c>
      <c r="C398" s="177">
        <v>13166250</v>
      </c>
      <c r="D398" s="43">
        <v>44985</v>
      </c>
      <c r="E398" s="25" t="s">
        <v>920</v>
      </c>
      <c r="F398" s="25" t="s">
        <v>72</v>
      </c>
      <c r="G398" s="25" t="s">
        <v>10</v>
      </c>
      <c r="H398" s="25" t="s">
        <v>218</v>
      </c>
      <c r="I398" s="25" t="s">
        <v>287</v>
      </c>
      <c r="J398" s="25" t="s">
        <v>246</v>
      </c>
      <c r="K398" s="4" t="str">
        <f>IF(_xlfn.XLOOKUP(LEFT(F398,12),'Reference_data '!G:G,'Reference_data '!I:I,"First Error",0,1)="First Error",_xlfn.XLOOKUP(LEFT(F398,7),'Reference_data '!G:G,'Reference_data '!H:H,"Second Error",0,1),_xlfn.XLOOKUP(LEFT(F398,12),'Reference_data '!G:G,'Reference_data '!I:I,"First Error",0,1))</f>
        <v>PACKING TANKFARM PMFG</v>
      </c>
      <c r="M398" s="10" t="e">
        <f>VLOOKUP(L398,'Reference_data '!$A$2:$B$17,2,0)</f>
        <v>#N/A</v>
      </c>
      <c r="N398" s="10" t="e">
        <f>VLOOKUP(L398,'Reference_data '!$A$2:$C$18,3,0)</f>
        <v>#N/A</v>
      </c>
      <c r="AA398" s="63"/>
    </row>
    <row r="399" spans="1:27" ht="26.5" customHeight="1" x14ac:dyDescent="0.35">
      <c r="A399" s="10">
        <f t="shared" si="17"/>
        <v>9</v>
      </c>
      <c r="B399" s="63" t="str">
        <f t="shared" si="18"/>
        <v/>
      </c>
      <c r="C399" s="271">
        <v>13166479</v>
      </c>
      <c r="D399" s="43">
        <v>44985</v>
      </c>
      <c r="E399" s="25" t="s">
        <v>921</v>
      </c>
      <c r="F399" s="25" t="s">
        <v>182</v>
      </c>
      <c r="G399" s="25" t="s">
        <v>92</v>
      </c>
      <c r="H399" s="25" t="s">
        <v>237</v>
      </c>
      <c r="I399" s="25" t="s">
        <v>697</v>
      </c>
      <c r="J399" s="25" t="s">
        <v>246</v>
      </c>
      <c r="K399" s="4" t="str">
        <f>IF(_xlfn.XLOOKUP(LEFT(F399,12),'Reference_data '!G:G,'Reference_data '!I:I,"First Error",0,1)="First Error",_xlfn.XLOOKUP(LEFT(F399,7),'Reference_data '!G:G,'Reference_data '!H:H,"Second Error",0,1),_xlfn.XLOOKUP(LEFT(F399,12),'Reference_data '!G:G,'Reference_data '!I:I,"First Error",0,1))</f>
        <v>Kandla plant</v>
      </c>
      <c r="M399" s="10" t="e">
        <f>VLOOKUP(L399,'Reference_data '!$A$2:$B$17,2,0)</f>
        <v>#N/A</v>
      </c>
      <c r="N399" s="10" t="e">
        <f>VLOOKUP(L399,'Reference_data '!$A$2:$C$18,3,0)</f>
        <v>#N/A</v>
      </c>
      <c r="AA399" s="63"/>
    </row>
    <row r="400" spans="1:27" ht="26.5" customHeight="1" x14ac:dyDescent="0.35">
      <c r="A400" s="10">
        <f t="shared" si="17"/>
        <v>9</v>
      </c>
      <c r="B400" s="63" t="str">
        <f t="shared" si="18"/>
        <v/>
      </c>
      <c r="C400" s="271">
        <v>13166519</v>
      </c>
      <c r="D400" s="43">
        <v>44985</v>
      </c>
      <c r="E400" s="25" t="s">
        <v>922</v>
      </c>
      <c r="F400" s="25" t="s">
        <v>182</v>
      </c>
      <c r="G400" s="25" t="s">
        <v>10</v>
      </c>
      <c r="H400" s="25" t="s">
        <v>218</v>
      </c>
      <c r="I400" s="25" t="s">
        <v>307</v>
      </c>
      <c r="J400" s="25" t="s">
        <v>246</v>
      </c>
      <c r="K400" s="4" t="str">
        <f>IF(_xlfn.XLOOKUP(LEFT(F400,12),'Reference_data '!G:G,'Reference_data '!I:I,"First Error",0,1)="First Error",_xlfn.XLOOKUP(LEFT(F400,7),'Reference_data '!G:G,'Reference_data '!H:H,"Second Error",0,1),_xlfn.XLOOKUP(LEFT(F400,12),'Reference_data '!G:G,'Reference_data '!I:I,"First Error",0,1))</f>
        <v>Kandla plant</v>
      </c>
      <c r="M400" s="10" t="e">
        <f>VLOOKUP(L400,'Reference_data '!$A$2:$B$17,2,0)</f>
        <v>#N/A</v>
      </c>
      <c r="N400" s="10" t="e">
        <f>VLOOKUP(L400,'Reference_data '!$A$2:$C$18,3,0)</f>
        <v>#N/A</v>
      </c>
      <c r="AA400" s="63"/>
    </row>
    <row r="401" spans="1:27" ht="26.5" customHeight="1" x14ac:dyDescent="0.35">
      <c r="A401" s="10">
        <f t="shared" si="17"/>
        <v>9</v>
      </c>
      <c r="B401" s="63" t="str">
        <f t="shared" si="18"/>
        <v/>
      </c>
      <c r="C401" s="271">
        <v>13166520</v>
      </c>
      <c r="D401" s="43">
        <v>44985</v>
      </c>
      <c r="E401" s="25" t="s">
        <v>923</v>
      </c>
      <c r="F401" s="25" t="s">
        <v>182</v>
      </c>
      <c r="G401" s="25" t="s">
        <v>10</v>
      </c>
      <c r="H401" s="25" t="s">
        <v>327</v>
      </c>
      <c r="I401" s="25" t="s">
        <v>307</v>
      </c>
      <c r="J401" s="25" t="s">
        <v>246</v>
      </c>
      <c r="K401" s="4" t="str">
        <f>IF(_xlfn.XLOOKUP(LEFT(F401,12),'Reference_data '!G:G,'Reference_data '!I:I,"First Error",0,1)="First Error",_xlfn.XLOOKUP(LEFT(F401,7),'Reference_data '!G:G,'Reference_data '!H:H,"Second Error",0,1),_xlfn.XLOOKUP(LEFT(F401,12),'Reference_data '!G:G,'Reference_data '!I:I,"First Error",0,1))</f>
        <v>Kandla plant</v>
      </c>
      <c r="M401" s="10" t="e">
        <f>VLOOKUP(L401,'Reference_data '!$A$2:$B$17,2,0)</f>
        <v>#N/A</v>
      </c>
      <c r="N401" s="10" t="e">
        <f>VLOOKUP(L401,'Reference_data '!$A$2:$C$18,3,0)</f>
        <v>#N/A</v>
      </c>
      <c r="AA401" s="63"/>
    </row>
    <row r="402" spans="1:27" ht="26.5" customHeight="1" x14ac:dyDescent="0.35">
      <c r="A402" s="10">
        <f t="shared" si="17"/>
        <v>9</v>
      </c>
      <c r="B402" s="63" t="str">
        <f t="shared" si="18"/>
        <v/>
      </c>
      <c r="C402" s="177">
        <v>13166377</v>
      </c>
      <c r="D402" s="376">
        <v>44985</v>
      </c>
      <c r="E402" s="25" t="s">
        <v>924</v>
      </c>
      <c r="F402" s="25" t="s">
        <v>902</v>
      </c>
      <c r="G402" s="25" t="s">
        <v>92</v>
      </c>
      <c r="H402" s="25" t="s">
        <v>218</v>
      </c>
      <c r="I402" s="25" t="s">
        <v>435</v>
      </c>
      <c r="J402" s="25" t="s">
        <v>246</v>
      </c>
      <c r="K402" s="4" t="str">
        <f>IF(_xlfn.XLOOKUP(LEFT(F402,12),'Reference_data '!G:G,'Reference_data '!I:I,"First Error",0,1)="First Error",_xlfn.XLOOKUP(LEFT(F402,7),'Reference_data '!G:G,'Reference_data '!H:H,"Second Error",0,1),_xlfn.XLOOKUP(LEFT(F402,12),'Reference_data '!G:G,'Reference_data '!I:I,"First Error",0,1))</f>
        <v>PACKING</v>
      </c>
      <c r="M402" s="10" t="e">
        <f>VLOOKUP(L402,'Reference_data '!$A$2:$B$17,2,0)</f>
        <v>#N/A</v>
      </c>
      <c r="N402" s="10" t="e">
        <f>VLOOKUP(L402,'Reference_data '!$A$2:$C$18,3,0)</f>
        <v>#N/A</v>
      </c>
      <c r="AA402" s="63"/>
    </row>
    <row r="403" spans="1:27" ht="26.5" customHeight="1" x14ac:dyDescent="0.35">
      <c r="A403" s="10">
        <f t="shared" si="17"/>
        <v>9</v>
      </c>
      <c r="B403" s="63">
        <f t="shared" si="18"/>
        <v>1</v>
      </c>
      <c r="C403" s="403">
        <v>13165838</v>
      </c>
      <c r="D403" s="333">
        <v>44984</v>
      </c>
      <c r="E403" s="31" t="s">
        <v>925</v>
      </c>
      <c r="F403" s="31" t="s">
        <v>478</v>
      </c>
      <c r="G403" s="31" t="s">
        <v>61</v>
      </c>
      <c r="H403" s="31" t="s">
        <v>218</v>
      </c>
      <c r="I403" s="31" t="s">
        <v>238</v>
      </c>
      <c r="J403" s="31" t="s">
        <v>220</v>
      </c>
      <c r="K403" s="321" t="str">
        <f>IF(_xlfn.XLOOKUP(LEFT(F403,12),'Reference_data '!G:G,'Reference_data '!I:I,"First Error",0,1)="First Error",_xlfn.XLOOKUP(LEFT(F403,7),'Reference_data '!G:G,'Reference_data '!H:H,"Second Error",0,1),_xlfn.XLOOKUP(LEFT(F403,12),'Reference_data '!G:G,'Reference_data '!I:I,"First Error",0,1))</f>
        <v>PACKING-MOULDING PLANT</v>
      </c>
      <c r="L403" s="322"/>
      <c r="M403" s="32" t="e">
        <f>VLOOKUP(L403,'Reference_data '!$A$2:$B$17,2,0)</f>
        <v>#N/A</v>
      </c>
      <c r="N403" s="32" t="e">
        <f>VLOOKUP(L403,'Reference_data '!$A$2:$C$18,3,0)</f>
        <v>#N/A</v>
      </c>
      <c r="O403" s="322"/>
      <c r="P403" s="322"/>
      <c r="Q403" s="322"/>
      <c r="R403" s="322"/>
      <c r="S403" s="324"/>
      <c r="AA403" s="63"/>
    </row>
    <row r="404" spans="1:27" ht="26.5" customHeight="1" x14ac:dyDescent="0.35">
      <c r="A404" s="10">
        <f t="shared" si="17"/>
        <v>9</v>
      </c>
      <c r="B404" s="63">
        <f t="shared" si="18"/>
        <v>1</v>
      </c>
      <c r="C404" s="271">
        <v>13166373</v>
      </c>
      <c r="D404" s="43">
        <v>44985</v>
      </c>
      <c r="E404" s="25" t="s">
        <v>926</v>
      </c>
      <c r="F404" s="25" t="s">
        <v>927</v>
      </c>
      <c r="G404" s="25" t="s">
        <v>10</v>
      </c>
      <c r="H404" s="25" t="s">
        <v>223</v>
      </c>
      <c r="I404" s="25" t="s">
        <v>233</v>
      </c>
      <c r="J404" s="25" t="s">
        <v>220</v>
      </c>
      <c r="K404" s="4" t="str">
        <f>IF(_xlfn.XLOOKUP(LEFT(F404,12),'Reference_data '!G:G,'Reference_data '!I:I,"First Error",0,1)="First Error",_xlfn.XLOOKUP(LEFT(F404,7),'Reference_data '!G:G,'Reference_data '!H:H,"Second Error",0,1),_xlfn.XLOOKUP(LEFT(F404,12),'Reference_data '!G:G,'Reference_data '!I:I,"First Error",0,1))</f>
        <v>PACKING</v>
      </c>
      <c r="L404" s="63">
        <v>3070</v>
      </c>
      <c r="M404" s="10" t="str">
        <f>VLOOKUP(L404,'Reference_data '!$A$2:$B$17,2,0)</f>
        <v>Mahesh</v>
      </c>
      <c r="N404" s="10" t="str">
        <f>VLOOKUP(L404,'Reference_data '!$A$2:$C$18,3,0)</f>
        <v>MEC</v>
      </c>
      <c r="O404" s="134">
        <v>45003</v>
      </c>
      <c r="AA404" s="63"/>
    </row>
    <row r="405" spans="1:27" ht="26.5" customHeight="1" x14ac:dyDescent="0.35">
      <c r="A405" s="10">
        <f t="shared" si="17"/>
        <v>9</v>
      </c>
      <c r="B405" s="63">
        <f t="shared" si="18"/>
        <v>1</v>
      </c>
      <c r="C405" s="399">
        <v>13166894</v>
      </c>
      <c r="D405" s="379">
        <v>44986</v>
      </c>
      <c r="E405" s="250" t="s">
        <v>928</v>
      </c>
      <c r="F405" s="250" t="s">
        <v>929</v>
      </c>
      <c r="G405" s="250" t="s">
        <v>61</v>
      </c>
      <c r="H405" s="250" t="s">
        <v>218</v>
      </c>
      <c r="I405" s="250" t="s">
        <v>219</v>
      </c>
      <c r="J405" s="250" t="s">
        <v>220</v>
      </c>
      <c r="K405" s="326" t="str">
        <f>IF(_xlfn.XLOOKUP(LEFT(F405,12),'Reference_data '!G:G,'Reference_data '!I:I,"First Error",0,1)="First Error",_xlfn.XLOOKUP(LEFT(F405,7),'Reference_data '!G:G,'Reference_data '!H:H,"Second Error",0,1),_xlfn.XLOOKUP(LEFT(F405,12),'Reference_data '!G:G,'Reference_data '!I:I,"First Error",0,1))</f>
        <v>PACKING</v>
      </c>
      <c r="L405" s="242">
        <v>8</v>
      </c>
      <c r="M405" s="30" t="s">
        <v>785</v>
      </c>
      <c r="N405" s="30" t="str">
        <f>VLOOKUP(L405,'Reference_data '!$A$2:$C$18,3,0)</f>
        <v>EXT</v>
      </c>
      <c r="O405" s="272">
        <v>45021</v>
      </c>
      <c r="P405" s="272">
        <v>45023</v>
      </c>
      <c r="Q405" s="242"/>
      <c r="R405" s="242"/>
      <c r="S405" s="241"/>
      <c r="AA405" s="63"/>
    </row>
    <row r="406" spans="1:27" ht="26.5" customHeight="1" x14ac:dyDescent="0.35">
      <c r="A406" s="10">
        <f t="shared" si="17"/>
        <v>9</v>
      </c>
      <c r="B406" s="63">
        <f t="shared" si="18"/>
        <v>1</v>
      </c>
      <c r="C406" s="177">
        <v>13167184</v>
      </c>
      <c r="D406" s="43">
        <v>44986</v>
      </c>
      <c r="E406" s="25" t="s">
        <v>930</v>
      </c>
      <c r="F406" s="25" t="s">
        <v>54</v>
      </c>
      <c r="G406" s="25" t="s">
        <v>61</v>
      </c>
      <c r="H406" s="25" t="s">
        <v>218</v>
      </c>
      <c r="I406" s="25" t="s">
        <v>468</v>
      </c>
      <c r="J406" s="25" t="s">
        <v>220</v>
      </c>
      <c r="K406" s="4" t="str">
        <f>IF(_xlfn.XLOOKUP(LEFT(F406,12),'Reference_data '!G:G,'Reference_data '!I:I,"First Error",0,1)="First Error",_xlfn.XLOOKUP(LEFT(F406,7),'Reference_data '!G:G,'Reference_data '!H:H,"Second Error",0,1),_xlfn.XLOOKUP(LEFT(F406,12),'Reference_data '!G:G,'Reference_data '!I:I,"First Error",0,1))</f>
        <v>BAKERY 96 TON</v>
      </c>
      <c r="L406" s="63">
        <v>8</v>
      </c>
      <c r="M406" s="10" t="s">
        <v>475</v>
      </c>
      <c r="N406" s="10" t="str">
        <f>VLOOKUP(L406,'Reference_data '!$A$2:$C$18,3,0)</f>
        <v>EXT</v>
      </c>
      <c r="O406" s="134">
        <v>45000</v>
      </c>
      <c r="P406" s="134">
        <v>45010</v>
      </c>
      <c r="S406" s="139" t="s">
        <v>931</v>
      </c>
      <c r="AA406" s="63"/>
    </row>
    <row r="407" spans="1:27" ht="26.5" customHeight="1" x14ac:dyDescent="0.35">
      <c r="A407" s="10">
        <f t="shared" si="17"/>
        <v>9</v>
      </c>
      <c r="B407" s="63">
        <f t="shared" si="18"/>
        <v>1</v>
      </c>
      <c r="C407" s="177">
        <v>13167547</v>
      </c>
      <c r="D407" s="43">
        <v>44987</v>
      </c>
      <c r="E407" s="25" t="s">
        <v>932</v>
      </c>
      <c r="F407" s="25" t="s">
        <v>899</v>
      </c>
      <c r="G407" s="25" t="s">
        <v>10</v>
      </c>
      <c r="H407" s="25" t="s">
        <v>218</v>
      </c>
      <c r="I407" s="25" t="s">
        <v>468</v>
      </c>
      <c r="J407" s="25" t="s">
        <v>220</v>
      </c>
      <c r="K407" s="4" t="str">
        <f>IF(_xlfn.XLOOKUP(LEFT(F407,12),'Reference_data '!G:G,'Reference_data '!I:I,"First Error",0,1)="First Error",_xlfn.XLOOKUP(LEFT(F407,7),'Reference_data '!G:G,'Reference_data '!H:H,"Second Error",0,1),_xlfn.XLOOKUP(LEFT(F407,12),'Reference_data '!G:G,'Reference_data '!I:I,"First Error",0,1))</f>
        <v>BAKERY 36 TON</v>
      </c>
      <c r="M407" s="10" t="e">
        <f>VLOOKUP(L407,'Reference_data '!$A$2:$B$17,2,0)</f>
        <v>#N/A</v>
      </c>
      <c r="N407" s="10" t="e">
        <f>VLOOKUP(L407,'Reference_data '!$A$2:$C$18,3,0)</f>
        <v>#N/A</v>
      </c>
      <c r="AA407" s="63"/>
    </row>
    <row r="408" spans="1:27" ht="26.5" customHeight="1" x14ac:dyDescent="0.35">
      <c r="A408" s="10">
        <f t="shared" si="17"/>
        <v>9</v>
      </c>
      <c r="B408" s="63">
        <f t="shared" si="18"/>
        <v>1</v>
      </c>
      <c r="C408" s="177">
        <v>13167308</v>
      </c>
      <c r="D408" s="43">
        <v>44987</v>
      </c>
      <c r="E408" s="25" t="s">
        <v>933</v>
      </c>
      <c r="F408" s="25" t="s">
        <v>184</v>
      </c>
      <c r="G408" s="25" t="s">
        <v>61</v>
      </c>
      <c r="H408" s="25" t="s">
        <v>327</v>
      </c>
      <c r="I408" s="25" t="s">
        <v>328</v>
      </c>
      <c r="J408" s="25" t="s">
        <v>220</v>
      </c>
      <c r="K408" s="4" t="str">
        <f>IF(_xlfn.XLOOKUP(LEFT(F408,12),'Reference_data '!G:G,'Reference_data '!I:I,"First Error",0,1)="First Error",_xlfn.XLOOKUP(LEFT(F408,7),'Reference_data '!G:G,'Reference_data '!H:H,"Second Error",0,1),_xlfn.XLOOKUP(LEFT(F408,12),'Reference_data '!G:G,'Reference_data '!I:I,"First Error",0,1))</f>
        <v>BUILDINGS &amp; INFRASTRUCTURE</v>
      </c>
      <c r="M408" s="10" t="e">
        <f>VLOOKUP(L408,'Reference_data '!$A$2:$B$17,2,0)</f>
        <v>#N/A</v>
      </c>
      <c r="N408" s="10" t="e">
        <f>VLOOKUP(L408,'Reference_data '!$A$2:$C$18,3,0)</f>
        <v>#N/A</v>
      </c>
      <c r="S408" s="404" t="s">
        <v>225</v>
      </c>
      <c r="AA408" s="63"/>
    </row>
    <row r="409" spans="1:27" ht="26.5" customHeight="1" x14ac:dyDescent="0.35">
      <c r="A409" s="10">
        <f t="shared" si="17"/>
        <v>9</v>
      </c>
      <c r="B409" s="63" t="str">
        <f t="shared" si="18"/>
        <v/>
      </c>
      <c r="C409" s="177">
        <v>13167599</v>
      </c>
      <c r="D409" s="43">
        <v>44987</v>
      </c>
      <c r="E409" s="25" t="s">
        <v>934</v>
      </c>
      <c r="F409" s="25" t="s">
        <v>54</v>
      </c>
      <c r="G409" s="25" t="s">
        <v>61</v>
      </c>
      <c r="H409" s="25" t="s">
        <v>327</v>
      </c>
      <c r="I409" s="25" t="s">
        <v>468</v>
      </c>
      <c r="J409" s="25" t="s">
        <v>228</v>
      </c>
      <c r="K409" s="4" t="str">
        <f>IF(_xlfn.XLOOKUP(LEFT(F409,12),'Reference_data '!G:G,'Reference_data '!I:I,"First Error",0,1)="First Error",_xlfn.XLOOKUP(LEFT(F409,7),'Reference_data '!G:G,'Reference_data '!H:H,"Second Error",0,1),_xlfn.XLOOKUP(LEFT(F409,12),'Reference_data '!G:G,'Reference_data '!I:I,"First Error",0,1))</f>
        <v>BAKERY 96 TON</v>
      </c>
      <c r="M409" s="10" t="e">
        <f>VLOOKUP(L409,'Reference_data '!$A$2:$B$17,2,0)</f>
        <v>#N/A</v>
      </c>
      <c r="N409" s="10" t="e">
        <f>VLOOKUP(L409,'Reference_data '!$A$2:$C$18,3,0)</f>
        <v>#N/A</v>
      </c>
      <c r="S409" s="139" t="s">
        <v>935</v>
      </c>
      <c r="AA409" s="63"/>
    </row>
    <row r="410" spans="1:27" ht="26.5" customHeight="1" x14ac:dyDescent="0.35">
      <c r="A410" s="10">
        <f t="shared" si="17"/>
        <v>9</v>
      </c>
      <c r="B410" s="63">
        <f t="shared" si="18"/>
        <v>1</v>
      </c>
      <c r="C410" s="177">
        <v>13167629</v>
      </c>
      <c r="D410" s="376">
        <v>44987</v>
      </c>
      <c r="E410" s="25" t="s">
        <v>936</v>
      </c>
      <c r="F410" s="25" t="s">
        <v>421</v>
      </c>
      <c r="G410" s="25" t="s">
        <v>61</v>
      </c>
      <c r="H410" s="25" t="s">
        <v>218</v>
      </c>
      <c r="I410" s="25" t="s">
        <v>238</v>
      </c>
      <c r="J410" s="25" t="s">
        <v>220</v>
      </c>
      <c r="K410" s="4" t="str">
        <f>IF(_xlfn.XLOOKUP(LEFT(F410,12),'Reference_data '!G:G,'Reference_data '!I:I,"First Error",0,1)="First Error",_xlfn.XLOOKUP(LEFT(F410,7),'Reference_data '!G:G,'Reference_data '!H:H,"Second Error",0,1),_xlfn.XLOOKUP(LEFT(F410,12),'Reference_data '!G:G,'Reference_data '!I:I,"First Error",0,1))</f>
        <v>PACKING-MOULDING PLANT</v>
      </c>
      <c r="M410" s="10" t="e">
        <f>VLOOKUP(L410,'Reference_data '!$A$2:$B$17,2,0)</f>
        <v>#N/A</v>
      </c>
      <c r="N410" s="10" t="e">
        <f>VLOOKUP(L410,'Reference_data '!$A$2:$C$18,3,0)</f>
        <v>#N/A</v>
      </c>
      <c r="O410" s="134">
        <v>44998</v>
      </c>
      <c r="AA410" s="63"/>
    </row>
    <row r="411" spans="1:27" ht="26.5" customHeight="1" x14ac:dyDescent="0.35">
      <c r="A411" s="10">
        <f t="shared" si="17"/>
        <v>9</v>
      </c>
      <c r="B411" s="63" t="str">
        <f t="shared" si="18"/>
        <v/>
      </c>
      <c r="C411" s="271">
        <v>13166914</v>
      </c>
      <c r="D411" s="376">
        <v>44986</v>
      </c>
      <c r="E411" s="25" t="s">
        <v>937</v>
      </c>
      <c r="F411" s="25" t="s">
        <v>686</v>
      </c>
      <c r="G411" s="25" t="s">
        <v>92</v>
      </c>
      <c r="H411" s="25" t="s">
        <v>218</v>
      </c>
      <c r="I411" s="25" t="s">
        <v>219</v>
      </c>
      <c r="J411" s="25" t="s">
        <v>246</v>
      </c>
      <c r="K411" s="4" t="str">
        <f>IF(_xlfn.XLOOKUP(LEFT(F411,12),'Reference_data '!G:G,'Reference_data '!I:I,"First Error",0,1)="First Error",_xlfn.XLOOKUP(LEFT(F411,7),'Reference_data '!G:G,'Reference_data '!H:H,"Second Error",0,1),_xlfn.XLOOKUP(LEFT(F411,12),'Reference_data '!G:G,'Reference_data '!I:I,"First Error",0,1))</f>
        <v>PACKING</v>
      </c>
      <c r="M411" s="10" t="e">
        <f>VLOOKUP(L411,'Reference_data '!$A$2:$B$17,2,0)</f>
        <v>#N/A</v>
      </c>
      <c r="N411" s="10" t="e">
        <f>VLOOKUP(L411,'Reference_data '!$A$2:$C$18,3,0)</f>
        <v>#N/A</v>
      </c>
      <c r="AA411" s="63"/>
    </row>
    <row r="412" spans="1:27" ht="26.5" customHeight="1" x14ac:dyDescent="0.35">
      <c r="A412" s="10">
        <f t="shared" si="17"/>
        <v>9</v>
      </c>
      <c r="B412" s="63" t="str">
        <f t="shared" si="18"/>
        <v/>
      </c>
      <c r="C412" s="177">
        <v>13166813</v>
      </c>
      <c r="D412" s="376">
        <v>44986</v>
      </c>
      <c r="E412" s="25" t="s">
        <v>938</v>
      </c>
      <c r="F412" s="25" t="s">
        <v>894</v>
      </c>
      <c r="G412" s="25" t="s">
        <v>92</v>
      </c>
      <c r="H412" s="25" t="s">
        <v>327</v>
      </c>
      <c r="I412" s="25" t="s">
        <v>270</v>
      </c>
      <c r="J412" s="25" t="s">
        <v>246</v>
      </c>
      <c r="K412" s="4" t="str">
        <f>IF(_xlfn.XLOOKUP(LEFT(F412,12),'Reference_data '!G:G,'Reference_data '!I:I,"First Error",0,1)="First Error",_xlfn.XLOOKUP(LEFT(F412,7),'Reference_data '!G:G,'Reference_data '!H:H,"Second Error",0,1),_xlfn.XLOOKUP(LEFT(F412,12),'Reference_data '!G:G,'Reference_data '!I:I,"First Error",0,1))</f>
        <v>PACKING</v>
      </c>
      <c r="M412" s="10" t="e">
        <f>VLOOKUP(L412,'Reference_data '!$A$2:$B$17,2,0)</f>
        <v>#N/A</v>
      </c>
      <c r="N412" s="10" t="e">
        <f>VLOOKUP(L412,'Reference_data '!$A$2:$C$18,3,0)</f>
        <v>#N/A</v>
      </c>
      <c r="AA412" s="63"/>
    </row>
    <row r="413" spans="1:27" ht="26.5" customHeight="1" x14ac:dyDescent="0.35">
      <c r="A413" s="10">
        <f t="shared" si="17"/>
        <v>9</v>
      </c>
      <c r="B413" s="63" t="str">
        <f t="shared" si="18"/>
        <v/>
      </c>
      <c r="C413" s="177">
        <v>13167177</v>
      </c>
      <c r="D413" s="43">
        <v>44986</v>
      </c>
      <c r="E413" s="25" t="s">
        <v>939</v>
      </c>
      <c r="F413" s="25" t="s">
        <v>684</v>
      </c>
      <c r="G413" s="25" t="s">
        <v>10</v>
      </c>
      <c r="H413" s="25" t="s">
        <v>237</v>
      </c>
      <c r="I413" s="25" t="s">
        <v>697</v>
      </c>
      <c r="J413" s="25" t="s">
        <v>246</v>
      </c>
      <c r="K413" s="4" t="str">
        <f>IF(_xlfn.XLOOKUP(LEFT(F413,12),'Reference_data '!G:G,'Reference_data '!I:I,"First Error",0,1)="First Error",_xlfn.XLOOKUP(LEFT(F413,7),'Reference_data '!G:G,'Reference_data '!H:H,"Second Error",0,1),_xlfn.XLOOKUP(LEFT(F413,12),'Reference_data '!G:G,'Reference_data '!I:I,"First Error",0,1))</f>
        <v>PACKING</v>
      </c>
      <c r="M413" s="10" t="e">
        <f>VLOOKUP(L413,'Reference_data '!$A$2:$B$17,2,0)</f>
        <v>#N/A</v>
      </c>
      <c r="N413" s="10" t="e">
        <f>VLOOKUP(L413,'Reference_data '!$A$2:$C$18,3,0)</f>
        <v>#N/A</v>
      </c>
      <c r="AA413" s="63"/>
    </row>
    <row r="414" spans="1:27" ht="26.5" customHeight="1" x14ac:dyDescent="0.35">
      <c r="A414" s="10">
        <f t="shared" si="17"/>
        <v>9</v>
      </c>
      <c r="B414" s="63">
        <f t="shared" si="18"/>
        <v>1</v>
      </c>
      <c r="C414" s="177">
        <v>13167768</v>
      </c>
      <c r="D414" s="43">
        <v>44987</v>
      </c>
      <c r="E414" s="25" t="s">
        <v>940</v>
      </c>
      <c r="F414" s="25" t="s">
        <v>182</v>
      </c>
      <c r="G414" s="25" t="s">
        <v>61</v>
      </c>
      <c r="H414" s="25" t="s">
        <v>218</v>
      </c>
      <c r="I414" s="25" t="s">
        <v>739</v>
      </c>
      <c r="J414" s="25" t="s">
        <v>220</v>
      </c>
      <c r="K414" s="4" t="str">
        <f>IF(_xlfn.XLOOKUP(LEFT(F414,12),'Reference_data '!G:G,'Reference_data '!I:I,"First Error",0,1)="First Error",_xlfn.XLOOKUP(LEFT(F414,7),'Reference_data '!G:G,'Reference_data '!H:H,"Second Error",0,1),_xlfn.XLOOKUP(LEFT(F414,12),'Reference_data '!G:G,'Reference_data '!I:I,"First Error",0,1))</f>
        <v>Kandla plant</v>
      </c>
      <c r="M414" s="10" t="e">
        <f>VLOOKUP(L414,'Reference_data '!$A$2:$B$17,2,0)</f>
        <v>#N/A</v>
      </c>
      <c r="N414" s="10" t="e">
        <f>VLOOKUP(L414,'Reference_data '!$A$2:$C$18,3,0)</f>
        <v>#N/A</v>
      </c>
      <c r="AA414" s="63"/>
    </row>
    <row r="415" spans="1:27" ht="15.5" x14ac:dyDescent="0.35">
      <c r="A415" s="10">
        <f t="shared" si="17"/>
        <v>1</v>
      </c>
      <c r="B415" s="10">
        <f t="shared" si="18"/>
        <v>1</v>
      </c>
      <c r="C415" s="177">
        <v>13132319</v>
      </c>
      <c r="D415" s="43">
        <v>44928</v>
      </c>
      <c r="E415" s="25" t="s">
        <v>941</v>
      </c>
      <c r="F415" s="25" t="s">
        <v>942</v>
      </c>
      <c r="G415" s="25" t="s">
        <v>61</v>
      </c>
      <c r="H415" s="25" t="s">
        <v>223</v>
      </c>
      <c r="I415" s="25" t="s">
        <v>233</v>
      </c>
      <c r="J415" s="25" t="s">
        <v>220</v>
      </c>
      <c r="K415" s="4" t="str">
        <f>IF(_xlfn.XLOOKUP(LEFT(F415,12),'Reference_data '!G:G,'Reference_data '!I:I,"First Error",0,1)="First Error",_xlfn.XLOOKUP(LEFT(F415,7),'Reference_data '!G:G,'Reference_data '!H:H,"Second Error",0,1),_xlfn.XLOOKUP(LEFT(F415,12),'Reference_data '!G:G,'Reference_data '!I:I,"First Error",0,1))</f>
        <v>REFINERY AMMONIA SYSTEM</v>
      </c>
      <c r="M415" s="10" t="e">
        <f>VLOOKUP(L415,'Reference_data '!$A$2:$B$17,2,0)</f>
        <v>#N/A</v>
      </c>
      <c r="N415" s="10" t="e">
        <f>VLOOKUP(L415,'Reference_data '!$A$2:$C$18,3,0)</f>
        <v>#N/A</v>
      </c>
      <c r="AA415" s="63"/>
    </row>
    <row r="416" spans="1:27" ht="26.5" customHeight="1" x14ac:dyDescent="0.35">
      <c r="A416" s="10">
        <f t="shared" si="17"/>
        <v>9</v>
      </c>
      <c r="B416" s="63">
        <f t="shared" si="18"/>
        <v>1</v>
      </c>
      <c r="C416" s="177">
        <v>13168331</v>
      </c>
      <c r="D416" s="376">
        <v>44988</v>
      </c>
      <c r="E416" s="25" t="s">
        <v>943</v>
      </c>
      <c r="F416" s="25" t="s">
        <v>478</v>
      </c>
      <c r="G416" s="25" t="s">
        <v>61</v>
      </c>
      <c r="H416" s="25" t="s">
        <v>237</v>
      </c>
      <c r="I416" s="25" t="s">
        <v>238</v>
      </c>
      <c r="J416" s="25" t="s">
        <v>220</v>
      </c>
      <c r="K416" s="4" t="str">
        <f>IF(_xlfn.XLOOKUP(LEFT(F416,12),'Reference_data '!G:G,'Reference_data '!I:I,"First Error",0,1)="First Error",_xlfn.XLOOKUP(LEFT(F416,7),'Reference_data '!G:G,'Reference_data '!H:H,"Second Error",0,1),_xlfn.XLOOKUP(LEFT(F416,12),'Reference_data '!G:G,'Reference_data '!I:I,"First Error",0,1))</f>
        <v>PACKING-MOULDING PLANT</v>
      </c>
      <c r="M416" s="10" t="e">
        <f>VLOOKUP(L416,'Reference_data '!$A$2:$B$17,2,0)</f>
        <v>#N/A</v>
      </c>
      <c r="N416" s="10" t="e">
        <f>VLOOKUP(L416,'Reference_data '!$A$2:$C$18,3,0)</f>
        <v>#N/A</v>
      </c>
      <c r="S416" s="404" t="s">
        <v>225</v>
      </c>
      <c r="AA416" s="63"/>
    </row>
    <row r="417" spans="1:29" ht="26.5" customHeight="1" x14ac:dyDescent="0.35">
      <c r="A417" s="10">
        <f t="shared" si="17"/>
        <v>4</v>
      </c>
      <c r="B417" s="10">
        <f t="shared" si="18"/>
        <v>1</v>
      </c>
      <c r="C417" s="177">
        <v>13147345</v>
      </c>
      <c r="D417" s="43">
        <v>44953</v>
      </c>
      <c r="E417" s="25" t="s">
        <v>944</v>
      </c>
      <c r="F417" s="25" t="s">
        <v>166</v>
      </c>
      <c r="G417" s="25" t="s">
        <v>10</v>
      </c>
      <c r="H417" s="25" t="s">
        <v>218</v>
      </c>
      <c r="I417" s="25" t="s">
        <v>291</v>
      </c>
      <c r="J417" s="25" t="s">
        <v>220</v>
      </c>
      <c r="K417" s="4" t="str">
        <f>IF(_xlfn.XLOOKUP(LEFT(F417,12),'Reference_data '!G:G,'Reference_data '!I:I,"First Error",0,1)="First Error",_xlfn.XLOOKUP(LEFT(F417,7),'Reference_data '!G:G,'Reference_data '!H:H,"Second Error",0,1),_xlfn.XLOOKUP(LEFT(F417,12),'Reference_data '!G:G,'Reference_data '!I:I,"First Error",0,1))</f>
        <v>REFINERY AMMONIA SYSTEM</v>
      </c>
      <c r="M417" s="10" t="e">
        <f>VLOOKUP(L417,'Reference_data '!$A$2:$B$17,2,0)</f>
        <v>#N/A</v>
      </c>
      <c r="N417" s="10" t="e">
        <f>VLOOKUP(L417,'Reference_data '!$A$2:$C$18,3,0)</f>
        <v>#N/A</v>
      </c>
      <c r="AA417" s="63"/>
    </row>
    <row r="418" spans="1:29" ht="26.5" customHeight="1" x14ac:dyDescent="0.35">
      <c r="A418" s="10">
        <f t="shared" si="17"/>
        <v>9</v>
      </c>
      <c r="B418" s="63">
        <f t="shared" si="18"/>
        <v>1</v>
      </c>
      <c r="C418" s="177">
        <v>13168465</v>
      </c>
      <c r="D418" s="376">
        <v>44988</v>
      </c>
      <c r="E418" s="25" t="s">
        <v>945</v>
      </c>
      <c r="F418" s="25" t="s">
        <v>946</v>
      </c>
      <c r="G418" s="25" t="s">
        <v>92</v>
      </c>
      <c r="H418" s="25" t="s">
        <v>223</v>
      </c>
      <c r="I418" s="25" t="s">
        <v>285</v>
      </c>
      <c r="J418" s="25" t="s">
        <v>220</v>
      </c>
      <c r="K418" s="4" t="str">
        <f>IF(_xlfn.XLOOKUP(LEFT(F418,12),'Reference_data '!G:G,'Reference_data '!I:I,"First Error",0,1)="First Error",_xlfn.XLOOKUP(LEFT(F418,7),'Reference_data '!G:G,'Reference_data '!H:H,"Second Error",0,1),_xlfn.XLOOKUP(LEFT(F418,12),'Reference_data '!G:G,'Reference_data '!I:I,"First Error",0,1))</f>
        <v>PACKING</v>
      </c>
      <c r="M418" s="10" t="e">
        <f>VLOOKUP(L418,'Reference_data '!$A$2:$B$17,2,0)</f>
        <v>#N/A</v>
      </c>
      <c r="N418" s="10" t="e">
        <f>VLOOKUP(L418,'Reference_data '!$A$2:$C$18,3,0)</f>
        <v>#N/A</v>
      </c>
      <c r="AA418" s="63"/>
    </row>
    <row r="419" spans="1:29" ht="26.5" customHeight="1" x14ac:dyDescent="0.35">
      <c r="A419" s="10">
        <f t="shared" si="17"/>
        <v>5</v>
      </c>
      <c r="B419" s="10">
        <f t="shared" si="18"/>
        <v>5</v>
      </c>
      <c r="C419" s="177">
        <v>13147997</v>
      </c>
      <c r="D419" s="43">
        <v>44955</v>
      </c>
      <c r="E419" s="25" t="s">
        <v>947</v>
      </c>
      <c r="F419" s="25" t="s">
        <v>166</v>
      </c>
      <c r="G419" s="25" t="s">
        <v>61</v>
      </c>
      <c r="H419" s="25" t="s">
        <v>237</v>
      </c>
      <c r="I419" s="25" t="s">
        <v>369</v>
      </c>
      <c r="J419" s="25" t="s">
        <v>220</v>
      </c>
      <c r="K419" s="4" t="str">
        <f>IF(_xlfn.XLOOKUP(LEFT(F419,12),'Reference_data '!G:G,'Reference_data '!I:I,"First Error",0,1)="First Error",_xlfn.XLOOKUP(LEFT(F419,7),'Reference_data '!G:G,'Reference_data '!H:H,"Second Error",0,1),_xlfn.XLOOKUP(LEFT(F419,12),'Reference_data '!G:G,'Reference_data '!I:I,"First Error",0,1))</f>
        <v>REFINERY AMMONIA SYSTEM</v>
      </c>
      <c r="L419" s="63">
        <v>3195</v>
      </c>
      <c r="M419" s="10" t="str">
        <f>VLOOKUP(L419,'Reference_data '!$A$2:$B$17,2,0)</f>
        <v>Mehul</v>
      </c>
      <c r="N419" s="10" t="str">
        <f>VLOOKUP(L419,'Reference_data '!$A$2:$C$18,3,0)</f>
        <v>ELE</v>
      </c>
      <c r="O419" s="134">
        <v>44956</v>
      </c>
      <c r="Q419" s="134">
        <v>44956</v>
      </c>
      <c r="R419" s="63">
        <v>1.2</v>
      </c>
      <c r="S419" s="139" t="s">
        <v>948</v>
      </c>
      <c r="AA419" s="63" t="s">
        <v>140</v>
      </c>
    </row>
    <row r="420" spans="1:29" ht="26.5" customHeight="1" x14ac:dyDescent="0.35">
      <c r="A420" s="10">
        <f t="shared" si="17"/>
        <v>5</v>
      </c>
      <c r="B420" s="10">
        <f t="shared" si="18"/>
        <v>5</v>
      </c>
      <c r="C420" s="177">
        <v>13147997</v>
      </c>
      <c r="D420" s="43">
        <v>44955</v>
      </c>
      <c r="E420" s="25" t="s">
        <v>947</v>
      </c>
      <c r="F420" s="25" t="s">
        <v>166</v>
      </c>
      <c r="G420" s="25" t="s">
        <v>61</v>
      </c>
      <c r="H420" s="25" t="s">
        <v>237</v>
      </c>
      <c r="I420" s="25" t="s">
        <v>369</v>
      </c>
      <c r="J420" s="25" t="s">
        <v>220</v>
      </c>
      <c r="K420" s="4" t="str">
        <f>IF(_xlfn.XLOOKUP(LEFT(F420,12),'Reference_data '!G:G,'Reference_data '!I:I,"First Error",0,1)="First Error",_xlfn.XLOOKUP(LEFT(F420,7),'Reference_data '!G:G,'Reference_data '!H:H,"Second Error",0,1),_xlfn.XLOOKUP(LEFT(F420,12),'Reference_data '!G:G,'Reference_data '!I:I,"First Error",0,1))</f>
        <v>REFINERY AMMONIA SYSTEM</v>
      </c>
      <c r="L420" s="63">
        <v>2792</v>
      </c>
      <c r="M420" s="10" t="str">
        <f>VLOOKUP(L420,'Reference_data '!$A$2:$B$17,2,0)</f>
        <v>Bhagat</v>
      </c>
      <c r="N420" s="10" t="str">
        <f>VLOOKUP(L420,'Reference_data '!$A$2:$C$18,3,0)</f>
        <v>ELE</v>
      </c>
      <c r="Q420" s="134">
        <v>44955</v>
      </c>
      <c r="R420" s="63">
        <v>3</v>
      </c>
      <c r="AA420" s="63" t="s">
        <v>140</v>
      </c>
    </row>
    <row r="421" spans="1:29" ht="26.5" customHeight="1" x14ac:dyDescent="0.35">
      <c r="A421" s="10">
        <f t="shared" si="17"/>
        <v>5</v>
      </c>
      <c r="B421" s="10">
        <f t="shared" si="18"/>
        <v>6</v>
      </c>
      <c r="C421" s="177">
        <v>13150373</v>
      </c>
      <c r="D421" s="43">
        <v>44959</v>
      </c>
      <c r="E421" s="25" t="s">
        <v>949</v>
      </c>
      <c r="F421" s="25" t="s">
        <v>166</v>
      </c>
      <c r="G421" s="25" t="s">
        <v>92</v>
      </c>
      <c r="H421" s="25" t="s">
        <v>218</v>
      </c>
      <c r="I421" s="25" t="s">
        <v>266</v>
      </c>
      <c r="J421" s="25" t="s">
        <v>220</v>
      </c>
      <c r="K421" s="4" t="str">
        <f>IF(_xlfn.XLOOKUP(LEFT(F421,12),'Reference_data '!G:G,'Reference_data '!I:I,"First Error",0,1)="First Error",_xlfn.XLOOKUP(LEFT(F421,7),'Reference_data '!G:G,'Reference_data '!H:H,"Second Error",0,1),_xlfn.XLOOKUP(LEFT(F421,12),'Reference_data '!G:G,'Reference_data '!I:I,"First Error",0,1))</f>
        <v>REFINERY AMMONIA SYSTEM</v>
      </c>
      <c r="L421" s="63">
        <v>2801</v>
      </c>
      <c r="M421" s="10" t="str">
        <f>VLOOKUP(L421,'Reference_data '!$A$2:$B$17,2,0)</f>
        <v>Ramani</v>
      </c>
      <c r="N421" s="10" t="str">
        <f>VLOOKUP(L421,'Reference_data '!$A$2:$C$18,3,0)</f>
        <v>INS</v>
      </c>
      <c r="O421" s="134">
        <v>44960</v>
      </c>
      <c r="P421" s="134">
        <v>44961</v>
      </c>
      <c r="Q421" s="134">
        <v>44962</v>
      </c>
      <c r="R421" s="63">
        <v>0.5</v>
      </c>
      <c r="AA421" s="63" t="s">
        <v>14</v>
      </c>
    </row>
    <row r="422" spans="1:29" ht="26.5" customHeight="1" x14ac:dyDescent="0.35">
      <c r="A422" s="10">
        <f t="shared" si="17"/>
        <v>10</v>
      </c>
      <c r="B422" s="63">
        <f t="shared" si="18"/>
        <v>10</v>
      </c>
      <c r="C422" s="177">
        <v>13168920</v>
      </c>
      <c r="D422" s="376">
        <v>44989</v>
      </c>
      <c r="E422" s="25" t="s">
        <v>950</v>
      </c>
      <c r="F422" s="25" t="s">
        <v>951</v>
      </c>
      <c r="G422" s="25" t="s">
        <v>61</v>
      </c>
      <c r="H422" s="25" t="s">
        <v>218</v>
      </c>
      <c r="I422" s="25" t="s">
        <v>238</v>
      </c>
      <c r="J422" s="25" t="s">
        <v>220</v>
      </c>
      <c r="K422" s="4" t="str">
        <f>IF(_xlfn.XLOOKUP(LEFT(F422,12),'Reference_data '!G:G,'Reference_data '!I:I,"First Error",0,1)="First Error",_xlfn.XLOOKUP(LEFT(F422,7),'Reference_data '!G:G,'Reference_data '!H:H,"Second Error",0,1),_xlfn.XLOOKUP(LEFT(F422,12),'Reference_data '!G:G,'Reference_data '!I:I,"First Error",0,1))</f>
        <v>PACKING-MOULDING PLANT</v>
      </c>
      <c r="L422" s="63">
        <v>3195</v>
      </c>
      <c r="M422" s="10" t="str">
        <f>VLOOKUP(L422,'Reference_data '!$A$2:$B$17,2,0)</f>
        <v>Mehul</v>
      </c>
      <c r="N422" s="10" t="str">
        <f>VLOOKUP(L422,'Reference_data '!$A$2:$C$18,3,0)</f>
        <v>ELE</v>
      </c>
      <c r="O422" s="134">
        <v>44989</v>
      </c>
      <c r="Q422" s="134">
        <v>44989</v>
      </c>
      <c r="R422" s="63">
        <v>1.5</v>
      </c>
      <c r="S422" s="139" t="s">
        <v>952</v>
      </c>
      <c r="AA422" s="63"/>
    </row>
    <row r="423" spans="1:29" ht="26.5" customHeight="1" x14ac:dyDescent="0.35">
      <c r="A423" s="10">
        <f t="shared" si="17"/>
        <v>5</v>
      </c>
      <c r="B423" s="63">
        <f t="shared" si="18"/>
        <v>1</v>
      </c>
      <c r="C423" s="177">
        <v>13151008</v>
      </c>
      <c r="D423" s="43">
        <v>44960</v>
      </c>
      <c r="E423" s="25" t="s">
        <v>953</v>
      </c>
      <c r="F423" s="25" t="s">
        <v>166</v>
      </c>
      <c r="G423" s="25" t="s">
        <v>10</v>
      </c>
      <c r="H423" s="10">
        <v>2</v>
      </c>
      <c r="I423" s="10" t="s">
        <v>369</v>
      </c>
      <c r="J423" s="10" t="s">
        <v>220</v>
      </c>
      <c r="K423" s="4" t="str">
        <f>IF(_xlfn.XLOOKUP(LEFT(F423,12),'Reference_data '!G:G,'Reference_data '!I:I,"First Error",0,1)="First Error",_xlfn.XLOOKUP(LEFT(F423,7),'Reference_data '!G:G,'Reference_data '!H:H,"Second Error",0,1),_xlfn.XLOOKUP(LEFT(F423,12),'Reference_data '!G:G,'Reference_data '!I:I,"First Error",0,1))</f>
        <v>REFINERY AMMONIA SYSTEM</v>
      </c>
      <c r="M423" s="10" t="e">
        <f>VLOOKUP(L423,'Reference_data '!$A$2:$B$17,2,0)</f>
        <v>#N/A</v>
      </c>
      <c r="N423" s="10" t="e">
        <f>VLOOKUP(L423,'Reference_data '!$A$2:$C$18,3,0)</f>
        <v>#N/A</v>
      </c>
      <c r="O423" s="134">
        <v>44961</v>
      </c>
      <c r="P423" s="134">
        <v>44968</v>
      </c>
      <c r="AA423" s="63"/>
    </row>
    <row r="424" spans="1:29" ht="26.5" customHeight="1" x14ac:dyDescent="0.35">
      <c r="A424" s="10">
        <f t="shared" si="17"/>
        <v>9</v>
      </c>
      <c r="B424" s="63" t="str">
        <f t="shared" si="18"/>
        <v/>
      </c>
      <c r="C424" s="177">
        <v>13167742</v>
      </c>
      <c r="D424" s="376">
        <v>44987</v>
      </c>
      <c r="E424" s="25" t="s">
        <v>954</v>
      </c>
      <c r="F424" s="25" t="s">
        <v>478</v>
      </c>
      <c r="G424" s="25" t="s">
        <v>92</v>
      </c>
      <c r="H424" s="25" t="s">
        <v>237</v>
      </c>
      <c r="I424" s="25" t="s">
        <v>238</v>
      </c>
      <c r="J424" s="25" t="s">
        <v>302</v>
      </c>
      <c r="K424" s="4" t="str">
        <f>IF(_xlfn.XLOOKUP(LEFT(F424,12),'Reference_data '!G:G,'Reference_data '!I:I,"First Error",0,1)="First Error",_xlfn.XLOOKUP(LEFT(F424,7),'Reference_data '!G:G,'Reference_data '!H:H,"Second Error",0,1),_xlfn.XLOOKUP(LEFT(F424,12),'Reference_data '!G:G,'Reference_data '!I:I,"First Error",0,1))</f>
        <v>PACKING-MOULDING PLANT</v>
      </c>
      <c r="M424" s="10" t="e">
        <f>VLOOKUP(L424,'Reference_data '!$A$2:$B$17,2,0)</f>
        <v>#N/A</v>
      </c>
      <c r="N424" s="10" t="e">
        <f>VLOOKUP(L424,'Reference_data '!$A$2:$C$18,3,0)</f>
        <v>#N/A</v>
      </c>
      <c r="O424" s="134">
        <v>44998</v>
      </c>
      <c r="P424" s="134">
        <v>45071</v>
      </c>
      <c r="S424" s="139" t="s">
        <v>6103</v>
      </c>
      <c r="AA424" s="63"/>
    </row>
    <row r="425" spans="1:29" ht="26.5" customHeight="1" x14ac:dyDescent="0.35">
      <c r="A425" s="10">
        <f t="shared" si="17"/>
        <v>9</v>
      </c>
      <c r="B425" s="63" t="str">
        <f t="shared" si="18"/>
        <v/>
      </c>
      <c r="C425" s="177">
        <v>13167743</v>
      </c>
      <c r="D425" s="376">
        <v>44987</v>
      </c>
      <c r="E425" s="25" t="s">
        <v>955</v>
      </c>
      <c r="F425" s="25" t="s">
        <v>441</v>
      </c>
      <c r="G425" s="25" t="s">
        <v>61</v>
      </c>
      <c r="H425" s="25" t="s">
        <v>237</v>
      </c>
      <c r="I425" s="25" t="s">
        <v>238</v>
      </c>
      <c r="J425" s="25" t="s">
        <v>302</v>
      </c>
      <c r="K425" s="4" t="str">
        <f>IF(_xlfn.XLOOKUP(LEFT(F425,12),'Reference_data '!G:G,'Reference_data '!I:I,"First Error",0,1)="First Error",_xlfn.XLOOKUP(LEFT(F425,7),'Reference_data '!G:G,'Reference_data '!H:H,"Second Error",0,1),_xlfn.XLOOKUP(LEFT(F425,12),'Reference_data '!G:G,'Reference_data '!I:I,"First Error",0,1))</f>
        <v>PACKING-MOULDING PLANT</v>
      </c>
      <c r="M425" s="10" t="e">
        <f>VLOOKUP(L425,'Reference_data '!$A$2:$B$17,2,0)</f>
        <v>#N/A</v>
      </c>
      <c r="N425" s="10" t="e">
        <f>VLOOKUP(L425,'Reference_data '!$A$2:$C$18,3,0)</f>
        <v>#N/A</v>
      </c>
      <c r="O425" s="134">
        <v>44998</v>
      </c>
      <c r="P425" s="134">
        <v>45046</v>
      </c>
      <c r="S425" s="139" t="s">
        <v>6105</v>
      </c>
      <c r="AA425" s="63"/>
    </row>
    <row r="426" spans="1:29" ht="26.5" customHeight="1" x14ac:dyDescent="0.35">
      <c r="A426" s="10">
        <f t="shared" si="17"/>
        <v>9</v>
      </c>
      <c r="B426" s="63" t="str">
        <f t="shared" si="18"/>
        <v/>
      </c>
      <c r="C426" s="177">
        <v>13167756</v>
      </c>
      <c r="D426" s="376">
        <v>44987</v>
      </c>
      <c r="E426" s="25" t="s">
        <v>956</v>
      </c>
      <c r="F426" s="25" t="s">
        <v>957</v>
      </c>
      <c r="G426" s="25" t="s">
        <v>92</v>
      </c>
      <c r="H426" s="25" t="s">
        <v>218</v>
      </c>
      <c r="I426" s="25" t="s">
        <v>285</v>
      </c>
      <c r="J426" s="25" t="s">
        <v>246</v>
      </c>
      <c r="K426" s="4" t="str">
        <f>IF(_xlfn.XLOOKUP(LEFT(F426,12),'Reference_data '!G:G,'Reference_data '!I:I,"First Error",0,1)="First Error",_xlfn.XLOOKUP(LEFT(F426,7),'Reference_data '!G:G,'Reference_data '!H:H,"Second Error",0,1),_xlfn.XLOOKUP(LEFT(F426,12),'Reference_data '!G:G,'Reference_data '!I:I,"First Error",0,1))</f>
        <v>PACKING</v>
      </c>
      <c r="M426" s="10" t="e">
        <f>VLOOKUP(L426,'Reference_data '!$A$2:$B$17,2,0)</f>
        <v>#N/A</v>
      </c>
      <c r="N426" s="10" t="e">
        <f>VLOOKUP(L426,'Reference_data '!$A$2:$C$18,3,0)</f>
        <v>#N/A</v>
      </c>
      <c r="AA426" s="63"/>
    </row>
    <row r="427" spans="1:29" ht="26.5" customHeight="1" x14ac:dyDescent="0.35">
      <c r="A427" s="10">
        <f t="shared" si="17"/>
        <v>9</v>
      </c>
      <c r="B427" s="63">
        <f t="shared" si="18"/>
        <v>9</v>
      </c>
      <c r="C427" s="271">
        <v>13166381</v>
      </c>
      <c r="D427" s="43">
        <v>44985</v>
      </c>
      <c r="E427" s="25" t="s">
        <v>958</v>
      </c>
      <c r="F427" s="25" t="s">
        <v>166</v>
      </c>
      <c r="G427" s="25" t="s">
        <v>10</v>
      </c>
      <c r="H427" s="25" t="s">
        <v>218</v>
      </c>
      <c r="I427" s="25" t="s">
        <v>291</v>
      </c>
      <c r="J427" s="25" t="s">
        <v>220</v>
      </c>
      <c r="K427" s="4" t="str">
        <f>IF(_xlfn.XLOOKUP(LEFT(F427,12),'Reference_data '!G:G,'Reference_data '!I:I,"First Error",0,1)="First Error",_xlfn.XLOOKUP(LEFT(F427,7),'Reference_data '!G:G,'Reference_data '!H:H,"Second Error",0,1),_xlfn.XLOOKUP(LEFT(F427,12),'Reference_data '!G:G,'Reference_data '!I:I,"First Error",0,1))</f>
        <v>REFINERY AMMONIA SYSTEM</v>
      </c>
      <c r="L427" s="63">
        <v>2781</v>
      </c>
      <c r="M427" s="10" t="str">
        <f>VLOOKUP(L427,'Reference_data '!$A$2:$B$17,2,0)</f>
        <v>Bhim Rao</v>
      </c>
      <c r="N427" s="10" t="str">
        <f>VLOOKUP(L427,'Reference_data '!$A$2:$C$18,3,0)</f>
        <v>MEC</v>
      </c>
      <c r="O427" s="134">
        <v>44985</v>
      </c>
      <c r="Q427" s="134">
        <v>44985</v>
      </c>
      <c r="R427" s="63">
        <v>2</v>
      </c>
      <c r="AA427" s="63" t="s">
        <v>14</v>
      </c>
    </row>
    <row r="428" spans="1:29" ht="26.5" customHeight="1" x14ac:dyDescent="0.35">
      <c r="A428" s="10">
        <f t="shared" si="17"/>
        <v>10</v>
      </c>
      <c r="B428" s="63">
        <f t="shared" si="18"/>
        <v>10</v>
      </c>
      <c r="C428" s="177">
        <v>13169130</v>
      </c>
      <c r="D428" s="43">
        <v>44990</v>
      </c>
      <c r="E428" s="25" t="s">
        <v>959</v>
      </c>
      <c r="F428" s="25" t="s">
        <v>166</v>
      </c>
      <c r="G428" s="25" t="s">
        <v>10</v>
      </c>
      <c r="H428" s="25" t="s">
        <v>218</v>
      </c>
      <c r="I428" s="25" t="s">
        <v>291</v>
      </c>
      <c r="J428" s="25" t="s">
        <v>220</v>
      </c>
      <c r="K428" s="4" t="str">
        <f>IF(_xlfn.XLOOKUP(LEFT(F428,12),'Reference_data '!G:G,'Reference_data '!I:I,"First Error",0,1)="First Error",_xlfn.XLOOKUP(LEFT(F428,7),'Reference_data '!G:G,'Reference_data '!H:H,"Second Error",0,1),_xlfn.XLOOKUP(LEFT(F428,12),'Reference_data '!G:G,'Reference_data '!I:I,"First Error",0,1))</f>
        <v>REFINERY AMMONIA SYSTEM</v>
      </c>
      <c r="L428" s="63">
        <v>2781</v>
      </c>
      <c r="M428" s="10" t="str">
        <f>VLOOKUP(L428,'Reference_data '!$A$2:$B$17,2,0)</f>
        <v>Bhim Rao</v>
      </c>
      <c r="N428" s="10" t="str">
        <f>VLOOKUP(L428,'Reference_data '!$A$2:$C$18,3,0)</f>
        <v>MEC</v>
      </c>
      <c r="O428" s="134">
        <v>44989</v>
      </c>
      <c r="Q428" s="134">
        <v>44989</v>
      </c>
      <c r="R428" s="63">
        <v>3</v>
      </c>
      <c r="S428" s="139" t="s">
        <v>960</v>
      </c>
      <c r="AA428" s="63" t="s">
        <v>14</v>
      </c>
    </row>
    <row r="429" spans="1:29" ht="26.5" customHeight="1" x14ac:dyDescent="0.35">
      <c r="A429" s="10">
        <f t="shared" si="17"/>
        <v>8</v>
      </c>
      <c r="B429" s="10" t="str">
        <f t="shared" si="18"/>
        <v/>
      </c>
      <c r="C429" s="249">
        <v>12962049</v>
      </c>
      <c r="D429" s="90">
        <v>44617</v>
      </c>
      <c r="E429" s="131" t="s">
        <v>961</v>
      </c>
      <c r="F429" s="25" t="s">
        <v>72</v>
      </c>
      <c r="G429" s="25" t="s">
        <v>10</v>
      </c>
      <c r="H429" s="25" t="s">
        <v>218</v>
      </c>
      <c r="I429" s="25" t="s">
        <v>251</v>
      </c>
      <c r="J429" s="25" t="s">
        <v>374</v>
      </c>
      <c r="K429" s="4" t="str">
        <f>IF(_xlfn.XLOOKUP(LEFT(F429,12),'Reference_data '!G:G,'Reference_data '!I:I,"First Error",0,1)="First Error",_xlfn.XLOOKUP(LEFT(F429,7),'Reference_data '!G:G,'Reference_data '!H:H,"Second Error",0,1),_xlfn.XLOOKUP(LEFT(F429,12),'Reference_data '!G:G,'Reference_data '!I:I,"First Error",0,1))</f>
        <v>PACKING TANKFARM PMFG</v>
      </c>
      <c r="L429" s="10"/>
      <c r="M429" s="10" t="e">
        <f>VLOOKUP(L429,'Reference_data '!$A$2:$B$17,2,0)</f>
        <v>#N/A</v>
      </c>
      <c r="N429" s="10" t="e">
        <f>VLOOKUP(L429,'Reference_data '!$A$2:$C$18,3,0)</f>
        <v>#N/A</v>
      </c>
      <c r="O429" s="50">
        <v>44640</v>
      </c>
      <c r="P429" s="26">
        <v>44628</v>
      </c>
      <c r="Q429" s="10"/>
      <c r="R429" s="4"/>
      <c r="S429" s="4"/>
      <c r="T429" s="4"/>
      <c r="U429" s="10"/>
      <c r="V429" s="26">
        <f ca="1">TODAY()</f>
        <v>45194</v>
      </c>
      <c r="W429" s="10" t="str" cm="1">
        <f t="array" ref="W429">IF(J429="WMAT",_xlfn.IFS(U429-V429=0,"Update require",U429-V429&lt;0,"Pending follow up",U429-V429&gt;0,"ASK Later"),"")</f>
        <v/>
      </c>
      <c r="X429" s="10"/>
      <c r="Y429" s="10"/>
      <c r="Z429" s="10"/>
      <c r="AA429" s="10"/>
      <c r="AB429"/>
      <c r="AC429" s="64" t="e">
        <f>_xlfn.XLOOKUP(C429,DATA1,DATA4,"NA",0,1)</f>
        <v>#REF!</v>
      </c>
    </row>
    <row r="430" spans="1:29" ht="26.5" customHeight="1" x14ac:dyDescent="0.35">
      <c r="A430" s="10">
        <f t="shared" si="17"/>
        <v>24</v>
      </c>
      <c r="B430" s="10">
        <f t="shared" si="18"/>
        <v>1</v>
      </c>
      <c r="C430" s="249">
        <v>13022703</v>
      </c>
      <c r="D430" s="375">
        <v>44726</v>
      </c>
      <c r="E430" s="223" t="s">
        <v>962</v>
      </c>
      <c r="F430" s="87" t="s">
        <v>686</v>
      </c>
      <c r="G430" s="87" t="s">
        <v>92</v>
      </c>
      <c r="H430" s="87">
        <v>3</v>
      </c>
      <c r="I430" s="87" t="s">
        <v>233</v>
      </c>
      <c r="J430" s="25" t="s">
        <v>220</v>
      </c>
      <c r="K430" s="4" t="str">
        <f>IF(_xlfn.XLOOKUP(LEFT(F430,12),'Reference_data '!G:G,'Reference_data '!I:I,"First Error",0,1)="First Error",_xlfn.XLOOKUP(LEFT(F430,7),'Reference_data '!G:G,'Reference_data '!H:H,"Second Error",0,1),_xlfn.XLOOKUP(LEFT(F430,12),'Reference_data '!G:G,'Reference_data '!I:I,"First Error",0,1))</f>
        <v>PACKING</v>
      </c>
      <c r="L430" s="10">
        <v>8</v>
      </c>
      <c r="M430" s="10" t="s">
        <v>785</v>
      </c>
      <c r="N430" s="10" t="str">
        <f>VLOOKUP(L430,'Reference_data '!$A$2:$C$18,3,0)</f>
        <v>EXT</v>
      </c>
      <c r="O430" s="26">
        <v>44876</v>
      </c>
      <c r="P430" s="10"/>
      <c r="Q430" s="10"/>
      <c r="R430" s="10"/>
      <c r="S430" s="4"/>
      <c r="T430" s="10"/>
      <c r="U430" s="10"/>
      <c r="V430" s="26">
        <f ca="1">TODAY()</f>
        <v>45194</v>
      </c>
      <c r="W430" s="10" t="str" cm="1">
        <f t="array" ref="W430">IF(J430="WMAT",_xlfn.IFS(U430-V430=0,"Update require",U430-V430&lt;0,"Pending follow up",U430-V430&gt;0,"ASK Later"),"")</f>
        <v/>
      </c>
      <c r="X430" s="10"/>
      <c r="Y430" s="10"/>
      <c r="Z430" s="10"/>
      <c r="AA430" s="10"/>
      <c r="AB430"/>
      <c r="AC430" s="64" t="e">
        <f>_xlfn.XLOOKUP(C430,DATA1,DATA4,"NA",0,1)</f>
        <v>#REF!</v>
      </c>
    </row>
    <row r="431" spans="1:29" ht="26.5" customHeight="1" x14ac:dyDescent="0.35">
      <c r="A431" s="10">
        <f t="shared" si="17"/>
        <v>24</v>
      </c>
      <c r="B431" s="10">
        <f t="shared" si="18"/>
        <v>1</v>
      </c>
      <c r="C431" s="249">
        <v>13022864</v>
      </c>
      <c r="D431" s="375">
        <v>44726</v>
      </c>
      <c r="E431" s="223" t="s">
        <v>963</v>
      </c>
      <c r="F431" s="87" t="s">
        <v>686</v>
      </c>
      <c r="G431" s="87" t="s">
        <v>92</v>
      </c>
      <c r="H431" s="87">
        <v>3</v>
      </c>
      <c r="I431" s="87" t="s">
        <v>233</v>
      </c>
      <c r="J431" s="25" t="s">
        <v>220</v>
      </c>
      <c r="K431" s="4" t="str">
        <f>IF(_xlfn.XLOOKUP(LEFT(F431,12),'Reference_data '!G:G,'Reference_data '!I:I,"First Error",0,1)="First Error",_xlfn.XLOOKUP(LEFT(F431,7),'Reference_data '!G:G,'Reference_data '!H:H,"Second Error",0,1),_xlfn.XLOOKUP(LEFT(F431,12),'Reference_data '!G:G,'Reference_data '!I:I,"First Error",0,1))</f>
        <v>PACKING</v>
      </c>
      <c r="L431" s="10">
        <v>8</v>
      </c>
      <c r="M431" s="10" t="s">
        <v>785</v>
      </c>
      <c r="N431" s="10" t="str">
        <f>VLOOKUP(L431,'Reference_data '!$A$2:$C$18,3,0)</f>
        <v>EXT</v>
      </c>
      <c r="O431" s="26">
        <v>44876</v>
      </c>
      <c r="P431" s="10"/>
      <c r="Q431" s="10"/>
      <c r="R431" s="10"/>
      <c r="S431" s="4"/>
      <c r="T431" s="10"/>
      <c r="U431" s="10"/>
      <c r="V431" s="26">
        <f ca="1">TODAY()</f>
        <v>45194</v>
      </c>
      <c r="W431" s="10" t="str" cm="1">
        <f t="array" ref="W431">IF(J431="WMAT",_xlfn.IFS(U431-V431=0,"Update require",U431-V431&lt;0,"Pending follow up",U431-V431&gt;0,"ASK Later"),"")</f>
        <v/>
      </c>
      <c r="X431" s="10"/>
      <c r="Y431" s="10"/>
      <c r="Z431" s="10"/>
      <c r="AA431" s="10"/>
      <c r="AB431"/>
      <c r="AC431" s="64" t="e">
        <f>_xlfn.XLOOKUP(C431,DATA1,DATA4,"NA",0,1)</f>
        <v>#REF!</v>
      </c>
    </row>
    <row r="432" spans="1:29" ht="26.5" customHeight="1" x14ac:dyDescent="0.35">
      <c r="A432" s="10">
        <f t="shared" si="17"/>
        <v>24</v>
      </c>
      <c r="B432" s="10">
        <f t="shared" si="18"/>
        <v>1</v>
      </c>
      <c r="C432" s="249">
        <v>13022886</v>
      </c>
      <c r="D432" s="375">
        <v>44726</v>
      </c>
      <c r="E432" s="223" t="s">
        <v>963</v>
      </c>
      <c r="F432" s="87" t="s">
        <v>964</v>
      </c>
      <c r="G432" s="87" t="s">
        <v>92</v>
      </c>
      <c r="H432" s="87">
        <v>3</v>
      </c>
      <c r="I432" s="87" t="s">
        <v>233</v>
      </c>
      <c r="J432" s="25" t="s">
        <v>220</v>
      </c>
      <c r="K432" s="4" t="str">
        <f>IF(_xlfn.XLOOKUP(LEFT(F432,12),'Reference_data '!G:G,'Reference_data '!I:I,"First Error",0,1)="First Error",_xlfn.XLOOKUP(LEFT(F432,7),'Reference_data '!G:G,'Reference_data '!H:H,"Second Error",0,1),_xlfn.XLOOKUP(LEFT(F432,12),'Reference_data '!G:G,'Reference_data '!I:I,"First Error",0,1))</f>
        <v>PACKING</v>
      </c>
      <c r="L432" s="10">
        <v>8</v>
      </c>
      <c r="M432" s="10" t="s">
        <v>785</v>
      </c>
      <c r="N432" s="10" t="str">
        <f>VLOOKUP(L432,'Reference_data '!$A$2:$C$18,3,0)</f>
        <v>EXT</v>
      </c>
      <c r="O432" s="26">
        <v>44876</v>
      </c>
      <c r="P432" s="10"/>
      <c r="Q432" s="10"/>
      <c r="R432" s="10"/>
      <c r="S432" s="4"/>
      <c r="T432" s="10"/>
      <c r="U432" s="10"/>
      <c r="V432" s="26">
        <f ca="1">TODAY()</f>
        <v>45194</v>
      </c>
      <c r="W432" s="10" t="str" cm="1">
        <f t="array" ref="W432">IF(J432="WMAT",_xlfn.IFS(U432-V432=0,"Update require",U432-V432&lt;0,"Pending follow up",U432-V432&gt;0,"ASK Later"),"")</f>
        <v/>
      </c>
      <c r="X432" s="10"/>
      <c r="Y432" s="10"/>
      <c r="Z432" s="10"/>
      <c r="AA432" s="10"/>
      <c r="AB432"/>
      <c r="AC432" s="64" t="e">
        <f>_xlfn.XLOOKUP(C432,DATA1,DATA4,"NA",0,1)</f>
        <v>#REF!</v>
      </c>
    </row>
    <row r="433" spans="1:29" ht="26.5" customHeight="1" x14ac:dyDescent="0.35">
      <c r="A433" s="10">
        <f t="shared" si="17"/>
        <v>11</v>
      </c>
      <c r="B433" s="63">
        <f t="shared" si="18"/>
        <v>1</v>
      </c>
      <c r="C433" s="177">
        <v>13172712</v>
      </c>
      <c r="D433" s="43">
        <v>44996</v>
      </c>
      <c r="E433" s="25" t="s">
        <v>965</v>
      </c>
      <c r="F433" s="25" t="s">
        <v>166</v>
      </c>
      <c r="G433" s="25" t="s">
        <v>10</v>
      </c>
      <c r="H433" s="25" t="s">
        <v>218</v>
      </c>
      <c r="I433" s="25" t="s">
        <v>266</v>
      </c>
      <c r="J433" s="25" t="s">
        <v>220</v>
      </c>
      <c r="K433" s="4" t="str">
        <f>IF(_xlfn.XLOOKUP(LEFT(F433,12),'Reference_data '!G:G,'Reference_data '!I:I,"First Error",0,1)="First Error",_xlfn.XLOOKUP(LEFT(F433,7),'Reference_data '!G:G,'Reference_data '!H:H,"Second Error",0,1),_xlfn.XLOOKUP(LEFT(F433,12),'Reference_data '!G:G,'Reference_data '!I:I,"First Error",0,1))</f>
        <v>REFINERY AMMONIA SYSTEM</v>
      </c>
      <c r="L433" s="63">
        <v>8</v>
      </c>
      <c r="M433" s="10" t="s">
        <v>966</v>
      </c>
      <c r="N433" s="10" t="str">
        <f>VLOOKUP(L433,'Reference_data '!$A$2:$C$18,3,0)</f>
        <v>EXT</v>
      </c>
      <c r="O433" s="134">
        <v>45005</v>
      </c>
      <c r="P433" s="134">
        <v>45007</v>
      </c>
      <c r="S433" s="139" t="s">
        <v>967</v>
      </c>
      <c r="AA433" s="63"/>
    </row>
    <row r="434" spans="1:29" ht="26.5" customHeight="1" x14ac:dyDescent="0.35">
      <c r="A434" s="10">
        <f t="shared" si="17"/>
        <v>47</v>
      </c>
      <c r="B434" s="10">
        <f t="shared" si="18"/>
        <v>1</v>
      </c>
      <c r="C434" s="177">
        <v>13111665</v>
      </c>
      <c r="D434" s="43">
        <v>44889</v>
      </c>
      <c r="E434" s="131" t="s">
        <v>968</v>
      </c>
      <c r="F434" s="25" t="s">
        <v>969</v>
      </c>
      <c r="G434" s="25" t="s">
        <v>10</v>
      </c>
      <c r="H434" s="25" t="s">
        <v>223</v>
      </c>
      <c r="I434" s="25" t="s">
        <v>233</v>
      </c>
      <c r="J434" s="25" t="s">
        <v>220</v>
      </c>
      <c r="K434" s="4" t="str">
        <f>IF(_xlfn.XLOOKUP(LEFT(F434,12),'Reference_data '!G:G,'Reference_data '!I:I,"First Error",0,1)="First Error",_xlfn.XLOOKUP(LEFT(F434,7),'Reference_data '!G:G,'Reference_data '!H:H,"Second Error",0,1),_xlfn.XLOOKUP(LEFT(F434,12),'Reference_data '!G:G,'Reference_data '!I:I,"First Error",0,1))</f>
        <v>REFINERY COOLING TOWER</v>
      </c>
      <c r="M434" s="10" t="e">
        <f>VLOOKUP(L434,'Reference_data '!$A$2:$B$17,2,0)</f>
        <v>#N/A</v>
      </c>
      <c r="N434" s="10" t="e">
        <f>VLOOKUP(L434,'Reference_data '!$A$2:$C$18,3,0)</f>
        <v>#N/A</v>
      </c>
      <c r="AA434" s="63"/>
    </row>
    <row r="435" spans="1:29" ht="26.5" customHeight="1" x14ac:dyDescent="0.35">
      <c r="A435" s="10">
        <f t="shared" si="17"/>
        <v>10</v>
      </c>
      <c r="B435" s="10" t="str">
        <f t="shared" si="18"/>
        <v/>
      </c>
      <c r="C435" s="249">
        <v>12968279</v>
      </c>
      <c r="D435" s="90">
        <v>44628</v>
      </c>
      <c r="E435" s="162" t="s">
        <v>970</v>
      </c>
      <c r="F435" s="69" t="s">
        <v>971</v>
      </c>
      <c r="G435" s="69" t="s">
        <v>10</v>
      </c>
      <c r="H435" s="69" t="s">
        <v>213</v>
      </c>
      <c r="I435" s="69" t="s">
        <v>219</v>
      </c>
      <c r="J435" s="69" t="s">
        <v>374</v>
      </c>
      <c r="K435" s="4" t="str">
        <f>IF(_xlfn.XLOOKUP(LEFT(F435,12),'Reference_data '!G:G,'Reference_data '!I:I,"First Error",0,1)="First Error",_xlfn.XLOOKUP(LEFT(F435,7),'Reference_data '!G:G,'Reference_data '!H:H,"Second Error",0,1),_xlfn.XLOOKUP(LEFT(F435,12),'Reference_data '!G:G,'Reference_data '!I:I,"First Error",0,1))</f>
        <v>PACKING</v>
      </c>
      <c r="L435" s="70">
        <v>8</v>
      </c>
      <c r="M435" s="70" t="s">
        <v>116</v>
      </c>
      <c r="N435" s="70" t="str">
        <f>VLOOKUP(L435,'Reference_data '!$A$2:$C$18,3,0)</f>
        <v>EXT</v>
      </c>
      <c r="O435" s="71">
        <v>44697</v>
      </c>
      <c r="P435" s="71">
        <v>44857</v>
      </c>
      <c r="Q435" s="70"/>
      <c r="R435" s="4"/>
      <c r="S435" s="72" t="s">
        <v>972</v>
      </c>
      <c r="T435" s="4"/>
      <c r="U435" s="70"/>
      <c r="V435" s="26">
        <f ca="1">TODAY()</f>
        <v>45194</v>
      </c>
      <c r="W435" s="10" t="str" cm="1">
        <f t="array" ref="W435">IF(J435="WMAT",_xlfn.IFS(U435-V435=0,"Update require",U435-V435&lt;0,"Pending follow up",U435-V435&gt;0,"ASK Later"),"")</f>
        <v/>
      </c>
      <c r="X435" s="10"/>
      <c r="Y435" s="70"/>
      <c r="Z435" s="70"/>
      <c r="AA435" s="70"/>
      <c r="AB435" s="68"/>
      <c r="AC435" s="64" t="e">
        <f>_xlfn.XLOOKUP(C435,DATA1,DATA4,"NA",0,1)</f>
        <v>#REF!</v>
      </c>
    </row>
    <row r="436" spans="1:29" ht="26.5" customHeight="1" x14ac:dyDescent="0.35">
      <c r="A436" s="10">
        <f t="shared" si="17"/>
        <v>27</v>
      </c>
      <c r="B436" s="10" t="str">
        <f t="shared" si="18"/>
        <v/>
      </c>
      <c r="C436" s="177">
        <v>13034743</v>
      </c>
      <c r="D436" s="43">
        <v>44748</v>
      </c>
      <c r="E436" s="131" t="s">
        <v>973</v>
      </c>
      <c r="F436" s="25" t="s">
        <v>182</v>
      </c>
      <c r="G436" s="25" t="s">
        <v>10</v>
      </c>
      <c r="H436" s="25" t="s">
        <v>237</v>
      </c>
      <c r="I436" s="25" t="s">
        <v>219</v>
      </c>
      <c r="J436" s="25" t="s">
        <v>374</v>
      </c>
      <c r="K436" s="4" t="str">
        <f>IF(_xlfn.XLOOKUP(LEFT(F436,12),'Reference_data '!G:G,'Reference_data '!I:I,"First Error",0,1)="First Error",_xlfn.XLOOKUP(LEFT(F436,7),'Reference_data '!G:G,'Reference_data '!H:H,"Second Error",0,1),_xlfn.XLOOKUP(LEFT(F436,12),'Reference_data '!G:G,'Reference_data '!I:I,"First Error",0,1))</f>
        <v>Kandla plant</v>
      </c>
      <c r="L436" s="10">
        <v>8</v>
      </c>
      <c r="M436" s="63" t="e">
        <f>VLOOKUP(L436,'Reference_data '!$A$2:$B$17,2,0)</f>
        <v>#N/A</v>
      </c>
      <c r="N436" s="10" t="str">
        <f>VLOOKUP(L436,'Reference_data '!$A$2:$C$18,3,0)</f>
        <v>EXT</v>
      </c>
      <c r="O436" s="26">
        <v>44749</v>
      </c>
      <c r="P436" s="10"/>
      <c r="Q436" s="10"/>
      <c r="R436" s="10"/>
      <c r="S436" s="4" t="s">
        <v>974</v>
      </c>
      <c r="T436" s="10"/>
      <c r="U436" s="10"/>
      <c r="W436" s="10"/>
      <c r="X436" s="10"/>
      <c r="Y436" s="10"/>
      <c r="Z436" s="10"/>
      <c r="AA436" s="10"/>
      <c r="AB436"/>
      <c r="AC436" s="64" t="e">
        <f>_xlfn.XLOOKUP(C436,DATA1,DATA4,"NA",0,1)</f>
        <v>#REF!</v>
      </c>
    </row>
    <row r="437" spans="1:29" ht="26.5" customHeight="1" x14ac:dyDescent="0.35">
      <c r="A437" s="10">
        <f t="shared" si="17"/>
        <v>50</v>
      </c>
      <c r="B437" s="10">
        <f t="shared" si="18"/>
        <v>1</v>
      </c>
      <c r="C437" s="177">
        <v>13120352</v>
      </c>
      <c r="D437" s="43">
        <v>44906</v>
      </c>
      <c r="E437" s="131" t="s">
        <v>975</v>
      </c>
      <c r="F437" s="25" t="s">
        <v>976</v>
      </c>
      <c r="G437" s="25" t="s">
        <v>61</v>
      </c>
      <c r="H437" s="25" t="s">
        <v>218</v>
      </c>
      <c r="I437" s="25" t="s">
        <v>287</v>
      </c>
      <c r="J437" s="25" t="s">
        <v>220</v>
      </c>
      <c r="K437" s="4" t="str">
        <f>IF(_xlfn.XLOOKUP(LEFT(F437,12),'Reference_data '!G:G,'Reference_data '!I:I,"First Error",0,1)="First Error",_xlfn.XLOOKUP(LEFT(F437,7),'Reference_data '!G:G,'Reference_data '!H:H,"Second Error",0,1),_xlfn.XLOOKUP(LEFT(F437,12),'Reference_data '!G:G,'Reference_data '!I:I,"First Error",0,1))</f>
        <v>REFINERY COOLING TOWER</v>
      </c>
      <c r="L437" s="63">
        <v>3195</v>
      </c>
      <c r="M437" s="10" t="str">
        <f>VLOOKUP(L437,'Reference_data '!$A$2:$B$17,2,0)</f>
        <v>Mehul</v>
      </c>
      <c r="N437" s="10" t="str">
        <f>VLOOKUP(L437,'Reference_data '!$A$2:$C$18,3,0)</f>
        <v>ELE</v>
      </c>
      <c r="O437" s="134">
        <v>44907</v>
      </c>
      <c r="R437" s="63">
        <v>0.5</v>
      </c>
      <c r="AA437" s="63"/>
    </row>
    <row r="438" spans="1:29" ht="26.5" customHeight="1" x14ac:dyDescent="0.35">
      <c r="A438" s="10">
        <f t="shared" si="17"/>
        <v>1</v>
      </c>
      <c r="B438" s="10">
        <f t="shared" si="18"/>
        <v>1</v>
      </c>
      <c r="C438" s="177">
        <v>13131795</v>
      </c>
      <c r="D438" s="43">
        <v>44927</v>
      </c>
      <c r="E438" s="25" t="s">
        <v>977</v>
      </c>
      <c r="F438" s="25" t="s">
        <v>976</v>
      </c>
      <c r="G438" s="25" t="s">
        <v>10</v>
      </c>
      <c r="H438" s="25" t="s">
        <v>223</v>
      </c>
      <c r="I438" s="25" t="s">
        <v>233</v>
      </c>
      <c r="J438" s="25" t="s">
        <v>220</v>
      </c>
      <c r="K438" s="4" t="str">
        <f>IF(_xlfn.XLOOKUP(LEFT(F438,12),'Reference_data '!G:G,'Reference_data '!I:I,"First Error",0,1)="First Error",_xlfn.XLOOKUP(LEFT(F438,7),'Reference_data '!G:G,'Reference_data '!H:H,"Second Error",0,1),_xlfn.XLOOKUP(LEFT(F438,12),'Reference_data '!G:G,'Reference_data '!I:I,"First Error",0,1))</f>
        <v>REFINERY COOLING TOWER</v>
      </c>
      <c r="M438" s="10" t="e">
        <f>VLOOKUP(L438,'Reference_data '!$A$2:$B$17,2,0)</f>
        <v>#N/A</v>
      </c>
      <c r="N438" s="10" t="e">
        <f>VLOOKUP(L438,'Reference_data '!$A$2:$C$18,3,0)</f>
        <v>#N/A</v>
      </c>
      <c r="AA438" s="63"/>
    </row>
    <row r="439" spans="1:29" ht="26.5" customHeight="1" x14ac:dyDescent="0.35">
      <c r="A439" s="10">
        <f t="shared" si="17"/>
        <v>13</v>
      </c>
      <c r="B439" s="63" t="str">
        <f t="shared" si="18"/>
        <v/>
      </c>
      <c r="C439" s="177">
        <v>13183240</v>
      </c>
      <c r="D439" s="376">
        <v>45012</v>
      </c>
      <c r="E439" s="25" t="s">
        <v>978</v>
      </c>
      <c r="F439" s="25" t="s">
        <v>175</v>
      </c>
      <c r="G439" s="25" t="s">
        <v>10</v>
      </c>
      <c r="H439" s="25" t="s">
        <v>223</v>
      </c>
      <c r="I439" s="25" t="s">
        <v>611</v>
      </c>
      <c r="J439" s="25" t="s">
        <v>309</v>
      </c>
      <c r="K439" s="4" t="str">
        <f>IF(_xlfn.XLOOKUP(LEFT(F439,12),'Reference_data '!G:G,'Reference_data '!I:I,"First Error",0,1)="First Error",_xlfn.XLOOKUP(LEFT(F439,7),'Reference_data '!G:G,'Reference_data '!H:H,"Second Error",0,1),_xlfn.XLOOKUP(LEFT(F439,12),'Reference_data '!G:G,'Reference_data '!I:I,"First Error",0,1))</f>
        <v>REFINERY COOLING TOWER</v>
      </c>
      <c r="M439" s="10" t="e">
        <f>VLOOKUP(L439,'Reference_data '!$A$2:$B$17,2,0)</f>
        <v>#N/A</v>
      </c>
      <c r="N439" s="10" t="e">
        <f>VLOOKUP(L439,'Reference_data '!$A$2:$C$18,3,0)</f>
        <v>#N/A</v>
      </c>
      <c r="O439" s="134">
        <v>45013</v>
      </c>
      <c r="AA439" s="63"/>
    </row>
    <row r="440" spans="1:29" ht="26.5" customHeight="1" x14ac:dyDescent="0.35">
      <c r="A440" s="10">
        <f t="shared" si="17"/>
        <v>39</v>
      </c>
      <c r="B440" s="10">
        <f t="shared" si="18"/>
        <v>1</v>
      </c>
      <c r="C440" s="177">
        <v>13077642</v>
      </c>
      <c r="D440" s="233">
        <v>44828</v>
      </c>
      <c r="E440" s="131" t="s">
        <v>979</v>
      </c>
      <c r="F440" s="25" t="s">
        <v>171</v>
      </c>
      <c r="G440" s="25" t="s">
        <v>92</v>
      </c>
      <c r="H440" s="25" t="s">
        <v>218</v>
      </c>
      <c r="I440" s="25" t="s">
        <v>266</v>
      </c>
      <c r="J440" s="25" t="s">
        <v>220</v>
      </c>
      <c r="K440" s="4" t="str">
        <f>IF(_xlfn.XLOOKUP(LEFT(F440,12),'Reference_data '!G:G,'Reference_data '!I:I,"First Error",0,1)="First Error",_xlfn.XLOOKUP(LEFT(F440,7),'Reference_data '!G:G,'Reference_data '!H:H,"Second Error",0,1),_xlfn.XLOOKUP(LEFT(F440,12),'Reference_data '!G:G,'Reference_data '!I:I,"First Error",0,1))</f>
        <v>REFINERY CRITICAL INSTRUMENT LIST</v>
      </c>
      <c r="M440" s="63" t="e">
        <f>VLOOKUP(L440,'Reference_data '!$A$2:$B$17,2,0)</f>
        <v>#N/A</v>
      </c>
      <c r="N440" s="10" t="e">
        <f>VLOOKUP(L440,'Reference_data '!$A$2:$C$18,3,0)</f>
        <v>#N/A</v>
      </c>
      <c r="AA440" s="63"/>
      <c r="AC440" s="64" t="e">
        <f>_xlfn.XLOOKUP(C440,DATA1,DATA4,"NA",0,1)</f>
        <v>#REF!</v>
      </c>
    </row>
    <row r="441" spans="1:29" ht="26.5" customHeight="1" x14ac:dyDescent="0.35">
      <c r="A441" s="10">
        <f t="shared" si="17"/>
        <v>14</v>
      </c>
      <c r="B441" s="10" t="str">
        <f t="shared" si="18"/>
        <v/>
      </c>
      <c r="C441" s="249">
        <v>12984372</v>
      </c>
      <c r="D441" s="90">
        <v>44657</v>
      </c>
      <c r="E441" s="131" t="s">
        <v>980</v>
      </c>
      <c r="F441" s="25" t="s">
        <v>186</v>
      </c>
      <c r="G441" s="25" t="s">
        <v>10</v>
      </c>
      <c r="H441" s="25" t="s">
        <v>218</v>
      </c>
      <c r="I441" s="25" t="s">
        <v>219</v>
      </c>
      <c r="J441" s="25" t="s">
        <v>374</v>
      </c>
      <c r="K441" s="4" t="str">
        <f>IF(_xlfn.XLOOKUP(LEFT(F441,12),'Reference_data '!G:G,'Reference_data '!I:I,"First Error",0,1)="First Error",_xlfn.XLOOKUP(LEFT(F441,7),'Reference_data '!G:G,'Reference_data '!H:H,"Second Error",0,1),_xlfn.XLOOKUP(LEFT(F441,12),'Reference_data '!G:G,'Reference_data '!I:I,"First Error",0,1))</f>
        <v>PACKING-MOULDING PLANT</v>
      </c>
      <c r="L441" s="10">
        <v>3070</v>
      </c>
      <c r="M441" s="10" t="str">
        <f>VLOOKUP(L441,'Reference_data '!$A$2:$B$17,2,0)</f>
        <v>Mahesh</v>
      </c>
      <c r="N441" s="10" t="str">
        <f>VLOOKUP(L441,'Reference_data '!$A$2:$C$18,3,0)</f>
        <v>MEC</v>
      </c>
      <c r="O441" s="26">
        <v>44695</v>
      </c>
      <c r="P441" s="26">
        <v>44858</v>
      </c>
      <c r="Q441" s="10"/>
      <c r="R441" s="4"/>
      <c r="S441" s="4"/>
      <c r="T441" s="4"/>
      <c r="U441" s="10"/>
      <c r="V441" s="26">
        <f ca="1">TODAY()</f>
        <v>45194</v>
      </c>
      <c r="W441" s="10" t="str" cm="1">
        <f t="array" ref="W441">IF(J441="WMAT",_xlfn.IFS(U441-V441=0,"Update require",U441-V441&lt;0,"Pending follow up",U441-V441&gt;0,"ASK Later"),"")</f>
        <v/>
      </c>
      <c r="X441" s="10"/>
      <c r="Y441" s="10"/>
      <c r="Z441" s="10"/>
      <c r="AA441" s="10"/>
      <c r="AB441"/>
    </row>
    <row r="442" spans="1:29" ht="26.5" customHeight="1" x14ac:dyDescent="0.35">
      <c r="A442" s="10">
        <f t="shared" si="17"/>
        <v>41</v>
      </c>
      <c r="B442" s="10" t="str">
        <f t="shared" si="18"/>
        <v/>
      </c>
      <c r="C442" s="177">
        <v>13086947</v>
      </c>
      <c r="D442" s="43">
        <v>44845</v>
      </c>
      <c r="E442" s="131" t="s">
        <v>981</v>
      </c>
      <c r="F442" s="25" t="s">
        <v>982</v>
      </c>
      <c r="G442" s="25" t="s">
        <v>10</v>
      </c>
      <c r="H442" s="25" t="s">
        <v>223</v>
      </c>
      <c r="I442" s="25" t="s">
        <v>233</v>
      </c>
      <c r="J442" s="25" t="s">
        <v>256</v>
      </c>
      <c r="K442" s="4" t="str">
        <f>IF(_xlfn.XLOOKUP(LEFT(F442,12),'Reference_data '!G:G,'Reference_data '!I:I,"First Error",0,1)="First Error",_xlfn.XLOOKUP(LEFT(F442,7),'Reference_data '!G:G,'Reference_data '!H:H,"Second Error",0,1),_xlfn.XLOOKUP(LEFT(F442,12),'Reference_data '!G:G,'Reference_data '!I:I,"First Error",0,1))</f>
        <v>REFINERY-ACID OIL</v>
      </c>
      <c r="M442" s="63" t="e">
        <f>VLOOKUP(L442,'Reference_data '!$A$2:$B$17,2,0)</f>
        <v>#N/A</v>
      </c>
      <c r="N442" s="10" t="e">
        <f>VLOOKUP(L442,'Reference_data '!$A$2:$C$18,3,0)</f>
        <v>#N/A</v>
      </c>
      <c r="O442" s="134">
        <v>44848</v>
      </c>
      <c r="P442" s="134">
        <v>45007</v>
      </c>
      <c r="V442" s="26">
        <v>45007</v>
      </c>
      <c r="AA442" s="63"/>
    </row>
    <row r="443" spans="1:29" ht="26.5" customHeight="1" x14ac:dyDescent="0.35">
      <c r="A443" s="10">
        <f t="shared" si="17"/>
        <v>29</v>
      </c>
      <c r="B443" s="10" t="str">
        <f t="shared" si="18"/>
        <v/>
      </c>
      <c r="C443" s="249">
        <v>12846822</v>
      </c>
      <c r="D443" s="90">
        <v>44388</v>
      </c>
      <c r="E443" s="131" t="s">
        <v>983</v>
      </c>
      <c r="F443" s="25" t="s">
        <v>984</v>
      </c>
      <c r="G443" s="25" t="s">
        <v>10</v>
      </c>
      <c r="H443" s="25" t="s">
        <v>223</v>
      </c>
      <c r="I443" s="25" t="s">
        <v>369</v>
      </c>
      <c r="J443" s="25" t="s">
        <v>246</v>
      </c>
      <c r="K443" s="4" t="str">
        <f>IF(_xlfn.XLOOKUP(LEFT(F443,12),'Reference_data '!G:G,'Reference_data '!I:I,"First Error",0,1)="First Error",_xlfn.XLOOKUP(LEFT(F443,7),'Reference_data '!G:G,'Reference_data '!H:H,"Second Error",0,1),_xlfn.XLOOKUP(LEFT(F443,12),'Reference_data '!G:G,'Reference_data '!I:I,"First Error",0,1))</f>
        <v>REFINERY-ACID OIL</v>
      </c>
      <c r="L443" s="10"/>
      <c r="M443" s="10" t="s">
        <v>229</v>
      </c>
      <c r="N443" s="10" t="e">
        <f>VLOOKUP(L443,'Reference_data '!$A$2:$C$18,3,0)</f>
        <v>#N/A</v>
      </c>
      <c r="O443" s="26">
        <v>44875</v>
      </c>
      <c r="P443" s="10"/>
      <c r="Q443" s="10"/>
      <c r="R443" s="10"/>
      <c r="S443" s="4" t="s">
        <v>985</v>
      </c>
      <c r="T443" s="10"/>
      <c r="U443" s="10"/>
      <c r="V443" s="26">
        <f ca="1">TODAY()</f>
        <v>45194</v>
      </c>
      <c r="W443" s="10"/>
      <c r="X443" s="10"/>
      <c r="Y443" s="10"/>
      <c r="Z443" s="10"/>
      <c r="AA443" s="10"/>
      <c r="AB443"/>
      <c r="AC443" s="64" t="e">
        <f>_xlfn.XLOOKUP(C443,DATA1,DATA4,"NA",0,1)</f>
        <v>#REF!</v>
      </c>
    </row>
    <row r="444" spans="1:29" ht="26.5" customHeight="1" x14ac:dyDescent="0.35">
      <c r="A444" s="10">
        <f t="shared" si="17"/>
        <v>29</v>
      </c>
      <c r="B444" s="10" t="str">
        <f t="shared" si="18"/>
        <v/>
      </c>
      <c r="C444" s="249">
        <v>12846823</v>
      </c>
      <c r="D444" s="90">
        <v>44388</v>
      </c>
      <c r="E444" s="131" t="s">
        <v>986</v>
      </c>
      <c r="F444" s="25" t="s">
        <v>12</v>
      </c>
      <c r="G444" s="25" t="s">
        <v>10</v>
      </c>
      <c r="H444" s="25" t="s">
        <v>223</v>
      </c>
      <c r="I444" s="25" t="s">
        <v>369</v>
      </c>
      <c r="J444" s="25" t="s">
        <v>246</v>
      </c>
      <c r="K444" s="4" t="str">
        <f>IF(_xlfn.XLOOKUP(LEFT(F444,12),'Reference_data '!G:G,'Reference_data '!I:I,"First Error",0,1)="First Error",_xlfn.XLOOKUP(LEFT(F444,7),'Reference_data '!G:G,'Reference_data '!H:H,"Second Error",0,1),_xlfn.XLOOKUP(LEFT(F444,12),'Reference_data '!G:G,'Reference_data '!I:I,"First Error",0,1))</f>
        <v>REFINERY-ACID OIL</v>
      </c>
      <c r="L444" s="10"/>
      <c r="M444" s="10" t="s">
        <v>987</v>
      </c>
      <c r="N444" s="10" t="e">
        <f>VLOOKUP(L444,'Reference_data '!$A$2:$C$18,3,0)</f>
        <v>#N/A</v>
      </c>
      <c r="O444" s="25" t="s">
        <v>988</v>
      </c>
      <c r="P444" s="10"/>
      <c r="Q444" s="10"/>
      <c r="R444" s="10"/>
      <c r="S444" s="4" t="s">
        <v>989</v>
      </c>
      <c r="T444" s="10"/>
      <c r="U444" s="10"/>
      <c r="V444" s="26">
        <f ca="1">TODAY()</f>
        <v>45194</v>
      </c>
      <c r="W444" s="10"/>
      <c r="X444" s="10"/>
      <c r="Y444" s="10"/>
      <c r="Z444" s="10"/>
      <c r="AA444" s="10"/>
      <c r="AB444"/>
      <c r="AC444" s="64" t="e">
        <f>_xlfn.XLOOKUP(C444,DATA1,DATA4,"NA",0,1)</f>
        <v>#REF!</v>
      </c>
    </row>
    <row r="445" spans="1:29" ht="26.5" customHeight="1" x14ac:dyDescent="0.35">
      <c r="A445" s="10">
        <f t="shared" si="17"/>
        <v>21</v>
      </c>
      <c r="B445" s="10" t="str">
        <f t="shared" si="18"/>
        <v/>
      </c>
      <c r="C445" s="249">
        <v>13013264</v>
      </c>
      <c r="D445" s="90">
        <v>44707</v>
      </c>
      <c r="E445" s="131" t="s">
        <v>990</v>
      </c>
      <c r="F445" s="25" t="s">
        <v>656</v>
      </c>
      <c r="G445" s="25" t="s">
        <v>10</v>
      </c>
      <c r="H445" s="25" t="s">
        <v>218</v>
      </c>
      <c r="I445" s="25" t="s">
        <v>468</v>
      </c>
      <c r="J445" s="25" t="s">
        <v>374</v>
      </c>
      <c r="K445" s="4" t="str">
        <f>IF(_xlfn.XLOOKUP(LEFT(F445,12),'Reference_data '!G:G,'Reference_data '!I:I,"First Error",0,1)="First Error",_xlfn.XLOOKUP(LEFT(F445,7),'Reference_data '!G:G,'Reference_data '!H:H,"Second Error",0,1),_xlfn.XLOOKUP(LEFT(F445,12),'Reference_data '!G:G,'Reference_data '!I:I,"First Error",0,1))</f>
        <v>PACKING</v>
      </c>
      <c r="L445" s="10"/>
      <c r="M445" s="10" t="e">
        <f>VLOOKUP(L445,'Reference_data '!$A$2:$B$17,2,0)</f>
        <v>#N/A</v>
      </c>
      <c r="N445" s="10" t="e">
        <f>VLOOKUP(L445,'Reference_data '!$A$2:$C$18,3,0)</f>
        <v>#N/A</v>
      </c>
      <c r="O445" s="26">
        <v>44909</v>
      </c>
      <c r="P445" s="10"/>
      <c r="Q445" s="10"/>
      <c r="R445" s="10"/>
      <c r="S445" s="4"/>
      <c r="T445" s="10"/>
      <c r="U445" s="10"/>
      <c r="V445" s="26">
        <f ca="1">TODAY()</f>
        <v>45194</v>
      </c>
      <c r="W445" s="10" t="str" cm="1">
        <f t="array" ref="W445">IF(J445="WMAT",_xlfn.IFS(U445-V445=0,"Update require",U445-V445&lt;0,"Pending follow up",U445-V445&gt;0,"ASK Later"),"")</f>
        <v/>
      </c>
      <c r="X445" s="10"/>
      <c r="Y445" s="10"/>
      <c r="Z445" s="10"/>
      <c r="AA445" s="10"/>
      <c r="AB445"/>
      <c r="AC445" s="64" t="e">
        <f>_xlfn.XLOOKUP(C445,DATA1,DATA4,"NA",0,1)</f>
        <v>#REF!</v>
      </c>
    </row>
    <row r="446" spans="1:29" ht="26.5" customHeight="1" x14ac:dyDescent="0.35">
      <c r="A446" s="10">
        <f t="shared" si="17"/>
        <v>15</v>
      </c>
      <c r="B446" s="10">
        <f t="shared" si="18"/>
        <v>1</v>
      </c>
      <c r="C446" s="249">
        <v>12986881</v>
      </c>
      <c r="D446" s="90">
        <v>44662</v>
      </c>
      <c r="E446" s="131" t="s">
        <v>991</v>
      </c>
      <c r="F446" s="25" t="s">
        <v>992</v>
      </c>
      <c r="G446" s="25" t="s">
        <v>10</v>
      </c>
      <c r="H446" s="25" t="s">
        <v>237</v>
      </c>
      <c r="I446" s="25" t="s">
        <v>369</v>
      </c>
      <c r="J446" s="25" t="s">
        <v>220</v>
      </c>
      <c r="K446" s="4" t="str">
        <f>IF(_xlfn.XLOOKUP(LEFT(F446,12),'Reference_data '!G:G,'Reference_data '!I:I,"First Error",0,1)="First Error",_xlfn.XLOOKUP(LEFT(F446,7),'Reference_data '!G:G,'Reference_data '!H:H,"Second Error",0,1),_xlfn.XLOOKUP(LEFT(F446,12),'Reference_data '!G:G,'Reference_data '!I:I,"First Error",0,1))</f>
        <v>REFINERY-ACID OIL</v>
      </c>
      <c r="L446" s="10">
        <v>8</v>
      </c>
      <c r="M446" s="10" t="s">
        <v>116</v>
      </c>
      <c r="N446" s="10" t="str">
        <f>VLOOKUP(L446,'Reference_data '!$A$2:$C$18,3,0)</f>
        <v>EXT</v>
      </c>
      <c r="O446" s="26">
        <v>44681</v>
      </c>
      <c r="P446" s="26">
        <v>44727</v>
      </c>
      <c r="Q446" s="10"/>
      <c r="R446" s="4"/>
      <c r="S446" s="4" t="s">
        <v>242</v>
      </c>
      <c r="T446" s="4"/>
      <c r="U446" s="10"/>
      <c r="V446" s="26">
        <f ca="1">TODAY()</f>
        <v>45194</v>
      </c>
      <c r="W446" s="10" t="str" cm="1">
        <f t="array" ref="W446">IF(J446="WMAT",_xlfn.IFS(U446-V446=0,"Update require",U446-V446&lt;0,"Pending follow up",U446-V446&gt;0,"ASK Later"),"")</f>
        <v/>
      </c>
      <c r="X446" s="10"/>
      <c r="Y446" s="10"/>
      <c r="Z446" s="10"/>
      <c r="AA446" s="10"/>
      <c r="AB446"/>
    </row>
    <row r="447" spans="1:29" ht="26.5" customHeight="1" x14ac:dyDescent="0.35">
      <c r="A447" s="10">
        <f t="shared" si="17"/>
        <v>26</v>
      </c>
      <c r="B447" s="10" t="str">
        <f t="shared" si="18"/>
        <v/>
      </c>
      <c r="C447" s="177">
        <v>13031774</v>
      </c>
      <c r="D447" s="43">
        <v>44742</v>
      </c>
      <c r="E447" s="131" t="s">
        <v>993</v>
      </c>
      <c r="F447" s="25" t="s">
        <v>994</v>
      </c>
      <c r="G447" s="25" t="s">
        <v>10</v>
      </c>
      <c r="H447" s="25" t="s">
        <v>223</v>
      </c>
      <c r="I447" s="25" t="s">
        <v>233</v>
      </c>
      <c r="J447" s="25" t="s">
        <v>374</v>
      </c>
      <c r="K447" s="4" t="str">
        <f>IF(_xlfn.XLOOKUP(LEFT(F447,12),'Reference_data '!G:G,'Reference_data '!I:I,"First Error",0,1)="First Error",_xlfn.XLOOKUP(LEFT(F447,7),'Reference_data '!G:G,'Reference_data '!H:H,"Second Error",0,1),_xlfn.XLOOKUP(LEFT(F447,12),'Reference_data '!G:G,'Reference_data '!I:I,"First Error",0,1))</f>
        <v>PACKING</v>
      </c>
      <c r="L447" s="10">
        <v>3070</v>
      </c>
      <c r="M447" s="10" t="str">
        <f>VLOOKUP(L447,'Reference_data '!$A$2:$B$17,2,0)</f>
        <v>Mahesh</v>
      </c>
      <c r="N447" s="10" t="str">
        <f>VLOOKUP(L447,'Reference_data '!$A$2:$C$18,3,0)</f>
        <v>MEC</v>
      </c>
      <c r="O447" s="26">
        <v>44743</v>
      </c>
      <c r="P447" s="26">
        <v>44870</v>
      </c>
      <c r="Q447" s="10"/>
      <c r="R447" s="10"/>
      <c r="S447" s="4"/>
      <c r="T447" s="10"/>
      <c r="U447" s="10"/>
      <c r="W447" s="10"/>
      <c r="X447" s="10"/>
      <c r="Y447" s="10"/>
      <c r="Z447" s="10"/>
      <c r="AA447" s="10"/>
      <c r="AB447"/>
      <c r="AC447" s="64" t="e">
        <f>_xlfn.XLOOKUP(C447,DATA1,DATA4,"NA",0,1)</f>
        <v>#REF!</v>
      </c>
    </row>
    <row r="448" spans="1:29" ht="26.5" customHeight="1" x14ac:dyDescent="0.35">
      <c r="A448" s="10">
        <f t="shared" si="17"/>
        <v>36</v>
      </c>
      <c r="B448" s="10" t="str">
        <f t="shared" si="18"/>
        <v/>
      </c>
      <c r="C448" s="177">
        <v>13067054</v>
      </c>
      <c r="D448" s="43">
        <v>44807</v>
      </c>
      <c r="E448" s="168" t="s">
        <v>995</v>
      </c>
      <c r="F448" s="25" t="s">
        <v>182</v>
      </c>
      <c r="G448" s="25" t="s">
        <v>10</v>
      </c>
      <c r="H448" s="25" t="s">
        <v>218</v>
      </c>
      <c r="I448" s="25" t="s">
        <v>255</v>
      </c>
      <c r="J448" s="25" t="s">
        <v>374</v>
      </c>
      <c r="K448" s="4" t="str">
        <f>IF(_xlfn.XLOOKUP(LEFT(F448,12),'Reference_data '!G:G,'Reference_data '!I:I,"First Error",0,1)="First Error",_xlfn.XLOOKUP(LEFT(F448,7),'Reference_data '!G:G,'Reference_data '!H:H,"Second Error",0,1),_xlfn.XLOOKUP(LEFT(F448,12),'Reference_data '!G:G,'Reference_data '!I:I,"First Error",0,1))</f>
        <v>Kandla plant</v>
      </c>
      <c r="M448" s="63" t="e">
        <f>VLOOKUP(L448,'Reference_data '!$A$2:$B$17,2,0)</f>
        <v>#N/A</v>
      </c>
      <c r="N448" s="10" t="e">
        <f>VLOOKUP(L448,'Reference_data '!$A$2:$C$18,3,0)</f>
        <v>#N/A</v>
      </c>
      <c r="O448" s="26">
        <v>44843</v>
      </c>
      <c r="P448" s="134"/>
      <c r="S448" s="139" t="s">
        <v>996</v>
      </c>
      <c r="AA448" s="63"/>
      <c r="AC448" s="64" t="e">
        <f>_xlfn.XLOOKUP(C448,DATA1,DATA4,"NA",0,1)</f>
        <v>#REF!</v>
      </c>
    </row>
    <row r="449" spans="1:29" ht="26.5" customHeight="1" x14ac:dyDescent="0.35">
      <c r="A449" s="10">
        <f t="shared" si="17"/>
        <v>37</v>
      </c>
      <c r="B449" s="10">
        <f t="shared" si="18"/>
        <v>1</v>
      </c>
      <c r="C449" s="177">
        <v>13072439</v>
      </c>
      <c r="D449" s="43">
        <v>44818</v>
      </c>
      <c r="E449" s="131" t="s">
        <v>997</v>
      </c>
      <c r="F449" s="25" t="s">
        <v>80</v>
      </c>
      <c r="G449" s="25" t="s">
        <v>10</v>
      </c>
      <c r="H449" s="25" t="s">
        <v>223</v>
      </c>
      <c r="I449" s="25" t="s">
        <v>233</v>
      </c>
      <c r="J449" s="25" t="s">
        <v>220</v>
      </c>
      <c r="K449" s="4" t="str">
        <f>IF(_xlfn.XLOOKUP(LEFT(F449,12),'Reference_data '!G:G,'Reference_data '!I:I,"First Error",0,1)="First Error",_xlfn.XLOOKUP(LEFT(F449,7),'Reference_data '!G:G,'Reference_data '!H:H,"Second Error",0,1),_xlfn.XLOOKUP(LEFT(F449,12),'Reference_data '!G:G,'Reference_data '!I:I,"First Error",0,1))</f>
        <v>PACKING</v>
      </c>
      <c r="L449" s="63">
        <v>2784</v>
      </c>
      <c r="M449" s="63" t="str">
        <f>VLOOKUP(L449,'Reference_data '!$A$2:$B$17,2,0)</f>
        <v>Jignesh</v>
      </c>
      <c r="N449" s="10" t="str">
        <f>VLOOKUP(L449,'Reference_data '!$A$2:$C$18,3,0)</f>
        <v>MEC</v>
      </c>
      <c r="O449" s="134">
        <v>44820</v>
      </c>
      <c r="P449" s="134">
        <v>44870</v>
      </c>
      <c r="AA449" s="63"/>
      <c r="AC449" s="64" t="e">
        <f>_xlfn.XLOOKUP(C449,DATA1,DATA4,"NA",0,1)</f>
        <v>#REF!</v>
      </c>
    </row>
    <row r="450" spans="1:29" ht="26.5" customHeight="1" x14ac:dyDescent="0.35">
      <c r="A450" s="10">
        <f t="shared" ref="A450:A513" si="19">WEEKNUM($D450,16)</f>
        <v>35</v>
      </c>
      <c r="B450" s="10">
        <f t="shared" ref="B450:B513" si="20">IF(J450="COMP",WEEKNUM(Q450,16),"")</f>
        <v>1</v>
      </c>
      <c r="C450" s="177">
        <v>13065091</v>
      </c>
      <c r="D450" s="43">
        <v>44804</v>
      </c>
      <c r="E450" s="131" t="s">
        <v>998</v>
      </c>
      <c r="F450" s="25" t="s">
        <v>12</v>
      </c>
      <c r="G450" s="25" t="s">
        <v>10</v>
      </c>
      <c r="H450" s="25" t="s">
        <v>218</v>
      </c>
      <c r="I450" s="25" t="s">
        <v>369</v>
      </c>
      <c r="J450" s="25" t="s">
        <v>220</v>
      </c>
      <c r="K450" s="4" t="str">
        <f>IF(_xlfn.XLOOKUP(LEFT(F450,12),'Reference_data '!G:G,'Reference_data '!I:I,"First Error",0,1)="First Error",_xlfn.XLOOKUP(LEFT(F450,7),'Reference_data '!G:G,'Reference_data '!H:H,"Second Error",0,1),_xlfn.XLOOKUP(LEFT(F450,12),'Reference_data '!G:G,'Reference_data '!I:I,"First Error",0,1))</f>
        <v>REFINERY-ACID OIL</v>
      </c>
      <c r="M450" s="63" t="e">
        <f>VLOOKUP(L450,'Reference_data '!$A$2:$B$17,2,0)</f>
        <v>#N/A</v>
      </c>
      <c r="N450" s="10" t="e">
        <f>VLOOKUP(L450,'Reference_data '!$A$2:$C$18,3,0)</f>
        <v>#N/A</v>
      </c>
      <c r="O450" s="134">
        <v>44806</v>
      </c>
      <c r="S450" s="139" t="s">
        <v>999</v>
      </c>
      <c r="AA450" s="63"/>
      <c r="AC450" s="64" t="e">
        <f>_xlfn.XLOOKUP(C450,DATA1,DATA4,"NA",0,1)</f>
        <v>#REF!</v>
      </c>
    </row>
    <row r="451" spans="1:29" ht="26.5" customHeight="1" x14ac:dyDescent="0.35">
      <c r="A451" s="10">
        <f t="shared" si="19"/>
        <v>35</v>
      </c>
      <c r="B451" s="10">
        <f t="shared" si="20"/>
        <v>1</v>
      </c>
      <c r="C451" s="177">
        <v>13065265</v>
      </c>
      <c r="D451" s="233">
        <v>44804</v>
      </c>
      <c r="E451" s="131" t="s">
        <v>1000</v>
      </c>
      <c r="F451" s="25" t="s">
        <v>12</v>
      </c>
      <c r="G451" s="25" t="s">
        <v>92</v>
      </c>
      <c r="H451" s="25" t="s">
        <v>218</v>
      </c>
      <c r="I451" s="25" t="s">
        <v>263</v>
      </c>
      <c r="J451" s="25" t="s">
        <v>220</v>
      </c>
      <c r="K451" s="4" t="str">
        <f>IF(_xlfn.XLOOKUP(LEFT(F451,12),'Reference_data '!G:G,'Reference_data '!I:I,"First Error",0,1)="First Error",_xlfn.XLOOKUP(LEFT(F451,7),'Reference_data '!G:G,'Reference_data '!H:H,"Second Error",0,1),_xlfn.XLOOKUP(LEFT(F451,12),'Reference_data '!G:G,'Reference_data '!I:I,"First Error",0,1))</f>
        <v>REFINERY-ACID OIL</v>
      </c>
      <c r="L451" s="63">
        <v>8</v>
      </c>
      <c r="M451" s="63" t="s">
        <v>150</v>
      </c>
      <c r="N451" s="10" t="str">
        <f>VLOOKUP(L451,'Reference_data '!$A$2:$C$18,3,0)</f>
        <v>EXT</v>
      </c>
      <c r="O451" s="134">
        <v>44805</v>
      </c>
      <c r="P451" s="134">
        <v>45007</v>
      </c>
      <c r="S451" s="139" t="s">
        <v>1001</v>
      </c>
      <c r="AA451" s="63"/>
      <c r="AC451" s="64" t="e">
        <f>_xlfn.XLOOKUP(C451,DATA1,DATA4,"NA",0,1)</f>
        <v>#REF!</v>
      </c>
    </row>
    <row r="452" spans="1:29" ht="26.5" customHeight="1" x14ac:dyDescent="0.35">
      <c r="A452" s="10">
        <f t="shared" si="19"/>
        <v>7</v>
      </c>
      <c r="B452" s="63" t="str">
        <f t="shared" si="20"/>
        <v/>
      </c>
      <c r="C452" s="177">
        <v>13160229</v>
      </c>
      <c r="D452" s="376">
        <v>44974</v>
      </c>
      <c r="E452" s="25" t="s">
        <v>1002</v>
      </c>
      <c r="F452" s="25" t="s">
        <v>12</v>
      </c>
      <c r="G452" s="25" t="s">
        <v>10</v>
      </c>
      <c r="H452" s="25" t="s">
        <v>218</v>
      </c>
      <c r="I452" s="25" t="s">
        <v>266</v>
      </c>
      <c r="J452" s="25" t="s">
        <v>309</v>
      </c>
      <c r="K452" s="4" t="str">
        <f>IF(_xlfn.XLOOKUP(LEFT(F452,12),'Reference_data '!G:G,'Reference_data '!I:I,"First Error",0,1)="First Error",_xlfn.XLOOKUP(LEFT(F452,7),'Reference_data '!G:G,'Reference_data '!H:H,"Second Error",0,1),_xlfn.XLOOKUP(LEFT(F452,12),'Reference_data '!G:G,'Reference_data '!I:I,"First Error",0,1))</f>
        <v>REFINERY-ACID OIL</v>
      </c>
      <c r="L452" s="63">
        <v>8</v>
      </c>
      <c r="M452" s="10" t="e">
        <f>VLOOKUP(L452,'Reference_data '!$A$2:$B$17,2,0)</f>
        <v>#N/A</v>
      </c>
      <c r="N452" s="10" t="str">
        <f>VLOOKUP(L452,'Reference_data '!$A$2:$C$18,3,0)</f>
        <v>EXT</v>
      </c>
      <c r="O452" s="134">
        <v>44981</v>
      </c>
      <c r="P452" s="134">
        <v>44982</v>
      </c>
      <c r="S452" s="139" t="s">
        <v>1003</v>
      </c>
      <c r="AA452" s="63"/>
    </row>
    <row r="453" spans="1:29" ht="26.5" customHeight="1" x14ac:dyDescent="0.35">
      <c r="A453" s="10">
        <f t="shared" si="19"/>
        <v>29</v>
      </c>
      <c r="B453" s="10" t="str">
        <f t="shared" si="20"/>
        <v/>
      </c>
      <c r="C453" s="177">
        <v>13040148</v>
      </c>
      <c r="D453" s="43">
        <v>44758</v>
      </c>
      <c r="E453" s="131" t="s">
        <v>1004</v>
      </c>
      <c r="F453" s="25" t="s">
        <v>894</v>
      </c>
      <c r="G453" s="25" t="s">
        <v>10</v>
      </c>
      <c r="H453" s="25" t="s">
        <v>218</v>
      </c>
      <c r="I453" s="25" t="s">
        <v>285</v>
      </c>
      <c r="J453" s="25" t="s">
        <v>374</v>
      </c>
      <c r="K453" s="4" t="str">
        <f>IF(_xlfn.XLOOKUP(LEFT(F453,12),'Reference_data '!G:G,'Reference_data '!I:I,"First Error",0,1)="First Error",_xlfn.XLOOKUP(LEFT(F453,7),'Reference_data '!G:G,'Reference_data '!H:H,"Second Error",0,1),_xlfn.XLOOKUP(LEFT(F453,12),'Reference_data '!G:G,'Reference_data '!I:I,"First Error",0,1))</f>
        <v>PACKING</v>
      </c>
      <c r="L453" s="63">
        <v>8</v>
      </c>
      <c r="M453" s="63" t="s">
        <v>229</v>
      </c>
      <c r="N453" s="10" t="str">
        <f>VLOOKUP(L453,'Reference_data '!$A$2:$C$18,3,0)</f>
        <v>EXT</v>
      </c>
      <c r="O453" s="134">
        <v>44882</v>
      </c>
      <c r="S453" s="139" t="s">
        <v>1005</v>
      </c>
      <c r="AA453" s="63"/>
      <c r="AC453" s="64" t="e">
        <f>_xlfn.XLOOKUP(C453,DATA1,DATA4,"NA",0,1)</f>
        <v>#REF!</v>
      </c>
    </row>
    <row r="454" spans="1:29" ht="26.5" customHeight="1" x14ac:dyDescent="0.35">
      <c r="A454" s="10">
        <f t="shared" si="19"/>
        <v>8</v>
      </c>
      <c r="B454" s="63" t="str">
        <f t="shared" si="20"/>
        <v/>
      </c>
      <c r="C454" s="177">
        <v>13163706</v>
      </c>
      <c r="D454" s="376">
        <v>44980</v>
      </c>
      <c r="E454" s="25" t="s">
        <v>1006</v>
      </c>
      <c r="F454" s="25" t="s">
        <v>12</v>
      </c>
      <c r="G454" s="25" t="s">
        <v>117</v>
      </c>
      <c r="H454" s="25" t="s">
        <v>223</v>
      </c>
      <c r="I454" s="25" t="s">
        <v>233</v>
      </c>
      <c r="J454" s="25" t="s">
        <v>309</v>
      </c>
      <c r="K454" s="4" t="str">
        <f>IF(_xlfn.XLOOKUP(LEFT(F454,12),'Reference_data '!G:G,'Reference_data '!I:I,"First Error",0,1)="First Error",_xlfn.XLOOKUP(LEFT(F454,7),'Reference_data '!G:G,'Reference_data '!H:H,"Second Error",0,1),_xlfn.XLOOKUP(LEFT(F454,12),'Reference_data '!G:G,'Reference_data '!I:I,"First Error",0,1))</f>
        <v>REFINERY-ACID OIL</v>
      </c>
      <c r="M454" s="10" t="e">
        <f>VLOOKUP(L454,'Reference_data '!$A$2:$B$17,2,0)</f>
        <v>#N/A</v>
      </c>
      <c r="N454" s="10" t="e">
        <f>VLOOKUP(L454,'Reference_data '!$A$2:$C$18,3,0)</f>
        <v>#N/A</v>
      </c>
      <c r="O454" s="134">
        <v>44981</v>
      </c>
      <c r="P454" s="134">
        <v>45001</v>
      </c>
      <c r="S454" s="139" t="s">
        <v>1007</v>
      </c>
      <c r="AA454" s="63"/>
    </row>
    <row r="455" spans="1:29" ht="26.5" customHeight="1" x14ac:dyDescent="0.35">
      <c r="A455" s="10">
        <f t="shared" si="19"/>
        <v>34</v>
      </c>
      <c r="B455" s="10" t="str">
        <f t="shared" si="20"/>
        <v/>
      </c>
      <c r="C455" s="249">
        <v>13062022</v>
      </c>
      <c r="D455" s="375">
        <v>44798</v>
      </c>
      <c r="E455" s="223" t="s">
        <v>1008</v>
      </c>
      <c r="F455" s="87" t="s">
        <v>394</v>
      </c>
      <c r="G455" s="87" t="s">
        <v>92</v>
      </c>
      <c r="H455" s="87">
        <v>1</v>
      </c>
      <c r="I455" s="87" t="s">
        <v>435</v>
      </c>
      <c r="J455" s="25" t="s">
        <v>374</v>
      </c>
      <c r="K455" s="4" t="str">
        <f>IF(_xlfn.XLOOKUP(LEFT(F455,12),'Reference_data '!G:G,'Reference_data '!I:I,"First Error",0,1)="First Error",_xlfn.XLOOKUP(LEFT(F455,7),'Reference_data '!G:G,'Reference_data '!H:H,"Second Error",0,1),_xlfn.XLOOKUP(LEFT(F455,12),'Reference_data '!G:G,'Reference_data '!I:I,"First Error",0,1))</f>
        <v>PACKING</v>
      </c>
      <c r="L455" s="63">
        <v>2801</v>
      </c>
      <c r="M455" s="63" t="s">
        <v>104</v>
      </c>
      <c r="N455" s="10" t="str">
        <f>VLOOKUP(L455,'Reference_data '!$A$2:$C$18,3,0)</f>
        <v>INS</v>
      </c>
      <c r="O455" s="134">
        <v>44799</v>
      </c>
      <c r="S455" s="139" t="s">
        <v>1009</v>
      </c>
      <c r="AA455" s="63"/>
      <c r="AC455" s="64" t="e">
        <f>_xlfn.XLOOKUP(C455,DATA1,DATA4,"NA",0,1)</f>
        <v>#REF!</v>
      </c>
    </row>
    <row r="456" spans="1:29" ht="26.5" customHeight="1" x14ac:dyDescent="0.35">
      <c r="A456" s="10">
        <f t="shared" si="19"/>
        <v>35</v>
      </c>
      <c r="B456" s="10" t="str">
        <f t="shared" si="20"/>
        <v/>
      </c>
      <c r="C456" s="177">
        <v>13063284</v>
      </c>
      <c r="D456" s="43">
        <v>44800</v>
      </c>
      <c r="E456" s="131" t="s">
        <v>1010</v>
      </c>
      <c r="F456" s="25" t="s">
        <v>1011</v>
      </c>
      <c r="G456" s="25" t="s">
        <v>10</v>
      </c>
      <c r="H456" s="25" t="s">
        <v>237</v>
      </c>
      <c r="I456" s="25" t="s">
        <v>238</v>
      </c>
      <c r="J456" s="25" t="s">
        <v>374</v>
      </c>
      <c r="K456" s="4" t="str">
        <f>IF(_xlfn.XLOOKUP(LEFT(F456,12),'Reference_data '!G:G,'Reference_data '!I:I,"First Error",0,1)="First Error",_xlfn.XLOOKUP(LEFT(F456,7),'Reference_data '!G:G,'Reference_data '!H:H,"Second Error",0,1),_xlfn.XLOOKUP(LEFT(F456,12),'Reference_data '!G:G,'Reference_data '!I:I,"First Error",0,1))</f>
        <v>PACKING</v>
      </c>
      <c r="L456" s="63">
        <v>8</v>
      </c>
      <c r="M456" s="63" t="s">
        <v>576</v>
      </c>
      <c r="N456" s="10" t="str">
        <f>VLOOKUP(L456,'Reference_data '!$A$2:$C$18,3,0)</f>
        <v>EXT</v>
      </c>
      <c r="O456" s="134">
        <v>44802</v>
      </c>
      <c r="AA456" s="63"/>
      <c r="AC456" s="64" t="e">
        <f>_xlfn.XLOOKUP(C456,DATA1,DATA4,"NA",0,1)</f>
        <v>#REF!</v>
      </c>
    </row>
    <row r="457" spans="1:29" s="350" customFormat="1" ht="26.5" customHeight="1" x14ac:dyDescent="0.35">
      <c r="A457" s="10">
        <f t="shared" si="19"/>
        <v>39</v>
      </c>
      <c r="B457" s="10">
        <f t="shared" si="20"/>
        <v>39</v>
      </c>
      <c r="C457" s="177">
        <v>13078364</v>
      </c>
      <c r="D457" s="376">
        <v>44830</v>
      </c>
      <c r="E457" s="131" t="s">
        <v>1012</v>
      </c>
      <c r="F457" s="25" t="s">
        <v>478</v>
      </c>
      <c r="G457" s="25" t="s">
        <v>92</v>
      </c>
      <c r="H457" s="25" t="s">
        <v>288</v>
      </c>
      <c r="I457" s="25" t="s">
        <v>238</v>
      </c>
      <c r="J457" s="25" t="s">
        <v>220</v>
      </c>
      <c r="K457" s="4" t="str">
        <f>IF(_xlfn.XLOOKUP(LEFT(F457,12),'Reference_data '!G:G,'Reference_data '!I:I,"First Error",0,1)="First Error",_xlfn.XLOOKUP(LEFT(F457,7),'Reference_data '!G:G,'Reference_data '!H:H,"Second Error",0,1),_xlfn.XLOOKUP(LEFT(F457,12),'Reference_data '!G:G,'Reference_data '!I:I,"First Error",0,1))</f>
        <v>PACKING-MOULDING PLANT</v>
      </c>
      <c r="L457" s="10">
        <v>2799</v>
      </c>
      <c r="M457" s="63" t="str">
        <f>VLOOKUP(L457,'Reference_data '!$A$2:$B$17,2,0)</f>
        <v>Prakash</v>
      </c>
      <c r="N457" s="63"/>
      <c r="O457" s="43">
        <v>44831</v>
      </c>
      <c r="P457" s="43"/>
      <c r="Q457" s="43">
        <v>44830</v>
      </c>
      <c r="R457" s="63"/>
      <c r="S457" s="139" t="s">
        <v>1013</v>
      </c>
      <c r="T457" s="63"/>
      <c r="U457" s="63"/>
      <c r="V457" s="10"/>
      <c r="W457" s="63"/>
      <c r="X457" s="63"/>
      <c r="Y457" s="63"/>
      <c r="Z457" s="63"/>
      <c r="AA457" s="63"/>
      <c r="AB457" s="64"/>
      <c r="AC457" s="64" t="e">
        <f>_xlfn.XLOOKUP(C457,DATA1,DATA4,"NA",0,1)</f>
        <v>#REF!</v>
      </c>
    </row>
    <row r="458" spans="1:29" ht="26.5" customHeight="1" x14ac:dyDescent="0.35">
      <c r="A458" s="10">
        <f t="shared" si="19"/>
        <v>1</v>
      </c>
      <c r="B458" s="10">
        <f t="shared" si="20"/>
        <v>1</v>
      </c>
      <c r="C458" s="177">
        <v>13133039</v>
      </c>
      <c r="D458" s="43">
        <v>44929</v>
      </c>
      <c r="E458" s="25" t="s">
        <v>1014</v>
      </c>
      <c r="F458" s="25" t="s">
        <v>12</v>
      </c>
      <c r="G458" s="25" t="s">
        <v>10</v>
      </c>
      <c r="H458" s="25" t="s">
        <v>223</v>
      </c>
      <c r="I458" s="25" t="s">
        <v>233</v>
      </c>
      <c r="J458" s="25" t="s">
        <v>220</v>
      </c>
      <c r="K458" s="4" t="str">
        <f>IF(_xlfn.XLOOKUP(LEFT(F458,12),'Reference_data '!G:G,'Reference_data '!I:I,"First Error",0,1)="First Error",_xlfn.XLOOKUP(LEFT(F458,7),'Reference_data '!G:G,'Reference_data '!H:H,"Second Error",0,1),_xlfn.XLOOKUP(LEFT(F458,12),'Reference_data '!G:G,'Reference_data '!I:I,"First Error",0,1))</f>
        <v>REFINERY-ACID OIL</v>
      </c>
      <c r="M458" s="10" t="e">
        <f>VLOOKUP(L458,'Reference_data '!$A$2:$B$17,2,0)</f>
        <v>#N/A</v>
      </c>
      <c r="N458" s="10" t="e">
        <f>VLOOKUP(L458,'Reference_data '!$A$2:$C$18,3,0)</f>
        <v>#N/A</v>
      </c>
      <c r="AA458" s="63"/>
    </row>
    <row r="459" spans="1:29" ht="26.5" customHeight="1" x14ac:dyDescent="0.35">
      <c r="A459" s="10">
        <f t="shared" si="19"/>
        <v>39</v>
      </c>
      <c r="B459" s="10">
        <f t="shared" si="20"/>
        <v>1</v>
      </c>
      <c r="C459" s="177">
        <v>13080245</v>
      </c>
      <c r="D459" s="376">
        <v>44833</v>
      </c>
      <c r="E459" s="131" t="s">
        <v>1015</v>
      </c>
      <c r="F459" s="25" t="s">
        <v>421</v>
      </c>
      <c r="G459" s="25" t="s">
        <v>92</v>
      </c>
      <c r="H459" s="25" t="s">
        <v>223</v>
      </c>
      <c r="I459" s="25" t="s">
        <v>233</v>
      </c>
      <c r="J459" s="25" t="s">
        <v>220</v>
      </c>
      <c r="K459" s="4" t="str">
        <f>IF(_xlfn.XLOOKUP(LEFT(F459,12),'Reference_data '!G:G,'Reference_data '!I:I,"First Error",0,1)="First Error",_xlfn.XLOOKUP(LEFT(F459,7),'Reference_data '!G:G,'Reference_data '!H:H,"Second Error",0,1),_xlfn.XLOOKUP(LEFT(F459,12),'Reference_data '!G:G,'Reference_data '!I:I,"First Error",0,1))</f>
        <v>PACKING-MOULDING PLANT</v>
      </c>
      <c r="L459" s="10">
        <v>8</v>
      </c>
      <c r="M459" s="10" t="s">
        <v>785</v>
      </c>
      <c r="O459" s="134">
        <v>44876</v>
      </c>
      <c r="AA459" s="63"/>
      <c r="AC459" s="64" t="e">
        <f>_xlfn.XLOOKUP(C459,DATA1,DATA4,"NA",0,1)</f>
        <v>#REF!</v>
      </c>
    </row>
    <row r="460" spans="1:29" ht="26.5" customHeight="1" x14ac:dyDescent="0.35">
      <c r="A460" s="10">
        <f t="shared" si="19"/>
        <v>41</v>
      </c>
      <c r="B460" s="10">
        <f t="shared" si="20"/>
        <v>1</v>
      </c>
      <c r="C460" s="177">
        <v>13086919</v>
      </c>
      <c r="D460" s="43">
        <v>44845</v>
      </c>
      <c r="E460" s="131" t="s">
        <v>1016</v>
      </c>
      <c r="F460" s="25" t="s">
        <v>184</v>
      </c>
      <c r="G460" s="25" t="s">
        <v>61</v>
      </c>
      <c r="H460" s="25" t="s">
        <v>218</v>
      </c>
      <c r="I460" s="25" t="s">
        <v>520</v>
      </c>
      <c r="J460" s="25" t="s">
        <v>220</v>
      </c>
      <c r="K460" s="4" t="str">
        <f>IF(_xlfn.XLOOKUP(LEFT(F460,12),'Reference_data '!G:G,'Reference_data '!I:I,"First Error",0,1)="First Error",_xlfn.XLOOKUP(LEFT(F460,7),'Reference_data '!G:G,'Reference_data '!H:H,"Second Error",0,1),_xlfn.XLOOKUP(LEFT(F460,12),'Reference_data '!G:G,'Reference_data '!I:I,"First Error",0,1))</f>
        <v>BUILDINGS &amp; INFRASTRUCTURE</v>
      </c>
      <c r="L460" s="63">
        <v>2791</v>
      </c>
      <c r="M460" s="63" t="str">
        <f>VLOOKUP(L460,'Reference_data '!$A$2:$B$17,2,0)</f>
        <v>Champak</v>
      </c>
      <c r="N460" s="10" t="str">
        <f>VLOOKUP(L460,'Reference_data '!$A$2:$C$18,3,0)</f>
        <v>ELE</v>
      </c>
      <c r="O460" s="134">
        <v>44846</v>
      </c>
      <c r="S460" s="404" t="s">
        <v>225</v>
      </c>
      <c r="AA460" s="63"/>
    </row>
    <row r="461" spans="1:29" ht="26.5" customHeight="1" x14ac:dyDescent="0.35">
      <c r="A461" s="10">
        <f t="shared" si="19"/>
        <v>42</v>
      </c>
      <c r="B461" s="10" t="str">
        <f t="shared" si="20"/>
        <v/>
      </c>
      <c r="C461" s="177">
        <v>13089577</v>
      </c>
      <c r="D461" s="43">
        <v>44850</v>
      </c>
      <c r="E461" s="131" t="s">
        <v>1017</v>
      </c>
      <c r="F461" s="25" t="s">
        <v>182</v>
      </c>
      <c r="G461" s="25" t="s">
        <v>10</v>
      </c>
      <c r="H461" s="25" t="s">
        <v>218</v>
      </c>
      <c r="I461" s="25" t="s">
        <v>625</v>
      </c>
      <c r="J461" s="25" t="s">
        <v>374</v>
      </c>
      <c r="K461" s="4" t="str">
        <f>IF(_xlfn.XLOOKUP(LEFT(F461,12),'Reference_data '!G:G,'Reference_data '!I:I,"First Error",0,1)="First Error",_xlfn.XLOOKUP(LEFT(F461,7),'Reference_data '!G:G,'Reference_data '!H:H,"Second Error",0,1),_xlfn.XLOOKUP(LEFT(F461,12),'Reference_data '!G:G,'Reference_data '!I:I,"First Error",0,1))</f>
        <v>Kandla plant</v>
      </c>
      <c r="M461" s="63" t="e">
        <f>VLOOKUP(L461,'Reference_data '!$A$2:$B$17,2,0)</f>
        <v>#N/A</v>
      </c>
      <c r="N461" s="10" t="e">
        <f>VLOOKUP(L461,'Reference_data '!$A$2:$C$18,3,0)</f>
        <v>#N/A</v>
      </c>
      <c r="O461" s="134">
        <v>44851</v>
      </c>
      <c r="AA461" s="63"/>
    </row>
    <row r="462" spans="1:29" ht="26.5" customHeight="1" x14ac:dyDescent="0.35">
      <c r="A462" s="10">
        <f t="shared" si="19"/>
        <v>40</v>
      </c>
      <c r="B462" s="10">
        <f t="shared" si="20"/>
        <v>1</v>
      </c>
      <c r="C462" s="177">
        <v>13081327</v>
      </c>
      <c r="D462" s="43">
        <v>44835</v>
      </c>
      <c r="E462" s="131" t="s">
        <v>1018</v>
      </c>
      <c r="F462" s="25" t="s">
        <v>1019</v>
      </c>
      <c r="G462" s="25" t="s">
        <v>10</v>
      </c>
      <c r="H462" s="25" t="s">
        <v>218</v>
      </c>
      <c r="I462" s="25" t="s">
        <v>238</v>
      </c>
      <c r="J462" s="25" t="s">
        <v>220</v>
      </c>
      <c r="K462" s="4" t="str">
        <f>IF(_xlfn.XLOOKUP(LEFT(F462,12),'Reference_data '!G:G,'Reference_data '!I:I,"First Error",0,1)="First Error",_xlfn.XLOOKUP(LEFT(F462,7),'Reference_data '!G:G,'Reference_data '!H:H,"Second Error",0,1),_xlfn.XLOOKUP(LEFT(F462,12),'Reference_data '!G:G,'Reference_data '!I:I,"First Error",0,1))</f>
        <v>PACKING-MOULDING PLANT</v>
      </c>
      <c r="L462" s="63">
        <v>3070</v>
      </c>
      <c r="M462" s="63" t="str">
        <f>VLOOKUP(L462,'Reference_data '!$A$2:$B$17,2,0)</f>
        <v>Mahesh</v>
      </c>
      <c r="N462" s="10" t="str">
        <f>VLOOKUP(L462,'Reference_data '!$A$2:$C$18,3,0)</f>
        <v>MEC</v>
      </c>
      <c r="O462" s="134">
        <v>44837</v>
      </c>
      <c r="AA462" s="63"/>
      <c r="AC462" s="64" t="e">
        <f>_xlfn.XLOOKUP(C462,DATA1,DATA4,"NA",0,1)</f>
        <v>#REF!</v>
      </c>
    </row>
    <row r="463" spans="1:29" ht="26.5" customHeight="1" x14ac:dyDescent="0.35">
      <c r="A463" s="10">
        <f t="shared" si="19"/>
        <v>40</v>
      </c>
      <c r="B463" s="10" t="str">
        <f t="shared" si="20"/>
        <v/>
      </c>
      <c r="C463" s="177">
        <v>13084055</v>
      </c>
      <c r="D463" s="43">
        <v>44840</v>
      </c>
      <c r="E463" s="131" t="s">
        <v>1020</v>
      </c>
      <c r="F463" s="25" t="s">
        <v>656</v>
      </c>
      <c r="G463" s="25" t="s">
        <v>10</v>
      </c>
      <c r="H463" s="25" t="s">
        <v>218</v>
      </c>
      <c r="I463" s="25" t="s">
        <v>468</v>
      </c>
      <c r="J463" s="25" t="s">
        <v>374</v>
      </c>
      <c r="K463" s="4" t="str">
        <f>IF(_xlfn.XLOOKUP(LEFT(F463,12),'Reference_data '!G:G,'Reference_data '!I:I,"First Error",0,1)="First Error",_xlfn.XLOOKUP(LEFT(F463,7),'Reference_data '!G:G,'Reference_data '!H:H,"Second Error",0,1),_xlfn.XLOOKUP(LEFT(F463,12),'Reference_data '!G:G,'Reference_data '!I:I,"First Error",0,1))</f>
        <v>PACKING</v>
      </c>
      <c r="L463" s="63">
        <v>2784</v>
      </c>
      <c r="M463" s="63" t="str">
        <f>VLOOKUP(L463,'Reference_data '!$A$2:$B$17,2,0)</f>
        <v>Jignesh</v>
      </c>
      <c r="N463" s="10" t="str">
        <f>VLOOKUP(L463,'Reference_data '!$A$2:$C$18,3,0)</f>
        <v>MEC</v>
      </c>
      <c r="O463" s="134">
        <v>44841</v>
      </c>
      <c r="AA463" s="63"/>
    </row>
    <row r="464" spans="1:29" ht="26.5" customHeight="1" x14ac:dyDescent="0.35">
      <c r="A464" s="10">
        <f t="shared" si="19"/>
        <v>44</v>
      </c>
      <c r="B464" s="10" t="str">
        <f t="shared" si="20"/>
        <v/>
      </c>
      <c r="C464" s="177">
        <v>13099195</v>
      </c>
      <c r="D464" s="43">
        <v>44867</v>
      </c>
      <c r="E464" s="131" t="s">
        <v>1021</v>
      </c>
      <c r="F464" s="25" t="s">
        <v>182</v>
      </c>
      <c r="G464" s="25" t="s">
        <v>10</v>
      </c>
      <c r="H464" s="25" t="s">
        <v>223</v>
      </c>
      <c r="I464" s="25" t="s">
        <v>233</v>
      </c>
      <c r="J464" s="25" t="s">
        <v>374</v>
      </c>
      <c r="K464" s="4" t="str">
        <f>IF(_xlfn.XLOOKUP(LEFT(F464,12),'Reference_data '!G:G,'Reference_data '!I:I,"First Error",0,1)="First Error",_xlfn.XLOOKUP(LEFT(F464,7),'Reference_data '!G:G,'Reference_data '!H:H,"Second Error",0,1),_xlfn.XLOOKUP(LEFT(F464,12),'Reference_data '!G:G,'Reference_data '!I:I,"First Error",0,1))</f>
        <v>Kandla plant</v>
      </c>
      <c r="L464" s="63">
        <v>3347</v>
      </c>
      <c r="M464" s="63" t="str">
        <f>VLOOKUP(L464,'Reference_data '!$A$2:$B$17,2,0)</f>
        <v>Debabrata</v>
      </c>
      <c r="O464" s="134">
        <v>44869</v>
      </c>
      <c r="P464" s="134">
        <v>44870</v>
      </c>
      <c r="AA464" s="63"/>
    </row>
    <row r="465" spans="1:27" ht="26.5" customHeight="1" x14ac:dyDescent="0.35">
      <c r="A465" s="10">
        <f t="shared" si="19"/>
        <v>42</v>
      </c>
      <c r="B465" s="10">
        <f t="shared" si="20"/>
        <v>1</v>
      </c>
      <c r="C465" s="177">
        <v>13090383</v>
      </c>
      <c r="D465" s="376">
        <v>44852</v>
      </c>
      <c r="E465" s="131" t="s">
        <v>1022</v>
      </c>
      <c r="F465" s="25" t="s">
        <v>902</v>
      </c>
      <c r="G465" s="25" t="s">
        <v>92</v>
      </c>
      <c r="H465" s="25" t="s">
        <v>223</v>
      </c>
      <c r="I465" s="25" t="s">
        <v>233</v>
      </c>
      <c r="J465" s="25" t="s">
        <v>220</v>
      </c>
      <c r="K465" s="4" t="str">
        <f>IF(_xlfn.XLOOKUP(LEFT(F465,12),'Reference_data '!G:G,'Reference_data '!I:I,"First Error",0,1)="First Error",_xlfn.XLOOKUP(LEFT(F465,7),'Reference_data '!G:G,'Reference_data '!H:H,"Second Error",0,1),_xlfn.XLOOKUP(LEFT(F465,12),'Reference_data '!G:G,'Reference_data '!I:I,"First Error",0,1))</f>
        <v>PACKING</v>
      </c>
      <c r="L465" s="10">
        <v>8</v>
      </c>
      <c r="M465" s="10" t="s">
        <v>785</v>
      </c>
      <c r="N465" s="10" t="str">
        <f>VLOOKUP(L465,'Reference_data '!$A$2:$C$18,3,0)</f>
        <v>EXT</v>
      </c>
      <c r="O465" s="134">
        <v>44876</v>
      </c>
      <c r="P465" s="134">
        <v>44870</v>
      </c>
      <c r="AA465" s="63"/>
    </row>
    <row r="466" spans="1:27" ht="26.5" customHeight="1" x14ac:dyDescent="0.35">
      <c r="A466" s="10">
        <f t="shared" si="19"/>
        <v>44</v>
      </c>
      <c r="B466" s="10" t="str">
        <f t="shared" si="20"/>
        <v/>
      </c>
      <c r="C466" s="177">
        <v>13097110</v>
      </c>
      <c r="D466" s="43">
        <v>44863</v>
      </c>
      <c r="E466" s="131" t="s">
        <v>1023</v>
      </c>
      <c r="F466" s="25" t="s">
        <v>1024</v>
      </c>
      <c r="G466" s="25" t="s">
        <v>10</v>
      </c>
      <c r="H466" s="25" t="s">
        <v>218</v>
      </c>
      <c r="I466" s="25" t="s">
        <v>285</v>
      </c>
      <c r="J466" s="25" t="s">
        <v>374</v>
      </c>
      <c r="K466" s="4" t="str">
        <f>IF(_xlfn.XLOOKUP(LEFT(F466,12),'Reference_data '!G:G,'Reference_data '!I:I,"First Error",0,1)="First Error",_xlfn.XLOOKUP(LEFT(F466,7),'Reference_data '!G:G,'Reference_data '!H:H,"Second Error",0,1),_xlfn.XLOOKUP(LEFT(F466,12),'Reference_data '!G:G,'Reference_data '!I:I,"First Error",0,1))</f>
        <v>PACKING TANKFARM PMFG</v>
      </c>
      <c r="M466" s="63" t="e">
        <f>VLOOKUP(L466,'Reference_data '!$A$2:$B$17,2,0)</f>
        <v>#N/A</v>
      </c>
      <c r="O466" s="134">
        <v>44837</v>
      </c>
      <c r="AA466" s="63"/>
    </row>
    <row r="467" spans="1:27" ht="26.5" customHeight="1" x14ac:dyDescent="0.35">
      <c r="A467" s="10">
        <f t="shared" si="19"/>
        <v>45</v>
      </c>
      <c r="B467" s="10" t="str">
        <f t="shared" si="20"/>
        <v/>
      </c>
      <c r="C467" s="177">
        <v>13101626</v>
      </c>
      <c r="D467" s="43">
        <v>44871</v>
      </c>
      <c r="E467" s="131" t="s">
        <v>1025</v>
      </c>
      <c r="F467" s="25" t="s">
        <v>414</v>
      </c>
      <c r="G467" s="25" t="s">
        <v>10</v>
      </c>
      <c r="H467" s="25" t="s">
        <v>218</v>
      </c>
      <c r="I467" s="25" t="s">
        <v>285</v>
      </c>
      <c r="J467" s="25" t="s">
        <v>374</v>
      </c>
      <c r="K467" s="4" t="str">
        <f>IF(_xlfn.XLOOKUP(LEFT(F467,12),'Reference_data '!G:G,'Reference_data '!I:I,"First Error",0,1)="First Error",_xlfn.XLOOKUP(LEFT(F467,7),'Reference_data '!G:G,'Reference_data '!H:H,"Second Error",0,1),_xlfn.XLOOKUP(LEFT(F467,12),'Reference_data '!G:G,'Reference_data '!I:I,"First Error",0,1))</f>
        <v>PACKING</v>
      </c>
      <c r="L467" s="63">
        <v>8</v>
      </c>
      <c r="M467" s="63" t="s">
        <v>116</v>
      </c>
      <c r="N467" s="10" t="str">
        <f>VLOOKUP(L467,'Reference_data '!$A$2:$C$18,3,0)</f>
        <v>EXT</v>
      </c>
      <c r="O467" s="134">
        <v>44873</v>
      </c>
      <c r="P467" s="134">
        <v>44969</v>
      </c>
      <c r="AA467" s="63"/>
    </row>
    <row r="468" spans="1:27" ht="26.5" customHeight="1" x14ac:dyDescent="0.35">
      <c r="A468" s="10">
        <f t="shared" si="19"/>
        <v>46</v>
      </c>
      <c r="B468" s="10" t="e">
        <f t="shared" si="20"/>
        <v>#VALUE!</v>
      </c>
      <c r="C468" s="177">
        <v>13107124</v>
      </c>
      <c r="D468" s="43">
        <v>44881</v>
      </c>
      <c r="E468" s="131" t="s">
        <v>1026</v>
      </c>
      <c r="F468" s="25" t="s">
        <v>184</v>
      </c>
      <c r="G468" s="25" t="s">
        <v>61</v>
      </c>
      <c r="H468" s="25" t="s">
        <v>223</v>
      </c>
      <c r="I468" s="25" t="s">
        <v>224</v>
      </c>
      <c r="J468" s="25" t="s">
        <v>220</v>
      </c>
      <c r="K468" s="4" t="str">
        <f>IF(_xlfn.XLOOKUP(LEFT(F468,12),'Reference_data '!G:G,'Reference_data '!I:I,"First Error",0,1)="First Error",_xlfn.XLOOKUP(LEFT(F468,7),'Reference_data '!G:G,'Reference_data '!H:H,"Second Error",0,1),_xlfn.XLOOKUP(LEFT(F468,12),'Reference_data '!G:G,'Reference_data '!I:I,"First Error",0,1))</f>
        <v>BUILDINGS &amp; INFRASTRUCTURE</v>
      </c>
      <c r="L468" s="63">
        <v>8</v>
      </c>
      <c r="M468" s="10" t="s">
        <v>1027</v>
      </c>
      <c r="N468" s="10" t="str">
        <f>VLOOKUP(L468,'Reference_data '!$A$2:$C$18,3,0)</f>
        <v>EXT</v>
      </c>
      <c r="O468" s="134">
        <v>44883</v>
      </c>
      <c r="Q468" s="63" t="s">
        <v>242</v>
      </c>
      <c r="AA468" s="63"/>
    </row>
    <row r="469" spans="1:27" ht="26.5" customHeight="1" x14ac:dyDescent="0.35">
      <c r="A469" s="10">
        <f t="shared" si="19"/>
        <v>4</v>
      </c>
      <c r="B469" s="10">
        <f t="shared" si="20"/>
        <v>5</v>
      </c>
      <c r="C469" s="177">
        <v>13144951</v>
      </c>
      <c r="D469" s="43">
        <v>44950</v>
      </c>
      <c r="E469" s="25" t="s">
        <v>1028</v>
      </c>
      <c r="F469" s="25" t="s">
        <v>12</v>
      </c>
      <c r="G469" s="25" t="s">
        <v>10</v>
      </c>
      <c r="H469" s="25" t="s">
        <v>218</v>
      </c>
      <c r="I469" s="25" t="s">
        <v>287</v>
      </c>
      <c r="J469" s="25" t="s">
        <v>220</v>
      </c>
      <c r="K469" s="4" t="str">
        <f>IF(_xlfn.XLOOKUP(LEFT(F469,12),'Reference_data '!G:G,'Reference_data '!I:I,"First Error",0,1)="First Error",_xlfn.XLOOKUP(LEFT(F469,7),'Reference_data '!G:G,'Reference_data '!H:H,"Second Error",0,1),_xlfn.XLOOKUP(LEFT(F469,12),'Reference_data '!G:G,'Reference_data '!I:I,"First Error",0,1))</f>
        <v>REFINERY-ACID OIL</v>
      </c>
      <c r="L469" s="63">
        <v>8</v>
      </c>
      <c r="M469" s="10" t="s">
        <v>585</v>
      </c>
      <c r="N469" s="10" t="str">
        <f>VLOOKUP(L469,'Reference_data '!$A$2:$C$18,3,0)</f>
        <v>EXT</v>
      </c>
      <c r="O469" s="134">
        <v>44958</v>
      </c>
      <c r="Q469" s="134">
        <v>44958</v>
      </c>
      <c r="S469" s="139" t="s">
        <v>1029</v>
      </c>
      <c r="AA469" s="63"/>
    </row>
    <row r="470" spans="1:27" ht="26.5" customHeight="1" x14ac:dyDescent="0.35">
      <c r="A470" s="10">
        <f t="shared" si="19"/>
        <v>5</v>
      </c>
      <c r="B470" s="10">
        <f t="shared" si="20"/>
        <v>1</v>
      </c>
      <c r="C470" s="177">
        <v>13149885</v>
      </c>
      <c r="D470" s="43">
        <v>44958</v>
      </c>
      <c r="E470" s="25" t="s">
        <v>1030</v>
      </c>
      <c r="F470" s="25" t="s">
        <v>12</v>
      </c>
      <c r="G470" s="25" t="s">
        <v>10</v>
      </c>
      <c r="H470" s="25" t="s">
        <v>237</v>
      </c>
      <c r="I470" s="25" t="s">
        <v>369</v>
      </c>
      <c r="J470" s="25" t="s">
        <v>220</v>
      </c>
      <c r="K470" s="4" t="str">
        <f>IF(_xlfn.XLOOKUP(LEFT(F470,12),'Reference_data '!G:G,'Reference_data '!I:I,"First Error",0,1)="First Error",_xlfn.XLOOKUP(LEFT(F470,7),'Reference_data '!G:G,'Reference_data '!H:H,"Second Error",0,1),_xlfn.XLOOKUP(LEFT(F470,12),'Reference_data '!G:G,'Reference_data '!I:I,"First Error",0,1))</f>
        <v>REFINERY-ACID OIL</v>
      </c>
      <c r="L470" s="63">
        <v>8</v>
      </c>
      <c r="M470" s="10" t="s">
        <v>585</v>
      </c>
      <c r="N470" s="10" t="str">
        <f>VLOOKUP(L470,'Reference_data '!$A$2:$C$18,3,0)</f>
        <v>EXT</v>
      </c>
      <c r="O470" s="134">
        <v>44959</v>
      </c>
      <c r="AA470" s="63" t="s">
        <v>140</v>
      </c>
    </row>
    <row r="471" spans="1:27" ht="26.5" customHeight="1" x14ac:dyDescent="0.35">
      <c r="A471" s="10">
        <f t="shared" si="19"/>
        <v>5</v>
      </c>
      <c r="B471" s="63">
        <f t="shared" si="20"/>
        <v>6</v>
      </c>
      <c r="C471" s="177">
        <v>13150993</v>
      </c>
      <c r="D471" s="43">
        <v>44960</v>
      </c>
      <c r="E471" s="25" t="s">
        <v>1031</v>
      </c>
      <c r="F471" s="25" t="s">
        <v>12</v>
      </c>
      <c r="G471" s="25" t="s">
        <v>10</v>
      </c>
      <c r="H471" s="10">
        <v>1</v>
      </c>
      <c r="I471" s="10" t="s">
        <v>291</v>
      </c>
      <c r="J471" s="10" t="s">
        <v>220</v>
      </c>
      <c r="K471" s="4" t="str">
        <f>IF(_xlfn.XLOOKUP(LEFT(F471,12),'Reference_data '!G:G,'Reference_data '!I:I,"First Error",0,1)="First Error",_xlfn.XLOOKUP(LEFT(F471,7),'Reference_data '!G:G,'Reference_data '!H:H,"Second Error",0,1),_xlfn.XLOOKUP(LEFT(F471,12),'Reference_data '!G:G,'Reference_data '!I:I,"First Error",0,1))</f>
        <v>REFINERY-ACID OIL</v>
      </c>
      <c r="L471" s="63">
        <v>2792</v>
      </c>
      <c r="M471" s="10" t="str">
        <f>VLOOKUP(L471,'Reference_data '!$A$2:$B$17,2,0)</f>
        <v>Bhagat</v>
      </c>
      <c r="N471" s="10" t="str">
        <f>VLOOKUP(L471,'Reference_data '!$A$2:$C$18,3,0)</f>
        <v>ELE</v>
      </c>
      <c r="O471" s="134">
        <v>44961</v>
      </c>
      <c r="Q471" s="134">
        <v>44961</v>
      </c>
      <c r="R471" s="63">
        <v>0.5</v>
      </c>
      <c r="AA471" s="63" t="s">
        <v>14</v>
      </c>
    </row>
    <row r="472" spans="1:27" ht="26.5" customHeight="1" x14ac:dyDescent="0.35">
      <c r="A472" s="10">
        <f t="shared" si="19"/>
        <v>5</v>
      </c>
      <c r="B472" s="63">
        <f t="shared" si="20"/>
        <v>6</v>
      </c>
      <c r="C472" s="177">
        <v>13150993</v>
      </c>
      <c r="D472" s="43">
        <v>44960</v>
      </c>
      <c r="E472" s="25" t="s">
        <v>1031</v>
      </c>
      <c r="F472" s="25" t="s">
        <v>12</v>
      </c>
      <c r="G472" s="25" t="s">
        <v>10</v>
      </c>
      <c r="H472" s="10">
        <v>1</v>
      </c>
      <c r="I472" s="10" t="s">
        <v>291</v>
      </c>
      <c r="J472" s="10" t="s">
        <v>220</v>
      </c>
      <c r="K472" s="4" t="str">
        <f>IF(_xlfn.XLOOKUP(LEFT(F472,12),'Reference_data '!G:G,'Reference_data '!I:I,"First Error",0,1)="First Error",_xlfn.XLOOKUP(LEFT(F472,7),'Reference_data '!G:G,'Reference_data '!H:H,"Second Error",0,1),_xlfn.XLOOKUP(LEFT(F472,12),'Reference_data '!G:G,'Reference_data '!I:I,"First Error",0,1))</f>
        <v>REFINERY-ACID OIL</v>
      </c>
      <c r="L472" s="63">
        <v>2781</v>
      </c>
      <c r="M472" s="10" t="str">
        <f>VLOOKUP(L472,'Reference_data '!$A$2:$B$17,2,0)</f>
        <v>Bhim Rao</v>
      </c>
      <c r="N472" s="10" t="str">
        <f>VLOOKUP(L472,'Reference_data '!$A$2:$C$18,3,0)</f>
        <v>MEC</v>
      </c>
      <c r="O472" s="134">
        <v>44961</v>
      </c>
      <c r="Q472" s="134">
        <v>44961</v>
      </c>
      <c r="R472" s="63">
        <v>2</v>
      </c>
      <c r="AA472" s="63" t="s">
        <v>14</v>
      </c>
    </row>
    <row r="473" spans="1:27" ht="26.5" customHeight="1" x14ac:dyDescent="0.35">
      <c r="A473" s="10">
        <f t="shared" si="19"/>
        <v>45</v>
      </c>
      <c r="B473" s="10" t="str">
        <f t="shared" si="20"/>
        <v/>
      </c>
      <c r="C473" s="177">
        <v>13103964</v>
      </c>
      <c r="D473" s="376">
        <v>44875</v>
      </c>
      <c r="E473" s="131" t="s">
        <v>1032</v>
      </c>
      <c r="F473" s="25" t="s">
        <v>1033</v>
      </c>
      <c r="G473" s="25" t="s">
        <v>92</v>
      </c>
      <c r="H473" s="25" t="s">
        <v>218</v>
      </c>
      <c r="I473" s="25" t="s">
        <v>435</v>
      </c>
      <c r="J473" s="25" t="s">
        <v>374</v>
      </c>
      <c r="K473" s="4" t="str">
        <f>IF(_xlfn.XLOOKUP(LEFT(F473,12),'Reference_data '!G:G,'Reference_data '!I:I,"First Error",0,1)="First Error",_xlfn.XLOOKUP(LEFT(F473,7),'Reference_data '!G:G,'Reference_data '!H:H,"Second Error",0,1),_xlfn.XLOOKUP(LEFT(F473,12),'Reference_data '!G:G,'Reference_data '!I:I,"First Error",0,1))</f>
        <v>PACKING</v>
      </c>
      <c r="L473" s="63">
        <v>8</v>
      </c>
      <c r="M473" s="63" t="s">
        <v>1034</v>
      </c>
      <c r="N473" s="10" t="str">
        <f>VLOOKUP(L473,'Reference_data '!$A$2:$C$18,3,0)</f>
        <v>EXT</v>
      </c>
      <c r="O473" s="134">
        <v>44876</v>
      </c>
      <c r="AA473" s="63"/>
    </row>
    <row r="474" spans="1:27" ht="26.5" customHeight="1" x14ac:dyDescent="0.35">
      <c r="A474" s="10">
        <f t="shared" si="19"/>
        <v>5</v>
      </c>
      <c r="B474" s="63">
        <f t="shared" si="20"/>
        <v>1</v>
      </c>
      <c r="C474" s="177">
        <v>13151007</v>
      </c>
      <c r="D474" s="43">
        <v>44960</v>
      </c>
      <c r="E474" s="25" t="s">
        <v>1035</v>
      </c>
      <c r="F474" s="25" t="s">
        <v>984</v>
      </c>
      <c r="G474" s="25" t="s">
        <v>10</v>
      </c>
      <c r="H474" s="10">
        <v>2</v>
      </c>
      <c r="I474" s="10" t="s">
        <v>369</v>
      </c>
      <c r="J474" s="10" t="s">
        <v>220</v>
      </c>
      <c r="K474" s="4" t="str">
        <f>IF(_xlfn.XLOOKUP(LEFT(F474,12),'Reference_data '!G:G,'Reference_data '!I:I,"First Error",0,1)="First Error",_xlfn.XLOOKUP(LEFT(F474,7),'Reference_data '!G:G,'Reference_data '!H:H,"Second Error",0,1),_xlfn.XLOOKUP(LEFT(F474,12),'Reference_data '!G:G,'Reference_data '!I:I,"First Error",0,1))</f>
        <v>REFINERY-ACID OIL</v>
      </c>
      <c r="M474" s="10" t="e">
        <f>VLOOKUP(L474,'Reference_data '!$A$2:$B$17,2,0)</f>
        <v>#N/A</v>
      </c>
      <c r="N474" s="10" t="e">
        <f>VLOOKUP(L474,'Reference_data '!$A$2:$C$18,3,0)</f>
        <v>#N/A</v>
      </c>
      <c r="AA474" s="63"/>
    </row>
    <row r="475" spans="1:27" ht="26.5" customHeight="1" x14ac:dyDescent="0.35">
      <c r="A475" s="10">
        <f t="shared" si="19"/>
        <v>5</v>
      </c>
      <c r="B475" s="63">
        <f t="shared" si="20"/>
        <v>1</v>
      </c>
      <c r="C475" s="177">
        <v>13151064</v>
      </c>
      <c r="D475" s="43">
        <v>44960</v>
      </c>
      <c r="E475" s="25" t="s">
        <v>1036</v>
      </c>
      <c r="F475" s="25" t="s">
        <v>12</v>
      </c>
      <c r="G475" s="25" t="s">
        <v>61</v>
      </c>
      <c r="H475" s="10">
        <v>3</v>
      </c>
      <c r="I475" s="10" t="s">
        <v>291</v>
      </c>
      <c r="J475" s="10" t="s">
        <v>220</v>
      </c>
      <c r="K475" s="4" t="str">
        <f>IF(_xlfn.XLOOKUP(LEFT(F475,12),'Reference_data '!G:G,'Reference_data '!I:I,"First Error",0,1)="First Error",_xlfn.XLOOKUP(LEFT(F475,7),'Reference_data '!G:G,'Reference_data '!H:H,"Second Error",0,1),_xlfn.XLOOKUP(LEFT(F475,12),'Reference_data '!G:G,'Reference_data '!I:I,"First Error",0,1))</f>
        <v>REFINERY-ACID OIL</v>
      </c>
      <c r="M475" s="10" t="e">
        <f>VLOOKUP(L475,'Reference_data '!$A$2:$B$17,2,0)</f>
        <v>#N/A</v>
      </c>
      <c r="N475" s="10" t="e">
        <f>VLOOKUP(L475,'Reference_data '!$A$2:$C$18,3,0)</f>
        <v>#N/A</v>
      </c>
      <c r="O475" s="134">
        <v>44960</v>
      </c>
      <c r="AA475" s="63"/>
    </row>
    <row r="476" spans="1:27" ht="26.5" customHeight="1" x14ac:dyDescent="0.35">
      <c r="A476" s="10">
        <f t="shared" si="19"/>
        <v>7</v>
      </c>
      <c r="B476" s="63">
        <f t="shared" si="20"/>
        <v>7</v>
      </c>
      <c r="C476" s="177">
        <v>13159068</v>
      </c>
      <c r="D476" s="43">
        <v>44973</v>
      </c>
      <c r="E476" s="25" t="s">
        <v>1037</v>
      </c>
      <c r="F476" s="25" t="s">
        <v>12</v>
      </c>
      <c r="G476" s="25" t="s">
        <v>10</v>
      </c>
      <c r="H476" s="25" t="s">
        <v>237</v>
      </c>
      <c r="I476" s="25" t="s">
        <v>369</v>
      </c>
      <c r="J476" s="25" t="s">
        <v>220</v>
      </c>
      <c r="K476" s="4" t="str">
        <f>IF(_xlfn.XLOOKUP(LEFT(F476,12),'Reference_data '!G:G,'Reference_data '!I:I,"First Error",0,1)="First Error",_xlfn.XLOOKUP(LEFT(F476,7),'Reference_data '!G:G,'Reference_data '!H:H,"Second Error",0,1),_xlfn.XLOOKUP(LEFT(F476,12),'Reference_data '!G:G,'Reference_data '!I:I,"First Error",0,1))</f>
        <v>REFINERY-ACID OIL</v>
      </c>
      <c r="L476" s="63">
        <v>2785</v>
      </c>
      <c r="M476" s="10" t="str">
        <f>VLOOKUP(L476,'Reference_data '!$A$2:$B$17,2,0)</f>
        <v>Manu</v>
      </c>
      <c r="N476" s="10" t="str">
        <f>VLOOKUP(L476,'Reference_data '!$A$2:$C$18,3,0)</f>
        <v>MEC</v>
      </c>
      <c r="O476" s="134">
        <v>44973</v>
      </c>
      <c r="Q476" s="134">
        <v>44973</v>
      </c>
      <c r="R476" s="63">
        <v>1.1499999999999999</v>
      </c>
      <c r="S476" s="139" t="s">
        <v>1038</v>
      </c>
      <c r="AA476" s="63"/>
    </row>
    <row r="477" spans="1:27" ht="26.5" customHeight="1" x14ac:dyDescent="0.35">
      <c r="A477" s="10">
        <f t="shared" si="19"/>
        <v>45</v>
      </c>
      <c r="B477" s="10" t="str">
        <f t="shared" si="20"/>
        <v/>
      </c>
      <c r="C477" s="177">
        <v>13103967</v>
      </c>
      <c r="D477" s="43">
        <v>44875</v>
      </c>
      <c r="E477" s="131" t="s">
        <v>1039</v>
      </c>
      <c r="F477" s="25" t="s">
        <v>217</v>
      </c>
      <c r="G477" s="25" t="s">
        <v>10</v>
      </c>
      <c r="H477" s="25" t="s">
        <v>218</v>
      </c>
      <c r="I477" s="25" t="s">
        <v>435</v>
      </c>
      <c r="J477" s="25" t="s">
        <v>374</v>
      </c>
      <c r="K477" s="4" t="str">
        <f>IF(_xlfn.XLOOKUP(LEFT(F477,12),'Reference_data '!G:G,'Reference_data '!I:I,"First Error",0,1)="First Error",_xlfn.XLOOKUP(LEFT(F477,7),'Reference_data '!G:G,'Reference_data '!H:H,"Second Error",0,1),_xlfn.XLOOKUP(LEFT(F477,12),'Reference_data '!G:G,'Reference_data '!I:I,"First Error",0,1))</f>
        <v>PACKING</v>
      </c>
      <c r="L477" s="63">
        <v>2785</v>
      </c>
      <c r="M477" s="10" t="str">
        <f>VLOOKUP(L477,'Reference_data '!$A$2:$B$17,2,0)</f>
        <v>Manu</v>
      </c>
      <c r="N477" s="10" t="str">
        <f>VLOOKUP(L477,'Reference_data '!$A$2:$C$18,3,0)</f>
        <v>MEC</v>
      </c>
      <c r="O477" s="134">
        <v>44876</v>
      </c>
      <c r="AA477" s="63"/>
    </row>
    <row r="478" spans="1:27" ht="26.5" customHeight="1" x14ac:dyDescent="0.35">
      <c r="A478" s="10">
        <f t="shared" si="19"/>
        <v>47</v>
      </c>
      <c r="B478" s="10" t="str">
        <f t="shared" si="20"/>
        <v/>
      </c>
      <c r="C478" s="177">
        <v>13110744</v>
      </c>
      <c r="D478" s="376">
        <v>44888</v>
      </c>
      <c r="E478" s="131" t="s">
        <v>1040</v>
      </c>
      <c r="F478" s="25" t="s">
        <v>188</v>
      </c>
      <c r="G478" s="25" t="s">
        <v>92</v>
      </c>
      <c r="H478" s="25" t="s">
        <v>218</v>
      </c>
      <c r="I478" s="25" t="s">
        <v>255</v>
      </c>
      <c r="J478" s="25" t="s">
        <v>374</v>
      </c>
      <c r="K478" s="4" t="str">
        <f>IF(_xlfn.XLOOKUP(LEFT(F478,12),'Reference_data '!G:G,'Reference_data '!I:I,"First Error",0,1)="First Error",_xlfn.XLOOKUP(LEFT(F478,7),'Reference_data '!G:G,'Reference_data '!H:H,"Second Error",0,1),_xlfn.XLOOKUP(LEFT(F478,12),'Reference_data '!G:G,'Reference_data '!I:I,"First Error",0,1))</f>
        <v>PACKING</v>
      </c>
      <c r="M478" s="10" t="e">
        <f>VLOOKUP(L478,'Reference_data '!$A$2:$B$17,2,0)</f>
        <v>#N/A</v>
      </c>
      <c r="N478" s="10" t="e">
        <f>VLOOKUP(L478,'Reference_data '!$A$2:$C$18,3,0)</f>
        <v>#N/A</v>
      </c>
      <c r="AA478" s="63"/>
    </row>
    <row r="479" spans="1:27" ht="26.5" customHeight="1" x14ac:dyDescent="0.35">
      <c r="A479" s="10">
        <f t="shared" si="19"/>
        <v>47</v>
      </c>
      <c r="B479" s="10">
        <f t="shared" si="20"/>
        <v>1</v>
      </c>
      <c r="C479" s="177">
        <v>13111122</v>
      </c>
      <c r="D479" s="376">
        <v>44888</v>
      </c>
      <c r="E479" s="131" t="s">
        <v>1041</v>
      </c>
      <c r="F479" s="25" t="s">
        <v>478</v>
      </c>
      <c r="G479" s="25" t="s">
        <v>92</v>
      </c>
      <c r="H479" s="25" t="s">
        <v>288</v>
      </c>
      <c r="I479" s="25" t="s">
        <v>238</v>
      </c>
      <c r="J479" s="25" t="s">
        <v>220</v>
      </c>
      <c r="K479" s="4" t="str">
        <f>IF(_xlfn.XLOOKUP(LEFT(F479,12),'Reference_data '!G:G,'Reference_data '!I:I,"First Error",0,1)="First Error",_xlfn.XLOOKUP(LEFT(F479,7),'Reference_data '!G:G,'Reference_data '!H:H,"Second Error",0,1),_xlfn.XLOOKUP(LEFT(F479,12),'Reference_data '!G:G,'Reference_data '!I:I,"First Error",0,1))</f>
        <v>PACKING-MOULDING PLANT</v>
      </c>
      <c r="M479" s="10" t="e">
        <f>VLOOKUP(L479,'Reference_data '!$A$2:$B$17,2,0)</f>
        <v>#N/A</v>
      </c>
      <c r="N479" s="10" t="e">
        <f>VLOOKUP(L479,'Reference_data '!$A$2:$C$18,3,0)</f>
        <v>#N/A</v>
      </c>
      <c r="AA479" s="63"/>
    </row>
    <row r="480" spans="1:27" ht="26.5" customHeight="1" x14ac:dyDescent="0.35">
      <c r="A480" s="10">
        <f t="shared" si="19"/>
        <v>7</v>
      </c>
      <c r="B480" s="63">
        <f t="shared" si="20"/>
        <v>1</v>
      </c>
      <c r="C480" s="177">
        <v>13159877</v>
      </c>
      <c r="D480" s="43">
        <v>44974</v>
      </c>
      <c r="E480" s="25" t="s">
        <v>1042</v>
      </c>
      <c r="F480" s="25" t="s">
        <v>1043</v>
      </c>
      <c r="G480" s="25" t="s">
        <v>10</v>
      </c>
      <c r="H480" s="25" t="s">
        <v>237</v>
      </c>
      <c r="I480" s="25" t="s">
        <v>369</v>
      </c>
      <c r="J480" s="25" t="s">
        <v>220</v>
      </c>
      <c r="K480" s="4" t="str">
        <f>IF(_xlfn.XLOOKUP(LEFT(F480,12),'Reference_data '!G:G,'Reference_data '!I:I,"First Error",0,1)="First Error",_xlfn.XLOOKUP(LEFT(F480,7),'Reference_data '!G:G,'Reference_data '!H:H,"Second Error",0,1),_xlfn.XLOOKUP(LEFT(F480,12),'Reference_data '!G:G,'Reference_data '!I:I,"First Error",0,1))</f>
        <v>REFINERY-ACID OIL</v>
      </c>
      <c r="L480" s="63">
        <v>2781</v>
      </c>
      <c r="M480" s="10" t="str">
        <f>VLOOKUP(L480,'Reference_data '!$A$2:$B$17,2,0)</f>
        <v>Bhim Rao</v>
      </c>
      <c r="N480" s="10" t="str">
        <f>VLOOKUP(L480,'Reference_data '!$A$2:$C$18,3,0)</f>
        <v>MEC</v>
      </c>
      <c r="AA480" s="63"/>
    </row>
    <row r="481" spans="1:29" ht="26.5" customHeight="1" x14ac:dyDescent="0.35">
      <c r="A481" s="10">
        <f t="shared" si="19"/>
        <v>49</v>
      </c>
      <c r="B481" s="10" t="str">
        <f t="shared" si="20"/>
        <v/>
      </c>
      <c r="C481" s="177">
        <v>13119514</v>
      </c>
      <c r="D481" s="43">
        <v>44903</v>
      </c>
      <c r="E481" s="131" t="s">
        <v>1044</v>
      </c>
      <c r="F481" s="25" t="s">
        <v>36</v>
      </c>
      <c r="G481" s="25" t="s">
        <v>10</v>
      </c>
      <c r="H481" s="25" t="s">
        <v>223</v>
      </c>
      <c r="I481" s="25" t="s">
        <v>233</v>
      </c>
      <c r="J481" s="25" t="s">
        <v>374</v>
      </c>
      <c r="K481" s="4" t="str">
        <f>IF(_xlfn.XLOOKUP(LEFT(F481,12),'Reference_data '!G:G,'Reference_data '!I:I,"First Error",0,1)="First Error",_xlfn.XLOOKUP(LEFT(F481,7),'Reference_data '!G:G,'Reference_data '!H:H,"Second Error",0,1),_xlfn.XLOOKUP(LEFT(F481,12),'Reference_data '!G:G,'Reference_data '!I:I,"First Error",0,1))</f>
        <v>UTILITY</v>
      </c>
      <c r="O481" s="134">
        <v>44904</v>
      </c>
      <c r="AA481" s="63"/>
    </row>
    <row r="482" spans="1:29" ht="26.5" customHeight="1" x14ac:dyDescent="0.35">
      <c r="A482" s="10">
        <f t="shared" si="19"/>
        <v>50</v>
      </c>
      <c r="B482" s="10">
        <f t="shared" si="20"/>
        <v>1</v>
      </c>
      <c r="C482" s="177">
        <v>13121446</v>
      </c>
      <c r="D482" s="43">
        <v>44907</v>
      </c>
      <c r="E482" s="131" t="s">
        <v>1045</v>
      </c>
      <c r="F482" s="25" t="s">
        <v>80</v>
      </c>
      <c r="G482" s="25" t="s">
        <v>10</v>
      </c>
      <c r="H482" s="25" t="s">
        <v>223</v>
      </c>
      <c r="I482" s="25" t="s">
        <v>233</v>
      </c>
      <c r="J482" s="25" t="s">
        <v>220</v>
      </c>
      <c r="K482" s="4" t="str">
        <f>IF(_xlfn.XLOOKUP(LEFT(F482,12),'Reference_data '!G:G,'Reference_data '!I:I,"First Error",0,1)="First Error",_xlfn.XLOOKUP(LEFT(F482,7),'Reference_data '!G:G,'Reference_data '!H:H,"Second Error",0,1),_xlfn.XLOOKUP(LEFT(F482,12),'Reference_data '!G:G,'Reference_data '!I:I,"First Error",0,1))</f>
        <v>PACKING</v>
      </c>
      <c r="L482" s="63">
        <v>2784</v>
      </c>
      <c r="M482" s="10" t="str">
        <f>VLOOKUP(L482,'Reference_data '!$A$2:$B$17,2,0)</f>
        <v>Jignesh</v>
      </c>
      <c r="N482" s="10" t="str">
        <f>VLOOKUP(L482,'Reference_data '!$A$2:$C$18,3,0)</f>
        <v>MEC</v>
      </c>
      <c r="O482" s="134">
        <v>44909</v>
      </c>
      <c r="AA482" s="63"/>
    </row>
    <row r="483" spans="1:29" ht="26.5" customHeight="1" x14ac:dyDescent="0.35">
      <c r="A483" s="10">
        <f t="shared" si="19"/>
        <v>9</v>
      </c>
      <c r="B483" s="63">
        <f t="shared" si="20"/>
        <v>8</v>
      </c>
      <c r="C483" s="177">
        <v>13164661</v>
      </c>
      <c r="D483" s="43">
        <v>44982</v>
      </c>
      <c r="E483" s="25" t="s">
        <v>1046</v>
      </c>
      <c r="F483" s="25" t="s">
        <v>12</v>
      </c>
      <c r="G483" s="25" t="s">
        <v>10</v>
      </c>
      <c r="H483" s="25" t="s">
        <v>218</v>
      </c>
      <c r="I483" s="25" t="s">
        <v>287</v>
      </c>
      <c r="J483" s="25" t="s">
        <v>220</v>
      </c>
      <c r="K483" s="4" t="str">
        <f>IF(_xlfn.XLOOKUP(LEFT(F483,12),'Reference_data '!G:G,'Reference_data '!I:I,"First Error",0,1)="First Error",_xlfn.XLOOKUP(LEFT(F483,7),'Reference_data '!G:G,'Reference_data '!H:H,"Second Error",0,1),_xlfn.XLOOKUP(LEFT(F483,12),'Reference_data '!G:G,'Reference_data '!I:I,"First Error",0,1))</f>
        <v>REFINERY-ACID OIL</v>
      </c>
      <c r="L483" s="25" t="s">
        <v>1047</v>
      </c>
      <c r="M483" s="10" t="e">
        <f>VLOOKUP(L483,'Reference_data '!$A$2:$B$17,2,0)</f>
        <v>#N/A</v>
      </c>
      <c r="N483" s="10" t="e">
        <f>VLOOKUP(L483,'Reference_data '!$A$2:$C$18,3,0)</f>
        <v>#N/A</v>
      </c>
      <c r="O483" s="134">
        <v>44981</v>
      </c>
      <c r="Q483" s="134">
        <v>44981</v>
      </c>
      <c r="R483" s="63">
        <v>1</v>
      </c>
      <c r="AA483" s="63"/>
    </row>
    <row r="484" spans="1:29" ht="26.5" customHeight="1" x14ac:dyDescent="0.35">
      <c r="A484" s="10">
        <f t="shared" si="19"/>
        <v>6</v>
      </c>
      <c r="B484" s="63" t="str">
        <f t="shared" si="20"/>
        <v/>
      </c>
      <c r="C484" s="177">
        <v>13154001</v>
      </c>
      <c r="D484" s="376">
        <v>44965</v>
      </c>
      <c r="E484" s="25" t="s">
        <v>1048</v>
      </c>
      <c r="F484" s="25" t="s">
        <v>1049</v>
      </c>
      <c r="G484" s="25" t="s">
        <v>10</v>
      </c>
      <c r="H484" s="25" t="s">
        <v>223</v>
      </c>
      <c r="I484" s="25" t="s">
        <v>233</v>
      </c>
      <c r="J484" s="25" t="s">
        <v>309</v>
      </c>
      <c r="K484" s="4" t="str">
        <f>IF(_xlfn.XLOOKUP(LEFT(F484,12),'Reference_data '!G:G,'Reference_data '!I:I,"First Error",0,1)="First Error",_xlfn.XLOOKUP(LEFT(F484,7),'Reference_data '!G:G,'Reference_data '!H:H,"Second Error",0,1),_xlfn.XLOOKUP(LEFT(F484,12),'Reference_data '!G:G,'Reference_data '!I:I,"First Error",0,1))</f>
        <v>BOILER</v>
      </c>
      <c r="L484" s="63">
        <v>8</v>
      </c>
      <c r="M484" s="10" t="s">
        <v>142</v>
      </c>
      <c r="N484" s="10" t="str">
        <f>VLOOKUP(L484,'Reference_data '!$A$2:$C$18,3,0)</f>
        <v>EXT</v>
      </c>
      <c r="O484" s="134">
        <v>44973</v>
      </c>
      <c r="P484" s="134">
        <v>45022</v>
      </c>
      <c r="S484" s="139" t="s">
        <v>1050</v>
      </c>
      <c r="AA484" s="63"/>
    </row>
    <row r="485" spans="1:29" ht="26.5" customHeight="1" x14ac:dyDescent="0.35">
      <c r="A485" s="10">
        <f t="shared" si="19"/>
        <v>6</v>
      </c>
      <c r="B485" s="63">
        <f t="shared" si="20"/>
        <v>1</v>
      </c>
      <c r="C485" s="177">
        <v>13154318</v>
      </c>
      <c r="D485" s="376">
        <v>44965</v>
      </c>
      <c r="E485" s="25" t="s">
        <v>1051</v>
      </c>
      <c r="F485" s="25" t="s">
        <v>48</v>
      </c>
      <c r="G485" s="25" t="s">
        <v>61</v>
      </c>
      <c r="H485" s="25" t="s">
        <v>218</v>
      </c>
      <c r="I485" s="25" t="s">
        <v>468</v>
      </c>
      <c r="J485" s="25" t="s">
        <v>220</v>
      </c>
      <c r="K485" s="4" t="str">
        <f>IF(_xlfn.XLOOKUP(LEFT(F485,12),'Reference_data '!G:G,'Reference_data '!I:I,"First Error",0,1)="First Error",_xlfn.XLOOKUP(LEFT(F485,7),'Reference_data '!G:G,'Reference_data '!H:H,"Second Error",0,1),_xlfn.XLOOKUP(LEFT(F485,12),'Reference_data '!G:G,'Reference_data '!I:I,"First Error",0,1))</f>
        <v>BAKERY 36 TON</v>
      </c>
      <c r="L485" s="63">
        <v>2784</v>
      </c>
      <c r="M485" s="10" t="str">
        <f>VLOOKUP(L485,'Reference_data '!$A$2:$B$17,2,0)</f>
        <v>Jignesh</v>
      </c>
      <c r="N485" s="10" t="str">
        <f>VLOOKUP(L485,'Reference_data '!$A$2:$C$18,3,0)</f>
        <v>MEC</v>
      </c>
      <c r="O485" s="134">
        <v>45021</v>
      </c>
      <c r="P485" s="134">
        <v>45016</v>
      </c>
      <c r="S485" s="139" t="s">
        <v>1052</v>
      </c>
      <c r="AA485" s="63"/>
    </row>
    <row r="486" spans="1:29" ht="26.5" customHeight="1" x14ac:dyDescent="0.35">
      <c r="A486" s="10">
        <f t="shared" si="19"/>
        <v>7</v>
      </c>
      <c r="B486" s="63">
        <f t="shared" si="20"/>
        <v>1</v>
      </c>
      <c r="C486" s="177">
        <v>13159052</v>
      </c>
      <c r="D486" s="43">
        <v>44973</v>
      </c>
      <c r="E486" s="25" t="s">
        <v>1053</v>
      </c>
      <c r="F486" s="25" t="s">
        <v>106</v>
      </c>
      <c r="G486" s="25" t="s">
        <v>61</v>
      </c>
      <c r="H486" s="25" t="s">
        <v>218</v>
      </c>
      <c r="I486" s="25" t="s">
        <v>255</v>
      </c>
      <c r="J486" s="25" t="s">
        <v>220</v>
      </c>
      <c r="K486" s="4" t="str">
        <f>IF(_xlfn.XLOOKUP(LEFT(F486,12),'Reference_data '!G:G,'Reference_data '!I:I,"First Error",0,1)="First Error",_xlfn.XLOOKUP(LEFT(F486,7),'Reference_data '!G:G,'Reference_data '!H:H,"Second Error",0,1),_xlfn.XLOOKUP(LEFT(F486,12),'Reference_data '!G:G,'Reference_data '!I:I,"First Error",0,1))</f>
        <v>WAREHOUSE</v>
      </c>
      <c r="L486" s="63">
        <v>2790</v>
      </c>
      <c r="M486" s="10" t="str">
        <f>VLOOKUP(L486,'Reference_data '!$A$2:$B$17,2,0)</f>
        <v>Ronak</v>
      </c>
      <c r="N486" s="10" t="str">
        <f>VLOOKUP(L486,'Reference_data '!$A$2:$C$18,3,0)</f>
        <v>ELE</v>
      </c>
      <c r="O486" s="134">
        <v>44980</v>
      </c>
      <c r="S486" s="139" t="s">
        <v>225</v>
      </c>
      <c r="AA486" s="63"/>
    </row>
    <row r="487" spans="1:29" ht="26.5" customHeight="1" x14ac:dyDescent="0.35">
      <c r="A487" s="10">
        <f t="shared" si="19"/>
        <v>7</v>
      </c>
      <c r="B487" s="63">
        <f t="shared" si="20"/>
        <v>1</v>
      </c>
      <c r="C487" s="177">
        <v>13159213</v>
      </c>
      <c r="D487" s="376">
        <v>44973</v>
      </c>
      <c r="E487" s="25" t="s">
        <v>1054</v>
      </c>
      <c r="F487" s="25" t="s">
        <v>312</v>
      </c>
      <c r="G487" s="25" t="s">
        <v>61</v>
      </c>
      <c r="H487" s="25" t="s">
        <v>218</v>
      </c>
      <c r="I487" s="25" t="s">
        <v>219</v>
      </c>
      <c r="J487" s="25" t="s">
        <v>220</v>
      </c>
      <c r="K487" s="4" t="str">
        <f>IF(_xlfn.XLOOKUP(LEFT(F487,12),'Reference_data '!G:G,'Reference_data '!I:I,"First Error",0,1)="First Error",_xlfn.XLOOKUP(LEFT(F487,7),'Reference_data '!G:G,'Reference_data '!H:H,"Second Error",0,1),_xlfn.XLOOKUP(LEFT(F487,12),'Reference_data '!G:G,'Reference_data '!I:I,"First Error",0,1))</f>
        <v>PACKING</v>
      </c>
      <c r="L487" s="63">
        <v>8</v>
      </c>
      <c r="M487" s="10" t="s">
        <v>1055</v>
      </c>
      <c r="N487" s="10" t="str">
        <f>VLOOKUP(L487,'Reference_data '!$A$2:$C$18,3,0)</f>
        <v>EXT</v>
      </c>
      <c r="O487" s="134">
        <v>44979</v>
      </c>
      <c r="S487" s="404" t="s">
        <v>225</v>
      </c>
      <c r="AA487" s="63"/>
    </row>
    <row r="488" spans="1:29" ht="26.5" customHeight="1" x14ac:dyDescent="0.35">
      <c r="A488" s="10">
        <f t="shared" si="19"/>
        <v>48</v>
      </c>
      <c r="B488" s="10" t="str">
        <f t="shared" si="20"/>
        <v/>
      </c>
      <c r="C488" s="177">
        <v>13113013</v>
      </c>
      <c r="D488" s="43">
        <v>44893</v>
      </c>
      <c r="E488" s="131" t="s">
        <v>1056</v>
      </c>
      <c r="F488" s="25" t="s">
        <v>757</v>
      </c>
      <c r="G488" s="25" t="s">
        <v>10</v>
      </c>
      <c r="H488" s="25" t="s">
        <v>218</v>
      </c>
      <c r="I488" s="25" t="s">
        <v>382</v>
      </c>
      <c r="J488" s="25" t="s">
        <v>374</v>
      </c>
      <c r="K488" s="4" t="str">
        <f>IF(_xlfn.XLOOKUP(LEFT(F488,12),'Reference_data '!G:G,'Reference_data '!I:I,"First Error",0,1)="First Error",_xlfn.XLOOKUP(LEFT(F488,7),'Reference_data '!G:G,'Reference_data '!H:H,"Second Error",0,1),_xlfn.XLOOKUP(LEFT(F488,12),'Reference_data '!G:G,'Reference_data '!I:I,"First Error",0,1))</f>
        <v>PACKING</v>
      </c>
      <c r="L488" s="63">
        <v>2781</v>
      </c>
      <c r="M488" s="10" t="str">
        <f>VLOOKUP(L488,'Reference_data '!$A$2:$B$17,2,0)</f>
        <v>Bhim Rao</v>
      </c>
      <c r="N488" s="10" t="str">
        <f>VLOOKUP(L488,'Reference_data '!$A$2:$C$18,3,0)</f>
        <v>MEC</v>
      </c>
      <c r="O488" s="134">
        <v>44893</v>
      </c>
      <c r="AA488" s="63"/>
    </row>
    <row r="489" spans="1:29" ht="26.5" customHeight="1" x14ac:dyDescent="0.35">
      <c r="A489" s="10">
        <f t="shared" si="19"/>
        <v>48</v>
      </c>
      <c r="B489" s="10">
        <f t="shared" si="20"/>
        <v>1</v>
      </c>
      <c r="C489" s="177">
        <v>13113279</v>
      </c>
      <c r="D489" s="376">
        <v>44893</v>
      </c>
      <c r="E489" s="131" t="s">
        <v>1057</v>
      </c>
      <c r="F489" s="25" t="s">
        <v>421</v>
      </c>
      <c r="G489" s="25" t="s">
        <v>92</v>
      </c>
      <c r="H489" s="25" t="s">
        <v>223</v>
      </c>
      <c r="I489" s="25" t="s">
        <v>233</v>
      </c>
      <c r="J489" s="25" t="s">
        <v>220</v>
      </c>
      <c r="K489" s="4" t="str">
        <f>IF(_xlfn.XLOOKUP(LEFT(F489,12),'Reference_data '!G:G,'Reference_data '!I:I,"First Error",0,1)="First Error",_xlfn.XLOOKUP(LEFT(F489,7),'Reference_data '!G:G,'Reference_data '!H:H,"Second Error",0,1),_xlfn.XLOOKUP(LEFT(F489,12),'Reference_data '!G:G,'Reference_data '!I:I,"First Error",0,1))</f>
        <v>PACKING-MOULDING PLANT</v>
      </c>
      <c r="M489" s="10" t="e">
        <f>VLOOKUP(L489,'Reference_data '!$A$2:$B$17,2,0)</f>
        <v>#N/A</v>
      </c>
      <c r="N489" s="10" t="e">
        <f>VLOOKUP(L489,'Reference_data '!$A$2:$C$18,3,0)</f>
        <v>#N/A</v>
      </c>
      <c r="AA489" s="63"/>
    </row>
    <row r="490" spans="1:29" ht="26.5" customHeight="1" x14ac:dyDescent="0.35">
      <c r="A490" s="10">
        <f t="shared" si="19"/>
        <v>7</v>
      </c>
      <c r="B490" s="63" t="str">
        <f t="shared" si="20"/>
        <v/>
      </c>
      <c r="C490" s="177">
        <v>13159878</v>
      </c>
      <c r="D490" s="43">
        <v>44974</v>
      </c>
      <c r="E490" s="25" t="s">
        <v>1058</v>
      </c>
      <c r="F490" s="25" t="s">
        <v>12</v>
      </c>
      <c r="G490" s="25" t="s">
        <v>10</v>
      </c>
      <c r="H490" s="25" t="s">
        <v>218</v>
      </c>
      <c r="I490" s="25" t="s">
        <v>266</v>
      </c>
      <c r="J490" s="25" t="s">
        <v>228</v>
      </c>
      <c r="K490" s="4" t="str">
        <f>IF(_xlfn.XLOOKUP(LEFT(F490,12),'Reference_data '!G:G,'Reference_data '!I:I,"First Error",0,1)="First Error",_xlfn.XLOOKUP(LEFT(F490,7),'Reference_data '!G:G,'Reference_data '!H:H,"Second Error",0,1),_xlfn.XLOOKUP(LEFT(F490,12),'Reference_data '!G:G,'Reference_data '!I:I,"First Error",0,1))</f>
        <v>REFINERY-ACID OIL</v>
      </c>
      <c r="M490" s="10" t="e">
        <f>VLOOKUP(L490,'Reference_data '!$A$2:$B$17,2,0)</f>
        <v>#N/A</v>
      </c>
      <c r="N490" s="10" t="e">
        <f>VLOOKUP(L490,'Reference_data '!$A$2:$C$18,3,0)</f>
        <v>#N/A</v>
      </c>
      <c r="AA490" s="63"/>
    </row>
    <row r="491" spans="1:29" s="350" customFormat="1" ht="26.5" customHeight="1" x14ac:dyDescent="0.35">
      <c r="A491" s="10">
        <f t="shared" si="19"/>
        <v>7</v>
      </c>
      <c r="B491" s="63" t="str">
        <f t="shared" si="20"/>
        <v/>
      </c>
      <c r="C491" s="177">
        <v>13159749</v>
      </c>
      <c r="D491" s="376">
        <v>44974</v>
      </c>
      <c r="E491" s="25" t="s">
        <v>1059</v>
      </c>
      <c r="F491" s="25" t="s">
        <v>877</v>
      </c>
      <c r="G491" s="25" t="s">
        <v>92</v>
      </c>
      <c r="H491" s="25" t="s">
        <v>237</v>
      </c>
      <c r="I491" s="25" t="s">
        <v>697</v>
      </c>
      <c r="J491" s="25" t="s">
        <v>374</v>
      </c>
      <c r="K491" s="4" t="str">
        <f>IF(_xlfn.XLOOKUP(LEFT(F491,12),'Reference_data '!G:G,'Reference_data '!I:I,"First Error",0,1)="First Error",_xlfn.XLOOKUP(LEFT(F491,7),'Reference_data '!G:G,'Reference_data '!H:H,"Second Error",0,1),_xlfn.XLOOKUP(LEFT(F491,12),'Reference_data '!G:G,'Reference_data '!I:I,"First Error",0,1))</f>
        <v>PACKING</v>
      </c>
      <c r="L491" s="63">
        <v>8</v>
      </c>
      <c r="M491" s="10" t="s">
        <v>1034</v>
      </c>
      <c r="N491" s="10" t="str">
        <f>VLOOKUP(L491,'Reference_data '!$A$2:$C$18,3,0)</f>
        <v>EXT</v>
      </c>
      <c r="O491" s="134">
        <v>44979</v>
      </c>
      <c r="P491" s="63"/>
      <c r="Q491" s="63"/>
      <c r="R491" s="63"/>
      <c r="S491" s="139" t="s">
        <v>1060</v>
      </c>
      <c r="T491" s="63"/>
      <c r="U491" s="63"/>
      <c r="V491" s="10"/>
      <c r="W491" s="63"/>
      <c r="X491" s="63"/>
      <c r="Y491" s="63"/>
      <c r="Z491" s="63"/>
      <c r="AA491" s="63"/>
      <c r="AB491" s="64"/>
      <c r="AC491" s="64"/>
    </row>
    <row r="492" spans="1:29" ht="26.5" customHeight="1" x14ac:dyDescent="0.35">
      <c r="A492" s="10">
        <f t="shared" si="19"/>
        <v>7</v>
      </c>
      <c r="B492" s="63" t="str">
        <f t="shared" si="20"/>
        <v/>
      </c>
      <c r="C492" s="177">
        <v>13159750</v>
      </c>
      <c r="D492" s="43">
        <v>44974</v>
      </c>
      <c r="E492" s="25" t="s">
        <v>1061</v>
      </c>
      <c r="F492" s="25" t="s">
        <v>1062</v>
      </c>
      <c r="G492" s="25" t="s">
        <v>10</v>
      </c>
      <c r="H492" s="25" t="s">
        <v>327</v>
      </c>
      <c r="I492" s="25" t="s">
        <v>697</v>
      </c>
      <c r="J492" s="25" t="s">
        <v>374</v>
      </c>
      <c r="K492" s="4" t="str">
        <f>IF(_xlfn.XLOOKUP(LEFT(F492,12),'Reference_data '!G:G,'Reference_data '!I:I,"First Error",0,1)="First Error",_xlfn.XLOOKUP(LEFT(F492,7),'Reference_data '!G:G,'Reference_data '!H:H,"Second Error",0,1),_xlfn.XLOOKUP(LEFT(F492,12),'Reference_data '!G:G,'Reference_data '!I:I,"First Error",0,1))</f>
        <v>PACKING</v>
      </c>
      <c r="M492" s="10" t="e">
        <f>VLOOKUP(L492,'Reference_data '!$A$2:$B$17,2,0)</f>
        <v>#N/A</v>
      </c>
      <c r="N492" s="10" t="e">
        <f>VLOOKUP(L492,'Reference_data '!$A$2:$C$18,3,0)</f>
        <v>#N/A</v>
      </c>
      <c r="O492" s="134">
        <v>44986</v>
      </c>
      <c r="AA492" s="63"/>
    </row>
    <row r="493" spans="1:29" ht="26.5" customHeight="1" x14ac:dyDescent="0.35">
      <c r="A493" s="10">
        <f t="shared" si="19"/>
        <v>8</v>
      </c>
      <c r="B493" s="63" t="str">
        <f t="shared" si="20"/>
        <v/>
      </c>
      <c r="C493" s="177">
        <v>13161532</v>
      </c>
      <c r="D493" s="43">
        <v>44978</v>
      </c>
      <c r="E493" s="25" t="s">
        <v>1063</v>
      </c>
      <c r="F493" s="25" t="s">
        <v>772</v>
      </c>
      <c r="G493" s="25" t="s">
        <v>10</v>
      </c>
      <c r="H493" s="25" t="s">
        <v>218</v>
      </c>
      <c r="I493" s="25" t="s">
        <v>285</v>
      </c>
      <c r="J493" s="25" t="s">
        <v>374</v>
      </c>
      <c r="K493" s="4" t="str">
        <f>IF(_xlfn.XLOOKUP(LEFT(F493,12),'Reference_data '!G:G,'Reference_data '!I:I,"First Error",0,1)="First Error",_xlfn.XLOOKUP(LEFT(F493,7),'Reference_data '!G:G,'Reference_data '!H:H,"Second Error",0,1),_xlfn.XLOOKUP(LEFT(F493,12),'Reference_data '!G:G,'Reference_data '!I:I,"First Error",0,1))</f>
        <v>PACKING</v>
      </c>
      <c r="L493" s="63">
        <v>2784</v>
      </c>
      <c r="M493" s="10" t="str">
        <f>VLOOKUP(L493,'Reference_data '!$A$2:$B$17,2,0)</f>
        <v>Jignesh</v>
      </c>
      <c r="N493" s="10" t="str">
        <f>VLOOKUP(L493,'Reference_data '!$A$2:$C$18,3,0)</f>
        <v>MEC</v>
      </c>
      <c r="O493" s="134">
        <v>44978</v>
      </c>
      <c r="AA493" s="63"/>
    </row>
    <row r="494" spans="1:29" ht="26.5" customHeight="1" x14ac:dyDescent="0.35">
      <c r="A494" s="10">
        <f t="shared" si="19"/>
        <v>8</v>
      </c>
      <c r="B494" s="63">
        <f t="shared" si="20"/>
        <v>1</v>
      </c>
      <c r="C494" s="177">
        <v>13162593</v>
      </c>
      <c r="D494" s="376">
        <v>44979</v>
      </c>
      <c r="E494" s="25" t="s">
        <v>1064</v>
      </c>
      <c r="F494" s="25" t="s">
        <v>826</v>
      </c>
      <c r="G494" s="25" t="s">
        <v>61</v>
      </c>
      <c r="H494" s="25" t="s">
        <v>218</v>
      </c>
      <c r="I494" s="25" t="s">
        <v>435</v>
      </c>
      <c r="J494" s="25" t="s">
        <v>220</v>
      </c>
      <c r="K494" s="4" t="str">
        <f>IF(_xlfn.XLOOKUP(LEFT(F494,12),'Reference_data '!G:G,'Reference_data '!I:I,"First Error",0,1)="First Error",_xlfn.XLOOKUP(LEFT(F494,7),'Reference_data '!G:G,'Reference_data '!H:H,"Second Error",0,1),_xlfn.XLOOKUP(LEFT(F494,12),'Reference_data '!G:G,'Reference_data '!I:I,"First Error",0,1))</f>
        <v>PACKING</v>
      </c>
      <c r="M494" s="10" t="e">
        <f>VLOOKUP(L494,'Reference_data '!$A$2:$B$17,2,0)</f>
        <v>#N/A</v>
      </c>
      <c r="N494" s="10" t="e">
        <f>VLOOKUP(L494,'Reference_data '!$A$2:$C$18,3,0)</f>
        <v>#N/A</v>
      </c>
      <c r="S494" s="404" t="s">
        <v>225</v>
      </c>
      <c r="AA494" s="63"/>
    </row>
    <row r="495" spans="1:29" ht="26.5" customHeight="1" x14ac:dyDescent="0.35">
      <c r="A495" s="10">
        <f t="shared" si="19"/>
        <v>8</v>
      </c>
      <c r="B495" s="63">
        <f t="shared" si="20"/>
        <v>1</v>
      </c>
      <c r="C495" s="177">
        <v>13162614</v>
      </c>
      <c r="D495" s="376">
        <v>44979</v>
      </c>
      <c r="E495" s="25" t="s">
        <v>1065</v>
      </c>
      <c r="F495" s="25" t="s">
        <v>1066</v>
      </c>
      <c r="G495" s="25" t="s">
        <v>61</v>
      </c>
      <c r="H495" s="25" t="s">
        <v>218</v>
      </c>
      <c r="I495" s="25" t="s">
        <v>435</v>
      </c>
      <c r="J495" s="25" t="s">
        <v>220</v>
      </c>
      <c r="K495" s="4" t="str">
        <f>IF(_xlfn.XLOOKUP(LEFT(F495,12),'Reference_data '!G:G,'Reference_data '!I:I,"First Error",0,1)="First Error",_xlfn.XLOOKUP(LEFT(F495,7),'Reference_data '!G:G,'Reference_data '!H:H,"Second Error",0,1),_xlfn.XLOOKUP(LEFT(F495,12),'Reference_data '!G:G,'Reference_data '!I:I,"First Error",0,1))</f>
        <v>PACKING</v>
      </c>
      <c r="L495" s="63">
        <v>8</v>
      </c>
      <c r="M495" s="10" t="s">
        <v>1055</v>
      </c>
      <c r="N495" s="10" t="str">
        <f>VLOOKUP(L495,'Reference_data '!$A$2:$C$18,3,0)</f>
        <v>EXT</v>
      </c>
      <c r="O495" s="134">
        <v>44979</v>
      </c>
      <c r="S495" s="404" t="s">
        <v>225</v>
      </c>
      <c r="AA495" s="63"/>
    </row>
    <row r="496" spans="1:29" ht="26.5" customHeight="1" x14ac:dyDescent="0.35">
      <c r="A496" s="10">
        <f t="shared" si="19"/>
        <v>8</v>
      </c>
      <c r="B496" s="63" t="str">
        <f t="shared" si="20"/>
        <v/>
      </c>
      <c r="C496" s="177">
        <v>13161533</v>
      </c>
      <c r="D496" s="43">
        <v>44978</v>
      </c>
      <c r="E496" s="25" t="s">
        <v>1067</v>
      </c>
      <c r="F496" s="25" t="s">
        <v>772</v>
      </c>
      <c r="G496" s="25" t="s">
        <v>10</v>
      </c>
      <c r="H496" s="25" t="s">
        <v>218</v>
      </c>
      <c r="I496" s="25" t="s">
        <v>285</v>
      </c>
      <c r="J496" s="25" t="s">
        <v>374</v>
      </c>
      <c r="K496" s="4" t="str">
        <f>IF(_xlfn.XLOOKUP(LEFT(F496,12),'Reference_data '!G:G,'Reference_data '!I:I,"First Error",0,1)="First Error",_xlfn.XLOOKUP(LEFT(F496,7),'Reference_data '!G:G,'Reference_data '!H:H,"Second Error",0,1),_xlfn.XLOOKUP(LEFT(F496,12),'Reference_data '!G:G,'Reference_data '!I:I,"First Error",0,1))</f>
        <v>PACKING</v>
      </c>
      <c r="L496" s="63">
        <v>2784</v>
      </c>
      <c r="M496" s="10" t="str">
        <f>VLOOKUP(L496,'Reference_data '!$A$2:$B$17,2,0)</f>
        <v>Jignesh</v>
      </c>
      <c r="N496" s="10" t="str">
        <f>VLOOKUP(L496,'Reference_data '!$A$2:$C$18,3,0)</f>
        <v>MEC</v>
      </c>
      <c r="O496" s="134">
        <v>44978</v>
      </c>
      <c r="AA496" s="63"/>
    </row>
    <row r="497" spans="1:29" ht="26.5" customHeight="1" x14ac:dyDescent="0.35">
      <c r="A497" s="10">
        <f t="shared" si="19"/>
        <v>8</v>
      </c>
      <c r="B497" s="63" t="str">
        <f t="shared" si="20"/>
        <v/>
      </c>
      <c r="C497" s="177">
        <v>13162765</v>
      </c>
      <c r="D497" s="43">
        <v>44979</v>
      </c>
      <c r="E497" s="131" t="s">
        <v>1068</v>
      </c>
      <c r="F497" s="25" t="s">
        <v>1069</v>
      </c>
      <c r="G497" s="25" t="s">
        <v>92</v>
      </c>
      <c r="H497" s="25" t="s">
        <v>218</v>
      </c>
      <c r="I497" s="25" t="s">
        <v>468</v>
      </c>
      <c r="J497" s="25" t="s">
        <v>302</v>
      </c>
      <c r="K497" s="4" t="str">
        <f>IF(_xlfn.XLOOKUP(LEFT(F497,12),'Reference_data '!G:G,'Reference_data '!I:I,"First Error",0,1)="First Error",_xlfn.XLOOKUP(LEFT(F497,7),'Reference_data '!G:G,'Reference_data '!H:H,"Second Error",0,1),_xlfn.XLOOKUP(LEFT(F497,12),'Reference_data '!G:G,'Reference_data '!I:I,"First Error",0,1))</f>
        <v>BAKERY 96 TON</v>
      </c>
      <c r="L497" s="63">
        <v>3346</v>
      </c>
      <c r="M497" s="10" t="s">
        <v>150</v>
      </c>
      <c r="N497" s="10" t="str">
        <f>VLOOKUP(L497,'Reference_data '!$A$2:$C$18,3,0)</f>
        <v>INS</v>
      </c>
      <c r="O497" s="134">
        <v>44994</v>
      </c>
      <c r="P497" s="134">
        <v>45006</v>
      </c>
      <c r="AA497" s="63"/>
    </row>
    <row r="498" spans="1:29" ht="26.5" customHeight="1" x14ac:dyDescent="0.35">
      <c r="A498" s="10">
        <f t="shared" si="19"/>
        <v>8</v>
      </c>
      <c r="B498" s="63" t="str">
        <f t="shared" si="20"/>
        <v/>
      </c>
      <c r="C498" s="177">
        <v>13162617</v>
      </c>
      <c r="D498" s="376">
        <v>44979</v>
      </c>
      <c r="E498" s="25" t="s">
        <v>1070</v>
      </c>
      <c r="F498" s="25" t="s">
        <v>713</v>
      </c>
      <c r="G498" s="25" t="s">
        <v>92</v>
      </c>
      <c r="H498" s="25" t="s">
        <v>218</v>
      </c>
      <c r="I498" s="25" t="s">
        <v>435</v>
      </c>
      <c r="J498" s="25" t="s">
        <v>374</v>
      </c>
      <c r="K498" s="4" t="str">
        <f>IF(_xlfn.XLOOKUP(LEFT(F498,12),'Reference_data '!G:G,'Reference_data '!I:I,"First Error",0,1)="First Error",_xlfn.XLOOKUP(LEFT(F498,7),'Reference_data '!G:G,'Reference_data '!H:H,"Second Error",0,1),_xlfn.XLOOKUP(LEFT(F498,12),'Reference_data '!G:G,'Reference_data '!I:I,"First Error",0,1))</f>
        <v>PACKING</v>
      </c>
      <c r="L498" s="63">
        <v>8</v>
      </c>
      <c r="M498" s="10" t="s">
        <v>1034</v>
      </c>
      <c r="N498" s="10" t="str">
        <f>VLOOKUP(L498,'Reference_data '!$A$2:$C$18,3,0)</f>
        <v>EXT</v>
      </c>
      <c r="O498" s="134">
        <v>44979</v>
      </c>
      <c r="AA498" s="63"/>
    </row>
    <row r="499" spans="1:29" ht="26.5" customHeight="1" x14ac:dyDescent="0.35">
      <c r="A499" s="10">
        <f t="shared" si="19"/>
        <v>10</v>
      </c>
      <c r="B499" s="63">
        <f t="shared" si="20"/>
        <v>10</v>
      </c>
      <c r="C499" s="177">
        <v>13172215</v>
      </c>
      <c r="D499" s="43">
        <v>44995</v>
      </c>
      <c r="E499" s="25" t="s">
        <v>1071</v>
      </c>
      <c r="F499" s="25" t="s">
        <v>12</v>
      </c>
      <c r="G499" s="25" t="s">
        <v>10</v>
      </c>
      <c r="H499" s="25" t="s">
        <v>223</v>
      </c>
      <c r="I499" s="25" t="s">
        <v>291</v>
      </c>
      <c r="J499" s="25" t="s">
        <v>220</v>
      </c>
      <c r="K499" s="4" t="str">
        <f>IF(_xlfn.XLOOKUP(LEFT(F499,12),'Reference_data '!G:G,'Reference_data '!I:I,"First Error",0,1)="First Error",_xlfn.XLOOKUP(LEFT(F499,7),'Reference_data '!G:G,'Reference_data '!H:H,"Second Error",0,1),_xlfn.XLOOKUP(LEFT(F499,12),'Reference_data '!G:G,'Reference_data '!I:I,"First Error",0,1))</f>
        <v>REFINERY-ACID OIL</v>
      </c>
      <c r="L499" s="63">
        <v>2781</v>
      </c>
      <c r="M499" s="10" t="str">
        <f>VLOOKUP(L499,'Reference_data '!$A$2:$B$17,2,0)</f>
        <v>Bhim Rao</v>
      </c>
      <c r="N499" s="10" t="str">
        <f>VLOOKUP(L499,'Reference_data '!$A$2:$C$18,3,0)</f>
        <v>MEC</v>
      </c>
      <c r="Q499" s="134">
        <v>44995</v>
      </c>
      <c r="R499" s="63">
        <v>2</v>
      </c>
      <c r="S499" s="139" t="s">
        <v>1072</v>
      </c>
      <c r="AA499" s="63" t="s">
        <v>140</v>
      </c>
    </row>
    <row r="500" spans="1:29" ht="26.5" customHeight="1" x14ac:dyDescent="0.35">
      <c r="A500" s="10">
        <f t="shared" si="19"/>
        <v>9</v>
      </c>
      <c r="B500" s="63">
        <f t="shared" si="20"/>
        <v>10</v>
      </c>
      <c r="C500" s="177">
        <v>13168393</v>
      </c>
      <c r="D500" s="376">
        <v>44988</v>
      </c>
      <c r="E500" s="25" t="s">
        <v>1073</v>
      </c>
      <c r="F500" s="25" t="s">
        <v>919</v>
      </c>
      <c r="G500" s="25" t="s">
        <v>92</v>
      </c>
      <c r="H500" s="25" t="s">
        <v>218</v>
      </c>
      <c r="I500" s="25" t="s">
        <v>285</v>
      </c>
      <c r="J500" s="25" t="s">
        <v>220</v>
      </c>
      <c r="K500" s="4" t="str">
        <f>IF(_xlfn.XLOOKUP(LEFT(F500,12),'Reference_data '!G:G,'Reference_data '!I:I,"First Error",0,1)="First Error",_xlfn.XLOOKUP(LEFT(F500,7),'Reference_data '!G:G,'Reference_data '!H:H,"Second Error",0,1),_xlfn.XLOOKUP(LEFT(F500,12),'Reference_data '!G:G,'Reference_data '!I:I,"First Error",0,1))</f>
        <v>PACKING</v>
      </c>
      <c r="L500" s="63">
        <v>3195</v>
      </c>
      <c r="M500" s="10" t="str">
        <f>VLOOKUP(L500,'Reference_data '!$A$2:$B$17,2,0)</f>
        <v>Mehul</v>
      </c>
      <c r="N500" s="10" t="str">
        <f>VLOOKUP(L500,'Reference_data '!$A$2:$C$18,3,0)</f>
        <v>ELE</v>
      </c>
      <c r="O500" s="134">
        <v>44989</v>
      </c>
      <c r="Q500" s="134">
        <v>44991</v>
      </c>
      <c r="R500" s="63">
        <v>0.5</v>
      </c>
      <c r="S500" s="139" t="s">
        <v>1074</v>
      </c>
      <c r="AA500" s="63"/>
    </row>
    <row r="501" spans="1:29" ht="26.5" customHeight="1" x14ac:dyDescent="0.35">
      <c r="A501" s="10">
        <f t="shared" si="19"/>
        <v>12</v>
      </c>
      <c r="B501" s="63">
        <f t="shared" si="20"/>
        <v>12</v>
      </c>
      <c r="C501" s="177">
        <v>13178736</v>
      </c>
      <c r="D501" s="43">
        <v>45005</v>
      </c>
      <c r="E501" s="25" t="s">
        <v>1075</v>
      </c>
      <c r="F501" s="25" t="s">
        <v>12</v>
      </c>
      <c r="G501" s="25" t="s">
        <v>10</v>
      </c>
      <c r="H501" s="25" t="s">
        <v>218</v>
      </c>
      <c r="I501" s="25" t="s">
        <v>287</v>
      </c>
      <c r="J501" s="25" t="s">
        <v>220</v>
      </c>
      <c r="K501" s="4" t="str">
        <f>IF(_xlfn.XLOOKUP(LEFT(F501,12),'Reference_data '!G:G,'Reference_data '!I:I,"First Error",0,1)="First Error",_xlfn.XLOOKUP(LEFT(F501,7),'Reference_data '!G:G,'Reference_data '!H:H,"Second Error",0,1),_xlfn.XLOOKUP(LEFT(F501,12),'Reference_data '!G:G,'Reference_data '!I:I,"First Error",0,1))</f>
        <v>REFINERY-ACID OIL</v>
      </c>
      <c r="L501" s="63">
        <v>2781</v>
      </c>
      <c r="M501" s="10" t="str">
        <f>VLOOKUP(L501,'Reference_data '!$A$2:$B$17,2,0)</f>
        <v>Bhim Rao</v>
      </c>
      <c r="N501" s="10" t="str">
        <f>VLOOKUP(L501,'Reference_data '!$A$2:$C$18,3,0)</f>
        <v>MEC</v>
      </c>
      <c r="O501" s="134">
        <v>45005</v>
      </c>
      <c r="Q501" s="134">
        <v>45005</v>
      </c>
      <c r="R501" s="63">
        <v>0.5</v>
      </c>
      <c r="AA501" s="63" t="s">
        <v>14</v>
      </c>
    </row>
    <row r="502" spans="1:29" ht="26.5" customHeight="1" x14ac:dyDescent="0.35">
      <c r="A502" s="10">
        <f t="shared" si="19"/>
        <v>40</v>
      </c>
      <c r="B502" s="10" t="str">
        <f t="shared" si="20"/>
        <v/>
      </c>
      <c r="C502" s="177">
        <v>13081978</v>
      </c>
      <c r="D502" s="43">
        <v>44837</v>
      </c>
      <c r="E502" s="131" t="s">
        <v>1076</v>
      </c>
      <c r="F502" s="25" t="s">
        <v>236</v>
      </c>
      <c r="G502" s="25" t="s">
        <v>10</v>
      </c>
      <c r="H502" s="25" t="s">
        <v>218</v>
      </c>
      <c r="I502" s="25" t="s">
        <v>435</v>
      </c>
      <c r="J502" s="25" t="s">
        <v>1077</v>
      </c>
      <c r="K502" s="4" t="str">
        <f>IF(_xlfn.XLOOKUP(LEFT(F502,12),'Reference_data '!G:G,'Reference_data '!I:I,"First Error",0,1)="First Error",_xlfn.XLOOKUP(LEFT(F502,7),'Reference_data '!G:G,'Reference_data '!H:H,"Second Error",0,1),_xlfn.XLOOKUP(LEFT(F502,12),'Reference_data '!G:G,'Reference_data '!I:I,"First Error",0,1))</f>
        <v>PACKING</v>
      </c>
      <c r="N502" s="10" t="e">
        <f>VLOOKUP(L502,'Reference_data '!$A$2:$C$18,3,0)</f>
        <v>#N/A</v>
      </c>
      <c r="O502" s="134"/>
      <c r="AA502" s="63"/>
      <c r="AC502" s="64" t="e">
        <f>_xlfn.XLOOKUP(C502,DATA1,DATA4,"NA",0,1)</f>
        <v>#REF!</v>
      </c>
    </row>
    <row r="503" spans="1:29" ht="26.5" customHeight="1" x14ac:dyDescent="0.35">
      <c r="A503" s="10">
        <f t="shared" si="19"/>
        <v>12</v>
      </c>
      <c r="B503" s="63">
        <f t="shared" si="20"/>
        <v>1</v>
      </c>
      <c r="C503" s="177">
        <v>13179443</v>
      </c>
      <c r="D503" s="43">
        <v>45006</v>
      </c>
      <c r="E503" s="25" t="s">
        <v>1078</v>
      </c>
      <c r="F503" s="25" t="s">
        <v>1079</v>
      </c>
      <c r="G503" s="25" t="s">
        <v>10</v>
      </c>
      <c r="H503" s="25" t="s">
        <v>218</v>
      </c>
      <c r="I503" s="25" t="s">
        <v>291</v>
      </c>
      <c r="J503" s="25" t="s">
        <v>220</v>
      </c>
      <c r="K503" s="4" t="str">
        <f>IF(_xlfn.XLOOKUP(LEFT(F503,12),'Reference_data '!G:G,'Reference_data '!I:I,"First Error",0,1)="First Error",_xlfn.XLOOKUP(LEFT(F503,7),'Reference_data '!G:G,'Reference_data '!H:H,"Second Error",0,1),_xlfn.XLOOKUP(LEFT(F503,12),'Reference_data '!G:G,'Reference_data '!I:I,"First Error",0,1))</f>
        <v>REFINERY-ACID OIL</v>
      </c>
      <c r="M503" s="10" t="e">
        <f>VLOOKUP(L503,'Reference_data '!$A$2:$B$17,2,0)</f>
        <v>#N/A</v>
      </c>
      <c r="N503" s="10" t="e">
        <f>VLOOKUP(L503,'Reference_data '!$A$2:$C$18,3,0)</f>
        <v>#N/A</v>
      </c>
      <c r="AA503" s="63"/>
    </row>
    <row r="504" spans="1:29" ht="26.5" customHeight="1" x14ac:dyDescent="0.35">
      <c r="A504" s="10">
        <f t="shared" si="19"/>
        <v>12</v>
      </c>
      <c r="B504" s="63" t="str">
        <f t="shared" si="20"/>
        <v/>
      </c>
      <c r="C504" s="177">
        <v>13180247</v>
      </c>
      <c r="D504" s="43">
        <v>45007</v>
      </c>
      <c r="E504" s="25" t="s">
        <v>1080</v>
      </c>
      <c r="F504" s="25" t="s">
        <v>12</v>
      </c>
      <c r="G504" s="25" t="s">
        <v>10</v>
      </c>
      <c r="H504" s="25" t="s">
        <v>218</v>
      </c>
      <c r="I504" s="25" t="s">
        <v>287</v>
      </c>
      <c r="J504" s="25" t="s">
        <v>228</v>
      </c>
      <c r="K504" s="4" t="str">
        <f>IF(_xlfn.XLOOKUP(LEFT(F504,12),'Reference_data '!G:G,'Reference_data '!I:I,"First Error",0,1)="First Error",_xlfn.XLOOKUP(LEFT(F504,7),'Reference_data '!G:G,'Reference_data '!H:H,"Second Error",0,1),_xlfn.XLOOKUP(LEFT(F504,12),'Reference_data '!G:G,'Reference_data '!I:I,"First Error",0,1))</f>
        <v>REFINERY-ACID OIL</v>
      </c>
      <c r="L504" s="63">
        <v>2781</v>
      </c>
      <c r="M504" s="10" t="str">
        <f>VLOOKUP(L504,'Reference_data '!$A$2:$B$17,2,0)</f>
        <v>Bhim Rao</v>
      </c>
      <c r="N504" s="10" t="str">
        <f>VLOOKUP(L504,'Reference_data '!$A$2:$C$18,3,0)</f>
        <v>MEC</v>
      </c>
      <c r="O504" s="134">
        <v>45007</v>
      </c>
      <c r="AA504" s="63"/>
    </row>
    <row r="505" spans="1:29" ht="26.5" customHeight="1" x14ac:dyDescent="0.35">
      <c r="A505" s="10">
        <f t="shared" si="19"/>
        <v>12</v>
      </c>
      <c r="B505" s="63" t="str">
        <f t="shared" si="20"/>
        <v/>
      </c>
      <c r="C505" s="177">
        <v>13180301</v>
      </c>
      <c r="D505" s="43">
        <v>45007</v>
      </c>
      <c r="E505" s="25" t="s">
        <v>1081</v>
      </c>
      <c r="F505" s="25" t="s">
        <v>12</v>
      </c>
      <c r="G505" s="25" t="s">
        <v>10</v>
      </c>
      <c r="H505" s="25" t="s">
        <v>218</v>
      </c>
      <c r="I505" s="25" t="s">
        <v>287</v>
      </c>
      <c r="J505" s="25" t="s">
        <v>228</v>
      </c>
      <c r="K505" s="4" t="str">
        <f>IF(_xlfn.XLOOKUP(LEFT(F505,12),'Reference_data '!G:G,'Reference_data '!I:I,"First Error",0,1)="First Error",_xlfn.XLOOKUP(LEFT(F505,7),'Reference_data '!G:G,'Reference_data '!H:H,"Second Error",0,1),_xlfn.XLOOKUP(LEFT(F505,12),'Reference_data '!G:G,'Reference_data '!I:I,"First Error",0,1))</f>
        <v>REFINERY-ACID OIL</v>
      </c>
      <c r="M505" s="10" t="e">
        <f>VLOOKUP(L505,'Reference_data '!$A$2:$B$17,2,0)</f>
        <v>#N/A</v>
      </c>
      <c r="N505" s="10" t="e">
        <f>VLOOKUP(L505,'Reference_data '!$A$2:$C$18,3,0)</f>
        <v>#N/A</v>
      </c>
      <c r="AA505" s="63"/>
    </row>
    <row r="506" spans="1:29" ht="26.5" customHeight="1" x14ac:dyDescent="0.35">
      <c r="A506" s="10">
        <f t="shared" si="19"/>
        <v>18</v>
      </c>
      <c r="B506" s="10" t="str">
        <f t="shared" si="20"/>
        <v/>
      </c>
      <c r="C506" s="249">
        <v>12999502</v>
      </c>
      <c r="D506" s="375">
        <v>44684</v>
      </c>
      <c r="E506" s="131" t="s">
        <v>1082</v>
      </c>
      <c r="F506" s="25" t="s">
        <v>404</v>
      </c>
      <c r="G506" s="25" t="s">
        <v>10</v>
      </c>
      <c r="H506" s="25" t="s">
        <v>237</v>
      </c>
      <c r="I506" s="25" t="s">
        <v>369</v>
      </c>
      <c r="J506" s="25" t="s">
        <v>309</v>
      </c>
      <c r="K506" s="4" t="str">
        <f>IF(_xlfn.XLOOKUP(LEFT(F506,12),'Reference_data '!G:G,'Reference_data '!I:I,"First Error",0,1)="First Error",_xlfn.XLOOKUP(LEFT(F506,7),'Reference_data '!G:G,'Reference_data '!H:H,"Second Error",0,1),_xlfn.XLOOKUP(LEFT(F506,12),'Reference_data '!G:G,'Reference_data '!I:I,"First Error",0,1))</f>
        <v>RAW PRODUCT TANKFARM RMFG</v>
      </c>
      <c r="L506" s="10">
        <v>3347</v>
      </c>
      <c r="M506" s="10" t="str">
        <f>VLOOKUP(L506,'Reference_data '!$A$2:$B$17,2,0)</f>
        <v>Debabrata</v>
      </c>
      <c r="N506" s="10" t="str">
        <f>VLOOKUP(L506,'Reference_data '!$A$2:$C$18,3,0)</f>
        <v>MEC</v>
      </c>
      <c r="O506" s="10"/>
      <c r="P506" s="10"/>
      <c r="Q506" s="10"/>
      <c r="R506" s="10"/>
      <c r="S506" s="4"/>
      <c r="T506" s="10"/>
      <c r="U506" s="10"/>
      <c r="V506" s="26">
        <f ca="1">TODAY()</f>
        <v>45194</v>
      </c>
      <c r="W506" s="10" t="str" cm="1">
        <f t="array" ref="W506">IF(J506="WMAT",_xlfn.IFS(U506-V506=0,"Update require",U506-V506&lt;0,"Pending follow up",U506-V506&gt;0,"ASK Later"),"")</f>
        <v/>
      </c>
      <c r="X506" s="10"/>
      <c r="Y506" s="10"/>
      <c r="Z506" s="10"/>
      <c r="AA506" s="10"/>
      <c r="AB506"/>
      <c r="AC506" s="64" t="e">
        <f>_xlfn.XLOOKUP(C506,DATA1,DATA4,"NA",0,1)</f>
        <v>#REF!</v>
      </c>
    </row>
    <row r="507" spans="1:29" ht="26.5" customHeight="1" x14ac:dyDescent="0.35">
      <c r="A507" s="10">
        <f t="shared" si="19"/>
        <v>17</v>
      </c>
      <c r="B507" s="10" t="str">
        <f t="shared" si="20"/>
        <v/>
      </c>
      <c r="C507" s="249">
        <v>12995518</v>
      </c>
      <c r="D507" s="90">
        <v>44677</v>
      </c>
      <c r="E507" s="131" t="s">
        <v>1083</v>
      </c>
      <c r="F507" s="25" t="s">
        <v>143</v>
      </c>
      <c r="G507" s="25" t="s">
        <v>10</v>
      </c>
      <c r="H507" s="25" t="s">
        <v>327</v>
      </c>
      <c r="I507" s="25" t="s">
        <v>291</v>
      </c>
      <c r="J507" s="25" t="s">
        <v>300</v>
      </c>
      <c r="K507" s="4" t="str">
        <f>IF(_xlfn.XLOOKUP(LEFT(F507,12),'Reference_data '!G:G,'Reference_data '!I:I,"First Error",0,1)="First Error",_xlfn.XLOOKUP(LEFT(F507,7),'Reference_data '!G:G,'Reference_data '!H:H,"Second Error",0,1),_xlfn.XLOOKUP(LEFT(F507,12),'Reference_data '!G:G,'Reference_data '!I:I,"First Error",0,1))</f>
        <v>REFINERY-BLEACHING CHEMICAL REFINERY 600 TPD</v>
      </c>
      <c r="L507" s="10"/>
      <c r="M507" s="10" t="s">
        <v>415</v>
      </c>
      <c r="N507" s="10" t="e">
        <f>VLOOKUP(L507,'Reference_data '!$A$2:$C$18,3,0)</f>
        <v>#N/A</v>
      </c>
      <c r="O507" s="10"/>
      <c r="P507" s="26">
        <v>45005</v>
      </c>
      <c r="Q507" s="10"/>
      <c r="R507" s="4"/>
      <c r="S507" s="4" t="s">
        <v>1084</v>
      </c>
      <c r="T507" s="10"/>
      <c r="U507" s="10"/>
      <c r="V507" s="26">
        <f ca="1">TODAY()</f>
        <v>45194</v>
      </c>
      <c r="W507" s="10" t="str" cm="1">
        <f t="array" ref="W507">IF(J507="WMAT",_xlfn.IFS(U507-V507=0,"Update require",U507-V507&lt;0,"Pending follow up",U507-V507&gt;0,"ASK Later"),"")</f>
        <v/>
      </c>
      <c r="X507" s="10"/>
      <c r="Y507" s="10"/>
      <c r="Z507" s="10"/>
      <c r="AA507" s="10"/>
      <c r="AB507"/>
      <c r="AC507" s="64" t="e">
        <f>_xlfn.XLOOKUP(C507,DATA1,DATA4,"NA",0,1)</f>
        <v>#REF!</v>
      </c>
    </row>
    <row r="508" spans="1:29" ht="26.5" customHeight="1" x14ac:dyDescent="0.35">
      <c r="A508" s="10">
        <f t="shared" si="19"/>
        <v>26</v>
      </c>
      <c r="B508" s="10" t="str">
        <f t="shared" si="20"/>
        <v/>
      </c>
      <c r="C508" s="177">
        <v>13032295</v>
      </c>
      <c r="D508" s="376">
        <v>44743</v>
      </c>
      <c r="E508" s="131" t="s">
        <v>1085</v>
      </c>
      <c r="F508" s="25" t="s">
        <v>184</v>
      </c>
      <c r="G508" s="25" t="s">
        <v>10</v>
      </c>
      <c r="H508" s="25" t="s">
        <v>218</v>
      </c>
      <c r="I508" s="25" t="s">
        <v>344</v>
      </c>
      <c r="J508" s="25" t="s">
        <v>309</v>
      </c>
      <c r="K508" s="4" t="str">
        <f>IF(_xlfn.XLOOKUP(LEFT(F508,12),'Reference_data '!G:G,'Reference_data '!I:I,"First Error",0,1)="First Error",_xlfn.XLOOKUP(LEFT(F508,7),'Reference_data '!G:G,'Reference_data '!H:H,"Second Error",0,1),_xlfn.XLOOKUP(LEFT(F508,12),'Reference_data '!G:G,'Reference_data '!I:I,"First Error",0,1))</f>
        <v>BUILDINGS &amp; INFRASTRUCTURE</v>
      </c>
      <c r="L508" s="10">
        <v>8</v>
      </c>
      <c r="M508" s="63" t="s">
        <v>116</v>
      </c>
      <c r="N508" s="10" t="str">
        <f>VLOOKUP(L508,'Reference_data '!$A$2:$C$18,3,0)</f>
        <v>EXT</v>
      </c>
      <c r="O508" s="26">
        <v>44880</v>
      </c>
      <c r="P508" s="26">
        <v>44884</v>
      </c>
      <c r="Q508" s="10"/>
      <c r="R508" s="10"/>
      <c r="S508" s="4"/>
      <c r="T508" s="10"/>
      <c r="U508" s="10"/>
      <c r="W508" s="10"/>
      <c r="X508" s="10"/>
      <c r="Y508" s="10"/>
      <c r="Z508" s="10"/>
      <c r="AA508" s="10"/>
      <c r="AB508"/>
      <c r="AC508" s="64" t="e">
        <f>_xlfn.XLOOKUP(C508,DATA1,DATA4,"NA",0,1)</f>
        <v>#REF!</v>
      </c>
    </row>
    <row r="509" spans="1:29" ht="26.5" customHeight="1" x14ac:dyDescent="0.35">
      <c r="A509" s="10">
        <f t="shared" si="19"/>
        <v>27</v>
      </c>
      <c r="B509" s="10" t="str">
        <f t="shared" si="20"/>
        <v/>
      </c>
      <c r="C509" s="177">
        <v>13035432</v>
      </c>
      <c r="D509" s="376">
        <v>44749</v>
      </c>
      <c r="E509" s="131" t="s">
        <v>1086</v>
      </c>
      <c r="F509" s="25" t="s">
        <v>1087</v>
      </c>
      <c r="G509" s="25" t="s">
        <v>92</v>
      </c>
      <c r="H509" s="25" t="s">
        <v>218</v>
      </c>
      <c r="I509" s="25" t="s">
        <v>369</v>
      </c>
      <c r="J509" s="25" t="s">
        <v>309</v>
      </c>
      <c r="K509" s="4" t="str">
        <f>IF(_xlfn.XLOOKUP(LEFT(F509,12),'Reference_data '!G:G,'Reference_data '!I:I,"First Error",0,1)="First Error",_xlfn.XLOOKUP(LEFT(F509,7),'Reference_data '!G:G,'Reference_data '!H:H,"Second Error",0,1),_xlfn.XLOOKUP(LEFT(F509,12),'Reference_data '!G:G,'Reference_data '!I:I,"First Error",0,1))</f>
        <v>RAW PRODUCT TANKFARM RMFG</v>
      </c>
      <c r="L509" s="63">
        <v>2801</v>
      </c>
      <c r="M509" s="63" t="str">
        <f>VLOOKUP(L509,'Reference_data '!$A$2:$B$17,2,0)</f>
        <v>Ramani</v>
      </c>
      <c r="N509" s="10" t="str">
        <f>VLOOKUP(L509,'Reference_data '!$A$2:$C$18,3,0)</f>
        <v>INS</v>
      </c>
      <c r="O509" s="134">
        <v>44899</v>
      </c>
      <c r="S509" s="139" t="s">
        <v>1088</v>
      </c>
      <c r="AA509" s="63"/>
      <c r="AC509" s="64" t="e">
        <f>_xlfn.XLOOKUP(C509,DATA1,DATA4,"NA",0,1)</f>
        <v>#REF!</v>
      </c>
    </row>
    <row r="510" spans="1:29" ht="26.5" customHeight="1" x14ac:dyDescent="0.35">
      <c r="A510" s="10">
        <f t="shared" si="19"/>
        <v>9</v>
      </c>
      <c r="B510" s="63" t="str">
        <f t="shared" si="20"/>
        <v/>
      </c>
      <c r="C510" s="177">
        <v>13167670</v>
      </c>
      <c r="D510" s="376">
        <v>44987</v>
      </c>
      <c r="E510" s="25" t="s">
        <v>1089</v>
      </c>
      <c r="F510" s="25" t="s">
        <v>902</v>
      </c>
      <c r="G510" s="25" t="s">
        <v>92</v>
      </c>
      <c r="H510" s="25" t="s">
        <v>218</v>
      </c>
      <c r="I510" s="25" t="s">
        <v>285</v>
      </c>
      <c r="J510" s="25" t="s">
        <v>374</v>
      </c>
      <c r="K510" s="4" t="str">
        <f>IF(_xlfn.XLOOKUP(LEFT(F510,12),'Reference_data '!G:G,'Reference_data '!I:I,"First Error",0,1)="First Error",_xlfn.XLOOKUP(LEFT(F510,7),'Reference_data '!G:G,'Reference_data '!H:H,"Second Error",0,1),_xlfn.XLOOKUP(LEFT(F510,12),'Reference_data '!G:G,'Reference_data '!I:I,"First Error",0,1))</f>
        <v>PACKING</v>
      </c>
      <c r="L510" s="63">
        <v>2799</v>
      </c>
      <c r="M510" s="10" t="str">
        <f>VLOOKUP(L510,'Reference_data '!$A$2:$B$17,2,0)</f>
        <v>Prakash</v>
      </c>
      <c r="N510" s="10" t="str">
        <f>VLOOKUP(L510,'Reference_data '!$A$2:$C$18,3,0)</f>
        <v>INS</v>
      </c>
      <c r="O510" s="134">
        <v>44989</v>
      </c>
      <c r="Q510" s="134"/>
      <c r="AA510" s="63"/>
    </row>
    <row r="511" spans="1:29" ht="26.5" customHeight="1" x14ac:dyDescent="0.35">
      <c r="A511" s="10">
        <f t="shared" si="19"/>
        <v>28</v>
      </c>
      <c r="B511" s="10" t="str">
        <f t="shared" si="20"/>
        <v/>
      </c>
      <c r="C511" s="177">
        <v>13038357</v>
      </c>
      <c r="D511" s="376">
        <v>44755</v>
      </c>
      <c r="E511" s="131" t="s">
        <v>1090</v>
      </c>
      <c r="F511" s="25" t="s">
        <v>184</v>
      </c>
      <c r="G511" s="25" t="s">
        <v>10</v>
      </c>
      <c r="H511" s="25" t="s">
        <v>218</v>
      </c>
      <c r="I511" s="25" t="s">
        <v>224</v>
      </c>
      <c r="J511" s="25" t="s">
        <v>309</v>
      </c>
      <c r="K511" s="4" t="str">
        <f>IF(_xlfn.XLOOKUP(LEFT(F511,12),'Reference_data '!G:G,'Reference_data '!I:I,"First Error",0,1)="First Error",_xlfn.XLOOKUP(LEFT(F511,7),'Reference_data '!G:G,'Reference_data '!H:H,"Second Error",0,1),_xlfn.XLOOKUP(LEFT(F511,12),'Reference_data '!G:G,'Reference_data '!I:I,"First Error",0,1))</f>
        <v>BUILDINGS &amp; INFRASTRUCTURE</v>
      </c>
      <c r="M511" s="63" t="e">
        <f>VLOOKUP(L511,'Reference_data '!$A$2:$B$17,2,0)</f>
        <v>#N/A</v>
      </c>
      <c r="N511" s="10" t="e">
        <f>VLOOKUP(L511,'Reference_data '!$A$2:$C$18,3,0)</f>
        <v>#N/A</v>
      </c>
      <c r="O511" s="134"/>
      <c r="AA511" s="63"/>
      <c r="AC511" s="64" t="e">
        <f>_xlfn.XLOOKUP(C511,DATA1,DATA4,"NA",0,1)</f>
        <v>#REF!</v>
      </c>
    </row>
    <row r="512" spans="1:29" ht="26.5" customHeight="1" x14ac:dyDescent="0.35">
      <c r="A512" s="10">
        <f t="shared" si="19"/>
        <v>28</v>
      </c>
      <c r="B512" s="10" t="str">
        <f t="shared" si="20"/>
        <v/>
      </c>
      <c r="C512" s="177">
        <v>13038868</v>
      </c>
      <c r="D512" s="376">
        <v>44756</v>
      </c>
      <c r="E512" s="131" t="s">
        <v>1091</v>
      </c>
      <c r="F512" s="25" t="s">
        <v>294</v>
      </c>
      <c r="G512" s="25" t="s">
        <v>10</v>
      </c>
      <c r="H512" s="25" t="s">
        <v>218</v>
      </c>
      <c r="I512" s="25" t="s">
        <v>266</v>
      </c>
      <c r="J512" s="25" t="s">
        <v>309</v>
      </c>
      <c r="K512" s="4" t="str">
        <f>IF(_xlfn.XLOOKUP(LEFT(F512,12),'Reference_data '!G:G,'Reference_data '!I:I,"First Error",0,1)="First Error",_xlfn.XLOOKUP(LEFT(F512,7),'Reference_data '!G:G,'Reference_data '!H:H,"Second Error",0,1),_xlfn.XLOOKUP(LEFT(F512,12),'Reference_data '!G:G,'Reference_data '!I:I,"First Error",0,1))</f>
        <v>RAW PRODUCT TANKFARM RMFG</v>
      </c>
      <c r="M512" s="63" t="e">
        <f>VLOOKUP(L512,'Reference_data '!$A$2:$B$17,2,0)</f>
        <v>#N/A</v>
      </c>
      <c r="N512" s="10" t="e">
        <f>VLOOKUP(L512,'Reference_data '!$A$2:$C$18,3,0)</f>
        <v>#N/A</v>
      </c>
      <c r="S512" s="139" t="s">
        <v>1092</v>
      </c>
      <c r="AA512" s="63"/>
      <c r="AC512" s="64" t="e">
        <f>_xlfn.XLOOKUP(C512,DATA1,DATA4,"NA",0,1)</f>
        <v>#REF!</v>
      </c>
    </row>
    <row r="513" spans="1:29" ht="26.5" customHeight="1" x14ac:dyDescent="0.35">
      <c r="A513" s="10">
        <f t="shared" si="19"/>
        <v>47</v>
      </c>
      <c r="B513" s="10">
        <f t="shared" si="20"/>
        <v>1</v>
      </c>
      <c r="C513" s="177">
        <v>13111244</v>
      </c>
      <c r="D513" s="43">
        <v>44888</v>
      </c>
      <c r="E513" s="131" t="s">
        <v>1093</v>
      </c>
      <c r="F513" s="25" t="s">
        <v>1094</v>
      </c>
      <c r="G513" s="25" t="s">
        <v>92</v>
      </c>
      <c r="H513" s="25" t="s">
        <v>218</v>
      </c>
      <c r="I513" s="25" t="s">
        <v>251</v>
      </c>
      <c r="J513" s="25" t="s">
        <v>220</v>
      </c>
      <c r="K513" s="4" t="str">
        <f>IF(_xlfn.XLOOKUP(LEFT(F513,12),'Reference_data '!G:G,'Reference_data '!I:I,"First Error",0,1)="First Error",_xlfn.XLOOKUP(LEFT(F513,7),'Reference_data '!G:G,'Reference_data '!H:H,"Second Error",0,1),_xlfn.XLOOKUP(LEFT(F513,12),'Reference_data '!G:G,'Reference_data '!I:I,"First Error",0,1))</f>
        <v>REFINERY-BLEACHING CHEMICAL REFINERY 600 TPD</v>
      </c>
      <c r="M513" s="10" t="e">
        <f>VLOOKUP(L513,'Reference_data '!$A$2:$B$17,2,0)</f>
        <v>#N/A</v>
      </c>
      <c r="N513" s="10" t="e">
        <f>VLOOKUP(L513,'Reference_data '!$A$2:$C$18,3,0)</f>
        <v>#N/A</v>
      </c>
      <c r="O513" s="134">
        <v>44966</v>
      </c>
      <c r="S513" s="139" t="s">
        <v>1095</v>
      </c>
      <c r="AA513" s="63"/>
    </row>
    <row r="514" spans="1:29" ht="26.5" customHeight="1" x14ac:dyDescent="0.35">
      <c r="A514" s="10">
        <f t="shared" ref="A514:A577" si="21">WEEKNUM($D514,16)</f>
        <v>32</v>
      </c>
      <c r="B514" s="10" t="str">
        <f t="shared" ref="B514:B577" si="22">IF(J514="COMP",WEEKNUM(Q514,16),"")</f>
        <v/>
      </c>
      <c r="C514" s="177">
        <v>13054990</v>
      </c>
      <c r="D514" s="376">
        <v>44785</v>
      </c>
      <c r="E514" s="131" t="s">
        <v>1096</v>
      </c>
      <c r="F514" s="25" t="s">
        <v>106</v>
      </c>
      <c r="G514" s="25" t="s">
        <v>10</v>
      </c>
      <c r="H514" s="25" t="s">
        <v>218</v>
      </c>
      <c r="I514" s="25" t="s">
        <v>255</v>
      </c>
      <c r="J514" s="25" t="s">
        <v>309</v>
      </c>
      <c r="K514" s="4" t="str">
        <f>IF(_xlfn.XLOOKUP(LEFT(F514,12),'Reference_data '!G:G,'Reference_data '!I:I,"First Error",0,1)="First Error",_xlfn.XLOOKUP(LEFT(F514,7),'Reference_data '!G:G,'Reference_data '!H:H,"Second Error",0,1),_xlfn.XLOOKUP(LEFT(F514,12),'Reference_data '!G:G,'Reference_data '!I:I,"First Error",0,1))</f>
        <v>WAREHOUSE</v>
      </c>
      <c r="L514" s="63">
        <v>8</v>
      </c>
      <c r="M514" s="63" t="s">
        <v>571</v>
      </c>
      <c r="N514" s="10" t="str">
        <f>VLOOKUP(L514,'Reference_data '!$A$2:$C$18,3,0)</f>
        <v>EXT</v>
      </c>
      <c r="O514" s="134">
        <v>44786</v>
      </c>
      <c r="S514" s="139" t="s">
        <v>1097</v>
      </c>
      <c r="AA514" s="63"/>
      <c r="AC514" s="64" t="e">
        <f>_xlfn.XLOOKUP(C514,DATA1,DATA4,"NA",0,1)</f>
        <v>#REF!</v>
      </c>
    </row>
    <row r="515" spans="1:29" ht="26.5" customHeight="1" x14ac:dyDescent="0.35">
      <c r="A515" s="10">
        <f t="shared" si="21"/>
        <v>28</v>
      </c>
      <c r="B515" s="10" t="str">
        <f t="shared" si="22"/>
        <v/>
      </c>
      <c r="C515" s="177">
        <v>13038426</v>
      </c>
      <c r="D515" s="376">
        <v>44755</v>
      </c>
      <c r="E515" s="131" t="s">
        <v>1098</v>
      </c>
      <c r="F515" s="25" t="s">
        <v>394</v>
      </c>
      <c r="G515" s="25" t="s">
        <v>10</v>
      </c>
      <c r="H515" s="25" t="s">
        <v>237</v>
      </c>
      <c r="I515" s="25" t="s">
        <v>238</v>
      </c>
      <c r="J515" s="25" t="s">
        <v>309</v>
      </c>
      <c r="K515" s="4" t="str">
        <f>IF(_xlfn.XLOOKUP(LEFT(F515,12),'Reference_data '!G:G,'Reference_data '!I:I,"First Error",0,1)="First Error",_xlfn.XLOOKUP(LEFT(F515,7),'Reference_data '!G:G,'Reference_data '!H:H,"Second Error",0,1),_xlfn.XLOOKUP(LEFT(F515,12),'Reference_data '!G:G,'Reference_data '!I:I,"First Error",0,1))</f>
        <v>PACKING</v>
      </c>
      <c r="M515" s="63" t="e">
        <f>VLOOKUP(L515,'Reference_data '!$A$2:$B$17,2,0)</f>
        <v>#N/A</v>
      </c>
      <c r="N515" s="10" t="e">
        <f>VLOOKUP(L515,'Reference_data '!$A$2:$C$18,3,0)</f>
        <v>#N/A</v>
      </c>
      <c r="O515" s="134">
        <v>44756</v>
      </c>
      <c r="AA515" s="63"/>
      <c r="AC515" s="64" t="e">
        <f>_xlfn.XLOOKUP(C515,DATA1,DATA4,"NA",0,1)</f>
        <v>#REF!</v>
      </c>
    </row>
    <row r="516" spans="1:29" ht="26.5" customHeight="1" x14ac:dyDescent="0.35">
      <c r="A516" s="10">
        <f t="shared" si="21"/>
        <v>32</v>
      </c>
      <c r="B516" s="10" t="str">
        <f t="shared" si="22"/>
        <v/>
      </c>
      <c r="C516" s="177">
        <v>13055062</v>
      </c>
      <c r="D516" s="376">
        <v>44785</v>
      </c>
      <c r="E516" s="131" t="s">
        <v>1099</v>
      </c>
      <c r="F516" s="25" t="s">
        <v>1100</v>
      </c>
      <c r="G516" s="25" t="s">
        <v>10</v>
      </c>
      <c r="H516" s="25" t="s">
        <v>327</v>
      </c>
      <c r="I516" s="25" t="s">
        <v>285</v>
      </c>
      <c r="J516" s="25" t="s">
        <v>309</v>
      </c>
      <c r="K516" s="4" t="str">
        <f>IF(_xlfn.XLOOKUP(LEFT(F516,12),'Reference_data '!G:G,'Reference_data '!I:I,"First Error",0,1)="First Error",_xlfn.XLOOKUP(LEFT(F516,7),'Reference_data '!G:G,'Reference_data '!H:H,"Second Error",0,1),_xlfn.XLOOKUP(LEFT(F516,12),'Reference_data '!G:G,'Reference_data '!I:I,"First Error",0,1))</f>
        <v>PACKING</v>
      </c>
      <c r="L516" s="63">
        <v>8</v>
      </c>
      <c r="M516" s="63" t="s">
        <v>347</v>
      </c>
      <c r="N516" s="10" t="str">
        <f>VLOOKUP(L516,'Reference_data '!$A$2:$C$18,3,0)</f>
        <v>EXT</v>
      </c>
      <c r="O516" s="134">
        <v>44786</v>
      </c>
      <c r="AA516" s="63"/>
      <c r="AC516" s="64" t="e">
        <f>_xlfn.XLOOKUP(C516,DATA1,DATA4,"NA",0,1)</f>
        <v>#REF!</v>
      </c>
    </row>
    <row r="517" spans="1:29" ht="26.5" customHeight="1" x14ac:dyDescent="0.35">
      <c r="A517" s="10">
        <f t="shared" si="21"/>
        <v>34</v>
      </c>
      <c r="B517" s="10" t="str">
        <f t="shared" si="22"/>
        <v/>
      </c>
      <c r="C517" s="177">
        <v>13059618</v>
      </c>
      <c r="D517" s="376">
        <v>44794</v>
      </c>
      <c r="E517" s="131" t="s">
        <v>1101</v>
      </c>
      <c r="F517" s="25" t="s">
        <v>182</v>
      </c>
      <c r="G517" s="25" t="s">
        <v>10</v>
      </c>
      <c r="H517" s="25" t="s">
        <v>218</v>
      </c>
      <c r="I517" s="25" t="s">
        <v>255</v>
      </c>
      <c r="J517" s="25" t="s">
        <v>309</v>
      </c>
      <c r="K517" s="4" t="str">
        <f>IF(_xlfn.XLOOKUP(LEFT(F517,12),'Reference_data '!G:G,'Reference_data '!I:I,"First Error",0,1)="First Error",_xlfn.XLOOKUP(LEFT(F517,7),'Reference_data '!G:G,'Reference_data '!H:H,"Second Error",0,1),_xlfn.XLOOKUP(LEFT(F517,12),'Reference_data '!G:G,'Reference_data '!I:I,"First Error",0,1))</f>
        <v>Kandla plant</v>
      </c>
      <c r="M517" s="63" t="e">
        <f>VLOOKUP(L517,'Reference_data '!$A$2:$B$17,2,0)</f>
        <v>#N/A</v>
      </c>
      <c r="N517" s="10" t="e">
        <f>VLOOKUP(L517,'Reference_data '!$A$2:$C$18,3,0)</f>
        <v>#N/A</v>
      </c>
      <c r="AA517" s="63"/>
      <c r="AC517" s="64" t="e">
        <f>_xlfn.XLOOKUP(C517,DATA1,DATA4,"NA",0,1)</f>
        <v>#REF!</v>
      </c>
    </row>
    <row r="518" spans="1:29" ht="26.5" customHeight="1" x14ac:dyDescent="0.35">
      <c r="A518" s="10">
        <f t="shared" si="21"/>
        <v>18</v>
      </c>
      <c r="B518" s="10">
        <f t="shared" si="22"/>
        <v>1</v>
      </c>
      <c r="C518" s="249">
        <v>13002354</v>
      </c>
      <c r="D518" s="90">
        <v>44687</v>
      </c>
      <c r="E518" s="131" t="s">
        <v>1102</v>
      </c>
      <c r="F518" s="25" t="s">
        <v>1103</v>
      </c>
      <c r="G518" s="25" t="s">
        <v>10</v>
      </c>
      <c r="H518" s="25" t="s">
        <v>213</v>
      </c>
      <c r="I518" s="25" t="s">
        <v>369</v>
      </c>
      <c r="J518" s="25" t="s">
        <v>220</v>
      </c>
      <c r="K518" s="4" t="str">
        <f>IF(_xlfn.XLOOKUP(LEFT(F518,12),'Reference_data '!G:G,'Reference_data '!I:I,"First Error",0,1)="First Error",_xlfn.XLOOKUP(LEFT(F518,7),'Reference_data '!G:G,'Reference_data '!H:H,"Second Error",0,1),_xlfn.XLOOKUP(LEFT(F518,12),'Reference_data '!G:G,'Reference_data '!I:I,"First Error",0,1))</f>
        <v>REFINERY-BLEACHING CHEMICAL REFINERY 600 TPD</v>
      </c>
      <c r="L518" s="10"/>
      <c r="M518" s="10" t="s">
        <v>1104</v>
      </c>
      <c r="N518" s="10" t="e">
        <f>VLOOKUP(L518,'Reference_data '!$A$2:$C$18,3,0)</f>
        <v>#N/A</v>
      </c>
      <c r="O518" s="10"/>
      <c r="P518" s="10"/>
      <c r="Q518" s="10"/>
      <c r="R518" s="10"/>
      <c r="S518" s="4" t="s">
        <v>1095</v>
      </c>
      <c r="T518" s="10"/>
      <c r="U518" s="10"/>
      <c r="V518" s="26">
        <f ca="1">TODAY()</f>
        <v>45194</v>
      </c>
      <c r="W518" s="10" t="str" cm="1">
        <f t="array" ref="W518">IF(J518="WMAT",_xlfn.IFS(U518-V518=0,"Update require",U518-V518&lt;0,"Pending follow up",U518-V518&gt;0,"ASK Later"),"")</f>
        <v/>
      </c>
      <c r="X518" s="10"/>
      <c r="Y518" s="10"/>
      <c r="Z518" s="10"/>
      <c r="AA518" s="10"/>
      <c r="AB518"/>
      <c r="AC518" s="64" t="e">
        <f>_xlfn.XLOOKUP(C518,DATA1,DATA4,"NA",0,1)</f>
        <v>#REF!</v>
      </c>
    </row>
    <row r="519" spans="1:29" ht="26.5" customHeight="1" x14ac:dyDescent="0.35">
      <c r="A519" s="10">
        <f t="shared" si="21"/>
        <v>9</v>
      </c>
      <c r="B519" s="63">
        <f t="shared" si="22"/>
        <v>10</v>
      </c>
      <c r="C519" s="177">
        <v>13168900</v>
      </c>
      <c r="D519" s="43">
        <v>44988</v>
      </c>
      <c r="E519" s="25" t="s">
        <v>1105</v>
      </c>
      <c r="F519" s="25" t="s">
        <v>1106</v>
      </c>
      <c r="G519" s="25" t="s">
        <v>10</v>
      </c>
      <c r="H519" s="25" t="s">
        <v>218</v>
      </c>
      <c r="I519" s="25" t="s">
        <v>266</v>
      </c>
      <c r="J519" s="25" t="s">
        <v>220</v>
      </c>
      <c r="K519" s="4" t="str">
        <f>IF(_xlfn.XLOOKUP(LEFT(F519,12),'Reference_data '!G:G,'Reference_data '!I:I,"First Error",0,1)="First Error",_xlfn.XLOOKUP(LEFT(F519,7),'Reference_data '!G:G,'Reference_data '!H:H,"Second Error",0,1),_xlfn.XLOOKUP(LEFT(F519,12),'Reference_data '!G:G,'Reference_data '!I:I,"First Error",0,1))</f>
        <v>REFINERY-BLEACHING CHEMICAL REFINERY 600 TPD</v>
      </c>
      <c r="L519" s="63">
        <v>3347</v>
      </c>
      <c r="M519" s="10" t="str">
        <f>VLOOKUP(L519,'Reference_data '!$A$2:$B$17,2,0)</f>
        <v>Debabrata</v>
      </c>
      <c r="N519" s="10" t="str">
        <f>VLOOKUP(L519,'Reference_data '!$A$2:$C$18,3,0)</f>
        <v>MEC</v>
      </c>
      <c r="O519" s="134">
        <v>44989</v>
      </c>
      <c r="Q519" s="134">
        <v>44989</v>
      </c>
      <c r="R519" s="63">
        <v>1</v>
      </c>
      <c r="S519" s="139" t="s">
        <v>221</v>
      </c>
      <c r="AA519" s="63"/>
      <c r="AB519" s="64" t="s">
        <v>114</v>
      </c>
    </row>
    <row r="520" spans="1:29" ht="26.5" customHeight="1" x14ac:dyDescent="0.35">
      <c r="A520" s="10">
        <f t="shared" si="21"/>
        <v>35</v>
      </c>
      <c r="B520" s="10" t="str">
        <f t="shared" si="22"/>
        <v/>
      </c>
      <c r="C520" s="177">
        <v>13065238</v>
      </c>
      <c r="D520" s="376">
        <v>44804</v>
      </c>
      <c r="E520" s="131" t="s">
        <v>1107</v>
      </c>
      <c r="F520" s="25" t="s">
        <v>1108</v>
      </c>
      <c r="G520" s="25" t="s">
        <v>92</v>
      </c>
      <c r="H520" s="25" t="s">
        <v>327</v>
      </c>
      <c r="I520" s="25" t="s">
        <v>270</v>
      </c>
      <c r="J520" s="25" t="s">
        <v>1109</v>
      </c>
      <c r="K520" s="4" t="str">
        <f>IF(_xlfn.XLOOKUP(LEFT(F520,12),'Reference_data '!G:G,'Reference_data '!I:I,"First Error",0,1)="First Error",_xlfn.XLOOKUP(LEFT(F520,7),'Reference_data '!G:G,'Reference_data '!H:H,"Second Error",0,1),_xlfn.XLOOKUP(LEFT(F520,12),'Reference_data '!G:G,'Reference_data '!I:I,"First Error",0,1))</f>
        <v>PACKING</v>
      </c>
      <c r="L520" s="63">
        <v>8</v>
      </c>
      <c r="M520" s="63" t="s">
        <v>260</v>
      </c>
      <c r="N520" s="10" t="str">
        <f>VLOOKUP(L520,'Reference_data '!$A$2:$C$18,3,0)</f>
        <v>EXT</v>
      </c>
      <c r="O520" s="134">
        <v>44805</v>
      </c>
      <c r="S520" s="139" t="s">
        <v>1110</v>
      </c>
      <c r="AA520" s="63"/>
      <c r="AC520" s="64" t="e">
        <f>_xlfn.XLOOKUP(C520,DATA1,DATA4,"NA",0,1)</f>
        <v>#REF!</v>
      </c>
    </row>
    <row r="521" spans="1:29" ht="26.5" customHeight="1" x14ac:dyDescent="0.35">
      <c r="A521" s="10">
        <f t="shared" si="21"/>
        <v>9</v>
      </c>
      <c r="B521" s="63">
        <f t="shared" si="22"/>
        <v>10</v>
      </c>
      <c r="C521" s="177">
        <v>13168900</v>
      </c>
      <c r="D521" s="43">
        <v>44988</v>
      </c>
      <c r="E521" s="25" t="s">
        <v>1105</v>
      </c>
      <c r="F521" s="25" t="s">
        <v>1106</v>
      </c>
      <c r="G521" s="25" t="s">
        <v>10</v>
      </c>
      <c r="H521" s="25" t="s">
        <v>218</v>
      </c>
      <c r="I521" s="25" t="s">
        <v>266</v>
      </c>
      <c r="J521" s="25" t="s">
        <v>220</v>
      </c>
      <c r="K521" s="4" t="str">
        <f>IF(_xlfn.XLOOKUP(LEFT(F521,12),'Reference_data '!G:G,'Reference_data '!I:I,"First Error",0,1)="First Error",_xlfn.XLOOKUP(LEFT(F521,7),'Reference_data '!G:G,'Reference_data '!H:H,"Second Error",0,1),_xlfn.XLOOKUP(LEFT(F521,12),'Reference_data '!G:G,'Reference_data '!I:I,"First Error",0,1))</f>
        <v>REFINERY-BLEACHING CHEMICAL REFINERY 600 TPD</v>
      </c>
      <c r="L521" s="63">
        <v>2799</v>
      </c>
      <c r="M521" s="10" t="str">
        <f>VLOOKUP(L521,'Reference_data '!$A$2:$B$17,2,0)</f>
        <v>Prakash</v>
      </c>
      <c r="N521" s="10" t="str">
        <f>VLOOKUP(L521,'Reference_data '!$A$2:$C$18,3,0)</f>
        <v>INS</v>
      </c>
      <c r="O521" s="134">
        <v>44989</v>
      </c>
      <c r="Q521" s="134">
        <v>44989</v>
      </c>
      <c r="R521" s="63">
        <v>1</v>
      </c>
      <c r="S521" s="139" t="s">
        <v>221</v>
      </c>
      <c r="AA521" s="63"/>
      <c r="AB521" s="64" t="s">
        <v>114</v>
      </c>
    </row>
    <row r="522" spans="1:29" ht="26.5" customHeight="1" x14ac:dyDescent="0.35">
      <c r="A522" s="10">
        <f t="shared" si="21"/>
        <v>25</v>
      </c>
      <c r="B522" s="10">
        <f t="shared" si="22"/>
        <v>1</v>
      </c>
      <c r="C522" s="249">
        <v>13027852</v>
      </c>
      <c r="D522" s="233">
        <v>44735</v>
      </c>
      <c r="E522" s="131" t="s">
        <v>1111</v>
      </c>
      <c r="F522" s="25" t="s">
        <v>143</v>
      </c>
      <c r="G522" s="25" t="s">
        <v>92</v>
      </c>
      <c r="H522" s="25" t="s">
        <v>218</v>
      </c>
      <c r="I522" s="25" t="s">
        <v>369</v>
      </c>
      <c r="J522" s="25" t="s">
        <v>220</v>
      </c>
      <c r="K522" s="4" t="str">
        <f>IF(_xlfn.XLOOKUP(LEFT(F522,12),'Reference_data '!G:G,'Reference_data '!I:I,"First Error",0,1)="First Error",_xlfn.XLOOKUP(LEFT(F522,7),'Reference_data '!G:G,'Reference_data '!H:H,"Second Error",0,1),_xlfn.XLOOKUP(LEFT(F522,12),'Reference_data '!G:G,'Reference_data '!I:I,"First Error",0,1))</f>
        <v>REFINERY-BLEACHING CHEMICAL REFINERY 600 TPD</v>
      </c>
      <c r="L522" s="10">
        <v>8</v>
      </c>
      <c r="M522" s="10" t="s">
        <v>1112</v>
      </c>
      <c r="N522" s="10" t="str">
        <f>VLOOKUP(L522,'Reference_data '!$A$2:$C$18,3,0)</f>
        <v>EXT</v>
      </c>
      <c r="O522" s="26">
        <v>44736</v>
      </c>
      <c r="P522" s="10"/>
      <c r="Q522" s="10"/>
      <c r="R522" s="10"/>
      <c r="S522" s="4" t="s">
        <v>242</v>
      </c>
      <c r="T522" s="10"/>
      <c r="U522" s="10"/>
      <c r="W522" s="10"/>
      <c r="X522" s="10"/>
      <c r="Y522" s="10"/>
      <c r="Z522" s="10"/>
      <c r="AA522" s="10"/>
      <c r="AB522"/>
      <c r="AC522" s="64" t="e">
        <f>_xlfn.XLOOKUP(C522,DATA1,DATA4,"NA",0,1)</f>
        <v>#REF!</v>
      </c>
    </row>
    <row r="523" spans="1:29" ht="26.5" customHeight="1" x14ac:dyDescent="0.35">
      <c r="A523" s="10">
        <f t="shared" si="21"/>
        <v>36</v>
      </c>
      <c r="B523" s="10">
        <f t="shared" si="22"/>
        <v>1</v>
      </c>
      <c r="C523" s="177">
        <v>13068938</v>
      </c>
      <c r="D523" s="43">
        <v>44811</v>
      </c>
      <c r="E523" s="131" t="s">
        <v>1113</v>
      </c>
      <c r="F523" s="25" t="s">
        <v>777</v>
      </c>
      <c r="G523" s="25" t="s">
        <v>10</v>
      </c>
      <c r="H523" s="25" t="s">
        <v>223</v>
      </c>
      <c r="I523" s="25" t="s">
        <v>233</v>
      </c>
      <c r="J523" s="25" t="s">
        <v>220</v>
      </c>
      <c r="K523" s="4" t="str">
        <f>IF(_xlfn.XLOOKUP(LEFT(F523,12),'Reference_data '!G:G,'Reference_data '!I:I,"First Error",0,1)="First Error",_xlfn.XLOOKUP(LEFT(F523,7),'Reference_data '!G:G,'Reference_data '!H:H,"Second Error",0,1),_xlfn.XLOOKUP(LEFT(F523,12),'Reference_data '!G:G,'Reference_data '!I:I,"First Error",0,1))</f>
        <v>PACKING</v>
      </c>
      <c r="M523" s="63" t="e">
        <f>VLOOKUP(L523,'Reference_data '!$A$2:$B$17,2,0)</f>
        <v>#N/A</v>
      </c>
      <c r="N523" s="10" t="e">
        <f>VLOOKUP(L523,'Reference_data '!$A$2:$C$18,3,0)</f>
        <v>#N/A</v>
      </c>
      <c r="P523" s="26">
        <v>44870</v>
      </c>
      <c r="AA523" s="63"/>
      <c r="AC523" s="64" t="e">
        <f>_xlfn.XLOOKUP(C523,DATA1,DATA4,"NA",0,1)</f>
        <v>#REF!</v>
      </c>
    </row>
    <row r="524" spans="1:29" ht="26.5" customHeight="1" x14ac:dyDescent="0.35">
      <c r="A524" s="10">
        <f t="shared" si="21"/>
        <v>34</v>
      </c>
      <c r="B524" s="10">
        <f t="shared" si="22"/>
        <v>1</v>
      </c>
      <c r="C524" s="177">
        <v>13062758</v>
      </c>
      <c r="D524" s="43">
        <v>44799</v>
      </c>
      <c r="E524" s="131" t="s">
        <v>1114</v>
      </c>
      <c r="F524" s="25" t="s">
        <v>1115</v>
      </c>
      <c r="G524" s="25" t="s">
        <v>10</v>
      </c>
      <c r="H524" s="25" t="s">
        <v>218</v>
      </c>
      <c r="I524" s="25" t="s">
        <v>266</v>
      </c>
      <c r="J524" s="25" t="s">
        <v>220</v>
      </c>
      <c r="K524" s="4" t="str">
        <f>IF(_xlfn.XLOOKUP(LEFT(F524,12),'Reference_data '!G:G,'Reference_data '!I:I,"First Error",0,1)="First Error",_xlfn.XLOOKUP(LEFT(F524,7),'Reference_data '!G:G,'Reference_data '!H:H,"Second Error",0,1),_xlfn.XLOOKUP(LEFT(F524,12),'Reference_data '!G:G,'Reference_data '!I:I,"First Error",0,1))</f>
        <v>REFINERY-BLEACHING CHEMICAL REFINERY 600 TPD</v>
      </c>
      <c r="L524" s="63">
        <v>8</v>
      </c>
      <c r="M524" s="63" t="s">
        <v>347</v>
      </c>
      <c r="N524" s="10" t="str">
        <f>VLOOKUP(L524,'Reference_data '!$A$2:$C$18,3,0)</f>
        <v>EXT</v>
      </c>
      <c r="O524" s="134">
        <v>44816</v>
      </c>
      <c r="S524" s="139" t="s">
        <v>242</v>
      </c>
      <c r="AA524" s="63"/>
      <c r="AC524" s="64" t="e">
        <f>_xlfn.XLOOKUP(C524,DATA1,DATA4,"NA",0,1)</f>
        <v>#REF!</v>
      </c>
    </row>
    <row r="525" spans="1:29" ht="26.5" customHeight="1" x14ac:dyDescent="0.35">
      <c r="A525" s="10">
        <f t="shared" si="21"/>
        <v>47</v>
      </c>
      <c r="B525" s="10">
        <f t="shared" si="22"/>
        <v>1</v>
      </c>
      <c r="C525" s="177">
        <v>13110122</v>
      </c>
      <c r="D525" s="43">
        <v>44887</v>
      </c>
      <c r="E525" s="131" t="s">
        <v>1116</v>
      </c>
      <c r="F525" s="25" t="s">
        <v>1117</v>
      </c>
      <c r="G525" s="25" t="s">
        <v>92</v>
      </c>
      <c r="H525" s="25" t="s">
        <v>218</v>
      </c>
      <c r="I525" s="25" t="s">
        <v>266</v>
      </c>
      <c r="J525" s="25" t="s">
        <v>220</v>
      </c>
      <c r="K525" s="4" t="str">
        <f>IF(_xlfn.XLOOKUP(LEFT(F525,12),'Reference_data '!G:G,'Reference_data '!I:I,"First Error",0,1)="First Error",_xlfn.XLOOKUP(LEFT(F525,7),'Reference_data '!G:G,'Reference_data '!H:H,"Second Error",0,1),_xlfn.XLOOKUP(LEFT(F525,12),'Reference_data '!G:G,'Reference_data '!I:I,"First Error",0,1))</f>
        <v>REFINERY-BLEACHING CHEMICAL REFINERY 600 TPD</v>
      </c>
      <c r="M525" s="10" t="e">
        <f>VLOOKUP(L525,'Reference_data '!$A$2:$B$17,2,0)</f>
        <v>#N/A</v>
      </c>
      <c r="N525" s="10" t="e">
        <f>VLOOKUP(L525,'Reference_data '!$A$2:$C$18,3,0)</f>
        <v>#N/A</v>
      </c>
      <c r="S525" s="401" t="s">
        <v>1095</v>
      </c>
      <c r="AA525" s="63"/>
    </row>
    <row r="526" spans="1:29" ht="26.5" customHeight="1" x14ac:dyDescent="0.35">
      <c r="A526" s="10">
        <f t="shared" si="21"/>
        <v>38</v>
      </c>
      <c r="B526" s="10" t="str">
        <f t="shared" si="22"/>
        <v/>
      </c>
      <c r="C526" s="177">
        <v>13074440</v>
      </c>
      <c r="D526" s="376">
        <v>44823</v>
      </c>
      <c r="E526" s="131" t="s">
        <v>1118</v>
      </c>
      <c r="F526" s="25" t="s">
        <v>1119</v>
      </c>
      <c r="G526" s="25" t="s">
        <v>10</v>
      </c>
      <c r="H526" s="25" t="s">
        <v>218</v>
      </c>
      <c r="I526" s="25" t="s">
        <v>287</v>
      </c>
      <c r="J526" s="25" t="s">
        <v>309</v>
      </c>
      <c r="K526" s="4" t="str">
        <f>IF(_xlfn.XLOOKUP(LEFT(F526,12),'Reference_data '!G:G,'Reference_data '!I:I,"First Error",0,1)="First Error",_xlfn.XLOOKUP(LEFT(F526,7),'Reference_data '!G:G,'Reference_data '!H:H,"Second Error",0,1),_xlfn.XLOOKUP(LEFT(F526,12),'Reference_data '!G:G,'Reference_data '!I:I,"First Error",0,1))</f>
        <v>RAW PRODUCT TANKFARM RMFG</v>
      </c>
      <c r="M526" s="63" t="e">
        <f>VLOOKUP(L526,'Reference_data '!$A$2:$B$17,2,0)</f>
        <v>#N/A</v>
      </c>
      <c r="N526" s="10" t="e">
        <f>VLOOKUP(L526,'Reference_data '!$A$2:$C$18,3,0)</f>
        <v>#N/A</v>
      </c>
      <c r="O526" s="134">
        <v>44823</v>
      </c>
      <c r="AA526" s="63"/>
      <c r="AC526" s="64" t="e">
        <f>_xlfn.XLOOKUP(C526,DATA1,DATA4,"NA",0,1)</f>
        <v>#REF!</v>
      </c>
    </row>
    <row r="527" spans="1:29" ht="26.5" customHeight="1" x14ac:dyDescent="0.35">
      <c r="A527" s="10">
        <f t="shared" si="21"/>
        <v>39</v>
      </c>
      <c r="B527" s="10" t="str">
        <f t="shared" si="22"/>
        <v/>
      </c>
      <c r="C527" s="177">
        <v>13079693</v>
      </c>
      <c r="D527" s="376">
        <v>44832</v>
      </c>
      <c r="E527" s="131" t="s">
        <v>1120</v>
      </c>
      <c r="F527" s="25" t="s">
        <v>1121</v>
      </c>
      <c r="G527" s="25" t="s">
        <v>10</v>
      </c>
      <c r="H527" s="25" t="s">
        <v>218</v>
      </c>
      <c r="I527" s="25" t="s">
        <v>287</v>
      </c>
      <c r="J527" s="25" t="s">
        <v>309</v>
      </c>
      <c r="K527" s="4" t="str">
        <f>IF(_xlfn.XLOOKUP(LEFT(F527,12),'Reference_data '!G:G,'Reference_data '!I:I,"First Error",0,1)="First Error",_xlfn.XLOOKUP(LEFT(F527,7),'Reference_data '!G:G,'Reference_data '!H:H,"Second Error",0,1),_xlfn.XLOOKUP(LEFT(F527,12),'Reference_data '!G:G,'Reference_data '!I:I,"First Error",0,1))</f>
        <v>RAW PRODUCT TANKFARM RMFG</v>
      </c>
      <c r="M527" s="63" t="e">
        <f>VLOOKUP(L527,'Reference_data '!$A$2:$B$17,2,0)</f>
        <v>#N/A</v>
      </c>
      <c r="AA527" s="63"/>
      <c r="AC527" s="64" t="e">
        <f>_xlfn.XLOOKUP(C527,DATA1,DATA4,"NA",0,1)</f>
        <v>#REF!</v>
      </c>
    </row>
    <row r="528" spans="1:29" ht="26.5" customHeight="1" x14ac:dyDescent="0.35">
      <c r="A528" s="10">
        <f t="shared" si="21"/>
        <v>39</v>
      </c>
      <c r="B528" s="10" t="str">
        <f t="shared" si="22"/>
        <v/>
      </c>
      <c r="C528" s="177">
        <v>13080315</v>
      </c>
      <c r="D528" s="43">
        <v>44833</v>
      </c>
      <c r="E528" s="131" t="s">
        <v>1122</v>
      </c>
      <c r="F528" s="25" t="s">
        <v>682</v>
      </c>
      <c r="G528" s="25" t="s">
        <v>10</v>
      </c>
      <c r="H528" s="25" t="s">
        <v>213</v>
      </c>
      <c r="I528" s="25" t="s">
        <v>697</v>
      </c>
      <c r="J528" s="25" t="s">
        <v>1109</v>
      </c>
      <c r="K528" s="4" t="str">
        <f>IF(_xlfn.XLOOKUP(LEFT(F528,12),'Reference_data '!G:G,'Reference_data '!I:I,"First Error",0,1)="First Error",_xlfn.XLOOKUP(LEFT(F528,7),'Reference_data '!G:G,'Reference_data '!H:H,"Second Error",0,1),_xlfn.XLOOKUP(LEFT(F528,12),'Reference_data '!G:G,'Reference_data '!I:I,"First Error",0,1))</f>
        <v>PACKING TANKFARM PMFG</v>
      </c>
      <c r="L528" s="63">
        <v>8</v>
      </c>
      <c r="M528" s="63" t="s">
        <v>1123</v>
      </c>
      <c r="O528" s="134">
        <v>44834</v>
      </c>
      <c r="P528" s="134">
        <v>44859</v>
      </c>
      <c r="S528" s="139" t="s">
        <v>1124</v>
      </c>
      <c r="AA528" s="63"/>
      <c r="AC528" s="64" t="e">
        <f>_xlfn.XLOOKUP(C528,DATA1,DATA4,"NA",0,1)</f>
        <v>#REF!</v>
      </c>
    </row>
    <row r="529" spans="1:29" ht="26.5" customHeight="1" x14ac:dyDescent="0.35">
      <c r="A529" s="10">
        <f t="shared" si="21"/>
        <v>50</v>
      </c>
      <c r="B529" s="10">
        <f t="shared" si="22"/>
        <v>1</v>
      </c>
      <c r="C529" s="177">
        <v>13122157</v>
      </c>
      <c r="D529" s="376">
        <v>44909</v>
      </c>
      <c r="E529" s="131" t="s">
        <v>1125</v>
      </c>
      <c r="F529" s="25" t="s">
        <v>236</v>
      </c>
      <c r="G529" s="25" t="s">
        <v>92</v>
      </c>
      <c r="H529" s="25" t="s">
        <v>218</v>
      </c>
      <c r="I529" s="25" t="s">
        <v>219</v>
      </c>
      <c r="J529" s="25" t="s">
        <v>220</v>
      </c>
      <c r="K529" s="4" t="str">
        <f>IF(_xlfn.XLOOKUP(LEFT(F529,12),'Reference_data '!G:G,'Reference_data '!I:I,"First Error",0,1)="First Error",_xlfn.XLOOKUP(LEFT(F529,7),'Reference_data '!G:G,'Reference_data '!H:H,"Second Error",0,1),_xlfn.XLOOKUP(LEFT(F529,12),'Reference_data '!G:G,'Reference_data '!I:I,"First Error",0,1))</f>
        <v>PACKING</v>
      </c>
      <c r="M529" s="10" t="e">
        <f>VLOOKUP(L529,'Reference_data '!$A$2:$B$17,2,0)</f>
        <v>#N/A</v>
      </c>
      <c r="N529" s="10" t="e">
        <f>VLOOKUP(L529,'Reference_data '!$A$2:$C$18,3,0)</f>
        <v>#N/A</v>
      </c>
      <c r="AA529" s="63"/>
    </row>
    <row r="530" spans="1:29" ht="26.5" customHeight="1" x14ac:dyDescent="0.35">
      <c r="A530" s="10">
        <f t="shared" si="21"/>
        <v>50</v>
      </c>
      <c r="B530" s="10" t="str">
        <f t="shared" si="22"/>
        <v/>
      </c>
      <c r="C530" s="177">
        <v>13122309</v>
      </c>
      <c r="D530" s="376">
        <v>44909</v>
      </c>
      <c r="E530" s="131" t="s">
        <v>1126</v>
      </c>
      <c r="F530" s="25" t="s">
        <v>579</v>
      </c>
      <c r="G530" s="25" t="s">
        <v>10</v>
      </c>
      <c r="H530" s="25" t="s">
        <v>237</v>
      </c>
      <c r="I530" s="25" t="s">
        <v>369</v>
      </c>
      <c r="J530" s="25" t="s">
        <v>309</v>
      </c>
      <c r="K530" s="4" t="str">
        <f>IF(_xlfn.XLOOKUP(LEFT(F530,12),'Reference_data '!G:G,'Reference_data '!I:I,"First Error",0,1)="First Error",_xlfn.XLOOKUP(LEFT(F530,7),'Reference_data '!G:G,'Reference_data '!H:H,"Second Error",0,1),_xlfn.XLOOKUP(LEFT(F530,12),'Reference_data '!G:G,'Reference_data '!I:I,"First Error",0,1))</f>
        <v>RAW PRODUCT TANKFARM RMFG</v>
      </c>
      <c r="M530" s="10" t="e">
        <f>VLOOKUP(L530,'Reference_data '!$A$2:$B$17,2,0)</f>
        <v>#N/A</v>
      </c>
      <c r="N530" s="10" t="e">
        <f>VLOOKUP(L530,'Reference_data '!$A$2:$C$18,3,0)</f>
        <v>#N/A</v>
      </c>
      <c r="O530" s="134">
        <v>44915</v>
      </c>
      <c r="AA530" s="63"/>
    </row>
    <row r="531" spans="1:29" ht="26.5" customHeight="1" x14ac:dyDescent="0.35">
      <c r="A531" s="10">
        <f t="shared" si="21"/>
        <v>2</v>
      </c>
      <c r="B531" s="10">
        <f t="shared" si="22"/>
        <v>1</v>
      </c>
      <c r="C531" s="177">
        <v>13135969</v>
      </c>
      <c r="D531" s="376">
        <v>44935</v>
      </c>
      <c r="E531" s="25" t="s">
        <v>1127</v>
      </c>
      <c r="F531" s="25" t="s">
        <v>890</v>
      </c>
      <c r="G531" s="25" t="s">
        <v>92</v>
      </c>
      <c r="H531" s="25" t="s">
        <v>218</v>
      </c>
      <c r="I531" s="25" t="s">
        <v>285</v>
      </c>
      <c r="J531" s="25" t="s">
        <v>220</v>
      </c>
      <c r="K531" s="4" t="str">
        <f>IF(_xlfn.XLOOKUP(LEFT(F531,12),'Reference_data '!G:G,'Reference_data '!I:I,"First Error",0,1)="First Error",_xlfn.XLOOKUP(LEFT(F531,7),'Reference_data '!G:G,'Reference_data '!H:H,"Second Error",0,1),_xlfn.XLOOKUP(LEFT(F531,12),'Reference_data '!G:G,'Reference_data '!I:I,"First Error",0,1))</f>
        <v>PACKING</v>
      </c>
      <c r="L531" s="63">
        <v>8</v>
      </c>
      <c r="M531" s="10" t="s">
        <v>1128</v>
      </c>
      <c r="N531" s="10" t="str">
        <f>VLOOKUP(L531,'Reference_data '!$A$2:$C$18,3,0)</f>
        <v>EXT</v>
      </c>
      <c r="O531" s="134">
        <v>44939</v>
      </c>
      <c r="S531" s="139" t="s">
        <v>1129</v>
      </c>
      <c r="AA531" s="63"/>
    </row>
    <row r="532" spans="1:29" ht="26.5" customHeight="1" x14ac:dyDescent="0.35">
      <c r="A532" s="10">
        <f t="shared" si="21"/>
        <v>2</v>
      </c>
      <c r="B532" s="10">
        <f t="shared" si="22"/>
        <v>1</v>
      </c>
      <c r="C532" s="177">
        <v>13137676</v>
      </c>
      <c r="D532" s="43">
        <v>44937</v>
      </c>
      <c r="E532" s="25" t="s">
        <v>1130</v>
      </c>
      <c r="F532" s="284" t="s">
        <v>106</v>
      </c>
      <c r="G532" s="25" t="s">
        <v>10</v>
      </c>
      <c r="H532" s="25" t="s">
        <v>218</v>
      </c>
      <c r="I532" s="25" t="s">
        <v>544</v>
      </c>
      <c r="J532" s="25" t="s">
        <v>220</v>
      </c>
      <c r="K532" s="4" t="str">
        <f>IF(_xlfn.XLOOKUP(LEFT(F532,12),'Reference_data '!G:G,'Reference_data '!I:I,"First Error",0,1)="First Error",_xlfn.XLOOKUP(LEFT(F532,7),'Reference_data '!G:G,'Reference_data '!H:H,"Second Error",0,1),_xlfn.XLOOKUP(LEFT(F532,12),'Reference_data '!G:G,'Reference_data '!I:I,"First Error",0,1))</f>
        <v>WAREHOUSE</v>
      </c>
      <c r="M532" s="10" t="e">
        <f>VLOOKUP(L532,'Reference_data '!$A$2:$B$17,2,0)</f>
        <v>#N/A</v>
      </c>
      <c r="N532" s="10" t="e">
        <f>VLOOKUP(L532,'Reference_data '!$A$2:$C$18,3,0)</f>
        <v>#N/A</v>
      </c>
      <c r="O532" s="134">
        <v>44957</v>
      </c>
      <c r="P532" s="134">
        <v>44958</v>
      </c>
      <c r="S532" s="139" t="s">
        <v>1131</v>
      </c>
      <c r="AA532" s="63" t="s">
        <v>125</v>
      </c>
    </row>
    <row r="533" spans="1:29" ht="26.5" customHeight="1" x14ac:dyDescent="0.35">
      <c r="A533" s="10">
        <f t="shared" si="21"/>
        <v>4</v>
      </c>
      <c r="B533" s="10" t="str">
        <f t="shared" si="22"/>
        <v/>
      </c>
      <c r="C533" s="177">
        <v>13143823</v>
      </c>
      <c r="D533" s="376">
        <v>44948</v>
      </c>
      <c r="E533" s="25" t="s">
        <v>1132</v>
      </c>
      <c r="F533" s="25" t="s">
        <v>24</v>
      </c>
      <c r="G533" s="25" t="s">
        <v>10</v>
      </c>
      <c r="H533" s="25" t="s">
        <v>237</v>
      </c>
      <c r="I533" s="25" t="s">
        <v>307</v>
      </c>
      <c r="J533" s="25" t="s">
        <v>309</v>
      </c>
      <c r="K533" s="4" t="str">
        <f>IF(_xlfn.XLOOKUP(LEFT(F533,12),'Reference_data '!G:G,'Reference_data '!I:I,"First Error",0,1)="First Error",_xlfn.XLOOKUP(LEFT(F533,7),'Reference_data '!G:G,'Reference_data '!H:H,"Second Error",0,1),_xlfn.XLOOKUP(LEFT(F533,12),'Reference_data '!G:G,'Reference_data '!I:I,"First Error",0,1))</f>
        <v>FIRE FIGHTING SYSTEM</v>
      </c>
      <c r="M533" s="10" t="e">
        <f>VLOOKUP(L533,'Reference_data '!$A$2:$B$17,2,0)</f>
        <v>#N/A</v>
      </c>
      <c r="N533" s="10" t="e">
        <f>VLOOKUP(L533,'Reference_data '!$A$2:$C$18,3,0)</f>
        <v>#N/A</v>
      </c>
      <c r="O533" s="134">
        <v>44950</v>
      </c>
      <c r="P533" s="134">
        <v>44951</v>
      </c>
      <c r="S533" s="139" t="s">
        <v>1133</v>
      </c>
      <c r="AA533" s="63"/>
    </row>
    <row r="534" spans="1:29" ht="26.5" customHeight="1" x14ac:dyDescent="0.35">
      <c r="A534" s="10">
        <f t="shared" si="21"/>
        <v>33</v>
      </c>
      <c r="B534" s="10">
        <f t="shared" si="22"/>
        <v>1</v>
      </c>
      <c r="C534" s="177">
        <v>13056055</v>
      </c>
      <c r="D534" s="376">
        <v>44788</v>
      </c>
      <c r="E534" s="131" t="s">
        <v>1134</v>
      </c>
      <c r="F534" s="25" t="s">
        <v>713</v>
      </c>
      <c r="G534" s="25" t="s">
        <v>92</v>
      </c>
      <c r="H534" s="25" t="s">
        <v>218</v>
      </c>
      <c r="I534" s="25" t="s">
        <v>219</v>
      </c>
      <c r="J534" s="25" t="s">
        <v>220</v>
      </c>
      <c r="K534" s="4" t="str">
        <f>IF(_xlfn.XLOOKUP(LEFT(F534,12),'Reference_data '!G:G,'Reference_data '!I:I,"First Error",0,1)="First Error",_xlfn.XLOOKUP(LEFT(F534,7),'Reference_data '!G:G,'Reference_data '!H:H,"Second Error",0,1),_xlfn.XLOOKUP(LEFT(F534,12),'Reference_data '!G:G,'Reference_data '!I:I,"First Error",0,1))</f>
        <v>PACKING</v>
      </c>
      <c r="M534" s="63" t="e">
        <f>VLOOKUP(L534,'Reference_data '!$A$2:$B$17,2,0)</f>
        <v>#N/A</v>
      </c>
      <c r="N534" s="10" t="e">
        <f>VLOOKUP(L534,'Reference_data '!$A$2:$C$18,3,0)</f>
        <v>#N/A</v>
      </c>
      <c r="O534" s="134">
        <v>44789</v>
      </c>
      <c r="AA534" s="63"/>
      <c r="AC534" s="64" t="e">
        <f>_xlfn.XLOOKUP(C534,DATA1,DATA4,"NA",0,1)</f>
        <v>#REF!</v>
      </c>
    </row>
    <row r="535" spans="1:29" ht="26.5" customHeight="1" x14ac:dyDescent="0.35">
      <c r="A535" s="10">
        <f t="shared" si="21"/>
        <v>7</v>
      </c>
      <c r="B535" s="63">
        <f t="shared" si="22"/>
        <v>7</v>
      </c>
      <c r="C535" s="177">
        <v>13156215</v>
      </c>
      <c r="D535" s="376">
        <v>44968</v>
      </c>
      <c r="E535" s="25" t="s">
        <v>1135</v>
      </c>
      <c r="F535" s="25" t="s">
        <v>1136</v>
      </c>
      <c r="G535" s="25" t="s">
        <v>61</v>
      </c>
      <c r="H535" s="25" t="s">
        <v>218</v>
      </c>
      <c r="I535" s="25" t="s">
        <v>238</v>
      </c>
      <c r="J535" s="25" t="s">
        <v>220</v>
      </c>
      <c r="K535" s="4" t="str">
        <f>IF(_xlfn.XLOOKUP(LEFT(F535,12),'Reference_data '!G:G,'Reference_data '!I:I,"First Error",0,1)="First Error",_xlfn.XLOOKUP(LEFT(F535,7),'Reference_data '!G:G,'Reference_data '!H:H,"Second Error",0,1),_xlfn.XLOOKUP(LEFT(F535,12),'Reference_data '!G:G,'Reference_data '!I:I,"First Error",0,1))</f>
        <v>PACKING-MOULDING PLANT</v>
      </c>
      <c r="L535" s="63">
        <v>3195</v>
      </c>
      <c r="M535" s="10" t="str">
        <f>VLOOKUP(L535,'Reference_data '!$A$2:$B$17,2,0)</f>
        <v>Mehul</v>
      </c>
      <c r="N535" s="10" t="str">
        <f>VLOOKUP(L535,'Reference_data '!$A$2:$C$18,3,0)</f>
        <v>ELE</v>
      </c>
      <c r="O535" s="134">
        <v>44968</v>
      </c>
      <c r="Q535" s="134">
        <v>44968</v>
      </c>
      <c r="R535" s="63">
        <v>1.5</v>
      </c>
      <c r="S535" s="404" t="s">
        <v>225</v>
      </c>
      <c r="AA535" s="63"/>
    </row>
    <row r="536" spans="1:29" ht="26.5" customHeight="1" x14ac:dyDescent="0.35">
      <c r="A536" s="10">
        <f t="shared" si="21"/>
        <v>7</v>
      </c>
      <c r="B536" s="63">
        <f t="shared" si="22"/>
        <v>1</v>
      </c>
      <c r="C536" s="177">
        <v>13159172</v>
      </c>
      <c r="D536" s="43">
        <v>44973</v>
      </c>
      <c r="E536" s="25" t="s">
        <v>1137</v>
      </c>
      <c r="F536" s="25" t="s">
        <v>87</v>
      </c>
      <c r="G536" s="25" t="s">
        <v>10</v>
      </c>
      <c r="H536" s="25" t="s">
        <v>223</v>
      </c>
      <c r="I536" s="25" t="s">
        <v>233</v>
      </c>
      <c r="J536" s="25" t="s">
        <v>220</v>
      </c>
      <c r="K536" s="4" t="str">
        <f>IF(_xlfn.XLOOKUP(LEFT(F536,12),'Reference_data '!G:G,'Reference_data '!I:I,"First Error",0,1)="First Error",_xlfn.XLOOKUP(LEFT(F536,7),'Reference_data '!G:G,'Reference_data '!H:H,"Second Error",0,1),_xlfn.XLOOKUP(LEFT(F536,12),'Reference_data '!G:G,'Reference_data '!I:I,"First Error",0,1))</f>
        <v>BOILER</v>
      </c>
      <c r="M536" s="10" t="e">
        <f>VLOOKUP(L536,'Reference_data '!$A$2:$B$17,2,0)</f>
        <v>#N/A</v>
      </c>
      <c r="N536" s="10" t="e">
        <f>VLOOKUP(L536,'Reference_data '!$A$2:$C$18,3,0)</f>
        <v>#N/A</v>
      </c>
      <c r="AA536" s="63"/>
    </row>
    <row r="537" spans="1:29" ht="26.5" customHeight="1" x14ac:dyDescent="0.35">
      <c r="A537" s="10">
        <f t="shared" si="21"/>
        <v>9</v>
      </c>
      <c r="B537" s="63">
        <f t="shared" si="22"/>
        <v>1</v>
      </c>
      <c r="C537" s="177">
        <v>13165266</v>
      </c>
      <c r="D537" s="43">
        <v>44983</v>
      </c>
      <c r="E537" s="25" t="s">
        <v>1138</v>
      </c>
      <c r="F537" s="25" t="s">
        <v>1139</v>
      </c>
      <c r="G537" s="25" t="s">
        <v>92</v>
      </c>
      <c r="H537" s="25" t="s">
        <v>237</v>
      </c>
      <c r="I537" s="25" t="s">
        <v>369</v>
      </c>
      <c r="J537" s="25" t="s">
        <v>220</v>
      </c>
      <c r="K537" s="4" t="str">
        <f>IF(_xlfn.XLOOKUP(LEFT(F537,12),'Reference_data '!G:G,'Reference_data '!I:I,"First Error",0,1)="First Error",_xlfn.XLOOKUP(LEFT(F537,7),'Reference_data '!G:G,'Reference_data '!H:H,"Second Error",0,1),_xlfn.XLOOKUP(LEFT(F537,12),'Reference_data '!G:G,'Reference_data '!I:I,"First Error",0,1))</f>
        <v>REFINERY-BLEACHING CHEMICAL REFINERY 600 TPD</v>
      </c>
      <c r="M537" s="10" t="e">
        <f>VLOOKUP(L537,'Reference_data '!$A$2:$B$17,2,0)</f>
        <v>#N/A</v>
      </c>
      <c r="N537" s="10" t="e">
        <f>VLOOKUP(L537,'Reference_data '!$A$2:$C$18,3,0)</f>
        <v>#N/A</v>
      </c>
      <c r="O537" s="134">
        <v>44986</v>
      </c>
      <c r="P537" s="134">
        <v>44988</v>
      </c>
      <c r="S537" s="139" t="s">
        <v>1140</v>
      </c>
      <c r="AA537" s="63"/>
    </row>
    <row r="538" spans="1:29" ht="26.5" customHeight="1" x14ac:dyDescent="0.35">
      <c r="A538" s="10">
        <f t="shared" si="21"/>
        <v>49</v>
      </c>
      <c r="B538" s="10">
        <f t="shared" si="22"/>
        <v>1</v>
      </c>
      <c r="C538" s="177">
        <v>13116544</v>
      </c>
      <c r="D538" s="43">
        <v>44899</v>
      </c>
      <c r="E538" s="131" t="s">
        <v>1141</v>
      </c>
      <c r="F538" s="25" t="s">
        <v>1106</v>
      </c>
      <c r="G538" s="25" t="s">
        <v>92</v>
      </c>
      <c r="H538" s="25" t="s">
        <v>218</v>
      </c>
      <c r="I538" s="25" t="s">
        <v>287</v>
      </c>
      <c r="J538" s="25" t="s">
        <v>220</v>
      </c>
      <c r="K538" s="4" t="str">
        <f>IF(_xlfn.XLOOKUP(LEFT(F538,12),'Reference_data '!G:G,'Reference_data '!I:I,"First Error",0,1)="First Error",_xlfn.XLOOKUP(LEFT(F538,7),'Reference_data '!G:G,'Reference_data '!H:H,"Second Error",0,1),_xlfn.XLOOKUP(LEFT(F538,12),'Reference_data '!G:G,'Reference_data '!I:I,"First Error",0,1))</f>
        <v>REFINERY-BLEACHING CHEMICAL REFINERY 600 TPD</v>
      </c>
      <c r="M538" s="10" t="e">
        <f>VLOOKUP(L538,'Reference_data '!$A$2:$B$17,2,0)</f>
        <v>#N/A</v>
      </c>
      <c r="N538" s="10" t="e">
        <f>VLOOKUP(L538,'Reference_data '!$A$2:$C$18,3,0)</f>
        <v>#N/A</v>
      </c>
      <c r="AA538" s="63"/>
    </row>
    <row r="539" spans="1:29" ht="26.5" customHeight="1" x14ac:dyDescent="0.35">
      <c r="A539" s="10">
        <f t="shared" si="21"/>
        <v>9</v>
      </c>
      <c r="B539" s="63">
        <f t="shared" si="22"/>
        <v>1</v>
      </c>
      <c r="C539" s="177">
        <v>13165737</v>
      </c>
      <c r="D539" s="43">
        <v>44984</v>
      </c>
      <c r="E539" s="25" t="s">
        <v>1142</v>
      </c>
      <c r="F539" s="25" t="s">
        <v>946</v>
      </c>
      <c r="G539" s="25" t="s">
        <v>10</v>
      </c>
      <c r="H539" s="25" t="s">
        <v>218</v>
      </c>
      <c r="I539" s="25" t="s">
        <v>285</v>
      </c>
      <c r="J539" s="25" t="s">
        <v>220</v>
      </c>
      <c r="K539" s="4" t="str">
        <f>IF(_xlfn.XLOOKUP(LEFT(F539,12),'Reference_data '!G:G,'Reference_data '!I:I,"First Error",0,1)="First Error",_xlfn.XLOOKUP(LEFT(F539,7),'Reference_data '!G:G,'Reference_data '!H:H,"Second Error",0,1),_xlfn.XLOOKUP(LEFT(F539,12),'Reference_data '!G:G,'Reference_data '!I:I,"First Error",0,1))</f>
        <v>PACKING</v>
      </c>
      <c r="L539" s="63">
        <v>2784</v>
      </c>
      <c r="M539" s="10" t="str">
        <f>VLOOKUP(L539,'Reference_data '!$A$2:$B$17,2,0)</f>
        <v>Jignesh</v>
      </c>
      <c r="N539" s="10" t="str">
        <f>VLOOKUP(L539,'Reference_data '!$A$2:$C$18,3,0)</f>
        <v>MEC</v>
      </c>
      <c r="Q539" s="134"/>
      <c r="R539" s="63">
        <v>5</v>
      </c>
      <c r="S539" s="139" t="s">
        <v>1143</v>
      </c>
      <c r="AA539" s="63"/>
    </row>
    <row r="540" spans="1:29" ht="26.5" customHeight="1" x14ac:dyDescent="0.35">
      <c r="A540" s="10">
        <f t="shared" si="21"/>
        <v>2</v>
      </c>
      <c r="B540" s="10">
        <f t="shared" si="22"/>
        <v>1</v>
      </c>
      <c r="C540" s="177">
        <v>13135751</v>
      </c>
      <c r="D540" s="43">
        <v>44934</v>
      </c>
      <c r="E540" s="25" t="s">
        <v>1144</v>
      </c>
      <c r="F540" s="25" t="s">
        <v>1145</v>
      </c>
      <c r="G540" s="25" t="s">
        <v>92</v>
      </c>
      <c r="H540" s="25" t="s">
        <v>218</v>
      </c>
      <c r="I540" s="25" t="s">
        <v>287</v>
      </c>
      <c r="J540" s="25" t="s">
        <v>220</v>
      </c>
      <c r="K540" s="4" t="str">
        <f>IF(_xlfn.XLOOKUP(LEFT(F540,12),'Reference_data '!G:G,'Reference_data '!I:I,"First Error",0,1)="First Error",_xlfn.XLOOKUP(LEFT(F540,7),'Reference_data '!G:G,'Reference_data '!H:H,"Second Error",0,1),_xlfn.XLOOKUP(LEFT(F540,12),'Reference_data '!G:G,'Reference_data '!I:I,"First Error",0,1))</f>
        <v>REFINERY-BLEACHING CHEMICAL REFINERY 600 TPD</v>
      </c>
      <c r="M540" s="10" t="e">
        <f>VLOOKUP(L540,'Reference_data '!$A$2:$B$17,2,0)</f>
        <v>#N/A</v>
      </c>
      <c r="N540" s="10" t="e">
        <f>VLOOKUP(L540,'Reference_data '!$A$2:$C$18,3,0)</f>
        <v>#N/A</v>
      </c>
      <c r="S540" s="139" t="s">
        <v>1146</v>
      </c>
      <c r="AA540" s="63"/>
    </row>
    <row r="541" spans="1:29" ht="26.5" customHeight="1" x14ac:dyDescent="0.35">
      <c r="A541" s="10">
        <f t="shared" si="21"/>
        <v>9</v>
      </c>
      <c r="B541" s="63">
        <f t="shared" si="22"/>
        <v>1</v>
      </c>
      <c r="C541" s="177">
        <v>13167124</v>
      </c>
      <c r="D541" s="43">
        <v>44986</v>
      </c>
      <c r="E541" s="25" t="s">
        <v>1147</v>
      </c>
      <c r="F541" s="25" t="s">
        <v>1148</v>
      </c>
      <c r="G541" s="25" t="s">
        <v>92</v>
      </c>
      <c r="H541" s="25" t="s">
        <v>327</v>
      </c>
      <c r="I541" s="25" t="s">
        <v>270</v>
      </c>
      <c r="J541" s="25" t="s">
        <v>220</v>
      </c>
      <c r="K541" s="4" t="str">
        <f>IF(_xlfn.XLOOKUP(LEFT(F541,12),'Reference_data '!G:G,'Reference_data '!I:I,"First Error",0,1)="First Error",_xlfn.XLOOKUP(LEFT(F541,7),'Reference_data '!G:G,'Reference_data '!H:H,"Second Error",0,1),_xlfn.XLOOKUP(LEFT(F541,12),'Reference_data '!G:G,'Reference_data '!I:I,"First Error",0,1))</f>
        <v>BOILER-WATER TREATMENT PLANT WTP</v>
      </c>
      <c r="M541" s="10" t="e">
        <f>VLOOKUP(L541,'Reference_data '!$A$2:$B$17,2,0)</f>
        <v>#N/A</v>
      </c>
      <c r="N541" s="10" t="e">
        <f>VLOOKUP(L541,'Reference_data '!$A$2:$C$18,3,0)</f>
        <v>#N/A</v>
      </c>
      <c r="O541" s="134">
        <v>44988</v>
      </c>
      <c r="AA541" s="63"/>
    </row>
    <row r="542" spans="1:29" ht="26.5" customHeight="1" x14ac:dyDescent="0.35">
      <c r="A542" s="10">
        <f t="shared" si="21"/>
        <v>9</v>
      </c>
      <c r="B542" s="63">
        <f t="shared" si="22"/>
        <v>1</v>
      </c>
      <c r="C542" s="177">
        <v>13167669</v>
      </c>
      <c r="D542" s="376">
        <v>44987</v>
      </c>
      <c r="E542" s="25" t="s">
        <v>1149</v>
      </c>
      <c r="F542" s="25" t="s">
        <v>1150</v>
      </c>
      <c r="G542" s="25" t="s">
        <v>61</v>
      </c>
      <c r="H542" s="25" t="s">
        <v>218</v>
      </c>
      <c r="I542" s="25" t="s">
        <v>285</v>
      </c>
      <c r="J542" s="25" t="s">
        <v>220</v>
      </c>
      <c r="K542" s="4" t="str">
        <f>IF(_xlfn.XLOOKUP(LEFT(F542,12),'Reference_data '!G:G,'Reference_data '!I:I,"First Error",0,1)="First Error",_xlfn.XLOOKUP(LEFT(F542,7),'Reference_data '!G:G,'Reference_data '!H:H,"Second Error",0,1),_xlfn.XLOOKUP(LEFT(F542,12),'Reference_data '!G:G,'Reference_data '!I:I,"First Error",0,1))</f>
        <v>PACKING</v>
      </c>
      <c r="M542" s="10" t="e">
        <f>VLOOKUP(L542,'Reference_data '!$A$2:$B$17,2,0)</f>
        <v>#N/A</v>
      </c>
      <c r="N542" s="10" t="e">
        <f>VLOOKUP(L542,'Reference_data '!$A$2:$C$18,3,0)</f>
        <v>#N/A</v>
      </c>
      <c r="O542" s="134">
        <v>44987</v>
      </c>
      <c r="T542" s="63" t="s">
        <v>1151</v>
      </c>
      <c r="AA542" s="63"/>
    </row>
    <row r="543" spans="1:29" ht="26.5" customHeight="1" x14ac:dyDescent="0.35">
      <c r="A543" s="10">
        <f t="shared" si="21"/>
        <v>9</v>
      </c>
      <c r="B543" s="10" t="str">
        <f t="shared" si="22"/>
        <v/>
      </c>
      <c r="C543" s="249">
        <v>12775404</v>
      </c>
      <c r="D543" s="90">
        <v>44253</v>
      </c>
      <c r="E543" s="131" t="s">
        <v>1152</v>
      </c>
      <c r="F543" s="25" t="s">
        <v>1153</v>
      </c>
      <c r="G543" s="25" t="s">
        <v>10</v>
      </c>
      <c r="H543" s="25" t="s">
        <v>213</v>
      </c>
      <c r="I543" s="25" t="s">
        <v>214</v>
      </c>
      <c r="J543" s="25" t="s">
        <v>215</v>
      </c>
      <c r="K543" s="4" t="str">
        <f>IF(_xlfn.XLOOKUP(LEFT(F543,12),'Reference_data '!G:G,'Reference_data '!I:I,"First Error",0,1)="First Error",_xlfn.XLOOKUP(LEFT(F543,7),'Reference_data '!G:G,'Reference_data '!H:H,"Second Error",0,1),_xlfn.XLOOKUP(LEFT(F543,12),'Reference_data '!G:G,'Reference_data '!I:I,"First Error",0,1))</f>
        <v>BOILER</v>
      </c>
      <c r="L543" s="10"/>
      <c r="M543" s="10" t="e">
        <f>VLOOKUP(L543,'Reference_data '!$A$2:$B$17,2,0)</f>
        <v>#N/A</v>
      </c>
      <c r="N543" s="10" t="e">
        <f>VLOOKUP(L543,'Reference_data '!$A$2:$C$18,3,0)</f>
        <v>#N/A</v>
      </c>
      <c r="O543" s="26">
        <v>44989</v>
      </c>
      <c r="P543" s="26">
        <v>45021</v>
      </c>
      <c r="Q543" s="10"/>
      <c r="R543" s="10"/>
      <c r="S543" s="4"/>
      <c r="T543" s="10"/>
      <c r="U543" s="10"/>
      <c r="V543" s="26">
        <f ca="1">TODAY()</f>
        <v>45194</v>
      </c>
      <c r="W543" s="10"/>
      <c r="X543" s="10"/>
      <c r="Y543" s="10"/>
      <c r="Z543" s="10"/>
      <c r="AA543" s="10"/>
      <c r="AB543"/>
      <c r="AC543"/>
    </row>
    <row r="544" spans="1:29" ht="31" x14ac:dyDescent="0.35">
      <c r="A544" s="10">
        <f t="shared" si="21"/>
        <v>34</v>
      </c>
      <c r="B544" s="10" t="str">
        <f t="shared" si="22"/>
        <v/>
      </c>
      <c r="C544" s="177">
        <v>13060808</v>
      </c>
      <c r="D544" s="43">
        <v>44796</v>
      </c>
      <c r="E544" s="131" t="s">
        <v>1154</v>
      </c>
      <c r="F544" s="25" t="s">
        <v>184</v>
      </c>
      <c r="G544" s="25" t="s">
        <v>92</v>
      </c>
      <c r="H544" s="25" t="s">
        <v>218</v>
      </c>
      <c r="I544" s="25" t="s">
        <v>520</v>
      </c>
      <c r="J544" s="25" t="s">
        <v>1155</v>
      </c>
      <c r="K544" s="4" t="str">
        <f>IF(_xlfn.XLOOKUP(LEFT(F544,12),'Reference_data '!G:G,'Reference_data '!I:I,"First Error",0,1)="First Error",_xlfn.XLOOKUP(LEFT(F544,7),'Reference_data '!G:G,'Reference_data '!H:H,"Second Error",0,1),_xlfn.XLOOKUP(LEFT(F544,12),'Reference_data '!G:G,'Reference_data '!I:I,"First Error",0,1))</f>
        <v>BUILDINGS &amp; INFRASTRUCTURE</v>
      </c>
      <c r="M544" s="63" t="e">
        <f>VLOOKUP(L544,'Reference_data '!$A$2:$B$17,2,0)</f>
        <v>#N/A</v>
      </c>
      <c r="N544" s="10" t="e">
        <f>VLOOKUP(L544,'Reference_data '!$A$2:$C$18,3,0)</f>
        <v>#N/A</v>
      </c>
      <c r="S544" s="139" t="s">
        <v>1156</v>
      </c>
      <c r="AA544" s="63"/>
      <c r="AC544" s="64" t="e">
        <f>_xlfn.XLOOKUP(C544,DATA1,DATA4,"NA",0,1)</f>
        <v>#REF!</v>
      </c>
    </row>
    <row r="545" spans="1:29" ht="26.5" customHeight="1" x14ac:dyDescent="0.35">
      <c r="A545" s="10">
        <f t="shared" si="21"/>
        <v>4</v>
      </c>
      <c r="B545" s="10">
        <f t="shared" si="22"/>
        <v>4</v>
      </c>
      <c r="C545" s="177">
        <v>13143977</v>
      </c>
      <c r="D545" s="43">
        <v>44949</v>
      </c>
      <c r="E545" s="25" t="s">
        <v>1157</v>
      </c>
      <c r="F545" s="25" t="s">
        <v>1139</v>
      </c>
      <c r="G545" s="25" t="s">
        <v>10</v>
      </c>
      <c r="H545" s="25" t="s">
        <v>218</v>
      </c>
      <c r="I545" s="25" t="s">
        <v>291</v>
      </c>
      <c r="J545" s="25" t="s">
        <v>220</v>
      </c>
      <c r="K545" s="4" t="str">
        <f>IF(_xlfn.XLOOKUP(LEFT(F545,12),'Reference_data '!G:G,'Reference_data '!I:I,"First Error",0,1)="First Error",_xlfn.XLOOKUP(LEFT(F545,7),'Reference_data '!G:G,'Reference_data '!H:H,"Second Error",0,1),_xlfn.XLOOKUP(LEFT(F545,12),'Reference_data '!G:G,'Reference_data '!I:I,"First Error",0,1))</f>
        <v>REFINERY-BLEACHING CHEMICAL REFINERY 600 TPD</v>
      </c>
      <c r="L545" s="63">
        <v>2781</v>
      </c>
      <c r="M545" s="10" t="str">
        <f>VLOOKUP(L545,'Reference_data '!$A$2:$B$17,2,0)</f>
        <v>Bhim Rao</v>
      </c>
      <c r="N545" s="10" t="str">
        <f>VLOOKUP(L545,'Reference_data '!$A$2:$C$18,3,0)</f>
        <v>MEC</v>
      </c>
      <c r="O545" s="134">
        <v>44948</v>
      </c>
      <c r="Q545" s="134">
        <v>44948</v>
      </c>
      <c r="R545" s="63">
        <v>1</v>
      </c>
      <c r="S545" s="139">
        <v>1</v>
      </c>
      <c r="AA545" s="63"/>
    </row>
    <row r="546" spans="1:29" ht="26.5" customHeight="1" x14ac:dyDescent="0.35">
      <c r="A546" s="10">
        <f t="shared" si="21"/>
        <v>3</v>
      </c>
      <c r="B546" s="10" t="str">
        <f t="shared" si="22"/>
        <v/>
      </c>
      <c r="C546" s="177">
        <v>13140231</v>
      </c>
      <c r="D546" s="43">
        <v>44942</v>
      </c>
      <c r="E546" s="25" t="s">
        <v>1158</v>
      </c>
      <c r="F546" s="25" t="s">
        <v>106</v>
      </c>
      <c r="G546" s="25" t="s">
        <v>10</v>
      </c>
      <c r="H546" s="25" t="s">
        <v>223</v>
      </c>
      <c r="I546" s="25" t="s">
        <v>307</v>
      </c>
      <c r="J546" s="25" t="s">
        <v>1155</v>
      </c>
      <c r="K546" s="4" t="str">
        <f>IF(_xlfn.XLOOKUP(LEFT(F546,12),'Reference_data '!G:G,'Reference_data '!I:I,"First Error",0,1)="First Error",_xlfn.XLOOKUP(LEFT(F546,7),'Reference_data '!G:G,'Reference_data '!H:H,"Second Error",0,1),_xlfn.XLOOKUP(LEFT(F546,12),'Reference_data '!G:G,'Reference_data '!I:I,"First Error",0,1))</f>
        <v>WAREHOUSE</v>
      </c>
      <c r="M546" s="10" t="e">
        <f>VLOOKUP(L546,'Reference_data '!$A$2:$B$17,2,0)</f>
        <v>#N/A</v>
      </c>
      <c r="N546" s="10" t="e">
        <f>VLOOKUP(L546,'Reference_data '!$A$2:$C$18,3,0)</f>
        <v>#N/A</v>
      </c>
      <c r="O546" s="134">
        <v>44951</v>
      </c>
      <c r="S546" s="139" t="s">
        <v>1159</v>
      </c>
      <c r="AA546" s="63"/>
    </row>
    <row r="547" spans="1:29" ht="26.5" customHeight="1" x14ac:dyDescent="0.35">
      <c r="A547" s="10">
        <f t="shared" si="21"/>
        <v>4</v>
      </c>
      <c r="B547" s="10" t="str">
        <f t="shared" si="22"/>
        <v/>
      </c>
      <c r="C547" s="177">
        <v>13145890</v>
      </c>
      <c r="D547" s="43">
        <v>44951</v>
      </c>
      <c r="E547" s="25" t="s">
        <v>1160</v>
      </c>
      <c r="F547" s="25" t="s">
        <v>1100</v>
      </c>
      <c r="G547" s="25" t="s">
        <v>10</v>
      </c>
      <c r="H547" s="25" t="s">
        <v>218</v>
      </c>
      <c r="I547" s="25" t="s">
        <v>285</v>
      </c>
      <c r="J547" s="25" t="s">
        <v>1109</v>
      </c>
      <c r="K547" s="4" t="str">
        <f>IF(_xlfn.XLOOKUP(LEFT(F547,12),'Reference_data '!G:G,'Reference_data '!I:I,"First Error",0,1)="First Error",_xlfn.XLOOKUP(LEFT(F547,7),'Reference_data '!G:G,'Reference_data '!H:H,"Second Error",0,1),_xlfn.XLOOKUP(LEFT(F547,12),'Reference_data '!G:G,'Reference_data '!I:I,"First Error",0,1))</f>
        <v>PACKING</v>
      </c>
      <c r="M547" s="10" t="e">
        <f>VLOOKUP(L547,'Reference_data '!$A$2:$B$17,2,0)</f>
        <v>#N/A</v>
      </c>
      <c r="N547" s="10" t="e">
        <f>VLOOKUP(L547,'Reference_data '!$A$2:$C$18,3,0)</f>
        <v>#N/A</v>
      </c>
      <c r="O547" s="134">
        <v>44999</v>
      </c>
      <c r="AA547" s="63"/>
    </row>
    <row r="548" spans="1:29" ht="26.5" customHeight="1" x14ac:dyDescent="0.35">
      <c r="A548" s="10">
        <f t="shared" si="21"/>
        <v>4</v>
      </c>
      <c r="B548" s="10">
        <f t="shared" si="22"/>
        <v>1</v>
      </c>
      <c r="C548" s="177">
        <v>13146236</v>
      </c>
      <c r="D548" s="43">
        <v>44952</v>
      </c>
      <c r="E548" s="25" t="s">
        <v>1161</v>
      </c>
      <c r="F548" s="25" t="s">
        <v>1162</v>
      </c>
      <c r="G548" s="25" t="s">
        <v>10</v>
      </c>
      <c r="H548" s="25" t="s">
        <v>218</v>
      </c>
      <c r="I548" s="25" t="s">
        <v>291</v>
      </c>
      <c r="J548" s="25" t="s">
        <v>220</v>
      </c>
      <c r="K548" s="4" t="str">
        <f>IF(_xlfn.XLOOKUP(LEFT(F548,12),'Reference_data '!G:G,'Reference_data '!I:I,"First Error",0,1)="First Error",_xlfn.XLOOKUP(LEFT(F548,7),'Reference_data '!G:G,'Reference_data '!H:H,"Second Error",0,1),_xlfn.XLOOKUP(LEFT(F548,12),'Reference_data '!G:G,'Reference_data '!I:I,"First Error",0,1))</f>
        <v>REFINERY-BLEACHING CHEMICAL REFINERY 600 TPD</v>
      </c>
      <c r="M548" s="10" t="e">
        <f>VLOOKUP(L548,'Reference_data '!$A$2:$B$17,2,0)</f>
        <v>#N/A</v>
      </c>
      <c r="N548" s="10" t="e">
        <f>VLOOKUP(L548,'Reference_data '!$A$2:$C$18,3,0)</f>
        <v>#N/A</v>
      </c>
      <c r="AA548" s="63"/>
    </row>
    <row r="549" spans="1:29" ht="26.5" customHeight="1" x14ac:dyDescent="0.35">
      <c r="A549" s="10">
        <f t="shared" si="21"/>
        <v>4</v>
      </c>
      <c r="B549" s="10">
        <f t="shared" si="22"/>
        <v>4</v>
      </c>
      <c r="C549" s="177">
        <v>13146418</v>
      </c>
      <c r="D549" s="43">
        <v>44951</v>
      </c>
      <c r="E549" s="25" t="s">
        <v>1163</v>
      </c>
      <c r="F549" s="25" t="s">
        <v>1162</v>
      </c>
      <c r="G549" s="25" t="s">
        <v>10</v>
      </c>
      <c r="H549" s="25" t="s">
        <v>218</v>
      </c>
      <c r="I549" s="25" t="s">
        <v>266</v>
      </c>
      <c r="J549" s="25" t="s">
        <v>220</v>
      </c>
      <c r="K549" s="4" t="str">
        <f>IF(_xlfn.XLOOKUP(LEFT(F549,12),'Reference_data '!G:G,'Reference_data '!I:I,"First Error",0,1)="First Error",_xlfn.XLOOKUP(LEFT(F549,7),'Reference_data '!G:G,'Reference_data '!H:H,"Second Error",0,1),_xlfn.XLOOKUP(LEFT(F549,12),'Reference_data '!G:G,'Reference_data '!I:I,"First Error",0,1))</f>
        <v>REFINERY-BLEACHING CHEMICAL REFINERY 600 TPD</v>
      </c>
      <c r="L549" s="63">
        <v>2783</v>
      </c>
      <c r="M549" s="10" t="s">
        <v>1164</v>
      </c>
      <c r="N549" s="10" t="str">
        <f>VLOOKUP(L549,'Reference_data '!$A$2:$C$18,3,0)</f>
        <v>MEC</v>
      </c>
      <c r="O549" s="134">
        <v>44952</v>
      </c>
      <c r="Q549" s="134">
        <v>44952</v>
      </c>
      <c r="R549" s="63">
        <v>2.5</v>
      </c>
      <c r="S549" s="139" t="s">
        <v>1165</v>
      </c>
      <c r="AA549" s="63" t="s">
        <v>140</v>
      </c>
    </row>
    <row r="550" spans="1:29" ht="26.5" customHeight="1" x14ac:dyDescent="0.35">
      <c r="A550" s="10">
        <f t="shared" si="21"/>
        <v>4</v>
      </c>
      <c r="B550" s="10">
        <f t="shared" si="22"/>
        <v>4</v>
      </c>
      <c r="C550" s="177">
        <v>13146418</v>
      </c>
      <c r="D550" s="43">
        <v>44951</v>
      </c>
      <c r="E550" s="25" t="s">
        <v>1163</v>
      </c>
      <c r="F550" s="25" t="s">
        <v>1162</v>
      </c>
      <c r="G550" s="25" t="s">
        <v>10</v>
      </c>
      <c r="H550" s="25" t="s">
        <v>218</v>
      </c>
      <c r="I550" s="25" t="s">
        <v>266</v>
      </c>
      <c r="J550" s="25" t="s">
        <v>220</v>
      </c>
      <c r="K550" s="4" t="str">
        <f>IF(_xlfn.XLOOKUP(LEFT(F550,12),'Reference_data '!G:G,'Reference_data '!I:I,"First Error",0,1)="First Error",_xlfn.XLOOKUP(LEFT(F550,7),'Reference_data '!G:G,'Reference_data '!H:H,"Second Error",0,1),_xlfn.XLOOKUP(LEFT(F550,12),'Reference_data '!G:G,'Reference_data '!I:I,"First Error",0,1))</f>
        <v>REFINERY-BLEACHING CHEMICAL REFINERY 600 TPD</v>
      </c>
      <c r="L550" s="63">
        <v>8</v>
      </c>
      <c r="M550" s="10" t="s">
        <v>1164</v>
      </c>
      <c r="N550" s="10" t="str">
        <f>VLOOKUP(L550,'Reference_data '!$A$2:$C$18,3,0)</f>
        <v>EXT</v>
      </c>
      <c r="O550" s="134">
        <v>44952</v>
      </c>
      <c r="Q550" s="134">
        <v>44952</v>
      </c>
      <c r="R550" s="63">
        <v>1</v>
      </c>
      <c r="S550" s="139" t="s">
        <v>1165</v>
      </c>
      <c r="AA550" s="63" t="s">
        <v>140</v>
      </c>
    </row>
    <row r="551" spans="1:29" ht="26.5" customHeight="1" x14ac:dyDescent="0.35">
      <c r="A551" s="10">
        <f t="shared" si="21"/>
        <v>5</v>
      </c>
      <c r="B551" s="10">
        <f t="shared" si="22"/>
        <v>5</v>
      </c>
      <c r="C551" s="177">
        <v>13148021</v>
      </c>
      <c r="D551" s="43">
        <v>44956</v>
      </c>
      <c r="E551" s="25" t="s">
        <v>1166</v>
      </c>
      <c r="F551" s="25" t="s">
        <v>1106</v>
      </c>
      <c r="G551" s="25" t="s">
        <v>92</v>
      </c>
      <c r="H551" s="25" t="s">
        <v>218</v>
      </c>
      <c r="I551" s="25" t="s">
        <v>263</v>
      </c>
      <c r="J551" s="25" t="s">
        <v>220</v>
      </c>
      <c r="K551" s="4" t="str">
        <f>IF(_xlfn.XLOOKUP(LEFT(F551,12),'Reference_data '!G:G,'Reference_data '!I:I,"First Error",0,1)="First Error",_xlfn.XLOOKUP(LEFT(F551,7),'Reference_data '!G:G,'Reference_data '!H:H,"Second Error",0,1),_xlfn.XLOOKUP(LEFT(F551,12),'Reference_data '!G:G,'Reference_data '!I:I,"First Error",0,1))</f>
        <v>REFINERY-BLEACHING CHEMICAL REFINERY 600 TPD</v>
      </c>
      <c r="M551" s="10" t="e">
        <f>VLOOKUP(L551,'Reference_data '!$A$2:$B$17,2,0)</f>
        <v>#N/A</v>
      </c>
      <c r="N551" s="10" t="e">
        <f>VLOOKUP(L551,'Reference_data '!$A$2:$C$18,3,0)</f>
        <v>#N/A</v>
      </c>
      <c r="Q551" s="134">
        <v>44956</v>
      </c>
      <c r="AA551" s="63" t="s">
        <v>140</v>
      </c>
    </row>
    <row r="552" spans="1:29" ht="26.5" customHeight="1" x14ac:dyDescent="0.35">
      <c r="A552" s="10">
        <f t="shared" si="21"/>
        <v>9</v>
      </c>
      <c r="B552" s="10">
        <f t="shared" si="22"/>
        <v>1</v>
      </c>
      <c r="C552" s="249">
        <v>12775347</v>
      </c>
      <c r="D552" s="90">
        <v>44253</v>
      </c>
      <c r="E552" s="131" t="s">
        <v>1167</v>
      </c>
      <c r="F552" s="25" t="s">
        <v>1168</v>
      </c>
      <c r="G552" s="25" t="s">
        <v>10</v>
      </c>
      <c r="H552" s="25" t="s">
        <v>213</v>
      </c>
      <c r="I552" s="25" t="s">
        <v>214</v>
      </c>
      <c r="J552" s="25" t="s">
        <v>220</v>
      </c>
      <c r="K552" s="4" t="str">
        <f>IF(_xlfn.XLOOKUP(LEFT(F552,12),'Reference_data '!G:G,'Reference_data '!I:I,"First Error",0,1)="First Error",_xlfn.XLOOKUP(LEFT(F552,7),'Reference_data '!G:G,'Reference_data '!H:H,"Second Error",0,1),_xlfn.XLOOKUP(LEFT(F552,12),'Reference_data '!G:G,'Reference_data '!I:I,"First Error",0,1))</f>
        <v>BOILER</v>
      </c>
      <c r="L552" s="10"/>
      <c r="M552" s="10" t="e">
        <f>VLOOKUP(L552,'Reference_data '!$A$2:$B$17,2,0)</f>
        <v>#N/A</v>
      </c>
      <c r="N552" s="10" t="e">
        <f>VLOOKUP(L552,'Reference_data '!$A$2:$C$18,3,0)</f>
        <v>#N/A</v>
      </c>
      <c r="O552" s="10"/>
      <c r="P552" s="10"/>
      <c r="Q552" s="10"/>
      <c r="R552" s="10"/>
      <c r="S552" s="4"/>
      <c r="T552" s="10"/>
      <c r="U552" s="10"/>
      <c r="V552" s="26">
        <f t="shared" ref="V552:V576" ca="1" si="23">TODAY()</f>
        <v>45194</v>
      </c>
      <c r="W552" s="10"/>
      <c r="X552" s="10"/>
      <c r="Y552" s="10"/>
      <c r="Z552" s="10"/>
      <c r="AA552" s="10"/>
      <c r="AB552"/>
      <c r="AC552"/>
    </row>
    <row r="553" spans="1:29" ht="26.5" customHeight="1" x14ac:dyDescent="0.35">
      <c r="A553" s="10">
        <f t="shared" si="21"/>
        <v>9</v>
      </c>
      <c r="B553" s="10">
        <f t="shared" si="22"/>
        <v>1</v>
      </c>
      <c r="C553" s="249">
        <v>12775405</v>
      </c>
      <c r="D553" s="90">
        <v>44253</v>
      </c>
      <c r="E553" s="131" t="s">
        <v>1169</v>
      </c>
      <c r="F553" s="25" t="s">
        <v>562</v>
      </c>
      <c r="G553" s="25" t="s">
        <v>10</v>
      </c>
      <c r="H553" s="25" t="s">
        <v>213</v>
      </c>
      <c r="I553" s="25" t="s">
        <v>214</v>
      </c>
      <c r="J553" s="25" t="s">
        <v>220</v>
      </c>
      <c r="K553" s="4" t="str">
        <f>IF(_xlfn.XLOOKUP(LEFT(F553,12),'Reference_data '!G:G,'Reference_data '!I:I,"First Error",0,1)="First Error",_xlfn.XLOOKUP(LEFT(F553,7),'Reference_data '!G:G,'Reference_data '!H:H,"Second Error",0,1),_xlfn.XLOOKUP(LEFT(F553,12),'Reference_data '!G:G,'Reference_data '!I:I,"First Error",0,1))</f>
        <v>BOILER</v>
      </c>
      <c r="L553" s="10"/>
      <c r="M553" s="10" t="e">
        <f>VLOOKUP(L553,'Reference_data '!$A$2:$B$17,2,0)</f>
        <v>#N/A</v>
      </c>
      <c r="N553" s="10" t="e">
        <f>VLOOKUP(L553,'Reference_data '!$A$2:$C$18,3,0)</f>
        <v>#N/A</v>
      </c>
      <c r="O553" s="10"/>
      <c r="P553" s="10"/>
      <c r="Q553" s="10"/>
      <c r="R553" s="10"/>
      <c r="S553" s="4"/>
      <c r="T553" s="10"/>
      <c r="U553" s="10"/>
      <c r="V553" s="26">
        <f t="shared" ca="1" si="23"/>
        <v>45194</v>
      </c>
      <c r="W553" s="10"/>
      <c r="X553" s="10"/>
      <c r="Y553" s="10"/>
      <c r="Z553" s="10"/>
      <c r="AA553" s="10"/>
      <c r="AB553"/>
      <c r="AC553"/>
    </row>
    <row r="554" spans="1:29" ht="26.5" customHeight="1" x14ac:dyDescent="0.35">
      <c r="A554" s="10">
        <f t="shared" si="21"/>
        <v>9</v>
      </c>
      <c r="B554" s="10">
        <f t="shared" si="22"/>
        <v>1</v>
      </c>
      <c r="C554" s="249">
        <v>12775406</v>
      </c>
      <c r="D554" s="90">
        <v>44253</v>
      </c>
      <c r="E554" s="131" t="s">
        <v>1170</v>
      </c>
      <c r="F554" s="25" t="s">
        <v>562</v>
      </c>
      <c r="G554" s="25" t="s">
        <v>10</v>
      </c>
      <c r="H554" s="25" t="s">
        <v>213</v>
      </c>
      <c r="I554" s="25" t="s">
        <v>214</v>
      </c>
      <c r="J554" s="25" t="s">
        <v>220</v>
      </c>
      <c r="K554" s="4" t="str">
        <f>IF(_xlfn.XLOOKUP(LEFT(F554,12),'Reference_data '!G:G,'Reference_data '!I:I,"First Error",0,1)="First Error",_xlfn.XLOOKUP(LEFT(F554,7),'Reference_data '!G:G,'Reference_data '!H:H,"Second Error",0,1),_xlfn.XLOOKUP(LEFT(F554,12),'Reference_data '!G:G,'Reference_data '!I:I,"First Error",0,1))</f>
        <v>BOILER</v>
      </c>
      <c r="L554" s="10"/>
      <c r="M554" s="10" t="e">
        <f>VLOOKUP(L554,'Reference_data '!$A$2:$B$17,2,0)</f>
        <v>#N/A</v>
      </c>
      <c r="N554" s="10" t="e">
        <f>VLOOKUP(L554,'Reference_data '!$A$2:$C$18,3,0)</f>
        <v>#N/A</v>
      </c>
      <c r="O554" s="10"/>
      <c r="P554" s="10"/>
      <c r="Q554" s="10"/>
      <c r="R554" s="10"/>
      <c r="S554" s="4"/>
      <c r="T554" s="10"/>
      <c r="U554" s="10"/>
      <c r="V554" s="26">
        <f t="shared" ca="1" si="23"/>
        <v>45194</v>
      </c>
      <c r="W554" s="10"/>
      <c r="X554" s="10"/>
      <c r="Y554" s="10"/>
      <c r="Z554" s="10"/>
      <c r="AA554" s="10"/>
      <c r="AB554"/>
      <c r="AC554"/>
    </row>
    <row r="555" spans="1:29" ht="26.5" customHeight="1" x14ac:dyDescent="0.35">
      <c r="A555" s="10">
        <f t="shared" si="21"/>
        <v>9</v>
      </c>
      <c r="B555" s="10">
        <f t="shared" si="22"/>
        <v>1</v>
      </c>
      <c r="C555" s="249">
        <v>12775409</v>
      </c>
      <c r="D555" s="90">
        <v>44253</v>
      </c>
      <c r="E555" s="131" t="s">
        <v>1171</v>
      </c>
      <c r="F555" s="25" t="s">
        <v>1172</v>
      </c>
      <c r="G555" s="25" t="s">
        <v>10</v>
      </c>
      <c r="H555" s="25" t="s">
        <v>213</v>
      </c>
      <c r="I555" s="25" t="s">
        <v>214</v>
      </c>
      <c r="J555" s="25" t="s">
        <v>220</v>
      </c>
      <c r="K555" s="4" t="str">
        <f>IF(_xlfn.XLOOKUP(LEFT(F555,12),'Reference_data '!G:G,'Reference_data '!I:I,"First Error",0,1)="First Error",_xlfn.XLOOKUP(LEFT(F555,7),'Reference_data '!G:G,'Reference_data '!H:H,"Second Error",0,1),_xlfn.XLOOKUP(LEFT(F555,12),'Reference_data '!G:G,'Reference_data '!I:I,"First Error",0,1))</f>
        <v>BOILER-WATER TREATMENT PLANT WTP</v>
      </c>
      <c r="L555" s="10"/>
      <c r="M555" s="10" t="e">
        <f>VLOOKUP(L555,'Reference_data '!$A$2:$B$17,2,0)</f>
        <v>#N/A</v>
      </c>
      <c r="N555" s="10" t="e">
        <f>VLOOKUP(L555,'Reference_data '!$A$2:$C$18,3,0)</f>
        <v>#N/A</v>
      </c>
      <c r="O555" s="26">
        <v>44870</v>
      </c>
      <c r="P555" s="10"/>
      <c r="Q555" s="10"/>
      <c r="R555" s="10"/>
      <c r="S555" s="4"/>
      <c r="T555" s="10"/>
      <c r="U555" s="10"/>
      <c r="V555" s="26">
        <f t="shared" ca="1" si="23"/>
        <v>45194</v>
      </c>
      <c r="W555" s="10"/>
      <c r="X555" s="10"/>
      <c r="Y555" s="10"/>
      <c r="Z555" s="10"/>
      <c r="AA555" s="10"/>
      <c r="AB555"/>
      <c r="AC555"/>
    </row>
    <row r="556" spans="1:29" ht="26.5" customHeight="1" x14ac:dyDescent="0.35">
      <c r="A556" s="10">
        <f t="shared" si="21"/>
        <v>10</v>
      </c>
      <c r="B556" s="10">
        <f t="shared" si="22"/>
        <v>1</v>
      </c>
      <c r="C556" s="249">
        <v>12775319</v>
      </c>
      <c r="D556" s="90">
        <v>44254</v>
      </c>
      <c r="E556" s="131" t="s">
        <v>1173</v>
      </c>
      <c r="F556" s="25" t="s">
        <v>562</v>
      </c>
      <c r="G556" s="25" t="s">
        <v>10</v>
      </c>
      <c r="H556" s="25" t="s">
        <v>213</v>
      </c>
      <c r="I556" s="25" t="s">
        <v>214</v>
      </c>
      <c r="J556" s="25" t="s">
        <v>220</v>
      </c>
      <c r="K556" s="4" t="str">
        <f>IF(_xlfn.XLOOKUP(LEFT(F556,12),'Reference_data '!G:G,'Reference_data '!I:I,"First Error",0,1)="First Error",_xlfn.XLOOKUP(LEFT(F556,7),'Reference_data '!G:G,'Reference_data '!H:H,"Second Error",0,1),_xlfn.XLOOKUP(LEFT(F556,12),'Reference_data '!G:G,'Reference_data '!I:I,"First Error",0,1))</f>
        <v>BOILER</v>
      </c>
      <c r="L556" s="10"/>
      <c r="M556" s="10" t="e">
        <f>VLOOKUP(L556,'Reference_data '!$A$2:$B$17,2,0)</f>
        <v>#N/A</v>
      </c>
      <c r="N556" s="10" t="e">
        <f>VLOOKUP(L556,'Reference_data '!$A$2:$C$18,3,0)</f>
        <v>#N/A</v>
      </c>
      <c r="O556" s="10"/>
      <c r="P556" s="10"/>
      <c r="Q556" s="10"/>
      <c r="R556" s="10"/>
      <c r="S556" s="4"/>
      <c r="T556" s="10"/>
      <c r="U556" s="10"/>
      <c r="V556" s="26">
        <f t="shared" ca="1" si="23"/>
        <v>45194</v>
      </c>
      <c r="W556" s="10"/>
      <c r="X556" s="10"/>
      <c r="Y556" s="10"/>
      <c r="Z556" s="10"/>
      <c r="AA556" s="10"/>
      <c r="AB556"/>
      <c r="AC556"/>
    </row>
    <row r="557" spans="1:29" ht="26.5" customHeight="1" x14ac:dyDescent="0.35">
      <c r="A557" s="10">
        <f t="shared" si="21"/>
        <v>10</v>
      </c>
      <c r="B557" s="10">
        <f t="shared" si="22"/>
        <v>1</v>
      </c>
      <c r="C557" s="249">
        <v>12775435</v>
      </c>
      <c r="D557" s="90">
        <v>44254</v>
      </c>
      <c r="E557" s="131" t="s">
        <v>1174</v>
      </c>
      <c r="F557" s="25" t="s">
        <v>1175</v>
      </c>
      <c r="G557" s="25" t="s">
        <v>10</v>
      </c>
      <c r="H557" s="25" t="s">
        <v>213</v>
      </c>
      <c r="I557" s="25" t="s">
        <v>214</v>
      </c>
      <c r="J557" s="25" t="s">
        <v>220</v>
      </c>
      <c r="K557" s="4" t="str">
        <f>IF(_xlfn.XLOOKUP(LEFT(F557,12),'Reference_data '!G:G,'Reference_data '!I:I,"First Error",0,1)="First Error",_xlfn.XLOOKUP(LEFT(F557,7),'Reference_data '!G:G,'Reference_data '!H:H,"Second Error",0,1),_xlfn.XLOOKUP(LEFT(F557,12),'Reference_data '!G:G,'Reference_data '!I:I,"First Error",0,1))</f>
        <v>BOILER</v>
      </c>
      <c r="L557" s="10"/>
      <c r="M557" s="10" t="e">
        <f>VLOOKUP(L557,'Reference_data '!$A$2:$B$17,2,0)</f>
        <v>#N/A</v>
      </c>
      <c r="N557" s="10" t="e">
        <f>VLOOKUP(L557,'Reference_data '!$A$2:$C$18,3,0)</f>
        <v>#N/A</v>
      </c>
      <c r="O557" s="10"/>
      <c r="P557" s="10"/>
      <c r="Q557" s="10"/>
      <c r="R557" s="10"/>
      <c r="S557" s="4"/>
      <c r="T557" s="10"/>
      <c r="U557" s="10"/>
      <c r="V557" s="26">
        <f t="shared" ca="1" si="23"/>
        <v>45194</v>
      </c>
      <c r="W557" s="10"/>
      <c r="X557" s="10"/>
      <c r="Y557" s="10"/>
      <c r="Z557" s="10"/>
      <c r="AA557" s="10"/>
      <c r="AB557"/>
      <c r="AC557"/>
    </row>
    <row r="558" spans="1:29" ht="26.5" customHeight="1" x14ac:dyDescent="0.35">
      <c r="A558" s="10">
        <f t="shared" si="21"/>
        <v>31</v>
      </c>
      <c r="B558" s="10">
        <f t="shared" si="22"/>
        <v>1</v>
      </c>
      <c r="C558" s="249">
        <v>12854433</v>
      </c>
      <c r="D558" s="90">
        <v>44403</v>
      </c>
      <c r="E558" s="131" t="s">
        <v>1176</v>
      </c>
      <c r="F558" s="25" t="s">
        <v>54</v>
      </c>
      <c r="G558" s="25" t="s">
        <v>10</v>
      </c>
      <c r="H558" s="25" t="s">
        <v>218</v>
      </c>
      <c r="I558" s="25" t="s">
        <v>468</v>
      </c>
      <c r="J558" s="25" t="s">
        <v>220</v>
      </c>
      <c r="K558" s="4" t="str">
        <f>IF(_xlfn.XLOOKUP(LEFT(F558,12),'Reference_data '!G:G,'Reference_data '!I:I,"First Error",0,1)="First Error",_xlfn.XLOOKUP(LEFT(F558,7),'Reference_data '!G:G,'Reference_data '!H:H,"Second Error",0,1),_xlfn.XLOOKUP(LEFT(F558,12),'Reference_data '!G:G,'Reference_data '!I:I,"First Error",0,1))</f>
        <v>BAKERY 96 TON</v>
      </c>
      <c r="L558" s="10">
        <v>8</v>
      </c>
      <c r="M558" s="10" t="s">
        <v>229</v>
      </c>
      <c r="N558" s="10" t="str">
        <f>VLOOKUP(L558,'Reference_data '!$A$2:$C$18,3,0)</f>
        <v>EXT</v>
      </c>
      <c r="O558" s="26">
        <v>44657</v>
      </c>
      <c r="P558" s="26">
        <v>44840</v>
      </c>
      <c r="Q558" s="10"/>
      <c r="R558" s="4"/>
      <c r="S558" s="4" t="s">
        <v>1177</v>
      </c>
      <c r="T558" s="4"/>
      <c r="U558" s="10"/>
      <c r="V558" s="26">
        <f t="shared" ca="1" si="23"/>
        <v>45194</v>
      </c>
      <c r="W558" s="10" t="str" cm="1">
        <f t="array" ref="W558">IF(J558="WMAT",_xlfn.IFS(U558-V558=0,"Update require",U558-V558&lt;0,"Pending follow up",U558-V558&gt;0,"ASK Later"),"")</f>
        <v/>
      </c>
      <c r="X558" s="10"/>
      <c r="Y558" s="10"/>
      <c r="Z558" s="10"/>
      <c r="AA558" s="10"/>
      <c r="AB558"/>
      <c r="AC558" s="64" t="e">
        <f>_xlfn.XLOOKUP(C558,DATA1,DATA4,"NA",0,1)</f>
        <v>#REF!</v>
      </c>
    </row>
    <row r="559" spans="1:29" ht="26.5" customHeight="1" x14ac:dyDescent="0.35">
      <c r="A559" s="10">
        <f t="shared" si="21"/>
        <v>6</v>
      </c>
      <c r="B559" s="10">
        <f t="shared" si="22"/>
        <v>1</v>
      </c>
      <c r="C559" s="249">
        <v>12952007</v>
      </c>
      <c r="D559" s="90">
        <v>44600</v>
      </c>
      <c r="E559" s="131" t="s">
        <v>1178</v>
      </c>
      <c r="F559" s="25" t="s">
        <v>1179</v>
      </c>
      <c r="G559" s="25" t="s">
        <v>10</v>
      </c>
      <c r="H559" s="25" t="s">
        <v>218</v>
      </c>
      <c r="I559" s="25" t="s">
        <v>214</v>
      </c>
      <c r="J559" s="25" t="s">
        <v>220</v>
      </c>
      <c r="K559" s="4" t="str">
        <f>IF(_xlfn.XLOOKUP(LEFT(F559,12),'Reference_data '!G:G,'Reference_data '!I:I,"First Error",0,1)="First Error",_xlfn.XLOOKUP(LEFT(F559,7),'Reference_data '!G:G,'Reference_data '!H:H,"Second Error",0,1),_xlfn.XLOOKUP(LEFT(F559,12),'Reference_data '!G:G,'Reference_data '!I:I,"First Error",0,1))</f>
        <v>BOILER-WATER TREATMENT PLANT WTP</v>
      </c>
      <c r="L559" s="10"/>
      <c r="M559" s="10" t="e">
        <f>VLOOKUP(L559,'Reference_data '!$A$2:$B$17,2,0)</f>
        <v>#N/A</v>
      </c>
      <c r="N559" s="10" t="e">
        <f>VLOOKUP(L559,'Reference_data '!$A$2:$C$18,3,0)</f>
        <v>#N/A</v>
      </c>
      <c r="O559" s="10"/>
      <c r="P559" s="10"/>
      <c r="Q559" s="10"/>
      <c r="R559" s="10"/>
      <c r="S559" s="4"/>
      <c r="T559" s="10"/>
      <c r="U559" s="10"/>
      <c r="V559" s="26">
        <f t="shared" ca="1" si="23"/>
        <v>45194</v>
      </c>
      <c r="W559" s="10"/>
      <c r="X559" s="10"/>
      <c r="Y559" s="10"/>
      <c r="Z559" s="10"/>
      <c r="AA559" s="10"/>
      <c r="AB559"/>
      <c r="AC559" s="64" t="e">
        <f>_xlfn.XLOOKUP(C559,DATA1,DATA4,"NA",0,1)</f>
        <v>#REF!</v>
      </c>
    </row>
    <row r="560" spans="1:29" ht="26.5" customHeight="1" x14ac:dyDescent="0.35">
      <c r="A560" s="10">
        <f t="shared" si="21"/>
        <v>14</v>
      </c>
      <c r="B560" s="10">
        <f t="shared" si="22"/>
        <v>1</v>
      </c>
      <c r="C560" s="249">
        <v>12984385</v>
      </c>
      <c r="D560" s="90">
        <v>44657</v>
      </c>
      <c r="E560" s="131" t="s">
        <v>1180</v>
      </c>
      <c r="F560" s="25" t="s">
        <v>80</v>
      </c>
      <c r="G560" s="25" t="s">
        <v>10</v>
      </c>
      <c r="H560" s="25" t="s">
        <v>213</v>
      </c>
      <c r="I560" s="25" t="s">
        <v>219</v>
      </c>
      <c r="J560" s="25" t="s">
        <v>220</v>
      </c>
      <c r="K560" s="4" t="str">
        <f>IF(_xlfn.XLOOKUP(LEFT(F560,12),'Reference_data '!G:G,'Reference_data '!I:I,"First Error",0,1)="First Error",_xlfn.XLOOKUP(LEFT(F560,7),'Reference_data '!G:G,'Reference_data '!H:H,"Second Error",0,1),_xlfn.XLOOKUP(LEFT(F560,12),'Reference_data '!G:G,'Reference_data '!I:I,"First Error",0,1))</f>
        <v>PACKING</v>
      </c>
      <c r="L560" s="10">
        <v>8</v>
      </c>
      <c r="M560" s="10" t="s">
        <v>229</v>
      </c>
      <c r="N560" s="10" t="str">
        <f>VLOOKUP(L560,'Reference_data '!$A$2:$C$18,3,0)</f>
        <v>EXT</v>
      </c>
      <c r="O560" s="26">
        <v>44695</v>
      </c>
      <c r="P560" s="10"/>
      <c r="Q560" s="10"/>
      <c r="R560" s="4"/>
      <c r="S560" s="4" t="s">
        <v>1181</v>
      </c>
      <c r="T560" s="4"/>
      <c r="U560" s="10"/>
      <c r="V560" s="26">
        <f t="shared" ca="1" si="23"/>
        <v>45194</v>
      </c>
      <c r="W560" s="10" t="str" cm="1">
        <f t="array" ref="W560">IF(J560="WMAT",_xlfn.IFS(U560-V560=0,"Update require",U560-V560&lt;0,"Pending follow up",U560-V560&gt;0,"ASK Later"),"")</f>
        <v/>
      </c>
      <c r="X560" s="10"/>
      <c r="Y560" s="10"/>
      <c r="Z560" s="10"/>
      <c r="AA560" s="10"/>
      <c r="AB560"/>
      <c r="AC560" s="64" t="e">
        <f>_xlfn.XLOOKUP(C560,DATA1,DATA4,"NA",0,1)</f>
        <v>#REF!</v>
      </c>
    </row>
    <row r="561" spans="1:29" ht="26.5" customHeight="1" x14ac:dyDescent="0.35">
      <c r="A561" s="10">
        <f t="shared" si="21"/>
        <v>15</v>
      </c>
      <c r="B561" s="10">
        <f t="shared" si="22"/>
        <v>1</v>
      </c>
      <c r="C561" s="249">
        <v>12986953</v>
      </c>
      <c r="D561" s="90">
        <v>44662</v>
      </c>
      <c r="E561" s="131" t="s">
        <v>1182</v>
      </c>
      <c r="F561" s="25" t="s">
        <v>87</v>
      </c>
      <c r="G561" s="25" t="s">
        <v>10</v>
      </c>
      <c r="H561" s="25" t="s">
        <v>223</v>
      </c>
      <c r="I561" s="25" t="s">
        <v>214</v>
      </c>
      <c r="J561" s="25" t="s">
        <v>220</v>
      </c>
      <c r="K561" s="4" t="str">
        <f>IF(_xlfn.XLOOKUP(LEFT(F561,12),'Reference_data '!G:G,'Reference_data '!I:I,"First Error",0,1)="First Error",_xlfn.XLOOKUP(LEFT(F561,7),'Reference_data '!G:G,'Reference_data '!H:H,"Second Error",0,1),_xlfn.XLOOKUP(LEFT(F561,12),'Reference_data '!G:G,'Reference_data '!I:I,"First Error",0,1))</f>
        <v>BOILER</v>
      </c>
      <c r="L561" s="10"/>
      <c r="M561" s="10" t="e">
        <f>VLOOKUP(L561,'Reference_data '!$A$2:$B$17,2,0)</f>
        <v>#N/A</v>
      </c>
      <c r="N561" s="10" t="e">
        <f>VLOOKUP(L561,'Reference_data '!$A$2:$C$18,3,0)</f>
        <v>#N/A</v>
      </c>
      <c r="O561" s="10"/>
      <c r="P561" s="10"/>
      <c r="Q561" s="10"/>
      <c r="R561" s="4"/>
      <c r="S561" s="4"/>
      <c r="T561" s="4"/>
      <c r="U561" s="10"/>
      <c r="V561" s="26">
        <f t="shared" ca="1" si="23"/>
        <v>45194</v>
      </c>
      <c r="W561" s="10" t="str" cm="1">
        <f t="array" ref="W561">IF(J561="WMAT",_xlfn.IFS(U561-V561=0,"Update require",U561-V561&lt;0,"Pending follow up",U561-V561&gt;0,"ASK Later"),"")</f>
        <v/>
      </c>
      <c r="X561" s="10"/>
      <c r="Y561" s="10"/>
      <c r="Z561" s="10"/>
      <c r="AA561" s="10"/>
      <c r="AB561"/>
      <c r="AC561" s="64" t="e">
        <f>_xlfn.XLOOKUP(C561,DATA1,DATA4,"NA",0,1)</f>
        <v>#REF!</v>
      </c>
    </row>
    <row r="562" spans="1:29" ht="26.5" customHeight="1" x14ac:dyDescent="0.35">
      <c r="A562" s="10">
        <f t="shared" si="21"/>
        <v>17</v>
      </c>
      <c r="B562" s="10">
        <f t="shared" si="22"/>
        <v>1</v>
      </c>
      <c r="C562" s="249">
        <v>12993878</v>
      </c>
      <c r="D562" s="90">
        <v>44675</v>
      </c>
      <c r="E562" s="131" t="s">
        <v>1183</v>
      </c>
      <c r="F562" s="25" t="s">
        <v>1184</v>
      </c>
      <c r="G562" s="25" t="s">
        <v>10</v>
      </c>
      <c r="H562" s="25" t="s">
        <v>218</v>
      </c>
      <c r="I562" s="25" t="s">
        <v>219</v>
      </c>
      <c r="J562" s="25" t="s">
        <v>220</v>
      </c>
      <c r="K562" s="4" t="str">
        <f>IF(_xlfn.XLOOKUP(LEFT(F562,12),'Reference_data '!G:G,'Reference_data '!I:I,"First Error",0,1)="First Error",_xlfn.XLOOKUP(LEFT(F562,7),'Reference_data '!G:G,'Reference_data '!H:H,"Second Error",0,1),_xlfn.XLOOKUP(LEFT(F562,12),'Reference_data '!G:G,'Reference_data '!I:I,"First Error",0,1))</f>
        <v>PACKING</v>
      </c>
      <c r="L562" s="10"/>
      <c r="M562" s="10" t="s">
        <v>1185</v>
      </c>
      <c r="N562" s="10" t="e">
        <f>VLOOKUP(L562,'Reference_data '!$A$2:$C$18,3,0)</f>
        <v>#N/A</v>
      </c>
      <c r="O562" s="10"/>
      <c r="P562" s="10"/>
      <c r="Q562" s="10"/>
      <c r="R562" s="4"/>
      <c r="S562" s="4" t="s">
        <v>1186</v>
      </c>
      <c r="T562" s="10" t="s">
        <v>592</v>
      </c>
      <c r="U562" s="10"/>
      <c r="V562" s="26">
        <f t="shared" ca="1" si="23"/>
        <v>45194</v>
      </c>
      <c r="W562" s="10" t="str" cm="1">
        <f t="array" ref="W562">IF(J562="WMAT",_xlfn.IFS(U562-V562=0,"Update require",U562-V562&lt;0,"Pending follow up",U562-V562&gt;0,"ASK Later"),"")</f>
        <v/>
      </c>
      <c r="X562" s="10"/>
      <c r="Y562" s="10"/>
      <c r="Z562" s="10"/>
      <c r="AA562" s="10"/>
      <c r="AB562"/>
      <c r="AC562" s="64" t="e">
        <f>_xlfn.XLOOKUP(C562,DATA1,DATA4,"NA",0,1)</f>
        <v>#REF!</v>
      </c>
    </row>
    <row r="563" spans="1:29" ht="26.5" customHeight="1" x14ac:dyDescent="0.35">
      <c r="A563" s="10">
        <f t="shared" si="21"/>
        <v>17</v>
      </c>
      <c r="B563" s="10">
        <f t="shared" si="22"/>
        <v>1</v>
      </c>
      <c r="C563" s="249">
        <v>12995997</v>
      </c>
      <c r="D563" s="90">
        <v>44678</v>
      </c>
      <c r="E563" s="131" t="s">
        <v>1187</v>
      </c>
      <c r="F563" s="25" t="s">
        <v>1100</v>
      </c>
      <c r="G563" s="25" t="s">
        <v>10</v>
      </c>
      <c r="H563" s="25" t="s">
        <v>223</v>
      </c>
      <c r="I563" s="25" t="s">
        <v>285</v>
      </c>
      <c r="J563" s="25" t="s">
        <v>220</v>
      </c>
      <c r="K563" s="4" t="str">
        <f>IF(_xlfn.XLOOKUP(LEFT(F563,12),'Reference_data '!G:G,'Reference_data '!I:I,"First Error",0,1)="First Error",_xlfn.XLOOKUP(LEFT(F563,7),'Reference_data '!G:G,'Reference_data '!H:H,"Second Error",0,1),_xlfn.XLOOKUP(LEFT(F563,12),'Reference_data '!G:G,'Reference_data '!I:I,"First Error",0,1))</f>
        <v>PACKING</v>
      </c>
      <c r="L563" s="10">
        <v>2784</v>
      </c>
      <c r="M563" s="10" t="s">
        <v>260</v>
      </c>
      <c r="N563" s="10" t="str">
        <f>VLOOKUP(L563,'Reference_data '!$A$2:$C$18,3,0)</f>
        <v>MEC</v>
      </c>
      <c r="O563" s="26">
        <v>44678</v>
      </c>
      <c r="P563" s="10"/>
      <c r="Q563" s="26"/>
      <c r="R563" s="10"/>
      <c r="S563" s="4" t="s">
        <v>1188</v>
      </c>
      <c r="T563" s="10" t="s">
        <v>1189</v>
      </c>
      <c r="U563" s="10"/>
      <c r="V563" s="26">
        <f t="shared" ca="1" si="23"/>
        <v>45194</v>
      </c>
      <c r="W563" s="10" t="str" cm="1">
        <f t="array" ref="W563">IF(J563="WMAT",_xlfn.IFS(U563-V563=0,"Update require",U563-V563&lt;0,"Pending follow up",U563-V563&gt;0,"ASK Later"),"")</f>
        <v/>
      </c>
      <c r="X563" s="10"/>
      <c r="Y563" s="10"/>
      <c r="Z563" s="10"/>
      <c r="AA563" s="10"/>
      <c r="AB563"/>
    </row>
    <row r="564" spans="1:29" ht="26.5" customHeight="1" x14ac:dyDescent="0.35">
      <c r="A564" s="10">
        <f t="shared" si="21"/>
        <v>17</v>
      </c>
      <c r="B564" s="10">
        <f t="shared" si="22"/>
        <v>1</v>
      </c>
      <c r="C564" s="249">
        <v>12996823</v>
      </c>
      <c r="D564" s="90">
        <v>44679</v>
      </c>
      <c r="E564" s="131" t="s">
        <v>1190</v>
      </c>
      <c r="F564" s="25" t="s">
        <v>373</v>
      </c>
      <c r="G564" s="25" t="s">
        <v>10</v>
      </c>
      <c r="H564" s="25" t="s">
        <v>237</v>
      </c>
      <c r="I564" s="25" t="s">
        <v>238</v>
      </c>
      <c r="J564" s="25" t="s">
        <v>220</v>
      </c>
      <c r="K564" s="4" t="str">
        <f>IF(_xlfn.XLOOKUP(LEFT(F564,12),'Reference_data '!G:G,'Reference_data '!I:I,"First Error",0,1)="First Error",_xlfn.XLOOKUP(LEFT(F564,7),'Reference_data '!G:G,'Reference_data '!H:H,"Second Error",0,1),_xlfn.XLOOKUP(LEFT(F564,12),'Reference_data '!G:G,'Reference_data '!I:I,"First Error",0,1))</f>
        <v>PACKING</v>
      </c>
      <c r="L564" s="10">
        <v>8</v>
      </c>
      <c r="M564" s="10" t="s">
        <v>116</v>
      </c>
      <c r="N564" s="10" t="str">
        <f>VLOOKUP(L564,'Reference_data '!$A$2:$C$18,3,0)</f>
        <v>EXT</v>
      </c>
      <c r="O564" s="26">
        <v>44678</v>
      </c>
      <c r="P564" s="10"/>
      <c r="Q564" s="10"/>
      <c r="R564" s="10"/>
      <c r="S564" s="4" t="s">
        <v>1186</v>
      </c>
      <c r="T564" s="10"/>
      <c r="U564" s="10"/>
      <c r="V564" s="26">
        <f t="shared" ca="1" si="23"/>
        <v>45194</v>
      </c>
      <c r="W564" s="10" t="str" cm="1">
        <f t="array" ref="W564">IF(J564="WMAT",_xlfn.IFS(U564-V564=0,"Update require",U564-V564&lt;0,"Pending follow up",U564-V564&gt;0,"ASK Later"),"")</f>
        <v/>
      </c>
      <c r="X564" s="10"/>
      <c r="Y564" s="10"/>
      <c r="Z564" s="10"/>
      <c r="AA564" s="10"/>
      <c r="AB564"/>
      <c r="AC564" s="64" t="e">
        <f>_xlfn.XLOOKUP(C564,DATA1,DATA4,"NA",0,1)</f>
        <v>#REF!</v>
      </c>
    </row>
    <row r="565" spans="1:29" ht="26.5" customHeight="1" x14ac:dyDescent="0.35">
      <c r="A565" s="10">
        <f t="shared" si="21"/>
        <v>18</v>
      </c>
      <c r="B565" s="10">
        <f t="shared" si="22"/>
        <v>1</v>
      </c>
      <c r="C565" s="249">
        <v>13000280</v>
      </c>
      <c r="D565" s="232">
        <v>44685</v>
      </c>
      <c r="E565" s="131" t="s">
        <v>1191</v>
      </c>
      <c r="F565" s="25" t="s">
        <v>822</v>
      </c>
      <c r="G565" s="25" t="s">
        <v>92</v>
      </c>
      <c r="H565" s="25" t="s">
        <v>218</v>
      </c>
      <c r="I565" s="25" t="s">
        <v>358</v>
      </c>
      <c r="J565" s="25" t="s">
        <v>220</v>
      </c>
      <c r="K565" s="4" t="str">
        <f>IF(_xlfn.XLOOKUP(LEFT(F565,12),'Reference_data '!G:G,'Reference_data '!I:I,"First Error",0,1)="First Error",_xlfn.XLOOKUP(LEFT(F565,7),'Reference_data '!G:G,'Reference_data '!H:H,"Second Error",0,1),_xlfn.XLOOKUP(LEFT(F565,12),'Reference_data '!G:G,'Reference_data '!I:I,"First Error",0,1))</f>
        <v>BOILER-TURBINE</v>
      </c>
      <c r="L565" s="10"/>
      <c r="M565" s="10" t="e">
        <f>VLOOKUP(L565,'Reference_data '!$A$2:$B$17,2,0)</f>
        <v>#N/A</v>
      </c>
      <c r="N565" s="10" t="e">
        <f>VLOOKUP(L565,'Reference_data '!$A$2:$C$18,3,0)</f>
        <v>#N/A</v>
      </c>
      <c r="O565" s="10"/>
      <c r="P565" s="10"/>
      <c r="Q565" s="10"/>
      <c r="R565" s="10"/>
      <c r="S565" s="4"/>
      <c r="T565" s="10"/>
      <c r="U565" s="10"/>
      <c r="V565" s="26">
        <f t="shared" ca="1" si="23"/>
        <v>45194</v>
      </c>
      <c r="W565" s="10" t="str" cm="1">
        <f t="array" ref="W565">IF(J565="WMAT",_xlfn.IFS(U565-V565=0,"Update require",U565-V565&lt;0,"Pending follow up",U565-V565&gt;0,"ASK Later"),"")</f>
        <v/>
      </c>
      <c r="X565" s="10"/>
      <c r="Y565" s="10"/>
      <c r="Z565" s="10"/>
      <c r="AA565" s="10"/>
      <c r="AB565"/>
      <c r="AC565" s="64" t="e">
        <f>_xlfn.XLOOKUP(C565,DATA1,DATA4,"NA",0,1)</f>
        <v>#REF!</v>
      </c>
    </row>
    <row r="566" spans="1:29" ht="26.5" customHeight="1" x14ac:dyDescent="0.35">
      <c r="A566" s="10">
        <f t="shared" si="21"/>
        <v>18</v>
      </c>
      <c r="B566" s="10">
        <f t="shared" si="22"/>
        <v>19</v>
      </c>
      <c r="C566" s="249">
        <v>13000944</v>
      </c>
      <c r="D566" s="90">
        <v>44686</v>
      </c>
      <c r="E566" s="131" t="s">
        <v>1192</v>
      </c>
      <c r="F566" s="25" t="s">
        <v>1193</v>
      </c>
      <c r="G566" s="25" t="s">
        <v>10</v>
      </c>
      <c r="H566" s="25" t="s">
        <v>223</v>
      </c>
      <c r="I566" s="25" t="s">
        <v>233</v>
      </c>
      <c r="J566" s="25" t="s">
        <v>220</v>
      </c>
      <c r="K566" s="4" t="str">
        <f>IF(_xlfn.XLOOKUP(LEFT(F566,12),'Reference_data '!G:G,'Reference_data '!I:I,"First Error",0,1)="First Error",_xlfn.XLOOKUP(LEFT(F566,7),'Reference_data '!G:G,'Reference_data '!H:H,"Second Error",0,1),_xlfn.XLOOKUP(LEFT(F566,12),'Reference_data '!G:G,'Reference_data '!I:I,"First Error",0,1))</f>
        <v xml:space="preserve"> ETP</v>
      </c>
      <c r="L566" s="10">
        <v>2782</v>
      </c>
      <c r="M566" s="10" t="s">
        <v>229</v>
      </c>
      <c r="N566" s="10" t="str">
        <f>VLOOKUP(L566,'Reference_data '!$A$2:$C$18,3,0)</f>
        <v>MEC</v>
      </c>
      <c r="O566" s="26">
        <v>44688</v>
      </c>
      <c r="P566" s="26">
        <v>44870</v>
      </c>
      <c r="Q566" s="26">
        <v>44688</v>
      </c>
      <c r="R566" s="10"/>
      <c r="S566" s="4"/>
      <c r="T566" s="10" t="s">
        <v>1194</v>
      </c>
      <c r="U566" s="26">
        <v>44731</v>
      </c>
      <c r="V566" s="26">
        <f t="shared" ca="1" si="23"/>
        <v>45194</v>
      </c>
      <c r="W566" s="10" t="str" cm="1">
        <f t="array" ref="W566">IF(J566="WMAT",_xlfn.IFS(U566-V566=0,"Update require",U566-V566&lt;0,"Pending follow up",U566-V566&gt;0,"ASK Later"),"")</f>
        <v/>
      </c>
      <c r="X566" s="10"/>
      <c r="Y566" s="10"/>
      <c r="Z566" s="10"/>
      <c r="AA566" s="10"/>
      <c r="AB566"/>
    </row>
    <row r="567" spans="1:29" ht="26.5" customHeight="1" x14ac:dyDescent="0.35">
      <c r="A567" s="10">
        <f t="shared" si="21"/>
        <v>19</v>
      </c>
      <c r="B567" s="10">
        <f t="shared" si="22"/>
        <v>1</v>
      </c>
      <c r="C567" s="249">
        <v>13003635</v>
      </c>
      <c r="D567" s="90">
        <v>44690</v>
      </c>
      <c r="E567" s="131" t="s">
        <v>1195</v>
      </c>
      <c r="F567" s="25" t="s">
        <v>684</v>
      </c>
      <c r="G567" s="25" t="s">
        <v>10</v>
      </c>
      <c r="H567" s="25" t="s">
        <v>327</v>
      </c>
      <c r="I567" s="25" t="s">
        <v>697</v>
      </c>
      <c r="J567" s="25" t="s">
        <v>220</v>
      </c>
      <c r="K567" s="4" t="str">
        <f>IF(_xlfn.XLOOKUP(LEFT(F567,12),'Reference_data '!G:G,'Reference_data '!I:I,"First Error",0,1)="First Error",_xlfn.XLOOKUP(LEFT(F567,7),'Reference_data '!G:G,'Reference_data '!H:H,"Second Error",0,1),_xlfn.XLOOKUP(LEFT(F567,12),'Reference_data '!G:G,'Reference_data '!I:I,"First Error",0,1))</f>
        <v>PACKING</v>
      </c>
      <c r="L567" s="10"/>
      <c r="M567" s="10" t="s">
        <v>142</v>
      </c>
      <c r="N567" s="10" t="e">
        <f>VLOOKUP(L567,'Reference_data '!$A$2:$C$18,3,0)</f>
        <v>#N/A</v>
      </c>
      <c r="O567" s="10"/>
      <c r="P567" s="10"/>
      <c r="Q567" s="10"/>
      <c r="R567" s="10"/>
      <c r="S567" s="4" t="s">
        <v>1186</v>
      </c>
      <c r="T567" s="10" t="s">
        <v>1196</v>
      </c>
      <c r="U567" s="10"/>
      <c r="V567" s="26">
        <f t="shared" ca="1" si="23"/>
        <v>45194</v>
      </c>
      <c r="W567" s="10" t="str" cm="1">
        <f t="array" ref="W567">IF(J567="WMAT",_xlfn.IFS(U567-V567=0,"Update require",U567-V567&lt;0,"Pending follow up",U567-V567&gt;0,"ASK Later"),"")</f>
        <v/>
      </c>
      <c r="X567" s="10"/>
      <c r="Y567" s="10"/>
      <c r="Z567" s="10"/>
      <c r="AA567" s="10"/>
      <c r="AB567"/>
      <c r="AC567" s="64" t="e">
        <f t="shared" ref="AC567:AC575" si="24">_xlfn.XLOOKUP(C567,DATA1,DATA4,"NA",0,1)</f>
        <v>#REF!</v>
      </c>
    </row>
    <row r="568" spans="1:29" ht="26.5" customHeight="1" x14ac:dyDescent="0.35">
      <c r="A568" s="10">
        <f t="shared" si="21"/>
        <v>20</v>
      </c>
      <c r="B568" s="10">
        <f t="shared" si="22"/>
        <v>1</v>
      </c>
      <c r="C568" s="249">
        <v>13006237</v>
      </c>
      <c r="D568" s="90">
        <v>44695</v>
      </c>
      <c r="E568" s="131" t="s">
        <v>1197</v>
      </c>
      <c r="F568" s="25" t="s">
        <v>80</v>
      </c>
      <c r="G568" s="25" t="s">
        <v>10</v>
      </c>
      <c r="H568" s="25" t="s">
        <v>218</v>
      </c>
      <c r="I568" s="25" t="s">
        <v>285</v>
      </c>
      <c r="J568" s="25" t="s">
        <v>220</v>
      </c>
      <c r="K568" s="4" t="str">
        <f>IF(_xlfn.XLOOKUP(LEFT(F568,12),'Reference_data '!G:G,'Reference_data '!I:I,"First Error",0,1)="First Error",_xlfn.XLOOKUP(LEFT(F568,7),'Reference_data '!G:G,'Reference_data '!H:H,"Second Error",0,1),_xlfn.XLOOKUP(LEFT(F568,12),'Reference_data '!G:G,'Reference_data '!I:I,"First Error",0,1))</f>
        <v>PACKING</v>
      </c>
      <c r="L568" s="10"/>
      <c r="M568" s="10" t="e">
        <f>VLOOKUP(L568,'Reference_data '!$A$2:$B$17,2,0)</f>
        <v>#N/A</v>
      </c>
      <c r="N568" s="10" t="e">
        <f>VLOOKUP(L568,'Reference_data '!$A$2:$C$18,3,0)</f>
        <v>#N/A</v>
      </c>
      <c r="O568" s="10"/>
      <c r="P568" s="10"/>
      <c r="Q568" s="10"/>
      <c r="R568" s="10"/>
      <c r="S568" s="4" t="s">
        <v>1186</v>
      </c>
      <c r="T568" s="10"/>
      <c r="U568" s="10"/>
      <c r="V568" s="26">
        <f t="shared" ca="1" si="23"/>
        <v>45194</v>
      </c>
      <c r="W568" s="10" t="str" cm="1">
        <f t="array" ref="W568">IF(J568="WMAT",_xlfn.IFS(U568-V568=0,"Update require",U568-V568&lt;0,"Pending follow up",U568-V568&gt;0,"ASK Later"),"")</f>
        <v/>
      </c>
      <c r="X568" s="10"/>
      <c r="Y568" s="10"/>
      <c r="Z568" s="10"/>
      <c r="AA568" s="10"/>
      <c r="AB568"/>
      <c r="AC568" s="64" t="e">
        <f t="shared" si="24"/>
        <v>#REF!</v>
      </c>
    </row>
    <row r="569" spans="1:29" ht="26.5" customHeight="1" x14ac:dyDescent="0.35">
      <c r="A569" s="10">
        <f t="shared" si="21"/>
        <v>20</v>
      </c>
      <c r="B569" s="10">
        <f t="shared" si="22"/>
        <v>1</v>
      </c>
      <c r="C569" s="249">
        <v>13008586</v>
      </c>
      <c r="D569" s="90">
        <v>44699</v>
      </c>
      <c r="E569" s="131" t="s">
        <v>1198</v>
      </c>
      <c r="F569" s="25" t="s">
        <v>54</v>
      </c>
      <c r="G569" s="25" t="s">
        <v>10</v>
      </c>
      <c r="H569" s="25" t="s">
        <v>218</v>
      </c>
      <c r="I569" s="25" t="s">
        <v>468</v>
      </c>
      <c r="J569" s="25" t="s">
        <v>220</v>
      </c>
      <c r="K569" s="4" t="str">
        <f>IF(_xlfn.XLOOKUP(LEFT(F569,12),'Reference_data '!G:G,'Reference_data '!I:I,"First Error",0,1)="First Error",_xlfn.XLOOKUP(LEFT(F569,7),'Reference_data '!G:G,'Reference_data '!H:H,"Second Error",0,1),_xlfn.XLOOKUP(LEFT(F569,12),'Reference_data '!G:G,'Reference_data '!I:I,"First Error",0,1))</f>
        <v>BAKERY 96 TON</v>
      </c>
      <c r="L569" s="10">
        <v>2784</v>
      </c>
      <c r="M569" s="10" t="s">
        <v>475</v>
      </c>
      <c r="N569" s="10" t="str">
        <f>VLOOKUP(L569,'Reference_data '!$A$2:$C$18,3,0)</f>
        <v>MEC</v>
      </c>
      <c r="O569" s="26">
        <v>44870</v>
      </c>
      <c r="P569" s="26">
        <v>44953</v>
      </c>
      <c r="Q569" s="10"/>
      <c r="R569" s="10"/>
      <c r="S569" s="4" t="s">
        <v>1199</v>
      </c>
      <c r="T569" s="10" t="s">
        <v>1200</v>
      </c>
      <c r="U569" s="26">
        <v>44706</v>
      </c>
      <c r="V569" s="26">
        <f t="shared" ca="1" si="23"/>
        <v>45194</v>
      </c>
      <c r="W569" s="10" t="str" cm="1">
        <f t="array" ref="W569">IF(J569="WMAT",_xlfn.IFS(U569-V569=0,"Update require",U569-V569&lt;0,"Pending follow up",U569-V569&gt;0,"ASK Later"),"")</f>
        <v/>
      </c>
      <c r="X569" s="10"/>
      <c r="Y569" s="10">
        <v>1004157622</v>
      </c>
      <c r="Z569" s="10"/>
      <c r="AA569" s="10"/>
      <c r="AB569"/>
      <c r="AC569" s="64" t="e">
        <f t="shared" si="24"/>
        <v>#REF!</v>
      </c>
    </row>
    <row r="570" spans="1:29" ht="26.5" customHeight="1" x14ac:dyDescent="0.35">
      <c r="A570" s="10">
        <f t="shared" si="21"/>
        <v>20</v>
      </c>
      <c r="B570" s="10">
        <f t="shared" si="22"/>
        <v>1</v>
      </c>
      <c r="C570" s="249">
        <v>13009699</v>
      </c>
      <c r="D570" s="90">
        <v>44701</v>
      </c>
      <c r="E570" s="131" t="s">
        <v>1201</v>
      </c>
      <c r="F570" s="25" t="s">
        <v>80</v>
      </c>
      <c r="G570" s="25" t="s">
        <v>10</v>
      </c>
      <c r="H570" s="25" t="s">
        <v>218</v>
      </c>
      <c r="I570" s="25" t="s">
        <v>382</v>
      </c>
      <c r="J570" s="25" t="s">
        <v>220</v>
      </c>
      <c r="K570" s="4" t="str">
        <f>IF(_xlfn.XLOOKUP(LEFT(F570,12),'Reference_data '!G:G,'Reference_data '!I:I,"First Error",0,1)="First Error",_xlfn.XLOOKUP(LEFT(F570,7),'Reference_data '!G:G,'Reference_data '!H:H,"Second Error",0,1),_xlfn.XLOOKUP(LEFT(F570,12),'Reference_data '!G:G,'Reference_data '!I:I,"First Error",0,1))</f>
        <v>PACKING</v>
      </c>
      <c r="L570" s="10"/>
      <c r="M570" s="10" t="e">
        <f>VLOOKUP(L570,'Reference_data '!$A$2:$B$17,2,0)</f>
        <v>#N/A</v>
      </c>
      <c r="N570" s="10" t="e">
        <f>VLOOKUP(L570,'Reference_data '!$A$2:$C$18,3,0)</f>
        <v>#N/A</v>
      </c>
      <c r="O570" s="10"/>
      <c r="P570" s="10"/>
      <c r="Q570" s="10"/>
      <c r="R570" s="10"/>
      <c r="S570" s="4" t="s">
        <v>1186</v>
      </c>
      <c r="T570" s="10"/>
      <c r="U570" s="10"/>
      <c r="V570" s="26">
        <f t="shared" ca="1" si="23"/>
        <v>45194</v>
      </c>
      <c r="W570" s="10" t="str" cm="1">
        <f t="array" ref="W570">IF(J570="WMAT",_xlfn.IFS(U570-V570=0,"Update require",U570-V570&lt;0,"Pending follow up",U570-V570&gt;0,"ASK Later"),"")</f>
        <v/>
      </c>
      <c r="X570" s="10"/>
      <c r="Y570" s="10"/>
      <c r="Z570" s="10"/>
      <c r="AA570" s="10"/>
      <c r="AB570"/>
      <c r="AC570" s="64" t="e">
        <f t="shared" si="24"/>
        <v>#REF!</v>
      </c>
    </row>
    <row r="571" spans="1:29" ht="26.5" customHeight="1" x14ac:dyDescent="0.35">
      <c r="A571" s="10">
        <f t="shared" si="21"/>
        <v>21</v>
      </c>
      <c r="B571" s="10">
        <f t="shared" si="22"/>
        <v>1</v>
      </c>
      <c r="C571" s="249">
        <v>13013241</v>
      </c>
      <c r="D571" s="90">
        <v>44707</v>
      </c>
      <c r="E571" s="131" t="s">
        <v>1202</v>
      </c>
      <c r="F571" s="25" t="s">
        <v>80</v>
      </c>
      <c r="G571" s="25" t="s">
        <v>10</v>
      </c>
      <c r="H571" s="25" t="s">
        <v>237</v>
      </c>
      <c r="I571" s="25" t="s">
        <v>238</v>
      </c>
      <c r="J571" s="25" t="s">
        <v>220</v>
      </c>
      <c r="K571" s="4" t="str">
        <f>IF(_xlfn.XLOOKUP(LEFT(F571,12),'Reference_data '!G:G,'Reference_data '!I:I,"First Error",0,1)="First Error",_xlfn.XLOOKUP(LEFT(F571,7),'Reference_data '!G:G,'Reference_data '!H:H,"Second Error",0,1),_xlfn.XLOOKUP(LEFT(F571,12),'Reference_data '!G:G,'Reference_data '!I:I,"First Error",0,1))</f>
        <v>PACKING</v>
      </c>
      <c r="L571" s="10"/>
      <c r="M571" s="10" t="e">
        <f>VLOOKUP(L571,'Reference_data '!$A$2:$B$17,2,0)</f>
        <v>#N/A</v>
      </c>
      <c r="N571" s="10" t="e">
        <f>VLOOKUP(L571,'Reference_data '!$A$2:$C$18,3,0)</f>
        <v>#N/A</v>
      </c>
      <c r="O571" s="10"/>
      <c r="P571" s="10"/>
      <c r="Q571" s="10"/>
      <c r="R571" s="10"/>
      <c r="S571" s="4" t="s">
        <v>1186</v>
      </c>
      <c r="T571" s="10"/>
      <c r="U571" s="10"/>
      <c r="V571" s="26">
        <f t="shared" ca="1" si="23"/>
        <v>45194</v>
      </c>
      <c r="W571" s="10" t="str" cm="1">
        <f t="array" ref="W571">IF(J571="WMAT",_xlfn.IFS(U571-V571=0,"Update require",U571-V571&lt;0,"Pending follow up",U571-V571&gt;0,"ASK Later"),"")</f>
        <v/>
      </c>
      <c r="X571" s="10"/>
      <c r="Y571" s="10"/>
      <c r="Z571" s="10"/>
      <c r="AA571" s="10"/>
      <c r="AB571"/>
      <c r="AC571" s="64" t="e">
        <f t="shared" si="24"/>
        <v>#REF!</v>
      </c>
    </row>
    <row r="572" spans="1:29" ht="26.5" customHeight="1" x14ac:dyDescent="0.35">
      <c r="A572" s="10">
        <f t="shared" si="21"/>
        <v>21</v>
      </c>
      <c r="B572" s="10">
        <f t="shared" si="22"/>
        <v>1</v>
      </c>
      <c r="C572" s="249">
        <v>13013854</v>
      </c>
      <c r="D572" s="90">
        <v>44708</v>
      </c>
      <c r="E572" s="223" t="s">
        <v>1203</v>
      </c>
      <c r="F572" s="87" t="s">
        <v>80</v>
      </c>
      <c r="G572" s="25" t="s">
        <v>10</v>
      </c>
      <c r="H572" s="87">
        <v>2</v>
      </c>
      <c r="I572" s="87" t="s">
        <v>382</v>
      </c>
      <c r="J572" s="87" t="s">
        <v>220</v>
      </c>
      <c r="K572" s="4" t="str">
        <f>IF(_xlfn.XLOOKUP(LEFT(F572,12),'Reference_data '!G:G,'Reference_data '!I:I,"First Error",0,1)="First Error",_xlfn.XLOOKUP(LEFT(F572,7),'Reference_data '!G:G,'Reference_data '!H:H,"Second Error",0,1),_xlfn.XLOOKUP(LEFT(F572,12),'Reference_data '!G:G,'Reference_data '!I:I,"First Error",0,1))</f>
        <v>PACKING</v>
      </c>
      <c r="L572" s="10"/>
      <c r="M572" s="10" t="e">
        <f>VLOOKUP(L572,'Reference_data '!$A$2:$B$17,2,0)</f>
        <v>#N/A</v>
      </c>
      <c r="N572" s="10" t="e">
        <f>VLOOKUP(L572,'Reference_data '!$A$2:$C$18,3,0)</f>
        <v>#N/A</v>
      </c>
      <c r="O572" s="10"/>
      <c r="P572" s="10"/>
      <c r="Q572" s="10"/>
      <c r="R572" s="10"/>
      <c r="S572" s="4" t="s">
        <v>1186</v>
      </c>
      <c r="T572" s="10"/>
      <c r="U572" s="10"/>
      <c r="V572" s="26">
        <f t="shared" ca="1" si="23"/>
        <v>45194</v>
      </c>
      <c r="W572" s="10" t="str" cm="1">
        <f t="array" ref="W572">IF(J572="WMAT",_xlfn.IFS(U572-V572=0,"Update require",U572-V572&lt;0,"Pending follow up",U572-V572&gt;0,"ASK Later"),"")</f>
        <v/>
      </c>
      <c r="X572" s="10"/>
      <c r="Y572" s="10"/>
      <c r="Z572" s="10"/>
      <c r="AA572" s="10"/>
      <c r="AB572"/>
      <c r="AC572" s="64" t="e">
        <f t="shared" si="24"/>
        <v>#REF!</v>
      </c>
    </row>
    <row r="573" spans="1:29" ht="26.5" customHeight="1" x14ac:dyDescent="0.35">
      <c r="A573" s="10">
        <f t="shared" si="21"/>
        <v>22</v>
      </c>
      <c r="B573" s="10">
        <f t="shared" si="22"/>
        <v>1</v>
      </c>
      <c r="C573" s="249">
        <v>13015214</v>
      </c>
      <c r="D573" s="90">
        <v>44711</v>
      </c>
      <c r="E573" s="223" t="s">
        <v>1204</v>
      </c>
      <c r="F573" s="87" t="s">
        <v>106</v>
      </c>
      <c r="G573" s="87" t="s">
        <v>10</v>
      </c>
      <c r="H573" s="87">
        <v>1</v>
      </c>
      <c r="I573" s="87" t="s">
        <v>255</v>
      </c>
      <c r="J573" s="87" t="s">
        <v>220</v>
      </c>
      <c r="K573" s="4" t="str">
        <f>IF(_xlfn.XLOOKUP(LEFT(F573,12),'Reference_data '!G:G,'Reference_data '!I:I,"First Error",0,1)="First Error",_xlfn.XLOOKUP(LEFT(F573,7),'Reference_data '!G:G,'Reference_data '!H:H,"Second Error",0,1),_xlfn.XLOOKUP(LEFT(F573,12),'Reference_data '!G:G,'Reference_data '!I:I,"First Error",0,1))</f>
        <v>WAREHOUSE</v>
      </c>
      <c r="L573" s="10"/>
      <c r="M573" s="10" t="e">
        <f>VLOOKUP(L573,'Reference_data '!$A$2:$B$17,2,0)</f>
        <v>#N/A</v>
      </c>
      <c r="N573" s="10" t="e">
        <f>VLOOKUP(L573,'Reference_data '!$A$2:$C$18,3,0)</f>
        <v>#N/A</v>
      </c>
      <c r="O573" s="10"/>
      <c r="P573" s="10"/>
      <c r="Q573" s="10"/>
      <c r="R573" s="10"/>
      <c r="S573" s="4"/>
      <c r="T573" s="10"/>
      <c r="U573" s="10"/>
      <c r="V573" s="26">
        <f t="shared" ca="1" si="23"/>
        <v>45194</v>
      </c>
      <c r="W573" s="10" t="str" cm="1">
        <f t="array" ref="W573">IF(J573="WMAT",_xlfn.IFS(U573-V573=0,"Update require",U573-V573&lt;0,"Pending follow up",U573-V573&gt;0,"ASK Later"),"")</f>
        <v/>
      </c>
      <c r="X573" s="10"/>
      <c r="Y573" s="10"/>
      <c r="Z573" s="10"/>
      <c r="AA573" s="10"/>
      <c r="AB573"/>
      <c r="AC573" s="64" t="e">
        <f t="shared" si="24"/>
        <v>#REF!</v>
      </c>
    </row>
    <row r="574" spans="1:29" ht="26.5" customHeight="1" x14ac:dyDescent="0.35">
      <c r="A574" s="10">
        <f t="shared" si="21"/>
        <v>22</v>
      </c>
      <c r="B574" s="10">
        <f t="shared" si="22"/>
        <v>1</v>
      </c>
      <c r="C574" s="249">
        <v>13015215</v>
      </c>
      <c r="D574" s="90">
        <v>44711</v>
      </c>
      <c r="E574" s="223" t="s">
        <v>1205</v>
      </c>
      <c r="F574" s="87" t="s">
        <v>106</v>
      </c>
      <c r="G574" s="87" t="s">
        <v>10</v>
      </c>
      <c r="H574" s="87">
        <v>1</v>
      </c>
      <c r="I574" s="87" t="s">
        <v>255</v>
      </c>
      <c r="J574" s="87" t="s">
        <v>220</v>
      </c>
      <c r="K574" s="4" t="str">
        <f>IF(_xlfn.XLOOKUP(LEFT(F574,12),'Reference_data '!G:G,'Reference_data '!I:I,"First Error",0,1)="First Error",_xlfn.XLOOKUP(LEFT(F574,7),'Reference_data '!G:G,'Reference_data '!H:H,"Second Error",0,1),_xlfn.XLOOKUP(LEFT(F574,12),'Reference_data '!G:G,'Reference_data '!I:I,"First Error",0,1))</f>
        <v>WAREHOUSE</v>
      </c>
      <c r="L574" s="10">
        <v>8</v>
      </c>
      <c r="M574" s="10" t="s">
        <v>229</v>
      </c>
      <c r="N574" s="10" t="str">
        <f>VLOOKUP(L574,'Reference_data '!$A$2:$C$18,3,0)</f>
        <v>EXT</v>
      </c>
      <c r="O574" s="26">
        <v>44722</v>
      </c>
      <c r="P574" s="10"/>
      <c r="Q574" s="10"/>
      <c r="R574" s="10"/>
      <c r="S574" s="4" t="s">
        <v>1206</v>
      </c>
      <c r="T574" s="10"/>
      <c r="U574" s="10"/>
      <c r="V574" s="26">
        <f t="shared" ca="1" si="23"/>
        <v>45194</v>
      </c>
      <c r="W574" s="10" t="str" cm="1">
        <f t="array" ref="W574">IF(J574="WMAT",_xlfn.IFS(U574-V574=0,"Update require",U574-V574&lt;0,"Pending follow up",U574-V574&gt;0,"ASK Later"),"")</f>
        <v/>
      </c>
      <c r="X574" s="10"/>
      <c r="Y574" s="10"/>
      <c r="Z574" s="10"/>
      <c r="AA574" s="10"/>
      <c r="AB574"/>
      <c r="AC574" s="64" t="e">
        <f t="shared" si="24"/>
        <v>#REF!</v>
      </c>
    </row>
    <row r="575" spans="1:29" ht="26.5" customHeight="1" x14ac:dyDescent="0.35">
      <c r="A575" s="10">
        <f t="shared" si="21"/>
        <v>23</v>
      </c>
      <c r="B575" s="10">
        <f t="shared" si="22"/>
        <v>1</v>
      </c>
      <c r="C575" s="249">
        <v>13020614</v>
      </c>
      <c r="D575" s="90">
        <v>44721</v>
      </c>
      <c r="E575" s="223" t="s">
        <v>1207</v>
      </c>
      <c r="F575" s="87" t="s">
        <v>1208</v>
      </c>
      <c r="G575" s="87" t="s">
        <v>10</v>
      </c>
      <c r="H575" s="87"/>
      <c r="I575" s="87" t="s">
        <v>358</v>
      </c>
      <c r="J575" s="87" t="s">
        <v>220</v>
      </c>
      <c r="K575" s="4" t="str">
        <f>IF(_xlfn.XLOOKUP(LEFT(F575,12),'Reference_data '!G:G,'Reference_data '!I:I,"First Error",0,1)="First Error",_xlfn.XLOOKUP(LEFT(F575,7),'Reference_data '!G:G,'Reference_data '!H:H,"Second Error",0,1),_xlfn.XLOOKUP(LEFT(F575,12),'Reference_data '!G:G,'Reference_data '!I:I,"First Error",0,1))</f>
        <v>BOILER</v>
      </c>
      <c r="L575" s="10"/>
      <c r="M575" s="10" t="e">
        <f>VLOOKUP(L575,'Reference_data '!$A$2:$B$17,2,0)</f>
        <v>#N/A</v>
      </c>
      <c r="N575" s="10" t="e">
        <f>VLOOKUP(L575,'Reference_data '!$A$2:$C$18,3,0)</f>
        <v>#N/A</v>
      </c>
      <c r="O575" s="10"/>
      <c r="P575" s="10"/>
      <c r="Q575" s="10"/>
      <c r="R575" s="10"/>
      <c r="S575" s="4"/>
      <c r="T575" s="10"/>
      <c r="U575" s="10"/>
      <c r="V575" s="26">
        <f t="shared" ca="1" si="23"/>
        <v>45194</v>
      </c>
      <c r="W575" s="10" t="str" cm="1">
        <f t="array" ref="W575">IF(J575="WMAT",_xlfn.IFS(U575-V575=0,"Update require",U575-V575&lt;0,"Pending follow up",U575-V575&gt;0,"ASK Later"),"")</f>
        <v/>
      </c>
      <c r="X575" s="10"/>
      <c r="Y575" s="10"/>
      <c r="Z575" s="10"/>
      <c r="AA575" s="10"/>
      <c r="AB575"/>
      <c r="AC575" s="64" t="e">
        <f t="shared" si="24"/>
        <v>#REF!</v>
      </c>
    </row>
    <row r="576" spans="1:29" ht="26.5" customHeight="1" x14ac:dyDescent="0.35">
      <c r="A576" s="10">
        <f t="shared" si="21"/>
        <v>24</v>
      </c>
      <c r="B576" s="10">
        <f t="shared" si="22"/>
        <v>1</v>
      </c>
      <c r="C576" s="249">
        <v>13021483</v>
      </c>
      <c r="D576" s="90">
        <v>44723</v>
      </c>
      <c r="E576" s="223" t="s">
        <v>1209</v>
      </c>
      <c r="F576" s="87" t="s">
        <v>80</v>
      </c>
      <c r="G576" s="87" t="s">
        <v>10</v>
      </c>
      <c r="H576" s="87"/>
      <c r="I576" s="87" t="s">
        <v>382</v>
      </c>
      <c r="J576" s="87" t="s">
        <v>220</v>
      </c>
      <c r="K576" s="4" t="str">
        <f>IF(_xlfn.XLOOKUP(LEFT(F576,12),'Reference_data '!G:G,'Reference_data '!I:I,"First Error",0,1)="First Error",_xlfn.XLOOKUP(LEFT(F576,7),'Reference_data '!G:G,'Reference_data '!H:H,"Second Error",0,1),_xlfn.XLOOKUP(LEFT(F576,12),'Reference_data '!G:G,'Reference_data '!I:I,"First Error",0,1))</f>
        <v>PACKING</v>
      </c>
      <c r="L576" s="10">
        <v>2784</v>
      </c>
      <c r="M576" s="10" t="s">
        <v>855</v>
      </c>
      <c r="N576" s="10" t="str">
        <f>VLOOKUP(L576,'Reference_data '!$A$2:$C$18,3,0)</f>
        <v>MEC</v>
      </c>
      <c r="O576" s="26">
        <v>44725</v>
      </c>
      <c r="P576" s="10"/>
      <c r="Q576" s="26"/>
      <c r="R576" s="10"/>
      <c r="S576" s="4" t="s">
        <v>1186</v>
      </c>
      <c r="T576" s="10" t="s">
        <v>1210</v>
      </c>
      <c r="U576" s="10"/>
      <c r="V576" s="26">
        <f t="shared" ca="1" si="23"/>
        <v>45194</v>
      </c>
      <c r="W576" s="10" t="str" cm="1">
        <f t="array" ref="W576">IF(J576="WMAT",_xlfn.IFS(U576-V576=0,"Update require",U576-V576&lt;0,"Pending follow up",U576-V576&gt;0,"ASK Later"),"")</f>
        <v/>
      </c>
      <c r="X576" s="10"/>
      <c r="Y576" s="10"/>
      <c r="Z576" s="10"/>
      <c r="AA576" s="10"/>
      <c r="AB576"/>
    </row>
    <row r="577" spans="1:29" ht="26.5" customHeight="1" x14ac:dyDescent="0.35">
      <c r="A577" s="10">
        <f t="shared" si="21"/>
        <v>25</v>
      </c>
      <c r="B577" s="10">
        <f t="shared" si="22"/>
        <v>1</v>
      </c>
      <c r="C577" s="249">
        <v>13026466</v>
      </c>
      <c r="D577" s="43">
        <v>44733</v>
      </c>
      <c r="E577" s="131" t="s">
        <v>1211</v>
      </c>
      <c r="F577" s="25" t="s">
        <v>80</v>
      </c>
      <c r="G577" s="25" t="s">
        <v>10</v>
      </c>
      <c r="H577" s="25" t="s">
        <v>237</v>
      </c>
      <c r="I577" s="25" t="s">
        <v>382</v>
      </c>
      <c r="J577" s="25" t="s">
        <v>220</v>
      </c>
      <c r="K577" s="4" t="str">
        <f>IF(_xlfn.XLOOKUP(LEFT(F577,12),'Reference_data '!G:G,'Reference_data '!I:I,"First Error",0,1)="First Error",_xlfn.XLOOKUP(LEFT(F577,7),'Reference_data '!G:G,'Reference_data '!H:H,"Second Error",0,1),_xlfn.XLOOKUP(LEFT(F577,12),'Reference_data '!G:G,'Reference_data '!I:I,"First Error",0,1))</f>
        <v>PACKING</v>
      </c>
      <c r="L577" s="10"/>
      <c r="M577" s="10" t="s">
        <v>1212</v>
      </c>
      <c r="N577" s="10" t="e">
        <f>VLOOKUP(L577,'Reference_data '!$A$2:$C$18,3,0)</f>
        <v>#N/A</v>
      </c>
      <c r="O577" s="10"/>
      <c r="P577" s="10"/>
      <c r="Q577" s="10"/>
      <c r="R577" s="10"/>
      <c r="S577" s="4" t="s">
        <v>1186</v>
      </c>
      <c r="T577" s="10" t="s">
        <v>1213</v>
      </c>
      <c r="U577" s="10"/>
      <c r="W577" s="10"/>
      <c r="X577" s="10"/>
      <c r="Y577" s="10"/>
      <c r="Z577" s="10"/>
      <c r="AA577" s="10"/>
      <c r="AB577"/>
    </row>
    <row r="578" spans="1:29" ht="26.5" customHeight="1" x14ac:dyDescent="0.35">
      <c r="A578" s="10">
        <f t="shared" ref="A578:A641" si="25">WEEKNUM($D578,16)</f>
        <v>25</v>
      </c>
      <c r="B578" s="10">
        <f t="shared" ref="B578:B641" si="26">IF(J578="COMP",WEEKNUM(Q578,16),"")</f>
        <v>1</v>
      </c>
      <c r="C578" s="249">
        <v>13026769</v>
      </c>
      <c r="D578" s="43">
        <v>44733</v>
      </c>
      <c r="E578" s="131" t="s">
        <v>1214</v>
      </c>
      <c r="F578" s="25" t="s">
        <v>30</v>
      </c>
      <c r="G578" s="25" t="s">
        <v>10</v>
      </c>
      <c r="H578" s="25" t="s">
        <v>223</v>
      </c>
      <c r="I578" s="25" t="s">
        <v>233</v>
      </c>
      <c r="J578" s="25" t="s">
        <v>220</v>
      </c>
      <c r="K578" s="4" t="str">
        <f>IF(_xlfn.XLOOKUP(LEFT(F578,12),'Reference_data '!G:G,'Reference_data '!I:I,"First Error",0,1)="First Error",_xlfn.XLOOKUP(LEFT(F578,7),'Reference_data '!G:G,'Reference_data '!H:H,"Second Error",0,1),_xlfn.XLOOKUP(LEFT(F578,12),'Reference_data '!G:G,'Reference_data '!I:I,"First Error",0,1))</f>
        <v xml:space="preserve"> ETP</v>
      </c>
      <c r="L578" s="10"/>
      <c r="M578" s="10" t="e">
        <f>VLOOKUP(L578,'Reference_data '!$A$2:$B$17,2,0)</f>
        <v>#N/A</v>
      </c>
      <c r="N578" s="10" t="e">
        <f>VLOOKUP(L578,'Reference_data '!$A$2:$C$18,3,0)</f>
        <v>#N/A</v>
      </c>
      <c r="O578" s="26">
        <v>44870</v>
      </c>
      <c r="P578" s="10"/>
      <c r="Q578" s="10"/>
      <c r="R578" s="10"/>
      <c r="S578" s="4"/>
      <c r="T578" s="10" t="s">
        <v>1215</v>
      </c>
      <c r="U578" s="10"/>
      <c r="W578" s="10"/>
      <c r="X578" s="10"/>
      <c r="Y578" s="10"/>
      <c r="Z578" s="10"/>
      <c r="AA578" s="10"/>
      <c r="AB578"/>
      <c r="AC578" s="64" t="e">
        <f t="shared" ref="AC578:AC584" si="27">_xlfn.XLOOKUP(C578,DATA1,DATA4,"NA",0,1)</f>
        <v>#REF!</v>
      </c>
    </row>
    <row r="579" spans="1:29" ht="26.5" customHeight="1" x14ac:dyDescent="0.35">
      <c r="A579" s="10">
        <f t="shared" si="25"/>
        <v>26</v>
      </c>
      <c r="B579" s="10">
        <f t="shared" si="26"/>
        <v>1</v>
      </c>
      <c r="C579" s="177">
        <v>13029562</v>
      </c>
      <c r="D579" s="43">
        <v>44738</v>
      </c>
      <c r="E579" s="131" t="s">
        <v>1216</v>
      </c>
      <c r="F579" s="25" t="s">
        <v>1217</v>
      </c>
      <c r="G579" s="25" t="s">
        <v>10</v>
      </c>
      <c r="H579" s="25" t="s">
        <v>223</v>
      </c>
      <c r="I579" s="25" t="s">
        <v>382</v>
      </c>
      <c r="J579" s="25" t="s">
        <v>220</v>
      </c>
      <c r="K579" s="4" t="str">
        <f>IF(_xlfn.XLOOKUP(LEFT(F579,12),'Reference_data '!G:G,'Reference_data '!I:I,"First Error",0,1)="First Error",_xlfn.XLOOKUP(LEFT(F579,7),'Reference_data '!G:G,'Reference_data '!H:H,"Second Error",0,1),_xlfn.XLOOKUP(LEFT(F579,12),'Reference_data '!G:G,'Reference_data '!I:I,"First Error",0,1))</f>
        <v>PACKING</v>
      </c>
      <c r="L579" s="10"/>
      <c r="M579" s="10" t="e">
        <f>VLOOKUP(L579,'Reference_data '!$A$2:$B$17,2,0)</f>
        <v>#N/A</v>
      </c>
      <c r="N579" s="10" t="e">
        <f>VLOOKUP(L579,'Reference_data '!$A$2:$C$18,3,0)</f>
        <v>#N/A</v>
      </c>
      <c r="O579" s="10"/>
      <c r="P579" s="10"/>
      <c r="Q579" s="10"/>
      <c r="R579" s="10"/>
      <c r="S579" s="4" t="s">
        <v>1186</v>
      </c>
      <c r="T579" s="10"/>
      <c r="U579" s="10"/>
      <c r="W579" s="10"/>
      <c r="X579" s="10"/>
      <c r="Y579" s="10"/>
      <c r="Z579" s="10"/>
      <c r="AA579" s="10"/>
      <c r="AB579"/>
      <c r="AC579" s="64" t="e">
        <f t="shared" si="27"/>
        <v>#REF!</v>
      </c>
    </row>
    <row r="580" spans="1:29" ht="26.5" customHeight="1" x14ac:dyDescent="0.35">
      <c r="A580" s="10">
        <f t="shared" si="25"/>
        <v>26</v>
      </c>
      <c r="B580" s="10">
        <f t="shared" si="26"/>
        <v>1</v>
      </c>
      <c r="C580" s="177">
        <v>13031170</v>
      </c>
      <c r="D580" s="43">
        <v>44741</v>
      </c>
      <c r="E580" s="131" t="s">
        <v>1218</v>
      </c>
      <c r="F580" s="25" t="s">
        <v>80</v>
      </c>
      <c r="G580" s="25" t="s">
        <v>10</v>
      </c>
      <c r="H580" s="25" t="s">
        <v>237</v>
      </c>
      <c r="I580" s="25" t="s">
        <v>382</v>
      </c>
      <c r="J580" s="25" t="s">
        <v>220</v>
      </c>
      <c r="K580" s="4" t="str">
        <f>IF(_xlfn.XLOOKUP(LEFT(F580,12),'Reference_data '!G:G,'Reference_data '!I:I,"First Error",0,1)="First Error",_xlfn.XLOOKUP(LEFT(F580,7),'Reference_data '!G:G,'Reference_data '!H:H,"Second Error",0,1),_xlfn.XLOOKUP(LEFT(F580,12),'Reference_data '!G:G,'Reference_data '!I:I,"First Error",0,1))</f>
        <v>PACKING</v>
      </c>
      <c r="L580" s="10"/>
      <c r="M580" s="10" t="e">
        <f>VLOOKUP(L580,'Reference_data '!$A$2:$B$17,2,0)</f>
        <v>#N/A</v>
      </c>
      <c r="N580" s="10" t="e">
        <f>VLOOKUP(L580,'Reference_data '!$A$2:$C$18,3,0)</f>
        <v>#N/A</v>
      </c>
      <c r="O580" s="10"/>
      <c r="P580" s="10"/>
      <c r="Q580" s="10"/>
      <c r="R580" s="10"/>
      <c r="S580" s="4" t="s">
        <v>1186</v>
      </c>
      <c r="T580" s="10"/>
      <c r="U580" s="10"/>
      <c r="W580" s="10"/>
      <c r="X580" s="10"/>
      <c r="Y580" s="10"/>
      <c r="Z580" s="10"/>
      <c r="AA580" s="10"/>
      <c r="AB580"/>
      <c r="AC580" s="64" t="e">
        <f t="shared" si="27"/>
        <v>#REF!</v>
      </c>
    </row>
    <row r="581" spans="1:29" ht="26.5" customHeight="1" x14ac:dyDescent="0.35">
      <c r="A581" s="10">
        <f t="shared" si="25"/>
        <v>26</v>
      </c>
      <c r="B581" s="10">
        <f t="shared" si="26"/>
        <v>1</v>
      </c>
      <c r="C581" s="177">
        <v>13031236</v>
      </c>
      <c r="D581" s="43">
        <v>44741</v>
      </c>
      <c r="E581" s="131" t="s">
        <v>1219</v>
      </c>
      <c r="F581" s="25" t="s">
        <v>80</v>
      </c>
      <c r="G581" s="25" t="s">
        <v>10</v>
      </c>
      <c r="H581" s="25" t="s">
        <v>237</v>
      </c>
      <c r="I581" s="25" t="s">
        <v>382</v>
      </c>
      <c r="J581" s="25" t="s">
        <v>220</v>
      </c>
      <c r="K581" s="4" t="str">
        <f>IF(_xlfn.XLOOKUP(LEFT(F581,12),'Reference_data '!G:G,'Reference_data '!I:I,"First Error",0,1)="First Error",_xlfn.XLOOKUP(LEFT(F581,7),'Reference_data '!G:G,'Reference_data '!H:H,"Second Error",0,1),_xlfn.XLOOKUP(LEFT(F581,12),'Reference_data '!G:G,'Reference_data '!I:I,"First Error",0,1))</f>
        <v>PACKING</v>
      </c>
      <c r="L581" s="10"/>
      <c r="M581" s="10" t="e">
        <f>VLOOKUP(L581,'Reference_data '!$A$2:$B$17,2,0)</f>
        <v>#N/A</v>
      </c>
      <c r="N581" s="10" t="e">
        <f>VLOOKUP(L581,'Reference_data '!$A$2:$C$18,3,0)</f>
        <v>#N/A</v>
      </c>
      <c r="O581" s="10"/>
      <c r="P581" s="10"/>
      <c r="Q581" s="10"/>
      <c r="R581" s="10"/>
      <c r="S581" s="4" t="s">
        <v>1186</v>
      </c>
      <c r="T581" s="10"/>
      <c r="U581" s="10"/>
      <c r="W581" s="10"/>
      <c r="X581" s="10"/>
      <c r="Y581" s="10"/>
      <c r="Z581" s="10"/>
      <c r="AA581" s="10"/>
      <c r="AB581"/>
      <c r="AC581" s="64" t="e">
        <f t="shared" si="27"/>
        <v>#REF!</v>
      </c>
    </row>
    <row r="582" spans="1:29" ht="26.5" customHeight="1" x14ac:dyDescent="0.35">
      <c r="A582" s="10">
        <f t="shared" si="25"/>
        <v>26</v>
      </c>
      <c r="B582" s="10">
        <f t="shared" si="26"/>
        <v>1</v>
      </c>
      <c r="C582" s="177">
        <v>13031294</v>
      </c>
      <c r="D582" s="43">
        <v>44741</v>
      </c>
      <c r="E582" s="131" t="s">
        <v>1220</v>
      </c>
      <c r="F582" s="25" t="s">
        <v>80</v>
      </c>
      <c r="G582" s="25" t="s">
        <v>10</v>
      </c>
      <c r="H582" s="25" t="s">
        <v>237</v>
      </c>
      <c r="I582" s="25" t="s">
        <v>382</v>
      </c>
      <c r="J582" s="25" t="s">
        <v>220</v>
      </c>
      <c r="K582" s="4" t="str">
        <f>IF(_xlfn.XLOOKUP(LEFT(F582,12),'Reference_data '!G:G,'Reference_data '!I:I,"First Error",0,1)="First Error",_xlfn.XLOOKUP(LEFT(F582,7),'Reference_data '!G:G,'Reference_data '!H:H,"Second Error",0,1),_xlfn.XLOOKUP(LEFT(F582,12),'Reference_data '!G:G,'Reference_data '!I:I,"First Error",0,1))</f>
        <v>PACKING</v>
      </c>
      <c r="L582" s="10"/>
      <c r="M582" s="10" t="e">
        <f>VLOOKUP(L582,'Reference_data '!$A$2:$B$17,2,0)</f>
        <v>#N/A</v>
      </c>
      <c r="N582" s="10" t="e">
        <f>VLOOKUP(L582,'Reference_data '!$A$2:$C$18,3,0)</f>
        <v>#N/A</v>
      </c>
      <c r="O582" s="10"/>
      <c r="P582" s="10"/>
      <c r="Q582" s="10"/>
      <c r="R582" s="10"/>
      <c r="S582" s="4" t="s">
        <v>1186</v>
      </c>
      <c r="T582" s="10"/>
      <c r="U582" s="10"/>
      <c r="W582" s="10"/>
      <c r="X582" s="10"/>
      <c r="Y582" s="10"/>
      <c r="Z582" s="10"/>
      <c r="AA582" s="10"/>
      <c r="AB582"/>
      <c r="AC582" s="64" t="e">
        <f t="shared" si="27"/>
        <v>#REF!</v>
      </c>
    </row>
    <row r="583" spans="1:29" ht="26.5" customHeight="1" x14ac:dyDescent="0.35">
      <c r="A583" s="10">
        <f t="shared" si="25"/>
        <v>26</v>
      </c>
      <c r="B583" s="10">
        <f t="shared" si="26"/>
        <v>1</v>
      </c>
      <c r="C583" s="177">
        <v>13031296</v>
      </c>
      <c r="D583" s="376">
        <v>44741</v>
      </c>
      <c r="E583" s="131" t="s">
        <v>1221</v>
      </c>
      <c r="F583" s="25" t="s">
        <v>80</v>
      </c>
      <c r="G583" s="25" t="s">
        <v>92</v>
      </c>
      <c r="H583" s="25" t="s">
        <v>237</v>
      </c>
      <c r="I583" s="25" t="s">
        <v>382</v>
      </c>
      <c r="J583" s="25" t="s">
        <v>220</v>
      </c>
      <c r="K583" s="4" t="str">
        <f>IF(_xlfn.XLOOKUP(LEFT(F583,12),'Reference_data '!G:G,'Reference_data '!I:I,"First Error",0,1)="First Error",_xlfn.XLOOKUP(LEFT(F583,7),'Reference_data '!G:G,'Reference_data '!H:H,"Second Error",0,1),_xlfn.XLOOKUP(LEFT(F583,12),'Reference_data '!G:G,'Reference_data '!I:I,"First Error",0,1))</f>
        <v>PACKING</v>
      </c>
      <c r="L583" s="10"/>
      <c r="M583" s="10" t="e">
        <f>VLOOKUP(L583,'Reference_data '!$A$2:$B$17,2,0)</f>
        <v>#N/A</v>
      </c>
      <c r="N583" s="10" t="e">
        <f>VLOOKUP(L583,'Reference_data '!$A$2:$C$18,3,0)</f>
        <v>#N/A</v>
      </c>
      <c r="O583" s="10"/>
      <c r="P583" s="10"/>
      <c r="Q583" s="10"/>
      <c r="R583" s="10"/>
      <c r="S583" s="4" t="s">
        <v>1186</v>
      </c>
      <c r="T583" s="10"/>
      <c r="U583" s="10"/>
      <c r="W583" s="10"/>
      <c r="X583" s="10"/>
      <c r="Y583" s="10"/>
      <c r="Z583" s="10"/>
      <c r="AA583" s="10"/>
      <c r="AB583"/>
      <c r="AC583" s="64" t="e">
        <f t="shared" si="27"/>
        <v>#REF!</v>
      </c>
    </row>
    <row r="584" spans="1:29" ht="26.5" customHeight="1" x14ac:dyDescent="0.35">
      <c r="A584" s="10">
        <f t="shared" si="25"/>
        <v>26</v>
      </c>
      <c r="B584" s="10">
        <f t="shared" si="26"/>
        <v>1</v>
      </c>
      <c r="C584" s="177">
        <v>13031298</v>
      </c>
      <c r="D584" s="43">
        <v>44741</v>
      </c>
      <c r="E584" s="131" t="s">
        <v>1222</v>
      </c>
      <c r="F584" s="25" t="s">
        <v>80</v>
      </c>
      <c r="G584" s="25" t="s">
        <v>10</v>
      </c>
      <c r="H584" s="25" t="s">
        <v>237</v>
      </c>
      <c r="I584" s="25" t="s">
        <v>382</v>
      </c>
      <c r="J584" s="25" t="s">
        <v>220</v>
      </c>
      <c r="K584" s="4" t="str">
        <f>IF(_xlfn.XLOOKUP(LEFT(F584,12),'Reference_data '!G:G,'Reference_data '!I:I,"First Error",0,1)="First Error",_xlfn.XLOOKUP(LEFT(F584,7),'Reference_data '!G:G,'Reference_data '!H:H,"Second Error",0,1),_xlfn.XLOOKUP(LEFT(F584,12),'Reference_data '!G:G,'Reference_data '!I:I,"First Error",0,1))</f>
        <v>PACKING</v>
      </c>
      <c r="L584" s="10"/>
      <c r="M584" s="10" t="s">
        <v>401</v>
      </c>
      <c r="N584" s="10" t="e">
        <f>VLOOKUP(L584,'Reference_data '!$A$2:$C$18,3,0)</f>
        <v>#N/A</v>
      </c>
      <c r="O584" s="10"/>
      <c r="P584" s="10"/>
      <c r="Q584" s="10"/>
      <c r="R584" s="10"/>
      <c r="S584" s="4" t="s">
        <v>1186</v>
      </c>
      <c r="T584" s="10"/>
      <c r="U584" s="10"/>
      <c r="W584" s="10"/>
      <c r="X584" s="10"/>
      <c r="Y584" s="10"/>
      <c r="Z584" s="10"/>
      <c r="AA584" s="10"/>
      <c r="AB584"/>
      <c r="AC584" s="64" t="e">
        <f t="shared" si="27"/>
        <v>#REF!</v>
      </c>
    </row>
    <row r="585" spans="1:29" ht="26.5" customHeight="1" x14ac:dyDescent="0.35">
      <c r="A585" s="10">
        <f t="shared" si="25"/>
        <v>26</v>
      </c>
      <c r="B585" s="10">
        <f t="shared" si="26"/>
        <v>1</v>
      </c>
      <c r="C585" s="177">
        <v>13031299</v>
      </c>
      <c r="D585" s="376">
        <v>44741</v>
      </c>
      <c r="E585" s="131" t="s">
        <v>1223</v>
      </c>
      <c r="F585" s="25" t="s">
        <v>80</v>
      </c>
      <c r="G585" s="25" t="s">
        <v>92</v>
      </c>
      <c r="H585" s="25" t="s">
        <v>237</v>
      </c>
      <c r="I585" s="25" t="s">
        <v>382</v>
      </c>
      <c r="J585" s="25" t="s">
        <v>220</v>
      </c>
      <c r="K585" s="4" t="str">
        <f>IF(_xlfn.XLOOKUP(LEFT(F585,12),'Reference_data '!G:G,'Reference_data '!I:I,"First Error",0,1)="First Error",_xlfn.XLOOKUP(LEFT(F585,7),'Reference_data '!G:G,'Reference_data '!H:H,"Second Error",0,1),_xlfn.XLOOKUP(LEFT(F585,12),'Reference_data '!G:G,'Reference_data '!I:I,"First Error",0,1))</f>
        <v>PACKING</v>
      </c>
      <c r="L585" s="10">
        <v>2801</v>
      </c>
      <c r="M585" s="10" t="s">
        <v>104</v>
      </c>
      <c r="N585" s="10" t="str">
        <f>VLOOKUP(L585,'Reference_data '!$A$2:$C$18,3,0)</f>
        <v>INS</v>
      </c>
      <c r="O585" s="10"/>
      <c r="P585" s="10"/>
      <c r="Q585" s="10"/>
      <c r="R585" s="10"/>
      <c r="S585" s="4" t="s">
        <v>1186</v>
      </c>
      <c r="T585" s="10"/>
      <c r="U585" s="10"/>
      <c r="W585" s="10"/>
      <c r="X585" s="10"/>
      <c r="Y585" s="10"/>
      <c r="Z585" s="10"/>
      <c r="AA585" s="10"/>
      <c r="AB585"/>
    </row>
    <row r="586" spans="1:29" ht="26.5" customHeight="1" x14ac:dyDescent="0.35">
      <c r="A586" s="10">
        <f t="shared" si="25"/>
        <v>26</v>
      </c>
      <c r="B586" s="10">
        <f t="shared" si="26"/>
        <v>1</v>
      </c>
      <c r="C586" s="177">
        <v>13031300</v>
      </c>
      <c r="D586" s="43">
        <v>44741</v>
      </c>
      <c r="E586" s="131" t="s">
        <v>1224</v>
      </c>
      <c r="F586" s="25" t="s">
        <v>80</v>
      </c>
      <c r="G586" s="25" t="s">
        <v>10</v>
      </c>
      <c r="H586" s="25" t="s">
        <v>237</v>
      </c>
      <c r="I586" s="25" t="s">
        <v>382</v>
      </c>
      <c r="J586" s="25" t="s">
        <v>220</v>
      </c>
      <c r="K586" s="4" t="str">
        <f>IF(_xlfn.XLOOKUP(LEFT(F586,12),'Reference_data '!G:G,'Reference_data '!I:I,"First Error",0,1)="First Error",_xlfn.XLOOKUP(LEFT(F586,7),'Reference_data '!G:G,'Reference_data '!H:H,"Second Error",0,1),_xlfn.XLOOKUP(LEFT(F586,12),'Reference_data '!G:G,'Reference_data '!I:I,"First Error",0,1))</f>
        <v>PACKING</v>
      </c>
      <c r="L586" s="10">
        <v>3070</v>
      </c>
      <c r="M586" s="10" t="str">
        <f>VLOOKUP(L586,'Reference_data '!$A$2:$B$17,2,0)</f>
        <v>Mahesh</v>
      </c>
      <c r="N586" s="10" t="str">
        <f>VLOOKUP(L586,'Reference_data '!$A$2:$C$18,3,0)</f>
        <v>MEC</v>
      </c>
      <c r="O586" s="26">
        <v>44742</v>
      </c>
      <c r="P586" s="10"/>
      <c r="Q586" s="10"/>
      <c r="R586" s="10"/>
      <c r="S586" s="4" t="s">
        <v>1186</v>
      </c>
      <c r="T586" s="10" t="s">
        <v>1225</v>
      </c>
      <c r="U586" s="10"/>
      <c r="W586" s="10"/>
      <c r="X586" s="10"/>
      <c r="Y586" s="10"/>
      <c r="Z586" s="10"/>
      <c r="AA586" s="10"/>
      <c r="AB586"/>
      <c r="AC586" s="64" t="e">
        <f t="shared" ref="AC586:AC598" si="28">_xlfn.XLOOKUP(C586,DATA1,DATA4,"NA",0,1)</f>
        <v>#REF!</v>
      </c>
    </row>
    <row r="587" spans="1:29" ht="26.5" customHeight="1" x14ac:dyDescent="0.35">
      <c r="A587" s="10">
        <f t="shared" si="25"/>
        <v>26</v>
      </c>
      <c r="B587" s="10">
        <f t="shared" si="26"/>
        <v>1</v>
      </c>
      <c r="C587" s="177">
        <v>13031785</v>
      </c>
      <c r="D587" s="233">
        <v>44742</v>
      </c>
      <c r="E587" s="131" t="s">
        <v>1226</v>
      </c>
      <c r="F587" s="25" t="s">
        <v>1168</v>
      </c>
      <c r="G587" s="25" t="s">
        <v>92</v>
      </c>
      <c r="H587" s="25" t="s">
        <v>237</v>
      </c>
      <c r="I587" s="25" t="s">
        <v>358</v>
      </c>
      <c r="J587" s="25" t="s">
        <v>220</v>
      </c>
      <c r="K587" s="4" t="str">
        <f>IF(_xlfn.XLOOKUP(LEFT(F587,12),'Reference_data '!G:G,'Reference_data '!I:I,"First Error",0,1)="First Error",_xlfn.XLOOKUP(LEFT(F587,7),'Reference_data '!G:G,'Reference_data '!H:H,"Second Error",0,1),_xlfn.XLOOKUP(LEFT(F587,12),'Reference_data '!G:G,'Reference_data '!I:I,"First Error",0,1))</f>
        <v>BOILER</v>
      </c>
      <c r="L587" s="10"/>
      <c r="M587" s="10" t="e">
        <f>VLOOKUP(L587,'Reference_data '!$A$2:$B$17,2,0)</f>
        <v>#N/A</v>
      </c>
      <c r="N587" s="10" t="e">
        <f>VLOOKUP(L587,'Reference_data '!$A$2:$C$18,3,0)</f>
        <v>#N/A</v>
      </c>
      <c r="O587" s="10"/>
      <c r="P587" s="10"/>
      <c r="Q587" s="10"/>
      <c r="R587" s="10"/>
      <c r="S587" s="4"/>
      <c r="T587" s="10"/>
      <c r="U587" s="10"/>
      <c r="W587" s="10"/>
      <c r="X587" s="10"/>
      <c r="Y587" s="10"/>
      <c r="Z587" s="10"/>
      <c r="AA587" s="10"/>
      <c r="AB587"/>
      <c r="AC587" s="64" t="e">
        <f t="shared" si="28"/>
        <v>#REF!</v>
      </c>
    </row>
    <row r="588" spans="1:29" ht="26.5" customHeight="1" x14ac:dyDescent="0.35">
      <c r="A588" s="10">
        <f t="shared" si="25"/>
        <v>27</v>
      </c>
      <c r="B588" s="10">
        <f t="shared" si="26"/>
        <v>1</v>
      </c>
      <c r="C588" s="177">
        <v>13033311</v>
      </c>
      <c r="D588" s="376">
        <v>44746</v>
      </c>
      <c r="E588" s="131" t="s">
        <v>1227</v>
      </c>
      <c r="F588" s="25" t="s">
        <v>1228</v>
      </c>
      <c r="G588" s="25" t="s">
        <v>92</v>
      </c>
      <c r="H588" s="25" t="s">
        <v>237</v>
      </c>
      <c r="I588" s="25" t="s">
        <v>382</v>
      </c>
      <c r="J588" s="25" t="s">
        <v>220</v>
      </c>
      <c r="K588" s="4" t="str">
        <f>IF(_xlfn.XLOOKUP(LEFT(F588,12),'Reference_data '!G:G,'Reference_data '!I:I,"First Error",0,1)="First Error",_xlfn.XLOOKUP(LEFT(F588,7),'Reference_data '!G:G,'Reference_data '!H:H,"Second Error",0,1),_xlfn.XLOOKUP(LEFT(F588,12),'Reference_data '!G:G,'Reference_data '!I:I,"First Error",0,1))</f>
        <v>PACKING</v>
      </c>
      <c r="L588" s="10"/>
      <c r="M588" s="63" t="e">
        <f>VLOOKUP(L588,'Reference_data '!$A$2:$B$17,2,0)</f>
        <v>#N/A</v>
      </c>
      <c r="N588" s="10" t="e">
        <f>VLOOKUP(L588,'Reference_data '!$A$2:$C$18,3,0)</f>
        <v>#N/A</v>
      </c>
      <c r="O588" s="26">
        <v>44747</v>
      </c>
      <c r="P588" s="26">
        <v>44748</v>
      </c>
      <c r="Q588" s="10"/>
      <c r="R588" s="10"/>
      <c r="S588" s="4" t="s">
        <v>1186</v>
      </c>
      <c r="T588" s="10"/>
      <c r="U588" s="10"/>
      <c r="W588" s="10"/>
      <c r="X588" s="10"/>
      <c r="Y588" s="10"/>
      <c r="Z588" s="10"/>
      <c r="AA588" s="10"/>
      <c r="AB588"/>
      <c r="AC588" s="64" t="e">
        <f t="shared" si="28"/>
        <v>#REF!</v>
      </c>
    </row>
    <row r="589" spans="1:29" ht="26.5" customHeight="1" x14ac:dyDescent="0.35">
      <c r="A589" s="10">
        <f t="shared" si="25"/>
        <v>27</v>
      </c>
      <c r="B589" s="10">
        <f t="shared" si="26"/>
        <v>1</v>
      </c>
      <c r="C589" s="177">
        <v>13035991</v>
      </c>
      <c r="D589" s="43">
        <v>44750</v>
      </c>
      <c r="E589" s="131" t="s">
        <v>1229</v>
      </c>
      <c r="F589" s="25" t="s">
        <v>684</v>
      </c>
      <c r="G589" s="25" t="s">
        <v>10</v>
      </c>
      <c r="H589" s="25" t="s">
        <v>218</v>
      </c>
      <c r="I589" s="25" t="s">
        <v>435</v>
      </c>
      <c r="J589" s="25" t="s">
        <v>220</v>
      </c>
      <c r="K589" s="4" t="str">
        <f>IF(_xlfn.XLOOKUP(LEFT(F589,12),'Reference_data '!G:G,'Reference_data '!I:I,"First Error",0,1)="First Error",_xlfn.XLOOKUP(LEFT(F589,7),'Reference_data '!G:G,'Reference_data '!H:H,"Second Error",0,1),_xlfn.XLOOKUP(LEFT(F589,12),'Reference_data '!G:G,'Reference_data '!I:I,"First Error",0,1))</f>
        <v>PACKING</v>
      </c>
      <c r="M589" s="63" t="s">
        <v>1230</v>
      </c>
      <c r="N589" s="10" t="e">
        <f>VLOOKUP(L589,'Reference_data '!$A$2:$C$18,3,0)</f>
        <v>#N/A</v>
      </c>
      <c r="O589" s="134">
        <v>44751</v>
      </c>
      <c r="S589" s="139" t="s">
        <v>1186</v>
      </c>
      <c r="AA589" s="63"/>
      <c r="AC589" s="64" t="e">
        <f t="shared" si="28"/>
        <v>#REF!</v>
      </c>
    </row>
    <row r="590" spans="1:29" ht="26.5" customHeight="1" x14ac:dyDescent="0.35">
      <c r="A590" s="10">
        <f t="shared" si="25"/>
        <v>29</v>
      </c>
      <c r="B590" s="10">
        <f t="shared" si="26"/>
        <v>1</v>
      </c>
      <c r="C590" s="177">
        <v>13040008</v>
      </c>
      <c r="D590" s="376">
        <v>44758</v>
      </c>
      <c r="E590" s="131" t="s">
        <v>1231</v>
      </c>
      <c r="F590" s="25" t="s">
        <v>1232</v>
      </c>
      <c r="G590" s="25" t="s">
        <v>92</v>
      </c>
      <c r="H590" s="25" t="s">
        <v>218</v>
      </c>
      <c r="I590" s="25" t="s">
        <v>219</v>
      </c>
      <c r="J590" s="25" t="s">
        <v>220</v>
      </c>
      <c r="K590" s="4" t="str">
        <f>IF(_xlfn.XLOOKUP(LEFT(F590,12),'Reference_data '!G:G,'Reference_data '!I:I,"First Error",0,1)="First Error",_xlfn.XLOOKUP(LEFT(F590,7),'Reference_data '!G:G,'Reference_data '!H:H,"Second Error",0,1),_xlfn.XLOOKUP(LEFT(F590,12),'Reference_data '!G:G,'Reference_data '!I:I,"First Error",0,1))</f>
        <v>PACKING</v>
      </c>
      <c r="M590" s="63" t="e">
        <f>VLOOKUP(L590,'Reference_data '!$A$2:$B$17,2,0)</f>
        <v>#N/A</v>
      </c>
      <c r="N590" s="10" t="e">
        <f>VLOOKUP(L590,'Reference_data '!$A$2:$C$18,3,0)</f>
        <v>#N/A</v>
      </c>
      <c r="S590" s="139" t="s">
        <v>1186</v>
      </c>
      <c r="AA590" s="63"/>
      <c r="AC590" s="64" t="e">
        <f t="shared" si="28"/>
        <v>#REF!</v>
      </c>
    </row>
    <row r="591" spans="1:29" ht="26.5" customHeight="1" x14ac:dyDescent="0.35">
      <c r="A591" s="10">
        <f t="shared" si="25"/>
        <v>29</v>
      </c>
      <c r="B591" s="10">
        <f t="shared" si="26"/>
        <v>1</v>
      </c>
      <c r="C591" s="177">
        <v>13039943</v>
      </c>
      <c r="D591" s="376">
        <v>44758</v>
      </c>
      <c r="E591" s="131" t="s">
        <v>1233</v>
      </c>
      <c r="F591" s="25" t="s">
        <v>713</v>
      </c>
      <c r="G591" s="25" t="s">
        <v>92</v>
      </c>
      <c r="H591" s="25" t="s">
        <v>218</v>
      </c>
      <c r="I591" s="25" t="s">
        <v>285</v>
      </c>
      <c r="J591" s="25" t="s">
        <v>220</v>
      </c>
      <c r="K591" s="4" t="str">
        <f>IF(_xlfn.XLOOKUP(LEFT(F591,12),'Reference_data '!G:G,'Reference_data '!I:I,"First Error",0,1)="First Error",_xlfn.XLOOKUP(LEFT(F591,7),'Reference_data '!G:G,'Reference_data '!H:H,"Second Error",0,1),_xlfn.XLOOKUP(LEFT(F591,12),'Reference_data '!G:G,'Reference_data '!I:I,"First Error",0,1))</f>
        <v>PACKING</v>
      </c>
      <c r="M591" s="63" t="e">
        <f>VLOOKUP(L591,'Reference_data '!$A$2:$B$17,2,0)</f>
        <v>#N/A</v>
      </c>
      <c r="N591" s="10" t="e">
        <f>VLOOKUP(L591,'Reference_data '!$A$2:$C$18,3,0)</f>
        <v>#N/A</v>
      </c>
      <c r="O591" s="134">
        <v>44764</v>
      </c>
      <c r="S591" s="139" t="s">
        <v>1186</v>
      </c>
      <c r="AA591" s="63"/>
      <c r="AC591" s="64" t="e">
        <f t="shared" si="28"/>
        <v>#REF!</v>
      </c>
    </row>
    <row r="592" spans="1:29" ht="26.5" customHeight="1" x14ac:dyDescent="0.35">
      <c r="A592" s="10">
        <f t="shared" si="25"/>
        <v>31</v>
      </c>
      <c r="B592" s="10">
        <f t="shared" si="26"/>
        <v>1</v>
      </c>
      <c r="C592" s="177">
        <v>13048375</v>
      </c>
      <c r="D592" s="43">
        <v>44774</v>
      </c>
      <c r="E592" s="131" t="s">
        <v>1234</v>
      </c>
      <c r="F592" s="25" t="s">
        <v>1235</v>
      </c>
      <c r="G592" s="25" t="s">
        <v>10</v>
      </c>
      <c r="H592" s="25" t="s">
        <v>218</v>
      </c>
      <c r="I592" s="25" t="s">
        <v>285</v>
      </c>
      <c r="J592" s="25" t="s">
        <v>220</v>
      </c>
      <c r="K592" s="4" t="str">
        <f>IF(_xlfn.XLOOKUP(LEFT(F592,12),'Reference_data '!G:G,'Reference_data '!I:I,"First Error",0,1)="First Error",_xlfn.XLOOKUP(LEFT(F592,7),'Reference_data '!G:G,'Reference_data '!H:H,"Second Error",0,1),_xlfn.XLOOKUP(LEFT(F592,12),'Reference_data '!G:G,'Reference_data '!I:I,"First Error",0,1))</f>
        <v>PACKING</v>
      </c>
      <c r="M592" s="63" t="s">
        <v>855</v>
      </c>
      <c r="N592" s="10" t="e">
        <f>VLOOKUP(L592,'Reference_data '!$A$2:$C$18,3,0)</f>
        <v>#N/A</v>
      </c>
      <c r="O592" s="134">
        <v>44778</v>
      </c>
      <c r="S592" s="139" t="s">
        <v>1186</v>
      </c>
      <c r="AA592" s="63"/>
      <c r="AC592" s="64" t="e">
        <f t="shared" si="28"/>
        <v>#REF!</v>
      </c>
    </row>
    <row r="593" spans="1:29" ht="26.5" customHeight="1" x14ac:dyDescent="0.35">
      <c r="A593" s="10">
        <f t="shared" si="25"/>
        <v>31</v>
      </c>
      <c r="B593" s="10">
        <f t="shared" si="26"/>
        <v>1</v>
      </c>
      <c r="C593" s="177">
        <v>13051135</v>
      </c>
      <c r="D593" s="376">
        <v>44778</v>
      </c>
      <c r="E593" s="131" t="s">
        <v>1236</v>
      </c>
      <c r="F593" s="25" t="s">
        <v>1237</v>
      </c>
      <c r="G593" s="25" t="s">
        <v>92</v>
      </c>
      <c r="H593" s="25" t="s">
        <v>218</v>
      </c>
      <c r="I593" s="25" t="s">
        <v>285</v>
      </c>
      <c r="J593" s="25" t="s">
        <v>220</v>
      </c>
      <c r="K593" s="4" t="str">
        <f>IF(_xlfn.XLOOKUP(LEFT(F593,12),'Reference_data '!G:G,'Reference_data '!I:I,"First Error",0,1)="First Error",_xlfn.XLOOKUP(LEFT(F593,7),'Reference_data '!G:G,'Reference_data '!H:H,"Second Error",0,1),_xlfn.XLOOKUP(LEFT(F593,12),'Reference_data '!G:G,'Reference_data '!I:I,"First Error",0,1))</f>
        <v>PACKING</v>
      </c>
      <c r="L593" s="63">
        <v>3346</v>
      </c>
      <c r="M593" s="63" t="str">
        <f>VLOOKUP(L593,'Reference_data '!$A$2:$B$17,2,0)</f>
        <v>Manish</v>
      </c>
      <c r="N593" s="10" t="str">
        <f>VLOOKUP(L593,'Reference_data '!$A$2:$C$18,3,0)</f>
        <v>INS</v>
      </c>
      <c r="O593" s="134">
        <v>44779</v>
      </c>
      <c r="S593" s="139" t="s">
        <v>1186</v>
      </c>
      <c r="AA593" s="63"/>
      <c r="AC593" s="64" t="e">
        <f t="shared" si="28"/>
        <v>#REF!</v>
      </c>
    </row>
    <row r="594" spans="1:29" ht="26.5" customHeight="1" x14ac:dyDescent="0.35">
      <c r="A594" s="10">
        <f t="shared" si="25"/>
        <v>32</v>
      </c>
      <c r="B594" s="10">
        <f t="shared" si="26"/>
        <v>1</v>
      </c>
      <c r="C594" s="177">
        <v>13053115</v>
      </c>
      <c r="D594" s="43">
        <v>44782</v>
      </c>
      <c r="E594" s="131" t="s">
        <v>1238</v>
      </c>
      <c r="F594" s="25" t="s">
        <v>1239</v>
      </c>
      <c r="G594" s="25" t="s">
        <v>10</v>
      </c>
      <c r="H594" s="25" t="s">
        <v>223</v>
      </c>
      <c r="I594" s="25" t="s">
        <v>762</v>
      </c>
      <c r="J594" s="25" t="s">
        <v>220</v>
      </c>
      <c r="K594" s="4" t="str">
        <f>IF(_xlfn.XLOOKUP(LEFT(F594,12),'Reference_data '!G:G,'Reference_data '!I:I,"First Error",0,1)="First Error",_xlfn.XLOOKUP(LEFT(F594,7),'Reference_data '!G:G,'Reference_data '!H:H,"Second Error",0,1),_xlfn.XLOOKUP(LEFT(F594,12),'Reference_data '!G:G,'Reference_data '!I:I,"First Error",0,1))</f>
        <v>BOILER-TURBINE</v>
      </c>
      <c r="M594" s="63" t="e">
        <f>VLOOKUP(L594,'Reference_data '!$A$2:$B$17,2,0)</f>
        <v>#N/A</v>
      </c>
      <c r="N594" s="10" t="e">
        <f>VLOOKUP(L594,'Reference_data '!$A$2:$C$18,3,0)</f>
        <v>#N/A</v>
      </c>
      <c r="AA594" s="63"/>
      <c r="AC594" s="64" t="e">
        <f t="shared" si="28"/>
        <v>#REF!</v>
      </c>
    </row>
    <row r="595" spans="1:29" ht="26.5" customHeight="1" x14ac:dyDescent="0.35">
      <c r="A595" s="10">
        <f t="shared" si="25"/>
        <v>33</v>
      </c>
      <c r="B595" s="10">
        <f t="shared" si="26"/>
        <v>1</v>
      </c>
      <c r="C595" s="177">
        <v>13055594</v>
      </c>
      <c r="D595" s="233">
        <v>44786</v>
      </c>
      <c r="E595" s="131" t="s">
        <v>1240</v>
      </c>
      <c r="F595" s="25" t="s">
        <v>1239</v>
      </c>
      <c r="G595" s="25" t="s">
        <v>92</v>
      </c>
      <c r="H595" s="25" t="s">
        <v>327</v>
      </c>
      <c r="I595" s="25" t="s">
        <v>762</v>
      </c>
      <c r="J595" s="25" t="s">
        <v>220</v>
      </c>
      <c r="K595" s="4" t="str">
        <f>IF(_xlfn.XLOOKUP(LEFT(F595,12),'Reference_data '!G:G,'Reference_data '!I:I,"First Error",0,1)="First Error",_xlfn.XLOOKUP(LEFT(F595,7),'Reference_data '!G:G,'Reference_data '!H:H,"Second Error",0,1),_xlfn.XLOOKUP(LEFT(F595,12),'Reference_data '!G:G,'Reference_data '!I:I,"First Error",0,1))</f>
        <v>BOILER-TURBINE</v>
      </c>
      <c r="M595" s="63" t="e">
        <f>VLOOKUP(L595,'Reference_data '!$A$2:$B$17,2,0)</f>
        <v>#N/A</v>
      </c>
      <c r="N595" s="10" t="e">
        <f>VLOOKUP(L595,'Reference_data '!$A$2:$C$18,3,0)</f>
        <v>#N/A</v>
      </c>
      <c r="AA595" s="63"/>
      <c r="AC595" s="64" t="e">
        <f t="shared" si="28"/>
        <v>#REF!</v>
      </c>
    </row>
    <row r="596" spans="1:29" ht="26.5" customHeight="1" x14ac:dyDescent="0.35">
      <c r="A596" s="10">
        <f t="shared" si="25"/>
        <v>31</v>
      </c>
      <c r="B596" s="10">
        <f t="shared" si="26"/>
        <v>1</v>
      </c>
      <c r="C596" s="177">
        <v>13049555</v>
      </c>
      <c r="D596" s="376">
        <v>44776</v>
      </c>
      <c r="E596" s="131" t="s">
        <v>1241</v>
      </c>
      <c r="F596" s="25" t="s">
        <v>946</v>
      </c>
      <c r="G596" s="25" t="s">
        <v>92</v>
      </c>
      <c r="H596" s="25" t="s">
        <v>218</v>
      </c>
      <c r="I596" s="25" t="s">
        <v>435</v>
      </c>
      <c r="J596" s="25" t="s">
        <v>220</v>
      </c>
      <c r="K596" s="4" t="str">
        <f>IF(_xlfn.XLOOKUP(LEFT(F596,12),'Reference_data '!G:G,'Reference_data '!I:I,"First Error",0,1)="First Error",_xlfn.XLOOKUP(LEFT(F596,7),'Reference_data '!G:G,'Reference_data '!H:H,"Second Error",0,1),_xlfn.XLOOKUP(LEFT(F596,12),'Reference_data '!G:G,'Reference_data '!I:I,"First Error",0,1))</f>
        <v>PACKING</v>
      </c>
      <c r="M596" s="63" t="e">
        <f>VLOOKUP(L596,'Reference_data '!$A$2:$B$17,2,0)</f>
        <v>#N/A</v>
      </c>
      <c r="N596" s="10" t="e">
        <f>VLOOKUP(L596,'Reference_data '!$A$2:$C$18,3,0)</f>
        <v>#N/A</v>
      </c>
      <c r="S596" s="139" t="s">
        <v>1186</v>
      </c>
      <c r="AA596" s="63"/>
      <c r="AC596" s="64" t="e">
        <f t="shared" si="28"/>
        <v>#REF!</v>
      </c>
    </row>
    <row r="597" spans="1:29" ht="26.5" customHeight="1" x14ac:dyDescent="0.35">
      <c r="A597" s="10">
        <f t="shared" si="25"/>
        <v>33</v>
      </c>
      <c r="B597" s="10">
        <f t="shared" si="26"/>
        <v>33</v>
      </c>
      <c r="C597" s="177">
        <v>13058162</v>
      </c>
      <c r="D597" s="43">
        <v>44791</v>
      </c>
      <c r="E597" s="131" t="s">
        <v>1242</v>
      </c>
      <c r="F597" s="25" t="s">
        <v>424</v>
      </c>
      <c r="G597" s="25" t="s">
        <v>10</v>
      </c>
      <c r="H597" s="25" t="s">
        <v>237</v>
      </c>
      <c r="I597" s="25" t="s">
        <v>233</v>
      </c>
      <c r="J597" s="25" t="s">
        <v>220</v>
      </c>
      <c r="K597" s="4" t="str">
        <f>IF(_xlfn.XLOOKUP(LEFT(F597,12),'Reference_data '!G:G,'Reference_data '!I:I,"First Error",0,1)="First Error",_xlfn.XLOOKUP(LEFT(F597,7),'Reference_data '!G:G,'Reference_data '!H:H,"Second Error",0,1),_xlfn.XLOOKUP(LEFT(F597,12),'Reference_data '!G:G,'Reference_data '!I:I,"First Error",0,1))</f>
        <v>BOILER</v>
      </c>
      <c r="L597" s="63">
        <v>2800</v>
      </c>
      <c r="M597" s="63" t="str">
        <f>VLOOKUP(L597,'Reference_data '!$A$2:$B$17,2,0)</f>
        <v>Dhaval</v>
      </c>
      <c r="N597" s="10" t="str">
        <f>VLOOKUP(L597,'Reference_data '!$A$2:$C$18,3,0)</f>
        <v>INS</v>
      </c>
      <c r="O597" s="134">
        <v>44791</v>
      </c>
      <c r="P597" s="26">
        <v>44870</v>
      </c>
      <c r="Q597" s="134">
        <v>44791</v>
      </c>
      <c r="AA597" s="63"/>
      <c r="AC597" s="64" t="e">
        <f t="shared" si="28"/>
        <v>#REF!</v>
      </c>
    </row>
    <row r="598" spans="1:29" ht="26.5" customHeight="1" x14ac:dyDescent="0.35">
      <c r="A598" s="10">
        <f t="shared" si="25"/>
        <v>34</v>
      </c>
      <c r="B598" s="10">
        <f t="shared" si="26"/>
        <v>1</v>
      </c>
      <c r="C598" s="177">
        <v>13059787</v>
      </c>
      <c r="D598" s="376">
        <v>44795</v>
      </c>
      <c r="E598" s="131" t="s">
        <v>1243</v>
      </c>
      <c r="F598" s="25" t="s">
        <v>1244</v>
      </c>
      <c r="G598" s="25" t="s">
        <v>92</v>
      </c>
      <c r="H598" s="25" t="s">
        <v>218</v>
      </c>
      <c r="I598" s="25" t="s">
        <v>285</v>
      </c>
      <c r="J598" s="25" t="s">
        <v>220</v>
      </c>
      <c r="K598" s="4" t="str">
        <f>IF(_xlfn.XLOOKUP(LEFT(F598,12),'Reference_data '!G:G,'Reference_data '!I:I,"First Error",0,1)="First Error",_xlfn.XLOOKUP(LEFT(F598,7),'Reference_data '!G:G,'Reference_data '!H:H,"Second Error",0,1),_xlfn.XLOOKUP(LEFT(F598,12),'Reference_data '!G:G,'Reference_data '!I:I,"First Error",0,1))</f>
        <v>PACKING</v>
      </c>
      <c r="L598" s="63">
        <v>2801</v>
      </c>
      <c r="M598" s="63" t="str">
        <f>VLOOKUP(L598,'Reference_data '!$A$2:$B$17,2,0)</f>
        <v>Ramani</v>
      </c>
      <c r="N598" s="10" t="str">
        <f>VLOOKUP(L598,'Reference_data '!$A$2:$C$18,3,0)</f>
        <v>INS</v>
      </c>
      <c r="O598" s="134">
        <v>44795</v>
      </c>
      <c r="S598" s="139" t="s">
        <v>1245</v>
      </c>
      <c r="AA598" s="63"/>
      <c r="AC598" s="64" t="e">
        <f t="shared" si="28"/>
        <v>#REF!</v>
      </c>
    </row>
    <row r="599" spans="1:29" ht="26.5" customHeight="1" x14ac:dyDescent="0.35">
      <c r="A599" s="10">
        <f t="shared" si="25"/>
        <v>34</v>
      </c>
      <c r="B599" s="10">
        <f t="shared" si="26"/>
        <v>34</v>
      </c>
      <c r="C599" s="249">
        <v>13062058</v>
      </c>
      <c r="D599" s="375">
        <v>44798</v>
      </c>
      <c r="E599" s="223" t="s">
        <v>1246</v>
      </c>
      <c r="F599" s="87" t="s">
        <v>686</v>
      </c>
      <c r="G599" s="87" t="s">
        <v>92</v>
      </c>
      <c r="H599" s="87">
        <v>3</v>
      </c>
      <c r="I599" s="87" t="s">
        <v>270</v>
      </c>
      <c r="J599" s="25" t="s">
        <v>220</v>
      </c>
      <c r="K599" s="4" t="str">
        <f>IF(_xlfn.XLOOKUP(LEFT(F599,12),'Reference_data '!G:G,'Reference_data '!I:I,"First Error",0,1)="First Error",_xlfn.XLOOKUP(LEFT(F599,7),'Reference_data '!G:G,'Reference_data '!H:H,"Second Error",0,1),_xlfn.XLOOKUP(LEFT(F599,12),'Reference_data '!G:G,'Reference_data '!I:I,"First Error",0,1))</f>
        <v>PACKING</v>
      </c>
      <c r="M599" s="63" t="s">
        <v>150</v>
      </c>
      <c r="N599" s="10" t="e">
        <f>VLOOKUP(L599,'Reference_data '!$A$2:$C$18,3,0)</f>
        <v>#N/A</v>
      </c>
      <c r="Q599" s="134">
        <v>44799</v>
      </c>
      <c r="S599" s="139" t="s">
        <v>1247</v>
      </c>
      <c r="AA599" s="63"/>
    </row>
    <row r="600" spans="1:29" ht="26.5" customHeight="1" x14ac:dyDescent="0.35">
      <c r="A600" s="10">
        <f t="shared" si="25"/>
        <v>34</v>
      </c>
      <c r="B600" s="10">
        <f t="shared" si="26"/>
        <v>1</v>
      </c>
      <c r="C600" s="177">
        <v>13062114</v>
      </c>
      <c r="D600" s="376">
        <v>44798</v>
      </c>
      <c r="E600" s="131" t="s">
        <v>1248</v>
      </c>
      <c r="F600" s="25" t="s">
        <v>866</v>
      </c>
      <c r="G600" s="25" t="s">
        <v>92</v>
      </c>
      <c r="H600" s="25" t="s">
        <v>218</v>
      </c>
      <c r="I600" s="25" t="s">
        <v>435</v>
      </c>
      <c r="J600" s="25" t="s">
        <v>220</v>
      </c>
      <c r="K600" s="4" t="str">
        <f>IF(_xlfn.XLOOKUP(LEFT(F600,12),'Reference_data '!G:G,'Reference_data '!I:I,"First Error",0,1)="First Error",_xlfn.XLOOKUP(LEFT(F600,7),'Reference_data '!G:G,'Reference_data '!H:H,"Second Error",0,1),_xlfn.XLOOKUP(LEFT(F600,12),'Reference_data '!G:G,'Reference_data '!I:I,"First Error",0,1))</f>
        <v>PACKING</v>
      </c>
      <c r="M600" s="63" t="e">
        <f>VLOOKUP(L600,'Reference_data '!$A$2:$B$17,2,0)</f>
        <v>#N/A</v>
      </c>
      <c r="N600" s="10" t="e">
        <f>VLOOKUP(L600,'Reference_data '!$A$2:$C$18,3,0)</f>
        <v>#N/A</v>
      </c>
      <c r="S600" s="139" t="s">
        <v>1186</v>
      </c>
      <c r="AA600" s="63"/>
      <c r="AC600" s="64" t="e">
        <f t="shared" ref="AC600:AC620" si="29">_xlfn.XLOOKUP(C600,DATA1,DATA4,"NA",0,1)</f>
        <v>#REF!</v>
      </c>
    </row>
    <row r="601" spans="1:29" ht="26.5" customHeight="1" x14ac:dyDescent="0.35">
      <c r="A601" s="10">
        <f t="shared" si="25"/>
        <v>35</v>
      </c>
      <c r="B601" s="10">
        <f t="shared" si="26"/>
        <v>35</v>
      </c>
      <c r="C601" s="177">
        <v>13064603</v>
      </c>
      <c r="D601" s="376">
        <v>44803</v>
      </c>
      <c r="E601" s="131" t="s">
        <v>1249</v>
      </c>
      <c r="F601" s="25" t="s">
        <v>1184</v>
      </c>
      <c r="G601" s="25" t="s">
        <v>92</v>
      </c>
      <c r="H601" s="25" t="s">
        <v>218</v>
      </c>
      <c r="I601" s="25" t="s">
        <v>285</v>
      </c>
      <c r="J601" s="25" t="s">
        <v>220</v>
      </c>
      <c r="K601" s="4" t="str">
        <f>IF(_xlfn.XLOOKUP(LEFT(F601,12),'Reference_data '!G:G,'Reference_data '!I:I,"First Error",0,1)="First Error",_xlfn.XLOOKUP(LEFT(F601,7),'Reference_data '!G:G,'Reference_data '!H:H,"Second Error",0,1),_xlfn.XLOOKUP(LEFT(F601,12),'Reference_data '!G:G,'Reference_data '!I:I,"First Error",0,1))</f>
        <v>PACKING</v>
      </c>
      <c r="L601" s="63">
        <v>8</v>
      </c>
      <c r="M601" s="63" t="s">
        <v>116</v>
      </c>
      <c r="N601" s="10" t="str">
        <f>VLOOKUP(L601,'Reference_data '!$A$2:$C$18,3,0)</f>
        <v>EXT</v>
      </c>
      <c r="O601" s="134">
        <v>44804</v>
      </c>
      <c r="P601" s="134">
        <v>44856</v>
      </c>
      <c r="Q601" s="134">
        <v>44804</v>
      </c>
      <c r="S601" s="139" t="s">
        <v>1250</v>
      </c>
      <c r="AA601" s="63"/>
      <c r="AC601" s="64" t="e">
        <f t="shared" si="29"/>
        <v>#REF!</v>
      </c>
    </row>
    <row r="602" spans="1:29" ht="26.5" customHeight="1" x14ac:dyDescent="0.35">
      <c r="A602" s="10">
        <f t="shared" si="25"/>
        <v>35</v>
      </c>
      <c r="B602" s="10">
        <f t="shared" si="26"/>
        <v>1</v>
      </c>
      <c r="C602" s="177">
        <v>13065745</v>
      </c>
      <c r="D602" s="43">
        <v>44805</v>
      </c>
      <c r="E602" s="131" t="s">
        <v>1251</v>
      </c>
      <c r="F602" s="25" t="s">
        <v>1252</v>
      </c>
      <c r="G602" s="25" t="s">
        <v>10</v>
      </c>
      <c r="H602" s="25" t="s">
        <v>223</v>
      </c>
      <c r="I602" s="25" t="s">
        <v>358</v>
      </c>
      <c r="J602" s="25" t="s">
        <v>220</v>
      </c>
      <c r="K602" s="4" t="str">
        <f>IF(_xlfn.XLOOKUP(LEFT(F602,12),'Reference_data '!G:G,'Reference_data '!I:I,"First Error",0,1)="First Error",_xlfn.XLOOKUP(LEFT(F602,7),'Reference_data '!G:G,'Reference_data '!H:H,"Second Error",0,1),_xlfn.XLOOKUP(LEFT(F602,12),'Reference_data '!G:G,'Reference_data '!I:I,"First Error",0,1))</f>
        <v>BOILER-WATER TREATMENT PLANT WTP</v>
      </c>
      <c r="M602" s="63" t="e">
        <f>VLOOKUP(L602,'Reference_data '!$A$2:$B$17,2,0)</f>
        <v>#N/A</v>
      </c>
      <c r="N602" s="10" t="e">
        <f>VLOOKUP(L602,'Reference_data '!$A$2:$C$18,3,0)</f>
        <v>#N/A</v>
      </c>
      <c r="AA602" s="63"/>
      <c r="AC602" s="64" t="e">
        <f t="shared" si="29"/>
        <v>#REF!</v>
      </c>
    </row>
    <row r="603" spans="1:29" ht="26.5" customHeight="1" x14ac:dyDescent="0.35">
      <c r="A603" s="10">
        <f t="shared" si="25"/>
        <v>35</v>
      </c>
      <c r="B603" s="10">
        <f t="shared" si="26"/>
        <v>1</v>
      </c>
      <c r="C603" s="177">
        <v>13066350</v>
      </c>
      <c r="D603" s="43">
        <v>44806</v>
      </c>
      <c r="E603" s="131" t="s">
        <v>1253</v>
      </c>
      <c r="F603" s="25" t="s">
        <v>373</v>
      </c>
      <c r="G603" s="25" t="s">
        <v>10</v>
      </c>
      <c r="H603" s="25" t="s">
        <v>237</v>
      </c>
      <c r="I603" s="25" t="s">
        <v>238</v>
      </c>
      <c r="J603" s="25" t="s">
        <v>220</v>
      </c>
      <c r="K603" s="4" t="str">
        <f>IF(_xlfn.XLOOKUP(LEFT(F603,12),'Reference_data '!G:G,'Reference_data '!I:I,"First Error",0,1)="First Error",_xlfn.XLOOKUP(LEFT(F603,7),'Reference_data '!G:G,'Reference_data '!H:H,"Second Error",0,1),_xlfn.XLOOKUP(LEFT(F603,12),'Reference_data '!G:G,'Reference_data '!I:I,"First Error",0,1))</f>
        <v>PACKING</v>
      </c>
      <c r="M603" s="63" t="e">
        <f>VLOOKUP(L603,'Reference_data '!$A$2:$B$17,2,0)</f>
        <v>#N/A</v>
      </c>
      <c r="N603" s="10" t="e">
        <f>VLOOKUP(L603,'Reference_data '!$A$2:$C$18,3,0)</f>
        <v>#N/A</v>
      </c>
      <c r="S603" s="139" t="s">
        <v>1186</v>
      </c>
      <c r="AA603" s="63"/>
      <c r="AC603" s="64" t="e">
        <f t="shared" si="29"/>
        <v>#REF!</v>
      </c>
    </row>
    <row r="604" spans="1:29" ht="26.5" customHeight="1" x14ac:dyDescent="0.35">
      <c r="A604" s="10">
        <f t="shared" si="25"/>
        <v>35</v>
      </c>
      <c r="B604" s="10">
        <f t="shared" si="26"/>
        <v>1</v>
      </c>
      <c r="C604" s="177">
        <v>13066467</v>
      </c>
      <c r="D604" s="43">
        <v>44806</v>
      </c>
      <c r="E604" s="131" t="s">
        <v>1254</v>
      </c>
      <c r="F604" s="25" t="s">
        <v>54</v>
      </c>
      <c r="G604" s="25" t="s">
        <v>10</v>
      </c>
      <c r="H604" s="25" t="s">
        <v>218</v>
      </c>
      <c r="I604" s="25" t="s">
        <v>468</v>
      </c>
      <c r="J604" s="25" t="s">
        <v>220</v>
      </c>
      <c r="K604" s="4" t="str">
        <f>IF(_xlfn.XLOOKUP(LEFT(F604,12),'Reference_data '!G:G,'Reference_data '!I:I,"First Error",0,1)="First Error",_xlfn.XLOOKUP(LEFT(F604,7),'Reference_data '!G:G,'Reference_data '!H:H,"Second Error",0,1),_xlfn.XLOOKUP(LEFT(F604,12),'Reference_data '!G:G,'Reference_data '!I:I,"First Error",0,1))</f>
        <v>BAKERY 96 TON</v>
      </c>
      <c r="L604" s="63">
        <v>8</v>
      </c>
      <c r="M604" s="63" t="s">
        <v>1255</v>
      </c>
      <c r="N604" s="10" t="str">
        <f>VLOOKUP(L604,'Reference_data '!$A$2:$C$18,3,0)</f>
        <v>EXT</v>
      </c>
      <c r="O604" s="134">
        <v>44949</v>
      </c>
      <c r="S604" s="139" t="s">
        <v>1256</v>
      </c>
      <c r="AA604" s="63"/>
      <c r="AC604" s="64" t="e">
        <f t="shared" si="29"/>
        <v>#REF!</v>
      </c>
    </row>
    <row r="605" spans="1:29" ht="26.5" customHeight="1" x14ac:dyDescent="0.35">
      <c r="A605" s="10">
        <f t="shared" si="25"/>
        <v>36</v>
      </c>
      <c r="B605" s="10">
        <f t="shared" si="26"/>
        <v>36</v>
      </c>
      <c r="C605" s="177">
        <v>13067734</v>
      </c>
      <c r="D605" s="376">
        <v>44809</v>
      </c>
      <c r="E605" s="131" t="s">
        <v>1257</v>
      </c>
      <c r="F605" s="25" t="s">
        <v>529</v>
      </c>
      <c r="G605" s="25" t="s">
        <v>92</v>
      </c>
      <c r="H605" s="25" t="s">
        <v>218</v>
      </c>
      <c r="I605" s="25" t="s">
        <v>435</v>
      </c>
      <c r="J605" s="25" t="s">
        <v>220</v>
      </c>
      <c r="K605" s="4" t="str">
        <f>IF(_xlfn.XLOOKUP(LEFT(F605,12),'Reference_data '!G:G,'Reference_data '!I:I,"First Error",0,1)="First Error",_xlfn.XLOOKUP(LEFT(F605,7),'Reference_data '!G:G,'Reference_data '!H:H,"Second Error",0,1),_xlfn.XLOOKUP(LEFT(F605,12),'Reference_data '!G:G,'Reference_data '!I:I,"First Error",0,1))</f>
        <v>PACKING</v>
      </c>
      <c r="L605" s="63">
        <v>2800</v>
      </c>
      <c r="M605" s="63" t="str">
        <f>VLOOKUP(L605,'Reference_data '!$A$2:$B$17,2,0)</f>
        <v>Dhaval</v>
      </c>
      <c r="N605" s="10" t="str">
        <f>VLOOKUP(L605,'Reference_data '!$A$2:$C$18,3,0)</f>
        <v>INS</v>
      </c>
      <c r="O605" s="134">
        <v>44811</v>
      </c>
      <c r="Q605" s="134">
        <v>44811</v>
      </c>
      <c r="R605" s="63">
        <v>0.5</v>
      </c>
      <c r="S605" s="139" t="s">
        <v>1186</v>
      </c>
      <c r="AA605" s="63"/>
      <c r="AC605" s="64" t="e">
        <f t="shared" si="29"/>
        <v>#REF!</v>
      </c>
    </row>
    <row r="606" spans="1:29" ht="26.5" customHeight="1" x14ac:dyDescent="0.35">
      <c r="A606" s="10">
        <f t="shared" si="25"/>
        <v>36</v>
      </c>
      <c r="B606" s="10">
        <f t="shared" si="26"/>
        <v>1</v>
      </c>
      <c r="C606" s="177">
        <v>13069080</v>
      </c>
      <c r="D606" s="43">
        <v>44812</v>
      </c>
      <c r="E606" s="131" t="s">
        <v>1258</v>
      </c>
      <c r="F606" s="25" t="s">
        <v>1259</v>
      </c>
      <c r="G606" s="25" t="s">
        <v>10</v>
      </c>
      <c r="H606" s="25" t="s">
        <v>218</v>
      </c>
      <c r="I606" s="25" t="s">
        <v>219</v>
      </c>
      <c r="J606" s="25" t="s">
        <v>220</v>
      </c>
      <c r="K606" s="4" t="str">
        <f>IF(_xlfn.XLOOKUP(LEFT(F606,12),'Reference_data '!G:G,'Reference_data '!I:I,"First Error",0,1)="First Error",_xlfn.XLOOKUP(LEFT(F606,7),'Reference_data '!G:G,'Reference_data '!H:H,"Second Error",0,1),_xlfn.XLOOKUP(LEFT(F606,12),'Reference_data '!G:G,'Reference_data '!I:I,"First Error",0,1))</f>
        <v>PACKING</v>
      </c>
      <c r="M606" s="63" t="e">
        <f>VLOOKUP(L606,'Reference_data '!$A$2:$B$17,2,0)</f>
        <v>#N/A</v>
      </c>
      <c r="N606" s="10" t="e">
        <f>VLOOKUP(L606,'Reference_data '!$A$2:$C$18,3,0)</f>
        <v>#N/A</v>
      </c>
      <c r="S606" s="139" t="s">
        <v>1186</v>
      </c>
      <c r="AA606" s="63"/>
      <c r="AC606" s="64" t="e">
        <f t="shared" si="29"/>
        <v>#REF!</v>
      </c>
    </row>
    <row r="607" spans="1:29" ht="26.5" customHeight="1" x14ac:dyDescent="0.35">
      <c r="A607" s="10">
        <f t="shared" si="25"/>
        <v>36</v>
      </c>
      <c r="B607" s="10">
        <f t="shared" si="26"/>
        <v>1</v>
      </c>
      <c r="C607" s="177">
        <v>13069246</v>
      </c>
      <c r="D607" s="376">
        <v>44812</v>
      </c>
      <c r="E607" s="131" t="s">
        <v>1260</v>
      </c>
      <c r="F607" s="25" t="s">
        <v>1261</v>
      </c>
      <c r="G607" s="25" t="s">
        <v>92</v>
      </c>
      <c r="H607" s="25" t="s">
        <v>218</v>
      </c>
      <c r="I607" s="25" t="s">
        <v>219</v>
      </c>
      <c r="J607" s="25" t="s">
        <v>220</v>
      </c>
      <c r="K607" s="4" t="str">
        <f>IF(_xlfn.XLOOKUP(LEFT(F607,12),'Reference_data '!G:G,'Reference_data '!I:I,"First Error",0,1)="First Error",_xlfn.XLOOKUP(LEFT(F607,7),'Reference_data '!G:G,'Reference_data '!H:H,"Second Error",0,1),_xlfn.XLOOKUP(LEFT(F607,12),'Reference_data '!G:G,'Reference_data '!I:I,"First Error",0,1))</f>
        <v>PACKING</v>
      </c>
      <c r="L607" s="63">
        <v>8</v>
      </c>
      <c r="M607" s="63" t="e">
        <f>VLOOKUP(L607,'Reference_data '!$A$2:$B$17,2,0)</f>
        <v>#N/A</v>
      </c>
      <c r="N607" s="10" t="str">
        <f>VLOOKUP(L607,'Reference_data '!$A$2:$C$18,3,0)</f>
        <v>EXT</v>
      </c>
      <c r="O607" s="134">
        <v>44812</v>
      </c>
      <c r="S607" s="139" t="s">
        <v>1186</v>
      </c>
      <c r="AA607" s="63"/>
      <c r="AC607" s="64" t="e">
        <f t="shared" si="29"/>
        <v>#REF!</v>
      </c>
    </row>
    <row r="608" spans="1:29" ht="26.5" customHeight="1" x14ac:dyDescent="0.35">
      <c r="A608" s="10">
        <f t="shared" si="25"/>
        <v>36</v>
      </c>
      <c r="B608" s="10">
        <f t="shared" si="26"/>
        <v>1</v>
      </c>
      <c r="C608" s="177">
        <v>13069906</v>
      </c>
      <c r="D608" s="376">
        <v>44813</v>
      </c>
      <c r="E608" s="131" t="s">
        <v>1262</v>
      </c>
      <c r="F608" s="25" t="s">
        <v>1263</v>
      </c>
      <c r="G608" s="25" t="s">
        <v>92</v>
      </c>
      <c r="H608" s="25" t="s">
        <v>218</v>
      </c>
      <c r="I608" s="25" t="s">
        <v>219</v>
      </c>
      <c r="J608" s="25" t="s">
        <v>220</v>
      </c>
      <c r="K608" s="4" t="str">
        <f>IF(_xlfn.XLOOKUP(LEFT(F608,12),'Reference_data '!G:G,'Reference_data '!I:I,"First Error",0,1)="First Error",_xlfn.XLOOKUP(LEFT(F608,7),'Reference_data '!G:G,'Reference_data '!H:H,"Second Error",0,1),_xlfn.XLOOKUP(LEFT(F608,12),'Reference_data '!G:G,'Reference_data '!I:I,"First Error",0,1))</f>
        <v>PACKING</v>
      </c>
      <c r="M608" s="63" t="e">
        <f>VLOOKUP(L608,'Reference_data '!$A$2:$B$17,2,0)</f>
        <v>#N/A</v>
      </c>
      <c r="N608" s="10" t="e">
        <f>VLOOKUP(L608,'Reference_data '!$A$2:$C$18,3,0)</f>
        <v>#N/A</v>
      </c>
      <c r="O608" s="134">
        <v>44814</v>
      </c>
      <c r="S608" s="139" t="s">
        <v>1186</v>
      </c>
      <c r="AA608" s="63"/>
      <c r="AC608" s="64" t="e">
        <f t="shared" si="29"/>
        <v>#REF!</v>
      </c>
    </row>
    <row r="609" spans="1:29" ht="26.5" customHeight="1" x14ac:dyDescent="0.35">
      <c r="A609" s="10">
        <f t="shared" si="25"/>
        <v>37</v>
      </c>
      <c r="B609" s="10">
        <f t="shared" si="26"/>
        <v>1</v>
      </c>
      <c r="C609" s="177">
        <v>13070522</v>
      </c>
      <c r="D609" s="376">
        <v>44815</v>
      </c>
      <c r="E609" s="131" t="s">
        <v>1264</v>
      </c>
      <c r="F609" s="25" t="s">
        <v>721</v>
      </c>
      <c r="G609" s="25" t="s">
        <v>92</v>
      </c>
      <c r="H609" s="25" t="s">
        <v>218</v>
      </c>
      <c r="I609" s="25" t="s">
        <v>435</v>
      </c>
      <c r="J609" s="25" t="s">
        <v>220</v>
      </c>
      <c r="K609" s="4" t="str">
        <f>IF(_xlfn.XLOOKUP(LEFT(F609,12),'Reference_data '!G:G,'Reference_data '!I:I,"First Error",0,1)="First Error",_xlfn.XLOOKUP(LEFT(F609,7),'Reference_data '!G:G,'Reference_data '!H:H,"Second Error",0,1),_xlfn.XLOOKUP(LEFT(F609,12),'Reference_data '!G:G,'Reference_data '!I:I,"First Error",0,1))</f>
        <v>PACKING</v>
      </c>
      <c r="M609" s="63" t="e">
        <f>VLOOKUP(L609,'Reference_data '!$A$2:$B$17,2,0)</f>
        <v>#N/A</v>
      </c>
      <c r="N609" s="10" t="e">
        <f>VLOOKUP(L609,'Reference_data '!$A$2:$C$18,3,0)</f>
        <v>#N/A</v>
      </c>
      <c r="S609" s="139" t="s">
        <v>1186</v>
      </c>
      <c r="AA609" s="63"/>
      <c r="AC609" s="64" t="e">
        <f t="shared" si="29"/>
        <v>#REF!</v>
      </c>
    </row>
    <row r="610" spans="1:29" ht="26.5" customHeight="1" x14ac:dyDescent="0.35">
      <c r="A610" s="10">
        <f t="shared" si="25"/>
        <v>37</v>
      </c>
      <c r="B610" s="10">
        <f t="shared" si="26"/>
        <v>1</v>
      </c>
      <c r="C610" s="177">
        <v>13070523</v>
      </c>
      <c r="D610" s="43">
        <v>44815</v>
      </c>
      <c r="E610" s="131" t="s">
        <v>1265</v>
      </c>
      <c r="F610" s="25" t="s">
        <v>820</v>
      </c>
      <c r="G610" s="25" t="s">
        <v>10</v>
      </c>
      <c r="H610" s="25" t="s">
        <v>218</v>
      </c>
      <c r="I610" s="25" t="s">
        <v>435</v>
      </c>
      <c r="J610" s="25" t="s">
        <v>220</v>
      </c>
      <c r="K610" s="4" t="str">
        <f>IF(_xlfn.XLOOKUP(LEFT(F610,12),'Reference_data '!G:G,'Reference_data '!I:I,"First Error",0,1)="First Error",_xlfn.XLOOKUP(LEFT(F610,7),'Reference_data '!G:G,'Reference_data '!H:H,"Second Error",0,1),_xlfn.XLOOKUP(LEFT(F610,12),'Reference_data '!G:G,'Reference_data '!I:I,"First Error",0,1))</f>
        <v>PACKING</v>
      </c>
      <c r="M610" s="63" t="e">
        <f>VLOOKUP(L610,'Reference_data '!$A$2:$B$17,2,0)</f>
        <v>#N/A</v>
      </c>
      <c r="N610" s="10" t="e">
        <f>VLOOKUP(L610,'Reference_data '!$A$2:$C$18,3,0)</f>
        <v>#N/A</v>
      </c>
      <c r="S610" s="139" t="s">
        <v>1186</v>
      </c>
      <c r="AA610" s="63"/>
      <c r="AC610" s="64" t="e">
        <f t="shared" si="29"/>
        <v>#REF!</v>
      </c>
    </row>
    <row r="611" spans="1:29" ht="26.5" customHeight="1" x14ac:dyDescent="0.35">
      <c r="A611" s="10">
        <f t="shared" si="25"/>
        <v>37</v>
      </c>
      <c r="B611" s="10">
        <f t="shared" si="26"/>
        <v>1</v>
      </c>
      <c r="C611" s="177">
        <v>13070597</v>
      </c>
      <c r="D611" s="376">
        <v>44815</v>
      </c>
      <c r="E611" s="131" t="s">
        <v>1266</v>
      </c>
      <c r="F611" s="25" t="s">
        <v>1267</v>
      </c>
      <c r="G611" s="25" t="s">
        <v>92</v>
      </c>
      <c r="H611" s="25" t="s">
        <v>218</v>
      </c>
      <c r="I611" s="25" t="s">
        <v>285</v>
      </c>
      <c r="J611" s="25" t="s">
        <v>220</v>
      </c>
      <c r="K611" s="4" t="str">
        <f>IF(_xlfn.XLOOKUP(LEFT(F611,12),'Reference_data '!G:G,'Reference_data '!I:I,"First Error",0,1)="First Error",_xlfn.XLOOKUP(LEFT(F611,7),'Reference_data '!G:G,'Reference_data '!H:H,"Second Error",0,1),_xlfn.XLOOKUP(LEFT(F611,12),'Reference_data '!G:G,'Reference_data '!I:I,"First Error",0,1))</f>
        <v>PACKING</v>
      </c>
      <c r="M611" s="63" t="e">
        <f>VLOOKUP(L611,'Reference_data '!$A$2:$B$17,2,0)</f>
        <v>#N/A</v>
      </c>
      <c r="N611" s="10" t="e">
        <f>VLOOKUP(L611,'Reference_data '!$A$2:$C$18,3,0)</f>
        <v>#N/A</v>
      </c>
      <c r="O611" s="134">
        <v>44817</v>
      </c>
      <c r="S611" s="139" t="s">
        <v>1186</v>
      </c>
      <c r="AA611" s="63"/>
      <c r="AC611" s="64" t="e">
        <f t="shared" si="29"/>
        <v>#REF!</v>
      </c>
    </row>
    <row r="612" spans="1:29" ht="26.5" customHeight="1" x14ac:dyDescent="0.35">
      <c r="A612" s="10">
        <f t="shared" si="25"/>
        <v>37</v>
      </c>
      <c r="B612" s="10">
        <f t="shared" si="26"/>
        <v>1</v>
      </c>
      <c r="C612" s="177">
        <v>13071597</v>
      </c>
      <c r="D612" s="43">
        <v>44817</v>
      </c>
      <c r="E612" s="131" t="s">
        <v>1268</v>
      </c>
      <c r="F612" s="25" t="s">
        <v>1269</v>
      </c>
      <c r="G612" s="25" t="s">
        <v>10</v>
      </c>
      <c r="H612" s="25" t="s">
        <v>237</v>
      </c>
      <c r="I612" s="25" t="s">
        <v>382</v>
      </c>
      <c r="J612" s="25" t="s">
        <v>220</v>
      </c>
      <c r="K612" s="4" t="str">
        <f>IF(_xlfn.XLOOKUP(LEFT(F612,12),'Reference_data '!G:G,'Reference_data '!I:I,"First Error",0,1)="First Error",_xlfn.XLOOKUP(LEFT(F612,7),'Reference_data '!G:G,'Reference_data '!H:H,"Second Error",0,1),_xlfn.XLOOKUP(LEFT(F612,12),'Reference_data '!G:G,'Reference_data '!I:I,"First Error",0,1))</f>
        <v>PACKING</v>
      </c>
      <c r="M612" s="63" t="e">
        <f>VLOOKUP(L612,'Reference_data '!$A$2:$B$17,2,0)</f>
        <v>#N/A</v>
      </c>
      <c r="N612" s="10" t="e">
        <f>VLOOKUP(L612,'Reference_data '!$A$2:$C$18,3,0)</f>
        <v>#N/A</v>
      </c>
      <c r="O612" s="134">
        <v>44819</v>
      </c>
      <c r="S612" s="139" t="s">
        <v>1186</v>
      </c>
      <c r="AA612" s="63"/>
      <c r="AC612" s="64" t="e">
        <f t="shared" si="29"/>
        <v>#REF!</v>
      </c>
    </row>
    <row r="613" spans="1:29" ht="26.5" customHeight="1" x14ac:dyDescent="0.35">
      <c r="A613" s="10">
        <f t="shared" si="25"/>
        <v>37</v>
      </c>
      <c r="B613" s="10">
        <f t="shared" si="26"/>
        <v>1</v>
      </c>
      <c r="C613" s="177">
        <v>13071740</v>
      </c>
      <c r="D613" s="376">
        <v>44817</v>
      </c>
      <c r="E613" s="131" t="s">
        <v>1270</v>
      </c>
      <c r="F613" s="25" t="s">
        <v>529</v>
      </c>
      <c r="G613" s="25" t="s">
        <v>92</v>
      </c>
      <c r="H613" s="25" t="s">
        <v>218</v>
      </c>
      <c r="I613" s="25" t="s">
        <v>285</v>
      </c>
      <c r="J613" s="25" t="s">
        <v>220</v>
      </c>
      <c r="K613" s="4" t="str">
        <f>IF(_xlfn.XLOOKUP(LEFT(F613,12),'Reference_data '!G:G,'Reference_data '!I:I,"First Error",0,1)="First Error",_xlfn.XLOOKUP(LEFT(F613,7),'Reference_data '!G:G,'Reference_data '!H:H,"Second Error",0,1),_xlfn.XLOOKUP(LEFT(F613,12),'Reference_data '!G:G,'Reference_data '!I:I,"First Error",0,1))</f>
        <v>PACKING</v>
      </c>
      <c r="M613" s="63" t="e">
        <f>VLOOKUP(L613,'Reference_data '!$A$2:$B$17,2,0)</f>
        <v>#N/A</v>
      </c>
      <c r="N613" s="10" t="e">
        <f>VLOOKUP(L613,'Reference_data '!$A$2:$C$18,3,0)</f>
        <v>#N/A</v>
      </c>
      <c r="S613" s="139" t="s">
        <v>1271</v>
      </c>
      <c r="AA613" s="63"/>
      <c r="AC613" s="64" t="e">
        <f t="shared" si="29"/>
        <v>#REF!</v>
      </c>
    </row>
    <row r="614" spans="1:29" ht="26.5" customHeight="1" x14ac:dyDescent="0.35">
      <c r="A614" s="10">
        <f t="shared" si="25"/>
        <v>37</v>
      </c>
      <c r="B614" s="10">
        <f t="shared" si="26"/>
        <v>1</v>
      </c>
      <c r="C614" s="177">
        <v>13072475</v>
      </c>
      <c r="D614" s="43">
        <v>44818</v>
      </c>
      <c r="E614" s="131" t="s">
        <v>1272</v>
      </c>
      <c r="F614" s="25" t="s">
        <v>1273</v>
      </c>
      <c r="G614" s="25" t="s">
        <v>10</v>
      </c>
      <c r="H614" s="25" t="s">
        <v>327</v>
      </c>
      <c r="I614" s="25" t="s">
        <v>358</v>
      </c>
      <c r="J614" s="25" t="s">
        <v>220</v>
      </c>
      <c r="K614" s="4" t="str">
        <f>IF(_xlfn.XLOOKUP(LEFT(F614,12),'Reference_data '!G:G,'Reference_data '!I:I,"First Error",0,1)="First Error",_xlfn.XLOOKUP(LEFT(F614,7),'Reference_data '!G:G,'Reference_data '!H:H,"Second Error",0,1),_xlfn.XLOOKUP(LEFT(F614,12),'Reference_data '!G:G,'Reference_data '!I:I,"First Error",0,1))</f>
        <v>BOILER-WATER TREATMENT PLANT WTP</v>
      </c>
      <c r="M614" s="63" t="e">
        <f>VLOOKUP(L614,'Reference_data '!$A$2:$B$17,2,0)</f>
        <v>#N/A</v>
      </c>
      <c r="N614" s="10" t="e">
        <f>VLOOKUP(L614,'Reference_data '!$A$2:$C$18,3,0)</f>
        <v>#N/A</v>
      </c>
      <c r="AA614" s="63"/>
      <c r="AC614" s="64" t="e">
        <f t="shared" si="29"/>
        <v>#REF!</v>
      </c>
    </row>
    <row r="615" spans="1:29" ht="26.5" customHeight="1" x14ac:dyDescent="0.35">
      <c r="A615" s="10">
        <f t="shared" si="25"/>
        <v>38</v>
      </c>
      <c r="B615" s="10">
        <f t="shared" si="26"/>
        <v>1</v>
      </c>
      <c r="C615" s="177">
        <v>13074423</v>
      </c>
      <c r="D615" s="43">
        <v>44823</v>
      </c>
      <c r="E615" s="131" t="s">
        <v>1274</v>
      </c>
      <c r="F615" s="25" t="s">
        <v>1275</v>
      </c>
      <c r="G615" s="25" t="s">
        <v>10</v>
      </c>
      <c r="H615" s="25" t="s">
        <v>218</v>
      </c>
      <c r="I615" s="25" t="s">
        <v>219</v>
      </c>
      <c r="J615" s="25" t="s">
        <v>220</v>
      </c>
      <c r="K615" s="4" t="str">
        <f>IF(_xlfn.XLOOKUP(LEFT(F615,12),'Reference_data '!G:G,'Reference_data '!I:I,"First Error",0,1)="First Error",_xlfn.XLOOKUP(LEFT(F615,7),'Reference_data '!G:G,'Reference_data '!H:H,"Second Error",0,1),_xlfn.XLOOKUP(LEFT(F615,12),'Reference_data '!G:G,'Reference_data '!I:I,"First Error",0,1))</f>
        <v>PACKING</v>
      </c>
      <c r="M615" s="63" t="e">
        <f>VLOOKUP(L615,'Reference_data '!$A$2:$B$17,2,0)</f>
        <v>#N/A</v>
      </c>
      <c r="N615" s="10" t="e">
        <f>VLOOKUP(L615,'Reference_data '!$A$2:$C$18,3,0)</f>
        <v>#N/A</v>
      </c>
      <c r="O615" s="134">
        <v>44827</v>
      </c>
      <c r="S615" s="139" t="s">
        <v>1186</v>
      </c>
      <c r="AA615" s="63"/>
      <c r="AC615" s="64" t="e">
        <f t="shared" si="29"/>
        <v>#REF!</v>
      </c>
    </row>
    <row r="616" spans="1:29" ht="26.5" customHeight="1" x14ac:dyDescent="0.35">
      <c r="A616" s="10">
        <f t="shared" si="25"/>
        <v>38</v>
      </c>
      <c r="B616" s="10">
        <f t="shared" si="26"/>
        <v>1</v>
      </c>
      <c r="C616" s="177">
        <v>13075457</v>
      </c>
      <c r="D616" s="376">
        <v>44824</v>
      </c>
      <c r="E616" s="131" t="s">
        <v>1276</v>
      </c>
      <c r="F616" s="25" t="s">
        <v>971</v>
      </c>
      <c r="G616" s="25" t="s">
        <v>92</v>
      </c>
      <c r="H616" s="25" t="s">
        <v>218</v>
      </c>
      <c r="I616" s="25" t="s">
        <v>219</v>
      </c>
      <c r="J616" s="25" t="s">
        <v>220</v>
      </c>
      <c r="K616" s="4" t="str">
        <f>IF(_xlfn.XLOOKUP(LEFT(F616,12),'Reference_data '!G:G,'Reference_data '!I:I,"First Error",0,1)="First Error",_xlfn.XLOOKUP(LEFT(F616,7),'Reference_data '!G:G,'Reference_data '!H:H,"Second Error",0,1),_xlfn.XLOOKUP(LEFT(F616,12),'Reference_data '!G:G,'Reference_data '!I:I,"First Error",0,1))</f>
        <v>PACKING</v>
      </c>
      <c r="L616" s="63">
        <v>3346</v>
      </c>
      <c r="M616" s="63" t="str">
        <f>VLOOKUP(L616,'Reference_data '!$A$2:$B$17,2,0)</f>
        <v>Manish</v>
      </c>
      <c r="N616" s="10" t="str">
        <f>VLOOKUP(L616,'Reference_data '!$A$2:$C$18,3,0)</f>
        <v>INS</v>
      </c>
      <c r="O616" s="134">
        <v>44825</v>
      </c>
      <c r="S616" s="139" t="s">
        <v>1186</v>
      </c>
      <c r="AA616" s="63"/>
      <c r="AC616" s="64" t="e">
        <f t="shared" si="29"/>
        <v>#REF!</v>
      </c>
    </row>
    <row r="617" spans="1:29" ht="26.5" customHeight="1" x14ac:dyDescent="0.35">
      <c r="A617" s="10">
        <f t="shared" si="25"/>
        <v>38</v>
      </c>
      <c r="B617" s="10">
        <f t="shared" si="26"/>
        <v>1</v>
      </c>
      <c r="C617" s="177">
        <v>13075781</v>
      </c>
      <c r="D617" s="376">
        <v>44825</v>
      </c>
      <c r="E617" s="131" t="s">
        <v>1277</v>
      </c>
      <c r="F617" s="25" t="s">
        <v>632</v>
      </c>
      <c r="G617" s="25" t="s">
        <v>92</v>
      </c>
      <c r="H617" s="25" t="s">
        <v>218</v>
      </c>
      <c r="I617" s="25" t="s">
        <v>285</v>
      </c>
      <c r="J617" s="25" t="s">
        <v>220</v>
      </c>
      <c r="K617" s="4" t="str">
        <f>IF(_xlfn.XLOOKUP(LEFT(F617,12),'Reference_data '!G:G,'Reference_data '!I:I,"First Error",0,1)="First Error",_xlfn.XLOOKUP(LEFT(F617,7),'Reference_data '!G:G,'Reference_data '!H:H,"Second Error",0,1),_xlfn.XLOOKUP(LEFT(F617,12),'Reference_data '!G:G,'Reference_data '!I:I,"First Error",0,1))</f>
        <v>PACKING</v>
      </c>
      <c r="M617" s="63" t="e">
        <f>VLOOKUP(L617,'Reference_data '!$A$2:$B$17,2,0)</f>
        <v>#N/A</v>
      </c>
      <c r="N617" s="10" t="e">
        <f>VLOOKUP(L617,'Reference_data '!$A$2:$C$18,3,0)</f>
        <v>#N/A</v>
      </c>
      <c r="S617" s="139" t="s">
        <v>1186</v>
      </c>
      <c r="AA617" s="63"/>
      <c r="AC617" s="64" t="e">
        <f t="shared" si="29"/>
        <v>#REF!</v>
      </c>
    </row>
    <row r="618" spans="1:29" ht="26.5" customHeight="1" x14ac:dyDescent="0.35">
      <c r="A618" s="10">
        <f t="shared" si="25"/>
        <v>38</v>
      </c>
      <c r="B618" s="10">
        <f t="shared" si="26"/>
        <v>1</v>
      </c>
      <c r="C618" s="177">
        <v>13075783</v>
      </c>
      <c r="D618" s="43">
        <v>44825</v>
      </c>
      <c r="E618" s="131" t="s">
        <v>1278</v>
      </c>
      <c r="F618" s="25" t="s">
        <v>1244</v>
      </c>
      <c r="G618" s="25" t="s">
        <v>10</v>
      </c>
      <c r="H618" s="25" t="s">
        <v>218</v>
      </c>
      <c r="I618" s="25" t="s">
        <v>285</v>
      </c>
      <c r="J618" s="25" t="s">
        <v>220</v>
      </c>
      <c r="K618" s="4" t="str">
        <f>IF(_xlfn.XLOOKUP(LEFT(F618,12),'Reference_data '!G:G,'Reference_data '!I:I,"First Error",0,1)="First Error",_xlfn.XLOOKUP(LEFT(F618,7),'Reference_data '!G:G,'Reference_data '!H:H,"Second Error",0,1),_xlfn.XLOOKUP(LEFT(F618,12),'Reference_data '!G:G,'Reference_data '!I:I,"First Error",0,1))</f>
        <v>PACKING</v>
      </c>
      <c r="M618" s="63" t="e">
        <f>VLOOKUP(L618,'Reference_data '!$A$2:$B$17,2,0)</f>
        <v>#N/A</v>
      </c>
      <c r="N618" s="10" t="e">
        <f>VLOOKUP(L618,'Reference_data '!$A$2:$C$18,3,0)</f>
        <v>#N/A</v>
      </c>
      <c r="S618" s="139" t="s">
        <v>1186</v>
      </c>
      <c r="AA618" s="63"/>
      <c r="AC618" s="64" t="e">
        <f t="shared" si="29"/>
        <v>#REF!</v>
      </c>
    </row>
    <row r="619" spans="1:29" ht="26.5" customHeight="1" x14ac:dyDescent="0.35">
      <c r="A619" s="10">
        <f t="shared" si="25"/>
        <v>38</v>
      </c>
      <c r="B619" s="10">
        <f t="shared" si="26"/>
        <v>1</v>
      </c>
      <c r="C619" s="177">
        <v>13076388</v>
      </c>
      <c r="D619" s="43">
        <v>44826</v>
      </c>
      <c r="E619" s="131" t="s">
        <v>1279</v>
      </c>
      <c r="F619" s="25" t="s">
        <v>80</v>
      </c>
      <c r="G619" s="25" t="s">
        <v>10</v>
      </c>
      <c r="H619" s="25" t="s">
        <v>237</v>
      </c>
      <c r="I619" s="25" t="s">
        <v>382</v>
      </c>
      <c r="J619" s="25" t="s">
        <v>220</v>
      </c>
      <c r="K619" s="4" t="str">
        <f>IF(_xlfn.XLOOKUP(LEFT(F619,12),'Reference_data '!G:G,'Reference_data '!I:I,"First Error",0,1)="First Error",_xlfn.XLOOKUP(LEFT(F619,7),'Reference_data '!G:G,'Reference_data '!H:H,"Second Error",0,1),_xlfn.XLOOKUP(LEFT(F619,12),'Reference_data '!G:G,'Reference_data '!I:I,"First Error",0,1))</f>
        <v>PACKING</v>
      </c>
      <c r="M619" s="63" t="e">
        <f>VLOOKUP(L619,'Reference_data '!$A$2:$B$17,2,0)</f>
        <v>#N/A</v>
      </c>
      <c r="N619" s="10" t="e">
        <f>VLOOKUP(L619,'Reference_data '!$A$2:$C$18,3,0)</f>
        <v>#N/A</v>
      </c>
      <c r="S619" s="139" t="s">
        <v>1186</v>
      </c>
      <c r="AA619" s="63"/>
      <c r="AC619" s="64" t="e">
        <f t="shared" si="29"/>
        <v>#REF!</v>
      </c>
    </row>
    <row r="620" spans="1:29" ht="26.5" customHeight="1" x14ac:dyDescent="0.35">
      <c r="A620" s="10">
        <f t="shared" si="25"/>
        <v>38</v>
      </c>
      <c r="B620" s="10">
        <f t="shared" si="26"/>
        <v>38</v>
      </c>
      <c r="C620" s="177">
        <v>13076426</v>
      </c>
      <c r="D620" s="376">
        <v>44826</v>
      </c>
      <c r="E620" s="131" t="s">
        <v>1280</v>
      </c>
      <c r="F620" s="25" t="s">
        <v>919</v>
      </c>
      <c r="G620" s="25" t="s">
        <v>61</v>
      </c>
      <c r="H620" s="25" t="s">
        <v>218</v>
      </c>
      <c r="I620" s="25" t="s">
        <v>285</v>
      </c>
      <c r="J620" s="25" t="s">
        <v>220</v>
      </c>
      <c r="K620" s="4" t="str">
        <f>IF(_xlfn.XLOOKUP(LEFT(F620,12),'Reference_data '!G:G,'Reference_data '!I:I,"First Error",0,1)="First Error",_xlfn.XLOOKUP(LEFT(F620,7),'Reference_data '!G:G,'Reference_data '!H:H,"Second Error",0,1),_xlfn.XLOOKUP(LEFT(F620,12),'Reference_data '!G:G,'Reference_data '!I:I,"First Error",0,1))</f>
        <v>PACKING</v>
      </c>
      <c r="L620" s="63">
        <v>3195</v>
      </c>
      <c r="M620" s="63" t="str">
        <f>VLOOKUP(L620,'Reference_data '!$A$2:$B$17,2,0)</f>
        <v>Mehul</v>
      </c>
      <c r="N620" s="10" t="str">
        <f>VLOOKUP(L620,'Reference_data '!$A$2:$C$18,3,0)</f>
        <v>ELE</v>
      </c>
      <c r="O620" s="134">
        <v>44826</v>
      </c>
      <c r="Q620" s="134">
        <v>44826</v>
      </c>
      <c r="S620" s="139" t="s">
        <v>1281</v>
      </c>
      <c r="AA620" s="63"/>
      <c r="AC620" s="64" t="e">
        <f t="shared" si="29"/>
        <v>#REF!</v>
      </c>
    </row>
    <row r="621" spans="1:29" ht="26.5" customHeight="1" x14ac:dyDescent="0.35">
      <c r="A621" s="10">
        <f t="shared" si="25"/>
        <v>5</v>
      </c>
      <c r="B621" s="10">
        <f t="shared" si="26"/>
        <v>6</v>
      </c>
      <c r="C621" s="177">
        <v>13150370</v>
      </c>
      <c r="D621" s="43">
        <v>44959</v>
      </c>
      <c r="E621" s="25" t="s">
        <v>1282</v>
      </c>
      <c r="F621" s="25" t="s">
        <v>1106</v>
      </c>
      <c r="G621" s="25" t="s">
        <v>10</v>
      </c>
      <c r="H621" s="25" t="s">
        <v>218</v>
      </c>
      <c r="I621" s="25" t="s">
        <v>266</v>
      </c>
      <c r="J621" s="25" t="s">
        <v>220</v>
      </c>
      <c r="K621" s="4" t="str">
        <f>IF(_xlfn.XLOOKUP(LEFT(F621,12),'Reference_data '!G:G,'Reference_data '!I:I,"First Error",0,1)="First Error",_xlfn.XLOOKUP(LEFT(F621,7),'Reference_data '!G:G,'Reference_data '!H:H,"Second Error",0,1),_xlfn.XLOOKUP(LEFT(F621,12),'Reference_data '!G:G,'Reference_data '!I:I,"First Error",0,1))</f>
        <v>REFINERY-BLEACHING CHEMICAL REFINERY 600 TPD</v>
      </c>
      <c r="L621" s="63">
        <v>8</v>
      </c>
      <c r="M621" s="10" t="s">
        <v>317</v>
      </c>
      <c r="N621" s="10" t="str">
        <f>VLOOKUP(L621,'Reference_data '!$A$2:$C$18,3,0)</f>
        <v>EXT</v>
      </c>
      <c r="O621" s="134">
        <v>44960</v>
      </c>
      <c r="Q621" s="134">
        <v>44961</v>
      </c>
      <c r="AA621" s="63" t="s">
        <v>114</v>
      </c>
    </row>
    <row r="622" spans="1:29" ht="26.5" customHeight="1" x14ac:dyDescent="0.35">
      <c r="A622" s="10">
        <f t="shared" si="25"/>
        <v>39</v>
      </c>
      <c r="B622" s="10">
        <f t="shared" si="26"/>
        <v>1</v>
      </c>
      <c r="C622" s="177">
        <v>13077635</v>
      </c>
      <c r="D622" s="376">
        <v>44828</v>
      </c>
      <c r="E622" s="131" t="s">
        <v>1283</v>
      </c>
      <c r="F622" s="25" t="s">
        <v>791</v>
      </c>
      <c r="G622" s="25" t="s">
        <v>92</v>
      </c>
      <c r="H622" s="25" t="s">
        <v>327</v>
      </c>
      <c r="I622" s="25" t="s">
        <v>219</v>
      </c>
      <c r="J622" s="25" t="s">
        <v>220</v>
      </c>
      <c r="K622" s="4" t="str">
        <f>IF(_xlfn.XLOOKUP(LEFT(F622,12),'Reference_data '!G:G,'Reference_data '!I:I,"First Error",0,1)="First Error",_xlfn.XLOOKUP(LEFT(F622,7),'Reference_data '!G:G,'Reference_data '!H:H,"Second Error",0,1),_xlfn.XLOOKUP(LEFT(F622,12),'Reference_data '!G:G,'Reference_data '!I:I,"First Error",0,1))</f>
        <v>PACKING</v>
      </c>
      <c r="M622" s="63" t="e">
        <f>VLOOKUP(L622,'Reference_data '!$A$2:$B$17,2,0)</f>
        <v>#N/A</v>
      </c>
      <c r="N622" s="10" t="e">
        <f>VLOOKUP(L622,'Reference_data '!$A$2:$C$18,3,0)</f>
        <v>#N/A</v>
      </c>
      <c r="S622" s="139" t="s">
        <v>1186</v>
      </c>
      <c r="AA622" s="63"/>
      <c r="AC622" s="64" t="e">
        <f t="shared" ref="AC622:AC629" si="30">_xlfn.XLOOKUP(C622,DATA1,DATA4,"NA",0,1)</f>
        <v>#REF!</v>
      </c>
    </row>
    <row r="623" spans="1:29" ht="26.5" customHeight="1" x14ac:dyDescent="0.35">
      <c r="A623" s="10">
        <f t="shared" si="25"/>
        <v>39</v>
      </c>
      <c r="B623" s="10">
        <f t="shared" si="26"/>
        <v>1</v>
      </c>
      <c r="C623" s="177">
        <v>13077767</v>
      </c>
      <c r="D623" s="43">
        <v>44829</v>
      </c>
      <c r="E623" s="131" t="s">
        <v>1284</v>
      </c>
      <c r="F623" s="25" t="s">
        <v>488</v>
      </c>
      <c r="G623" s="25" t="s">
        <v>10</v>
      </c>
      <c r="H623" s="25" t="s">
        <v>218</v>
      </c>
      <c r="I623" s="25" t="s">
        <v>435</v>
      </c>
      <c r="J623" s="25" t="s">
        <v>220</v>
      </c>
      <c r="K623" s="4" t="str">
        <f>IF(_xlfn.XLOOKUP(LEFT(F623,12),'Reference_data '!G:G,'Reference_data '!I:I,"First Error",0,1)="First Error",_xlfn.XLOOKUP(LEFT(F623,7),'Reference_data '!G:G,'Reference_data '!H:H,"Second Error",0,1),_xlfn.XLOOKUP(LEFT(F623,12),'Reference_data '!G:G,'Reference_data '!I:I,"First Error",0,1))</f>
        <v>PACKING TANKFARM PMFG</v>
      </c>
      <c r="M623" s="63" t="e">
        <f>VLOOKUP(L623,'Reference_data '!$A$2:$B$17,2,0)</f>
        <v>#N/A</v>
      </c>
      <c r="N623" s="10" t="e">
        <f>VLOOKUP(L623,'Reference_data '!$A$2:$C$18,3,0)</f>
        <v>#N/A</v>
      </c>
      <c r="S623" s="139" t="s">
        <v>1186</v>
      </c>
      <c r="AA623" s="63"/>
      <c r="AC623" s="64" t="e">
        <f t="shared" si="30"/>
        <v>#REF!</v>
      </c>
    </row>
    <row r="624" spans="1:29" ht="26.5" customHeight="1" x14ac:dyDescent="0.35">
      <c r="A624" s="10">
        <f t="shared" si="25"/>
        <v>39</v>
      </c>
      <c r="B624" s="10">
        <f t="shared" si="26"/>
        <v>1</v>
      </c>
      <c r="C624" s="177">
        <v>13077777</v>
      </c>
      <c r="D624" s="43">
        <v>44829</v>
      </c>
      <c r="E624" s="131" t="s">
        <v>1285</v>
      </c>
      <c r="F624" s="25" t="s">
        <v>72</v>
      </c>
      <c r="G624" s="25" t="s">
        <v>10</v>
      </c>
      <c r="H624" s="25" t="s">
        <v>218</v>
      </c>
      <c r="I624" s="25" t="s">
        <v>435</v>
      </c>
      <c r="J624" s="25" t="s">
        <v>220</v>
      </c>
      <c r="K624" s="4" t="str">
        <f>IF(_xlfn.XLOOKUP(LEFT(F624,12),'Reference_data '!G:G,'Reference_data '!I:I,"First Error",0,1)="First Error",_xlfn.XLOOKUP(LEFT(F624,7),'Reference_data '!G:G,'Reference_data '!H:H,"Second Error",0,1),_xlfn.XLOOKUP(LEFT(F624,12),'Reference_data '!G:G,'Reference_data '!I:I,"First Error",0,1))</f>
        <v>PACKING TANKFARM PMFG</v>
      </c>
      <c r="M624" s="63" t="e">
        <f>VLOOKUP(L624,'Reference_data '!$A$2:$B$17,2,0)</f>
        <v>#N/A</v>
      </c>
      <c r="N624" s="10" t="e">
        <f>VLOOKUP(L624,'Reference_data '!$A$2:$C$18,3,0)</f>
        <v>#N/A</v>
      </c>
      <c r="S624" s="139" t="s">
        <v>1186</v>
      </c>
      <c r="AA624" s="63"/>
      <c r="AC624" s="64" t="e">
        <f t="shared" si="30"/>
        <v>#REF!</v>
      </c>
    </row>
    <row r="625" spans="1:29" ht="26.5" customHeight="1" x14ac:dyDescent="0.35">
      <c r="A625" s="10">
        <f t="shared" si="25"/>
        <v>39</v>
      </c>
      <c r="B625" s="10">
        <f t="shared" si="26"/>
        <v>1</v>
      </c>
      <c r="C625" s="177">
        <v>13078592</v>
      </c>
      <c r="D625" s="376">
        <v>44830</v>
      </c>
      <c r="E625" s="131" t="s">
        <v>1257</v>
      </c>
      <c r="F625" s="25" t="s">
        <v>529</v>
      </c>
      <c r="G625" s="25" t="s">
        <v>92</v>
      </c>
      <c r="H625" s="25" t="s">
        <v>218</v>
      </c>
      <c r="I625" s="25" t="s">
        <v>435</v>
      </c>
      <c r="J625" s="25" t="s">
        <v>220</v>
      </c>
      <c r="K625" s="4" t="str">
        <f>IF(_xlfn.XLOOKUP(LEFT(F625,12),'Reference_data '!G:G,'Reference_data '!I:I,"First Error",0,1)="First Error",_xlfn.XLOOKUP(LEFT(F625,7),'Reference_data '!G:G,'Reference_data '!H:H,"Second Error",0,1),_xlfn.XLOOKUP(LEFT(F625,12),'Reference_data '!G:G,'Reference_data '!I:I,"First Error",0,1))</f>
        <v>PACKING</v>
      </c>
      <c r="L625" s="10" t="s">
        <v>288</v>
      </c>
      <c r="M625" s="63" t="e">
        <f>VLOOKUP(L625,'Reference_data '!$A$2:$B$17,2,0)</f>
        <v>#N/A</v>
      </c>
      <c r="O625" s="43">
        <v>44830</v>
      </c>
      <c r="P625" s="43">
        <v>44832</v>
      </c>
      <c r="S625" s="139" t="s">
        <v>1286</v>
      </c>
      <c r="AA625" s="63"/>
      <c r="AC625" s="64" t="e">
        <f t="shared" si="30"/>
        <v>#REF!</v>
      </c>
    </row>
    <row r="626" spans="1:29" ht="26.5" customHeight="1" x14ac:dyDescent="0.35">
      <c r="A626" s="10">
        <f t="shared" si="25"/>
        <v>37</v>
      </c>
      <c r="B626" s="10">
        <f t="shared" si="26"/>
        <v>1</v>
      </c>
      <c r="C626" s="177">
        <v>13078716</v>
      </c>
      <c r="D626" s="376">
        <v>44820</v>
      </c>
      <c r="E626" s="131" t="s">
        <v>1287</v>
      </c>
      <c r="F626" s="25" t="s">
        <v>1288</v>
      </c>
      <c r="G626" s="25" t="s">
        <v>92</v>
      </c>
      <c r="H626" s="25" t="s">
        <v>218</v>
      </c>
      <c r="I626" s="25" t="s">
        <v>435</v>
      </c>
      <c r="J626" s="25" t="s">
        <v>220</v>
      </c>
      <c r="K626" s="4" t="str">
        <f>IF(_xlfn.XLOOKUP(LEFT(F626,12),'Reference_data '!G:G,'Reference_data '!I:I,"First Error",0,1)="First Error",_xlfn.XLOOKUP(LEFT(F626,7),'Reference_data '!G:G,'Reference_data '!H:H,"Second Error",0,1),_xlfn.XLOOKUP(LEFT(F626,12),'Reference_data '!G:G,'Reference_data '!I:I,"First Error",0,1))</f>
        <v>PACKING</v>
      </c>
      <c r="L626" s="10" t="s">
        <v>288</v>
      </c>
      <c r="M626" s="63" t="e">
        <f>VLOOKUP(L626,'Reference_data '!$A$2:$B$17,2,0)</f>
        <v>#N/A</v>
      </c>
      <c r="O626" s="43">
        <v>44830</v>
      </c>
      <c r="P626" s="43">
        <v>44832</v>
      </c>
      <c r="Q626" s="43"/>
      <c r="S626" s="139" t="s">
        <v>1289</v>
      </c>
      <c r="AA626" s="63"/>
      <c r="AC626" s="64" t="e">
        <f t="shared" si="30"/>
        <v>#REF!</v>
      </c>
    </row>
    <row r="627" spans="1:29" ht="26.5" customHeight="1" x14ac:dyDescent="0.35">
      <c r="A627" s="10">
        <f t="shared" si="25"/>
        <v>39</v>
      </c>
      <c r="B627" s="10">
        <f t="shared" si="26"/>
        <v>1</v>
      </c>
      <c r="C627" s="177">
        <v>13078954</v>
      </c>
      <c r="D627" s="43">
        <v>44831</v>
      </c>
      <c r="E627" s="131" t="s">
        <v>1290</v>
      </c>
      <c r="F627" s="25" t="s">
        <v>394</v>
      </c>
      <c r="G627" s="25" t="s">
        <v>10</v>
      </c>
      <c r="H627" s="25" t="s">
        <v>218</v>
      </c>
      <c r="I627" s="25" t="s">
        <v>238</v>
      </c>
      <c r="J627" s="25" t="s">
        <v>220</v>
      </c>
      <c r="K627" s="4" t="str">
        <f>IF(_xlfn.XLOOKUP(LEFT(F627,12),'Reference_data '!G:G,'Reference_data '!I:I,"First Error",0,1)="First Error",_xlfn.XLOOKUP(LEFT(F627,7),'Reference_data '!G:G,'Reference_data '!H:H,"Second Error",0,1),_xlfn.XLOOKUP(LEFT(F627,12),'Reference_data '!G:G,'Reference_data '!I:I,"First Error",0,1))</f>
        <v>PACKING</v>
      </c>
      <c r="L627" s="25" t="s">
        <v>288</v>
      </c>
      <c r="M627" s="63" t="s">
        <v>1291</v>
      </c>
      <c r="O627" s="43">
        <v>44830</v>
      </c>
      <c r="P627" s="167">
        <v>44832</v>
      </c>
      <c r="S627" s="139" t="s">
        <v>1292</v>
      </c>
      <c r="AA627" s="63"/>
      <c r="AC627" s="64" t="e">
        <f t="shared" si="30"/>
        <v>#REF!</v>
      </c>
    </row>
    <row r="628" spans="1:29" ht="26.5" customHeight="1" x14ac:dyDescent="0.35">
      <c r="A628" s="10">
        <f t="shared" si="25"/>
        <v>39</v>
      </c>
      <c r="B628" s="10">
        <f t="shared" si="26"/>
        <v>9</v>
      </c>
      <c r="C628" s="177">
        <v>13079607</v>
      </c>
      <c r="D628" s="43">
        <v>44832</v>
      </c>
      <c r="E628" s="131" t="s">
        <v>1293</v>
      </c>
      <c r="F628" s="25" t="s">
        <v>1294</v>
      </c>
      <c r="G628" s="25" t="s">
        <v>10</v>
      </c>
      <c r="H628" s="25" t="s">
        <v>218</v>
      </c>
      <c r="I628" s="25" t="s">
        <v>344</v>
      </c>
      <c r="J628" s="25" t="s">
        <v>220</v>
      </c>
      <c r="K628" s="4" t="str">
        <f>IF(_xlfn.XLOOKUP(LEFT(F628,12),'Reference_data '!G:G,'Reference_data '!I:I,"First Error",0,1)="First Error",_xlfn.XLOOKUP(LEFT(F628,7),'Reference_data '!G:G,'Reference_data '!H:H,"Second Error",0,1),_xlfn.XLOOKUP(LEFT(F628,12),'Reference_data '!G:G,'Reference_data '!I:I,"First Error",0,1))</f>
        <v xml:space="preserve"> ETP</v>
      </c>
      <c r="L628" s="63">
        <v>2785</v>
      </c>
      <c r="M628" s="63" t="s">
        <v>1255</v>
      </c>
      <c r="O628" s="134">
        <v>44986</v>
      </c>
      <c r="P628" s="134"/>
      <c r="Q628" s="134">
        <v>44986</v>
      </c>
      <c r="R628" s="63">
        <v>2</v>
      </c>
      <c r="S628" s="139" t="s">
        <v>1295</v>
      </c>
      <c r="X628" s="63">
        <v>100516278</v>
      </c>
      <c r="AA628" s="63"/>
      <c r="AC628" s="64" t="e">
        <f t="shared" si="30"/>
        <v>#REF!</v>
      </c>
    </row>
    <row r="629" spans="1:29" ht="26.5" customHeight="1" x14ac:dyDescent="0.35">
      <c r="A629" s="10">
        <f t="shared" si="25"/>
        <v>39</v>
      </c>
      <c r="B629" s="10">
        <f t="shared" si="26"/>
        <v>1</v>
      </c>
      <c r="C629" s="177">
        <v>13080002</v>
      </c>
      <c r="D629" s="376">
        <v>44833</v>
      </c>
      <c r="E629" s="131" t="s">
        <v>1296</v>
      </c>
      <c r="F629" s="25" t="s">
        <v>723</v>
      </c>
      <c r="G629" s="25" t="s">
        <v>92</v>
      </c>
      <c r="H629" s="25" t="s">
        <v>218</v>
      </c>
      <c r="I629" s="25" t="s">
        <v>435</v>
      </c>
      <c r="J629" s="25" t="s">
        <v>220</v>
      </c>
      <c r="K629" s="4" t="str">
        <f>IF(_xlfn.XLOOKUP(LEFT(F629,12),'Reference_data '!G:G,'Reference_data '!I:I,"First Error",0,1)="First Error",_xlfn.XLOOKUP(LEFT(F629,7),'Reference_data '!G:G,'Reference_data '!H:H,"Second Error",0,1),_xlfn.XLOOKUP(LEFT(F629,12),'Reference_data '!G:G,'Reference_data '!I:I,"First Error",0,1))</f>
        <v>PACKING</v>
      </c>
      <c r="L629" s="63">
        <v>2801</v>
      </c>
      <c r="M629" s="63" t="s">
        <v>98</v>
      </c>
      <c r="O629" s="134">
        <v>44833</v>
      </c>
      <c r="S629" s="139" t="s">
        <v>1297</v>
      </c>
      <c r="AA629" s="63"/>
      <c r="AC629" s="64" t="e">
        <f t="shared" si="30"/>
        <v>#REF!</v>
      </c>
    </row>
    <row r="630" spans="1:29" ht="26.5" customHeight="1" x14ac:dyDescent="0.35">
      <c r="A630" s="10">
        <f t="shared" si="25"/>
        <v>5</v>
      </c>
      <c r="B630" s="10">
        <f t="shared" si="26"/>
        <v>6</v>
      </c>
      <c r="C630" s="177">
        <v>13150372</v>
      </c>
      <c r="D630" s="43">
        <v>44959</v>
      </c>
      <c r="E630" s="25" t="s">
        <v>1298</v>
      </c>
      <c r="F630" s="25" t="s">
        <v>143</v>
      </c>
      <c r="G630" s="25" t="s">
        <v>92</v>
      </c>
      <c r="H630" s="25" t="s">
        <v>218</v>
      </c>
      <c r="I630" s="25" t="s">
        <v>266</v>
      </c>
      <c r="J630" s="25" t="s">
        <v>220</v>
      </c>
      <c r="K630" s="4" t="str">
        <f>IF(_xlfn.XLOOKUP(LEFT(F630,12),'Reference_data '!G:G,'Reference_data '!I:I,"First Error",0,1)="First Error",_xlfn.XLOOKUP(LEFT(F630,7),'Reference_data '!G:G,'Reference_data '!H:H,"Second Error",0,1),_xlfn.XLOOKUP(LEFT(F630,12),'Reference_data '!G:G,'Reference_data '!I:I,"First Error",0,1))</f>
        <v>REFINERY-BLEACHING CHEMICAL REFINERY 600 TPD</v>
      </c>
      <c r="L630" s="63">
        <v>2801</v>
      </c>
      <c r="M630" s="10" t="str">
        <f>VLOOKUP(L630,'Reference_data '!$A$2:$B$17,2,0)</f>
        <v>Ramani</v>
      </c>
      <c r="N630" s="10" t="str">
        <f>VLOOKUP(L630,'Reference_data '!$A$2:$C$18,3,0)</f>
        <v>INS</v>
      </c>
      <c r="O630" s="134">
        <v>44960</v>
      </c>
      <c r="P630" s="134">
        <v>44965</v>
      </c>
      <c r="Q630" s="134">
        <v>44962</v>
      </c>
      <c r="R630" s="63">
        <v>1.5</v>
      </c>
      <c r="S630" s="139" t="s">
        <v>1299</v>
      </c>
      <c r="AA630" s="63"/>
    </row>
    <row r="631" spans="1:29" ht="26.5" customHeight="1" x14ac:dyDescent="0.35">
      <c r="A631" s="10">
        <f t="shared" si="25"/>
        <v>39</v>
      </c>
      <c r="B631" s="10">
        <f t="shared" si="26"/>
        <v>1</v>
      </c>
      <c r="C631" s="177">
        <v>13080284</v>
      </c>
      <c r="D631" s="43">
        <v>44833</v>
      </c>
      <c r="E631" s="131" t="s">
        <v>1300</v>
      </c>
      <c r="F631" s="25" t="s">
        <v>1301</v>
      </c>
      <c r="G631" s="25" t="s">
        <v>10</v>
      </c>
      <c r="H631" s="25" t="s">
        <v>223</v>
      </c>
      <c r="I631" s="25" t="s">
        <v>762</v>
      </c>
      <c r="J631" s="25" t="s">
        <v>220</v>
      </c>
      <c r="K631" s="4" t="str">
        <f>IF(_xlfn.XLOOKUP(LEFT(F631,12),'Reference_data '!G:G,'Reference_data '!I:I,"First Error",0,1)="First Error",_xlfn.XLOOKUP(LEFT(F631,7),'Reference_data '!G:G,'Reference_data '!H:H,"Second Error",0,1),_xlfn.XLOOKUP(LEFT(F631,12),'Reference_data '!G:G,'Reference_data '!I:I,"First Error",0,1))</f>
        <v>BOILER-WATER TREATMENT PLANT WTP</v>
      </c>
      <c r="AA631" s="63"/>
      <c r="AC631" s="64" t="e">
        <f>_xlfn.XLOOKUP(C631,DATA1,DATA4,"NA",0,1)</f>
        <v>#REF!</v>
      </c>
    </row>
    <row r="632" spans="1:29" ht="26.5" customHeight="1" x14ac:dyDescent="0.35">
      <c r="A632" s="10">
        <f t="shared" si="25"/>
        <v>40</v>
      </c>
      <c r="B632" s="10">
        <f t="shared" si="26"/>
        <v>1</v>
      </c>
      <c r="C632" s="177">
        <v>13081975</v>
      </c>
      <c r="D632" s="43">
        <v>44837</v>
      </c>
      <c r="E632" s="131" t="s">
        <v>1302</v>
      </c>
      <c r="F632" s="25" t="s">
        <v>1303</v>
      </c>
      <c r="G632" s="25" t="s">
        <v>10</v>
      </c>
      <c r="H632" s="25" t="s">
        <v>218</v>
      </c>
      <c r="I632" s="25" t="s">
        <v>435</v>
      </c>
      <c r="J632" s="25" t="s">
        <v>220</v>
      </c>
      <c r="K632" s="4" t="str">
        <f>IF(_xlfn.XLOOKUP(LEFT(F632,12),'Reference_data '!G:G,'Reference_data '!I:I,"First Error",0,1)="First Error",_xlfn.XLOOKUP(LEFT(F632,7),'Reference_data '!G:G,'Reference_data '!H:H,"Second Error",0,1),_xlfn.XLOOKUP(LEFT(F632,12),'Reference_data '!G:G,'Reference_data '!I:I,"First Error",0,1))</f>
        <v>PACKING</v>
      </c>
      <c r="L632" s="63">
        <v>8</v>
      </c>
      <c r="M632" s="63" t="s">
        <v>267</v>
      </c>
      <c r="N632" s="10" t="str">
        <f>VLOOKUP(L632,'Reference_data '!$A$2:$C$18,3,0)</f>
        <v>EXT</v>
      </c>
      <c r="O632" s="134">
        <v>44837</v>
      </c>
      <c r="S632" s="139" t="s">
        <v>1304</v>
      </c>
      <c r="AA632" s="63"/>
      <c r="AC632" s="64" t="e">
        <f>_xlfn.XLOOKUP(C632,DATA1,DATA4,"NA",0,1)</f>
        <v>#REF!</v>
      </c>
    </row>
    <row r="633" spans="1:29" ht="26.5" customHeight="1" x14ac:dyDescent="0.35">
      <c r="A633" s="10">
        <f t="shared" si="25"/>
        <v>40</v>
      </c>
      <c r="B633" s="10">
        <f t="shared" si="26"/>
        <v>1</v>
      </c>
      <c r="C633" s="177">
        <v>13082651</v>
      </c>
      <c r="D633" s="376">
        <v>44838</v>
      </c>
      <c r="E633" s="131" t="s">
        <v>1305</v>
      </c>
      <c r="F633" s="25" t="s">
        <v>1288</v>
      </c>
      <c r="G633" s="25" t="s">
        <v>92</v>
      </c>
      <c r="H633" s="25" t="s">
        <v>218</v>
      </c>
      <c r="I633" s="25" t="s">
        <v>435</v>
      </c>
      <c r="J633" s="25" t="s">
        <v>220</v>
      </c>
      <c r="K633" s="4" t="str">
        <f>IF(_xlfn.XLOOKUP(LEFT(F633,12),'Reference_data '!G:G,'Reference_data '!I:I,"First Error",0,1)="First Error",_xlfn.XLOOKUP(LEFT(F633,7),'Reference_data '!G:G,'Reference_data '!H:H,"Second Error",0,1),_xlfn.XLOOKUP(LEFT(F633,12),'Reference_data '!G:G,'Reference_data '!I:I,"First Error",0,1))</f>
        <v>PACKING</v>
      </c>
      <c r="L633" s="63">
        <v>2801</v>
      </c>
      <c r="M633" s="63" t="str">
        <f>VLOOKUP(L633,'Reference_data '!$A$2:$B$17,2,0)</f>
        <v>Ramani</v>
      </c>
      <c r="N633" s="10" t="str">
        <f>VLOOKUP(L633,'Reference_data '!$A$2:$C$18,3,0)</f>
        <v>INS</v>
      </c>
      <c r="O633" s="134">
        <v>44838</v>
      </c>
      <c r="S633" s="139" t="s">
        <v>1306</v>
      </c>
      <c r="AA633" s="63"/>
      <c r="AC633" s="64" t="e">
        <f>_xlfn.XLOOKUP(C633,DATA1,DATA4,"NA",0,1)</f>
        <v>#REF!</v>
      </c>
    </row>
    <row r="634" spans="1:29" ht="26.5" customHeight="1" x14ac:dyDescent="0.35">
      <c r="A634" s="10">
        <f t="shared" si="25"/>
        <v>40</v>
      </c>
      <c r="B634" s="10">
        <f t="shared" si="26"/>
        <v>1</v>
      </c>
      <c r="C634" s="177">
        <v>13083502</v>
      </c>
      <c r="D634" s="43">
        <v>44839</v>
      </c>
      <c r="E634" s="131" t="s">
        <v>1307</v>
      </c>
      <c r="F634" s="25" t="s">
        <v>1308</v>
      </c>
      <c r="G634" s="25" t="s">
        <v>10</v>
      </c>
      <c r="H634" s="25" t="s">
        <v>218</v>
      </c>
      <c r="I634" s="25" t="s">
        <v>287</v>
      </c>
      <c r="J634" s="25" t="s">
        <v>220</v>
      </c>
      <c r="K634" s="4" t="str">
        <f>IF(_xlfn.XLOOKUP(LEFT(F634,12),'Reference_data '!G:G,'Reference_data '!I:I,"First Error",0,1)="First Error",_xlfn.XLOOKUP(LEFT(F634,7),'Reference_data '!G:G,'Reference_data '!H:H,"Second Error",0,1),_xlfn.XLOOKUP(LEFT(F634,12),'Reference_data '!G:G,'Reference_data '!I:I,"First Error",0,1))</f>
        <v>BOILER-WATER TREATMENT PLANT WTP</v>
      </c>
      <c r="M634" s="63" t="e">
        <f>VLOOKUP(L634,'Reference_data '!$A$2:$B$17,2,0)</f>
        <v>#N/A</v>
      </c>
      <c r="N634" s="10" t="e">
        <f>VLOOKUP(L634,'Reference_data '!$A$2:$C$18,3,0)</f>
        <v>#N/A</v>
      </c>
      <c r="AA634" s="63"/>
    </row>
    <row r="635" spans="1:29" ht="26.5" customHeight="1" x14ac:dyDescent="0.35">
      <c r="A635" s="10">
        <f t="shared" si="25"/>
        <v>41</v>
      </c>
      <c r="B635" s="10">
        <f t="shared" si="26"/>
        <v>1</v>
      </c>
      <c r="C635" s="177">
        <v>13087391</v>
      </c>
      <c r="D635" s="43">
        <v>44846</v>
      </c>
      <c r="E635" s="131" t="s">
        <v>1309</v>
      </c>
      <c r="F635" s="25" t="s">
        <v>851</v>
      </c>
      <c r="G635" s="25" t="s">
        <v>10</v>
      </c>
      <c r="H635" s="25" t="s">
        <v>237</v>
      </c>
      <c r="I635" s="25" t="s">
        <v>238</v>
      </c>
      <c r="J635" s="25" t="s">
        <v>220</v>
      </c>
      <c r="K635" s="4" t="str">
        <f>IF(_xlfn.XLOOKUP(LEFT(F635,12),'Reference_data '!G:G,'Reference_data '!I:I,"First Error",0,1)="First Error",_xlfn.XLOOKUP(LEFT(F635,7),'Reference_data '!G:G,'Reference_data '!H:H,"Second Error",0,1),_xlfn.XLOOKUP(LEFT(F635,12),'Reference_data '!G:G,'Reference_data '!I:I,"First Error",0,1))</f>
        <v>PACKING</v>
      </c>
      <c r="M635" s="63" t="e">
        <f>VLOOKUP(L635,'Reference_data '!$A$2:$B$17,2,0)</f>
        <v>#N/A</v>
      </c>
      <c r="N635" s="10" t="e">
        <f>VLOOKUP(L635,'Reference_data '!$A$2:$C$18,3,0)</f>
        <v>#N/A</v>
      </c>
      <c r="O635" s="134">
        <v>44847</v>
      </c>
      <c r="S635" s="139" t="s">
        <v>1310</v>
      </c>
      <c r="AA635" s="63"/>
    </row>
    <row r="636" spans="1:29" ht="26.5" customHeight="1" x14ac:dyDescent="0.35">
      <c r="A636" s="10">
        <f t="shared" si="25"/>
        <v>42</v>
      </c>
      <c r="B636" s="10">
        <f t="shared" si="26"/>
        <v>1</v>
      </c>
      <c r="C636" s="177">
        <v>13091219</v>
      </c>
      <c r="D636" s="233">
        <v>44853</v>
      </c>
      <c r="E636" s="131" t="s">
        <v>1311</v>
      </c>
      <c r="F636" s="25" t="s">
        <v>437</v>
      </c>
      <c r="G636" s="25" t="s">
        <v>92</v>
      </c>
      <c r="H636" s="25" t="s">
        <v>218</v>
      </c>
      <c r="I636" s="25" t="s">
        <v>344</v>
      </c>
      <c r="J636" s="25" t="s">
        <v>220</v>
      </c>
      <c r="K636" s="4" t="str">
        <f>IF(_xlfn.XLOOKUP(LEFT(F636,12),'Reference_data '!G:G,'Reference_data '!I:I,"First Error",0,1)="First Error",_xlfn.XLOOKUP(LEFT(F636,7),'Reference_data '!G:G,'Reference_data '!H:H,"Second Error",0,1),_xlfn.XLOOKUP(LEFT(F636,12),'Reference_data '!G:G,'Reference_data '!I:I,"First Error",0,1))</f>
        <v xml:space="preserve"> ETP</v>
      </c>
      <c r="L636" s="63">
        <v>3346</v>
      </c>
      <c r="M636" s="63" t="str">
        <f>VLOOKUP(L636,'Reference_data '!$A$2:$B$17,2,0)</f>
        <v>Manish</v>
      </c>
      <c r="N636" s="10" t="str">
        <f>VLOOKUP(L636,'Reference_data '!$A$2:$C$18,3,0)</f>
        <v>INS</v>
      </c>
      <c r="O636" s="26">
        <v>44875</v>
      </c>
      <c r="AA636" s="63"/>
    </row>
    <row r="637" spans="1:29" ht="26.5" customHeight="1" x14ac:dyDescent="0.35">
      <c r="A637" s="10">
        <f t="shared" si="25"/>
        <v>43</v>
      </c>
      <c r="B637" s="10">
        <f t="shared" si="26"/>
        <v>5</v>
      </c>
      <c r="C637" s="177">
        <v>13093129</v>
      </c>
      <c r="D637" s="43">
        <v>44856</v>
      </c>
      <c r="E637" s="131" t="s">
        <v>1312</v>
      </c>
      <c r="F637" s="25" t="s">
        <v>87</v>
      </c>
      <c r="G637" s="25" t="s">
        <v>10</v>
      </c>
      <c r="H637" s="25" t="s">
        <v>218</v>
      </c>
      <c r="I637" s="25" t="s">
        <v>291</v>
      </c>
      <c r="J637" s="25" t="s">
        <v>220</v>
      </c>
      <c r="K637" s="4" t="str">
        <f>IF(_xlfn.XLOOKUP(LEFT(F637,12),'Reference_data '!G:G,'Reference_data '!I:I,"First Error",0,1)="First Error",_xlfn.XLOOKUP(LEFT(F637,7),'Reference_data '!G:G,'Reference_data '!H:H,"Second Error",0,1),_xlfn.XLOOKUP(LEFT(F637,12),'Reference_data '!G:G,'Reference_data '!I:I,"First Error",0,1))</f>
        <v>BOILER</v>
      </c>
      <c r="L637" s="63">
        <v>3347</v>
      </c>
      <c r="M637" s="63" t="str">
        <f>VLOOKUP(L637,'Reference_data '!$A$2:$B$17,2,0)</f>
        <v>Debabrata</v>
      </c>
      <c r="N637" s="10" t="str">
        <f>VLOOKUP(L637,'Reference_data '!$A$2:$C$18,3,0)</f>
        <v>MEC</v>
      </c>
      <c r="O637" s="134">
        <v>44956</v>
      </c>
      <c r="Q637" s="134">
        <v>44956</v>
      </c>
      <c r="AA637" s="63" t="s">
        <v>140</v>
      </c>
    </row>
    <row r="638" spans="1:29" ht="26.5" customHeight="1" x14ac:dyDescent="0.35">
      <c r="A638" s="10">
        <f t="shared" si="25"/>
        <v>43</v>
      </c>
      <c r="B638" s="10">
        <f t="shared" si="26"/>
        <v>1</v>
      </c>
      <c r="C638" s="177">
        <v>13093181</v>
      </c>
      <c r="D638" s="43">
        <v>44856</v>
      </c>
      <c r="E638" s="131" t="s">
        <v>1313</v>
      </c>
      <c r="F638" s="25" t="s">
        <v>1314</v>
      </c>
      <c r="G638" s="25" t="s">
        <v>10</v>
      </c>
      <c r="H638" s="25" t="s">
        <v>223</v>
      </c>
      <c r="I638" s="25" t="s">
        <v>233</v>
      </c>
      <c r="J638" s="25" t="s">
        <v>220</v>
      </c>
      <c r="K638" s="4" t="str">
        <f>IF(_xlfn.XLOOKUP(LEFT(F638,12),'Reference_data '!G:G,'Reference_data '!I:I,"First Error",0,1)="First Error",_xlfn.XLOOKUP(LEFT(F638,7),'Reference_data '!G:G,'Reference_data '!H:H,"Second Error",0,1),_xlfn.XLOOKUP(LEFT(F638,12),'Reference_data '!G:G,'Reference_data '!I:I,"First Error",0,1))</f>
        <v>BOILER-TURBINE</v>
      </c>
      <c r="M638" s="63" t="e">
        <f>VLOOKUP(L638,'Reference_data '!$A$2:$B$17,2,0)</f>
        <v>#N/A</v>
      </c>
      <c r="N638" s="10" t="e">
        <f>VLOOKUP(L638,'Reference_data '!$A$2:$C$18,3,0)</f>
        <v>#N/A</v>
      </c>
      <c r="P638" s="134">
        <v>44870</v>
      </c>
      <c r="AA638" s="63"/>
    </row>
    <row r="639" spans="1:29" ht="26.5" customHeight="1" x14ac:dyDescent="0.35">
      <c r="A639" s="10">
        <f t="shared" si="25"/>
        <v>44</v>
      </c>
      <c r="B639" s="10">
        <f t="shared" si="26"/>
        <v>1</v>
      </c>
      <c r="C639" s="177">
        <v>13100441</v>
      </c>
      <c r="D639" s="43">
        <v>44869</v>
      </c>
      <c r="E639" s="131" t="s">
        <v>1315</v>
      </c>
      <c r="F639" s="25" t="s">
        <v>1232</v>
      </c>
      <c r="G639" s="25" t="s">
        <v>10</v>
      </c>
      <c r="H639" s="25" t="s">
        <v>218</v>
      </c>
      <c r="I639" s="25" t="s">
        <v>285</v>
      </c>
      <c r="J639" s="25" t="s">
        <v>220</v>
      </c>
      <c r="K639" s="4" t="str">
        <f>IF(_xlfn.XLOOKUP(LEFT(F639,12),'Reference_data '!G:G,'Reference_data '!I:I,"First Error",0,1)="First Error",_xlfn.XLOOKUP(LEFT(F639,7),'Reference_data '!G:G,'Reference_data '!H:H,"Second Error",0,1),_xlfn.XLOOKUP(LEFT(F639,12),'Reference_data '!G:G,'Reference_data '!I:I,"First Error",0,1))</f>
        <v>PACKING</v>
      </c>
      <c r="L639" s="63">
        <v>2784</v>
      </c>
      <c r="M639" s="63" t="str">
        <f>VLOOKUP(L639,'Reference_data '!$A$2:$B$17,2,0)</f>
        <v>Jignesh</v>
      </c>
      <c r="N639" s="10" t="str">
        <f>VLOOKUP(L639,'Reference_data '!$A$2:$C$18,3,0)</f>
        <v>MEC</v>
      </c>
      <c r="O639" s="134">
        <v>44873</v>
      </c>
      <c r="S639" s="139" t="s">
        <v>1186</v>
      </c>
      <c r="AA639" s="63"/>
    </row>
    <row r="640" spans="1:29" ht="26.5" customHeight="1" x14ac:dyDescent="0.35">
      <c r="A640" s="10">
        <f t="shared" si="25"/>
        <v>45</v>
      </c>
      <c r="B640" s="10">
        <f t="shared" si="26"/>
        <v>1</v>
      </c>
      <c r="C640" s="177">
        <v>13100893</v>
      </c>
      <c r="D640" s="43">
        <v>44870</v>
      </c>
      <c r="E640" s="131" t="s">
        <v>1316</v>
      </c>
      <c r="F640" s="25" t="s">
        <v>1066</v>
      </c>
      <c r="G640" s="25" t="s">
        <v>10</v>
      </c>
      <c r="H640" s="25" t="s">
        <v>218</v>
      </c>
      <c r="I640" s="25" t="s">
        <v>285</v>
      </c>
      <c r="J640" s="25" t="s">
        <v>220</v>
      </c>
      <c r="K640" s="4" t="str">
        <f>IF(_xlfn.XLOOKUP(LEFT(F640,12),'Reference_data '!G:G,'Reference_data '!I:I,"First Error",0,1)="First Error",_xlfn.XLOOKUP(LEFT(F640,7),'Reference_data '!G:G,'Reference_data '!H:H,"Second Error",0,1),_xlfn.XLOOKUP(LEFT(F640,12),'Reference_data '!G:G,'Reference_data '!I:I,"First Error",0,1))</f>
        <v>PACKING</v>
      </c>
      <c r="M640" s="63" t="e">
        <f>VLOOKUP(L640,'Reference_data '!$A$2:$B$17,2,0)</f>
        <v>#N/A</v>
      </c>
      <c r="N640" s="10" t="e">
        <f>VLOOKUP(L640,'Reference_data '!$A$2:$C$18,3,0)</f>
        <v>#N/A</v>
      </c>
      <c r="S640" s="139" t="s">
        <v>1186</v>
      </c>
      <c r="AA640" s="63"/>
    </row>
    <row r="641" spans="1:27" ht="26.5" customHeight="1" x14ac:dyDescent="0.35">
      <c r="A641" s="10">
        <f t="shared" si="25"/>
        <v>46</v>
      </c>
      <c r="B641" s="10">
        <f t="shared" si="26"/>
        <v>1</v>
      </c>
      <c r="C641" s="177">
        <v>13106510</v>
      </c>
      <c r="D641" s="43">
        <v>44880</v>
      </c>
      <c r="E641" s="131" t="s">
        <v>1317</v>
      </c>
      <c r="F641" s="25" t="s">
        <v>106</v>
      </c>
      <c r="G641" s="25" t="s">
        <v>10</v>
      </c>
      <c r="H641" s="25" t="s">
        <v>218</v>
      </c>
      <c r="I641" s="25" t="s">
        <v>625</v>
      </c>
      <c r="J641" s="25" t="s">
        <v>220</v>
      </c>
      <c r="K641" s="4" t="str">
        <f>IF(_xlfn.XLOOKUP(LEFT(F641,12),'Reference_data '!G:G,'Reference_data '!I:I,"First Error",0,1)="First Error",_xlfn.XLOOKUP(LEFT(F641,7),'Reference_data '!G:G,'Reference_data '!H:H,"Second Error",0,1),_xlfn.XLOOKUP(LEFT(F641,12),'Reference_data '!G:G,'Reference_data '!I:I,"First Error",0,1))</f>
        <v>WAREHOUSE</v>
      </c>
      <c r="M641" s="10" t="e">
        <f>VLOOKUP(L641,'Reference_data '!$A$2:$B$17,2,0)</f>
        <v>#N/A</v>
      </c>
      <c r="N641" s="10" t="e">
        <f>VLOOKUP(L641,'Reference_data '!$A$2:$C$18,3,0)</f>
        <v>#N/A</v>
      </c>
      <c r="AA641" s="63"/>
    </row>
    <row r="642" spans="1:27" ht="26.5" customHeight="1" x14ac:dyDescent="0.35">
      <c r="A642" s="10">
        <f t="shared" ref="A642:A705" si="31">WEEKNUM($D642,16)</f>
        <v>47</v>
      </c>
      <c r="B642" s="10">
        <f t="shared" ref="B642:B705" si="32">IF(J642="COMP",WEEKNUM(Q642,16),"")</f>
        <v>1</v>
      </c>
      <c r="C642" s="177">
        <v>13109462</v>
      </c>
      <c r="D642" s="43">
        <v>44886</v>
      </c>
      <c r="E642" s="131" t="s">
        <v>1318</v>
      </c>
      <c r="F642" s="25" t="s">
        <v>1319</v>
      </c>
      <c r="G642" s="25" t="s">
        <v>10</v>
      </c>
      <c r="H642" s="25" t="s">
        <v>223</v>
      </c>
      <c r="I642" s="25" t="s">
        <v>762</v>
      </c>
      <c r="J642" s="25" t="s">
        <v>220</v>
      </c>
      <c r="K642" s="4" t="str">
        <f>IF(_xlfn.XLOOKUP(LEFT(F642,12),'Reference_data '!G:G,'Reference_data '!I:I,"First Error",0,1)="First Error",_xlfn.XLOOKUP(LEFT(F642,7),'Reference_data '!G:G,'Reference_data '!H:H,"Second Error",0,1),_xlfn.XLOOKUP(LEFT(F642,12),'Reference_data '!G:G,'Reference_data '!I:I,"First Error",0,1))</f>
        <v>BOILER</v>
      </c>
      <c r="M642" s="10" t="e">
        <f>VLOOKUP(L642,'Reference_data '!$A$2:$B$17,2,0)</f>
        <v>#N/A</v>
      </c>
      <c r="N642" s="10" t="e">
        <f>VLOOKUP(L642,'Reference_data '!$A$2:$C$18,3,0)</f>
        <v>#N/A</v>
      </c>
      <c r="AA642" s="63"/>
    </row>
    <row r="643" spans="1:27" ht="26.5" customHeight="1" x14ac:dyDescent="0.35">
      <c r="A643" s="10">
        <f t="shared" si="31"/>
        <v>47</v>
      </c>
      <c r="B643" s="10">
        <f t="shared" si="32"/>
        <v>1</v>
      </c>
      <c r="C643" s="177">
        <v>13110605</v>
      </c>
      <c r="D643" s="376">
        <v>44888</v>
      </c>
      <c r="E643" s="131" t="s">
        <v>1320</v>
      </c>
      <c r="F643" s="25" t="s">
        <v>80</v>
      </c>
      <c r="G643" s="25" t="s">
        <v>61</v>
      </c>
      <c r="H643" s="25" t="s">
        <v>237</v>
      </c>
      <c r="I643" s="25" t="s">
        <v>382</v>
      </c>
      <c r="J643" s="25" t="s">
        <v>220</v>
      </c>
      <c r="K643" s="4" t="str">
        <f>IF(_xlfn.XLOOKUP(LEFT(F643,12),'Reference_data '!G:G,'Reference_data '!I:I,"First Error",0,1)="First Error",_xlfn.XLOOKUP(LEFT(F643,7),'Reference_data '!G:G,'Reference_data '!H:H,"Second Error",0,1),_xlfn.XLOOKUP(LEFT(F643,12),'Reference_data '!G:G,'Reference_data '!I:I,"First Error",0,1))</f>
        <v>PACKING</v>
      </c>
      <c r="M643" s="10" t="e">
        <f>VLOOKUP(L643,'Reference_data '!$A$2:$B$17,2,0)</f>
        <v>#N/A</v>
      </c>
      <c r="N643" s="10" t="e">
        <f>VLOOKUP(L643,'Reference_data '!$A$2:$C$18,3,0)</f>
        <v>#N/A</v>
      </c>
      <c r="AA643" s="63"/>
    </row>
    <row r="644" spans="1:27" ht="26.5" customHeight="1" x14ac:dyDescent="0.35">
      <c r="A644" s="10">
        <f t="shared" si="31"/>
        <v>47</v>
      </c>
      <c r="B644" s="10">
        <f t="shared" si="32"/>
        <v>1</v>
      </c>
      <c r="C644" s="177">
        <v>13111012</v>
      </c>
      <c r="D644" s="43">
        <v>44888</v>
      </c>
      <c r="E644" s="131" t="s">
        <v>1321</v>
      </c>
      <c r="F644" s="25" t="s">
        <v>1275</v>
      </c>
      <c r="G644" s="25" t="s">
        <v>10</v>
      </c>
      <c r="H644" s="25" t="s">
        <v>218</v>
      </c>
      <c r="I644" s="25" t="s">
        <v>285</v>
      </c>
      <c r="J644" s="25" t="s">
        <v>220</v>
      </c>
      <c r="K644" s="4" t="str">
        <f>IF(_xlfn.XLOOKUP(LEFT(F644,12),'Reference_data '!G:G,'Reference_data '!I:I,"First Error",0,1)="First Error",_xlfn.XLOOKUP(LEFT(F644,7),'Reference_data '!G:G,'Reference_data '!H:H,"Second Error",0,1),_xlfn.XLOOKUP(LEFT(F644,12),'Reference_data '!G:G,'Reference_data '!I:I,"First Error",0,1))</f>
        <v>PACKING</v>
      </c>
      <c r="M644" s="10" t="e">
        <f>VLOOKUP(L644,'Reference_data '!$A$2:$B$17,2,0)</f>
        <v>#N/A</v>
      </c>
      <c r="N644" s="10" t="e">
        <f>VLOOKUP(L644,'Reference_data '!$A$2:$C$18,3,0)</f>
        <v>#N/A</v>
      </c>
      <c r="S644" s="139" t="s">
        <v>1186</v>
      </c>
      <c r="AA644" s="63"/>
    </row>
    <row r="645" spans="1:27" ht="26.5" customHeight="1" x14ac:dyDescent="0.35">
      <c r="A645" s="10">
        <f t="shared" si="31"/>
        <v>5</v>
      </c>
      <c r="B645" s="10">
        <f t="shared" si="32"/>
        <v>5</v>
      </c>
      <c r="C645" s="177">
        <v>13150477</v>
      </c>
      <c r="D645" s="43">
        <v>44959</v>
      </c>
      <c r="E645" s="25" t="s">
        <v>1322</v>
      </c>
      <c r="F645" s="25" t="s">
        <v>1106</v>
      </c>
      <c r="G645" s="25" t="s">
        <v>10</v>
      </c>
      <c r="H645" s="25" t="s">
        <v>218</v>
      </c>
      <c r="I645" s="25" t="s">
        <v>287</v>
      </c>
      <c r="J645" s="25" t="s">
        <v>220</v>
      </c>
      <c r="K645" s="4" t="str">
        <f>IF(_xlfn.XLOOKUP(LEFT(F645,12),'Reference_data '!G:G,'Reference_data '!I:I,"First Error",0,1)="First Error",_xlfn.XLOOKUP(LEFT(F645,7),'Reference_data '!G:G,'Reference_data '!H:H,"Second Error",0,1),_xlfn.XLOOKUP(LEFT(F645,12),'Reference_data '!G:G,'Reference_data '!I:I,"First Error",0,1))</f>
        <v>REFINERY-BLEACHING CHEMICAL REFINERY 600 TPD</v>
      </c>
      <c r="L645" s="63">
        <v>3347</v>
      </c>
      <c r="M645" s="10" t="str">
        <f>VLOOKUP(L645,'Reference_data '!$A$2:$B$17,2,0)</f>
        <v>Debabrata</v>
      </c>
      <c r="N645" s="10" t="str">
        <f>VLOOKUP(L645,'Reference_data '!$A$2:$C$18,3,0)</f>
        <v>MEC</v>
      </c>
      <c r="O645" s="134">
        <v>44960</v>
      </c>
      <c r="Q645" s="134">
        <v>44960</v>
      </c>
      <c r="R645" s="63">
        <v>1</v>
      </c>
      <c r="AA645" s="63" t="s">
        <v>114</v>
      </c>
    </row>
    <row r="646" spans="1:27" ht="26.5" customHeight="1" x14ac:dyDescent="0.35">
      <c r="A646" s="10">
        <f t="shared" si="31"/>
        <v>47</v>
      </c>
      <c r="B646" s="10">
        <f t="shared" si="32"/>
        <v>1</v>
      </c>
      <c r="C646" s="177">
        <v>13112204</v>
      </c>
      <c r="D646" s="376">
        <v>44890</v>
      </c>
      <c r="E646" s="131" t="s">
        <v>1323</v>
      </c>
      <c r="F646" s="25" t="s">
        <v>946</v>
      </c>
      <c r="G646" s="25" t="s">
        <v>92</v>
      </c>
      <c r="H646" s="25" t="s">
        <v>218</v>
      </c>
      <c r="I646" s="25" t="s">
        <v>285</v>
      </c>
      <c r="J646" s="25" t="s">
        <v>220</v>
      </c>
      <c r="K646" s="4" t="str">
        <f>IF(_xlfn.XLOOKUP(LEFT(F646,12),'Reference_data '!G:G,'Reference_data '!I:I,"First Error",0,1)="First Error",_xlfn.XLOOKUP(LEFT(F646,7),'Reference_data '!G:G,'Reference_data '!H:H,"Second Error",0,1),_xlfn.XLOOKUP(LEFT(F646,12),'Reference_data '!G:G,'Reference_data '!I:I,"First Error",0,1))</f>
        <v>PACKING</v>
      </c>
      <c r="L646" s="63">
        <v>2799</v>
      </c>
      <c r="M646" s="10" t="str">
        <f>VLOOKUP(L646,'Reference_data '!$A$2:$B$17,2,0)</f>
        <v>Prakash</v>
      </c>
      <c r="N646" s="10" t="str">
        <f>VLOOKUP(L646,'Reference_data '!$A$2:$C$18,3,0)</f>
        <v>INS</v>
      </c>
      <c r="O646" s="134">
        <v>44891</v>
      </c>
      <c r="S646" s="139" t="s">
        <v>1186</v>
      </c>
      <c r="AA646" s="63"/>
    </row>
    <row r="647" spans="1:27" ht="26.5" customHeight="1" x14ac:dyDescent="0.35">
      <c r="A647" s="10">
        <f t="shared" si="31"/>
        <v>47</v>
      </c>
      <c r="B647" s="10">
        <f t="shared" si="32"/>
        <v>1</v>
      </c>
      <c r="C647" s="177">
        <v>13111853</v>
      </c>
      <c r="D647" s="43">
        <v>44889</v>
      </c>
      <c r="E647" s="131" t="s">
        <v>1324</v>
      </c>
      <c r="F647" s="25" t="s">
        <v>54</v>
      </c>
      <c r="G647" s="25" t="s">
        <v>10</v>
      </c>
      <c r="H647" s="25" t="s">
        <v>327</v>
      </c>
      <c r="I647" s="25" t="s">
        <v>227</v>
      </c>
      <c r="J647" s="25" t="s">
        <v>220</v>
      </c>
      <c r="K647" s="4" t="str">
        <f>IF(_xlfn.XLOOKUP(LEFT(F647,12),'Reference_data '!G:G,'Reference_data '!I:I,"First Error",0,1)="First Error",_xlfn.XLOOKUP(LEFT(F647,7),'Reference_data '!G:G,'Reference_data '!H:H,"Second Error",0,1),_xlfn.XLOOKUP(LEFT(F647,12),'Reference_data '!G:G,'Reference_data '!I:I,"First Error",0,1))</f>
        <v>BAKERY 96 TON</v>
      </c>
      <c r="M647" s="10" t="e">
        <f>VLOOKUP(L647,'Reference_data '!$A$2:$B$17,2,0)</f>
        <v>#N/A</v>
      </c>
      <c r="N647" s="10" t="e">
        <f>VLOOKUP(L647,'Reference_data '!$A$2:$C$18,3,0)</f>
        <v>#N/A</v>
      </c>
      <c r="O647" s="134">
        <v>44949</v>
      </c>
      <c r="P647" s="134">
        <v>44953</v>
      </c>
      <c r="S647" s="139" t="s">
        <v>1325</v>
      </c>
      <c r="AA647" s="63"/>
    </row>
    <row r="648" spans="1:27" ht="26.5" customHeight="1" x14ac:dyDescent="0.35">
      <c r="A648" s="10">
        <f t="shared" si="31"/>
        <v>48</v>
      </c>
      <c r="B648" s="10">
        <f t="shared" si="32"/>
        <v>1</v>
      </c>
      <c r="C648" s="177">
        <v>13112884</v>
      </c>
      <c r="D648" s="376">
        <v>44892</v>
      </c>
      <c r="E648" s="131" t="s">
        <v>1326</v>
      </c>
      <c r="F648" s="25" t="s">
        <v>927</v>
      </c>
      <c r="G648" s="25" t="s">
        <v>92</v>
      </c>
      <c r="H648" s="25" t="s">
        <v>218</v>
      </c>
      <c r="I648" s="25" t="s">
        <v>435</v>
      </c>
      <c r="J648" s="25" t="s">
        <v>220</v>
      </c>
      <c r="K648" s="4" t="str">
        <f>IF(_xlfn.XLOOKUP(LEFT(F648,12),'Reference_data '!G:G,'Reference_data '!I:I,"First Error",0,1)="First Error",_xlfn.XLOOKUP(LEFT(F648,7),'Reference_data '!G:G,'Reference_data '!H:H,"Second Error",0,1),_xlfn.XLOOKUP(LEFT(F648,12),'Reference_data '!G:G,'Reference_data '!I:I,"First Error",0,1))</f>
        <v>PACKING</v>
      </c>
      <c r="M648" s="10" t="e">
        <f>VLOOKUP(L648,'Reference_data '!$A$2:$B$17,2,0)</f>
        <v>#N/A</v>
      </c>
      <c r="N648" s="10" t="e">
        <f>VLOOKUP(L648,'Reference_data '!$A$2:$C$18,3,0)</f>
        <v>#N/A</v>
      </c>
      <c r="S648" s="139" t="s">
        <v>1186</v>
      </c>
      <c r="AA648" s="63"/>
    </row>
    <row r="649" spans="1:27" ht="26.5" customHeight="1" x14ac:dyDescent="0.35">
      <c r="A649" s="10">
        <f t="shared" si="31"/>
        <v>48</v>
      </c>
      <c r="B649" s="10">
        <f t="shared" si="32"/>
        <v>1</v>
      </c>
      <c r="C649" s="177">
        <v>13113012</v>
      </c>
      <c r="D649" s="376">
        <v>44893</v>
      </c>
      <c r="E649" s="131" t="s">
        <v>1327</v>
      </c>
      <c r="F649" s="25" t="s">
        <v>1328</v>
      </c>
      <c r="G649" s="25" t="s">
        <v>92</v>
      </c>
      <c r="H649" s="25" t="s">
        <v>218</v>
      </c>
      <c r="I649" s="25" t="s">
        <v>382</v>
      </c>
      <c r="J649" s="25" t="s">
        <v>220</v>
      </c>
      <c r="K649" s="4" t="str">
        <f>IF(_xlfn.XLOOKUP(LEFT(F649,12),'Reference_data '!G:G,'Reference_data '!I:I,"First Error",0,1)="First Error",_xlfn.XLOOKUP(LEFT(F649,7),'Reference_data '!G:G,'Reference_data '!H:H,"Second Error",0,1),_xlfn.XLOOKUP(LEFT(F649,12),'Reference_data '!G:G,'Reference_data '!I:I,"First Error",0,1))</f>
        <v>PACKING</v>
      </c>
      <c r="M649" s="10" t="e">
        <f>VLOOKUP(L649,'Reference_data '!$A$2:$B$17,2,0)</f>
        <v>#N/A</v>
      </c>
      <c r="N649" s="10" t="e">
        <f>VLOOKUP(L649,'Reference_data '!$A$2:$C$18,3,0)</f>
        <v>#N/A</v>
      </c>
      <c r="S649" s="139" t="s">
        <v>1186</v>
      </c>
      <c r="AA649" s="63"/>
    </row>
    <row r="650" spans="1:27" ht="26.5" customHeight="1" x14ac:dyDescent="0.35">
      <c r="A650" s="10">
        <f t="shared" si="31"/>
        <v>48</v>
      </c>
      <c r="B650" s="10">
        <f t="shared" si="32"/>
        <v>1</v>
      </c>
      <c r="C650" s="177">
        <v>13113178</v>
      </c>
      <c r="D650" s="376">
        <v>44893</v>
      </c>
      <c r="E650" s="131" t="s">
        <v>1329</v>
      </c>
      <c r="F650" s="25" t="s">
        <v>971</v>
      </c>
      <c r="G650" s="25" t="s">
        <v>92</v>
      </c>
      <c r="H650" s="25" t="s">
        <v>218</v>
      </c>
      <c r="I650" s="25" t="s">
        <v>435</v>
      </c>
      <c r="J650" s="25" t="s">
        <v>220</v>
      </c>
      <c r="K650" s="4" t="str">
        <f>IF(_xlfn.XLOOKUP(LEFT(F650,12),'Reference_data '!G:G,'Reference_data '!I:I,"First Error",0,1)="First Error",_xlfn.XLOOKUP(LEFT(F650,7),'Reference_data '!G:G,'Reference_data '!H:H,"Second Error",0,1),_xlfn.XLOOKUP(LEFT(F650,12),'Reference_data '!G:G,'Reference_data '!I:I,"First Error",0,1))</f>
        <v>PACKING</v>
      </c>
      <c r="M650" s="10" t="e">
        <f>VLOOKUP(L650,'Reference_data '!$A$2:$B$17,2,0)</f>
        <v>#N/A</v>
      </c>
      <c r="N650" s="10" t="e">
        <f>VLOOKUP(L650,'Reference_data '!$A$2:$C$18,3,0)</f>
        <v>#N/A</v>
      </c>
      <c r="S650" s="139" t="s">
        <v>1186</v>
      </c>
      <c r="AA650" s="63"/>
    </row>
    <row r="651" spans="1:27" ht="26.5" customHeight="1" x14ac:dyDescent="0.35">
      <c r="A651" s="10">
        <f t="shared" si="31"/>
        <v>48</v>
      </c>
      <c r="B651" s="10">
        <f t="shared" si="32"/>
        <v>1</v>
      </c>
      <c r="C651" s="177">
        <v>13113337</v>
      </c>
      <c r="D651" s="43">
        <v>44893</v>
      </c>
      <c r="E651" s="131" t="s">
        <v>1330</v>
      </c>
      <c r="F651" s="25" t="s">
        <v>684</v>
      </c>
      <c r="G651" s="25" t="s">
        <v>10</v>
      </c>
      <c r="H651" s="25" t="s">
        <v>218</v>
      </c>
      <c r="I651" s="25" t="s">
        <v>435</v>
      </c>
      <c r="J651" s="25" t="s">
        <v>220</v>
      </c>
      <c r="K651" s="4" t="str">
        <f>IF(_xlfn.XLOOKUP(LEFT(F651,12),'Reference_data '!G:G,'Reference_data '!I:I,"First Error",0,1)="First Error",_xlfn.XLOOKUP(LEFT(F651,7),'Reference_data '!G:G,'Reference_data '!H:H,"Second Error",0,1),_xlfn.XLOOKUP(LEFT(F651,12),'Reference_data '!G:G,'Reference_data '!I:I,"First Error",0,1))</f>
        <v>PACKING</v>
      </c>
      <c r="M651" s="10" t="e">
        <f>VLOOKUP(L651,'Reference_data '!$A$2:$B$17,2,0)</f>
        <v>#N/A</v>
      </c>
      <c r="N651" s="10" t="e">
        <f>VLOOKUP(L651,'Reference_data '!$A$2:$C$18,3,0)</f>
        <v>#N/A</v>
      </c>
      <c r="S651" s="139" t="s">
        <v>1186</v>
      </c>
      <c r="AA651" s="63"/>
    </row>
    <row r="652" spans="1:27" ht="26.5" customHeight="1" x14ac:dyDescent="0.35">
      <c r="A652" s="10">
        <f t="shared" si="31"/>
        <v>48</v>
      </c>
      <c r="B652" s="10">
        <f t="shared" si="32"/>
        <v>1</v>
      </c>
      <c r="C652" s="177">
        <v>13113338</v>
      </c>
      <c r="D652" s="43">
        <v>44893</v>
      </c>
      <c r="E652" s="131" t="s">
        <v>1331</v>
      </c>
      <c r="F652" s="25" t="s">
        <v>1217</v>
      </c>
      <c r="G652" s="25" t="s">
        <v>10</v>
      </c>
      <c r="H652" s="25" t="s">
        <v>218</v>
      </c>
      <c r="I652" s="25" t="s">
        <v>435</v>
      </c>
      <c r="J652" s="25" t="s">
        <v>220</v>
      </c>
      <c r="K652" s="4" t="str">
        <f>IF(_xlfn.XLOOKUP(LEFT(F652,12),'Reference_data '!G:G,'Reference_data '!I:I,"First Error",0,1)="First Error",_xlfn.XLOOKUP(LEFT(F652,7),'Reference_data '!G:G,'Reference_data '!H:H,"Second Error",0,1),_xlfn.XLOOKUP(LEFT(F652,12),'Reference_data '!G:G,'Reference_data '!I:I,"First Error",0,1))</f>
        <v>PACKING</v>
      </c>
      <c r="M652" s="10" t="e">
        <f>VLOOKUP(L652,'Reference_data '!$A$2:$B$17,2,0)</f>
        <v>#N/A</v>
      </c>
      <c r="N652" s="10" t="e">
        <f>VLOOKUP(L652,'Reference_data '!$A$2:$C$18,3,0)</f>
        <v>#N/A</v>
      </c>
      <c r="S652" s="139" t="s">
        <v>1186</v>
      </c>
      <c r="AA652" s="63"/>
    </row>
    <row r="653" spans="1:27" ht="26.5" customHeight="1" x14ac:dyDescent="0.35">
      <c r="A653" s="10">
        <f t="shared" si="31"/>
        <v>48</v>
      </c>
      <c r="B653" s="10">
        <f t="shared" si="32"/>
        <v>1</v>
      </c>
      <c r="C653" s="177">
        <v>13113732</v>
      </c>
      <c r="D653" s="376">
        <v>44894</v>
      </c>
      <c r="E653" s="131" t="s">
        <v>1332</v>
      </c>
      <c r="F653" s="25" t="s">
        <v>791</v>
      </c>
      <c r="G653" s="25" t="s">
        <v>92</v>
      </c>
      <c r="H653" s="25" t="s">
        <v>218</v>
      </c>
      <c r="I653" s="25" t="s">
        <v>285</v>
      </c>
      <c r="J653" s="25" t="s">
        <v>220</v>
      </c>
      <c r="K653" s="4" t="str">
        <f>IF(_xlfn.XLOOKUP(LEFT(F653,12),'Reference_data '!G:G,'Reference_data '!I:I,"First Error",0,1)="First Error",_xlfn.XLOOKUP(LEFT(F653,7),'Reference_data '!G:G,'Reference_data '!H:H,"Second Error",0,1),_xlfn.XLOOKUP(LEFT(F653,12),'Reference_data '!G:G,'Reference_data '!I:I,"First Error",0,1))</f>
        <v>PACKING</v>
      </c>
      <c r="M653" s="10" t="e">
        <f>VLOOKUP(L653,'Reference_data '!$A$2:$B$17,2,0)</f>
        <v>#N/A</v>
      </c>
      <c r="N653" s="10" t="e">
        <f>VLOOKUP(L653,'Reference_data '!$A$2:$C$18,3,0)</f>
        <v>#N/A</v>
      </c>
      <c r="S653" s="139" t="s">
        <v>1186</v>
      </c>
      <c r="AA653" s="63"/>
    </row>
    <row r="654" spans="1:27" ht="26.5" customHeight="1" x14ac:dyDescent="0.35">
      <c r="A654" s="10">
        <f t="shared" si="31"/>
        <v>48</v>
      </c>
      <c r="B654" s="10">
        <f t="shared" si="32"/>
        <v>1</v>
      </c>
      <c r="C654" s="177">
        <v>13113876</v>
      </c>
      <c r="D654" s="376">
        <v>44894</v>
      </c>
      <c r="E654" s="131" t="s">
        <v>1333</v>
      </c>
      <c r="F654" s="25" t="s">
        <v>364</v>
      </c>
      <c r="G654" s="25" t="s">
        <v>92</v>
      </c>
      <c r="H654" s="25" t="s">
        <v>237</v>
      </c>
      <c r="I654" s="25" t="s">
        <v>238</v>
      </c>
      <c r="J654" s="25" t="s">
        <v>220</v>
      </c>
      <c r="K654" s="4" t="str">
        <f>IF(_xlfn.XLOOKUP(LEFT(F654,12),'Reference_data '!G:G,'Reference_data '!I:I,"First Error",0,1)="First Error",_xlfn.XLOOKUP(LEFT(F654,7),'Reference_data '!G:G,'Reference_data '!H:H,"Second Error",0,1),_xlfn.XLOOKUP(LEFT(F654,12),'Reference_data '!G:G,'Reference_data '!I:I,"First Error",0,1))</f>
        <v>PACKING</v>
      </c>
      <c r="M654" s="10" t="e">
        <f>VLOOKUP(L654,'Reference_data '!$A$2:$B$17,2,0)</f>
        <v>#N/A</v>
      </c>
      <c r="N654" s="10" t="e">
        <f>VLOOKUP(L654,'Reference_data '!$A$2:$C$18,3,0)</f>
        <v>#N/A</v>
      </c>
      <c r="S654" s="139" t="s">
        <v>1186</v>
      </c>
      <c r="AA654" s="63"/>
    </row>
    <row r="655" spans="1:27" ht="26.5" customHeight="1" x14ac:dyDescent="0.35">
      <c r="A655" s="10">
        <f t="shared" si="31"/>
        <v>48</v>
      </c>
      <c r="B655" s="10">
        <f t="shared" si="32"/>
        <v>1</v>
      </c>
      <c r="C655" s="177">
        <v>13113886</v>
      </c>
      <c r="D655" s="43">
        <v>44894</v>
      </c>
      <c r="E655" s="131" t="s">
        <v>1334</v>
      </c>
      <c r="F655" s="25" t="s">
        <v>1335</v>
      </c>
      <c r="G655" s="25" t="s">
        <v>10</v>
      </c>
      <c r="H655" s="25" t="s">
        <v>218</v>
      </c>
      <c r="I655" s="25" t="s">
        <v>255</v>
      </c>
      <c r="J655" s="25" t="s">
        <v>220</v>
      </c>
      <c r="K655" s="4" t="str">
        <f>IF(_xlfn.XLOOKUP(LEFT(F655,12),'Reference_data '!G:G,'Reference_data '!I:I,"First Error",0,1)="First Error",_xlfn.XLOOKUP(LEFT(F655,7),'Reference_data '!G:G,'Reference_data '!H:H,"Second Error",0,1),_xlfn.XLOOKUP(LEFT(F655,12),'Reference_data '!G:G,'Reference_data '!I:I,"First Error",0,1))</f>
        <v>WAREHOUSE</v>
      </c>
      <c r="M655" s="10" t="e">
        <f>VLOOKUP(L655,'Reference_data '!$A$2:$B$17,2,0)</f>
        <v>#N/A</v>
      </c>
      <c r="N655" s="10" t="e">
        <f>VLOOKUP(L655,'Reference_data '!$A$2:$C$18,3,0)</f>
        <v>#N/A</v>
      </c>
      <c r="AA655" s="63"/>
    </row>
    <row r="656" spans="1:27" ht="26.5" customHeight="1" x14ac:dyDescent="0.35">
      <c r="A656" s="10">
        <f t="shared" si="31"/>
        <v>48</v>
      </c>
      <c r="B656" s="10">
        <f t="shared" si="32"/>
        <v>1</v>
      </c>
      <c r="C656" s="177">
        <v>13114159</v>
      </c>
      <c r="D656" s="43">
        <v>44894</v>
      </c>
      <c r="E656" s="131" t="s">
        <v>1336</v>
      </c>
      <c r="F656" s="25" t="s">
        <v>1337</v>
      </c>
      <c r="G656" s="25" t="s">
        <v>10</v>
      </c>
      <c r="H656" s="25" t="s">
        <v>218</v>
      </c>
      <c r="I656" s="25" t="s">
        <v>435</v>
      </c>
      <c r="J656" s="25" t="s">
        <v>220</v>
      </c>
      <c r="K656" s="4" t="str">
        <f>IF(_xlfn.XLOOKUP(LEFT(F656,12),'Reference_data '!G:G,'Reference_data '!I:I,"First Error",0,1)="First Error",_xlfn.XLOOKUP(LEFT(F656,7),'Reference_data '!G:G,'Reference_data '!H:H,"Second Error",0,1),_xlfn.XLOOKUP(LEFT(F656,12),'Reference_data '!G:G,'Reference_data '!I:I,"First Error",0,1))</f>
        <v>PACKING</v>
      </c>
      <c r="M656" s="10" t="e">
        <f>VLOOKUP(L656,'Reference_data '!$A$2:$B$17,2,0)</f>
        <v>#N/A</v>
      </c>
      <c r="N656" s="10" t="e">
        <f>VLOOKUP(L656,'Reference_data '!$A$2:$C$18,3,0)</f>
        <v>#N/A</v>
      </c>
      <c r="S656" s="139" t="s">
        <v>1186</v>
      </c>
      <c r="AA656" s="63"/>
    </row>
    <row r="657" spans="1:27" ht="26.5" customHeight="1" x14ac:dyDescent="0.35">
      <c r="A657" s="10">
        <f t="shared" si="31"/>
        <v>48</v>
      </c>
      <c r="B657" s="10">
        <f t="shared" si="32"/>
        <v>1</v>
      </c>
      <c r="C657" s="177">
        <v>13114630</v>
      </c>
      <c r="D657" s="376">
        <v>44895</v>
      </c>
      <c r="E657" s="131" t="s">
        <v>1338</v>
      </c>
      <c r="F657" s="25" t="s">
        <v>646</v>
      </c>
      <c r="G657" s="25" t="s">
        <v>61</v>
      </c>
      <c r="H657" s="25" t="s">
        <v>218</v>
      </c>
      <c r="I657" s="25" t="s">
        <v>238</v>
      </c>
      <c r="J657" s="25" t="s">
        <v>220</v>
      </c>
      <c r="K657" s="4" t="str">
        <f>IF(_xlfn.XLOOKUP(LEFT(F657,12),'Reference_data '!G:G,'Reference_data '!I:I,"First Error",0,1)="First Error",_xlfn.XLOOKUP(LEFT(F657,7),'Reference_data '!G:G,'Reference_data '!H:H,"Second Error",0,1),_xlfn.XLOOKUP(LEFT(F657,12),'Reference_data '!G:G,'Reference_data '!I:I,"First Error",0,1))</f>
        <v>PACKING-MOULDING PLANT</v>
      </c>
      <c r="M657" s="10" t="e">
        <f>VLOOKUP(L657,'Reference_data '!$A$2:$B$17,2,0)</f>
        <v>#N/A</v>
      </c>
      <c r="N657" s="10" t="e">
        <f>VLOOKUP(L657,'Reference_data '!$A$2:$C$18,3,0)</f>
        <v>#N/A</v>
      </c>
      <c r="AA657" s="63"/>
    </row>
    <row r="658" spans="1:27" ht="26.5" customHeight="1" x14ac:dyDescent="0.35">
      <c r="A658" s="10">
        <f t="shared" si="31"/>
        <v>48</v>
      </c>
      <c r="B658" s="10">
        <f t="shared" si="32"/>
        <v>1</v>
      </c>
      <c r="C658" s="177">
        <v>13114737</v>
      </c>
      <c r="D658" s="43">
        <v>44895</v>
      </c>
      <c r="E658" s="131" t="s">
        <v>1339</v>
      </c>
      <c r="F658" s="25" t="s">
        <v>94</v>
      </c>
      <c r="G658" s="25" t="s">
        <v>10</v>
      </c>
      <c r="H658" s="25" t="s">
        <v>223</v>
      </c>
      <c r="I658" s="25" t="s">
        <v>233</v>
      </c>
      <c r="J658" s="25" t="s">
        <v>220</v>
      </c>
      <c r="K658" s="4" t="str">
        <f>IF(_xlfn.XLOOKUP(LEFT(F658,12),'Reference_data '!G:G,'Reference_data '!I:I,"First Error",0,1)="First Error",_xlfn.XLOOKUP(LEFT(F658,7),'Reference_data '!G:G,'Reference_data '!H:H,"Second Error",0,1),_xlfn.XLOOKUP(LEFT(F658,12),'Reference_data '!G:G,'Reference_data '!I:I,"First Error",0,1))</f>
        <v>BOILER-TURBINE</v>
      </c>
      <c r="M658" s="10" t="e">
        <f>VLOOKUP(L658,'Reference_data '!$A$2:$B$17,2,0)</f>
        <v>#N/A</v>
      </c>
      <c r="N658" s="10" t="e">
        <f>VLOOKUP(L658,'Reference_data '!$A$2:$C$18,3,0)</f>
        <v>#N/A</v>
      </c>
      <c r="AA658" s="63"/>
    </row>
    <row r="659" spans="1:27" s="350" customFormat="1" ht="26.5" customHeight="1" x14ac:dyDescent="0.35">
      <c r="A659" s="346">
        <f t="shared" si="31"/>
        <v>48</v>
      </c>
      <c r="B659" s="346">
        <f t="shared" si="32"/>
        <v>1</v>
      </c>
      <c r="C659" s="408">
        <v>13115912</v>
      </c>
      <c r="D659" s="380">
        <v>44897</v>
      </c>
      <c r="E659" s="355" t="s">
        <v>1340</v>
      </c>
      <c r="F659" s="351" t="s">
        <v>373</v>
      </c>
      <c r="G659" s="351" t="s">
        <v>61</v>
      </c>
      <c r="H659" s="351" t="s">
        <v>237</v>
      </c>
      <c r="I659" s="351" t="s">
        <v>382</v>
      </c>
      <c r="J659" s="351" t="s">
        <v>220</v>
      </c>
      <c r="K659" s="348" t="str">
        <f>IF(_xlfn.XLOOKUP(LEFT(F659,12),'Reference_data '!G:G,'Reference_data '!I:I,"First Error",0,1)="First Error",_xlfn.XLOOKUP(LEFT(F659,7),'Reference_data '!G:G,'Reference_data '!H:H,"Second Error",0,1),_xlfn.XLOOKUP(LEFT(F659,12),'Reference_data '!G:G,'Reference_data '!I:I,"First Error",0,1))</f>
        <v>PACKING</v>
      </c>
      <c r="L659" s="347"/>
      <c r="M659" s="346" t="e">
        <f>VLOOKUP(L659,'Reference_data '!$A$2:$B$17,2,0)</f>
        <v>#N/A</v>
      </c>
      <c r="N659" s="346" t="e">
        <f>VLOOKUP(L659,'Reference_data '!$A$2:$C$18,3,0)</f>
        <v>#N/A</v>
      </c>
      <c r="O659" s="347"/>
      <c r="P659" s="347"/>
      <c r="Q659" s="347"/>
      <c r="R659" s="347"/>
      <c r="S659" s="349"/>
      <c r="T659" s="347"/>
      <c r="U659" s="347"/>
      <c r="V659" s="346"/>
      <c r="W659" s="347"/>
      <c r="X659" s="347"/>
      <c r="Y659" s="347"/>
      <c r="Z659" s="347"/>
      <c r="AA659" s="347"/>
    </row>
    <row r="660" spans="1:27" ht="26.5" customHeight="1" x14ac:dyDescent="0.35">
      <c r="A660" s="10">
        <f t="shared" si="31"/>
        <v>6</v>
      </c>
      <c r="B660" s="63">
        <f t="shared" si="32"/>
        <v>1</v>
      </c>
      <c r="C660" s="177">
        <v>13155433</v>
      </c>
      <c r="D660" s="43">
        <v>44967</v>
      </c>
      <c r="E660" s="25" t="s">
        <v>1341</v>
      </c>
      <c r="F660" s="25" t="s">
        <v>1103</v>
      </c>
      <c r="G660" s="25" t="s">
        <v>10</v>
      </c>
      <c r="H660" s="25" t="s">
        <v>218</v>
      </c>
      <c r="I660" s="25" t="s">
        <v>266</v>
      </c>
      <c r="J660" s="25" t="s">
        <v>220</v>
      </c>
      <c r="K660" s="4" t="str">
        <f>IF(_xlfn.XLOOKUP(LEFT(F660,12),'Reference_data '!G:G,'Reference_data '!I:I,"First Error",0,1)="First Error",_xlfn.XLOOKUP(LEFT(F660,7),'Reference_data '!G:G,'Reference_data '!H:H,"Second Error",0,1),_xlfn.XLOOKUP(LEFT(F660,12),'Reference_data '!G:G,'Reference_data '!I:I,"First Error",0,1))</f>
        <v>REFINERY-BLEACHING CHEMICAL REFINERY 600 TPD</v>
      </c>
      <c r="M660" s="10" t="e">
        <f>VLOOKUP(L660,'Reference_data '!$A$2:$B$17,2,0)</f>
        <v>#N/A</v>
      </c>
      <c r="N660" s="10" t="e">
        <f>VLOOKUP(L660,'Reference_data '!$A$2:$C$18,3,0)</f>
        <v>#N/A</v>
      </c>
      <c r="AA660" s="63"/>
    </row>
    <row r="661" spans="1:27" ht="26.5" customHeight="1" x14ac:dyDescent="0.35">
      <c r="A661" s="10">
        <f t="shared" si="31"/>
        <v>49</v>
      </c>
      <c r="B661" s="10">
        <f t="shared" si="32"/>
        <v>1</v>
      </c>
      <c r="C661" s="177">
        <v>13116356</v>
      </c>
      <c r="D661" s="43">
        <v>44898</v>
      </c>
      <c r="E661" s="131" t="s">
        <v>1342</v>
      </c>
      <c r="F661" s="25" t="s">
        <v>184</v>
      </c>
      <c r="G661" s="25" t="s">
        <v>61</v>
      </c>
      <c r="H661" s="25" t="s">
        <v>218</v>
      </c>
      <c r="I661" s="25" t="s">
        <v>224</v>
      </c>
      <c r="J661" s="25" t="s">
        <v>220</v>
      </c>
      <c r="K661" s="4" t="str">
        <f>IF(_xlfn.XLOOKUP(LEFT(F661,12),'Reference_data '!G:G,'Reference_data '!I:I,"First Error",0,1)="First Error",_xlfn.XLOOKUP(LEFT(F661,7),'Reference_data '!G:G,'Reference_data '!H:H,"Second Error",0,1),_xlfn.XLOOKUP(LEFT(F661,12),'Reference_data '!G:G,'Reference_data '!I:I,"First Error",0,1))</f>
        <v>BUILDINGS &amp; INFRASTRUCTURE</v>
      </c>
      <c r="M661" s="10" t="e">
        <f>VLOOKUP(L661,'Reference_data '!$A$2:$B$17,2,0)</f>
        <v>#N/A</v>
      </c>
      <c r="N661" s="10" t="e">
        <f>VLOOKUP(L661,'Reference_data '!$A$2:$C$18,3,0)</f>
        <v>#N/A</v>
      </c>
      <c r="AA661" s="63"/>
    </row>
    <row r="662" spans="1:27" ht="26.5" customHeight="1" x14ac:dyDescent="0.35">
      <c r="A662" s="10">
        <f t="shared" si="31"/>
        <v>8</v>
      </c>
      <c r="B662" s="63">
        <f t="shared" si="32"/>
        <v>8</v>
      </c>
      <c r="C662" s="177">
        <v>13160596</v>
      </c>
      <c r="D662" s="43">
        <v>44976</v>
      </c>
      <c r="E662" s="25" t="s">
        <v>1343</v>
      </c>
      <c r="F662" s="25" t="s">
        <v>1106</v>
      </c>
      <c r="G662" s="25" t="s">
        <v>10</v>
      </c>
      <c r="H662" s="25" t="s">
        <v>218</v>
      </c>
      <c r="I662" s="25" t="s">
        <v>263</v>
      </c>
      <c r="J662" s="25" t="s">
        <v>220</v>
      </c>
      <c r="K662" s="4" t="str">
        <f>IF(_xlfn.XLOOKUP(LEFT(F662,12),'Reference_data '!G:G,'Reference_data '!I:I,"First Error",0,1)="First Error",_xlfn.XLOOKUP(LEFT(F662,7),'Reference_data '!G:G,'Reference_data '!H:H,"Second Error",0,1),_xlfn.XLOOKUP(LEFT(F662,12),'Reference_data '!G:G,'Reference_data '!I:I,"First Error",0,1))</f>
        <v>REFINERY-BLEACHING CHEMICAL REFINERY 600 TPD</v>
      </c>
      <c r="L662" s="63">
        <v>2787</v>
      </c>
      <c r="M662" s="10" t="str">
        <f>VLOOKUP(L662,'Reference_data '!$A$2:$B$17,2,0)</f>
        <v>Vikram</v>
      </c>
      <c r="N662" s="10" t="str">
        <f>VLOOKUP(L662,'Reference_data '!$A$2:$C$18,3,0)</f>
        <v>MEC</v>
      </c>
      <c r="Q662" s="134">
        <v>44976</v>
      </c>
      <c r="R662" s="63">
        <v>2</v>
      </c>
      <c r="S662" s="139" t="s">
        <v>1344</v>
      </c>
      <c r="AA662" s="63"/>
    </row>
    <row r="663" spans="1:27" ht="26.5" customHeight="1" x14ac:dyDescent="0.35">
      <c r="A663" s="10">
        <f t="shared" si="31"/>
        <v>49</v>
      </c>
      <c r="B663" s="10">
        <f t="shared" si="32"/>
        <v>1</v>
      </c>
      <c r="C663" s="177">
        <v>13116986</v>
      </c>
      <c r="D663" s="43">
        <v>44900</v>
      </c>
      <c r="E663" s="168" t="s">
        <v>1345</v>
      </c>
      <c r="F663" s="25" t="s">
        <v>106</v>
      </c>
      <c r="G663" s="25" t="s">
        <v>10</v>
      </c>
      <c r="H663" s="25" t="s">
        <v>218</v>
      </c>
      <c r="I663" s="25" t="s">
        <v>625</v>
      </c>
      <c r="J663" s="25" t="s">
        <v>220</v>
      </c>
      <c r="K663" s="4" t="str">
        <f>IF(_xlfn.XLOOKUP(LEFT(F663,12),'Reference_data '!G:G,'Reference_data '!I:I,"First Error",0,1)="First Error",_xlfn.XLOOKUP(LEFT(F663,7),'Reference_data '!G:G,'Reference_data '!H:H,"Second Error",0,1),_xlfn.XLOOKUP(LEFT(F663,12),'Reference_data '!G:G,'Reference_data '!I:I,"First Error",0,1))</f>
        <v>WAREHOUSE</v>
      </c>
      <c r="M663" s="10" t="e">
        <f>VLOOKUP(L663,'Reference_data '!$A$2:$B$17,2,0)</f>
        <v>#N/A</v>
      </c>
      <c r="N663" s="10" t="e">
        <f>VLOOKUP(L663,'Reference_data '!$A$2:$C$18,3,0)</f>
        <v>#N/A</v>
      </c>
      <c r="AA663" s="63"/>
    </row>
    <row r="664" spans="1:27" ht="26.5" customHeight="1" x14ac:dyDescent="0.35">
      <c r="A664" s="10">
        <f t="shared" si="31"/>
        <v>49</v>
      </c>
      <c r="B664" s="10">
        <f t="shared" si="32"/>
        <v>1</v>
      </c>
      <c r="C664" s="177">
        <v>13117015</v>
      </c>
      <c r="D664" s="43">
        <v>44900</v>
      </c>
      <c r="E664" s="131" t="s">
        <v>1346</v>
      </c>
      <c r="F664" s="25" t="s">
        <v>1347</v>
      </c>
      <c r="G664" s="25" t="s">
        <v>10</v>
      </c>
      <c r="H664" s="25" t="s">
        <v>218</v>
      </c>
      <c r="I664" s="25" t="s">
        <v>468</v>
      </c>
      <c r="J664" s="25" t="s">
        <v>220</v>
      </c>
      <c r="K664" s="4" t="str">
        <f>IF(_xlfn.XLOOKUP(LEFT(F664,12),'Reference_data '!G:G,'Reference_data '!I:I,"First Error",0,1)="First Error",_xlfn.XLOOKUP(LEFT(F664,7),'Reference_data '!G:G,'Reference_data '!H:H,"Second Error",0,1),_xlfn.XLOOKUP(LEFT(F664,12),'Reference_data '!G:G,'Reference_data '!I:I,"First Error",0,1))</f>
        <v>BAKERY 96 TON</v>
      </c>
      <c r="L664" s="63">
        <v>8</v>
      </c>
      <c r="M664" s="10" t="s">
        <v>347</v>
      </c>
      <c r="N664" s="10" t="str">
        <f>VLOOKUP(L664,'Reference_data '!$A$2:$C$18,3,0)</f>
        <v>EXT</v>
      </c>
      <c r="O664" s="134">
        <v>44904</v>
      </c>
      <c r="AA664" s="63"/>
    </row>
    <row r="665" spans="1:27" ht="26.5" customHeight="1" x14ac:dyDescent="0.35">
      <c r="A665" s="10">
        <f t="shared" si="31"/>
        <v>8</v>
      </c>
      <c r="B665" s="63">
        <f t="shared" si="32"/>
        <v>8</v>
      </c>
      <c r="C665" s="177">
        <v>13161033</v>
      </c>
      <c r="D665" s="43">
        <v>44976</v>
      </c>
      <c r="E665" s="25" t="s">
        <v>1348</v>
      </c>
      <c r="F665" s="25" t="s">
        <v>1106</v>
      </c>
      <c r="G665" s="25" t="s">
        <v>10</v>
      </c>
      <c r="H665" s="25" t="s">
        <v>218</v>
      </c>
      <c r="I665" s="25" t="s">
        <v>251</v>
      </c>
      <c r="J665" s="25" t="s">
        <v>220</v>
      </c>
      <c r="K665" s="4" t="str">
        <f>IF(_xlfn.XLOOKUP(LEFT(F665,12),'Reference_data '!G:G,'Reference_data '!I:I,"First Error",0,1)="First Error",_xlfn.XLOOKUP(LEFT(F665,7),'Reference_data '!G:G,'Reference_data '!H:H,"Second Error",0,1),_xlfn.XLOOKUP(LEFT(F665,12),'Reference_data '!G:G,'Reference_data '!I:I,"First Error",0,1))</f>
        <v>REFINERY-BLEACHING CHEMICAL REFINERY 600 TPD</v>
      </c>
      <c r="L665" s="63">
        <v>2787</v>
      </c>
      <c r="M665" s="10" t="str">
        <f>VLOOKUP(L665,'Reference_data '!$A$2:$B$17,2,0)</f>
        <v>Vikram</v>
      </c>
      <c r="N665" s="10" t="str">
        <f>VLOOKUP(L665,'Reference_data '!$A$2:$C$18,3,0)</f>
        <v>MEC</v>
      </c>
      <c r="Q665" s="134">
        <v>44976</v>
      </c>
      <c r="R665" s="63">
        <v>1</v>
      </c>
      <c r="S665" s="139" t="s">
        <v>1349</v>
      </c>
      <c r="AA665" s="63"/>
    </row>
    <row r="666" spans="1:27" ht="26.5" customHeight="1" x14ac:dyDescent="0.35">
      <c r="A666" s="10">
        <f t="shared" si="31"/>
        <v>9</v>
      </c>
      <c r="B666" s="63">
        <f t="shared" si="32"/>
        <v>9</v>
      </c>
      <c r="C666" s="177">
        <v>13164992</v>
      </c>
      <c r="D666" s="43">
        <v>44982</v>
      </c>
      <c r="E666" s="25" t="s">
        <v>1350</v>
      </c>
      <c r="F666" s="25" t="s">
        <v>1106</v>
      </c>
      <c r="G666" s="25" t="s">
        <v>92</v>
      </c>
      <c r="H666" s="25" t="s">
        <v>218</v>
      </c>
      <c r="I666" s="25" t="s">
        <v>263</v>
      </c>
      <c r="J666" s="25" t="s">
        <v>220</v>
      </c>
      <c r="K666" s="4" t="str">
        <f>IF(_xlfn.XLOOKUP(LEFT(F666,12),'Reference_data '!G:G,'Reference_data '!I:I,"First Error",0,1)="First Error",_xlfn.XLOOKUP(LEFT(F666,7),'Reference_data '!G:G,'Reference_data '!H:H,"Second Error",0,1),_xlfn.XLOOKUP(LEFT(F666,12),'Reference_data '!G:G,'Reference_data '!I:I,"First Error",0,1))</f>
        <v>REFINERY-BLEACHING CHEMICAL REFINERY 600 TPD</v>
      </c>
      <c r="L666" s="63">
        <v>2801</v>
      </c>
      <c r="M666" s="10" t="str">
        <f>VLOOKUP(L666,'Reference_data '!$A$2:$B$17,2,0)</f>
        <v>Ramani</v>
      </c>
      <c r="N666" s="10" t="str">
        <f>VLOOKUP(L666,'Reference_data '!$A$2:$C$18,3,0)</f>
        <v>INS</v>
      </c>
      <c r="Q666" s="134">
        <v>44982</v>
      </c>
      <c r="R666" s="63">
        <v>1</v>
      </c>
      <c r="S666" s="139" t="s">
        <v>1351</v>
      </c>
      <c r="AA666" s="63"/>
    </row>
    <row r="667" spans="1:27" ht="26.5" customHeight="1" x14ac:dyDescent="0.35">
      <c r="A667" s="10">
        <f t="shared" si="31"/>
        <v>49</v>
      </c>
      <c r="B667" s="10">
        <f t="shared" si="32"/>
        <v>1</v>
      </c>
      <c r="C667" s="177">
        <v>13118672</v>
      </c>
      <c r="D667" s="376">
        <v>44903</v>
      </c>
      <c r="E667" s="131" t="s">
        <v>1352</v>
      </c>
      <c r="F667" s="25" t="s">
        <v>1259</v>
      </c>
      <c r="G667" s="25" t="s">
        <v>92</v>
      </c>
      <c r="H667" s="25" t="s">
        <v>218</v>
      </c>
      <c r="I667" s="25" t="s">
        <v>285</v>
      </c>
      <c r="J667" s="25" t="s">
        <v>220</v>
      </c>
      <c r="K667" s="4" t="str">
        <f>IF(_xlfn.XLOOKUP(LEFT(F667,12),'Reference_data '!G:G,'Reference_data '!I:I,"First Error",0,1)="First Error",_xlfn.XLOOKUP(LEFT(F667,7),'Reference_data '!G:G,'Reference_data '!H:H,"Second Error",0,1),_xlfn.XLOOKUP(LEFT(F667,12),'Reference_data '!G:G,'Reference_data '!I:I,"First Error",0,1))</f>
        <v>PACKING</v>
      </c>
      <c r="L667" s="63">
        <v>2800</v>
      </c>
      <c r="M667" s="10" t="str">
        <f>VLOOKUP(L667,'Reference_data '!$A$2:$B$17,2,0)</f>
        <v>Dhaval</v>
      </c>
      <c r="O667" s="134">
        <v>44902</v>
      </c>
      <c r="Q667" s="134"/>
      <c r="S667" s="139" t="s">
        <v>1353</v>
      </c>
      <c r="AA667" s="63"/>
    </row>
    <row r="668" spans="1:27" ht="26.5" customHeight="1" x14ac:dyDescent="0.35">
      <c r="A668" s="10">
        <f t="shared" si="31"/>
        <v>49</v>
      </c>
      <c r="B668" s="10">
        <f t="shared" si="32"/>
        <v>1</v>
      </c>
      <c r="C668" s="177">
        <v>13119106</v>
      </c>
      <c r="D668" s="43">
        <v>44903</v>
      </c>
      <c r="E668" s="131" t="s">
        <v>1354</v>
      </c>
      <c r="F668" s="25" t="s">
        <v>106</v>
      </c>
      <c r="G668" s="25" t="s">
        <v>10</v>
      </c>
      <c r="H668" s="25" t="s">
        <v>218</v>
      </c>
      <c r="I668" s="25" t="s">
        <v>255</v>
      </c>
      <c r="J668" s="25" t="s">
        <v>220</v>
      </c>
      <c r="K668" s="4" t="str">
        <f>IF(_xlfn.XLOOKUP(LEFT(F668,12),'Reference_data '!G:G,'Reference_data '!I:I,"First Error",0,1)="First Error",_xlfn.XLOOKUP(LEFT(F668,7),'Reference_data '!G:G,'Reference_data '!H:H,"Second Error",0,1),_xlfn.XLOOKUP(LEFT(F668,12),'Reference_data '!G:G,'Reference_data '!I:I,"First Error",0,1))</f>
        <v>WAREHOUSE</v>
      </c>
      <c r="M668" s="10" t="e">
        <f>VLOOKUP(L668,'Reference_data '!$A$2:$B$17,2,0)</f>
        <v>#N/A</v>
      </c>
      <c r="AA668" s="63"/>
    </row>
    <row r="669" spans="1:27" ht="26.5" customHeight="1" x14ac:dyDescent="0.35">
      <c r="A669" s="10">
        <f t="shared" si="31"/>
        <v>49</v>
      </c>
      <c r="B669" s="10">
        <f t="shared" si="32"/>
        <v>1</v>
      </c>
      <c r="C669" s="177">
        <v>13119377</v>
      </c>
      <c r="D669" s="376">
        <v>44904</v>
      </c>
      <c r="E669" s="131" t="s">
        <v>1355</v>
      </c>
      <c r="F669" s="25" t="s">
        <v>713</v>
      </c>
      <c r="G669" s="25" t="s">
        <v>92</v>
      </c>
      <c r="H669" s="25" t="s">
        <v>218</v>
      </c>
      <c r="I669" s="25" t="s">
        <v>285</v>
      </c>
      <c r="J669" s="25" t="s">
        <v>220</v>
      </c>
      <c r="K669" s="4" t="str">
        <f>IF(_xlfn.XLOOKUP(LEFT(F669,12),'Reference_data '!G:G,'Reference_data '!I:I,"First Error",0,1)="First Error",_xlfn.XLOOKUP(LEFT(F669,7),'Reference_data '!G:G,'Reference_data '!H:H,"Second Error",0,1),_xlfn.XLOOKUP(LEFT(F669,12),'Reference_data '!G:G,'Reference_data '!I:I,"First Error",0,1))</f>
        <v>PACKING</v>
      </c>
      <c r="L669" s="63">
        <v>3070</v>
      </c>
      <c r="M669" s="10" t="str">
        <f>VLOOKUP(L669,'Reference_data '!$A$2:$B$17,2,0)</f>
        <v>Mahesh</v>
      </c>
      <c r="O669" s="134">
        <v>44905</v>
      </c>
      <c r="S669" s="139" t="s">
        <v>1356</v>
      </c>
      <c r="AA669" s="63"/>
    </row>
    <row r="670" spans="1:27" ht="26.5" customHeight="1" x14ac:dyDescent="0.35">
      <c r="A670" s="10">
        <f t="shared" si="31"/>
        <v>10</v>
      </c>
      <c r="B670" s="63">
        <f t="shared" si="32"/>
        <v>10</v>
      </c>
      <c r="C670" s="177">
        <v>13171200</v>
      </c>
      <c r="D670" s="43">
        <v>44994</v>
      </c>
      <c r="E670" s="25" t="s">
        <v>1357</v>
      </c>
      <c r="F670" s="25" t="s">
        <v>143</v>
      </c>
      <c r="G670" s="25" t="s">
        <v>10</v>
      </c>
      <c r="H670" s="25" t="s">
        <v>218</v>
      </c>
      <c r="I670" s="25" t="s">
        <v>291</v>
      </c>
      <c r="J670" s="25" t="s">
        <v>220</v>
      </c>
      <c r="K670" s="4" t="str">
        <f>IF(_xlfn.XLOOKUP(LEFT(F670,12),'Reference_data '!G:G,'Reference_data '!I:I,"First Error",0,1)="First Error",_xlfn.XLOOKUP(LEFT(F670,7),'Reference_data '!G:G,'Reference_data '!H:H,"Second Error",0,1),_xlfn.XLOOKUP(LEFT(F670,12),'Reference_data '!G:G,'Reference_data '!I:I,"First Error",0,1))</f>
        <v>REFINERY-BLEACHING CHEMICAL REFINERY 600 TPD</v>
      </c>
      <c r="L670" s="63">
        <v>2784</v>
      </c>
      <c r="M670" s="10" t="str">
        <f>VLOOKUP(L670,'Reference_data '!$A$2:$B$17,2,0)</f>
        <v>Jignesh</v>
      </c>
      <c r="N670" s="10" t="str">
        <f>VLOOKUP(L670,'Reference_data '!$A$2:$C$18,3,0)</f>
        <v>MEC</v>
      </c>
      <c r="O670" s="134">
        <v>44993</v>
      </c>
      <c r="Q670" s="134">
        <v>44993</v>
      </c>
      <c r="R670" s="63">
        <v>2.5</v>
      </c>
      <c r="AA670" s="63" t="s">
        <v>140</v>
      </c>
    </row>
    <row r="671" spans="1:27" ht="26.5" customHeight="1" x14ac:dyDescent="0.35">
      <c r="A671" s="10">
        <f t="shared" si="31"/>
        <v>10</v>
      </c>
      <c r="B671" s="63">
        <f t="shared" si="32"/>
        <v>10</v>
      </c>
      <c r="C671" s="177">
        <v>13171200</v>
      </c>
      <c r="D671" s="43">
        <v>44994</v>
      </c>
      <c r="E671" s="25" t="s">
        <v>1357</v>
      </c>
      <c r="F671" s="25" t="s">
        <v>143</v>
      </c>
      <c r="G671" s="25" t="s">
        <v>10</v>
      </c>
      <c r="H671" s="25" t="s">
        <v>218</v>
      </c>
      <c r="I671" s="25" t="s">
        <v>291</v>
      </c>
      <c r="J671" s="25" t="s">
        <v>220</v>
      </c>
      <c r="K671" s="4" t="str">
        <f>IF(_xlfn.XLOOKUP(LEFT(F671,12),'Reference_data '!G:G,'Reference_data '!I:I,"First Error",0,1)="First Error",_xlfn.XLOOKUP(LEFT(F671,7),'Reference_data '!G:G,'Reference_data '!H:H,"Second Error",0,1),_xlfn.XLOOKUP(LEFT(F671,12),'Reference_data '!G:G,'Reference_data '!I:I,"First Error",0,1))</f>
        <v>REFINERY-BLEACHING CHEMICAL REFINERY 600 TPD</v>
      </c>
      <c r="L671" s="63">
        <v>2781</v>
      </c>
      <c r="M671" s="10" t="str">
        <f>VLOOKUP(L671,'Reference_data '!$A$2:$B$17,2,0)</f>
        <v>Bhim Rao</v>
      </c>
      <c r="N671" s="10" t="str">
        <f>VLOOKUP(L671,'Reference_data '!$A$2:$C$18,3,0)</f>
        <v>MEC</v>
      </c>
      <c r="O671" s="134">
        <v>44993</v>
      </c>
      <c r="Q671" s="134">
        <v>44993</v>
      </c>
      <c r="R671" s="63">
        <v>2.5</v>
      </c>
      <c r="AA671" s="63" t="s">
        <v>140</v>
      </c>
    </row>
    <row r="672" spans="1:27" ht="26.5" customHeight="1" x14ac:dyDescent="0.35">
      <c r="A672" s="10">
        <f t="shared" si="31"/>
        <v>50</v>
      </c>
      <c r="B672" s="10">
        <f t="shared" si="32"/>
        <v>1</v>
      </c>
      <c r="C672" s="177">
        <v>13120794</v>
      </c>
      <c r="D672" s="376">
        <v>44907</v>
      </c>
      <c r="E672" s="131" t="s">
        <v>1358</v>
      </c>
      <c r="F672" s="25" t="s">
        <v>1066</v>
      </c>
      <c r="G672" s="25" t="s">
        <v>92</v>
      </c>
      <c r="H672" s="25" t="s">
        <v>237</v>
      </c>
      <c r="I672" s="25" t="s">
        <v>238</v>
      </c>
      <c r="J672" s="25" t="s">
        <v>220</v>
      </c>
      <c r="K672" s="4" t="str">
        <f>IF(_xlfn.XLOOKUP(LEFT(F672,12),'Reference_data '!G:G,'Reference_data '!I:I,"First Error",0,1)="First Error",_xlfn.XLOOKUP(LEFT(F672,7),'Reference_data '!G:G,'Reference_data '!H:H,"Second Error",0,1),_xlfn.XLOOKUP(LEFT(F672,12),'Reference_data '!G:G,'Reference_data '!I:I,"First Error",0,1))</f>
        <v>PACKING</v>
      </c>
      <c r="M672" s="10" t="e">
        <f>VLOOKUP(L672,'Reference_data '!$A$2:$B$17,2,0)</f>
        <v>#N/A</v>
      </c>
      <c r="N672" s="10" t="e">
        <f>VLOOKUP(L672,'Reference_data '!$A$2:$C$18,3,0)</f>
        <v>#N/A</v>
      </c>
      <c r="S672" s="139" t="s">
        <v>1186</v>
      </c>
      <c r="AA672" s="63"/>
    </row>
    <row r="673" spans="1:29" ht="26.5" customHeight="1" x14ac:dyDescent="0.35">
      <c r="A673" s="10">
        <f t="shared" si="31"/>
        <v>10</v>
      </c>
      <c r="B673" s="63">
        <f t="shared" si="32"/>
        <v>10</v>
      </c>
      <c r="C673" s="177">
        <v>13171540</v>
      </c>
      <c r="D673" s="43">
        <v>44994</v>
      </c>
      <c r="E673" s="25" t="s">
        <v>1359</v>
      </c>
      <c r="F673" s="25" t="s">
        <v>143</v>
      </c>
      <c r="G673" s="25" t="s">
        <v>10</v>
      </c>
      <c r="H673" s="25" t="s">
        <v>218</v>
      </c>
      <c r="I673" s="25" t="s">
        <v>263</v>
      </c>
      <c r="J673" s="25" t="s">
        <v>220</v>
      </c>
      <c r="K673" s="4" t="str">
        <f>IF(_xlfn.XLOOKUP(LEFT(F673,12),'Reference_data '!G:G,'Reference_data '!I:I,"First Error",0,1)="First Error",_xlfn.XLOOKUP(LEFT(F673,7),'Reference_data '!G:G,'Reference_data '!H:H,"Second Error",0,1),_xlfn.XLOOKUP(LEFT(F673,12),'Reference_data '!G:G,'Reference_data '!I:I,"First Error",0,1))</f>
        <v>REFINERY-BLEACHING CHEMICAL REFINERY 600 TPD</v>
      </c>
      <c r="L673" s="63">
        <v>2784</v>
      </c>
      <c r="M673" s="10" t="str">
        <f>VLOOKUP(L673,'Reference_data '!$A$2:$B$17,2,0)</f>
        <v>Jignesh</v>
      </c>
      <c r="N673" s="10" t="str">
        <f>VLOOKUP(L673,'Reference_data '!$A$2:$C$18,3,0)</f>
        <v>MEC</v>
      </c>
      <c r="O673" s="134">
        <v>44995</v>
      </c>
      <c r="Q673" s="134">
        <v>44995</v>
      </c>
      <c r="R673" s="63">
        <v>1.5</v>
      </c>
      <c r="AA673" s="63" t="s">
        <v>140</v>
      </c>
    </row>
    <row r="674" spans="1:29" ht="26.5" customHeight="1" x14ac:dyDescent="0.35">
      <c r="A674" s="10">
        <f t="shared" si="31"/>
        <v>50</v>
      </c>
      <c r="B674" s="10">
        <f t="shared" si="32"/>
        <v>1</v>
      </c>
      <c r="C674" s="177">
        <v>13121311</v>
      </c>
      <c r="D674" s="43">
        <v>44908</v>
      </c>
      <c r="E674" s="131" t="s">
        <v>1360</v>
      </c>
      <c r="F674" s="25" t="s">
        <v>1361</v>
      </c>
      <c r="G674" s="25" t="s">
        <v>92</v>
      </c>
      <c r="H674" s="25" t="s">
        <v>218</v>
      </c>
      <c r="I674" s="25" t="s">
        <v>468</v>
      </c>
      <c r="J674" s="25" t="s">
        <v>220</v>
      </c>
      <c r="K674" s="4" t="str">
        <f>IF(_xlfn.XLOOKUP(LEFT(F674,12),'Reference_data '!G:G,'Reference_data '!I:I,"First Error",0,1)="First Error",_xlfn.XLOOKUP(LEFT(F674,7),'Reference_data '!G:G,'Reference_data '!H:H,"Second Error",0,1),_xlfn.XLOOKUP(LEFT(F674,12),'Reference_data '!G:G,'Reference_data '!I:I,"First Error",0,1))</f>
        <v>BAKERY 96 TON</v>
      </c>
      <c r="M674" s="10" t="e">
        <f>VLOOKUP(L674,'Reference_data '!$A$2:$B$17,2,0)</f>
        <v>#N/A</v>
      </c>
      <c r="N674" s="10" t="e">
        <f>VLOOKUP(L674,'Reference_data '!$A$2:$C$18,3,0)</f>
        <v>#N/A</v>
      </c>
      <c r="O674" s="134">
        <v>44911</v>
      </c>
      <c r="P674" s="134">
        <v>44957</v>
      </c>
      <c r="T674" s="63" t="s">
        <v>1362</v>
      </c>
      <c r="AA674" s="63"/>
    </row>
    <row r="675" spans="1:29" ht="26.5" customHeight="1" x14ac:dyDescent="0.35">
      <c r="A675" s="10">
        <f t="shared" si="31"/>
        <v>50</v>
      </c>
      <c r="B675" s="10">
        <f t="shared" si="32"/>
        <v>1</v>
      </c>
      <c r="C675" s="177">
        <v>13121445</v>
      </c>
      <c r="D675" s="43">
        <v>44907</v>
      </c>
      <c r="E675" s="131" t="s">
        <v>1363</v>
      </c>
      <c r="F675" s="25" t="s">
        <v>772</v>
      </c>
      <c r="G675" s="25" t="s">
        <v>10</v>
      </c>
      <c r="H675" s="25" t="s">
        <v>223</v>
      </c>
      <c r="I675" s="25" t="s">
        <v>233</v>
      </c>
      <c r="J675" s="25" t="s">
        <v>220</v>
      </c>
      <c r="K675" s="4" t="str">
        <f>IF(_xlfn.XLOOKUP(LEFT(F675,12),'Reference_data '!G:G,'Reference_data '!I:I,"First Error",0,1)="First Error",_xlfn.XLOOKUP(LEFT(F675,7),'Reference_data '!G:G,'Reference_data '!H:H,"Second Error",0,1),_xlfn.XLOOKUP(LEFT(F675,12),'Reference_data '!G:G,'Reference_data '!I:I,"First Error",0,1))</f>
        <v>PACKING</v>
      </c>
      <c r="M675" s="10" t="e">
        <f>VLOOKUP(L675,'Reference_data '!$A$2:$B$17,2,0)</f>
        <v>#N/A</v>
      </c>
      <c r="N675" s="10" t="e">
        <f>VLOOKUP(L675,'Reference_data '!$A$2:$C$18,3,0)</f>
        <v>#N/A</v>
      </c>
      <c r="O675" s="134">
        <v>44909</v>
      </c>
      <c r="S675" s="139" t="s">
        <v>1186</v>
      </c>
      <c r="AA675" s="63"/>
    </row>
    <row r="676" spans="1:29" ht="26.5" customHeight="1" x14ac:dyDescent="0.35">
      <c r="A676" s="10">
        <f t="shared" si="31"/>
        <v>10</v>
      </c>
      <c r="B676" s="63">
        <f t="shared" si="32"/>
        <v>10</v>
      </c>
      <c r="C676" s="177">
        <v>13172305</v>
      </c>
      <c r="D676" s="43">
        <v>44995</v>
      </c>
      <c r="E676" s="25" t="s">
        <v>1364</v>
      </c>
      <c r="F676" s="25" t="s">
        <v>143</v>
      </c>
      <c r="G676" s="25" t="s">
        <v>10</v>
      </c>
      <c r="H676" s="25" t="s">
        <v>218</v>
      </c>
      <c r="I676" s="25" t="s">
        <v>291</v>
      </c>
      <c r="J676" s="25" t="s">
        <v>220</v>
      </c>
      <c r="K676" s="4" t="str">
        <f>IF(_xlfn.XLOOKUP(LEFT(F676,12),'Reference_data '!G:G,'Reference_data '!I:I,"First Error",0,1)="First Error",_xlfn.XLOOKUP(LEFT(F676,7),'Reference_data '!G:G,'Reference_data '!H:H,"Second Error",0,1),_xlfn.XLOOKUP(LEFT(F676,12),'Reference_data '!G:G,'Reference_data '!I:I,"First Error",0,1))</f>
        <v>REFINERY-BLEACHING CHEMICAL REFINERY 600 TPD</v>
      </c>
      <c r="L676" s="63">
        <v>2781</v>
      </c>
      <c r="M676" s="10" t="str">
        <f>VLOOKUP(L676,'Reference_data '!$A$2:$B$17,2,0)</f>
        <v>Bhim Rao</v>
      </c>
      <c r="N676" s="10" t="str">
        <f>VLOOKUP(L676,'Reference_data '!$A$2:$C$18,3,0)</f>
        <v>MEC</v>
      </c>
      <c r="Q676" s="134">
        <v>44995</v>
      </c>
      <c r="R676" s="63">
        <v>2.5</v>
      </c>
      <c r="S676" s="139" t="s">
        <v>1365</v>
      </c>
      <c r="AA676" s="63" t="s">
        <v>66</v>
      </c>
    </row>
    <row r="677" spans="1:29" ht="26.5" customHeight="1" x14ac:dyDescent="0.35">
      <c r="A677" s="10">
        <f t="shared" si="31"/>
        <v>11</v>
      </c>
      <c r="B677" s="63">
        <f t="shared" si="32"/>
        <v>10</v>
      </c>
      <c r="C677" s="177">
        <v>13172551</v>
      </c>
      <c r="D677" s="43">
        <v>44996</v>
      </c>
      <c r="E677" s="25" t="s">
        <v>1366</v>
      </c>
      <c r="F677" s="25" t="s">
        <v>143</v>
      </c>
      <c r="G677" s="25" t="s">
        <v>10</v>
      </c>
      <c r="H677" s="25" t="s">
        <v>218</v>
      </c>
      <c r="I677" s="25" t="s">
        <v>263</v>
      </c>
      <c r="J677" s="25" t="s">
        <v>220</v>
      </c>
      <c r="K677" s="4" t="str">
        <f>IF(_xlfn.XLOOKUP(LEFT(F677,12),'Reference_data '!G:G,'Reference_data '!I:I,"First Error",0,1)="First Error",_xlfn.XLOOKUP(LEFT(F677,7),'Reference_data '!G:G,'Reference_data '!H:H,"Second Error",0,1),_xlfn.XLOOKUP(LEFT(F677,12),'Reference_data '!G:G,'Reference_data '!I:I,"First Error",0,1))</f>
        <v>REFINERY-BLEACHING CHEMICAL REFINERY 600 TPD</v>
      </c>
      <c r="L677" s="63">
        <v>3347</v>
      </c>
      <c r="M677" s="10" t="str">
        <f>VLOOKUP(L677,'Reference_data '!$A$2:$B$17,2,0)</f>
        <v>Debabrata</v>
      </c>
      <c r="N677" s="10" t="str">
        <f>VLOOKUP(L677,'Reference_data '!$A$2:$C$18,3,0)</f>
        <v>MEC</v>
      </c>
      <c r="O677" s="134">
        <v>44995</v>
      </c>
      <c r="Q677" s="134">
        <v>44995</v>
      </c>
      <c r="R677" s="63">
        <v>2.5</v>
      </c>
      <c r="S677" s="139" t="s">
        <v>221</v>
      </c>
      <c r="AA677" s="63"/>
    </row>
    <row r="678" spans="1:29" ht="26.5" customHeight="1" x14ac:dyDescent="0.35">
      <c r="A678" s="10">
        <f t="shared" si="31"/>
        <v>11</v>
      </c>
      <c r="B678" s="63">
        <f t="shared" si="32"/>
        <v>1</v>
      </c>
      <c r="C678" s="177">
        <v>13175285</v>
      </c>
      <c r="D678" s="43">
        <v>44999</v>
      </c>
      <c r="E678" s="25" t="s">
        <v>1367</v>
      </c>
      <c r="F678" s="25" t="s">
        <v>143</v>
      </c>
      <c r="G678" s="25" t="s">
        <v>10</v>
      </c>
      <c r="H678" s="25" t="s">
        <v>218</v>
      </c>
      <c r="I678" s="25" t="s">
        <v>251</v>
      </c>
      <c r="J678" s="25" t="s">
        <v>220</v>
      </c>
      <c r="K678" s="4" t="str">
        <f>IF(_xlfn.XLOOKUP(LEFT(F678,12),'Reference_data '!G:G,'Reference_data '!I:I,"First Error",0,1)="First Error",_xlfn.XLOOKUP(LEFT(F678,7),'Reference_data '!G:G,'Reference_data '!H:H,"Second Error",0,1),_xlfn.XLOOKUP(LEFT(F678,12),'Reference_data '!G:G,'Reference_data '!I:I,"First Error",0,1))</f>
        <v>REFINERY-BLEACHING CHEMICAL REFINERY 600 TPD</v>
      </c>
      <c r="M678" s="10" t="e">
        <f>VLOOKUP(L678,'Reference_data '!$A$2:$B$17,2,0)</f>
        <v>#N/A</v>
      </c>
      <c r="N678" s="10" t="e">
        <f>VLOOKUP(L678,'Reference_data '!$A$2:$C$18,3,0)</f>
        <v>#N/A</v>
      </c>
      <c r="AA678" s="63"/>
    </row>
    <row r="679" spans="1:29" ht="26.5" customHeight="1" x14ac:dyDescent="0.35">
      <c r="A679" s="10">
        <f t="shared" si="31"/>
        <v>51</v>
      </c>
      <c r="B679" s="10">
        <f t="shared" si="32"/>
        <v>1</v>
      </c>
      <c r="C679" s="177">
        <v>13124776</v>
      </c>
      <c r="D679" s="43">
        <v>44914</v>
      </c>
      <c r="E679" s="25" t="s">
        <v>1368</v>
      </c>
      <c r="F679" s="25" t="s">
        <v>1369</v>
      </c>
      <c r="G679" s="25" t="s">
        <v>10</v>
      </c>
      <c r="H679" s="25" t="s">
        <v>218</v>
      </c>
      <c r="I679" s="25" t="s">
        <v>219</v>
      </c>
      <c r="J679" s="25" t="s">
        <v>220</v>
      </c>
      <c r="K679" s="4" t="str">
        <f>IF(_xlfn.XLOOKUP(LEFT(F679,12),'Reference_data '!G:G,'Reference_data '!I:I,"First Error",0,1)="First Error",_xlfn.XLOOKUP(LEFT(F679,7),'Reference_data '!G:G,'Reference_data '!H:H,"Second Error",0,1),_xlfn.XLOOKUP(LEFT(F679,12),'Reference_data '!G:G,'Reference_data '!I:I,"First Error",0,1))</f>
        <v>PACKING TANKFARM PMFG</v>
      </c>
      <c r="M679" s="10" t="e">
        <f>VLOOKUP(L679,'Reference_data '!$A$2:$B$17,2,0)</f>
        <v>#N/A</v>
      </c>
      <c r="N679" s="10" t="e">
        <f>VLOOKUP(L679,'Reference_data '!$A$2:$C$18,3,0)</f>
        <v>#N/A</v>
      </c>
      <c r="S679" s="139" t="s">
        <v>1186</v>
      </c>
      <c r="AA679" s="63"/>
    </row>
    <row r="680" spans="1:29" ht="26.5" customHeight="1" x14ac:dyDescent="0.35">
      <c r="A680" s="10">
        <f t="shared" si="31"/>
        <v>1</v>
      </c>
      <c r="B680" s="10">
        <f t="shared" si="32"/>
        <v>1</v>
      </c>
      <c r="C680" s="177">
        <v>13131445</v>
      </c>
      <c r="D680" s="43">
        <v>44927</v>
      </c>
      <c r="E680" s="25" t="s">
        <v>1370</v>
      </c>
      <c r="F680" s="25" t="s">
        <v>675</v>
      </c>
      <c r="G680" s="25" t="s">
        <v>10</v>
      </c>
      <c r="H680" s="25" t="s">
        <v>237</v>
      </c>
      <c r="I680" s="25" t="s">
        <v>382</v>
      </c>
      <c r="J680" s="25" t="s">
        <v>220</v>
      </c>
      <c r="K680" s="4" t="str">
        <f>IF(_xlfn.XLOOKUP(LEFT(F680,12),'Reference_data '!G:G,'Reference_data '!I:I,"First Error",0,1)="First Error",_xlfn.XLOOKUP(LEFT(F680,7),'Reference_data '!G:G,'Reference_data '!H:H,"Second Error",0,1),_xlfn.XLOOKUP(LEFT(F680,12),'Reference_data '!G:G,'Reference_data '!I:I,"First Error",0,1))</f>
        <v>PACKING</v>
      </c>
      <c r="M680" s="10" t="e">
        <f>VLOOKUP(L680,'Reference_data '!$A$2:$B$17,2,0)</f>
        <v>#N/A</v>
      </c>
      <c r="N680" s="10" t="e">
        <f>VLOOKUP(L680,'Reference_data '!$A$2:$C$18,3,0)</f>
        <v>#N/A</v>
      </c>
      <c r="AA680" s="63"/>
    </row>
    <row r="681" spans="1:29" ht="26.5" customHeight="1" x14ac:dyDescent="0.35">
      <c r="A681" s="10">
        <f t="shared" si="31"/>
        <v>1</v>
      </c>
      <c r="B681" s="10">
        <f t="shared" si="32"/>
        <v>1</v>
      </c>
      <c r="C681" s="177">
        <v>13131446</v>
      </c>
      <c r="D681" s="43">
        <v>44927</v>
      </c>
      <c r="E681" s="25" t="s">
        <v>1371</v>
      </c>
      <c r="F681" s="25" t="s">
        <v>1372</v>
      </c>
      <c r="G681" s="25" t="s">
        <v>10</v>
      </c>
      <c r="H681" s="25" t="s">
        <v>223</v>
      </c>
      <c r="I681" s="25" t="s">
        <v>233</v>
      </c>
      <c r="J681" s="25" t="s">
        <v>220</v>
      </c>
      <c r="K681" s="4" t="str">
        <f>IF(_xlfn.XLOOKUP(LEFT(F681,12),'Reference_data '!G:G,'Reference_data '!I:I,"First Error",0,1)="First Error",_xlfn.XLOOKUP(LEFT(F681,7),'Reference_data '!G:G,'Reference_data '!H:H,"Second Error",0,1),_xlfn.XLOOKUP(LEFT(F681,12),'Reference_data '!G:G,'Reference_data '!I:I,"First Error",0,1))</f>
        <v>BOILER</v>
      </c>
      <c r="M681" s="10" t="e">
        <f>VLOOKUP(L681,'Reference_data '!$A$2:$B$17,2,0)</f>
        <v>#N/A</v>
      </c>
      <c r="N681" s="10" t="e">
        <f>VLOOKUP(L681,'Reference_data '!$A$2:$C$18,3,0)</f>
        <v>#N/A</v>
      </c>
      <c r="AA681" s="63"/>
    </row>
    <row r="682" spans="1:29" ht="26.5" customHeight="1" x14ac:dyDescent="0.35">
      <c r="A682" s="10">
        <f t="shared" si="31"/>
        <v>12</v>
      </c>
      <c r="B682" s="63">
        <f t="shared" si="32"/>
        <v>12</v>
      </c>
      <c r="C682" s="177">
        <v>13178735</v>
      </c>
      <c r="D682" s="43">
        <v>45005</v>
      </c>
      <c r="E682" s="25" t="s">
        <v>1373</v>
      </c>
      <c r="F682" s="25" t="s">
        <v>143</v>
      </c>
      <c r="G682" s="25" t="s">
        <v>10</v>
      </c>
      <c r="H682" s="25" t="s">
        <v>218</v>
      </c>
      <c r="I682" s="25" t="s">
        <v>287</v>
      </c>
      <c r="J682" s="25" t="s">
        <v>220</v>
      </c>
      <c r="K682" s="4" t="str">
        <f>IF(_xlfn.XLOOKUP(LEFT(F682,12),'Reference_data '!G:G,'Reference_data '!I:I,"First Error",0,1)="First Error",_xlfn.XLOOKUP(LEFT(F682,7),'Reference_data '!G:G,'Reference_data '!H:H,"Second Error",0,1),_xlfn.XLOOKUP(LEFT(F682,12),'Reference_data '!G:G,'Reference_data '!I:I,"First Error",0,1))</f>
        <v>REFINERY-BLEACHING CHEMICAL REFINERY 600 TPD</v>
      </c>
      <c r="L682" s="63">
        <v>2781</v>
      </c>
      <c r="M682" s="10" t="str">
        <f>VLOOKUP(L682,'Reference_data '!$A$2:$B$17,2,0)</f>
        <v>Bhim Rao</v>
      </c>
      <c r="N682" s="10" t="str">
        <f>VLOOKUP(L682,'Reference_data '!$A$2:$C$18,3,0)</f>
        <v>MEC</v>
      </c>
      <c r="O682" s="134">
        <v>45005</v>
      </c>
      <c r="Q682" s="134">
        <v>45005</v>
      </c>
      <c r="R682" s="63">
        <v>1.2</v>
      </c>
      <c r="S682" s="139" t="s">
        <v>1374</v>
      </c>
      <c r="AA682" s="63" t="s">
        <v>14</v>
      </c>
    </row>
    <row r="683" spans="1:29" ht="26.5" customHeight="1" x14ac:dyDescent="0.35">
      <c r="A683" s="10">
        <f t="shared" si="31"/>
        <v>12</v>
      </c>
      <c r="B683" s="63" t="str">
        <f t="shared" si="32"/>
        <v/>
      </c>
      <c r="C683" s="177">
        <v>13179210</v>
      </c>
      <c r="D683" s="376">
        <v>45005</v>
      </c>
      <c r="E683" s="25" t="s">
        <v>1375</v>
      </c>
      <c r="F683" s="25" t="s">
        <v>1376</v>
      </c>
      <c r="G683" s="25" t="s">
        <v>10</v>
      </c>
      <c r="H683" s="25" t="s">
        <v>218</v>
      </c>
      <c r="I683" s="25" t="s">
        <v>251</v>
      </c>
      <c r="J683" s="25" t="s">
        <v>309</v>
      </c>
      <c r="K683" s="4" t="str">
        <f>IF(_xlfn.XLOOKUP(LEFT(F683,12),'Reference_data '!G:G,'Reference_data '!I:I,"First Error",0,1)="First Error",_xlfn.XLOOKUP(LEFT(F683,7),'Reference_data '!G:G,'Reference_data '!H:H,"Second Error",0,1),_xlfn.XLOOKUP(LEFT(F683,12),'Reference_data '!G:G,'Reference_data '!I:I,"First Error",0,1))</f>
        <v>REFINERY-BLEACHING CHEMICAL REFINERY 600 TPD</v>
      </c>
      <c r="L683" s="63">
        <v>2783</v>
      </c>
      <c r="M683" s="10" t="str">
        <f>VLOOKUP(L683,'Reference_data '!$A$2:$B$17,2,0)</f>
        <v>Vipul</v>
      </c>
      <c r="N683" s="10" t="str">
        <f>VLOOKUP(L683,'Reference_data '!$A$2:$C$18,3,0)</f>
        <v>MEC</v>
      </c>
      <c r="O683" s="134">
        <v>45006</v>
      </c>
      <c r="S683" s="139" t="s">
        <v>1377</v>
      </c>
      <c r="AA683" s="63"/>
    </row>
    <row r="684" spans="1:29" ht="26.5" customHeight="1" x14ac:dyDescent="0.35">
      <c r="A684" s="10">
        <f t="shared" si="31"/>
        <v>1</v>
      </c>
      <c r="B684" s="10">
        <f t="shared" si="32"/>
        <v>1</v>
      </c>
      <c r="C684" s="177">
        <v>13131745</v>
      </c>
      <c r="D684" s="43">
        <v>44928</v>
      </c>
      <c r="E684" s="25" t="s">
        <v>1378</v>
      </c>
      <c r="F684" s="25" t="s">
        <v>529</v>
      </c>
      <c r="G684" s="25" t="s">
        <v>10</v>
      </c>
      <c r="H684" s="25" t="s">
        <v>223</v>
      </c>
      <c r="I684" s="25" t="s">
        <v>233</v>
      </c>
      <c r="J684" s="25" t="s">
        <v>220</v>
      </c>
      <c r="K684" s="4" t="str">
        <f>IF(_xlfn.XLOOKUP(LEFT(F684,12),'Reference_data '!G:G,'Reference_data '!I:I,"First Error",0,1)="First Error",_xlfn.XLOOKUP(LEFT(F684,7),'Reference_data '!G:G,'Reference_data '!H:H,"Second Error",0,1),_xlfn.XLOOKUP(LEFT(F684,12),'Reference_data '!G:G,'Reference_data '!I:I,"First Error",0,1))</f>
        <v>PACKING</v>
      </c>
      <c r="M684" s="10" t="e">
        <f>VLOOKUP(L684,'Reference_data '!$A$2:$B$17,2,0)</f>
        <v>#N/A</v>
      </c>
      <c r="N684" s="10" t="e">
        <f>VLOOKUP(L684,'Reference_data '!$A$2:$C$18,3,0)</f>
        <v>#N/A</v>
      </c>
      <c r="AA684" s="63"/>
    </row>
    <row r="685" spans="1:29" ht="26.5" customHeight="1" x14ac:dyDescent="0.35">
      <c r="A685" s="10">
        <f t="shared" si="31"/>
        <v>12</v>
      </c>
      <c r="B685" s="63">
        <f t="shared" si="32"/>
        <v>1</v>
      </c>
      <c r="C685" s="177">
        <v>13180369</v>
      </c>
      <c r="D685" s="43">
        <v>45007</v>
      </c>
      <c r="E685" s="25" t="s">
        <v>1379</v>
      </c>
      <c r="F685" s="25" t="s">
        <v>1117</v>
      </c>
      <c r="G685" s="25" t="s">
        <v>10</v>
      </c>
      <c r="H685" s="25" t="s">
        <v>218</v>
      </c>
      <c r="I685" s="25" t="s">
        <v>291</v>
      </c>
      <c r="J685" s="25" t="s">
        <v>220</v>
      </c>
      <c r="K685" s="4" t="str">
        <f>IF(_xlfn.XLOOKUP(LEFT(F685,12),'Reference_data '!G:G,'Reference_data '!I:I,"First Error",0,1)="First Error",_xlfn.XLOOKUP(LEFT(F685,7),'Reference_data '!G:G,'Reference_data '!H:H,"Second Error",0,1),_xlfn.XLOOKUP(LEFT(F685,12),'Reference_data '!G:G,'Reference_data '!I:I,"First Error",0,1))</f>
        <v>REFINERY-BLEACHING CHEMICAL REFINERY 600 TPD</v>
      </c>
      <c r="M685" s="10" t="e">
        <f>VLOOKUP(L685,'Reference_data '!$A$2:$B$17,2,0)</f>
        <v>#N/A</v>
      </c>
      <c r="N685" s="10" t="e">
        <f>VLOOKUP(L685,'Reference_data '!$A$2:$C$18,3,0)</f>
        <v>#N/A</v>
      </c>
      <c r="O685" s="134">
        <v>45008</v>
      </c>
      <c r="AA685" s="63"/>
    </row>
    <row r="686" spans="1:29" ht="26.5" customHeight="1" x14ac:dyDescent="0.35">
      <c r="A686" s="10">
        <f t="shared" si="31"/>
        <v>14</v>
      </c>
      <c r="B686" s="10">
        <f t="shared" si="32"/>
        <v>1</v>
      </c>
      <c r="C686" s="249">
        <v>12983553</v>
      </c>
      <c r="D686" s="232">
        <v>44656</v>
      </c>
      <c r="E686" s="131" t="s">
        <v>1380</v>
      </c>
      <c r="F686" s="25" t="s">
        <v>138</v>
      </c>
      <c r="G686" s="25" t="s">
        <v>92</v>
      </c>
      <c r="H686" s="25" t="s">
        <v>237</v>
      </c>
      <c r="I686" s="25" t="s">
        <v>251</v>
      </c>
      <c r="J686" s="25" t="s">
        <v>220</v>
      </c>
      <c r="K686" s="4" t="str">
        <f>IF(_xlfn.XLOOKUP(LEFT(F686,12),'Reference_data '!G:G,'Reference_data '!I:I,"First Error",0,1)="First Error",_xlfn.XLOOKUP(LEFT(F686,7),'Reference_data '!G:G,'Reference_data '!H:H,"Second Error",0,1),_xlfn.XLOOKUP(LEFT(F686,12),'Reference_data '!G:G,'Reference_data '!I:I,"First Error",0,1))</f>
        <v>REFINERY-BLEACHING PHYSICAL REFINERY 800 TPD</v>
      </c>
      <c r="L686" s="10"/>
      <c r="M686" s="10" t="e">
        <f>VLOOKUP(L686,'Reference_data '!$A$2:$B$17,2,0)</f>
        <v>#N/A</v>
      </c>
      <c r="N686" s="10" t="e">
        <f>VLOOKUP(L686,'Reference_data '!$A$2:$C$18,3,0)</f>
        <v>#N/A</v>
      </c>
      <c r="O686" s="10"/>
      <c r="P686" s="10"/>
      <c r="Q686" s="10"/>
      <c r="R686" s="4"/>
      <c r="S686" s="4" t="s">
        <v>1381</v>
      </c>
      <c r="T686" s="4"/>
      <c r="U686" s="10"/>
      <c r="V686" s="26">
        <f ca="1">TODAY()</f>
        <v>45194</v>
      </c>
      <c r="W686" s="10" t="str" cm="1">
        <f t="array" ref="W686">IF(J686="WMAT",_xlfn.IFS(U686-V686=0,"Update require",U686-V686&lt;0,"Pending follow up",U686-V686&gt;0,"ASK Later"),"")</f>
        <v/>
      </c>
      <c r="X686" s="10"/>
      <c r="Y686" s="10"/>
      <c r="Z686" s="10"/>
      <c r="AA686" s="10"/>
      <c r="AB686"/>
      <c r="AC686" s="64" t="e">
        <f>_xlfn.XLOOKUP(C686,DATA1,DATA4,"NA",0,1)</f>
        <v>#REF!</v>
      </c>
    </row>
    <row r="687" spans="1:29" ht="26.5" customHeight="1" x14ac:dyDescent="0.35">
      <c r="A687" s="10">
        <f t="shared" si="31"/>
        <v>1</v>
      </c>
      <c r="B687" s="10">
        <f t="shared" si="32"/>
        <v>1</v>
      </c>
      <c r="C687" s="177">
        <v>13131818</v>
      </c>
      <c r="D687" s="43">
        <v>44928</v>
      </c>
      <c r="E687" s="25" t="s">
        <v>1382</v>
      </c>
      <c r="F687" s="25" t="s">
        <v>890</v>
      </c>
      <c r="G687" s="25" t="s">
        <v>10</v>
      </c>
      <c r="H687" s="25" t="s">
        <v>237</v>
      </c>
      <c r="I687" s="25" t="s">
        <v>382</v>
      </c>
      <c r="J687" s="25" t="s">
        <v>220</v>
      </c>
      <c r="K687" s="4" t="str">
        <f>IF(_xlfn.XLOOKUP(LEFT(F687,12),'Reference_data '!G:G,'Reference_data '!I:I,"First Error",0,1)="First Error",_xlfn.XLOOKUP(LEFT(F687,7),'Reference_data '!G:G,'Reference_data '!H:H,"Second Error",0,1),_xlfn.XLOOKUP(LEFT(F687,12),'Reference_data '!G:G,'Reference_data '!I:I,"First Error",0,1))</f>
        <v>PACKING</v>
      </c>
      <c r="M687" s="10" t="e">
        <f>VLOOKUP(L687,'Reference_data '!$A$2:$B$17,2,0)</f>
        <v>#N/A</v>
      </c>
      <c r="N687" s="10" t="e">
        <f>VLOOKUP(L687,'Reference_data '!$A$2:$C$18,3,0)</f>
        <v>#N/A</v>
      </c>
      <c r="S687" s="139" t="s">
        <v>1186</v>
      </c>
      <c r="AA687" s="63"/>
    </row>
    <row r="688" spans="1:29" ht="26.5" customHeight="1" x14ac:dyDescent="0.35">
      <c r="A688" s="10">
        <f t="shared" si="31"/>
        <v>18</v>
      </c>
      <c r="B688" s="10" t="str">
        <f t="shared" si="32"/>
        <v/>
      </c>
      <c r="C688" s="249">
        <v>13002274</v>
      </c>
      <c r="D688" s="90">
        <v>44687</v>
      </c>
      <c r="E688" s="131" t="s">
        <v>1383</v>
      </c>
      <c r="F688" s="25" t="s">
        <v>1384</v>
      </c>
      <c r="G688" s="25" t="s">
        <v>10</v>
      </c>
      <c r="H688" s="25" t="s">
        <v>237</v>
      </c>
      <c r="I688" s="25" t="s">
        <v>369</v>
      </c>
      <c r="J688" s="25" t="s">
        <v>300</v>
      </c>
      <c r="K688" s="4" t="str">
        <f>IF(_xlfn.XLOOKUP(LEFT(F688,12),'Reference_data '!G:G,'Reference_data '!I:I,"First Error",0,1)="First Error",_xlfn.XLOOKUP(LEFT(F688,7),'Reference_data '!G:G,'Reference_data '!H:H,"Second Error",0,1),_xlfn.XLOOKUP(LEFT(F688,12),'Reference_data '!G:G,'Reference_data '!I:I,"First Error",0,1))</f>
        <v>REFINERY-BLEACHING PHYSICAL REFINERY 800 TPD</v>
      </c>
      <c r="L688" s="10"/>
      <c r="M688" s="10" t="e">
        <f>VLOOKUP(L688,'Reference_data '!$A$2:$B$17,2,0)</f>
        <v>#N/A</v>
      </c>
      <c r="N688" s="10" t="e">
        <f>VLOOKUP(L688,'Reference_data '!$A$2:$C$18,3,0)</f>
        <v>#N/A</v>
      </c>
      <c r="O688" s="10"/>
      <c r="P688" s="10"/>
      <c r="Q688" s="10"/>
      <c r="R688" s="10"/>
      <c r="S688" s="4" t="s">
        <v>1385</v>
      </c>
      <c r="T688" s="10"/>
      <c r="U688" s="10"/>
      <c r="V688" s="26">
        <f ca="1">TODAY()</f>
        <v>45194</v>
      </c>
      <c r="W688" s="10" t="str" cm="1">
        <f t="array" ref="W688">IF(J688="WMAT",_xlfn.IFS(U688-V688=0,"Update require",U688-V688&lt;0,"Pending follow up",U688-V688&gt;0,"ASK Later"),"")</f>
        <v/>
      </c>
      <c r="X688" s="10"/>
      <c r="Y688" s="10"/>
      <c r="Z688" s="10"/>
      <c r="AA688" s="10"/>
      <c r="AB688"/>
      <c r="AC688" s="64" t="e">
        <f>_xlfn.XLOOKUP(C688,DATA1,DATA4,"NA",0,1)</f>
        <v>#REF!</v>
      </c>
    </row>
    <row r="689" spans="1:29" ht="26.5" customHeight="1" x14ac:dyDescent="0.35">
      <c r="A689" s="10">
        <f t="shared" si="31"/>
        <v>4</v>
      </c>
      <c r="B689" s="10" t="str">
        <f t="shared" si="32"/>
        <v/>
      </c>
      <c r="C689" s="177">
        <v>13146235</v>
      </c>
      <c r="D689" s="43">
        <v>44952</v>
      </c>
      <c r="E689" s="25" t="s">
        <v>1386</v>
      </c>
      <c r="F689" s="25" t="s">
        <v>138</v>
      </c>
      <c r="G689" s="25" t="s">
        <v>10</v>
      </c>
      <c r="H689" s="25" t="s">
        <v>218</v>
      </c>
      <c r="I689" s="25" t="s">
        <v>291</v>
      </c>
      <c r="J689" s="25" t="s">
        <v>302</v>
      </c>
      <c r="K689" s="4" t="str">
        <f>IF(_xlfn.XLOOKUP(LEFT(F689,12),'Reference_data '!G:G,'Reference_data '!I:I,"First Error",0,1)="First Error",_xlfn.XLOOKUP(LEFT(F689,7),'Reference_data '!G:G,'Reference_data '!H:H,"Second Error",0,1),_xlfn.XLOOKUP(LEFT(F689,12),'Reference_data '!G:G,'Reference_data '!I:I,"First Error",0,1))</f>
        <v>REFINERY-BLEACHING PHYSICAL REFINERY 800 TPD</v>
      </c>
      <c r="L689" s="63">
        <v>2783</v>
      </c>
      <c r="M689" s="10" t="str">
        <f>VLOOKUP(L689,'Reference_data '!$A$2:$B$17,2,0)</f>
        <v>Vipul</v>
      </c>
      <c r="N689" s="10" t="str">
        <f>VLOOKUP(L689,'Reference_data '!$A$2:$C$18,3,0)</f>
        <v>MEC</v>
      </c>
      <c r="O689" s="134">
        <v>44957</v>
      </c>
      <c r="P689" s="134">
        <v>44965</v>
      </c>
      <c r="Q689" s="134">
        <v>44980</v>
      </c>
      <c r="S689" s="139" t="s">
        <v>1387</v>
      </c>
      <c r="AA689" s="63"/>
    </row>
    <row r="690" spans="1:29" ht="26.5" customHeight="1" x14ac:dyDescent="0.35">
      <c r="A690" s="10">
        <f t="shared" si="31"/>
        <v>1</v>
      </c>
      <c r="B690" s="10">
        <f t="shared" si="32"/>
        <v>1</v>
      </c>
      <c r="C690" s="177">
        <v>13132374</v>
      </c>
      <c r="D690" s="43">
        <v>44929</v>
      </c>
      <c r="E690" s="25" t="s">
        <v>1388</v>
      </c>
      <c r="F690" s="25" t="s">
        <v>80</v>
      </c>
      <c r="G690" s="25" t="s">
        <v>10</v>
      </c>
      <c r="H690" s="25" t="s">
        <v>223</v>
      </c>
      <c r="I690" s="25" t="s">
        <v>233</v>
      </c>
      <c r="J690" s="25" t="s">
        <v>220</v>
      </c>
      <c r="K690" s="4" t="str">
        <f>IF(_xlfn.XLOOKUP(LEFT(F690,12),'Reference_data '!G:G,'Reference_data '!I:I,"First Error",0,1)="First Error",_xlfn.XLOOKUP(LEFT(F690,7),'Reference_data '!G:G,'Reference_data '!H:H,"Second Error",0,1),_xlfn.XLOOKUP(LEFT(F690,12),'Reference_data '!G:G,'Reference_data '!I:I,"First Error",0,1))</f>
        <v>PACKING</v>
      </c>
      <c r="M690" s="10" t="e">
        <f>VLOOKUP(L690,'Reference_data '!$A$2:$B$17,2,0)</f>
        <v>#N/A</v>
      </c>
      <c r="N690" s="10" t="e">
        <f>VLOOKUP(L690,'Reference_data '!$A$2:$C$18,3,0)</f>
        <v>#N/A</v>
      </c>
      <c r="S690" s="139" t="s">
        <v>1186</v>
      </c>
      <c r="AA690" s="63"/>
    </row>
    <row r="691" spans="1:29" ht="26.5" customHeight="1" x14ac:dyDescent="0.35">
      <c r="A691" s="10">
        <f t="shared" si="31"/>
        <v>1</v>
      </c>
      <c r="B691" s="10">
        <f t="shared" si="32"/>
        <v>1</v>
      </c>
      <c r="C691" s="177">
        <v>13132394</v>
      </c>
      <c r="D691" s="43">
        <v>44929</v>
      </c>
      <c r="E691" s="25" t="s">
        <v>1389</v>
      </c>
      <c r="F691" s="25" t="s">
        <v>80</v>
      </c>
      <c r="G691" s="25" t="s">
        <v>10</v>
      </c>
      <c r="H691" s="25" t="s">
        <v>237</v>
      </c>
      <c r="I691" s="25" t="s">
        <v>382</v>
      </c>
      <c r="J691" s="25" t="s">
        <v>220</v>
      </c>
      <c r="K691" s="4" t="str">
        <f>IF(_xlfn.XLOOKUP(LEFT(F691,12),'Reference_data '!G:G,'Reference_data '!I:I,"First Error",0,1)="First Error",_xlfn.XLOOKUP(LEFT(F691,7),'Reference_data '!G:G,'Reference_data '!H:H,"Second Error",0,1),_xlfn.XLOOKUP(LEFT(F691,12),'Reference_data '!G:G,'Reference_data '!I:I,"First Error",0,1))</f>
        <v>PACKING</v>
      </c>
      <c r="M691" s="10" t="e">
        <f>VLOOKUP(L691,'Reference_data '!$A$2:$B$17,2,0)</f>
        <v>#N/A</v>
      </c>
      <c r="N691" s="10" t="e">
        <f>VLOOKUP(L691,'Reference_data '!$A$2:$C$18,3,0)</f>
        <v>#N/A</v>
      </c>
      <c r="S691" s="139" t="s">
        <v>1186</v>
      </c>
      <c r="AA691" s="63"/>
    </row>
    <row r="692" spans="1:29" ht="26.5" customHeight="1" x14ac:dyDescent="0.35">
      <c r="A692" s="10">
        <f t="shared" si="31"/>
        <v>14</v>
      </c>
      <c r="B692" s="10">
        <f t="shared" si="32"/>
        <v>1</v>
      </c>
      <c r="C692" s="249">
        <v>12983552</v>
      </c>
      <c r="D692" s="90">
        <v>44656</v>
      </c>
      <c r="E692" s="131" t="s">
        <v>1390</v>
      </c>
      <c r="F692" s="25" t="s">
        <v>138</v>
      </c>
      <c r="G692" s="25" t="s">
        <v>10</v>
      </c>
      <c r="H692" s="25" t="s">
        <v>237</v>
      </c>
      <c r="I692" s="25" t="s">
        <v>251</v>
      </c>
      <c r="J692" s="25" t="s">
        <v>220</v>
      </c>
      <c r="K692" s="4" t="str">
        <f>IF(_xlfn.XLOOKUP(LEFT(F692,12),'Reference_data '!G:G,'Reference_data '!I:I,"First Error",0,1)="First Error",_xlfn.XLOOKUP(LEFT(F692,7),'Reference_data '!G:G,'Reference_data '!H:H,"Second Error",0,1),_xlfn.XLOOKUP(LEFT(F692,12),'Reference_data '!G:G,'Reference_data '!I:I,"First Error",0,1))</f>
        <v>REFINERY-BLEACHING PHYSICAL REFINERY 800 TPD</v>
      </c>
      <c r="L692" s="10"/>
      <c r="M692" s="10" t="e">
        <f>VLOOKUP(L692,'Reference_data '!$A$2:$B$17,2,0)</f>
        <v>#N/A</v>
      </c>
      <c r="N692" s="10" t="e">
        <f>VLOOKUP(L692,'Reference_data '!$A$2:$C$18,3,0)</f>
        <v>#N/A</v>
      </c>
      <c r="O692" s="10"/>
      <c r="P692" s="10"/>
      <c r="Q692" s="10"/>
      <c r="R692" s="4"/>
      <c r="S692" s="4" t="s">
        <v>1391</v>
      </c>
      <c r="T692" s="4"/>
      <c r="U692" s="10"/>
      <c r="V692" s="26">
        <f ca="1">TODAY()</f>
        <v>45194</v>
      </c>
      <c r="W692" s="10" t="str" cm="1">
        <f t="array" ref="W692">IF(J692="WMAT",_xlfn.IFS(U692-V692=0,"Update require",U692-V692&lt;0,"Pending follow up",U692-V692&gt;0,"ASK Later"),"")</f>
        <v/>
      </c>
      <c r="X692" s="10"/>
      <c r="Y692" s="10"/>
      <c r="Z692" s="10"/>
      <c r="AA692" s="10"/>
      <c r="AB692"/>
      <c r="AC692" s="64" t="e">
        <f>_xlfn.XLOOKUP(C692,DATA1,DATA4,"NA",0,1)</f>
        <v>#REF!</v>
      </c>
    </row>
    <row r="693" spans="1:29" ht="26.5" customHeight="1" x14ac:dyDescent="0.35">
      <c r="A693" s="10">
        <f t="shared" si="31"/>
        <v>9</v>
      </c>
      <c r="B693" s="63">
        <f t="shared" si="32"/>
        <v>1</v>
      </c>
      <c r="C693" s="177">
        <v>13168899</v>
      </c>
      <c r="D693" s="43">
        <v>44988</v>
      </c>
      <c r="E693" s="25" t="s">
        <v>1392</v>
      </c>
      <c r="F693" s="25" t="s">
        <v>1393</v>
      </c>
      <c r="G693" s="25" t="s">
        <v>10</v>
      </c>
      <c r="H693" s="25" t="s">
        <v>218</v>
      </c>
      <c r="I693" s="25" t="s">
        <v>266</v>
      </c>
      <c r="J693" s="25" t="s">
        <v>220</v>
      </c>
      <c r="K693" s="4" t="str">
        <f>IF(_xlfn.XLOOKUP(LEFT(F693,12),'Reference_data '!G:G,'Reference_data '!I:I,"First Error",0,1)="First Error",_xlfn.XLOOKUP(LEFT(F693,7),'Reference_data '!G:G,'Reference_data '!H:H,"Second Error",0,1),_xlfn.XLOOKUP(LEFT(F693,12),'Reference_data '!G:G,'Reference_data '!I:I,"First Error",0,1))</f>
        <v>REFINERY-BLEACHING PHYSICAL REFINERY 800 TPD</v>
      </c>
      <c r="M693" s="10" t="e">
        <f>VLOOKUP(L693,'Reference_data '!$A$2:$B$17,2,0)</f>
        <v>#N/A</v>
      </c>
      <c r="N693" s="10" t="e">
        <f>VLOOKUP(L693,'Reference_data '!$A$2:$C$18,3,0)</f>
        <v>#N/A</v>
      </c>
      <c r="AA693" s="63"/>
    </row>
    <row r="694" spans="1:29" ht="26.5" customHeight="1" x14ac:dyDescent="0.35">
      <c r="A694" s="10">
        <f t="shared" si="31"/>
        <v>1</v>
      </c>
      <c r="B694" s="10">
        <f t="shared" si="32"/>
        <v>1</v>
      </c>
      <c r="C694" s="177">
        <v>13133651</v>
      </c>
      <c r="D694" s="376">
        <v>44931</v>
      </c>
      <c r="E694" s="25" t="s">
        <v>1394</v>
      </c>
      <c r="F694" s="25" t="s">
        <v>777</v>
      </c>
      <c r="G694" s="25" t="s">
        <v>61</v>
      </c>
      <c r="H694" s="25" t="s">
        <v>218</v>
      </c>
      <c r="I694" s="25" t="s">
        <v>435</v>
      </c>
      <c r="J694" s="25" t="s">
        <v>220</v>
      </c>
      <c r="K694" s="4" t="str">
        <f>IF(_xlfn.XLOOKUP(LEFT(F694,12),'Reference_data '!G:G,'Reference_data '!I:I,"First Error",0,1)="First Error",_xlfn.XLOOKUP(LEFT(F694,7),'Reference_data '!G:G,'Reference_data '!H:H,"Second Error",0,1),_xlfn.XLOOKUP(LEFT(F694,12),'Reference_data '!G:G,'Reference_data '!I:I,"First Error",0,1))</f>
        <v>PACKING</v>
      </c>
      <c r="M694" s="10" t="e">
        <f>VLOOKUP(L694,'Reference_data '!$A$2:$B$17,2,0)</f>
        <v>#N/A</v>
      </c>
      <c r="N694" s="10" t="e">
        <f>VLOOKUP(L694,'Reference_data '!$A$2:$C$18,3,0)</f>
        <v>#N/A</v>
      </c>
      <c r="AA694" s="63"/>
    </row>
    <row r="695" spans="1:29" ht="26.5" customHeight="1" x14ac:dyDescent="0.35">
      <c r="A695" s="10">
        <f t="shared" si="31"/>
        <v>1</v>
      </c>
      <c r="B695" s="10">
        <f t="shared" si="32"/>
        <v>1</v>
      </c>
      <c r="C695" s="177">
        <v>13133787</v>
      </c>
      <c r="D695" s="43">
        <v>44931</v>
      </c>
      <c r="E695" s="25" t="s">
        <v>1395</v>
      </c>
      <c r="F695" s="25" t="s">
        <v>1396</v>
      </c>
      <c r="G695" s="25" t="s">
        <v>10</v>
      </c>
      <c r="H695" s="25" t="s">
        <v>223</v>
      </c>
      <c r="I695" s="25" t="s">
        <v>233</v>
      </c>
      <c r="J695" s="25" t="s">
        <v>220</v>
      </c>
      <c r="K695" s="4" t="str">
        <f>IF(_xlfn.XLOOKUP(LEFT(F695,12),'Reference_data '!G:G,'Reference_data '!I:I,"First Error",0,1)="First Error",_xlfn.XLOOKUP(LEFT(F695,7),'Reference_data '!G:G,'Reference_data '!H:H,"Second Error",0,1),_xlfn.XLOOKUP(LEFT(F695,12),'Reference_data '!G:G,'Reference_data '!I:I,"First Error",0,1))</f>
        <v xml:space="preserve"> ETP</v>
      </c>
      <c r="M695" s="10" t="e">
        <f>VLOOKUP(L695,'Reference_data '!$A$2:$B$17,2,0)</f>
        <v>#N/A</v>
      </c>
      <c r="N695" s="10" t="e">
        <f>VLOOKUP(L695,'Reference_data '!$A$2:$C$18,3,0)</f>
        <v>#N/A</v>
      </c>
      <c r="AA695" s="63"/>
    </row>
    <row r="696" spans="1:29" ht="26.5" customHeight="1" x14ac:dyDescent="0.35">
      <c r="A696" s="10">
        <f t="shared" si="31"/>
        <v>25</v>
      </c>
      <c r="B696" s="10">
        <f t="shared" si="32"/>
        <v>1</v>
      </c>
      <c r="C696" s="249">
        <v>13027851</v>
      </c>
      <c r="D696" s="233">
        <v>44735</v>
      </c>
      <c r="E696" s="131" t="s">
        <v>1397</v>
      </c>
      <c r="F696" s="25" t="s">
        <v>138</v>
      </c>
      <c r="G696" s="25" t="s">
        <v>92</v>
      </c>
      <c r="H696" s="25" t="s">
        <v>218</v>
      </c>
      <c r="I696" s="25" t="s">
        <v>369</v>
      </c>
      <c r="J696" s="25" t="s">
        <v>220</v>
      </c>
      <c r="K696" s="4" t="str">
        <f>IF(_xlfn.XLOOKUP(LEFT(F696,12),'Reference_data '!G:G,'Reference_data '!I:I,"First Error",0,1)="First Error",_xlfn.XLOOKUP(LEFT(F696,7),'Reference_data '!G:G,'Reference_data '!H:H,"Second Error",0,1),_xlfn.XLOOKUP(LEFT(F696,12),'Reference_data '!G:G,'Reference_data '!I:I,"First Error",0,1))</f>
        <v>REFINERY-BLEACHING PHYSICAL REFINERY 800 TPD</v>
      </c>
      <c r="L696" s="10">
        <v>8</v>
      </c>
      <c r="M696" s="10" t="s">
        <v>1112</v>
      </c>
      <c r="N696" s="10" t="str">
        <f>VLOOKUP(L696,'Reference_data '!$A$2:$C$18,3,0)</f>
        <v>EXT</v>
      </c>
      <c r="O696" s="26">
        <v>44736</v>
      </c>
      <c r="P696" s="10"/>
      <c r="Q696" s="10"/>
      <c r="R696" s="10"/>
      <c r="S696" s="4" t="s">
        <v>242</v>
      </c>
      <c r="T696" s="10"/>
      <c r="U696" s="10"/>
      <c r="W696" s="10"/>
      <c r="X696" s="10"/>
      <c r="Y696" s="10"/>
      <c r="Z696" s="10"/>
      <c r="AA696" s="10"/>
      <c r="AB696"/>
      <c r="AC696" s="64" t="e">
        <f>_xlfn.XLOOKUP(C696,DATA1,DATA4,"NA",0,1)</f>
        <v>#REF!</v>
      </c>
    </row>
    <row r="697" spans="1:29" ht="26.5" customHeight="1" x14ac:dyDescent="0.35">
      <c r="A697" s="10">
        <f t="shared" si="31"/>
        <v>1</v>
      </c>
      <c r="B697" s="10">
        <f t="shared" si="32"/>
        <v>1</v>
      </c>
      <c r="C697" s="177">
        <v>13133789</v>
      </c>
      <c r="D697" s="43">
        <v>44931</v>
      </c>
      <c r="E697" s="25" t="s">
        <v>1398</v>
      </c>
      <c r="F697" s="25" t="s">
        <v>721</v>
      </c>
      <c r="G697" s="25" t="s">
        <v>10</v>
      </c>
      <c r="H697" s="25" t="s">
        <v>223</v>
      </c>
      <c r="I697" s="25" t="s">
        <v>233</v>
      </c>
      <c r="J697" s="25" t="s">
        <v>220</v>
      </c>
      <c r="K697" s="4" t="str">
        <f>IF(_xlfn.XLOOKUP(LEFT(F697,12),'Reference_data '!G:G,'Reference_data '!I:I,"First Error",0,1)="First Error",_xlfn.XLOOKUP(LEFT(F697,7),'Reference_data '!G:G,'Reference_data '!H:H,"Second Error",0,1),_xlfn.XLOOKUP(LEFT(F697,12),'Reference_data '!G:G,'Reference_data '!I:I,"First Error",0,1))</f>
        <v>PACKING</v>
      </c>
      <c r="M697" s="10" t="e">
        <f>VLOOKUP(L697,'Reference_data '!$A$2:$B$17,2,0)</f>
        <v>#N/A</v>
      </c>
      <c r="N697" s="10" t="e">
        <f>VLOOKUP(L697,'Reference_data '!$A$2:$C$18,3,0)</f>
        <v>#N/A</v>
      </c>
      <c r="AA697" s="63"/>
    </row>
    <row r="698" spans="1:29" ht="26.5" customHeight="1" x14ac:dyDescent="0.35">
      <c r="A698" s="10">
        <f t="shared" si="31"/>
        <v>1</v>
      </c>
      <c r="B698" s="10">
        <f t="shared" si="32"/>
        <v>1</v>
      </c>
      <c r="C698" s="177">
        <v>13133816</v>
      </c>
      <c r="D698" s="43">
        <v>44931</v>
      </c>
      <c r="E698" s="25" t="s">
        <v>1399</v>
      </c>
      <c r="F698" s="25" t="s">
        <v>632</v>
      </c>
      <c r="G698" s="25" t="s">
        <v>10</v>
      </c>
      <c r="H698" s="25" t="s">
        <v>237</v>
      </c>
      <c r="I698" s="25" t="s">
        <v>382</v>
      </c>
      <c r="J698" s="25" t="s">
        <v>220</v>
      </c>
      <c r="K698" s="4" t="str">
        <f>IF(_xlfn.XLOOKUP(LEFT(F698,12),'Reference_data '!G:G,'Reference_data '!I:I,"First Error",0,1)="First Error",_xlfn.XLOOKUP(LEFT(F698,7),'Reference_data '!G:G,'Reference_data '!H:H,"Second Error",0,1),_xlfn.XLOOKUP(LEFT(F698,12),'Reference_data '!G:G,'Reference_data '!I:I,"First Error",0,1))</f>
        <v>PACKING</v>
      </c>
      <c r="M698" s="10" t="e">
        <f>VLOOKUP(L698,'Reference_data '!$A$2:$B$17,2,0)</f>
        <v>#N/A</v>
      </c>
      <c r="N698" s="10" t="e">
        <f>VLOOKUP(L698,'Reference_data '!$A$2:$C$18,3,0)</f>
        <v>#N/A</v>
      </c>
      <c r="S698" s="139" t="s">
        <v>1186</v>
      </c>
      <c r="AA698" s="63"/>
    </row>
    <row r="699" spans="1:29" ht="26.5" customHeight="1" x14ac:dyDescent="0.35">
      <c r="A699" s="10">
        <f t="shared" si="31"/>
        <v>1</v>
      </c>
      <c r="B699" s="10">
        <f t="shared" si="32"/>
        <v>1</v>
      </c>
      <c r="C699" s="177">
        <v>13133864</v>
      </c>
      <c r="D699" s="43">
        <v>44931</v>
      </c>
      <c r="E699" s="25" t="s">
        <v>1400</v>
      </c>
      <c r="F699" s="25" t="s">
        <v>437</v>
      </c>
      <c r="G699" s="25" t="s">
        <v>10</v>
      </c>
      <c r="H699" s="25" t="s">
        <v>223</v>
      </c>
      <c r="I699" s="25" t="s">
        <v>233</v>
      </c>
      <c r="J699" s="25" t="s">
        <v>220</v>
      </c>
      <c r="K699" s="4" t="str">
        <f>IF(_xlfn.XLOOKUP(LEFT(F699,12),'Reference_data '!G:G,'Reference_data '!I:I,"First Error",0,1)="First Error",_xlfn.XLOOKUP(LEFT(F699,7),'Reference_data '!G:G,'Reference_data '!H:H,"Second Error",0,1),_xlfn.XLOOKUP(LEFT(F699,12),'Reference_data '!G:G,'Reference_data '!I:I,"First Error",0,1))</f>
        <v xml:space="preserve"> ETP</v>
      </c>
      <c r="L699" s="63">
        <v>8</v>
      </c>
      <c r="M699" s="10" t="s">
        <v>317</v>
      </c>
      <c r="N699" s="10" t="str">
        <f>VLOOKUP(L699,'Reference_data '!$A$2:$C$18,3,0)</f>
        <v>EXT</v>
      </c>
      <c r="O699" s="134">
        <v>44951</v>
      </c>
      <c r="P699" s="134">
        <v>44960</v>
      </c>
      <c r="S699" s="139" t="s">
        <v>1401</v>
      </c>
      <c r="AA699" s="63"/>
    </row>
    <row r="700" spans="1:29" ht="26.5" customHeight="1" x14ac:dyDescent="0.35">
      <c r="A700" s="10">
        <f t="shared" si="31"/>
        <v>28</v>
      </c>
      <c r="B700" s="10">
        <f t="shared" si="32"/>
        <v>1</v>
      </c>
      <c r="C700" s="177">
        <v>13036753</v>
      </c>
      <c r="D700" s="233">
        <v>44752</v>
      </c>
      <c r="E700" s="131" t="s">
        <v>1402</v>
      </c>
      <c r="F700" s="25" t="s">
        <v>1403</v>
      </c>
      <c r="G700" s="25" t="s">
        <v>92</v>
      </c>
      <c r="H700" s="25" t="s">
        <v>218</v>
      </c>
      <c r="I700" s="25" t="s">
        <v>266</v>
      </c>
      <c r="J700" s="25" t="s">
        <v>220</v>
      </c>
      <c r="K700" s="4" t="str">
        <f>IF(_xlfn.XLOOKUP(LEFT(F700,12),'Reference_data '!G:G,'Reference_data '!I:I,"First Error",0,1)="First Error",_xlfn.XLOOKUP(LEFT(F700,7),'Reference_data '!G:G,'Reference_data '!H:H,"Second Error",0,1),_xlfn.XLOOKUP(LEFT(F700,12),'Reference_data '!G:G,'Reference_data '!I:I,"First Error",0,1))</f>
        <v>REFINERY-BLEACHING PHYSICAL REFINERY 800 TPD</v>
      </c>
      <c r="L700" s="63">
        <v>2801</v>
      </c>
      <c r="M700" s="63" t="str">
        <f>VLOOKUP(L700,'Reference_data '!$A$2:$B$17,2,0)</f>
        <v>Ramani</v>
      </c>
      <c r="N700" s="10" t="str">
        <f>VLOOKUP(L700,'Reference_data '!$A$2:$C$18,3,0)</f>
        <v>INS</v>
      </c>
      <c r="O700" s="134">
        <v>44753</v>
      </c>
      <c r="S700" s="139" t="s">
        <v>242</v>
      </c>
      <c r="AA700" s="63"/>
      <c r="AC700" s="64" t="e">
        <f>_xlfn.XLOOKUP(C700,DATA1,DATA4,"NA",0,1)</f>
        <v>#REF!</v>
      </c>
    </row>
    <row r="701" spans="1:29" ht="26.5" customHeight="1" x14ac:dyDescent="0.35">
      <c r="A701" s="10">
        <f t="shared" si="31"/>
        <v>47</v>
      </c>
      <c r="B701" s="10">
        <f t="shared" si="32"/>
        <v>1</v>
      </c>
      <c r="C701" s="177">
        <v>13110381</v>
      </c>
      <c r="D701" s="43">
        <v>44887</v>
      </c>
      <c r="E701" s="131" t="s">
        <v>1404</v>
      </c>
      <c r="F701" s="25" t="s">
        <v>138</v>
      </c>
      <c r="G701" s="25" t="s">
        <v>92</v>
      </c>
      <c r="H701" s="25" t="s">
        <v>218</v>
      </c>
      <c r="I701" s="25" t="s">
        <v>251</v>
      </c>
      <c r="J701" s="25" t="s">
        <v>220</v>
      </c>
      <c r="K701" s="4" t="str">
        <f>IF(_xlfn.XLOOKUP(LEFT(F701,12),'Reference_data '!G:G,'Reference_data '!I:I,"First Error",0,1)="First Error",_xlfn.XLOOKUP(LEFT(F701,7),'Reference_data '!G:G,'Reference_data '!H:H,"Second Error",0,1),_xlfn.XLOOKUP(LEFT(F701,12),'Reference_data '!G:G,'Reference_data '!I:I,"First Error",0,1))</f>
        <v>REFINERY-BLEACHING PHYSICAL REFINERY 800 TPD</v>
      </c>
      <c r="M701" s="10" t="e">
        <f>VLOOKUP(L701,'Reference_data '!$A$2:$B$17,2,0)</f>
        <v>#N/A</v>
      </c>
      <c r="N701" s="10" t="e">
        <f>VLOOKUP(L701,'Reference_data '!$A$2:$C$18,3,0)</f>
        <v>#N/A</v>
      </c>
      <c r="O701" s="134"/>
      <c r="AA701" s="63"/>
    </row>
    <row r="702" spans="1:29" ht="26.5" customHeight="1" x14ac:dyDescent="0.35">
      <c r="A702" s="10">
        <f t="shared" si="31"/>
        <v>9</v>
      </c>
      <c r="B702" s="63">
        <f t="shared" si="32"/>
        <v>1</v>
      </c>
      <c r="C702" s="177">
        <v>13166079</v>
      </c>
      <c r="D702" s="43">
        <v>44984</v>
      </c>
      <c r="E702" s="25" t="s">
        <v>1405</v>
      </c>
      <c r="F702" s="25" t="s">
        <v>138</v>
      </c>
      <c r="G702" s="25" t="s">
        <v>92</v>
      </c>
      <c r="H702" s="25" t="s">
        <v>218</v>
      </c>
      <c r="I702" s="25" t="s">
        <v>251</v>
      </c>
      <c r="J702" s="25" t="s">
        <v>220</v>
      </c>
      <c r="K702" s="4" t="str">
        <f>IF(_xlfn.XLOOKUP(LEFT(F702,12),'Reference_data '!G:G,'Reference_data '!I:I,"First Error",0,1)="First Error",_xlfn.XLOOKUP(LEFT(F702,7),'Reference_data '!G:G,'Reference_data '!H:H,"Second Error",0,1),_xlfn.XLOOKUP(LEFT(F702,12),'Reference_data '!G:G,'Reference_data '!I:I,"First Error",0,1))</f>
        <v>REFINERY-BLEACHING PHYSICAL REFINERY 800 TPD</v>
      </c>
      <c r="M702" s="10" t="e">
        <f>VLOOKUP(L702,'Reference_data '!$A$2:$B$17,2,0)</f>
        <v>#N/A</v>
      </c>
      <c r="N702" s="10" t="e">
        <f>VLOOKUP(L702,'Reference_data '!$A$2:$C$18,3,0)</f>
        <v>#N/A</v>
      </c>
      <c r="O702" s="134">
        <v>44985</v>
      </c>
      <c r="S702" s="139" t="s">
        <v>1406</v>
      </c>
      <c r="AA702" s="63"/>
    </row>
    <row r="703" spans="1:29" ht="26.5" customHeight="1" x14ac:dyDescent="0.35">
      <c r="A703" s="10">
        <f t="shared" si="31"/>
        <v>2</v>
      </c>
      <c r="B703" s="10">
        <f t="shared" si="32"/>
        <v>1</v>
      </c>
      <c r="C703" s="177">
        <v>13138427</v>
      </c>
      <c r="D703" s="43">
        <v>44938</v>
      </c>
      <c r="E703" s="25" t="s">
        <v>1407</v>
      </c>
      <c r="F703" s="25" t="s">
        <v>1408</v>
      </c>
      <c r="G703" s="25" t="s">
        <v>10</v>
      </c>
      <c r="H703" s="25" t="s">
        <v>218</v>
      </c>
      <c r="I703" s="25" t="s">
        <v>266</v>
      </c>
      <c r="J703" s="25" t="s">
        <v>220</v>
      </c>
      <c r="K703" s="4" t="str">
        <f>IF(_xlfn.XLOOKUP(LEFT(F703,12),'Reference_data '!G:G,'Reference_data '!I:I,"First Error",0,1)="First Error",_xlfn.XLOOKUP(LEFT(F703,7),'Reference_data '!G:G,'Reference_data '!H:H,"Second Error",0,1),_xlfn.XLOOKUP(LEFT(F703,12),'Reference_data '!G:G,'Reference_data '!I:I,"First Error",0,1))</f>
        <v>REFINERY-BLEACHING PHYSICAL REFINERY 800 TPD</v>
      </c>
      <c r="M703" s="10" t="e">
        <f>VLOOKUP(L703,'Reference_data '!$A$2:$B$17,2,0)</f>
        <v>#N/A</v>
      </c>
      <c r="N703" s="10" t="e">
        <f>VLOOKUP(L703,'Reference_data '!$A$2:$C$18,3,0)</f>
        <v>#N/A</v>
      </c>
      <c r="AA703" s="63"/>
    </row>
    <row r="704" spans="1:29" ht="26.5" customHeight="1" x14ac:dyDescent="0.35">
      <c r="A704" s="10">
        <f t="shared" si="31"/>
        <v>3</v>
      </c>
      <c r="B704" s="10">
        <f t="shared" si="32"/>
        <v>1</v>
      </c>
      <c r="C704" s="177">
        <v>13142901</v>
      </c>
      <c r="D704" s="43">
        <v>44945</v>
      </c>
      <c r="E704" s="25" t="s">
        <v>1409</v>
      </c>
      <c r="F704" s="25" t="s">
        <v>1410</v>
      </c>
      <c r="G704" s="25" t="s">
        <v>10</v>
      </c>
      <c r="H704" s="25" t="s">
        <v>218</v>
      </c>
      <c r="I704" s="25" t="s">
        <v>266</v>
      </c>
      <c r="J704" s="25" t="s">
        <v>220</v>
      </c>
      <c r="K704" s="4" t="str">
        <f>IF(_xlfn.XLOOKUP(LEFT(F704,12),'Reference_data '!G:G,'Reference_data '!I:I,"First Error",0,1)="First Error",_xlfn.XLOOKUP(LEFT(F704,7),'Reference_data '!G:G,'Reference_data '!H:H,"Second Error",0,1),_xlfn.XLOOKUP(LEFT(F704,12),'Reference_data '!G:G,'Reference_data '!I:I,"First Error",0,1))</f>
        <v>REFINERY-BLEACHING PHYSICAL REFINERY 800 TPD</v>
      </c>
      <c r="L704" s="63">
        <v>2784</v>
      </c>
      <c r="M704" s="10" t="str">
        <f>VLOOKUP(L704,'Reference_data '!$A$2:$B$17,2,0)</f>
        <v>Jignesh</v>
      </c>
      <c r="N704" s="10" t="str">
        <f>VLOOKUP(L704,'Reference_data '!$A$2:$C$18,3,0)</f>
        <v>MEC</v>
      </c>
      <c r="O704" s="134">
        <v>44952</v>
      </c>
      <c r="P704" s="134">
        <v>44957</v>
      </c>
      <c r="S704" s="139" t="s">
        <v>1411</v>
      </c>
      <c r="AA704" s="63"/>
    </row>
    <row r="705" spans="1:27" ht="26.5" customHeight="1" x14ac:dyDescent="0.35">
      <c r="A705" s="10">
        <f t="shared" si="31"/>
        <v>3</v>
      </c>
      <c r="B705" s="10">
        <f t="shared" si="32"/>
        <v>1</v>
      </c>
      <c r="C705" s="177">
        <v>13143345</v>
      </c>
      <c r="D705" s="43">
        <v>44946</v>
      </c>
      <c r="E705" s="25" t="s">
        <v>1412</v>
      </c>
      <c r="F705" s="25" t="s">
        <v>138</v>
      </c>
      <c r="G705" s="25" t="s">
        <v>10</v>
      </c>
      <c r="H705" s="25" t="s">
        <v>218</v>
      </c>
      <c r="I705" s="25" t="s">
        <v>251</v>
      </c>
      <c r="J705" s="25" t="s">
        <v>220</v>
      </c>
      <c r="K705" s="4" t="str">
        <f>IF(_xlfn.XLOOKUP(LEFT(F705,12),'Reference_data '!G:G,'Reference_data '!I:I,"First Error",0,1)="First Error",_xlfn.XLOOKUP(LEFT(F705,7),'Reference_data '!G:G,'Reference_data '!H:H,"Second Error",0,1),_xlfn.XLOOKUP(LEFT(F705,12),'Reference_data '!G:G,'Reference_data '!I:I,"First Error",0,1))</f>
        <v>REFINERY-BLEACHING PHYSICAL REFINERY 800 TPD</v>
      </c>
      <c r="M705" s="10" t="e">
        <f>VLOOKUP(L705,'Reference_data '!$A$2:$B$17,2,0)</f>
        <v>#N/A</v>
      </c>
      <c r="N705" s="10" t="e">
        <f>VLOOKUP(L705,'Reference_data '!$A$2:$C$18,3,0)</f>
        <v>#N/A</v>
      </c>
      <c r="AA705" s="63"/>
    </row>
    <row r="706" spans="1:27" ht="26.5" customHeight="1" x14ac:dyDescent="0.35">
      <c r="A706" s="10">
        <f t="shared" ref="A706:A769" si="33">WEEKNUM($D706,16)</f>
        <v>4</v>
      </c>
      <c r="B706" s="10">
        <f t="shared" ref="B706:B769" si="34">IF(J706="COMP",WEEKNUM(Q706,16),"")</f>
        <v>4</v>
      </c>
      <c r="C706" s="177">
        <v>13143511</v>
      </c>
      <c r="D706" s="43">
        <v>44948</v>
      </c>
      <c r="E706" s="25" t="s">
        <v>1413</v>
      </c>
      <c r="F706" s="25" t="s">
        <v>1414</v>
      </c>
      <c r="G706" s="25" t="s">
        <v>92</v>
      </c>
      <c r="H706" s="25" t="s">
        <v>218</v>
      </c>
      <c r="I706" s="25" t="s">
        <v>291</v>
      </c>
      <c r="J706" s="25" t="s">
        <v>220</v>
      </c>
      <c r="K706" s="4" t="str">
        <f>IF(_xlfn.XLOOKUP(LEFT(F706,12),'Reference_data '!G:G,'Reference_data '!I:I,"First Error",0,1)="First Error",_xlfn.XLOOKUP(LEFT(F706,7),'Reference_data '!G:G,'Reference_data '!H:H,"Second Error",0,1),_xlfn.XLOOKUP(LEFT(F706,12),'Reference_data '!G:G,'Reference_data '!I:I,"First Error",0,1))</f>
        <v>REFINERY-BLEACHING PHYSICAL REFINERY 800 TPD</v>
      </c>
      <c r="L706" s="63">
        <v>2800</v>
      </c>
      <c r="M706" s="10" t="str">
        <f>VLOOKUP(L706,'Reference_data '!$A$2:$B$17,2,0)</f>
        <v>Dhaval</v>
      </c>
      <c r="N706" s="10" t="str">
        <f>VLOOKUP(L706,'Reference_data '!$A$2:$C$18,3,0)</f>
        <v>INS</v>
      </c>
      <c r="O706" s="134">
        <v>44947</v>
      </c>
      <c r="Q706" s="134">
        <v>44947</v>
      </c>
      <c r="R706" s="63">
        <v>0.5</v>
      </c>
      <c r="AA706" s="63" t="s">
        <v>14</v>
      </c>
    </row>
    <row r="707" spans="1:27" ht="26.5" customHeight="1" x14ac:dyDescent="0.35">
      <c r="A707" s="10">
        <f t="shared" si="33"/>
        <v>1</v>
      </c>
      <c r="B707" s="10">
        <f t="shared" si="34"/>
        <v>1</v>
      </c>
      <c r="C707" s="177">
        <v>13134554</v>
      </c>
      <c r="D707" s="43">
        <v>44931</v>
      </c>
      <c r="E707" s="25" t="s">
        <v>1415</v>
      </c>
      <c r="F707" s="25" t="s">
        <v>80</v>
      </c>
      <c r="G707" s="25" t="s">
        <v>10</v>
      </c>
      <c r="H707" s="25" t="s">
        <v>223</v>
      </c>
      <c r="I707" s="25" t="s">
        <v>233</v>
      </c>
      <c r="J707" s="25" t="s">
        <v>220</v>
      </c>
      <c r="K707" s="4" t="str">
        <f>IF(_xlfn.XLOOKUP(LEFT(F707,12),'Reference_data '!G:G,'Reference_data '!I:I,"First Error",0,1)="First Error",_xlfn.XLOOKUP(LEFT(F707,7),'Reference_data '!G:G,'Reference_data '!H:H,"Second Error",0,1),_xlfn.XLOOKUP(LEFT(F707,12),'Reference_data '!G:G,'Reference_data '!I:I,"First Error",0,1))</f>
        <v>PACKING</v>
      </c>
      <c r="M707" s="10" t="e">
        <f>VLOOKUP(L707,'Reference_data '!$A$2:$B$17,2,0)</f>
        <v>#N/A</v>
      </c>
      <c r="N707" s="10" t="e">
        <f>VLOOKUP(L707,'Reference_data '!$A$2:$C$18,3,0)</f>
        <v>#N/A</v>
      </c>
      <c r="AA707" s="63"/>
    </row>
    <row r="708" spans="1:27" ht="26.5" customHeight="1" x14ac:dyDescent="0.35">
      <c r="A708" s="10">
        <f t="shared" si="33"/>
        <v>4</v>
      </c>
      <c r="B708" s="10">
        <f t="shared" si="34"/>
        <v>4</v>
      </c>
      <c r="C708" s="177">
        <v>13143531</v>
      </c>
      <c r="D708" s="43">
        <v>44947</v>
      </c>
      <c r="E708" s="25" t="s">
        <v>1416</v>
      </c>
      <c r="F708" s="25" t="s">
        <v>138</v>
      </c>
      <c r="G708" s="25" t="s">
        <v>61</v>
      </c>
      <c r="H708" s="25" t="s">
        <v>218</v>
      </c>
      <c r="I708" s="25" t="s">
        <v>263</v>
      </c>
      <c r="J708" s="25" t="s">
        <v>220</v>
      </c>
      <c r="K708" s="4" t="str">
        <f>IF(_xlfn.XLOOKUP(LEFT(F708,12),'Reference_data '!G:G,'Reference_data '!I:I,"First Error",0,1)="First Error",_xlfn.XLOOKUP(LEFT(F708,7),'Reference_data '!G:G,'Reference_data '!H:H,"Second Error",0,1),_xlfn.XLOOKUP(LEFT(F708,12),'Reference_data '!G:G,'Reference_data '!I:I,"First Error",0,1))</f>
        <v>REFINERY-BLEACHING PHYSICAL REFINERY 800 TPD</v>
      </c>
      <c r="L708" s="63">
        <v>2799</v>
      </c>
      <c r="M708" s="10" t="str">
        <f>VLOOKUP(L708,'Reference_data '!$A$2:$B$17,2,0)</f>
        <v>Prakash</v>
      </c>
      <c r="N708" s="10" t="str">
        <f>VLOOKUP(L708,'Reference_data '!$A$2:$C$18,3,0)</f>
        <v>INS</v>
      </c>
      <c r="O708" s="134">
        <v>44947</v>
      </c>
      <c r="Q708" s="134">
        <v>44947</v>
      </c>
      <c r="R708" s="63">
        <v>0.4</v>
      </c>
      <c r="AA708" s="63" t="s">
        <v>14</v>
      </c>
    </row>
    <row r="709" spans="1:27" ht="26.5" customHeight="1" x14ac:dyDescent="0.35">
      <c r="A709" s="10">
        <f t="shared" si="33"/>
        <v>1</v>
      </c>
      <c r="B709" s="10">
        <f t="shared" si="34"/>
        <v>2</v>
      </c>
      <c r="C709" s="177">
        <v>13134704</v>
      </c>
      <c r="D709" s="43">
        <v>44932</v>
      </c>
      <c r="E709" s="25" t="s">
        <v>1417</v>
      </c>
      <c r="F709" s="25" t="s">
        <v>182</v>
      </c>
      <c r="G709" s="25" t="s">
        <v>10</v>
      </c>
      <c r="H709" s="25" t="s">
        <v>237</v>
      </c>
      <c r="I709" s="25" t="s">
        <v>307</v>
      </c>
      <c r="J709" s="25" t="s">
        <v>220</v>
      </c>
      <c r="K709" s="4" t="str">
        <f>IF(_xlfn.XLOOKUP(LEFT(F709,12),'Reference_data '!G:G,'Reference_data '!I:I,"First Error",0,1)="First Error",_xlfn.XLOOKUP(LEFT(F709,7),'Reference_data '!G:G,'Reference_data '!H:H,"Second Error",0,1),_xlfn.XLOOKUP(LEFT(F709,12),'Reference_data '!G:G,'Reference_data '!I:I,"First Error",0,1))</f>
        <v>Kandla plant</v>
      </c>
      <c r="M709" s="10" t="e">
        <f>VLOOKUP(L709,'Reference_data '!$A$2:$B$17,2,0)</f>
        <v>#N/A</v>
      </c>
      <c r="N709" s="10" t="e">
        <f>VLOOKUP(L709,'Reference_data '!$A$2:$C$18,3,0)</f>
        <v>#N/A</v>
      </c>
      <c r="Q709" s="134">
        <v>44939</v>
      </c>
      <c r="AA709" s="63"/>
    </row>
    <row r="710" spans="1:27" ht="26.5" customHeight="1" x14ac:dyDescent="0.35">
      <c r="A710" s="10">
        <f t="shared" si="33"/>
        <v>4</v>
      </c>
      <c r="B710" s="10">
        <f t="shared" si="34"/>
        <v>4</v>
      </c>
      <c r="C710" s="177">
        <v>13143533</v>
      </c>
      <c r="D710" s="43">
        <v>44947</v>
      </c>
      <c r="E710" s="25" t="s">
        <v>1418</v>
      </c>
      <c r="F710" s="25" t="s">
        <v>138</v>
      </c>
      <c r="G710" s="25" t="s">
        <v>92</v>
      </c>
      <c r="H710" s="25" t="s">
        <v>218</v>
      </c>
      <c r="I710" s="25" t="s">
        <v>263</v>
      </c>
      <c r="J710" s="25" t="s">
        <v>220</v>
      </c>
      <c r="K710" s="4" t="str">
        <f>IF(_xlfn.XLOOKUP(LEFT(F710,12),'Reference_data '!G:G,'Reference_data '!I:I,"First Error",0,1)="First Error",_xlfn.XLOOKUP(LEFT(F710,7),'Reference_data '!G:G,'Reference_data '!H:H,"Second Error",0,1),_xlfn.XLOOKUP(LEFT(F710,12),'Reference_data '!G:G,'Reference_data '!I:I,"First Error",0,1))</f>
        <v>REFINERY-BLEACHING PHYSICAL REFINERY 800 TPD</v>
      </c>
      <c r="L710" s="63">
        <v>2799</v>
      </c>
      <c r="M710" s="10" t="str">
        <f>VLOOKUP(L710,'Reference_data '!$A$2:$B$17,2,0)</f>
        <v>Prakash</v>
      </c>
      <c r="N710" s="10" t="str">
        <f>VLOOKUP(L710,'Reference_data '!$A$2:$C$18,3,0)</f>
        <v>INS</v>
      </c>
      <c r="O710" s="134">
        <v>44947</v>
      </c>
      <c r="Q710" s="134">
        <v>44947</v>
      </c>
      <c r="R710" s="63">
        <v>0.3</v>
      </c>
      <c r="AA710" s="63" t="s">
        <v>14</v>
      </c>
    </row>
    <row r="711" spans="1:27" ht="26.5" customHeight="1" x14ac:dyDescent="0.35">
      <c r="A711" s="10">
        <f t="shared" si="33"/>
        <v>2</v>
      </c>
      <c r="B711" s="10">
        <f t="shared" si="34"/>
        <v>2</v>
      </c>
      <c r="C711" s="177">
        <v>13135182</v>
      </c>
      <c r="D711" s="43">
        <v>44933</v>
      </c>
      <c r="E711" s="25" t="s">
        <v>1419</v>
      </c>
      <c r="F711" s="25" t="s">
        <v>1420</v>
      </c>
      <c r="G711" s="25" t="s">
        <v>92</v>
      </c>
      <c r="H711" s="25" t="s">
        <v>218</v>
      </c>
      <c r="I711" s="25" t="s">
        <v>468</v>
      </c>
      <c r="J711" s="25" t="s">
        <v>220</v>
      </c>
      <c r="K711" s="4" t="str">
        <f>IF(_xlfn.XLOOKUP(LEFT(F711,12),'Reference_data '!G:G,'Reference_data '!I:I,"First Error",0,1)="First Error",_xlfn.XLOOKUP(LEFT(F711,7),'Reference_data '!G:G,'Reference_data '!H:H,"Second Error",0,1),_xlfn.XLOOKUP(LEFT(F711,12),'Reference_data '!G:G,'Reference_data '!I:I,"First Error",0,1))</f>
        <v>BAKERY 96 TON</v>
      </c>
      <c r="M711" s="10" t="e">
        <f>VLOOKUP(L711,'Reference_data '!$A$2:$B$17,2,0)</f>
        <v>#N/A</v>
      </c>
      <c r="N711" s="10" t="e">
        <f>VLOOKUP(L711,'Reference_data '!$A$2:$C$18,3,0)</f>
        <v>#N/A</v>
      </c>
      <c r="Q711" s="134">
        <v>44933</v>
      </c>
      <c r="AA711" s="63"/>
    </row>
    <row r="712" spans="1:27" ht="26.5" customHeight="1" x14ac:dyDescent="0.35">
      <c r="A712" s="10">
        <f t="shared" si="33"/>
        <v>2</v>
      </c>
      <c r="B712" s="10">
        <f t="shared" si="34"/>
        <v>2</v>
      </c>
      <c r="C712" s="177">
        <v>13135183</v>
      </c>
      <c r="D712" s="43">
        <v>44933</v>
      </c>
      <c r="E712" s="25" t="s">
        <v>1421</v>
      </c>
      <c r="F712" s="25" t="s">
        <v>1422</v>
      </c>
      <c r="G712" s="25" t="s">
        <v>10</v>
      </c>
      <c r="H712" s="25" t="s">
        <v>218</v>
      </c>
      <c r="I712" s="25" t="s">
        <v>468</v>
      </c>
      <c r="J712" s="25" t="s">
        <v>220</v>
      </c>
      <c r="K712" s="4" t="str">
        <f>IF(_xlfn.XLOOKUP(LEFT(F712,12),'Reference_data '!G:G,'Reference_data '!I:I,"First Error",0,1)="First Error",_xlfn.XLOOKUP(LEFT(F712,7),'Reference_data '!G:G,'Reference_data '!H:H,"Second Error",0,1),_xlfn.XLOOKUP(LEFT(F712,12),'Reference_data '!G:G,'Reference_data '!I:I,"First Error",0,1))</f>
        <v>BAKERY 96 TON</v>
      </c>
      <c r="M712" s="10" t="e">
        <f>VLOOKUP(L712,'Reference_data '!$A$2:$B$17,2,0)</f>
        <v>#N/A</v>
      </c>
      <c r="N712" s="10" t="e">
        <f>VLOOKUP(L712,'Reference_data '!$A$2:$C$18,3,0)</f>
        <v>#N/A</v>
      </c>
      <c r="O712" s="134">
        <v>44933</v>
      </c>
      <c r="Q712" s="134">
        <v>44933</v>
      </c>
      <c r="AA712" s="63"/>
    </row>
    <row r="713" spans="1:27" ht="26.5" customHeight="1" x14ac:dyDescent="0.35">
      <c r="A713" s="10">
        <f t="shared" si="33"/>
        <v>2</v>
      </c>
      <c r="B713" s="10">
        <f t="shared" si="34"/>
        <v>2</v>
      </c>
      <c r="C713" s="177">
        <v>13135218</v>
      </c>
      <c r="D713" s="43">
        <v>44933</v>
      </c>
      <c r="E713" s="25" t="s">
        <v>1423</v>
      </c>
      <c r="F713" s="25" t="s">
        <v>1424</v>
      </c>
      <c r="G713" s="25" t="s">
        <v>1425</v>
      </c>
      <c r="H713" s="25" t="s">
        <v>218</v>
      </c>
      <c r="I713" s="25" t="s">
        <v>272</v>
      </c>
      <c r="J713" s="25" t="s">
        <v>220</v>
      </c>
      <c r="K713" s="4" t="str">
        <f>IF(_xlfn.XLOOKUP(LEFT(F713,12),'Reference_data '!G:G,'Reference_data '!I:I,"First Error",0,1)="First Error",_xlfn.XLOOKUP(LEFT(F713,7),'Reference_data '!G:G,'Reference_data '!H:H,"Second Error",0,1),_xlfn.XLOOKUP(LEFT(F713,12),'Reference_data '!G:G,'Reference_data '!I:I,"First Error",0,1))</f>
        <v>LAB</v>
      </c>
      <c r="M713" s="10" t="e">
        <f>VLOOKUP(L713,'Reference_data '!$A$2:$B$17,2,0)</f>
        <v>#N/A</v>
      </c>
      <c r="N713" s="10" t="e">
        <f>VLOOKUP(L713,'Reference_data '!$A$2:$C$18,3,0)</f>
        <v>#N/A</v>
      </c>
      <c r="Q713" s="134">
        <v>44933</v>
      </c>
      <c r="S713" s="139" t="s">
        <v>1426</v>
      </c>
      <c r="AA713" s="63"/>
    </row>
    <row r="714" spans="1:27" ht="26.5" customHeight="1" x14ac:dyDescent="0.35">
      <c r="A714" s="10">
        <f t="shared" si="33"/>
        <v>2</v>
      </c>
      <c r="B714" s="10">
        <f t="shared" si="34"/>
        <v>2</v>
      </c>
      <c r="C714" s="177">
        <v>13135220</v>
      </c>
      <c r="D714" s="43">
        <v>44933</v>
      </c>
      <c r="E714" s="25" t="s">
        <v>1427</v>
      </c>
      <c r="F714" s="25" t="s">
        <v>1428</v>
      </c>
      <c r="G714" s="25" t="s">
        <v>1425</v>
      </c>
      <c r="H714" s="25" t="s">
        <v>218</v>
      </c>
      <c r="I714" s="25" t="s">
        <v>272</v>
      </c>
      <c r="J714" s="25" t="s">
        <v>220</v>
      </c>
      <c r="K714" s="4" t="str">
        <f>IF(_xlfn.XLOOKUP(LEFT(F714,12),'Reference_data '!G:G,'Reference_data '!I:I,"First Error",0,1)="First Error",_xlfn.XLOOKUP(LEFT(F714,7),'Reference_data '!G:G,'Reference_data '!H:H,"Second Error",0,1),_xlfn.XLOOKUP(LEFT(F714,12),'Reference_data '!G:G,'Reference_data '!I:I,"First Error",0,1))</f>
        <v>LAB</v>
      </c>
      <c r="M714" s="10" t="e">
        <f>VLOOKUP(L714,'Reference_data '!$A$2:$B$17,2,0)</f>
        <v>#N/A</v>
      </c>
      <c r="N714" s="10" t="e">
        <f>VLOOKUP(L714,'Reference_data '!$A$2:$C$18,3,0)</f>
        <v>#N/A</v>
      </c>
      <c r="Q714" s="134">
        <v>44933</v>
      </c>
      <c r="S714" s="139" t="s">
        <v>1429</v>
      </c>
      <c r="AA714" s="63"/>
    </row>
    <row r="715" spans="1:27" ht="26.5" customHeight="1" x14ac:dyDescent="0.35">
      <c r="A715" s="10">
        <f t="shared" si="33"/>
        <v>2</v>
      </c>
      <c r="B715" s="10">
        <f t="shared" si="34"/>
        <v>1</v>
      </c>
      <c r="C715" s="177">
        <v>13135221</v>
      </c>
      <c r="D715" s="43">
        <v>44933</v>
      </c>
      <c r="E715" s="25" t="s">
        <v>1430</v>
      </c>
      <c r="F715" s="25" t="s">
        <v>904</v>
      </c>
      <c r="G715" s="25" t="s">
        <v>10</v>
      </c>
      <c r="H715" s="25" t="s">
        <v>237</v>
      </c>
      <c r="I715" s="25" t="s">
        <v>307</v>
      </c>
      <c r="J715" s="25" t="s">
        <v>220</v>
      </c>
      <c r="K715" s="4" t="str">
        <f>IF(_xlfn.XLOOKUP(LEFT(F715,12),'Reference_data '!G:G,'Reference_data '!I:I,"First Error",0,1)="First Error",_xlfn.XLOOKUP(LEFT(F715,7),'Reference_data '!G:G,'Reference_data '!H:H,"Second Error",0,1),_xlfn.XLOOKUP(LEFT(F715,12),'Reference_data '!G:G,'Reference_data '!I:I,"First Error",0,1))</f>
        <v>BAKERY 96 TON</v>
      </c>
      <c r="M715" s="10" t="e">
        <f>VLOOKUP(L715,'Reference_data '!$A$2:$B$17,2,0)</f>
        <v>#N/A</v>
      </c>
      <c r="N715" s="10" t="e">
        <f>VLOOKUP(L715,'Reference_data '!$A$2:$C$18,3,0)</f>
        <v>#N/A</v>
      </c>
      <c r="O715" s="134">
        <v>44951</v>
      </c>
      <c r="S715" s="139" t="s">
        <v>1431</v>
      </c>
      <c r="AA715" s="63"/>
    </row>
    <row r="716" spans="1:27" ht="26.5" customHeight="1" x14ac:dyDescent="0.35">
      <c r="A716" s="10">
        <f t="shared" si="33"/>
        <v>4</v>
      </c>
      <c r="B716" s="10">
        <f t="shared" si="34"/>
        <v>4</v>
      </c>
      <c r="C716" s="177">
        <v>13143976</v>
      </c>
      <c r="D716" s="43">
        <v>44949</v>
      </c>
      <c r="E716" s="25" t="s">
        <v>1432</v>
      </c>
      <c r="F716" s="25" t="s">
        <v>138</v>
      </c>
      <c r="G716" s="25" t="s">
        <v>10</v>
      </c>
      <c r="H716" s="25" t="s">
        <v>218</v>
      </c>
      <c r="I716" s="25" t="s">
        <v>291</v>
      </c>
      <c r="J716" s="25" t="s">
        <v>220</v>
      </c>
      <c r="K716" s="4" t="str">
        <f>IF(_xlfn.XLOOKUP(LEFT(F716,12),'Reference_data '!G:G,'Reference_data '!I:I,"First Error",0,1)="First Error",_xlfn.XLOOKUP(LEFT(F716,7),'Reference_data '!G:G,'Reference_data '!H:H,"Second Error",0,1),_xlfn.XLOOKUP(LEFT(F716,12),'Reference_data '!G:G,'Reference_data '!I:I,"First Error",0,1))</f>
        <v>REFINERY-BLEACHING PHYSICAL REFINERY 800 TPD</v>
      </c>
      <c r="M716" s="10" t="e">
        <f>VLOOKUP(L716,'Reference_data '!$A$2:$B$17,2,0)</f>
        <v>#N/A</v>
      </c>
      <c r="N716" s="10" t="e">
        <f>VLOOKUP(L716,'Reference_data '!$A$2:$C$18,3,0)</f>
        <v>#N/A</v>
      </c>
      <c r="O716" s="134"/>
      <c r="P716" s="134"/>
      <c r="Q716" s="134">
        <v>44949</v>
      </c>
      <c r="AA716" s="63"/>
    </row>
    <row r="717" spans="1:27" ht="26.5" customHeight="1" x14ac:dyDescent="0.35">
      <c r="A717" s="10">
        <f t="shared" si="33"/>
        <v>1</v>
      </c>
      <c r="B717" s="10">
        <f t="shared" si="34"/>
        <v>1</v>
      </c>
      <c r="C717" s="177">
        <v>13135357</v>
      </c>
      <c r="D717" s="376">
        <v>44932</v>
      </c>
      <c r="E717" s="25" t="s">
        <v>1433</v>
      </c>
      <c r="F717" s="25" t="s">
        <v>907</v>
      </c>
      <c r="G717" s="25" t="s">
        <v>61</v>
      </c>
      <c r="H717" s="25" t="s">
        <v>223</v>
      </c>
      <c r="I717" s="25" t="s">
        <v>233</v>
      </c>
      <c r="J717" s="25" t="s">
        <v>220</v>
      </c>
      <c r="K717" s="4" t="str">
        <f>IF(_xlfn.XLOOKUP(LEFT(F717,12),'Reference_data '!G:G,'Reference_data '!I:I,"First Error",0,1)="First Error",_xlfn.XLOOKUP(LEFT(F717,7),'Reference_data '!G:G,'Reference_data '!H:H,"Second Error",0,1),_xlfn.XLOOKUP(LEFT(F717,12),'Reference_data '!G:G,'Reference_data '!I:I,"First Error",0,1))</f>
        <v>PACKING</v>
      </c>
      <c r="M717" s="10" t="e">
        <f>VLOOKUP(L717,'Reference_data '!$A$2:$B$17,2,0)</f>
        <v>#N/A</v>
      </c>
      <c r="N717" s="10" t="e">
        <f>VLOOKUP(L717,'Reference_data '!$A$2:$C$18,3,0)</f>
        <v>#N/A</v>
      </c>
      <c r="AA717" s="63"/>
    </row>
    <row r="718" spans="1:27" ht="26.5" customHeight="1" x14ac:dyDescent="0.35">
      <c r="A718" s="10">
        <f t="shared" si="33"/>
        <v>4</v>
      </c>
      <c r="B718" s="10">
        <f t="shared" si="34"/>
        <v>4</v>
      </c>
      <c r="C718" s="177">
        <v>13144138</v>
      </c>
      <c r="D718" s="43">
        <v>44949</v>
      </c>
      <c r="E718" s="25" t="s">
        <v>1434</v>
      </c>
      <c r="F718" s="25" t="s">
        <v>138</v>
      </c>
      <c r="G718" s="25" t="s">
        <v>92</v>
      </c>
      <c r="H718" s="25" t="s">
        <v>218</v>
      </c>
      <c r="I718" s="25" t="s">
        <v>291</v>
      </c>
      <c r="J718" s="25" t="s">
        <v>220</v>
      </c>
      <c r="K718" s="4" t="str">
        <f>IF(_xlfn.XLOOKUP(LEFT(F718,12),'Reference_data '!G:G,'Reference_data '!I:I,"First Error",0,1)="First Error",_xlfn.XLOOKUP(LEFT(F718,7),'Reference_data '!G:G,'Reference_data '!H:H,"Second Error",0,1),_xlfn.XLOOKUP(LEFT(F718,12),'Reference_data '!G:G,'Reference_data '!I:I,"First Error",0,1))</f>
        <v>REFINERY-BLEACHING PHYSICAL REFINERY 800 TPD</v>
      </c>
      <c r="L718" s="63">
        <v>2781</v>
      </c>
      <c r="M718" s="10" t="str">
        <f>VLOOKUP(L718,'Reference_data '!$A$2:$B$17,2,0)</f>
        <v>Bhim Rao</v>
      </c>
      <c r="N718" s="10" t="str">
        <f>VLOOKUP(L718,'Reference_data '!$A$2:$C$18,3,0)</f>
        <v>MEC</v>
      </c>
      <c r="O718" s="134">
        <v>44948</v>
      </c>
      <c r="P718" s="134"/>
      <c r="Q718" s="134">
        <v>44948</v>
      </c>
      <c r="R718" s="63">
        <v>0.8</v>
      </c>
      <c r="AA718" s="63" t="s">
        <v>14</v>
      </c>
    </row>
    <row r="719" spans="1:27" ht="26.5" customHeight="1" x14ac:dyDescent="0.35">
      <c r="A719" s="10">
        <f t="shared" si="33"/>
        <v>2</v>
      </c>
      <c r="B719" s="10">
        <f t="shared" si="34"/>
        <v>2</v>
      </c>
      <c r="C719" s="177">
        <v>13135543</v>
      </c>
      <c r="D719" s="376">
        <v>44934</v>
      </c>
      <c r="E719" s="25" t="s">
        <v>1435</v>
      </c>
      <c r="F719" s="25" t="s">
        <v>1436</v>
      </c>
      <c r="G719" s="25" t="s">
        <v>61</v>
      </c>
      <c r="H719" s="25" t="s">
        <v>218</v>
      </c>
      <c r="I719" s="25" t="s">
        <v>285</v>
      </c>
      <c r="J719" s="25" t="s">
        <v>220</v>
      </c>
      <c r="K719" s="4" t="str">
        <f>IF(_xlfn.XLOOKUP(LEFT(F719,12),'Reference_data '!G:G,'Reference_data '!I:I,"First Error",0,1)="First Error",_xlfn.XLOOKUP(LEFT(F719,7),'Reference_data '!G:G,'Reference_data '!H:H,"Second Error",0,1),_xlfn.XLOOKUP(LEFT(F719,12),'Reference_data '!G:G,'Reference_data '!I:I,"First Error",0,1))</f>
        <v>PACKING</v>
      </c>
      <c r="L719" s="63">
        <v>2784</v>
      </c>
      <c r="M719" s="10" t="str">
        <f>VLOOKUP(L719,'Reference_data '!$A$2:$B$17,2,0)</f>
        <v>Jignesh</v>
      </c>
      <c r="N719" s="10" t="str">
        <f>VLOOKUP(L719,'Reference_data '!$A$2:$C$18,3,0)</f>
        <v>MEC</v>
      </c>
      <c r="O719" s="134">
        <v>44935</v>
      </c>
      <c r="Q719" s="134">
        <v>44935</v>
      </c>
      <c r="R719" s="63">
        <v>2</v>
      </c>
      <c r="S719" s="139" t="s">
        <v>1437</v>
      </c>
      <c r="AA719" s="63" t="s">
        <v>140</v>
      </c>
    </row>
    <row r="720" spans="1:27" ht="26.5" customHeight="1" x14ac:dyDescent="0.35">
      <c r="A720" s="10">
        <f t="shared" si="33"/>
        <v>2</v>
      </c>
      <c r="B720" s="10">
        <f t="shared" si="34"/>
        <v>1</v>
      </c>
      <c r="C720" s="177">
        <v>13135724</v>
      </c>
      <c r="D720" s="376">
        <v>44934</v>
      </c>
      <c r="E720" s="25" t="s">
        <v>1438</v>
      </c>
      <c r="F720" s="25" t="s">
        <v>529</v>
      </c>
      <c r="G720" s="25" t="s">
        <v>92</v>
      </c>
      <c r="H720" s="25" t="s">
        <v>218</v>
      </c>
      <c r="I720" s="25" t="s">
        <v>285</v>
      </c>
      <c r="J720" s="25" t="s">
        <v>220</v>
      </c>
      <c r="K720" s="4" t="str">
        <f>IF(_xlfn.XLOOKUP(LEFT(F720,12),'Reference_data '!G:G,'Reference_data '!I:I,"First Error",0,1)="First Error",_xlfn.XLOOKUP(LEFT(F720,7),'Reference_data '!G:G,'Reference_data '!H:H,"Second Error",0,1),_xlfn.XLOOKUP(LEFT(F720,12),'Reference_data '!G:G,'Reference_data '!I:I,"First Error",0,1))</f>
        <v>PACKING</v>
      </c>
      <c r="M720" s="10" t="e">
        <f>VLOOKUP(L720,'Reference_data '!$A$2:$B$17,2,0)</f>
        <v>#N/A</v>
      </c>
      <c r="N720" s="10" t="e">
        <f>VLOOKUP(L720,'Reference_data '!$A$2:$C$18,3,0)</f>
        <v>#N/A</v>
      </c>
      <c r="S720" s="139" t="s">
        <v>1186</v>
      </c>
      <c r="AA720" s="63"/>
    </row>
    <row r="721" spans="1:27" ht="26.5" customHeight="1" x14ac:dyDescent="0.35">
      <c r="A721" s="10">
        <f t="shared" si="33"/>
        <v>2</v>
      </c>
      <c r="B721" s="10">
        <f t="shared" si="34"/>
        <v>1</v>
      </c>
      <c r="C721" s="177">
        <v>13135725</v>
      </c>
      <c r="D721" s="376">
        <v>44934</v>
      </c>
      <c r="E721" s="25" t="s">
        <v>1439</v>
      </c>
      <c r="F721" s="25" t="s">
        <v>713</v>
      </c>
      <c r="G721" s="25" t="s">
        <v>92</v>
      </c>
      <c r="H721" s="25" t="s">
        <v>218</v>
      </c>
      <c r="I721" s="25" t="s">
        <v>285</v>
      </c>
      <c r="J721" s="25" t="s">
        <v>220</v>
      </c>
      <c r="K721" s="4" t="str">
        <f>IF(_xlfn.XLOOKUP(LEFT(F721,12),'Reference_data '!G:G,'Reference_data '!I:I,"First Error",0,1)="First Error",_xlfn.XLOOKUP(LEFT(F721,7),'Reference_data '!G:G,'Reference_data '!H:H,"Second Error",0,1),_xlfn.XLOOKUP(LEFT(F721,12),'Reference_data '!G:G,'Reference_data '!I:I,"First Error",0,1))</f>
        <v>PACKING</v>
      </c>
      <c r="M721" s="10" t="e">
        <f>VLOOKUP(L721,'Reference_data '!$A$2:$B$17,2,0)</f>
        <v>#N/A</v>
      </c>
      <c r="N721" s="10" t="e">
        <f>VLOOKUP(L721,'Reference_data '!$A$2:$C$18,3,0)</f>
        <v>#N/A</v>
      </c>
      <c r="S721" s="139" t="s">
        <v>1186</v>
      </c>
      <c r="AA721" s="63"/>
    </row>
    <row r="722" spans="1:27" ht="26.5" customHeight="1" x14ac:dyDescent="0.35">
      <c r="A722" s="10">
        <f t="shared" si="33"/>
        <v>2</v>
      </c>
      <c r="B722" s="10">
        <f t="shared" si="34"/>
        <v>1</v>
      </c>
      <c r="C722" s="177">
        <v>13135726</v>
      </c>
      <c r="D722" s="376">
        <v>44934</v>
      </c>
      <c r="E722" s="25" t="s">
        <v>1440</v>
      </c>
      <c r="F722" s="25" t="s">
        <v>713</v>
      </c>
      <c r="G722" s="25" t="s">
        <v>92</v>
      </c>
      <c r="H722" s="25" t="s">
        <v>218</v>
      </c>
      <c r="I722" s="25" t="s">
        <v>285</v>
      </c>
      <c r="J722" s="25" t="s">
        <v>220</v>
      </c>
      <c r="K722" s="4" t="str">
        <f>IF(_xlfn.XLOOKUP(LEFT(F722,12),'Reference_data '!G:G,'Reference_data '!I:I,"First Error",0,1)="First Error",_xlfn.XLOOKUP(LEFT(F722,7),'Reference_data '!G:G,'Reference_data '!H:H,"Second Error",0,1),_xlfn.XLOOKUP(LEFT(F722,12),'Reference_data '!G:G,'Reference_data '!I:I,"First Error",0,1))</f>
        <v>PACKING</v>
      </c>
      <c r="M722" s="10" t="e">
        <f>VLOOKUP(L722,'Reference_data '!$A$2:$B$17,2,0)</f>
        <v>#N/A</v>
      </c>
      <c r="N722" s="10" t="e">
        <f>VLOOKUP(L722,'Reference_data '!$A$2:$C$18,3,0)</f>
        <v>#N/A</v>
      </c>
      <c r="S722" s="139" t="s">
        <v>1186</v>
      </c>
      <c r="AA722" s="63"/>
    </row>
    <row r="723" spans="1:27" ht="26.5" customHeight="1" x14ac:dyDescent="0.35">
      <c r="A723" s="10">
        <f t="shared" si="33"/>
        <v>2</v>
      </c>
      <c r="B723" s="10">
        <f t="shared" si="34"/>
        <v>1</v>
      </c>
      <c r="C723" s="177">
        <v>13135727</v>
      </c>
      <c r="D723" s="376">
        <v>44934</v>
      </c>
      <c r="E723" s="25" t="s">
        <v>1441</v>
      </c>
      <c r="F723" s="25" t="s">
        <v>713</v>
      </c>
      <c r="G723" s="25" t="s">
        <v>92</v>
      </c>
      <c r="H723" s="25" t="s">
        <v>218</v>
      </c>
      <c r="I723" s="25" t="s">
        <v>285</v>
      </c>
      <c r="J723" s="25" t="s">
        <v>220</v>
      </c>
      <c r="K723" s="4" t="str">
        <f>IF(_xlfn.XLOOKUP(LEFT(F723,12),'Reference_data '!G:G,'Reference_data '!I:I,"First Error",0,1)="First Error",_xlfn.XLOOKUP(LEFT(F723,7),'Reference_data '!G:G,'Reference_data '!H:H,"Second Error",0,1),_xlfn.XLOOKUP(LEFT(F723,12),'Reference_data '!G:G,'Reference_data '!I:I,"First Error",0,1))</f>
        <v>PACKING</v>
      </c>
      <c r="M723" s="10" t="e">
        <f>VLOOKUP(L723,'Reference_data '!$A$2:$B$17,2,0)</f>
        <v>#N/A</v>
      </c>
      <c r="N723" s="10" t="e">
        <f>VLOOKUP(L723,'Reference_data '!$A$2:$C$18,3,0)</f>
        <v>#N/A</v>
      </c>
      <c r="S723" s="139" t="s">
        <v>1186</v>
      </c>
      <c r="AA723" s="63"/>
    </row>
    <row r="724" spans="1:27" ht="26.5" customHeight="1" x14ac:dyDescent="0.35">
      <c r="A724" s="10">
        <f t="shared" si="33"/>
        <v>2</v>
      </c>
      <c r="B724" s="10">
        <f t="shared" si="34"/>
        <v>1</v>
      </c>
      <c r="C724" s="177">
        <v>13135728</v>
      </c>
      <c r="D724" s="376">
        <v>44934</v>
      </c>
      <c r="E724" s="25" t="s">
        <v>1442</v>
      </c>
      <c r="F724" s="25" t="s">
        <v>713</v>
      </c>
      <c r="G724" s="25" t="s">
        <v>92</v>
      </c>
      <c r="H724" s="25" t="s">
        <v>218</v>
      </c>
      <c r="I724" s="25" t="s">
        <v>285</v>
      </c>
      <c r="J724" s="25" t="s">
        <v>220</v>
      </c>
      <c r="K724" s="4" t="str">
        <f>IF(_xlfn.XLOOKUP(LEFT(F724,12),'Reference_data '!G:G,'Reference_data '!I:I,"First Error",0,1)="First Error",_xlfn.XLOOKUP(LEFT(F724,7),'Reference_data '!G:G,'Reference_data '!H:H,"Second Error",0,1),_xlfn.XLOOKUP(LEFT(F724,12),'Reference_data '!G:G,'Reference_data '!I:I,"First Error",0,1))</f>
        <v>PACKING</v>
      </c>
      <c r="M724" s="10" t="e">
        <f>VLOOKUP(L724,'Reference_data '!$A$2:$B$17,2,0)</f>
        <v>#N/A</v>
      </c>
      <c r="N724" s="10" t="e">
        <f>VLOOKUP(L724,'Reference_data '!$A$2:$C$18,3,0)</f>
        <v>#N/A</v>
      </c>
      <c r="S724" s="139" t="s">
        <v>1186</v>
      </c>
      <c r="AA724" s="63"/>
    </row>
    <row r="725" spans="1:27" ht="26.5" customHeight="1" x14ac:dyDescent="0.35">
      <c r="A725" s="10">
        <f t="shared" si="33"/>
        <v>2</v>
      </c>
      <c r="B725" s="10">
        <f t="shared" si="34"/>
        <v>1</v>
      </c>
      <c r="C725" s="177">
        <v>13135729</v>
      </c>
      <c r="D725" s="376">
        <v>44934</v>
      </c>
      <c r="E725" s="25" t="s">
        <v>1443</v>
      </c>
      <c r="F725" s="25" t="s">
        <v>364</v>
      </c>
      <c r="G725" s="25" t="s">
        <v>92</v>
      </c>
      <c r="H725" s="25" t="s">
        <v>218</v>
      </c>
      <c r="I725" s="25" t="s">
        <v>285</v>
      </c>
      <c r="J725" s="25" t="s">
        <v>220</v>
      </c>
      <c r="K725" s="4" t="str">
        <f>IF(_xlfn.XLOOKUP(LEFT(F725,12),'Reference_data '!G:G,'Reference_data '!I:I,"First Error",0,1)="First Error",_xlfn.XLOOKUP(LEFT(F725,7),'Reference_data '!G:G,'Reference_data '!H:H,"Second Error",0,1),_xlfn.XLOOKUP(LEFT(F725,12),'Reference_data '!G:G,'Reference_data '!I:I,"First Error",0,1))</f>
        <v>PACKING</v>
      </c>
      <c r="M725" s="10" t="e">
        <f>VLOOKUP(L725,'Reference_data '!$A$2:$B$17,2,0)</f>
        <v>#N/A</v>
      </c>
      <c r="N725" s="10" t="e">
        <f>VLOOKUP(L725,'Reference_data '!$A$2:$C$18,3,0)</f>
        <v>#N/A</v>
      </c>
      <c r="S725" s="139" t="s">
        <v>1186</v>
      </c>
      <c r="AA725" s="63"/>
    </row>
    <row r="726" spans="1:27" ht="26.5" customHeight="1" x14ac:dyDescent="0.35">
      <c r="A726" s="10">
        <f t="shared" si="33"/>
        <v>2</v>
      </c>
      <c r="B726" s="10">
        <f t="shared" si="34"/>
        <v>1</v>
      </c>
      <c r="C726" s="177">
        <v>13135750</v>
      </c>
      <c r="D726" s="376">
        <v>44934</v>
      </c>
      <c r="E726" s="25" t="s">
        <v>1444</v>
      </c>
      <c r="F726" s="25" t="s">
        <v>1445</v>
      </c>
      <c r="G726" s="25" t="s">
        <v>92</v>
      </c>
      <c r="H726" s="25" t="s">
        <v>218</v>
      </c>
      <c r="I726" s="25" t="s">
        <v>285</v>
      </c>
      <c r="J726" s="25" t="s">
        <v>220</v>
      </c>
      <c r="K726" s="4" t="str">
        <f>IF(_xlfn.XLOOKUP(LEFT(F726,12),'Reference_data '!G:G,'Reference_data '!I:I,"First Error",0,1)="First Error",_xlfn.XLOOKUP(LEFT(F726,7),'Reference_data '!G:G,'Reference_data '!H:H,"Second Error",0,1),_xlfn.XLOOKUP(LEFT(F726,12),'Reference_data '!G:G,'Reference_data '!I:I,"First Error",0,1))</f>
        <v>PACKING</v>
      </c>
      <c r="M726" s="10" t="e">
        <f>VLOOKUP(L726,'Reference_data '!$A$2:$B$17,2,0)</f>
        <v>#N/A</v>
      </c>
      <c r="N726" s="10" t="e">
        <f>VLOOKUP(L726,'Reference_data '!$A$2:$C$18,3,0)</f>
        <v>#N/A</v>
      </c>
      <c r="S726" s="139" t="s">
        <v>1186</v>
      </c>
      <c r="AA726" s="63"/>
    </row>
    <row r="727" spans="1:27" ht="26.5" customHeight="1" x14ac:dyDescent="0.35">
      <c r="A727" s="10">
        <f t="shared" si="33"/>
        <v>5</v>
      </c>
      <c r="B727" s="10">
        <f t="shared" si="34"/>
        <v>1</v>
      </c>
      <c r="C727" s="177">
        <v>13147928</v>
      </c>
      <c r="D727" s="43">
        <v>44955</v>
      </c>
      <c r="E727" s="25" t="s">
        <v>1446</v>
      </c>
      <c r="F727" s="25" t="s">
        <v>1403</v>
      </c>
      <c r="G727" s="25" t="s">
        <v>10</v>
      </c>
      <c r="H727" s="25" t="s">
        <v>218</v>
      </c>
      <c r="I727" s="25" t="s">
        <v>291</v>
      </c>
      <c r="J727" s="25" t="s">
        <v>220</v>
      </c>
      <c r="K727" s="4" t="str">
        <f>IF(_xlfn.XLOOKUP(LEFT(F727,12),'Reference_data '!G:G,'Reference_data '!I:I,"First Error",0,1)="First Error",_xlfn.XLOOKUP(LEFT(F727,7),'Reference_data '!G:G,'Reference_data '!H:H,"Second Error",0,1),_xlfn.XLOOKUP(LEFT(F727,12),'Reference_data '!G:G,'Reference_data '!I:I,"First Error",0,1))</f>
        <v>REFINERY-BLEACHING PHYSICAL REFINERY 800 TPD</v>
      </c>
      <c r="L727" s="63">
        <v>2873</v>
      </c>
      <c r="M727" s="10" t="e">
        <f>VLOOKUP(L727,'Reference_data '!$A$2:$B$17,2,0)</f>
        <v>#N/A</v>
      </c>
      <c r="N727" s="10" t="e">
        <f>VLOOKUP(L727,'Reference_data '!$A$2:$C$18,3,0)</f>
        <v>#N/A</v>
      </c>
      <c r="AA727" s="63"/>
    </row>
    <row r="728" spans="1:27" ht="26.5" customHeight="1" x14ac:dyDescent="0.35">
      <c r="A728" s="10">
        <f t="shared" si="33"/>
        <v>2</v>
      </c>
      <c r="B728" s="10">
        <f t="shared" si="34"/>
        <v>1</v>
      </c>
      <c r="C728" s="177">
        <v>13135766</v>
      </c>
      <c r="D728" s="376">
        <v>44934</v>
      </c>
      <c r="E728" s="25" t="s">
        <v>1447</v>
      </c>
      <c r="F728" s="25" t="s">
        <v>394</v>
      </c>
      <c r="G728" s="25" t="s">
        <v>61</v>
      </c>
      <c r="H728" s="25" t="s">
        <v>288</v>
      </c>
      <c r="I728" s="25" t="s">
        <v>238</v>
      </c>
      <c r="J728" s="25" t="s">
        <v>220</v>
      </c>
      <c r="K728" s="4" t="str">
        <f>IF(_xlfn.XLOOKUP(LEFT(F728,12),'Reference_data '!G:G,'Reference_data '!I:I,"First Error",0,1)="First Error",_xlfn.XLOOKUP(LEFT(F728,7),'Reference_data '!G:G,'Reference_data '!H:H,"Second Error",0,1),_xlfn.XLOOKUP(LEFT(F728,12),'Reference_data '!G:G,'Reference_data '!I:I,"First Error",0,1))</f>
        <v>PACKING</v>
      </c>
      <c r="M728" s="10" t="e">
        <f>VLOOKUP(L728,'Reference_data '!$A$2:$B$17,2,0)</f>
        <v>#N/A</v>
      </c>
      <c r="N728" s="10" t="e">
        <f>VLOOKUP(L728,'Reference_data '!$A$2:$C$18,3,0)</f>
        <v>#N/A</v>
      </c>
      <c r="S728" s="139" t="s">
        <v>1186</v>
      </c>
      <c r="AA728" s="63"/>
    </row>
    <row r="729" spans="1:27" ht="26.5" customHeight="1" x14ac:dyDescent="0.35">
      <c r="A729" s="10">
        <f t="shared" si="33"/>
        <v>2</v>
      </c>
      <c r="B729" s="10">
        <f t="shared" si="34"/>
        <v>1</v>
      </c>
      <c r="C729" s="177">
        <v>13135767</v>
      </c>
      <c r="D729" s="43">
        <v>44934</v>
      </c>
      <c r="E729" s="25" t="s">
        <v>1448</v>
      </c>
      <c r="F729" s="25" t="s">
        <v>1449</v>
      </c>
      <c r="G729" s="25" t="s">
        <v>10</v>
      </c>
      <c r="H729" s="25" t="s">
        <v>288</v>
      </c>
      <c r="I729" s="25" t="s">
        <v>238</v>
      </c>
      <c r="J729" s="25" t="s">
        <v>220</v>
      </c>
      <c r="K729" s="4" t="str">
        <f>IF(_xlfn.XLOOKUP(LEFT(F729,12),'Reference_data '!G:G,'Reference_data '!I:I,"First Error",0,1)="First Error",_xlfn.XLOOKUP(LEFT(F729,7),'Reference_data '!G:G,'Reference_data '!H:H,"Second Error",0,1),_xlfn.XLOOKUP(LEFT(F729,12),'Reference_data '!G:G,'Reference_data '!I:I,"First Error",0,1))</f>
        <v>PACKING</v>
      </c>
      <c r="M729" s="10" t="e">
        <f>VLOOKUP(L729,'Reference_data '!$A$2:$B$17,2,0)</f>
        <v>#N/A</v>
      </c>
      <c r="N729" s="10" t="e">
        <f>VLOOKUP(L729,'Reference_data '!$A$2:$C$18,3,0)</f>
        <v>#N/A</v>
      </c>
      <c r="S729" s="139" t="s">
        <v>1186</v>
      </c>
      <c r="AA729" s="63"/>
    </row>
    <row r="730" spans="1:27" ht="26.5" customHeight="1" x14ac:dyDescent="0.35">
      <c r="A730" s="10">
        <f t="shared" si="33"/>
        <v>5</v>
      </c>
      <c r="B730" s="10">
        <f t="shared" si="34"/>
        <v>5</v>
      </c>
      <c r="C730" s="177">
        <v>13148020</v>
      </c>
      <c r="D730" s="43">
        <v>44956</v>
      </c>
      <c r="E730" s="25" t="s">
        <v>1450</v>
      </c>
      <c r="F730" s="25" t="s">
        <v>1403</v>
      </c>
      <c r="G730" s="25" t="s">
        <v>10</v>
      </c>
      <c r="H730" s="25" t="s">
        <v>218</v>
      </c>
      <c r="I730" s="25" t="s">
        <v>263</v>
      </c>
      <c r="J730" s="25" t="s">
        <v>220</v>
      </c>
      <c r="K730" s="4" t="str">
        <f>IF(_xlfn.XLOOKUP(LEFT(F730,12),'Reference_data '!G:G,'Reference_data '!I:I,"First Error",0,1)="First Error",_xlfn.XLOOKUP(LEFT(F730,7),'Reference_data '!G:G,'Reference_data '!H:H,"Second Error",0,1),_xlfn.XLOOKUP(LEFT(F730,12),'Reference_data '!G:G,'Reference_data '!I:I,"First Error",0,1))</f>
        <v>REFINERY-BLEACHING PHYSICAL REFINERY 800 TPD</v>
      </c>
      <c r="L730" s="63">
        <v>2785</v>
      </c>
      <c r="M730" s="10" t="str">
        <f>VLOOKUP(L730,'Reference_data '!$A$2:$B$17,2,0)</f>
        <v>Manu</v>
      </c>
      <c r="N730" s="10" t="str">
        <f>VLOOKUP(L730,'Reference_data '!$A$2:$C$18,3,0)</f>
        <v>MEC</v>
      </c>
      <c r="O730" s="134">
        <v>44955</v>
      </c>
      <c r="Q730" s="134">
        <v>44955</v>
      </c>
      <c r="R730" s="63">
        <v>0.4</v>
      </c>
      <c r="AA730" s="63" t="s">
        <v>140</v>
      </c>
    </row>
    <row r="731" spans="1:27" ht="26.5" customHeight="1" x14ac:dyDescent="0.35">
      <c r="A731" s="10">
        <f t="shared" si="33"/>
        <v>2</v>
      </c>
      <c r="B731" s="10">
        <f t="shared" si="34"/>
        <v>2</v>
      </c>
      <c r="C731" s="177">
        <v>13135968</v>
      </c>
      <c r="D731" s="376">
        <v>44935</v>
      </c>
      <c r="E731" s="25" t="s">
        <v>1451</v>
      </c>
      <c r="F731" s="25" t="s">
        <v>80</v>
      </c>
      <c r="G731" s="25" t="s">
        <v>61</v>
      </c>
      <c r="H731" s="25" t="s">
        <v>218</v>
      </c>
      <c r="I731" s="25" t="s">
        <v>285</v>
      </c>
      <c r="J731" s="25" t="s">
        <v>220</v>
      </c>
      <c r="K731" s="4" t="str">
        <f>IF(_xlfn.XLOOKUP(LEFT(F731,12),'Reference_data '!G:G,'Reference_data '!I:I,"First Error",0,1)="First Error",_xlfn.XLOOKUP(LEFT(F731,7),'Reference_data '!G:G,'Reference_data '!H:H,"Second Error",0,1),_xlfn.XLOOKUP(LEFT(F731,12),'Reference_data '!G:G,'Reference_data '!I:I,"First Error",0,1))</f>
        <v>PACKING</v>
      </c>
      <c r="L731" s="63">
        <v>2784</v>
      </c>
      <c r="M731" s="10" t="str">
        <f>VLOOKUP(L731,'Reference_data '!$A$2:$B$17,2,0)</f>
        <v>Jignesh</v>
      </c>
      <c r="N731" s="10" t="str">
        <f>VLOOKUP(L731,'Reference_data '!$A$2:$C$18,3,0)</f>
        <v>MEC</v>
      </c>
      <c r="O731" s="134">
        <v>44935</v>
      </c>
      <c r="Q731" s="134">
        <v>44935</v>
      </c>
      <c r="R731" s="63">
        <v>1</v>
      </c>
      <c r="S731" s="139" t="s">
        <v>1426</v>
      </c>
      <c r="AA731" s="63" t="s">
        <v>140</v>
      </c>
    </row>
    <row r="732" spans="1:27" ht="26.5" customHeight="1" x14ac:dyDescent="0.35">
      <c r="A732" s="10">
        <f t="shared" si="33"/>
        <v>2</v>
      </c>
      <c r="B732" s="10">
        <f t="shared" si="34"/>
        <v>2</v>
      </c>
      <c r="C732" s="177">
        <v>13135970</v>
      </c>
      <c r="D732" s="43">
        <v>44935</v>
      </c>
      <c r="E732" s="25" t="s">
        <v>1452</v>
      </c>
      <c r="F732" s="25" t="s">
        <v>80</v>
      </c>
      <c r="G732" s="25" t="s">
        <v>10</v>
      </c>
      <c r="H732" s="25" t="s">
        <v>218</v>
      </c>
      <c r="I732" s="25" t="s">
        <v>285</v>
      </c>
      <c r="J732" s="25" t="s">
        <v>220</v>
      </c>
      <c r="K732" s="4" t="str">
        <f>IF(_xlfn.XLOOKUP(LEFT(F732,12),'Reference_data '!G:G,'Reference_data '!I:I,"First Error",0,1)="First Error",_xlfn.XLOOKUP(LEFT(F732,7),'Reference_data '!G:G,'Reference_data '!H:H,"Second Error",0,1),_xlfn.XLOOKUP(LEFT(F732,12),'Reference_data '!G:G,'Reference_data '!I:I,"First Error",0,1))</f>
        <v>PACKING</v>
      </c>
      <c r="L732" s="63">
        <v>2784</v>
      </c>
      <c r="M732" s="10" t="str">
        <f>VLOOKUP(L732,'Reference_data '!$A$2:$B$17,2,0)</f>
        <v>Jignesh</v>
      </c>
      <c r="N732" s="10" t="str">
        <f>VLOOKUP(L732,'Reference_data '!$A$2:$C$18,3,0)</f>
        <v>MEC</v>
      </c>
      <c r="O732" s="134">
        <v>44935</v>
      </c>
      <c r="Q732" s="134">
        <v>44935</v>
      </c>
      <c r="R732" s="63">
        <v>3</v>
      </c>
      <c r="S732" s="139" t="s">
        <v>221</v>
      </c>
      <c r="AA732" s="63" t="s">
        <v>14</v>
      </c>
    </row>
    <row r="733" spans="1:27" ht="26.5" customHeight="1" x14ac:dyDescent="0.35">
      <c r="A733" s="10">
        <f t="shared" si="33"/>
        <v>5</v>
      </c>
      <c r="B733" s="10">
        <f t="shared" si="34"/>
        <v>1</v>
      </c>
      <c r="C733" s="177">
        <v>13148405</v>
      </c>
      <c r="D733" s="43">
        <v>44956</v>
      </c>
      <c r="E733" s="25" t="s">
        <v>1453</v>
      </c>
      <c r="F733" s="25" t="s">
        <v>1414</v>
      </c>
      <c r="G733" s="25" t="s">
        <v>92</v>
      </c>
      <c r="H733" s="25" t="s">
        <v>218</v>
      </c>
      <c r="I733" s="25" t="s">
        <v>287</v>
      </c>
      <c r="J733" s="25" t="s">
        <v>220</v>
      </c>
      <c r="K733" s="4" t="str">
        <f>IF(_xlfn.XLOOKUP(LEFT(F733,12),'Reference_data '!G:G,'Reference_data '!I:I,"First Error",0,1)="First Error",_xlfn.XLOOKUP(LEFT(F733,7),'Reference_data '!G:G,'Reference_data '!H:H,"Second Error",0,1),_xlfn.XLOOKUP(LEFT(F733,12),'Reference_data '!G:G,'Reference_data '!I:I,"First Error",0,1))</f>
        <v>REFINERY-BLEACHING PHYSICAL REFINERY 800 TPD</v>
      </c>
      <c r="M733" s="10" t="e">
        <f>VLOOKUP(L733,'Reference_data '!$A$2:$B$17,2,0)</f>
        <v>#N/A</v>
      </c>
      <c r="N733" s="10" t="e">
        <f>VLOOKUP(L733,'Reference_data '!$A$2:$C$18,3,0)</f>
        <v>#N/A</v>
      </c>
      <c r="AA733" s="63"/>
    </row>
    <row r="734" spans="1:27" ht="26.5" customHeight="1" x14ac:dyDescent="0.35">
      <c r="A734" s="10">
        <f t="shared" si="33"/>
        <v>2</v>
      </c>
      <c r="B734" s="10">
        <f t="shared" si="34"/>
        <v>1</v>
      </c>
      <c r="C734" s="177">
        <v>13136103</v>
      </c>
      <c r="D734" s="43">
        <v>44935</v>
      </c>
      <c r="E734" s="25" t="s">
        <v>1454</v>
      </c>
      <c r="F734" s="25" t="s">
        <v>1232</v>
      </c>
      <c r="G734" s="25" t="s">
        <v>10</v>
      </c>
      <c r="H734" s="25" t="s">
        <v>223</v>
      </c>
      <c r="I734" s="25" t="s">
        <v>233</v>
      </c>
      <c r="J734" s="25" t="s">
        <v>220</v>
      </c>
      <c r="K734" s="4" t="str">
        <f>IF(_xlfn.XLOOKUP(LEFT(F734,12),'Reference_data '!G:G,'Reference_data '!I:I,"First Error",0,1)="First Error",_xlfn.XLOOKUP(LEFT(F734,7),'Reference_data '!G:G,'Reference_data '!H:H,"Second Error",0,1),_xlfn.XLOOKUP(LEFT(F734,12),'Reference_data '!G:G,'Reference_data '!I:I,"First Error",0,1))</f>
        <v>PACKING</v>
      </c>
      <c r="M734" s="10" t="e">
        <f>VLOOKUP(L734,'Reference_data '!$A$2:$B$17,2,0)</f>
        <v>#N/A</v>
      </c>
      <c r="N734" s="10" t="e">
        <f>VLOOKUP(L734,'Reference_data '!$A$2:$C$18,3,0)</f>
        <v>#N/A</v>
      </c>
      <c r="S734" s="139" t="s">
        <v>1186</v>
      </c>
      <c r="AA734" s="63"/>
    </row>
    <row r="735" spans="1:27" ht="26.5" customHeight="1" x14ac:dyDescent="0.35">
      <c r="A735" s="10">
        <f t="shared" si="33"/>
        <v>2</v>
      </c>
      <c r="B735" s="10">
        <f t="shared" si="34"/>
        <v>1</v>
      </c>
      <c r="C735" s="177">
        <v>13136095</v>
      </c>
      <c r="D735" s="43">
        <v>44935</v>
      </c>
      <c r="E735" s="25" t="s">
        <v>1455</v>
      </c>
      <c r="F735" s="25" t="s">
        <v>1456</v>
      </c>
      <c r="G735" s="25" t="s">
        <v>92</v>
      </c>
      <c r="H735" s="25" t="s">
        <v>218</v>
      </c>
      <c r="I735" s="25" t="s">
        <v>307</v>
      </c>
      <c r="J735" s="25" t="s">
        <v>220</v>
      </c>
      <c r="K735" s="4" t="str">
        <f>IF(_xlfn.XLOOKUP(LEFT(F735,12),'Reference_data '!G:G,'Reference_data '!I:I,"First Error",0,1)="First Error",_xlfn.XLOOKUP(LEFT(F735,7),'Reference_data '!G:G,'Reference_data '!H:H,"Second Error",0,1),_xlfn.XLOOKUP(LEFT(F735,12),'Reference_data '!G:G,'Reference_data '!I:I,"First Error",0,1))</f>
        <v>SUBSTATION</v>
      </c>
      <c r="L735" s="63">
        <v>2801</v>
      </c>
      <c r="M735" s="10" t="str">
        <f>VLOOKUP(L735,'Reference_data '!$A$2:$B$17,2,0)</f>
        <v>Ramani</v>
      </c>
      <c r="N735" s="10" t="str">
        <f>VLOOKUP(L735,'Reference_data '!$A$2:$C$18,3,0)</f>
        <v>INS</v>
      </c>
      <c r="O735" s="134">
        <v>44939</v>
      </c>
      <c r="AA735" s="63"/>
    </row>
    <row r="736" spans="1:27" ht="26.5" customHeight="1" x14ac:dyDescent="0.35">
      <c r="A736" s="10">
        <f t="shared" si="33"/>
        <v>2</v>
      </c>
      <c r="B736" s="10">
        <f t="shared" si="34"/>
        <v>2</v>
      </c>
      <c r="C736" s="177">
        <v>13136403</v>
      </c>
      <c r="D736" s="376">
        <v>44936</v>
      </c>
      <c r="E736" s="25" t="s">
        <v>1457</v>
      </c>
      <c r="F736" s="25" t="s">
        <v>236</v>
      </c>
      <c r="G736" s="25" t="s">
        <v>61</v>
      </c>
      <c r="H736" s="25" t="s">
        <v>218</v>
      </c>
      <c r="I736" s="25" t="s">
        <v>219</v>
      </c>
      <c r="J736" s="25" t="s">
        <v>220</v>
      </c>
      <c r="K736" s="4" t="str">
        <f>IF(_xlfn.XLOOKUP(LEFT(F736,12),'Reference_data '!G:G,'Reference_data '!I:I,"First Error",0,1)="First Error",_xlfn.XLOOKUP(LEFT(F736,7),'Reference_data '!G:G,'Reference_data '!H:H,"Second Error",0,1),_xlfn.XLOOKUP(LEFT(F736,12),'Reference_data '!G:G,'Reference_data '!I:I,"First Error",0,1))</f>
        <v>PACKING</v>
      </c>
      <c r="L736" s="63">
        <v>2792</v>
      </c>
      <c r="M736" s="10" t="str">
        <f>VLOOKUP(L736,'Reference_data '!$A$2:$B$17,2,0)</f>
        <v>Bhagat</v>
      </c>
      <c r="N736" s="10" t="str">
        <f>VLOOKUP(L736,'Reference_data '!$A$2:$C$18,3,0)</f>
        <v>ELE</v>
      </c>
      <c r="O736" s="134">
        <v>44935</v>
      </c>
      <c r="Q736" s="134">
        <v>44935</v>
      </c>
      <c r="R736" s="63">
        <v>0.5</v>
      </c>
      <c r="S736" s="139" t="s">
        <v>221</v>
      </c>
      <c r="AA736" s="63"/>
    </row>
    <row r="737" spans="1:27" ht="26.5" customHeight="1" x14ac:dyDescent="0.35">
      <c r="A737" s="10">
        <f t="shared" si="33"/>
        <v>5</v>
      </c>
      <c r="B737" s="10">
        <f t="shared" si="34"/>
        <v>5</v>
      </c>
      <c r="C737" s="177">
        <v>13150076</v>
      </c>
      <c r="D737" s="43">
        <v>44958</v>
      </c>
      <c r="E737" s="25" t="s">
        <v>1458</v>
      </c>
      <c r="F737" s="25" t="s">
        <v>138</v>
      </c>
      <c r="G737" s="25" t="s">
        <v>10</v>
      </c>
      <c r="H737" s="25" t="s">
        <v>218</v>
      </c>
      <c r="I737" s="25" t="s">
        <v>291</v>
      </c>
      <c r="J737" s="25" t="s">
        <v>220</v>
      </c>
      <c r="K737" s="4" t="str">
        <f>IF(_xlfn.XLOOKUP(LEFT(F737,12),'Reference_data '!G:G,'Reference_data '!I:I,"First Error",0,1)="First Error",_xlfn.XLOOKUP(LEFT(F737,7),'Reference_data '!G:G,'Reference_data '!H:H,"Second Error",0,1),_xlfn.XLOOKUP(LEFT(F737,12),'Reference_data '!G:G,'Reference_data '!I:I,"First Error",0,1))</f>
        <v>REFINERY-BLEACHING PHYSICAL REFINERY 800 TPD</v>
      </c>
      <c r="L737" s="63">
        <v>2781</v>
      </c>
      <c r="M737" s="10" t="str">
        <f>VLOOKUP(L737,'Reference_data '!$A$2:$B$17,2,0)</f>
        <v>Bhim Rao</v>
      </c>
      <c r="N737" s="10" t="str">
        <f>VLOOKUP(L737,'Reference_data '!$A$2:$C$18,3,0)</f>
        <v>MEC</v>
      </c>
      <c r="O737" s="134">
        <v>44958</v>
      </c>
      <c r="Q737" s="134">
        <v>44958</v>
      </c>
      <c r="R737" s="63">
        <v>1</v>
      </c>
      <c r="AA737" s="63" t="s">
        <v>14</v>
      </c>
    </row>
    <row r="738" spans="1:27" ht="26.5" customHeight="1" x14ac:dyDescent="0.35">
      <c r="A738" s="10">
        <f t="shared" si="33"/>
        <v>2</v>
      </c>
      <c r="B738" s="10">
        <f t="shared" si="34"/>
        <v>2</v>
      </c>
      <c r="C738" s="177">
        <v>13136583</v>
      </c>
      <c r="D738" s="43">
        <v>44936</v>
      </c>
      <c r="E738" s="25" t="s">
        <v>1459</v>
      </c>
      <c r="F738" s="25" t="s">
        <v>1460</v>
      </c>
      <c r="G738" s="25" t="s">
        <v>10</v>
      </c>
      <c r="H738" s="25" t="s">
        <v>218</v>
      </c>
      <c r="I738" s="25" t="s">
        <v>344</v>
      </c>
      <c r="J738" s="25" t="s">
        <v>220</v>
      </c>
      <c r="K738" s="4" t="str">
        <f>IF(_xlfn.XLOOKUP(LEFT(F738,12),'Reference_data '!G:G,'Reference_data '!I:I,"First Error",0,1)="First Error",_xlfn.XLOOKUP(LEFT(F738,7),'Reference_data '!G:G,'Reference_data '!H:H,"Second Error",0,1),_xlfn.XLOOKUP(LEFT(F738,12),'Reference_data '!G:G,'Reference_data '!I:I,"First Error",0,1))</f>
        <v xml:space="preserve"> ETP</v>
      </c>
      <c r="L738" s="63">
        <v>3347</v>
      </c>
      <c r="M738" s="10" t="str">
        <f>VLOOKUP(L738,'Reference_data '!$A$2:$B$17,2,0)</f>
        <v>Debabrata</v>
      </c>
      <c r="N738" s="10" t="str">
        <f>VLOOKUP(L738,'Reference_data '!$A$2:$C$18,3,0)</f>
        <v>MEC</v>
      </c>
      <c r="O738" s="134">
        <v>44937</v>
      </c>
      <c r="Q738" s="134">
        <v>44937</v>
      </c>
      <c r="AA738" s="63"/>
    </row>
    <row r="739" spans="1:27" ht="26.5" customHeight="1" x14ac:dyDescent="0.35">
      <c r="A739" s="10">
        <f t="shared" si="33"/>
        <v>2</v>
      </c>
      <c r="B739" s="10">
        <f t="shared" si="34"/>
        <v>1</v>
      </c>
      <c r="C739" s="177">
        <v>13136752</v>
      </c>
      <c r="D739" s="43">
        <v>44936</v>
      </c>
      <c r="E739" s="25" t="s">
        <v>1461</v>
      </c>
      <c r="F739" s="25" t="s">
        <v>632</v>
      </c>
      <c r="G739" s="25" t="s">
        <v>10</v>
      </c>
      <c r="H739" s="25" t="s">
        <v>237</v>
      </c>
      <c r="I739" s="25" t="s">
        <v>382</v>
      </c>
      <c r="J739" s="25" t="s">
        <v>220</v>
      </c>
      <c r="K739" s="4" t="str">
        <f>IF(_xlfn.XLOOKUP(LEFT(F739,12),'Reference_data '!G:G,'Reference_data '!I:I,"First Error",0,1)="First Error",_xlfn.XLOOKUP(LEFT(F739,7),'Reference_data '!G:G,'Reference_data '!H:H,"Second Error",0,1),_xlfn.XLOOKUP(LEFT(F739,12),'Reference_data '!G:G,'Reference_data '!I:I,"First Error",0,1))</f>
        <v>PACKING</v>
      </c>
      <c r="M739" s="10" t="e">
        <f>VLOOKUP(L739,'Reference_data '!$A$2:$B$17,2,0)</f>
        <v>#N/A</v>
      </c>
      <c r="N739" s="10" t="e">
        <f>VLOOKUP(L739,'Reference_data '!$A$2:$C$18,3,0)</f>
        <v>#N/A</v>
      </c>
      <c r="S739" s="139" t="s">
        <v>1186</v>
      </c>
      <c r="AA739" s="63"/>
    </row>
    <row r="740" spans="1:27" ht="26.5" customHeight="1" x14ac:dyDescent="0.35">
      <c r="A740" s="10">
        <f t="shared" si="33"/>
        <v>5</v>
      </c>
      <c r="B740" s="10">
        <f t="shared" si="34"/>
        <v>1</v>
      </c>
      <c r="C740" s="177">
        <v>13150371</v>
      </c>
      <c r="D740" s="43">
        <v>44959</v>
      </c>
      <c r="E740" s="25" t="s">
        <v>1462</v>
      </c>
      <c r="F740" s="25" t="s">
        <v>1463</v>
      </c>
      <c r="G740" s="25" t="s">
        <v>10</v>
      </c>
      <c r="H740" s="25" t="s">
        <v>218</v>
      </c>
      <c r="I740" s="25" t="s">
        <v>266</v>
      </c>
      <c r="J740" s="25" t="s">
        <v>220</v>
      </c>
      <c r="K740" s="4" t="str">
        <f>IF(_xlfn.XLOOKUP(LEFT(F740,12),'Reference_data '!G:G,'Reference_data '!I:I,"First Error",0,1)="First Error",_xlfn.XLOOKUP(LEFT(F740,7),'Reference_data '!G:G,'Reference_data '!H:H,"Second Error",0,1),_xlfn.XLOOKUP(LEFT(F740,12),'Reference_data '!G:G,'Reference_data '!I:I,"First Error",0,1))</f>
        <v>REFINERY-BLEACHING PHYSICAL REFINERY 800 TPD</v>
      </c>
      <c r="M740" s="10" t="e">
        <f>VLOOKUP(L740,'Reference_data '!$A$2:$B$17,2,0)</f>
        <v>#N/A</v>
      </c>
      <c r="N740" s="10" t="e">
        <f>VLOOKUP(L740,'Reference_data '!$A$2:$C$18,3,0)</f>
        <v>#N/A</v>
      </c>
      <c r="O740" s="134">
        <v>44963</v>
      </c>
      <c r="P740" s="134">
        <v>44964</v>
      </c>
      <c r="S740" s="139" t="s">
        <v>1464</v>
      </c>
      <c r="AA740" s="63"/>
    </row>
    <row r="741" spans="1:27" ht="26.5" customHeight="1" x14ac:dyDescent="0.35">
      <c r="A741" s="10">
        <f t="shared" si="33"/>
        <v>2</v>
      </c>
      <c r="B741" s="10">
        <f t="shared" si="34"/>
        <v>2</v>
      </c>
      <c r="C741" s="177">
        <v>13136805</v>
      </c>
      <c r="D741" s="43">
        <v>44936</v>
      </c>
      <c r="E741" s="25" t="s">
        <v>1465</v>
      </c>
      <c r="F741" s="25" t="s">
        <v>410</v>
      </c>
      <c r="G741" s="25" t="s">
        <v>92</v>
      </c>
      <c r="H741" s="25" t="s">
        <v>218</v>
      </c>
      <c r="I741" s="25" t="s">
        <v>344</v>
      </c>
      <c r="J741" s="25" t="s">
        <v>220</v>
      </c>
      <c r="K741" s="4" t="str">
        <f>IF(_xlfn.XLOOKUP(LEFT(F741,12),'Reference_data '!G:G,'Reference_data '!I:I,"First Error",0,1)="First Error",_xlfn.XLOOKUP(LEFT(F741,7),'Reference_data '!G:G,'Reference_data '!H:H,"Second Error",0,1),_xlfn.XLOOKUP(LEFT(F741,12),'Reference_data '!G:G,'Reference_data '!I:I,"First Error",0,1))</f>
        <v xml:space="preserve"> ETP</v>
      </c>
      <c r="L741" s="63">
        <v>2800</v>
      </c>
      <c r="M741" s="10" t="str">
        <f>VLOOKUP(L741,'Reference_data '!$A$2:$B$17,2,0)</f>
        <v>Dhaval</v>
      </c>
      <c r="N741" s="10" t="str">
        <f>VLOOKUP(L741,'Reference_data '!$A$2:$C$18,3,0)</f>
        <v>INS</v>
      </c>
      <c r="O741" s="134">
        <v>44939</v>
      </c>
      <c r="Q741" s="134">
        <v>44939</v>
      </c>
      <c r="AA741" s="63" t="s">
        <v>140</v>
      </c>
    </row>
    <row r="742" spans="1:27" ht="26.5" customHeight="1" x14ac:dyDescent="0.35">
      <c r="A742" s="10">
        <f t="shared" si="33"/>
        <v>2</v>
      </c>
      <c r="B742" s="10">
        <f t="shared" si="34"/>
        <v>2</v>
      </c>
      <c r="C742" s="177">
        <v>13137439</v>
      </c>
      <c r="D742" s="43">
        <v>44936</v>
      </c>
      <c r="E742" s="25" t="s">
        <v>1466</v>
      </c>
      <c r="F742" s="25" t="s">
        <v>36</v>
      </c>
      <c r="G742" s="25" t="s">
        <v>10</v>
      </c>
      <c r="H742" s="25" t="s">
        <v>223</v>
      </c>
      <c r="I742" s="25" t="s">
        <v>233</v>
      </c>
      <c r="J742" s="25" t="s">
        <v>220</v>
      </c>
      <c r="K742" s="4" t="str">
        <f>IF(_xlfn.XLOOKUP(LEFT(F742,12),'Reference_data '!G:G,'Reference_data '!I:I,"First Error",0,1)="First Error",_xlfn.XLOOKUP(LEFT(F742,7),'Reference_data '!G:G,'Reference_data '!H:H,"Second Error",0,1),_xlfn.XLOOKUP(LEFT(F742,12),'Reference_data '!G:G,'Reference_data '!I:I,"First Error",0,1))</f>
        <v>UTILITY</v>
      </c>
      <c r="L742" s="63">
        <v>3347</v>
      </c>
      <c r="M742" s="10" t="str">
        <f>VLOOKUP(L742,'Reference_data '!$A$2:$B$17,2,0)</f>
        <v>Debabrata</v>
      </c>
      <c r="N742" s="10" t="str">
        <f>VLOOKUP(L742,'Reference_data '!$A$2:$C$18,3,0)</f>
        <v>MEC</v>
      </c>
      <c r="O742" s="134">
        <v>44937</v>
      </c>
      <c r="Q742" s="134">
        <v>44937</v>
      </c>
      <c r="AA742" s="63"/>
    </row>
    <row r="743" spans="1:27" ht="26.5" customHeight="1" x14ac:dyDescent="0.35">
      <c r="A743" s="10">
        <f t="shared" si="33"/>
        <v>2</v>
      </c>
      <c r="B743" s="10">
        <f t="shared" si="34"/>
        <v>1</v>
      </c>
      <c r="C743" s="177">
        <v>13137674</v>
      </c>
      <c r="D743" s="43">
        <v>44937</v>
      </c>
      <c r="E743" s="25" t="s">
        <v>1467</v>
      </c>
      <c r="F743" s="284" t="s">
        <v>106</v>
      </c>
      <c r="G743" s="25" t="s">
        <v>61</v>
      </c>
      <c r="H743" s="25" t="s">
        <v>218</v>
      </c>
      <c r="I743" s="25" t="s">
        <v>544</v>
      </c>
      <c r="J743" s="25" t="s">
        <v>220</v>
      </c>
      <c r="K743" s="4" t="str">
        <f>IF(_xlfn.XLOOKUP(LEFT(F743,12),'Reference_data '!G:G,'Reference_data '!I:I,"First Error",0,1)="First Error",_xlfn.XLOOKUP(LEFT(F743,7),'Reference_data '!G:G,'Reference_data '!H:H,"Second Error",0,1),_xlfn.XLOOKUP(LEFT(F743,12),'Reference_data '!G:G,'Reference_data '!I:I,"First Error",0,1))</f>
        <v>WAREHOUSE</v>
      </c>
      <c r="M743" s="10" t="e">
        <f>VLOOKUP(L743,'Reference_data '!$A$2:$B$17,2,0)</f>
        <v>#N/A</v>
      </c>
      <c r="N743" s="10" t="e">
        <f>VLOOKUP(L743,'Reference_data '!$A$2:$C$18,3,0)</f>
        <v>#N/A</v>
      </c>
      <c r="O743" s="134">
        <v>44939</v>
      </c>
      <c r="AA743" s="63" t="s">
        <v>66</v>
      </c>
    </row>
    <row r="744" spans="1:27" ht="26.5" customHeight="1" x14ac:dyDescent="0.35">
      <c r="A744" s="10">
        <f t="shared" si="33"/>
        <v>6</v>
      </c>
      <c r="B744" s="63">
        <f t="shared" si="34"/>
        <v>6</v>
      </c>
      <c r="C744" s="177">
        <v>13154440</v>
      </c>
      <c r="D744" s="43">
        <v>44966</v>
      </c>
      <c r="E744" s="25" t="s">
        <v>1468</v>
      </c>
      <c r="F744" s="25" t="s">
        <v>1393</v>
      </c>
      <c r="G744" s="25" t="s">
        <v>10</v>
      </c>
      <c r="H744" s="25" t="s">
        <v>218</v>
      </c>
      <c r="I744" s="25" t="s">
        <v>287</v>
      </c>
      <c r="J744" s="25" t="s">
        <v>220</v>
      </c>
      <c r="K744" s="4" t="str">
        <f>IF(_xlfn.XLOOKUP(LEFT(F744,12),'Reference_data '!G:G,'Reference_data '!I:I,"First Error",0,1)="First Error",_xlfn.XLOOKUP(LEFT(F744,7),'Reference_data '!G:G,'Reference_data '!H:H,"Second Error",0,1),_xlfn.XLOOKUP(LEFT(F744,12),'Reference_data '!G:G,'Reference_data '!I:I,"First Error",0,1))</f>
        <v>REFINERY-BLEACHING PHYSICAL REFINERY 800 TPD</v>
      </c>
      <c r="L744" s="63">
        <v>2787</v>
      </c>
      <c r="M744" s="10" t="str">
        <f>VLOOKUP(L744,'Reference_data '!$A$2:$B$17,2,0)</f>
        <v>Vikram</v>
      </c>
      <c r="N744" s="10" t="str">
        <f>VLOOKUP(L744,'Reference_data '!$A$2:$C$18,3,0)</f>
        <v>MEC</v>
      </c>
      <c r="O744" s="134">
        <v>44965</v>
      </c>
      <c r="Q744" s="134">
        <v>44965</v>
      </c>
      <c r="R744" s="63">
        <v>1</v>
      </c>
      <c r="S744" s="139" t="s">
        <v>1469</v>
      </c>
      <c r="AA744" s="63" t="s">
        <v>140</v>
      </c>
    </row>
    <row r="745" spans="1:27" ht="26.5" customHeight="1" x14ac:dyDescent="0.35">
      <c r="A745" s="10">
        <f t="shared" si="33"/>
        <v>2</v>
      </c>
      <c r="B745" s="10">
        <f t="shared" si="34"/>
        <v>2</v>
      </c>
      <c r="C745" s="177">
        <v>13138278</v>
      </c>
      <c r="D745" s="376">
        <v>44938</v>
      </c>
      <c r="E745" s="25" t="s">
        <v>1470</v>
      </c>
      <c r="F745" s="25" t="s">
        <v>801</v>
      </c>
      <c r="G745" s="25" t="s">
        <v>61</v>
      </c>
      <c r="H745" s="25" t="s">
        <v>288</v>
      </c>
      <c r="I745" s="25" t="s">
        <v>238</v>
      </c>
      <c r="J745" s="25" t="s">
        <v>220</v>
      </c>
      <c r="K745" s="4" t="str">
        <f>IF(_xlfn.XLOOKUP(LEFT(F745,12),'Reference_data '!G:G,'Reference_data '!I:I,"First Error",0,1)="First Error",_xlfn.XLOOKUP(LEFT(F745,7),'Reference_data '!G:G,'Reference_data '!H:H,"Second Error",0,1),_xlfn.XLOOKUP(LEFT(F745,12),'Reference_data '!G:G,'Reference_data '!I:I,"First Error",0,1))</f>
        <v>PACKING-MOULDING PLANT</v>
      </c>
      <c r="L745" s="63">
        <v>2792</v>
      </c>
      <c r="M745" s="10" t="str">
        <f>VLOOKUP(L745,'Reference_data '!$A$2:$B$17,2,0)</f>
        <v>Bhagat</v>
      </c>
      <c r="N745" s="10" t="str">
        <f>VLOOKUP(L745,'Reference_data '!$A$2:$C$18,3,0)</f>
        <v>ELE</v>
      </c>
      <c r="O745" s="134">
        <v>44938</v>
      </c>
      <c r="Q745" s="134">
        <v>44938</v>
      </c>
      <c r="R745" s="63">
        <v>0.5</v>
      </c>
      <c r="AA745" s="63" t="s">
        <v>14</v>
      </c>
    </row>
    <row r="746" spans="1:27" ht="26.5" customHeight="1" x14ac:dyDescent="0.35">
      <c r="A746" s="10">
        <f t="shared" si="33"/>
        <v>6</v>
      </c>
      <c r="B746" s="63">
        <f t="shared" si="34"/>
        <v>6</v>
      </c>
      <c r="C746" s="44">
        <v>13155037</v>
      </c>
      <c r="D746" s="43">
        <v>44966</v>
      </c>
      <c r="E746" s="25" t="s">
        <v>1471</v>
      </c>
      <c r="F746" s="25" t="s">
        <v>1393</v>
      </c>
      <c r="G746" s="25" t="s">
        <v>10</v>
      </c>
      <c r="H746" s="25" t="s">
        <v>218</v>
      </c>
      <c r="I746" s="25" t="s">
        <v>263</v>
      </c>
      <c r="J746" s="25" t="s">
        <v>220</v>
      </c>
      <c r="K746" s="4" t="str">
        <f>IF(_xlfn.XLOOKUP(LEFT(F746,12),'Reference_data '!G:G,'Reference_data '!I:I,"First Error",0,1)="First Error",_xlfn.XLOOKUP(LEFT(F746,7),'Reference_data '!G:G,'Reference_data '!H:H,"Second Error",0,1),_xlfn.XLOOKUP(LEFT(F746,12),'Reference_data '!G:G,'Reference_data '!I:I,"First Error",0,1))</f>
        <v>REFINERY-BLEACHING PHYSICAL REFINERY 800 TPD</v>
      </c>
      <c r="L746" s="63">
        <v>2785</v>
      </c>
      <c r="M746" s="10" t="str">
        <f>VLOOKUP(L746,'Reference_data '!$A$2:$B$17,2,0)</f>
        <v>Manu</v>
      </c>
      <c r="N746" s="10" t="str">
        <f>VLOOKUP(L746,'Reference_data '!$A$2:$C$18,3,0)</f>
        <v>MEC</v>
      </c>
      <c r="O746" s="134">
        <v>44966</v>
      </c>
      <c r="Q746" s="134">
        <v>44966</v>
      </c>
      <c r="R746" s="63">
        <v>0.4</v>
      </c>
      <c r="AA746" s="63" t="s">
        <v>140</v>
      </c>
    </row>
    <row r="747" spans="1:27" ht="26.5" customHeight="1" x14ac:dyDescent="0.35">
      <c r="A747" s="10">
        <f t="shared" si="33"/>
        <v>6</v>
      </c>
      <c r="B747" s="63">
        <f t="shared" si="34"/>
        <v>6</v>
      </c>
      <c r="C747" s="177">
        <v>13155402</v>
      </c>
      <c r="D747" s="43">
        <v>44967</v>
      </c>
      <c r="E747" s="25" t="s">
        <v>1472</v>
      </c>
      <c r="F747" s="25" t="s">
        <v>138</v>
      </c>
      <c r="G747" s="25" t="s">
        <v>10</v>
      </c>
      <c r="H747" s="25" t="s">
        <v>218</v>
      </c>
      <c r="I747" s="25" t="s">
        <v>263</v>
      </c>
      <c r="J747" s="25" t="s">
        <v>220</v>
      </c>
      <c r="K747" s="4" t="str">
        <f>IF(_xlfn.XLOOKUP(LEFT(F747,12),'Reference_data '!G:G,'Reference_data '!I:I,"First Error",0,1)="First Error",_xlfn.XLOOKUP(LEFT(F747,7),'Reference_data '!G:G,'Reference_data '!H:H,"Second Error",0,1),_xlfn.XLOOKUP(LEFT(F747,12),'Reference_data '!G:G,'Reference_data '!I:I,"First Error",0,1))</f>
        <v>REFINERY-BLEACHING PHYSICAL REFINERY 800 TPD</v>
      </c>
      <c r="L747" s="63">
        <v>2785</v>
      </c>
      <c r="M747" s="10" t="str">
        <f>VLOOKUP(L747,'Reference_data '!$A$2:$B$17,2,0)</f>
        <v>Manu</v>
      </c>
      <c r="N747" s="10" t="str">
        <f>VLOOKUP(L747,'Reference_data '!$A$2:$C$18,3,0)</f>
        <v>MEC</v>
      </c>
      <c r="O747" s="134">
        <v>44967</v>
      </c>
      <c r="Q747" s="134">
        <v>44967</v>
      </c>
      <c r="R747" s="63">
        <v>0.6</v>
      </c>
      <c r="AA747" s="63"/>
    </row>
    <row r="748" spans="1:27" ht="26.5" customHeight="1" x14ac:dyDescent="0.35">
      <c r="A748" s="10">
        <f t="shared" si="33"/>
        <v>7</v>
      </c>
      <c r="B748" s="63">
        <f t="shared" si="34"/>
        <v>7</v>
      </c>
      <c r="C748" s="177">
        <v>13156445</v>
      </c>
      <c r="D748" s="43">
        <v>44969</v>
      </c>
      <c r="E748" s="25" t="s">
        <v>1473</v>
      </c>
      <c r="F748" s="25" t="s">
        <v>138</v>
      </c>
      <c r="G748" s="25" t="s">
        <v>10</v>
      </c>
      <c r="H748" s="25" t="s">
        <v>218</v>
      </c>
      <c r="I748" s="25" t="s">
        <v>291</v>
      </c>
      <c r="J748" s="25" t="s">
        <v>220</v>
      </c>
      <c r="K748" s="4" t="str">
        <f>IF(_xlfn.XLOOKUP(LEFT(F748,12),'Reference_data '!G:G,'Reference_data '!I:I,"First Error",0,1)="First Error",_xlfn.XLOOKUP(LEFT(F748,7),'Reference_data '!G:G,'Reference_data '!H:H,"Second Error",0,1),_xlfn.XLOOKUP(LEFT(F748,12),'Reference_data '!G:G,'Reference_data '!I:I,"First Error",0,1))</f>
        <v>REFINERY-BLEACHING PHYSICAL REFINERY 800 TPD</v>
      </c>
      <c r="L748" s="63">
        <v>2781</v>
      </c>
      <c r="M748" s="10" t="str">
        <f>VLOOKUP(L748,'Reference_data '!$A$2:$B$17,2,0)</f>
        <v>Bhim Rao</v>
      </c>
      <c r="N748" s="10" t="str">
        <f>VLOOKUP(L748,'Reference_data '!$A$2:$C$18,3,0)</f>
        <v>MEC</v>
      </c>
      <c r="O748" s="134">
        <v>44968</v>
      </c>
      <c r="Q748" s="134">
        <v>44968</v>
      </c>
      <c r="R748" s="63">
        <v>1.5</v>
      </c>
      <c r="S748" s="139" t="s">
        <v>1474</v>
      </c>
      <c r="AA748" s="63"/>
    </row>
    <row r="749" spans="1:27" ht="26.5" customHeight="1" x14ac:dyDescent="0.35">
      <c r="A749" s="10">
        <f t="shared" si="33"/>
        <v>7</v>
      </c>
      <c r="B749" s="63">
        <f t="shared" si="34"/>
        <v>1</v>
      </c>
      <c r="C749" s="177">
        <v>13156595</v>
      </c>
      <c r="D749" s="43">
        <v>44969</v>
      </c>
      <c r="E749" s="25" t="s">
        <v>1475</v>
      </c>
      <c r="F749" s="25" t="s">
        <v>1414</v>
      </c>
      <c r="G749" s="25" t="s">
        <v>10</v>
      </c>
      <c r="H749" s="25" t="s">
        <v>237</v>
      </c>
      <c r="I749" s="25" t="s">
        <v>369</v>
      </c>
      <c r="J749" s="25" t="s">
        <v>220</v>
      </c>
      <c r="K749" s="4" t="str">
        <f>IF(_xlfn.XLOOKUP(LEFT(F749,12),'Reference_data '!G:G,'Reference_data '!I:I,"First Error",0,1)="First Error",_xlfn.XLOOKUP(LEFT(F749,7),'Reference_data '!G:G,'Reference_data '!H:H,"Second Error",0,1),_xlfn.XLOOKUP(LEFT(F749,12),'Reference_data '!G:G,'Reference_data '!I:I,"First Error",0,1))</f>
        <v>REFINERY-BLEACHING PHYSICAL REFINERY 800 TPD</v>
      </c>
      <c r="M749" s="10" t="e">
        <f>VLOOKUP(L749,'Reference_data '!$A$2:$B$17,2,0)</f>
        <v>#N/A</v>
      </c>
      <c r="N749" s="10" t="e">
        <f>VLOOKUP(L749,'Reference_data '!$A$2:$C$18,3,0)</f>
        <v>#N/A</v>
      </c>
      <c r="AA749" s="63"/>
    </row>
    <row r="750" spans="1:27" ht="26.5" customHeight="1" x14ac:dyDescent="0.35">
      <c r="A750" s="10">
        <f t="shared" si="33"/>
        <v>2</v>
      </c>
      <c r="B750" s="10">
        <f t="shared" si="34"/>
        <v>2</v>
      </c>
      <c r="C750" s="177">
        <v>13138555</v>
      </c>
      <c r="D750" s="376">
        <v>44938</v>
      </c>
      <c r="E750" s="25" t="s">
        <v>1476</v>
      </c>
      <c r="F750" s="25" t="s">
        <v>236</v>
      </c>
      <c r="G750" s="25" t="s">
        <v>61</v>
      </c>
      <c r="H750" s="25" t="s">
        <v>218</v>
      </c>
      <c r="I750" s="25" t="s">
        <v>219</v>
      </c>
      <c r="J750" s="25" t="s">
        <v>220</v>
      </c>
      <c r="K750" s="4" t="str">
        <f>IF(_xlfn.XLOOKUP(LEFT(F750,12),'Reference_data '!G:G,'Reference_data '!I:I,"First Error",0,1)="First Error",_xlfn.XLOOKUP(LEFT(F750,7),'Reference_data '!G:G,'Reference_data '!H:H,"Second Error",0,1),_xlfn.XLOOKUP(LEFT(F750,12),'Reference_data '!G:G,'Reference_data '!I:I,"First Error",0,1))</f>
        <v>PACKING</v>
      </c>
      <c r="L750" s="63">
        <v>3195</v>
      </c>
      <c r="M750" s="10" t="str">
        <f>VLOOKUP(L750,'Reference_data '!$A$2:$B$17,2,0)</f>
        <v>Mehul</v>
      </c>
      <c r="N750" s="10" t="str">
        <f>VLOOKUP(L750,'Reference_data '!$A$2:$C$18,3,0)</f>
        <v>ELE</v>
      </c>
      <c r="O750" s="134">
        <v>44938</v>
      </c>
      <c r="Q750" s="134">
        <v>44938</v>
      </c>
      <c r="R750" s="63">
        <v>0.8</v>
      </c>
      <c r="S750" s="139" t="s">
        <v>1477</v>
      </c>
      <c r="AA750" s="63" t="s">
        <v>140</v>
      </c>
    </row>
    <row r="751" spans="1:27" ht="26.5" customHeight="1" x14ac:dyDescent="0.35">
      <c r="A751" s="10">
        <f t="shared" si="33"/>
        <v>2</v>
      </c>
      <c r="B751" s="10">
        <f t="shared" si="34"/>
        <v>1</v>
      </c>
      <c r="C751" s="177">
        <v>13138557</v>
      </c>
      <c r="D751" s="376">
        <v>44938</v>
      </c>
      <c r="E751" s="25" t="s">
        <v>1478</v>
      </c>
      <c r="F751" s="25" t="s">
        <v>781</v>
      </c>
      <c r="G751" s="25" t="s">
        <v>61</v>
      </c>
      <c r="H751" s="25" t="s">
        <v>218</v>
      </c>
      <c r="I751" s="25" t="s">
        <v>219</v>
      </c>
      <c r="J751" s="25" t="s">
        <v>220</v>
      </c>
      <c r="K751" s="4" t="str">
        <f>IF(_xlfn.XLOOKUP(LEFT(F751,12),'Reference_data '!G:G,'Reference_data '!I:I,"First Error",0,1)="First Error",_xlfn.XLOOKUP(LEFT(F751,7),'Reference_data '!G:G,'Reference_data '!H:H,"Second Error",0,1),_xlfn.XLOOKUP(LEFT(F751,12),'Reference_data '!G:G,'Reference_data '!I:I,"First Error",0,1))</f>
        <v>PACKING</v>
      </c>
      <c r="M751" s="10" t="e">
        <f>VLOOKUP(L751,'Reference_data '!$A$2:$B$17,2,0)</f>
        <v>#N/A</v>
      </c>
      <c r="N751" s="10" t="e">
        <f>VLOOKUP(L751,'Reference_data '!$A$2:$C$18,3,0)</f>
        <v>#N/A</v>
      </c>
      <c r="O751" s="134">
        <v>44939</v>
      </c>
      <c r="AA751" s="63"/>
    </row>
    <row r="752" spans="1:27" ht="26.5" customHeight="1" x14ac:dyDescent="0.35">
      <c r="A752" s="10">
        <f t="shared" si="33"/>
        <v>2</v>
      </c>
      <c r="B752" s="10">
        <f t="shared" si="34"/>
        <v>1</v>
      </c>
      <c r="C752" s="177">
        <v>13138558</v>
      </c>
      <c r="D752" s="376">
        <v>44938</v>
      </c>
      <c r="E752" s="25" t="s">
        <v>1479</v>
      </c>
      <c r="F752" s="25" t="s">
        <v>236</v>
      </c>
      <c r="G752" s="25" t="s">
        <v>92</v>
      </c>
      <c r="H752" s="25" t="s">
        <v>218</v>
      </c>
      <c r="I752" s="25" t="s">
        <v>219</v>
      </c>
      <c r="J752" s="25" t="s">
        <v>220</v>
      </c>
      <c r="K752" s="4" t="str">
        <f>IF(_xlfn.XLOOKUP(LEFT(F752,12),'Reference_data '!G:G,'Reference_data '!I:I,"First Error",0,1)="First Error",_xlfn.XLOOKUP(LEFT(F752,7),'Reference_data '!G:G,'Reference_data '!H:H,"Second Error",0,1),_xlfn.XLOOKUP(LEFT(F752,12),'Reference_data '!G:G,'Reference_data '!I:I,"First Error",0,1))</f>
        <v>PACKING</v>
      </c>
      <c r="L752" s="63">
        <v>8</v>
      </c>
      <c r="M752" s="10" t="s">
        <v>1164</v>
      </c>
      <c r="N752" s="10" t="str">
        <f>VLOOKUP(L752,'Reference_data '!$A$2:$C$18,3,0)</f>
        <v>EXT</v>
      </c>
      <c r="O752" s="134">
        <v>44939</v>
      </c>
      <c r="AA752" s="63" t="s">
        <v>14</v>
      </c>
    </row>
    <row r="753" spans="1:27" ht="26.5" customHeight="1" x14ac:dyDescent="0.35">
      <c r="A753" s="10">
        <f t="shared" si="33"/>
        <v>2</v>
      </c>
      <c r="B753" s="10">
        <f t="shared" si="34"/>
        <v>2</v>
      </c>
      <c r="C753" s="177">
        <v>13138573</v>
      </c>
      <c r="D753" s="376">
        <v>44939</v>
      </c>
      <c r="E753" s="25" t="s">
        <v>1480</v>
      </c>
      <c r="F753" s="25" t="s">
        <v>801</v>
      </c>
      <c r="G753" s="25" t="s">
        <v>61</v>
      </c>
      <c r="H753" s="25" t="s">
        <v>223</v>
      </c>
      <c r="I753" s="25" t="s">
        <v>238</v>
      </c>
      <c r="J753" s="25" t="s">
        <v>220</v>
      </c>
      <c r="K753" s="4" t="str">
        <f>IF(_xlfn.XLOOKUP(LEFT(F753,12),'Reference_data '!G:G,'Reference_data '!I:I,"First Error",0,1)="First Error",_xlfn.XLOOKUP(LEFT(F753,7),'Reference_data '!G:G,'Reference_data '!H:H,"Second Error",0,1),_xlfn.XLOOKUP(LEFT(F753,12),'Reference_data '!G:G,'Reference_data '!I:I,"First Error",0,1))</f>
        <v>PACKING-MOULDING PLANT</v>
      </c>
      <c r="L753" s="63">
        <v>3195</v>
      </c>
      <c r="M753" s="10" t="str">
        <f>VLOOKUP(L753,'Reference_data '!$A$2:$B$17,2,0)</f>
        <v>Mehul</v>
      </c>
      <c r="N753" s="10" t="str">
        <f>VLOOKUP(L753,'Reference_data '!$A$2:$C$18,3,0)</f>
        <v>ELE</v>
      </c>
      <c r="O753" s="134">
        <v>44938</v>
      </c>
      <c r="Q753" s="134">
        <v>44938</v>
      </c>
      <c r="R753" s="63">
        <v>1.6</v>
      </c>
      <c r="S753" s="139" t="s">
        <v>1481</v>
      </c>
      <c r="AA753" s="63" t="s">
        <v>140</v>
      </c>
    </row>
    <row r="754" spans="1:27" ht="26.5" customHeight="1" x14ac:dyDescent="0.35">
      <c r="A754" s="10">
        <f t="shared" si="33"/>
        <v>7</v>
      </c>
      <c r="B754" s="63">
        <f t="shared" si="34"/>
        <v>7</v>
      </c>
      <c r="C754" s="177">
        <v>13159518</v>
      </c>
      <c r="D754" s="43">
        <v>44973</v>
      </c>
      <c r="E754" s="25" t="s">
        <v>1482</v>
      </c>
      <c r="F754" s="25" t="s">
        <v>138</v>
      </c>
      <c r="G754" s="25" t="s">
        <v>10</v>
      </c>
      <c r="H754" s="25" t="s">
        <v>218</v>
      </c>
      <c r="I754" s="25" t="s">
        <v>263</v>
      </c>
      <c r="J754" s="25" t="s">
        <v>220</v>
      </c>
      <c r="K754" s="4" t="str">
        <f>IF(_xlfn.XLOOKUP(LEFT(F754,12),'Reference_data '!G:G,'Reference_data '!I:I,"First Error",0,1)="First Error",_xlfn.XLOOKUP(LEFT(F754,7),'Reference_data '!G:G,'Reference_data '!H:H,"Second Error",0,1),_xlfn.XLOOKUP(LEFT(F754,12),'Reference_data '!G:G,'Reference_data '!I:I,"First Error",0,1))</f>
        <v>REFINERY-BLEACHING PHYSICAL REFINERY 800 TPD</v>
      </c>
      <c r="L754" s="63">
        <v>3347</v>
      </c>
      <c r="M754" s="10" t="str">
        <f>VLOOKUP(L754,'Reference_data '!$A$2:$B$17,2,0)</f>
        <v>Debabrata</v>
      </c>
      <c r="N754" s="10" t="str">
        <f>VLOOKUP(L754,'Reference_data '!$A$2:$C$18,3,0)</f>
        <v>MEC</v>
      </c>
      <c r="O754" s="134">
        <v>44973</v>
      </c>
      <c r="Q754" s="134">
        <v>44973</v>
      </c>
      <c r="R754" s="63">
        <v>3</v>
      </c>
      <c r="S754" s="139" t="s">
        <v>1483</v>
      </c>
      <c r="AA754" s="63"/>
    </row>
    <row r="755" spans="1:27" ht="26.5" customHeight="1" x14ac:dyDescent="0.35">
      <c r="A755" s="10">
        <f t="shared" si="33"/>
        <v>8</v>
      </c>
      <c r="B755" s="63">
        <f t="shared" si="34"/>
        <v>1</v>
      </c>
      <c r="C755" s="177">
        <v>13161554</v>
      </c>
      <c r="D755" s="43">
        <v>44977</v>
      </c>
      <c r="E755" s="25" t="s">
        <v>1484</v>
      </c>
      <c r="F755" s="25" t="s">
        <v>1410</v>
      </c>
      <c r="G755" s="25" t="s">
        <v>10</v>
      </c>
      <c r="H755" s="25" t="s">
        <v>218</v>
      </c>
      <c r="I755" s="25" t="s">
        <v>287</v>
      </c>
      <c r="J755" s="25" t="s">
        <v>220</v>
      </c>
      <c r="K755" s="4" t="str">
        <f>IF(_xlfn.XLOOKUP(LEFT(F755,12),'Reference_data '!G:G,'Reference_data '!I:I,"First Error",0,1)="First Error",_xlfn.XLOOKUP(LEFT(F755,7),'Reference_data '!G:G,'Reference_data '!H:H,"Second Error",0,1),_xlfn.XLOOKUP(LEFT(F755,12),'Reference_data '!G:G,'Reference_data '!I:I,"First Error",0,1))</f>
        <v>REFINERY-BLEACHING PHYSICAL REFINERY 800 TPD</v>
      </c>
      <c r="M755" s="10" t="e">
        <f>VLOOKUP(L755,'Reference_data '!$A$2:$B$17,2,0)</f>
        <v>#N/A</v>
      </c>
      <c r="N755" s="10" t="e">
        <f>VLOOKUP(L755,'Reference_data '!$A$2:$C$18,3,0)</f>
        <v>#N/A</v>
      </c>
      <c r="AA755" s="63"/>
    </row>
    <row r="756" spans="1:27" ht="26.5" customHeight="1" x14ac:dyDescent="0.35">
      <c r="A756" s="10">
        <f t="shared" si="33"/>
        <v>8</v>
      </c>
      <c r="B756" s="63">
        <f t="shared" si="34"/>
        <v>8</v>
      </c>
      <c r="C756" s="177">
        <v>13162766</v>
      </c>
      <c r="D756" s="43">
        <v>44979</v>
      </c>
      <c r="E756" s="25" t="s">
        <v>1485</v>
      </c>
      <c r="F756" s="25" t="s">
        <v>1403</v>
      </c>
      <c r="G756" s="25" t="s">
        <v>92</v>
      </c>
      <c r="H756" s="25" t="s">
        <v>218</v>
      </c>
      <c r="I756" s="25" t="s">
        <v>251</v>
      </c>
      <c r="J756" s="25" t="s">
        <v>220</v>
      </c>
      <c r="K756" s="4" t="str">
        <f>IF(_xlfn.XLOOKUP(LEFT(F756,12),'Reference_data '!G:G,'Reference_data '!I:I,"First Error",0,1)="First Error",_xlfn.XLOOKUP(LEFT(F756,7),'Reference_data '!G:G,'Reference_data '!H:H,"Second Error",0,1),_xlfn.XLOOKUP(LEFT(F756,12),'Reference_data '!G:G,'Reference_data '!I:I,"First Error",0,1))</f>
        <v>REFINERY-BLEACHING PHYSICAL REFINERY 800 TPD</v>
      </c>
      <c r="L756" s="63">
        <v>8</v>
      </c>
      <c r="M756" s="10" t="s">
        <v>1034</v>
      </c>
      <c r="N756" s="10" t="str">
        <f>VLOOKUP(L756,'Reference_data '!$A$2:$C$18,3,0)</f>
        <v>EXT</v>
      </c>
      <c r="Q756" s="134">
        <v>44979</v>
      </c>
      <c r="R756" s="63">
        <v>1</v>
      </c>
      <c r="S756" s="139" t="s">
        <v>1486</v>
      </c>
      <c r="AA756" s="63"/>
    </row>
    <row r="757" spans="1:27" ht="26.5" customHeight="1" x14ac:dyDescent="0.35">
      <c r="A757" s="10">
        <f t="shared" si="33"/>
        <v>8</v>
      </c>
      <c r="B757" s="63">
        <f t="shared" si="34"/>
        <v>8</v>
      </c>
      <c r="C757" s="177">
        <v>13162939</v>
      </c>
      <c r="D757" s="43">
        <v>44979</v>
      </c>
      <c r="E757" s="25" t="s">
        <v>1487</v>
      </c>
      <c r="F757" s="25" t="s">
        <v>1463</v>
      </c>
      <c r="G757" s="25" t="s">
        <v>10</v>
      </c>
      <c r="H757" s="25" t="s">
        <v>218</v>
      </c>
      <c r="I757" s="25" t="s">
        <v>291</v>
      </c>
      <c r="J757" s="25" t="s">
        <v>220</v>
      </c>
      <c r="K757" s="4" t="str">
        <f>IF(_xlfn.XLOOKUP(LEFT(F757,12),'Reference_data '!G:G,'Reference_data '!I:I,"First Error",0,1)="First Error",_xlfn.XLOOKUP(LEFT(F757,7),'Reference_data '!G:G,'Reference_data '!H:H,"Second Error",0,1),_xlfn.XLOOKUP(LEFT(F757,12),'Reference_data '!G:G,'Reference_data '!I:I,"First Error",0,1))</f>
        <v>REFINERY-BLEACHING PHYSICAL REFINERY 800 TPD</v>
      </c>
      <c r="L757" s="63">
        <v>2781</v>
      </c>
      <c r="M757" s="10" t="str">
        <f>VLOOKUP(L757,'Reference_data '!$A$2:$B$17,2,0)</f>
        <v>Bhim Rao</v>
      </c>
      <c r="N757" s="10" t="str">
        <f>VLOOKUP(L757,'Reference_data '!$A$2:$C$18,3,0)</f>
        <v>MEC</v>
      </c>
      <c r="Q757" s="134">
        <v>44979</v>
      </c>
      <c r="R757" s="63">
        <v>1</v>
      </c>
      <c r="S757" s="139" t="s">
        <v>1488</v>
      </c>
      <c r="AA757" s="63"/>
    </row>
    <row r="758" spans="1:27" ht="26.5" customHeight="1" x14ac:dyDescent="0.35">
      <c r="A758" s="10">
        <f t="shared" si="33"/>
        <v>2</v>
      </c>
      <c r="B758" s="10">
        <f t="shared" si="34"/>
        <v>2</v>
      </c>
      <c r="C758" s="177">
        <v>13138964</v>
      </c>
      <c r="D758" s="43">
        <v>44939</v>
      </c>
      <c r="E758" s="25" t="s">
        <v>1489</v>
      </c>
      <c r="F758" s="25" t="s">
        <v>87</v>
      </c>
      <c r="G758" s="25" t="s">
        <v>10</v>
      </c>
      <c r="H758" s="25" t="s">
        <v>237</v>
      </c>
      <c r="I758" s="25" t="s">
        <v>307</v>
      </c>
      <c r="J758" s="25" t="s">
        <v>220</v>
      </c>
      <c r="K758" s="4" t="str">
        <f>IF(_xlfn.XLOOKUP(LEFT(F758,12),'Reference_data '!G:G,'Reference_data '!I:I,"First Error",0,1)="First Error",_xlfn.XLOOKUP(LEFT(F758,7),'Reference_data '!G:G,'Reference_data '!H:H,"Second Error",0,1),_xlfn.XLOOKUP(LEFT(F758,12),'Reference_data '!G:G,'Reference_data '!I:I,"First Error",0,1))</f>
        <v>BOILER</v>
      </c>
      <c r="M758" s="10" t="e">
        <f>VLOOKUP(L758,'Reference_data '!$A$2:$B$17,2,0)</f>
        <v>#N/A</v>
      </c>
      <c r="N758" s="10" t="e">
        <f>VLOOKUP(L758,'Reference_data '!$A$2:$C$18,3,0)</f>
        <v>#N/A</v>
      </c>
      <c r="Q758" s="134">
        <v>44939</v>
      </c>
      <c r="AA758" s="63"/>
    </row>
    <row r="759" spans="1:27" ht="26.5" customHeight="1" x14ac:dyDescent="0.35">
      <c r="A759" s="10">
        <f t="shared" si="33"/>
        <v>2</v>
      </c>
      <c r="B759" s="10">
        <f t="shared" si="34"/>
        <v>1</v>
      </c>
      <c r="C759" s="177">
        <v>13138981</v>
      </c>
      <c r="D759" s="43">
        <v>44939</v>
      </c>
      <c r="E759" s="25" t="s">
        <v>1490</v>
      </c>
      <c r="F759" s="25" t="s">
        <v>106</v>
      </c>
      <c r="G759" s="25" t="s">
        <v>10</v>
      </c>
      <c r="H759" s="25" t="s">
        <v>218</v>
      </c>
      <c r="I759" s="25" t="s">
        <v>255</v>
      </c>
      <c r="J759" s="25" t="s">
        <v>220</v>
      </c>
      <c r="K759" s="4" t="str">
        <f>IF(_xlfn.XLOOKUP(LEFT(F759,12),'Reference_data '!G:G,'Reference_data '!I:I,"First Error",0,1)="First Error",_xlfn.XLOOKUP(LEFT(F759,7),'Reference_data '!G:G,'Reference_data '!H:H,"Second Error",0,1),_xlfn.XLOOKUP(LEFT(F759,12),'Reference_data '!G:G,'Reference_data '!I:I,"First Error",0,1))</f>
        <v>WAREHOUSE</v>
      </c>
      <c r="M759" s="10" t="e">
        <f>VLOOKUP(L759,'Reference_data '!$A$2:$B$17,2,0)</f>
        <v>#N/A</v>
      </c>
      <c r="N759" s="10" t="e">
        <f>VLOOKUP(L759,'Reference_data '!$A$2:$C$18,3,0)</f>
        <v>#N/A</v>
      </c>
      <c r="AA759" s="63"/>
    </row>
    <row r="760" spans="1:27" ht="26.5" customHeight="1" x14ac:dyDescent="0.35">
      <c r="A760" s="10">
        <f t="shared" si="33"/>
        <v>2</v>
      </c>
      <c r="B760" s="10">
        <f t="shared" si="34"/>
        <v>1</v>
      </c>
      <c r="C760" s="177">
        <v>13139009</v>
      </c>
      <c r="D760" s="43">
        <v>44939</v>
      </c>
      <c r="E760" s="25" t="s">
        <v>1491</v>
      </c>
      <c r="F760" s="25" t="s">
        <v>54</v>
      </c>
      <c r="G760" s="25" t="s">
        <v>61</v>
      </c>
      <c r="H760" s="25" t="s">
        <v>218</v>
      </c>
      <c r="I760" s="25" t="s">
        <v>468</v>
      </c>
      <c r="J760" s="25" t="s">
        <v>220</v>
      </c>
      <c r="K760" s="4" t="str">
        <f>IF(_xlfn.XLOOKUP(LEFT(F760,12),'Reference_data '!G:G,'Reference_data '!I:I,"First Error",0,1)="First Error",_xlfn.XLOOKUP(LEFT(F760,7),'Reference_data '!G:G,'Reference_data '!H:H,"Second Error",0,1),_xlfn.XLOOKUP(LEFT(F760,12),'Reference_data '!G:G,'Reference_data '!I:I,"First Error",0,1))</f>
        <v>BAKERY 96 TON</v>
      </c>
      <c r="L760" s="63">
        <v>8</v>
      </c>
      <c r="M760" s="10" t="s">
        <v>1128</v>
      </c>
      <c r="N760" s="10" t="str">
        <f>VLOOKUP(L760,'Reference_data '!$A$2:$C$18,3,0)</f>
        <v>EXT</v>
      </c>
      <c r="O760" s="134">
        <v>44950</v>
      </c>
      <c r="P760" s="134">
        <v>44951</v>
      </c>
      <c r="S760" s="139" t="s">
        <v>1492</v>
      </c>
      <c r="AA760" s="63"/>
    </row>
    <row r="761" spans="1:27" ht="26.5" customHeight="1" x14ac:dyDescent="0.35">
      <c r="A761" s="10">
        <f t="shared" si="33"/>
        <v>2</v>
      </c>
      <c r="B761" s="10">
        <f t="shared" si="34"/>
        <v>2</v>
      </c>
      <c r="C761" s="177">
        <v>13139010</v>
      </c>
      <c r="D761" s="43">
        <v>44939</v>
      </c>
      <c r="E761" s="25" t="s">
        <v>1493</v>
      </c>
      <c r="F761" s="25" t="s">
        <v>1420</v>
      </c>
      <c r="G761" s="25" t="s">
        <v>92</v>
      </c>
      <c r="H761" s="25" t="s">
        <v>218</v>
      </c>
      <c r="I761" s="25" t="s">
        <v>468</v>
      </c>
      <c r="J761" s="25" t="s">
        <v>220</v>
      </c>
      <c r="K761" s="4" t="str">
        <f>IF(_xlfn.XLOOKUP(LEFT(F761,12),'Reference_data '!G:G,'Reference_data '!I:I,"First Error",0,1)="First Error",_xlfn.XLOOKUP(LEFT(F761,7),'Reference_data '!G:G,'Reference_data '!H:H,"Second Error",0,1),_xlfn.XLOOKUP(LEFT(F761,12),'Reference_data '!G:G,'Reference_data '!I:I,"First Error",0,1))</f>
        <v>BAKERY 96 TON</v>
      </c>
      <c r="L761" s="63">
        <v>2800</v>
      </c>
      <c r="M761" s="10" t="str">
        <f>VLOOKUP(L761,'Reference_data '!$A$2:$B$17,2,0)</f>
        <v>Dhaval</v>
      </c>
      <c r="N761" s="10" t="str">
        <f>VLOOKUP(L761,'Reference_data '!$A$2:$C$18,3,0)</f>
        <v>INS</v>
      </c>
      <c r="O761" s="134">
        <v>44939</v>
      </c>
      <c r="Q761" s="134">
        <v>44939</v>
      </c>
      <c r="R761" s="63">
        <v>2</v>
      </c>
      <c r="S761" s="139" t="s">
        <v>1494</v>
      </c>
      <c r="AA761" s="63" t="s">
        <v>140</v>
      </c>
    </row>
    <row r="762" spans="1:27" ht="26.5" customHeight="1" x14ac:dyDescent="0.35">
      <c r="A762" s="10">
        <f t="shared" si="33"/>
        <v>3</v>
      </c>
      <c r="B762" s="10">
        <f t="shared" si="34"/>
        <v>1</v>
      </c>
      <c r="C762" s="177">
        <v>13139228</v>
      </c>
      <c r="D762" s="376">
        <v>44940</v>
      </c>
      <c r="E762" s="25" t="s">
        <v>1495</v>
      </c>
      <c r="F762" s="25" t="s">
        <v>866</v>
      </c>
      <c r="G762" s="25" t="s">
        <v>92</v>
      </c>
      <c r="H762" s="25" t="s">
        <v>218</v>
      </c>
      <c r="I762" s="25" t="s">
        <v>219</v>
      </c>
      <c r="J762" s="25" t="s">
        <v>220</v>
      </c>
      <c r="K762" s="4" t="str">
        <f>IF(_xlfn.XLOOKUP(LEFT(F762,12),'Reference_data '!G:G,'Reference_data '!I:I,"First Error",0,1)="First Error",_xlfn.XLOOKUP(LEFT(F762,7),'Reference_data '!G:G,'Reference_data '!H:H,"Second Error",0,1),_xlfn.XLOOKUP(LEFT(F762,12),'Reference_data '!G:G,'Reference_data '!I:I,"First Error",0,1))</f>
        <v>PACKING</v>
      </c>
      <c r="M762" s="10" t="e">
        <f>VLOOKUP(L762,'Reference_data '!$A$2:$B$17,2,0)</f>
        <v>#N/A</v>
      </c>
      <c r="N762" s="10" t="e">
        <f>VLOOKUP(L762,'Reference_data '!$A$2:$C$18,3,0)</f>
        <v>#N/A</v>
      </c>
      <c r="O762" s="134">
        <v>44959</v>
      </c>
      <c r="S762" s="139" t="s">
        <v>1186</v>
      </c>
      <c r="AA762" s="63"/>
    </row>
    <row r="763" spans="1:27" ht="26.5" customHeight="1" x14ac:dyDescent="0.35">
      <c r="A763" s="10">
        <f t="shared" si="33"/>
        <v>3</v>
      </c>
      <c r="B763" s="10">
        <f t="shared" si="34"/>
        <v>1</v>
      </c>
      <c r="C763" s="177">
        <v>13139252</v>
      </c>
      <c r="D763" s="376">
        <v>44940</v>
      </c>
      <c r="E763" s="25" t="s">
        <v>1496</v>
      </c>
      <c r="F763" s="25" t="s">
        <v>188</v>
      </c>
      <c r="G763" s="25" t="s">
        <v>92</v>
      </c>
      <c r="H763" s="25" t="s">
        <v>218</v>
      </c>
      <c r="I763" s="25" t="s">
        <v>835</v>
      </c>
      <c r="J763" s="25" t="s">
        <v>220</v>
      </c>
      <c r="K763" s="4" t="str">
        <f>IF(_xlfn.XLOOKUP(LEFT(F763,12),'Reference_data '!G:G,'Reference_data '!I:I,"First Error",0,1)="First Error",_xlfn.XLOOKUP(LEFT(F763,7),'Reference_data '!G:G,'Reference_data '!H:H,"Second Error",0,1),_xlfn.XLOOKUP(LEFT(F763,12),'Reference_data '!G:G,'Reference_data '!I:I,"First Error",0,1))</f>
        <v>PACKING</v>
      </c>
      <c r="M763" s="10" t="e">
        <f>VLOOKUP(L763,'Reference_data '!$A$2:$B$17,2,0)</f>
        <v>#N/A</v>
      </c>
      <c r="N763" s="10" t="e">
        <f>VLOOKUP(L763,'Reference_data '!$A$2:$C$18,3,0)</f>
        <v>#N/A</v>
      </c>
      <c r="AA763" s="63"/>
    </row>
    <row r="764" spans="1:27" ht="26.5" customHeight="1" x14ac:dyDescent="0.35">
      <c r="A764" s="10">
        <f t="shared" si="33"/>
        <v>3</v>
      </c>
      <c r="B764" s="10">
        <f t="shared" si="34"/>
        <v>2</v>
      </c>
      <c r="C764" s="177">
        <v>13139253</v>
      </c>
      <c r="D764" s="376">
        <v>44940</v>
      </c>
      <c r="E764" s="25" t="s">
        <v>1497</v>
      </c>
      <c r="F764" s="25" t="s">
        <v>188</v>
      </c>
      <c r="G764" s="25" t="s">
        <v>92</v>
      </c>
      <c r="H764" s="25" t="s">
        <v>218</v>
      </c>
      <c r="I764" s="25" t="s">
        <v>835</v>
      </c>
      <c r="J764" s="25" t="s">
        <v>220</v>
      </c>
      <c r="K764" s="4" t="str">
        <f>IF(_xlfn.XLOOKUP(LEFT(F764,12),'Reference_data '!G:G,'Reference_data '!I:I,"First Error",0,1)="First Error",_xlfn.XLOOKUP(LEFT(F764,7),'Reference_data '!G:G,'Reference_data '!H:H,"Second Error",0,1),_xlfn.XLOOKUP(LEFT(F764,12),'Reference_data '!G:G,'Reference_data '!I:I,"First Error",0,1))</f>
        <v>PACKING</v>
      </c>
      <c r="L764" s="63">
        <v>8</v>
      </c>
      <c r="M764" s="10" t="e">
        <f>VLOOKUP(L764,'Reference_data '!$A$2:$B$17,2,0)</f>
        <v>#N/A</v>
      </c>
      <c r="N764" s="10" t="str">
        <f>VLOOKUP(L764,'Reference_data '!$A$2:$C$18,3,0)</f>
        <v>EXT</v>
      </c>
      <c r="O764" s="134">
        <v>44939</v>
      </c>
      <c r="Q764" s="134">
        <v>44939</v>
      </c>
      <c r="R764" s="63">
        <v>0.5</v>
      </c>
      <c r="AA764" s="63"/>
    </row>
    <row r="765" spans="1:27" ht="26.5" customHeight="1" x14ac:dyDescent="0.35">
      <c r="A765" s="10">
        <f t="shared" si="33"/>
        <v>3</v>
      </c>
      <c r="B765" s="10">
        <f t="shared" si="34"/>
        <v>1</v>
      </c>
      <c r="C765" s="177">
        <v>13139334</v>
      </c>
      <c r="D765" s="376">
        <v>44940</v>
      </c>
      <c r="E765" s="25" t="s">
        <v>1498</v>
      </c>
      <c r="F765" s="25" t="s">
        <v>188</v>
      </c>
      <c r="G765" s="25" t="s">
        <v>92</v>
      </c>
      <c r="H765" s="25" t="s">
        <v>218</v>
      </c>
      <c r="I765" s="25" t="s">
        <v>835</v>
      </c>
      <c r="J765" s="25" t="s">
        <v>220</v>
      </c>
      <c r="K765" s="4" t="str">
        <f>IF(_xlfn.XLOOKUP(LEFT(F765,12),'Reference_data '!G:G,'Reference_data '!I:I,"First Error",0,1)="First Error",_xlfn.XLOOKUP(LEFT(F765,7),'Reference_data '!G:G,'Reference_data '!H:H,"Second Error",0,1),_xlfn.XLOOKUP(LEFT(F765,12),'Reference_data '!G:G,'Reference_data '!I:I,"First Error",0,1))</f>
        <v>PACKING</v>
      </c>
      <c r="M765" s="10" t="e">
        <f>VLOOKUP(L765,'Reference_data '!$A$2:$B$17,2,0)</f>
        <v>#N/A</v>
      </c>
      <c r="N765" s="10" t="e">
        <f>VLOOKUP(L765,'Reference_data '!$A$2:$C$18,3,0)</f>
        <v>#N/A</v>
      </c>
      <c r="AA765" s="63"/>
    </row>
    <row r="766" spans="1:27" ht="26.5" customHeight="1" x14ac:dyDescent="0.35">
      <c r="A766" s="10">
        <f t="shared" si="33"/>
        <v>3</v>
      </c>
      <c r="B766" s="10">
        <f t="shared" si="34"/>
        <v>2</v>
      </c>
      <c r="C766" s="177">
        <v>13139335</v>
      </c>
      <c r="D766" s="376">
        <v>44940</v>
      </c>
      <c r="E766" s="25" t="s">
        <v>1499</v>
      </c>
      <c r="F766" s="25" t="s">
        <v>188</v>
      </c>
      <c r="G766" s="25" t="s">
        <v>92</v>
      </c>
      <c r="H766" s="25" t="s">
        <v>218</v>
      </c>
      <c r="I766" s="25" t="s">
        <v>835</v>
      </c>
      <c r="J766" s="25" t="s">
        <v>220</v>
      </c>
      <c r="K766" s="4" t="str">
        <f>IF(_xlfn.XLOOKUP(LEFT(F766,12),'Reference_data '!G:G,'Reference_data '!I:I,"First Error",0,1)="First Error",_xlfn.XLOOKUP(LEFT(F766,7),'Reference_data '!G:G,'Reference_data '!H:H,"Second Error",0,1),_xlfn.XLOOKUP(LEFT(F766,12),'Reference_data '!G:G,'Reference_data '!I:I,"First Error",0,1))</f>
        <v>PACKING</v>
      </c>
      <c r="L766" s="63">
        <v>8</v>
      </c>
      <c r="M766" s="10" t="e">
        <f>VLOOKUP(L766,'Reference_data '!$A$2:$B$17,2,0)</f>
        <v>#N/A</v>
      </c>
      <c r="N766" s="10" t="str">
        <f>VLOOKUP(L766,'Reference_data '!$A$2:$C$18,3,0)</f>
        <v>EXT</v>
      </c>
      <c r="O766" s="134">
        <v>44939</v>
      </c>
      <c r="Q766" s="134">
        <v>44939</v>
      </c>
      <c r="R766" s="63">
        <v>1</v>
      </c>
      <c r="AA766" s="63" t="s">
        <v>140</v>
      </c>
    </row>
    <row r="767" spans="1:27" ht="26.5" customHeight="1" x14ac:dyDescent="0.35">
      <c r="A767" s="10">
        <f t="shared" si="33"/>
        <v>3</v>
      </c>
      <c r="B767" s="10">
        <f t="shared" si="34"/>
        <v>2</v>
      </c>
      <c r="C767" s="177">
        <v>13139338</v>
      </c>
      <c r="D767" s="43">
        <v>44940</v>
      </c>
      <c r="E767" s="25" t="s">
        <v>1500</v>
      </c>
      <c r="F767" s="25" t="s">
        <v>54</v>
      </c>
      <c r="G767" s="25" t="s">
        <v>92</v>
      </c>
      <c r="H767" s="25" t="s">
        <v>218</v>
      </c>
      <c r="I767" s="25" t="s">
        <v>468</v>
      </c>
      <c r="J767" s="25" t="s">
        <v>220</v>
      </c>
      <c r="K767" s="4" t="str">
        <f>IF(_xlfn.XLOOKUP(LEFT(F767,12),'Reference_data '!G:G,'Reference_data '!I:I,"First Error",0,1)="First Error",_xlfn.XLOOKUP(LEFT(F767,7),'Reference_data '!G:G,'Reference_data '!H:H,"Second Error",0,1),_xlfn.XLOOKUP(LEFT(F767,12),'Reference_data '!G:G,'Reference_data '!I:I,"First Error",0,1))</f>
        <v>BAKERY 96 TON</v>
      </c>
      <c r="L767" s="63">
        <v>2801</v>
      </c>
      <c r="M767" s="10" t="str">
        <f>VLOOKUP(L767,'Reference_data '!$A$2:$B$17,2,0)</f>
        <v>Ramani</v>
      </c>
      <c r="N767" s="10" t="str">
        <f>VLOOKUP(L767,'Reference_data '!$A$2:$C$18,3,0)</f>
        <v>INS</v>
      </c>
      <c r="O767" s="134">
        <v>44939</v>
      </c>
      <c r="Q767" s="134">
        <v>44939</v>
      </c>
      <c r="R767" s="63">
        <v>0.5</v>
      </c>
      <c r="AA767" s="63"/>
    </row>
    <row r="768" spans="1:27" ht="26.5" customHeight="1" x14ac:dyDescent="0.35">
      <c r="A768" s="10">
        <f t="shared" si="33"/>
        <v>8</v>
      </c>
      <c r="B768" s="63">
        <f t="shared" si="34"/>
        <v>8</v>
      </c>
      <c r="C768" s="177">
        <v>13162940</v>
      </c>
      <c r="D768" s="43">
        <v>44979</v>
      </c>
      <c r="E768" s="25" t="s">
        <v>1501</v>
      </c>
      <c r="F768" s="25" t="s">
        <v>1502</v>
      </c>
      <c r="G768" s="25" t="s">
        <v>10</v>
      </c>
      <c r="H768" s="25" t="s">
        <v>218</v>
      </c>
      <c r="I768" s="25" t="s">
        <v>291</v>
      </c>
      <c r="J768" s="25" t="s">
        <v>220</v>
      </c>
      <c r="K768" s="4" t="str">
        <f>IF(_xlfn.XLOOKUP(LEFT(F768,12),'Reference_data '!G:G,'Reference_data '!I:I,"First Error",0,1)="First Error",_xlfn.XLOOKUP(LEFT(F768,7),'Reference_data '!G:G,'Reference_data '!H:H,"Second Error",0,1),_xlfn.XLOOKUP(LEFT(F768,12),'Reference_data '!G:G,'Reference_data '!I:I,"First Error",0,1))</f>
        <v>REFINERY-BLEACHING PHYSICAL REFINERY 800 TPD</v>
      </c>
      <c r="L768" s="63">
        <v>2781</v>
      </c>
      <c r="M768" s="10" t="str">
        <f>VLOOKUP(L768,'Reference_data '!$A$2:$B$17,2,0)</f>
        <v>Bhim Rao</v>
      </c>
      <c r="N768" s="10" t="str">
        <f>VLOOKUP(L768,'Reference_data '!$A$2:$C$18,3,0)</f>
        <v>MEC</v>
      </c>
      <c r="Q768" s="134">
        <v>44979</v>
      </c>
      <c r="R768" s="63">
        <v>1</v>
      </c>
      <c r="S768" s="139" t="s">
        <v>1503</v>
      </c>
      <c r="AA768" s="63"/>
    </row>
    <row r="769" spans="1:27" ht="26.5" customHeight="1" x14ac:dyDescent="0.35">
      <c r="A769" s="10">
        <f t="shared" si="33"/>
        <v>8</v>
      </c>
      <c r="B769" s="63">
        <f t="shared" si="34"/>
        <v>1</v>
      </c>
      <c r="C769" s="177">
        <v>13163383</v>
      </c>
      <c r="D769" s="43">
        <v>44980</v>
      </c>
      <c r="E769" s="25" t="s">
        <v>1504</v>
      </c>
      <c r="F769" s="25" t="s">
        <v>1463</v>
      </c>
      <c r="G769" s="25" t="s">
        <v>61</v>
      </c>
      <c r="H769" s="25" t="s">
        <v>218</v>
      </c>
      <c r="I769" s="25" t="s">
        <v>266</v>
      </c>
      <c r="J769" s="25" t="s">
        <v>220</v>
      </c>
      <c r="K769" s="4" t="str">
        <f>IF(_xlfn.XLOOKUP(LEFT(F769,12),'Reference_data '!G:G,'Reference_data '!I:I,"First Error",0,1)="First Error",_xlfn.XLOOKUP(LEFT(F769,7),'Reference_data '!G:G,'Reference_data '!H:H,"Second Error",0,1),_xlfn.XLOOKUP(LEFT(F769,12),'Reference_data '!G:G,'Reference_data '!I:I,"First Error",0,1))</f>
        <v>REFINERY-BLEACHING PHYSICAL REFINERY 800 TPD</v>
      </c>
      <c r="M769" s="10" t="e">
        <f>VLOOKUP(L769,'Reference_data '!$A$2:$B$17,2,0)</f>
        <v>#N/A</v>
      </c>
      <c r="N769" s="10" t="e">
        <f>VLOOKUP(L769,'Reference_data '!$A$2:$C$18,3,0)</f>
        <v>#N/A</v>
      </c>
      <c r="AA769" s="63"/>
    </row>
    <row r="770" spans="1:27" ht="26.5" customHeight="1" x14ac:dyDescent="0.35">
      <c r="A770" s="10">
        <f t="shared" ref="A770:A833" si="35">WEEKNUM($D770,16)</f>
        <v>3</v>
      </c>
      <c r="B770" s="10">
        <f t="shared" ref="B770:B823" si="36">IF(J770="COMP",WEEKNUM(Q770,16),"")</f>
        <v>1</v>
      </c>
      <c r="C770" s="177">
        <v>13139491</v>
      </c>
      <c r="D770" s="376">
        <v>44941</v>
      </c>
      <c r="E770" s="25" t="s">
        <v>1498</v>
      </c>
      <c r="F770" s="25" t="s">
        <v>188</v>
      </c>
      <c r="G770" s="25" t="s">
        <v>92</v>
      </c>
      <c r="H770" s="25" t="s">
        <v>218</v>
      </c>
      <c r="I770" s="25" t="s">
        <v>835</v>
      </c>
      <c r="J770" s="25" t="s">
        <v>220</v>
      </c>
      <c r="K770" s="4" t="str">
        <f>IF(_xlfn.XLOOKUP(LEFT(F770,12),'Reference_data '!G:G,'Reference_data '!I:I,"First Error",0,1)="First Error",_xlfn.XLOOKUP(LEFT(F770,7),'Reference_data '!G:G,'Reference_data '!H:H,"Second Error",0,1),_xlfn.XLOOKUP(LEFT(F770,12),'Reference_data '!G:G,'Reference_data '!I:I,"First Error",0,1))</f>
        <v>PACKING</v>
      </c>
      <c r="M770" s="10" t="e">
        <f>VLOOKUP(L770,'Reference_data '!$A$2:$B$17,2,0)</f>
        <v>#N/A</v>
      </c>
      <c r="N770" s="10" t="e">
        <f>VLOOKUP(L770,'Reference_data '!$A$2:$C$18,3,0)</f>
        <v>#N/A</v>
      </c>
      <c r="AA770" s="63"/>
    </row>
    <row r="771" spans="1:27" ht="26.5" customHeight="1" x14ac:dyDescent="0.35">
      <c r="A771" s="10">
        <f t="shared" si="35"/>
        <v>3</v>
      </c>
      <c r="B771" s="10">
        <f t="shared" si="36"/>
        <v>3</v>
      </c>
      <c r="C771" s="177">
        <v>13139518</v>
      </c>
      <c r="D771" s="43">
        <v>44940</v>
      </c>
      <c r="E771" s="25" t="s">
        <v>1505</v>
      </c>
      <c r="F771" s="25" t="s">
        <v>80</v>
      </c>
      <c r="G771" s="25" t="s">
        <v>10</v>
      </c>
      <c r="H771" s="25" t="s">
        <v>218</v>
      </c>
      <c r="I771" s="25" t="s">
        <v>435</v>
      </c>
      <c r="J771" s="25" t="s">
        <v>220</v>
      </c>
      <c r="K771" s="4" t="str">
        <f>IF(_xlfn.XLOOKUP(LEFT(F771,12),'Reference_data '!G:G,'Reference_data '!I:I,"First Error",0,1)="First Error",_xlfn.XLOOKUP(LEFT(F771,7),'Reference_data '!G:G,'Reference_data '!H:H,"Second Error",0,1),_xlfn.XLOOKUP(LEFT(F771,12),'Reference_data '!G:G,'Reference_data '!I:I,"First Error",0,1))</f>
        <v>PACKING</v>
      </c>
      <c r="L771" s="63">
        <v>3347</v>
      </c>
      <c r="M771" s="10" t="str">
        <f>VLOOKUP(L771,'Reference_data '!$A$2:$B$17,2,0)</f>
        <v>Debabrata</v>
      </c>
      <c r="N771" s="10" t="str">
        <f>VLOOKUP(L771,'Reference_data '!$A$2:$C$18,3,0)</f>
        <v>MEC</v>
      </c>
      <c r="O771" s="134">
        <v>44940</v>
      </c>
      <c r="Q771" s="134">
        <v>44940</v>
      </c>
      <c r="R771" s="63">
        <v>1</v>
      </c>
      <c r="S771" s="139" t="s">
        <v>1506</v>
      </c>
      <c r="AA771" s="63" t="s">
        <v>14</v>
      </c>
    </row>
    <row r="772" spans="1:27" ht="26.5" customHeight="1" x14ac:dyDescent="0.35">
      <c r="A772" s="10">
        <f t="shared" si="35"/>
        <v>3</v>
      </c>
      <c r="B772" s="10">
        <f t="shared" si="36"/>
        <v>3</v>
      </c>
      <c r="C772" s="177">
        <v>13139534</v>
      </c>
      <c r="D772" s="376">
        <v>44940</v>
      </c>
      <c r="E772" s="25" t="s">
        <v>1507</v>
      </c>
      <c r="F772" s="25" t="s">
        <v>80</v>
      </c>
      <c r="G772" s="25" t="s">
        <v>61</v>
      </c>
      <c r="H772" s="25" t="s">
        <v>218</v>
      </c>
      <c r="I772" s="25" t="s">
        <v>285</v>
      </c>
      <c r="J772" s="25" t="s">
        <v>220</v>
      </c>
      <c r="K772" s="4" t="str">
        <f>IF(_xlfn.XLOOKUP(LEFT(F772,12),'Reference_data '!G:G,'Reference_data '!I:I,"First Error",0,1)="First Error",_xlfn.XLOOKUP(LEFT(F772,7),'Reference_data '!G:G,'Reference_data '!H:H,"Second Error",0,1),_xlfn.XLOOKUP(LEFT(F772,12),'Reference_data '!G:G,'Reference_data '!I:I,"First Error",0,1))</f>
        <v>PACKING</v>
      </c>
      <c r="L772" s="63">
        <v>8</v>
      </c>
      <c r="M772" s="10" t="e">
        <f>VLOOKUP(L772,'Reference_data '!$A$2:$B$17,2,0)</f>
        <v>#N/A</v>
      </c>
      <c r="N772" s="10" t="str">
        <f>VLOOKUP(L772,'Reference_data '!$A$2:$C$18,3,0)</f>
        <v>EXT</v>
      </c>
      <c r="O772" s="134">
        <v>44940</v>
      </c>
      <c r="Q772" s="134">
        <v>44940</v>
      </c>
      <c r="R772" s="63">
        <v>0.8</v>
      </c>
      <c r="AA772" s="63" t="s">
        <v>14</v>
      </c>
    </row>
    <row r="773" spans="1:27" ht="26.5" customHeight="1" x14ac:dyDescent="0.35">
      <c r="A773" s="10">
        <f t="shared" si="35"/>
        <v>3</v>
      </c>
      <c r="B773" s="10">
        <f t="shared" si="36"/>
        <v>5</v>
      </c>
      <c r="C773" s="177">
        <v>13139604</v>
      </c>
      <c r="D773" s="376">
        <v>44940</v>
      </c>
      <c r="E773" s="25" t="s">
        <v>1508</v>
      </c>
      <c r="F773" s="25" t="s">
        <v>478</v>
      </c>
      <c r="G773" s="25" t="s">
        <v>92</v>
      </c>
      <c r="H773" s="25" t="s">
        <v>288</v>
      </c>
      <c r="I773" s="25" t="s">
        <v>238</v>
      </c>
      <c r="J773" s="25" t="s">
        <v>220</v>
      </c>
      <c r="K773" s="4" t="str">
        <f>IF(_xlfn.XLOOKUP(LEFT(F773,12),'Reference_data '!G:G,'Reference_data '!I:I,"First Error",0,1)="First Error",_xlfn.XLOOKUP(LEFT(F773,7),'Reference_data '!G:G,'Reference_data '!H:H,"Second Error",0,1),_xlfn.XLOOKUP(LEFT(F773,12),'Reference_data '!G:G,'Reference_data '!I:I,"First Error",0,1))</f>
        <v>PACKING-MOULDING PLANT</v>
      </c>
      <c r="M773" s="10" t="e">
        <f>VLOOKUP(L773,'Reference_data '!$A$2:$B$17,2,0)</f>
        <v>#N/A</v>
      </c>
      <c r="N773" s="10" t="e">
        <f>VLOOKUP(L773,'Reference_data '!$A$2:$C$18,3,0)</f>
        <v>#N/A</v>
      </c>
      <c r="O773" s="134">
        <v>44959</v>
      </c>
      <c r="Q773" s="134">
        <v>44959</v>
      </c>
      <c r="AA773" s="63"/>
    </row>
    <row r="774" spans="1:27" ht="26.5" customHeight="1" x14ac:dyDescent="0.35">
      <c r="A774" s="10">
        <f t="shared" si="35"/>
        <v>3</v>
      </c>
      <c r="B774" s="10">
        <f t="shared" si="36"/>
        <v>3</v>
      </c>
      <c r="C774" s="177">
        <v>13139659</v>
      </c>
      <c r="D774" s="376">
        <v>44941</v>
      </c>
      <c r="E774" s="25" t="s">
        <v>1509</v>
      </c>
      <c r="F774" s="25" t="s">
        <v>757</v>
      </c>
      <c r="G774" s="25" t="s">
        <v>92</v>
      </c>
      <c r="H774" s="25" t="s">
        <v>218</v>
      </c>
      <c r="I774" s="25" t="s">
        <v>435</v>
      </c>
      <c r="J774" s="25" t="s">
        <v>220</v>
      </c>
      <c r="K774" s="4" t="str">
        <f>IF(_xlfn.XLOOKUP(LEFT(F774,12),'Reference_data '!G:G,'Reference_data '!I:I,"First Error",0,1)="First Error",_xlfn.XLOOKUP(LEFT(F774,7),'Reference_data '!G:G,'Reference_data '!H:H,"Second Error",0,1),_xlfn.XLOOKUP(LEFT(F774,12),'Reference_data '!G:G,'Reference_data '!I:I,"First Error",0,1))</f>
        <v>PACKING</v>
      </c>
      <c r="L774" s="63">
        <v>2799</v>
      </c>
      <c r="M774" s="10" t="str">
        <f>VLOOKUP(L774,'Reference_data '!$A$2:$B$17,2,0)</f>
        <v>Prakash</v>
      </c>
      <c r="N774" s="10" t="str">
        <f>VLOOKUP(L774,'Reference_data '!$A$2:$C$18,3,0)</f>
        <v>INS</v>
      </c>
      <c r="O774" s="134">
        <v>44941</v>
      </c>
      <c r="Q774" s="134">
        <v>44941</v>
      </c>
      <c r="R774" s="63">
        <v>0.8</v>
      </c>
      <c r="S774" s="139" t="s">
        <v>1510</v>
      </c>
      <c r="AA774" s="63" t="s">
        <v>140</v>
      </c>
    </row>
    <row r="775" spans="1:27" ht="26.5" customHeight="1" x14ac:dyDescent="0.35">
      <c r="A775" s="10">
        <f t="shared" si="35"/>
        <v>8</v>
      </c>
      <c r="B775" s="63">
        <f t="shared" si="36"/>
        <v>1</v>
      </c>
      <c r="C775" s="177">
        <v>13163662</v>
      </c>
      <c r="D775" s="43">
        <v>44980</v>
      </c>
      <c r="E775" s="25" t="s">
        <v>1511</v>
      </c>
      <c r="F775" s="25" t="s">
        <v>1403</v>
      </c>
      <c r="G775" s="25" t="s">
        <v>10</v>
      </c>
      <c r="H775" s="25" t="s">
        <v>218</v>
      </c>
      <c r="I775" s="25" t="s">
        <v>266</v>
      </c>
      <c r="J775" s="25" t="s">
        <v>220</v>
      </c>
      <c r="K775" s="4" t="str">
        <f>IF(_xlfn.XLOOKUP(LEFT(F775,12),'Reference_data '!G:G,'Reference_data '!I:I,"First Error",0,1)="First Error",_xlfn.XLOOKUP(LEFT(F775,7),'Reference_data '!G:G,'Reference_data '!H:H,"Second Error",0,1),_xlfn.XLOOKUP(LEFT(F775,12),'Reference_data '!G:G,'Reference_data '!I:I,"First Error",0,1))</f>
        <v>REFINERY-BLEACHING PHYSICAL REFINERY 800 TPD</v>
      </c>
      <c r="M775" s="10" t="e">
        <f>VLOOKUP(L775,'Reference_data '!$A$2:$B$17,2,0)</f>
        <v>#N/A</v>
      </c>
      <c r="N775" s="10" t="e">
        <f>VLOOKUP(L775,'Reference_data '!$A$2:$C$18,3,0)</f>
        <v>#N/A</v>
      </c>
      <c r="AA775" s="63"/>
    </row>
    <row r="776" spans="1:27" ht="26.5" customHeight="1" x14ac:dyDescent="0.35">
      <c r="A776" s="10">
        <f t="shared" si="35"/>
        <v>3</v>
      </c>
      <c r="B776" s="10">
        <f t="shared" si="36"/>
        <v>3</v>
      </c>
      <c r="C776" s="177">
        <v>13139703</v>
      </c>
      <c r="D776" s="43">
        <v>44941</v>
      </c>
      <c r="E776" s="25" t="s">
        <v>1512</v>
      </c>
      <c r="F776" s="25" t="s">
        <v>54</v>
      </c>
      <c r="G776" s="25" t="s">
        <v>92</v>
      </c>
      <c r="H776" s="25" t="s">
        <v>218</v>
      </c>
      <c r="I776" s="25" t="s">
        <v>468</v>
      </c>
      <c r="J776" s="25" t="s">
        <v>220</v>
      </c>
      <c r="K776" s="4" t="str">
        <f>IF(_xlfn.XLOOKUP(LEFT(F776,12),'Reference_data '!G:G,'Reference_data '!I:I,"First Error",0,1)="First Error",_xlfn.XLOOKUP(LEFT(F776,7),'Reference_data '!G:G,'Reference_data '!H:H,"Second Error",0,1),_xlfn.XLOOKUP(LEFT(F776,12),'Reference_data '!G:G,'Reference_data '!I:I,"First Error",0,1))</f>
        <v>BAKERY 96 TON</v>
      </c>
      <c r="M776" s="10" t="e">
        <f>VLOOKUP(L776,'Reference_data '!$A$2:$B$17,2,0)</f>
        <v>#N/A</v>
      </c>
      <c r="N776" s="10" t="e">
        <f>VLOOKUP(L776,'Reference_data '!$A$2:$C$18,3,0)</f>
        <v>#N/A</v>
      </c>
      <c r="Q776" s="134">
        <v>44941</v>
      </c>
      <c r="AA776" s="63"/>
    </row>
    <row r="777" spans="1:27" ht="26.5" customHeight="1" x14ac:dyDescent="0.35">
      <c r="A777" s="10">
        <f t="shared" si="35"/>
        <v>3</v>
      </c>
      <c r="B777" s="10">
        <f t="shared" si="36"/>
        <v>1</v>
      </c>
      <c r="C777" s="177">
        <v>13139713</v>
      </c>
      <c r="D777" s="376">
        <v>44941</v>
      </c>
      <c r="E777" s="25" t="s">
        <v>1513</v>
      </c>
      <c r="F777" s="25" t="s">
        <v>686</v>
      </c>
      <c r="G777" s="25" t="s">
        <v>92</v>
      </c>
      <c r="H777" s="25" t="s">
        <v>218</v>
      </c>
      <c r="I777" s="25" t="s">
        <v>435</v>
      </c>
      <c r="J777" s="25" t="s">
        <v>220</v>
      </c>
      <c r="K777" s="4" t="str">
        <f>IF(_xlfn.XLOOKUP(LEFT(F777,12),'Reference_data '!G:G,'Reference_data '!I:I,"First Error",0,1)="First Error",_xlfn.XLOOKUP(LEFT(F777,7),'Reference_data '!G:G,'Reference_data '!H:H,"Second Error",0,1),_xlfn.XLOOKUP(LEFT(F777,12),'Reference_data '!G:G,'Reference_data '!I:I,"First Error",0,1))</f>
        <v>PACKING</v>
      </c>
      <c r="M777" s="10" t="e">
        <f>VLOOKUP(L777,'Reference_data '!$A$2:$B$17,2,0)</f>
        <v>#N/A</v>
      </c>
      <c r="N777" s="10" t="e">
        <f>VLOOKUP(L777,'Reference_data '!$A$2:$C$18,3,0)</f>
        <v>#N/A</v>
      </c>
      <c r="O777" s="134">
        <v>44959</v>
      </c>
      <c r="S777" s="139" t="s">
        <v>1186</v>
      </c>
      <c r="AA777" s="63"/>
    </row>
    <row r="778" spans="1:27" ht="26.5" customHeight="1" x14ac:dyDescent="0.35">
      <c r="A778" s="10">
        <f t="shared" si="35"/>
        <v>10</v>
      </c>
      <c r="B778" s="63">
        <f t="shared" si="36"/>
        <v>1</v>
      </c>
      <c r="C778" s="177">
        <v>13172036</v>
      </c>
      <c r="D778" s="43">
        <v>44995</v>
      </c>
      <c r="E778" s="25" t="s">
        <v>1514</v>
      </c>
      <c r="F778" s="25" t="s">
        <v>1414</v>
      </c>
      <c r="G778" s="25" t="s">
        <v>10</v>
      </c>
      <c r="H778" s="25" t="s">
        <v>223</v>
      </c>
      <c r="I778" s="25" t="s">
        <v>287</v>
      </c>
      <c r="J778" s="25" t="s">
        <v>220</v>
      </c>
      <c r="K778" s="4" t="str">
        <f>IF(_xlfn.XLOOKUP(LEFT(F778,12),'Reference_data '!G:G,'Reference_data '!I:I,"First Error",0,1)="First Error",_xlfn.XLOOKUP(LEFT(F778,7),'Reference_data '!G:G,'Reference_data '!H:H,"Second Error",0,1),_xlfn.XLOOKUP(LEFT(F778,12),'Reference_data '!G:G,'Reference_data '!I:I,"First Error",0,1))</f>
        <v>REFINERY-BLEACHING PHYSICAL REFINERY 800 TPD</v>
      </c>
      <c r="M778" s="10" t="e">
        <f>VLOOKUP(L778,'Reference_data '!$A$2:$B$17,2,0)</f>
        <v>#N/A</v>
      </c>
      <c r="N778" s="10" t="e">
        <f>VLOOKUP(L778,'Reference_data '!$A$2:$C$18,3,0)</f>
        <v>#N/A</v>
      </c>
      <c r="AA778" s="63"/>
    </row>
    <row r="779" spans="1:27" ht="26.5" customHeight="1" x14ac:dyDescent="0.35">
      <c r="A779" s="10">
        <f t="shared" si="35"/>
        <v>11</v>
      </c>
      <c r="B779" s="63" t="str">
        <f t="shared" si="36"/>
        <v/>
      </c>
      <c r="C779" s="177">
        <v>13172602</v>
      </c>
      <c r="D779" s="43">
        <v>44996</v>
      </c>
      <c r="E779" s="25" t="s">
        <v>1515</v>
      </c>
      <c r="F779" s="25" t="s">
        <v>1516</v>
      </c>
      <c r="G779" s="25" t="s">
        <v>10</v>
      </c>
      <c r="H779" s="25" t="s">
        <v>218</v>
      </c>
      <c r="I779" s="25" t="s">
        <v>266</v>
      </c>
      <c r="J779" s="25" t="s">
        <v>302</v>
      </c>
      <c r="K779" s="4" t="str">
        <f>IF(_xlfn.XLOOKUP(LEFT(F779,12),'Reference_data '!G:G,'Reference_data '!I:I,"First Error",0,1)="First Error",_xlfn.XLOOKUP(LEFT(F779,7),'Reference_data '!G:G,'Reference_data '!H:H,"Second Error",0,1),_xlfn.XLOOKUP(LEFT(F779,12),'Reference_data '!G:G,'Reference_data '!I:I,"First Error",0,1))</f>
        <v>REFINERY-BLEACHING PHYSICAL REFINERY 800 TPD</v>
      </c>
      <c r="M779" s="10" t="e">
        <f>VLOOKUP(L779,'Reference_data '!$A$2:$B$17,2,0)</f>
        <v>#N/A</v>
      </c>
      <c r="N779" s="10" t="e">
        <f>VLOOKUP(L779,'Reference_data '!$A$2:$C$18,3,0)</f>
        <v>#N/A</v>
      </c>
      <c r="O779" s="134">
        <v>45000</v>
      </c>
      <c r="P779" s="134">
        <v>45001</v>
      </c>
      <c r="S779" s="139" t="s">
        <v>1517</v>
      </c>
      <c r="AA779" s="63"/>
    </row>
    <row r="780" spans="1:27" ht="26.5" customHeight="1" x14ac:dyDescent="0.35">
      <c r="A780" s="10">
        <f t="shared" si="35"/>
        <v>11</v>
      </c>
      <c r="B780" s="63">
        <f t="shared" si="36"/>
        <v>1</v>
      </c>
      <c r="C780" s="177">
        <v>13172745</v>
      </c>
      <c r="D780" s="43">
        <v>44996</v>
      </c>
      <c r="E780" s="25" t="s">
        <v>1518</v>
      </c>
      <c r="F780" s="25" t="s">
        <v>1519</v>
      </c>
      <c r="G780" s="25" t="s">
        <v>10</v>
      </c>
      <c r="H780" s="25" t="s">
        <v>237</v>
      </c>
      <c r="I780" s="25" t="s">
        <v>369</v>
      </c>
      <c r="J780" s="25" t="s">
        <v>220</v>
      </c>
      <c r="K780" s="4" t="str">
        <f>IF(_xlfn.XLOOKUP(LEFT(F780,12),'Reference_data '!G:G,'Reference_data '!I:I,"First Error",0,1)="First Error",_xlfn.XLOOKUP(LEFT(F780,7),'Reference_data '!G:G,'Reference_data '!H:H,"Second Error",0,1),_xlfn.XLOOKUP(LEFT(F780,12),'Reference_data '!G:G,'Reference_data '!I:I,"First Error",0,1))</f>
        <v>REFINERY-BLEACHING PHYSICAL REFINERY 800 TPD</v>
      </c>
      <c r="M780" s="10" t="e">
        <f>VLOOKUP(L780,'Reference_data '!$A$2:$B$17,2,0)</f>
        <v>#N/A</v>
      </c>
      <c r="N780" s="10" t="e">
        <f>VLOOKUP(L780,'Reference_data '!$A$2:$C$18,3,0)</f>
        <v>#N/A</v>
      </c>
      <c r="AA780" s="63"/>
    </row>
    <row r="781" spans="1:27" ht="26.5" customHeight="1" x14ac:dyDescent="0.35">
      <c r="A781" s="10">
        <f t="shared" si="35"/>
        <v>10</v>
      </c>
      <c r="B781" s="63">
        <f t="shared" si="36"/>
        <v>11</v>
      </c>
      <c r="C781" s="177">
        <v>13172750</v>
      </c>
      <c r="D781" s="43">
        <v>44995</v>
      </c>
      <c r="E781" s="25" t="s">
        <v>1520</v>
      </c>
      <c r="F781" s="25" t="s">
        <v>1403</v>
      </c>
      <c r="G781" s="25" t="s">
        <v>10</v>
      </c>
      <c r="H781" s="25" t="s">
        <v>218</v>
      </c>
      <c r="I781" s="25" t="s">
        <v>251</v>
      </c>
      <c r="J781" s="25" t="s">
        <v>220</v>
      </c>
      <c r="K781" s="4" t="str">
        <f>IF(_xlfn.XLOOKUP(LEFT(F781,12),'Reference_data '!G:G,'Reference_data '!I:I,"First Error",0,1)="First Error",_xlfn.XLOOKUP(LEFT(F781,7),'Reference_data '!G:G,'Reference_data '!H:H,"Second Error",0,1),_xlfn.XLOOKUP(LEFT(F781,12),'Reference_data '!G:G,'Reference_data '!I:I,"First Error",0,1))</f>
        <v>REFINERY-BLEACHING PHYSICAL REFINERY 800 TPD</v>
      </c>
      <c r="L781" s="63">
        <v>3347</v>
      </c>
      <c r="M781" s="10" t="str">
        <f>VLOOKUP(L781,'Reference_data '!$A$2:$B$17,2,0)</f>
        <v>Debabrata</v>
      </c>
      <c r="N781" s="10" t="str">
        <f>VLOOKUP(L781,'Reference_data '!$A$2:$C$18,3,0)</f>
        <v>MEC</v>
      </c>
      <c r="Q781" s="134">
        <v>44996</v>
      </c>
      <c r="R781" s="63">
        <v>0.5</v>
      </c>
      <c r="S781" s="139" t="s">
        <v>1521</v>
      </c>
      <c r="AA781" s="63" t="s">
        <v>140</v>
      </c>
    </row>
    <row r="782" spans="1:27" ht="26.5" customHeight="1" x14ac:dyDescent="0.35">
      <c r="A782" s="10">
        <f t="shared" si="35"/>
        <v>11</v>
      </c>
      <c r="B782" s="63" t="str">
        <f t="shared" si="36"/>
        <v/>
      </c>
      <c r="C782" s="177">
        <v>13173042</v>
      </c>
      <c r="D782" s="43">
        <v>44998</v>
      </c>
      <c r="E782" s="25" t="s">
        <v>1522</v>
      </c>
      <c r="F782" s="25" t="s">
        <v>1403</v>
      </c>
      <c r="G782" s="25" t="s">
        <v>10</v>
      </c>
      <c r="H782" s="25" t="s">
        <v>218</v>
      </c>
      <c r="I782" s="25" t="s">
        <v>287</v>
      </c>
      <c r="J782" s="25" t="s">
        <v>228</v>
      </c>
      <c r="K782" s="4" t="str">
        <f>IF(_xlfn.XLOOKUP(LEFT(F782,12),'Reference_data '!G:G,'Reference_data '!I:I,"First Error",0,1)="First Error",_xlfn.XLOOKUP(LEFT(F782,7),'Reference_data '!G:G,'Reference_data '!H:H,"Second Error",0,1),_xlfn.XLOOKUP(LEFT(F782,12),'Reference_data '!G:G,'Reference_data '!I:I,"First Error",0,1))</f>
        <v>REFINERY-BLEACHING PHYSICAL REFINERY 800 TPD</v>
      </c>
      <c r="M782" s="10" t="e">
        <f>VLOOKUP(L782,'Reference_data '!$A$2:$B$17,2,0)</f>
        <v>#N/A</v>
      </c>
      <c r="N782" s="10" t="e">
        <f>VLOOKUP(L782,'Reference_data '!$A$2:$C$18,3,0)</f>
        <v>#N/A</v>
      </c>
      <c r="AA782" s="63"/>
    </row>
    <row r="783" spans="1:27" ht="26.5" customHeight="1" x14ac:dyDescent="0.35">
      <c r="A783" s="10">
        <f t="shared" si="35"/>
        <v>3</v>
      </c>
      <c r="B783" s="10">
        <f t="shared" si="36"/>
        <v>1</v>
      </c>
      <c r="C783" s="177">
        <v>13139874</v>
      </c>
      <c r="D783" s="376">
        <v>44941</v>
      </c>
      <c r="E783" s="25" t="s">
        <v>1523</v>
      </c>
      <c r="F783" s="25" t="s">
        <v>721</v>
      </c>
      <c r="G783" s="25" t="s">
        <v>92</v>
      </c>
      <c r="H783" s="25" t="s">
        <v>218</v>
      </c>
      <c r="I783" s="25" t="s">
        <v>435</v>
      </c>
      <c r="J783" s="25" t="s">
        <v>220</v>
      </c>
      <c r="K783" s="4" t="str">
        <f>IF(_xlfn.XLOOKUP(LEFT(F783,12),'Reference_data '!G:G,'Reference_data '!I:I,"First Error",0,1)="First Error",_xlfn.XLOOKUP(LEFT(F783,7),'Reference_data '!G:G,'Reference_data '!H:H,"Second Error",0,1),_xlfn.XLOOKUP(LEFT(F783,12),'Reference_data '!G:G,'Reference_data '!I:I,"First Error",0,1))</f>
        <v>PACKING</v>
      </c>
      <c r="M783" s="10" t="e">
        <f>VLOOKUP(L783,'Reference_data '!$A$2:$B$17,2,0)</f>
        <v>#N/A</v>
      </c>
      <c r="N783" s="10" t="e">
        <f>VLOOKUP(L783,'Reference_data '!$A$2:$C$18,3,0)</f>
        <v>#N/A</v>
      </c>
      <c r="O783" s="134">
        <v>44959</v>
      </c>
      <c r="S783" s="139" t="s">
        <v>1186</v>
      </c>
      <c r="AA783" s="63"/>
    </row>
    <row r="784" spans="1:27" ht="26.5" customHeight="1" x14ac:dyDescent="0.35">
      <c r="A784" s="10">
        <f t="shared" si="35"/>
        <v>3</v>
      </c>
      <c r="B784" s="10">
        <f t="shared" si="36"/>
        <v>3</v>
      </c>
      <c r="C784" s="177">
        <v>13139880</v>
      </c>
      <c r="D784" s="43">
        <v>44941</v>
      </c>
      <c r="E784" s="25" t="s">
        <v>1524</v>
      </c>
      <c r="F784" s="25" t="s">
        <v>1525</v>
      </c>
      <c r="G784" s="25" t="s">
        <v>10</v>
      </c>
      <c r="H784" s="25" t="s">
        <v>218</v>
      </c>
      <c r="I784" s="25" t="s">
        <v>468</v>
      </c>
      <c r="J784" s="25" t="s">
        <v>220</v>
      </c>
      <c r="K784" s="4" t="str">
        <f>IF(_xlfn.XLOOKUP(LEFT(F784,12),'Reference_data '!G:G,'Reference_data '!I:I,"First Error",0,1)="First Error",_xlfn.XLOOKUP(LEFT(F784,7),'Reference_data '!G:G,'Reference_data '!H:H,"Second Error",0,1),_xlfn.XLOOKUP(LEFT(F784,12),'Reference_data '!G:G,'Reference_data '!I:I,"First Error",0,1))</f>
        <v>BAKERY 96 TON</v>
      </c>
      <c r="L784" s="63">
        <v>2792</v>
      </c>
      <c r="M784" s="10" t="str">
        <f>VLOOKUP(L784,'Reference_data '!$A$2:$B$17,2,0)</f>
        <v>Bhagat</v>
      </c>
      <c r="N784" s="10" t="str">
        <f>VLOOKUP(L784,'Reference_data '!$A$2:$C$18,3,0)</f>
        <v>ELE</v>
      </c>
      <c r="O784" s="134">
        <v>44941</v>
      </c>
      <c r="Q784" s="134">
        <v>44941</v>
      </c>
      <c r="R784" s="63">
        <v>0.4</v>
      </c>
      <c r="S784" s="139" t="s">
        <v>1526</v>
      </c>
      <c r="AA784" s="63" t="s">
        <v>14</v>
      </c>
    </row>
    <row r="785" spans="1:27" ht="26.5" customHeight="1" x14ac:dyDescent="0.35">
      <c r="A785" s="10">
        <f t="shared" si="35"/>
        <v>11</v>
      </c>
      <c r="B785" s="63">
        <f t="shared" si="36"/>
        <v>11</v>
      </c>
      <c r="C785" s="177">
        <v>13173369</v>
      </c>
      <c r="D785" s="43">
        <v>44997</v>
      </c>
      <c r="E785" s="25" t="s">
        <v>1527</v>
      </c>
      <c r="F785" s="25" t="s">
        <v>1403</v>
      </c>
      <c r="G785" s="25" t="s">
        <v>10</v>
      </c>
      <c r="H785" s="25" t="s">
        <v>218</v>
      </c>
      <c r="I785" s="25" t="s">
        <v>251</v>
      </c>
      <c r="J785" s="25" t="s">
        <v>220</v>
      </c>
      <c r="K785" s="4" t="str">
        <f>IF(_xlfn.XLOOKUP(LEFT(F785,12),'Reference_data '!G:G,'Reference_data '!I:I,"First Error",0,1)="First Error",_xlfn.XLOOKUP(LEFT(F785,7),'Reference_data '!G:G,'Reference_data '!H:H,"Second Error",0,1),_xlfn.XLOOKUP(LEFT(F785,12),'Reference_data '!G:G,'Reference_data '!I:I,"First Error",0,1))</f>
        <v>REFINERY-BLEACHING PHYSICAL REFINERY 800 TPD</v>
      </c>
      <c r="L785" s="63">
        <v>8</v>
      </c>
      <c r="M785" s="10" t="s">
        <v>1128</v>
      </c>
      <c r="N785" s="10" t="str">
        <f>VLOOKUP(L785,'Reference_data '!$A$2:$C$18,3,0)</f>
        <v>EXT</v>
      </c>
      <c r="O785" s="134">
        <v>44998</v>
      </c>
      <c r="Q785" s="134">
        <v>44998</v>
      </c>
      <c r="R785" s="63">
        <v>0.8</v>
      </c>
      <c r="S785" s="139" t="s">
        <v>1528</v>
      </c>
      <c r="AA785" s="63" t="s">
        <v>140</v>
      </c>
    </row>
    <row r="786" spans="1:27" ht="26.5" customHeight="1" x14ac:dyDescent="0.35">
      <c r="A786" s="10">
        <f t="shared" si="35"/>
        <v>11</v>
      </c>
      <c r="B786" s="63">
        <f t="shared" si="36"/>
        <v>1</v>
      </c>
      <c r="C786" s="177">
        <v>13173934</v>
      </c>
      <c r="D786" s="43">
        <v>44998</v>
      </c>
      <c r="E786" s="25" t="s">
        <v>1529</v>
      </c>
      <c r="F786" s="25" t="s">
        <v>1403</v>
      </c>
      <c r="G786" s="25" t="s">
        <v>10</v>
      </c>
      <c r="H786" s="25" t="s">
        <v>218</v>
      </c>
      <c r="I786" s="25" t="s">
        <v>291</v>
      </c>
      <c r="J786" s="25" t="s">
        <v>220</v>
      </c>
      <c r="K786" s="4" t="str">
        <f>IF(_xlfn.XLOOKUP(LEFT(F786,12),'Reference_data '!G:G,'Reference_data '!I:I,"First Error",0,1)="First Error",_xlfn.XLOOKUP(LEFT(F786,7),'Reference_data '!G:G,'Reference_data '!H:H,"Second Error",0,1),_xlfn.XLOOKUP(LEFT(F786,12),'Reference_data '!G:G,'Reference_data '!I:I,"First Error",0,1))</f>
        <v>REFINERY-BLEACHING PHYSICAL REFINERY 800 TPD</v>
      </c>
      <c r="M786" s="10" t="e">
        <f>VLOOKUP(L786,'Reference_data '!$A$2:$B$17,2,0)</f>
        <v>#N/A</v>
      </c>
      <c r="N786" s="10" t="e">
        <f>VLOOKUP(L786,'Reference_data '!$A$2:$C$18,3,0)</f>
        <v>#N/A</v>
      </c>
      <c r="AA786" s="63"/>
    </row>
    <row r="787" spans="1:27" ht="26.5" customHeight="1" x14ac:dyDescent="0.35">
      <c r="A787" s="10">
        <f t="shared" si="35"/>
        <v>3</v>
      </c>
      <c r="B787" s="10">
        <f t="shared" si="36"/>
        <v>3</v>
      </c>
      <c r="C787" s="177">
        <v>13139897</v>
      </c>
      <c r="D787" s="43">
        <v>44941</v>
      </c>
      <c r="E787" s="25" t="s">
        <v>1530</v>
      </c>
      <c r="F787" s="25" t="s">
        <v>437</v>
      </c>
      <c r="G787" s="25" t="s">
        <v>61</v>
      </c>
      <c r="H787" s="25" t="s">
        <v>218</v>
      </c>
      <c r="I787" s="25" t="s">
        <v>263</v>
      </c>
      <c r="J787" s="25" t="s">
        <v>220</v>
      </c>
      <c r="K787" s="4" t="str">
        <f>IF(_xlfn.XLOOKUP(LEFT(F787,12),'Reference_data '!G:G,'Reference_data '!I:I,"First Error",0,1)="First Error",_xlfn.XLOOKUP(LEFT(F787,7),'Reference_data '!G:G,'Reference_data '!H:H,"Second Error",0,1),_xlfn.XLOOKUP(LEFT(F787,12),'Reference_data '!G:G,'Reference_data '!I:I,"First Error",0,1))</f>
        <v xml:space="preserve"> ETP</v>
      </c>
      <c r="L787" s="63">
        <v>2792</v>
      </c>
      <c r="M787" s="10" t="str">
        <f>VLOOKUP(L787,'Reference_data '!$A$2:$B$17,2,0)</f>
        <v>Bhagat</v>
      </c>
      <c r="N787" s="10" t="str">
        <f>VLOOKUP(L787,'Reference_data '!$A$2:$C$18,3,0)</f>
        <v>ELE</v>
      </c>
      <c r="O787" s="134">
        <v>44941</v>
      </c>
      <c r="Q787" s="134">
        <v>44941</v>
      </c>
      <c r="R787" s="63">
        <v>0.5</v>
      </c>
      <c r="S787" s="139" t="s">
        <v>1531</v>
      </c>
      <c r="AA787" s="63" t="s">
        <v>140</v>
      </c>
    </row>
    <row r="788" spans="1:27" ht="26.5" customHeight="1" x14ac:dyDescent="0.35">
      <c r="A788" s="10">
        <f t="shared" si="35"/>
        <v>11</v>
      </c>
      <c r="B788" s="63" t="str">
        <f t="shared" si="36"/>
        <v/>
      </c>
      <c r="C788" s="177">
        <v>13176039</v>
      </c>
      <c r="D788" s="376">
        <v>45000</v>
      </c>
      <c r="E788" s="25" t="s">
        <v>1532</v>
      </c>
      <c r="F788" s="25" t="s">
        <v>1463</v>
      </c>
      <c r="G788" s="25" t="s">
        <v>10</v>
      </c>
      <c r="H788" s="25" t="s">
        <v>218</v>
      </c>
      <c r="I788" s="25" t="s">
        <v>251</v>
      </c>
      <c r="J788" s="25" t="s">
        <v>309</v>
      </c>
      <c r="K788" s="4" t="str">
        <f>IF(_xlfn.XLOOKUP(LEFT(F788,12),'Reference_data '!G:G,'Reference_data '!I:I,"First Error",0,1)="First Error",_xlfn.XLOOKUP(LEFT(F788,7),'Reference_data '!G:G,'Reference_data '!H:H,"Second Error",0,1),_xlfn.XLOOKUP(LEFT(F788,12),'Reference_data '!G:G,'Reference_data '!I:I,"First Error",0,1))</f>
        <v>REFINERY-BLEACHING PHYSICAL REFINERY 800 TPD</v>
      </c>
      <c r="M788" s="10" t="e">
        <f>VLOOKUP(L788,'Reference_data '!$A$2:$B$17,2,0)</f>
        <v>#N/A</v>
      </c>
      <c r="N788" s="10" t="e">
        <f>VLOOKUP(L788,'Reference_data '!$A$2:$C$18,3,0)</f>
        <v>#N/A</v>
      </c>
      <c r="O788" s="134">
        <v>45001</v>
      </c>
      <c r="S788" s="139" t="s">
        <v>1533</v>
      </c>
      <c r="AA788" s="63"/>
    </row>
    <row r="789" spans="1:27" ht="26.5" customHeight="1" x14ac:dyDescent="0.35">
      <c r="A789" s="10">
        <f t="shared" si="35"/>
        <v>11</v>
      </c>
      <c r="B789" s="63">
        <f t="shared" si="36"/>
        <v>11</v>
      </c>
      <c r="C789" s="271">
        <v>13176001</v>
      </c>
      <c r="D789" s="234">
        <v>45000</v>
      </c>
      <c r="E789" s="139" t="s">
        <v>1534</v>
      </c>
      <c r="F789" s="63" t="s">
        <v>1403</v>
      </c>
      <c r="G789" s="63" t="s">
        <v>10</v>
      </c>
      <c r="H789" s="63">
        <v>1</v>
      </c>
      <c r="I789" s="63" t="s">
        <v>291</v>
      </c>
      <c r="J789" s="63" t="s">
        <v>220</v>
      </c>
      <c r="K789" s="4" t="str">
        <f>IF(_xlfn.XLOOKUP(LEFT(F789,12),'Reference_data '!G:G,'Reference_data '!I:I,"First Error",0,1)="First Error",_xlfn.XLOOKUP(LEFT(F789,7),'Reference_data '!G:G,'Reference_data '!H:H,"Second Error",0,1),_xlfn.XLOOKUP(LEFT(F789,12),'Reference_data '!G:G,'Reference_data '!I:I,"First Error",0,1))</f>
        <v>REFINERY-BLEACHING PHYSICAL REFINERY 800 TPD</v>
      </c>
      <c r="L789" s="63">
        <v>2785</v>
      </c>
      <c r="M789" s="10" t="str">
        <f>VLOOKUP(L789,'Reference_data '!$A$2:$B$17,2,0)</f>
        <v>Manu</v>
      </c>
      <c r="N789" s="10" t="str">
        <f>VLOOKUP(L789,'Reference_data '!$A$2:$C$18,3,0)</f>
        <v>MEC</v>
      </c>
      <c r="O789" s="134">
        <v>44999</v>
      </c>
      <c r="Q789" s="134">
        <v>44999</v>
      </c>
      <c r="R789" s="63">
        <v>2.5</v>
      </c>
      <c r="AA789" s="63"/>
    </row>
    <row r="790" spans="1:27" ht="26.5" customHeight="1" x14ac:dyDescent="0.35">
      <c r="A790" s="10">
        <f t="shared" si="35"/>
        <v>11</v>
      </c>
      <c r="B790" s="63">
        <f t="shared" si="36"/>
        <v>11</v>
      </c>
      <c r="C790" s="271">
        <v>13176385</v>
      </c>
      <c r="D790" s="234">
        <v>45001</v>
      </c>
      <c r="E790" s="139" t="s">
        <v>1535</v>
      </c>
      <c r="F790" s="63" t="s">
        <v>1410</v>
      </c>
      <c r="G790" s="63" t="s">
        <v>10</v>
      </c>
      <c r="H790" s="63">
        <v>1</v>
      </c>
      <c r="I790" s="63" t="s">
        <v>287</v>
      </c>
      <c r="J790" s="63" t="s">
        <v>220</v>
      </c>
      <c r="K790" s="4" t="str">
        <f>IF(_xlfn.XLOOKUP(LEFT(F790,12),'Reference_data '!G:G,'Reference_data '!I:I,"First Error",0,1)="First Error",_xlfn.XLOOKUP(LEFT(F790,7),'Reference_data '!G:G,'Reference_data '!H:H,"Second Error",0,1),_xlfn.XLOOKUP(LEFT(F790,12),'Reference_data '!G:G,'Reference_data '!I:I,"First Error",0,1))</f>
        <v>REFINERY-BLEACHING PHYSICAL REFINERY 800 TPD</v>
      </c>
      <c r="L790" s="63">
        <v>2785</v>
      </c>
      <c r="M790" s="10" t="str">
        <f>VLOOKUP(L790,'Reference_data '!$A$2:$B$17,2,0)</f>
        <v>Manu</v>
      </c>
      <c r="N790" s="10" t="str">
        <f>VLOOKUP(L790,'Reference_data '!$A$2:$C$18,3,0)</f>
        <v>MEC</v>
      </c>
      <c r="O790" s="134">
        <v>44999</v>
      </c>
      <c r="Q790" s="134">
        <v>44999</v>
      </c>
      <c r="R790" s="63">
        <v>4</v>
      </c>
      <c r="S790" s="139" t="s">
        <v>1536</v>
      </c>
      <c r="AA790" s="63"/>
    </row>
    <row r="791" spans="1:27" ht="26.5" customHeight="1" x14ac:dyDescent="0.35">
      <c r="A791" s="10">
        <f t="shared" si="35"/>
        <v>3</v>
      </c>
      <c r="B791" s="10">
        <f t="shared" si="36"/>
        <v>3</v>
      </c>
      <c r="C791" s="177">
        <v>13139960</v>
      </c>
      <c r="D791" s="376">
        <v>44942</v>
      </c>
      <c r="E791" s="25" t="s">
        <v>808</v>
      </c>
      <c r="F791" s="25" t="s">
        <v>478</v>
      </c>
      <c r="G791" s="25" t="s">
        <v>92</v>
      </c>
      <c r="H791" s="25" t="s">
        <v>288</v>
      </c>
      <c r="I791" s="25" t="s">
        <v>238</v>
      </c>
      <c r="J791" s="25" t="s">
        <v>220</v>
      </c>
      <c r="K791" s="4" t="str">
        <f>IF(_xlfn.XLOOKUP(LEFT(F791,12),'Reference_data '!G:G,'Reference_data '!I:I,"First Error",0,1)="First Error",_xlfn.XLOOKUP(LEFT(F791,7),'Reference_data '!G:G,'Reference_data '!H:H,"Second Error",0,1),_xlfn.XLOOKUP(LEFT(F791,12),'Reference_data '!G:G,'Reference_data '!I:I,"First Error",0,1))</f>
        <v>PACKING-MOULDING PLANT</v>
      </c>
      <c r="L791" s="63">
        <v>2801</v>
      </c>
      <c r="M791" s="10" t="str">
        <f>VLOOKUP(L791,'Reference_data '!$A$2:$B$17,2,0)</f>
        <v>Ramani</v>
      </c>
      <c r="N791" s="10" t="str">
        <f>VLOOKUP(L791,'Reference_data '!$A$2:$C$18,3,0)</f>
        <v>INS</v>
      </c>
      <c r="O791" s="134">
        <v>44941</v>
      </c>
      <c r="Q791" s="134">
        <v>44941</v>
      </c>
      <c r="R791" s="63">
        <v>0.5</v>
      </c>
      <c r="S791" s="139" t="s">
        <v>1537</v>
      </c>
      <c r="AA791" s="63" t="s">
        <v>140</v>
      </c>
    </row>
    <row r="792" spans="1:27" ht="26.5" customHeight="1" x14ac:dyDescent="0.35">
      <c r="A792" s="10">
        <f t="shared" si="35"/>
        <v>11</v>
      </c>
      <c r="B792" s="63">
        <f t="shared" si="36"/>
        <v>11</v>
      </c>
      <c r="C792" s="177">
        <v>13177243</v>
      </c>
      <c r="D792" s="43">
        <v>45002</v>
      </c>
      <c r="E792" s="25" t="s">
        <v>1538</v>
      </c>
      <c r="F792" s="25" t="s">
        <v>1463</v>
      </c>
      <c r="G792" s="25" t="s">
        <v>10</v>
      </c>
      <c r="H792" s="25" t="s">
        <v>218</v>
      </c>
      <c r="I792" s="25" t="s">
        <v>266</v>
      </c>
      <c r="J792" s="25" t="s">
        <v>220</v>
      </c>
      <c r="K792" s="4" t="str">
        <f>IF(_xlfn.XLOOKUP(LEFT(F792,12),'Reference_data '!G:G,'Reference_data '!I:I,"First Error",0,1)="First Error",_xlfn.XLOOKUP(LEFT(F792,7),'Reference_data '!G:G,'Reference_data '!H:H,"Second Error",0,1),_xlfn.XLOOKUP(LEFT(F792,12),'Reference_data '!G:G,'Reference_data '!I:I,"First Error",0,1))</f>
        <v>REFINERY-BLEACHING PHYSICAL REFINERY 800 TPD</v>
      </c>
      <c r="L792" s="63">
        <v>2781</v>
      </c>
      <c r="M792" s="10" t="str">
        <f>VLOOKUP(L792,'Reference_data '!$A$2:$B$17,2,0)</f>
        <v>Bhim Rao</v>
      </c>
      <c r="N792" s="10" t="str">
        <f>VLOOKUP(L792,'Reference_data '!$A$2:$C$18,3,0)</f>
        <v>MEC</v>
      </c>
      <c r="O792" s="134">
        <v>45002</v>
      </c>
      <c r="Q792" s="134">
        <v>45002</v>
      </c>
      <c r="S792" s="139" t="s">
        <v>1539</v>
      </c>
      <c r="AA792" s="63"/>
    </row>
    <row r="793" spans="1:27" ht="26.5" customHeight="1" x14ac:dyDescent="0.35">
      <c r="A793" s="10">
        <f t="shared" si="35"/>
        <v>12</v>
      </c>
      <c r="B793" s="63">
        <f t="shared" si="36"/>
        <v>12</v>
      </c>
      <c r="C793" s="177">
        <v>13178098</v>
      </c>
      <c r="D793" s="43">
        <v>45003</v>
      </c>
      <c r="E793" s="25" t="s">
        <v>1540</v>
      </c>
      <c r="F793" s="25" t="s">
        <v>1541</v>
      </c>
      <c r="G793" s="25" t="s">
        <v>61</v>
      </c>
      <c r="H793" s="25" t="s">
        <v>223</v>
      </c>
      <c r="I793" s="25" t="s">
        <v>266</v>
      </c>
      <c r="J793" s="25" t="s">
        <v>220</v>
      </c>
      <c r="K793" s="4" t="str">
        <f>IF(_xlfn.XLOOKUP(LEFT(F793,12),'Reference_data '!G:G,'Reference_data '!I:I,"First Error",0,1)="First Error",_xlfn.XLOOKUP(LEFT(F793,7),'Reference_data '!G:G,'Reference_data '!H:H,"Second Error",0,1),_xlfn.XLOOKUP(LEFT(F793,12),'Reference_data '!G:G,'Reference_data '!I:I,"First Error",0,1))</f>
        <v>REFINERY-BLEACHING PHYSICAL REFINERY 800 TPD</v>
      </c>
      <c r="L793" s="63">
        <v>2785</v>
      </c>
      <c r="M793" s="10" t="str">
        <f>VLOOKUP(L793,'Reference_data '!$A$2:$B$17,2,0)</f>
        <v>Manu</v>
      </c>
      <c r="N793" s="10" t="str">
        <f>VLOOKUP(L793,'Reference_data '!$A$2:$C$18,3,0)</f>
        <v>MEC</v>
      </c>
      <c r="O793" s="134">
        <v>45006</v>
      </c>
      <c r="Q793" s="134">
        <v>45006</v>
      </c>
      <c r="R793" s="63">
        <v>2</v>
      </c>
      <c r="S793" s="139" t="s">
        <v>1542</v>
      </c>
      <c r="AA793" s="63"/>
    </row>
    <row r="794" spans="1:27" ht="26.5" customHeight="1" x14ac:dyDescent="0.35">
      <c r="A794" s="10">
        <f t="shared" si="35"/>
        <v>12</v>
      </c>
      <c r="B794" s="63">
        <f t="shared" si="36"/>
        <v>15</v>
      </c>
      <c r="C794" s="177">
        <v>13180332</v>
      </c>
      <c r="D794" s="43">
        <v>45007</v>
      </c>
      <c r="E794" s="25" t="s">
        <v>1543</v>
      </c>
      <c r="F794" s="25" t="s">
        <v>138</v>
      </c>
      <c r="G794" s="25" t="s">
        <v>10</v>
      </c>
      <c r="H794" s="25" t="s">
        <v>223</v>
      </c>
      <c r="I794" s="25" t="s">
        <v>233</v>
      </c>
      <c r="J794" s="25" t="s">
        <v>220</v>
      </c>
      <c r="K794" s="4" t="str">
        <f>IF(_xlfn.XLOOKUP(LEFT(F794,12),'Reference_data '!G:G,'Reference_data '!I:I,"First Error",0,1)="First Error",_xlfn.XLOOKUP(LEFT(F794,7),'Reference_data '!G:G,'Reference_data '!H:H,"Second Error",0,1),_xlfn.XLOOKUP(LEFT(F794,12),'Reference_data '!G:G,'Reference_data '!I:I,"First Error",0,1))</f>
        <v>REFINERY-BLEACHING PHYSICAL REFINERY 800 TPD</v>
      </c>
      <c r="L794" s="63">
        <v>2783</v>
      </c>
      <c r="M794" s="10" t="str">
        <f>VLOOKUP(L794,'Reference_data '!$A$2:$B$17,2,0)</f>
        <v>Vipul</v>
      </c>
      <c r="N794" s="10" t="str">
        <f>VLOOKUP(L794,'Reference_data '!$A$2:$C$18,3,0)</f>
        <v>MEC</v>
      </c>
      <c r="O794" s="134">
        <v>45028</v>
      </c>
      <c r="Q794" s="134">
        <v>45028</v>
      </c>
      <c r="R794" s="63">
        <v>3</v>
      </c>
      <c r="S794" s="139" t="s">
        <v>1544</v>
      </c>
      <c r="AA794" s="63"/>
    </row>
    <row r="795" spans="1:27" ht="26.5" customHeight="1" x14ac:dyDescent="0.35">
      <c r="A795" s="10">
        <f t="shared" si="35"/>
        <v>3</v>
      </c>
      <c r="B795" s="10">
        <f t="shared" si="36"/>
        <v>3</v>
      </c>
      <c r="C795" s="177">
        <v>13140311</v>
      </c>
      <c r="D795" s="376">
        <v>44942</v>
      </c>
      <c r="E795" s="25" t="s">
        <v>1545</v>
      </c>
      <c r="F795" s="25" t="s">
        <v>1546</v>
      </c>
      <c r="G795" s="25" t="s">
        <v>61</v>
      </c>
      <c r="H795" s="25" t="s">
        <v>218</v>
      </c>
      <c r="I795" s="25" t="s">
        <v>219</v>
      </c>
      <c r="J795" s="25" t="s">
        <v>220</v>
      </c>
      <c r="K795" s="4" t="str">
        <f>IF(_xlfn.XLOOKUP(LEFT(F795,12),'Reference_data '!G:G,'Reference_data '!I:I,"First Error",0,1)="First Error",_xlfn.XLOOKUP(LEFT(F795,7),'Reference_data '!G:G,'Reference_data '!H:H,"Second Error",0,1),_xlfn.XLOOKUP(LEFT(F795,12),'Reference_data '!G:G,'Reference_data '!I:I,"First Error",0,1))</f>
        <v>PACKING</v>
      </c>
      <c r="L795" s="63">
        <v>2787</v>
      </c>
      <c r="M795" s="10" t="str">
        <f>VLOOKUP(L795,'Reference_data '!$A$2:$B$17,2,0)</f>
        <v>Vikram</v>
      </c>
      <c r="N795" s="10" t="str">
        <f>VLOOKUP(L795,'Reference_data '!$A$2:$C$18,3,0)</f>
        <v>MEC</v>
      </c>
      <c r="O795" s="134">
        <v>44942</v>
      </c>
      <c r="Q795" s="134">
        <v>44942</v>
      </c>
      <c r="R795" s="63">
        <v>0.9</v>
      </c>
      <c r="S795" s="139" t="s">
        <v>1547</v>
      </c>
      <c r="AA795" s="63" t="s">
        <v>140</v>
      </c>
    </row>
    <row r="796" spans="1:27" ht="26.5" customHeight="1" x14ac:dyDescent="0.35">
      <c r="A796" s="10">
        <f t="shared" si="35"/>
        <v>12</v>
      </c>
      <c r="B796" s="63">
        <f t="shared" si="36"/>
        <v>12</v>
      </c>
      <c r="C796" s="177">
        <v>13180333</v>
      </c>
      <c r="D796" s="43">
        <v>45007</v>
      </c>
      <c r="E796" s="25" t="s">
        <v>1548</v>
      </c>
      <c r="F796" s="25" t="s">
        <v>138</v>
      </c>
      <c r="G796" s="25" t="s">
        <v>10</v>
      </c>
      <c r="H796" s="25" t="s">
        <v>223</v>
      </c>
      <c r="I796" s="25" t="s">
        <v>233</v>
      </c>
      <c r="J796" s="25" t="s">
        <v>220</v>
      </c>
      <c r="K796" s="4" t="str">
        <f>IF(_xlfn.XLOOKUP(LEFT(F796,12),'Reference_data '!G:G,'Reference_data '!I:I,"First Error",0,1)="First Error",_xlfn.XLOOKUP(LEFT(F796,7),'Reference_data '!G:G,'Reference_data '!H:H,"Second Error",0,1),_xlfn.XLOOKUP(LEFT(F796,12),'Reference_data '!G:G,'Reference_data '!I:I,"First Error",0,1))</f>
        <v>REFINERY-BLEACHING PHYSICAL REFINERY 800 TPD</v>
      </c>
      <c r="L796" s="63">
        <v>2785</v>
      </c>
      <c r="M796" s="10" t="str">
        <f>VLOOKUP(L796,'Reference_data '!$A$2:$B$17,2,0)</f>
        <v>Manu</v>
      </c>
      <c r="N796" s="10" t="str">
        <f>VLOOKUP(L796,'Reference_data '!$A$2:$C$18,3,0)</f>
        <v>MEC</v>
      </c>
      <c r="O796" s="134">
        <v>45009</v>
      </c>
      <c r="Q796" s="134">
        <v>45009</v>
      </c>
      <c r="R796" s="63">
        <v>4</v>
      </c>
      <c r="S796" s="139" t="s">
        <v>1549</v>
      </c>
      <c r="AA796" s="63"/>
    </row>
    <row r="797" spans="1:27" ht="26.5" customHeight="1" x14ac:dyDescent="0.35">
      <c r="A797" s="10">
        <f t="shared" si="35"/>
        <v>3</v>
      </c>
      <c r="B797" s="10">
        <f t="shared" si="36"/>
        <v>1</v>
      </c>
      <c r="C797" s="177">
        <v>13140758</v>
      </c>
      <c r="D797" s="43">
        <v>44943</v>
      </c>
      <c r="E797" s="25" t="s">
        <v>1550</v>
      </c>
      <c r="F797" s="25" t="s">
        <v>678</v>
      </c>
      <c r="G797" s="25" t="s">
        <v>10</v>
      </c>
      <c r="H797" s="25" t="s">
        <v>288</v>
      </c>
      <c r="I797" s="25" t="s">
        <v>382</v>
      </c>
      <c r="J797" s="25" t="s">
        <v>220</v>
      </c>
      <c r="K797" s="4" t="str">
        <f>IF(_xlfn.XLOOKUP(LEFT(F797,12),'Reference_data '!G:G,'Reference_data '!I:I,"First Error",0,1)="First Error",_xlfn.XLOOKUP(LEFT(F797,7),'Reference_data '!G:G,'Reference_data '!H:H,"Second Error",0,1),_xlfn.XLOOKUP(LEFT(F797,12),'Reference_data '!G:G,'Reference_data '!I:I,"First Error",0,1))</f>
        <v>PACKING</v>
      </c>
      <c r="M797" s="10" t="e">
        <f>VLOOKUP(L797,'Reference_data '!$A$2:$B$17,2,0)</f>
        <v>#N/A</v>
      </c>
      <c r="N797" s="10" t="e">
        <f>VLOOKUP(L797,'Reference_data '!$A$2:$C$18,3,0)</f>
        <v>#N/A</v>
      </c>
      <c r="S797" s="139" t="s">
        <v>1186</v>
      </c>
      <c r="AA797" s="63"/>
    </row>
    <row r="798" spans="1:27" ht="26.5" customHeight="1" x14ac:dyDescent="0.35">
      <c r="A798" s="10">
        <f t="shared" si="35"/>
        <v>3</v>
      </c>
      <c r="B798" s="10">
        <f t="shared" si="36"/>
        <v>1</v>
      </c>
      <c r="C798" s="177">
        <v>13140827</v>
      </c>
      <c r="D798" s="376">
        <v>44943</v>
      </c>
      <c r="E798" s="25" t="s">
        <v>1551</v>
      </c>
      <c r="F798" s="25" t="s">
        <v>784</v>
      </c>
      <c r="G798" s="25" t="s">
        <v>92</v>
      </c>
      <c r="H798" s="25" t="s">
        <v>218</v>
      </c>
      <c r="I798" s="25" t="s">
        <v>219</v>
      </c>
      <c r="J798" s="25" t="s">
        <v>220</v>
      </c>
      <c r="K798" s="4" t="str">
        <f>IF(_xlfn.XLOOKUP(LEFT(F798,12),'Reference_data '!G:G,'Reference_data '!I:I,"First Error",0,1)="First Error",_xlfn.XLOOKUP(LEFT(F798,7),'Reference_data '!G:G,'Reference_data '!H:H,"Second Error",0,1),_xlfn.XLOOKUP(LEFT(F798,12),'Reference_data '!G:G,'Reference_data '!I:I,"First Error",0,1))</f>
        <v>PACKING</v>
      </c>
      <c r="M798" s="10" t="e">
        <f>VLOOKUP(L798,'Reference_data '!$A$2:$B$17,2,0)</f>
        <v>#N/A</v>
      </c>
      <c r="N798" s="10" t="e">
        <f>VLOOKUP(L798,'Reference_data '!$A$2:$C$18,3,0)</f>
        <v>#N/A</v>
      </c>
      <c r="S798" s="139" t="s">
        <v>1186</v>
      </c>
      <c r="AA798" s="63"/>
    </row>
    <row r="799" spans="1:27" ht="26.5" customHeight="1" x14ac:dyDescent="0.35">
      <c r="A799" s="10">
        <f t="shared" si="35"/>
        <v>3</v>
      </c>
      <c r="B799" s="10">
        <f t="shared" si="36"/>
        <v>3</v>
      </c>
      <c r="C799" s="177">
        <v>13141224</v>
      </c>
      <c r="D799" s="43">
        <v>44943</v>
      </c>
      <c r="E799" s="25" t="s">
        <v>1552</v>
      </c>
      <c r="F799" s="25" t="s">
        <v>1553</v>
      </c>
      <c r="G799" s="25" t="s">
        <v>10</v>
      </c>
      <c r="H799" s="25" t="s">
        <v>218</v>
      </c>
      <c r="I799" s="25" t="s">
        <v>251</v>
      </c>
      <c r="J799" s="25" t="s">
        <v>220</v>
      </c>
      <c r="K799" s="4" t="str">
        <f>IF(_xlfn.XLOOKUP(LEFT(F799,12),'Reference_data '!G:G,'Reference_data '!I:I,"First Error",0,1)="First Error",_xlfn.XLOOKUP(LEFT(F799,7),'Reference_data '!G:G,'Reference_data '!H:H,"Second Error",0,1),_xlfn.XLOOKUP(LEFT(F799,12),'Reference_data '!G:G,'Reference_data '!I:I,"First Error",0,1))</f>
        <v>PACKING TANKFARM PMFG</v>
      </c>
      <c r="L799" s="63">
        <v>2801</v>
      </c>
      <c r="M799" s="10" t="str">
        <f>VLOOKUP(L799,'Reference_data '!$A$2:$B$17,2,0)</f>
        <v>Ramani</v>
      </c>
      <c r="N799" s="10" t="str">
        <f>VLOOKUP(L799,'Reference_data '!$A$2:$C$18,3,0)</f>
        <v>INS</v>
      </c>
      <c r="O799" s="134">
        <v>44943</v>
      </c>
      <c r="Q799" s="134">
        <v>44943</v>
      </c>
      <c r="R799" s="63">
        <v>0.5</v>
      </c>
      <c r="S799" s="139" t="s">
        <v>1554</v>
      </c>
      <c r="AA799" s="63" t="s">
        <v>14</v>
      </c>
    </row>
    <row r="800" spans="1:27" ht="26.5" customHeight="1" x14ac:dyDescent="0.35">
      <c r="A800" s="10">
        <f t="shared" si="35"/>
        <v>3</v>
      </c>
      <c r="B800" s="10">
        <f t="shared" si="36"/>
        <v>3</v>
      </c>
      <c r="C800" s="177">
        <v>13141304</v>
      </c>
      <c r="D800" s="376">
        <v>44944</v>
      </c>
      <c r="E800" s="25" t="s">
        <v>1555</v>
      </c>
      <c r="F800" s="25" t="s">
        <v>1228</v>
      </c>
      <c r="G800" s="25" t="s">
        <v>92</v>
      </c>
      <c r="H800" s="25" t="s">
        <v>223</v>
      </c>
      <c r="I800" s="25" t="s">
        <v>697</v>
      </c>
      <c r="J800" s="25" t="s">
        <v>220</v>
      </c>
      <c r="K800" s="4" t="str">
        <f>IF(_xlfn.XLOOKUP(LEFT(F800,12),'Reference_data '!G:G,'Reference_data '!I:I,"First Error",0,1)="First Error",_xlfn.XLOOKUP(LEFT(F800,7),'Reference_data '!G:G,'Reference_data '!H:H,"Second Error",0,1),_xlfn.XLOOKUP(LEFT(F800,12),'Reference_data '!G:G,'Reference_data '!I:I,"First Error",0,1))</f>
        <v>PACKING</v>
      </c>
      <c r="L800" s="63">
        <v>2801</v>
      </c>
      <c r="M800" s="10" t="str">
        <f>VLOOKUP(L800,'Reference_data '!$A$2:$B$17,2,0)</f>
        <v>Ramani</v>
      </c>
      <c r="N800" s="10" t="str">
        <f>VLOOKUP(L800,'Reference_data '!$A$2:$C$18,3,0)</f>
        <v>INS</v>
      </c>
      <c r="O800" s="134">
        <v>44943</v>
      </c>
      <c r="Q800" s="134">
        <v>44943</v>
      </c>
      <c r="R800" s="63">
        <v>0.5</v>
      </c>
      <c r="S800" s="139" t="s">
        <v>1556</v>
      </c>
      <c r="AA800" s="63" t="s">
        <v>14</v>
      </c>
    </row>
    <row r="801" spans="1:29" ht="26.5" customHeight="1" x14ac:dyDescent="0.35">
      <c r="A801" s="10">
        <f t="shared" si="35"/>
        <v>3</v>
      </c>
      <c r="B801" s="10">
        <f t="shared" si="36"/>
        <v>1</v>
      </c>
      <c r="C801" s="177">
        <v>13141487</v>
      </c>
      <c r="D801" s="43">
        <v>44944</v>
      </c>
      <c r="E801" s="25" t="s">
        <v>1557</v>
      </c>
      <c r="F801" s="25" t="s">
        <v>394</v>
      </c>
      <c r="G801" s="25" t="s">
        <v>10</v>
      </c>
      <c r="H801" s="25" t="s">
        <v>218</v>
      </c>
      <c r="I801" s="25" t="s">
        <v>238</v>
      </c>
      <c r="J801" s="25" t="s">
        <v>220</v>
      </c>
      <c r="K801" s="4" t="str">
        <f>IF(_xlfn.XLOOKUP(LEFT(F801,12),'Reference_data '!G:G,'Reference_data '!I:I,"First Error",0,1)="First Error",_xlfn.XLOOKUP(LEFT(F801,7),'Reference_data '!G:G,'Reference_data '!H:H,"Second Error",0,1),_xlfn.XLOOKUP(LEFT(F801,12),'Reference_data '!G:G,'Reference_data '!I:I,"First Error",0,1))</f>
        <v>PACKING</v>
      </c>
      <c r="M801" s="10" t="e">
        <f>VLOOKUP(L801,'Reference_data '!$A$2:$B$17,2,0)</f>
        <v>#N/A</v>
      </c>
      <c r="N801" s="10" t="e">
        <f>VLOOKUP(L801,'Reference_data '!$A$2:$C$18,3,0)</f>
        <v>#N/A</v>
      </c>
      <c r="S801" s="139" t="s">
        <v>1186</v>
      </c>
      <c r="AA801" s="63"/>
    </row>
    <row r="802" spans="1:29" ht="26.5" customHeight="1" x14ac:dyDescent="0.35">
      <c r="A802" s="10">
        <f t="shared" si="35"/>
        <v>3</v>
      </c>
      <c r="B802" s="10">
        <f t="shared" si="36"/>
        <v>1</v>
      </c>
      <c r="C802" s="177">
        <v>13141603</v>
      </c>
      <c r="D802" s="376">
        <v>44944</v>
      </c>
      <c r="E802" s="25" t="s">
        <v>1558</v>
      </c>
      <c r="F802" s="25" t="s">
        <v>284</v>
      </c>
      <c r="G802" s="25" t="s">
        <v>61</v>
      </c>
      <c r="H802" s="25" t="s">
        <v>218</v>
      </c>
      <c r="I802" s="25" t="s">
        <v>435</v>
      </c>
      <c r="J802" s="25" t="s">
        <v>220</v>
      </c>
      <c r="K802" s="4" t="str">
        <f>IF(_xlfn.XLOOKUP(LEFT(F802,12),'Reference_data '!G:G,'Reference_data '!I:I,"First Error",0,1)="First Error",_xlfn.XLOOKUP(LEFT(F802,7),'Reference_data '!G:G,'Reference_data '!H:H,"Second Error",0,1),_xlfn.XLOOKUP(LEFT(F802,12),'Reference_data '!G:G,'Reference_data '!I:I,"First Error",0,1))</f>
        <v>PACKING</v>
      </c>
      <c r="M802" s="10" t="e">
        <f>VLOOKUP(L802,'Reference_data '!$A$2:$B$17,2,0)</f>
        <v>#N/A</v>
      </c>
      <c r="N802" s="10" t="e">
        <f>VLOOKUP(L802,'Reference_data '!$A$2:$C$18,3,0)</f>
        <v>#N/A</v>
      </c>
      <c r="AA802" s="63"/>
    </row>
    <row r="803" spans="1:29" ht="26.5" customHeight="1" x14ac:dyDescent="0.35">
      <c r="A803" s="10">
        <f t="shared" si="35"/>
        <v>18</v>
      </c>
      <c r="B803" s="10" t="str">
        <f t="shared" si="36"/>
        <v/>
      </c>
      <c r="C803" s="249">
        <v>13000269</v>
      </c>
      <c r="D803" s="232">
        <v>44685</v>
      </c>
      <c r="E803" s="168" t="s">
        <v>1559</v>
      </c>
      <c r="F803" s="25" t="s">
        <v>1560</v>
      </c>
      <c r="G803" s="25" t="s">
        <v>92</v>
      </c>
      <c r="H803" s="25" t="s">
        <v>237</v>
      </c>
      <c r="I803" s="25" t="s">
        <v>369</v>
      </c>
      <c r="J803" s="25" t="s">
        <v>256</v>
      </c>
      <c r="K803" s="4" t="str">
        <f>IF(_xlfn.XLOOKUP(LEFT(F803,12),'Reference_data '!G:G,'Reference_data '!I:I,"First Error",0,1)="First Error",_xlfn.XLOOKUP(LEFT(F803,7),'Reference_data '!G:G,'Reference_data '!H:H,"Second Error",0,1),_xlfn.XLOOKUP(LEFT(F803,12),'Reference_data '!G:G,'Reference_data '!I:I,"First Error",0,1))</f>
        <v>REFINERY-CHEMICAL INTERESTERIFICATION (CIE) PLANT 90/120 TPD</v>
      </c>
      <c r="L803" s="10">
        <v>8</v>
      </c>
      <c r="M803" s="10" t="s">
        <v>150</v>
      </c>
      <c r="N803" s="10" t="str">
        <f>VLOOKUP(L803,'Reference_data '!$A$2:$C$18,3,0)</f>
        <v>EXT</v>
      </c>
      <c r="O803" s="26">
        <v>44843</v>
      </c>
      <c r="P803" s="26">
        <v>45007</v>
      </c>
      <c r="Q803" s="10"/>
      <c r="R803" s="10"/>
      <c r="S803" s="4" t="s">
        <v>1561</v>
      </c>
      <c r="T803" s="10"/>
      <c r="U803" s="10"/>
      <c r="V803" s="26">
        <f ca="1">TODAY()</f>
        <v>45194</v>
      </c>
      <c r="W803" s="10" t="str" cm="1">
        <f t="array" ref="W803">IF(J803="WMAT",_xlfn.IFS(U803-V803=0,"Update require",U803-V803&lt;0,"Pending follow up",U803-V803&gt;0,"ASK Later"),"")</f>
        <v/>
      </c>
      <c r="X803" s="10"/>
      <c r="Y803" s="10"/>
      <c r="Z803" s="10"/>
      <c r="AA803" s="10"/>
      <c r="AB803"/>
      <c r="AC803" s="64" t="e">
        <f>_xlfn.XLOOKUP(C803,DATA1,DATA4,"NA",0,1)</f>
        <v>#REF!</v>
      </c>
    </row>
    <row r="804" spans="1:29" ht="26.5" customHeight="1" x14ac:dyDescent="0.35">
      <c r="A804" s="10">
        <f t="shared" si="35"/>
        <v>3</v>
      </c>
      <c r="B804" s="10">
        <f t="shared" si="36"/>
        <v>1</v>
      </c>
      <c r="C804" s="177">
        <v>13141740</v>
      </c>
      <c r="D804" s="376">
        <v>44944</v>
      </c>
      <c r="E804" s="25" t="s">
        <v>1562</v>
      </c>
      <c r="F804" s="25" t="s">
        <v>1563</v>
      </c>
      <c r="G804" s="25" t="s">
        <v>61</v>
      </c>
      <c r="H804" s="25" t="s">
        <v>218</v>
      </c>
      <c r="I804" s="25" t="s">
        <v>219</v>
      </c>
      <c r="J804" s="25" t="s">
        <v>220</v>
      </c>
      <c r="K804" s="4" t="str">
        <f>IF(_xlfn.XLOOKUP(LEFT(F804,12),'Reference_data '!G:G,'Reference_data '!I:I,"First Error",0,1)="First Error",_xlfn.XLOOKUP(LEFT(F804,7),'Reference_data '!G:G,'Reference_data '!H:H,"Second Error",0,1),_xlfn.XLOOKUP(LEFT(F804,12),'Reference_data '!G:G,'Reference_data '!I:I,"First Error",0,1))</f>
        <v>PACKING</v>
      </c>
      <c r="M804" s="10" t="e">
        <f>VLOOKUP(L804,'Reference_data '!$A$2:$B$17,2,0)</f>
        <v>#N/A</v>
      </c>
      <c r="N804" s="10" t="e">
        <f>VLOOKUP(L804,'Reference_data '!$A$2:$C$18,3,0)</f>
        <v>#N/A</v>
      </c>
      <c r="AA804" s="63"/>
    </row>
    <row r="805" spans="1:29" ht="26.5" customHeight="1" x14ac:dyDescent="0.35">
      <c r="A805" s="10">
        <f t="shared" si="35"/>
        <v>18</v>
      </c>
      <c r="B805" s="10" t="str">
        <f t="shared" si="36"/>
        <v/>
      </c>
      <c r="C805" s="249">
        <v>13000270</v>
      </c>
      <c r="D805" s="232">
        <v>44685</v>
      </c>
      <c r="E805" s="131" t="s">
        <v>1564</v>
      </c>
      <c r="F805" s="25" t="s">
        <v>1565</v>
      </c>
      <c r="G805" s="25" t="s">
        <v>92</v>
      </c>
      <c r="H805" s="25" t="s">
        <v>237</v>
      </c>
      <c r="I805" s="25" t="s">
        <v>369</v>
      </c>
      <c r="J805" s="25" t="s">
        <v>300</v>
      </c>
      <c r="K805" s="4" t="str">
        <f>IF(_xlfn.XLOOKUP(LEFT(F805,12),'Reference_data '!G:G,'Reference_data '!I:I,"First Error",0,1)="First Error",_xlfn.XLOOKUP(LEFT(F805,7),'Reference_data '!G:G,'Reference_data '!H:H,"Second Error",0,1),_xlfn.XLOOKUP(LEFT(F805,12),'Reference_data '!G:G,'Reference_data '!I:I,"First Error",0,1))</f>
        <v>REFINERY-CHEMICAL INTERESTERIFICATION (CIE) PLANT 90/120 TPD</v>
      </c>
      <c r="L805" s="10"/>
      <c r="M805" s="10" t="e">
        <f>VLOOKUP(L805,'Reference_data '!$A$2:$B$17,2,0)</f>
        <v>#N/A</v>
      </c>
      <c r="N805" s="10" t="e">
        <f>VLOOKUP(L805,'Reference_data '!$A$2:$C$18,3,0)</f>
        <v>#N/A</v>
      </c>
      <c r="O805" s="26">
        <v>44876</v>
      </c>
      <c r="P805" s="26">
        <v>45005</v>
      </c>
      <c r="Q805" s="10"/>
      <c r="R805" s="10"/>
      <c r="S805" s="4" t="s">
        <v>1566</v>
      </c>
      <c r="T805" s="10"/>
      <c r="U805" s="10"/>
      <c r="V805" s="26">
        <f ca="1">TODAY()</f>
        <v>45194</v>
      </c>
      <c r="W805" s="10" t="str" cm="1">
        <f t="array" ref="W805">IF(J805="WMAT",_xlfn.IFS(U805-V805=0,"Update require",U805-V805&lt;0,"Pending follow up",U805-V805&gt;0,"ASK Later"),"")</f>
        <v/>
      </c>
      <c r="X805" s="10"/>
      <c r="Y805" s="10"/>
      <c r="Z805" s="10"/>
      <c r="AA805" s="10"/>
      <c r="AB805"/>
      <c r="AC805" s="64" t="e">
        <f>_xlfn.XLOOKUP(C805,DATA1,DATA4,"NA",0,1)</f>
        <v>#REF!</v>
      </c>
    </row>
    <row r="806" spans="1:29" ht="26.5" customHeight="1" x14ac:dyDescent="0.35">
      <c r="A806" s="10">
        <f t="shared" si="35"/>
        <v>3</v>
      </c>
      <c r="B806" s="10">
        <f t="shared" si="36"/>
        <v>3</v>
      </c>
      <c r="C806" s="177">
        <v>13141903</v>
      </c>
      <c r="D806" s="43">
        <v>44945</v>
      </c>
      <c r="E806" s="25" t="s">
        <v>1567</v>
      </c>
      <c r="F806" s="25" t="s">
        <v>404</v>
      </c>
      <c r="G806" s="25" t="s">
        <v>10</v>
      </c>
      <c r="H806" s="25" t="s">
        <v>237</v>
      </c>
      <c r="I806" s="25" t="s">
        <v>369</v>
      </c>
      <c r="J806" s="25" t="s">
        <v>220</v>
      </c>
      <c r="K806" s="4" t="str">
        <f>IF(_xlfn.XLOOKUP(LEFT(F806,12),'Reference_data '!G:G,'Reference_data '!I:I,"First Error",0,1)="First Error",_xlfn.XLOOKUP(LEFT(F806,7),'Reference_data '!G:G,'Reference_data '!H:H,"Second Error",0,1),_xlfn.XLOOKUP(LEFT(F806,12),'Reference_data '!G:G,'Reference_data '!I:I,"First Error",0,1))</f>
        <v>RAW PRODUCT TANKFARM RMFG</v>
      </c>
      <c r="L806" s="63">
        <v>2784</v>
      </c>
      <c r="M806" s="10" t="str">
        <f>VLOOKUP(L806,'Reference_data '!$A$2:$B$17,2,0)</f>
        <v>Jignesh</v>
      </c>
      <c r="N806" s="10" t="str">
        <f>VLOOKUP(L806,'Reference_data '!$A$2:$C$18,3,0)</f>
        <v>MEC</v>
      </c>
      <c r="O806" s="134">
        <v>44945</v>
      </c>
      <c r="Q806" s="134">
        <v>44945</v>
      </c>
      <c r="R806" s="63">
        <v>1</v>
      </c>
      <c r="S806" s="139" t="s">
        <v>1568</v>
      </c>
      <c r="AA806" s="63" t="s">
        <v>140</v>
      </c>
    </row>
    <row r="807" spans="1:29" ht="26.5" customHeight="1" x14ac:dyDescent="0.35">
      <c r="A807" s="10">
        <f t="shared" si="35"/>
        <v>18</v>
      </c>
      <c r="B807" s="10" t="str">
        <f t="shared" si="36"/>
        <v/>
      </c>
      <c r="C807" s="249">
        <v>13000272</v>
      </c>
      <c r="D807" s="90">
        <v>44685</v>
      </c>
      <c r="E807" s="131" t="s">
        <v>1569</v>
      </c>
      <c r="F807" s="25" t="s">
        <v>157</v>
      </c>
      <c r="G807" s="25" t="s">
        <v>10</v>
      </c>
      <c r="H807" s="25" t="s">
        <v>237</v>
      </c>
      <c r="I807" s="25" t="s">
        <v>369</v>
      </c>
      <c r="J807" s="25" t="s">
        <v>300</v>
      </c>
      <c r="K807" s="4" t="str">
        <f>IF(_xlfn.XLOOKUP(LEFT(F807,12),'Reference_data '!G:G,'Reference_data '!I:I,"First Error",0,1)="First Error",_xlfn.XLOOKUP(LEFT(F807,7),'Reference_data '!G:G,'Reference_data '!H:H,"Second Error",0,1),_xlfn.XLOOKUP(LEFT(F807,12),'Reference_data '!G:G,'Reference_data '!I:I,"First Error",0,1))</f>
        <v>REFINERY-CHEMICAL INTERESTERIFICATION (CIE) PLANT 90/120 TPD</v>
      </c>
      <c r="L807" s="10"/>
      <c r="M807" s="10" t="e">
        <f>VLOOKUP(L807,'Reference_data '!$A$2:$B$17,2,0)</f>
        <v>#N/A</v>
      </c>
      <c r="N807" s="10" t="e">
        <f>VLOOKUP(L807,'Reference_data '!$A$2:$C$18,3,0)</f>
        <v>#N/A</v>
      </c>
      <c r="O807" s="10"/>
      <c r="P807" s="26">
        <v>45005</v>
      </c>
      <c r="Q807" s="10"/>
      <c r="R807" s="10"/>
      <c r="S807" s="4" t="s">
        <v>1570</v>
      </c>
      <c r="T807" s="10"/>
      <c r="U807" s="10"/>
      <c r="V807" s="26">
        <f ca="1">TODAY()</f>
        <v>45194</v>
      </c>
      <c r="W807" s="10" t="str" cm="1">
        <f t="array" ref="W807">IF(J807="WMAT",_xlfn.IFS(U807-V807=0,"Update require",U807-V807&lt;0,"Pending follow up",U807-V807&gt;0,"ASK Later"),"")</f>
        <v/>
      </c>
      <c r="X807" s="10"/>
      <c r="Y807" s="10"/>
      <c r="Z807" s="10"/>
      <c r="AA807" s="10"/>
      <c r="AB807"/>
      <c r="AC807" s="64" t="e">
        <f>_xlfn.XLOOKUP(C807,DATA1,DATA4,"NA",0,1)</f>
        <v>#REF!</v>
      </c>
    </row>
    <row r="808" spans="1:29" ht="26.5" customHeight="1" x14ac:dyDescent="0.35">
      <c r="A808" s="10">
        <f t="shared" si="35"/>
        <v>3</v>
      </c>
      <c r="B808" s="10">
        <f t="shared" si="36"/>
        <v>1</v>
      </c>
      <c r="C808" s="177">
        <v>13142173</v>
      </c>
      <c r="D808" s="43">
        <v>44945</v>
      </c>
      <c r="E808" s="25" t="s">
        <v>1571</v>
      </c>
      <c r="F808" s="25" t="s">
        <v>1572</v>
      </c>
      <c r="G808" s="25" t="s">
        <v>10</v>
      </c>
      <c r="H808" s="25" t="s">
        <v>218</v>
      </c>
      <c r="I808" s="25" t="s">
        <v>285</v>
      </c>
      <c r="J808" s="25" t="s">
        <v>220</v>
      </c>
      <c r="K808" s="4" t="str">
        <f>IF(_xlfn.XLOOKUP(LEFT(F808,12),'Reference_data '!G:G,'Reference_data '!I:I,"First Error",0,1)="First Error",_xlfn.XLOOKUP(LEFT(F808,7),'Reference_data '!G:G,'Reference_data '!H:H,"Second Error",0,1),_xlfn.XLOOKUP(LEFT(F808,12),'Reference_data '!G:G,'Reference_data '!I:I,"First Error",0,1))</f>
        <v>PACKING</v>
      </c>
      <c r="M808" s="10" t="e">
        <f>VLOOKUP(L808,'Reference_data '!$A$2:$B$17,2,0)</f>
        <v>#N/A</v>
      </c>
      <c r="N808" s="10" t="e">
        <f>VLOOKUP(L808,'Reference_data '!$A$2:$C$18,3,0)</f>
        <v>#N/A</v>
      </c>
      <c r="S808" s="139" t="s">
        <v>1186</v>
      </c>
      <c r="AA808" s="63"/>
    </row>
    <row r="809" spans="1:29" ht="26.5" customHeight="1" x14ac:dyDescent="0.35">
      <c r="A809" s="10">
        <f t="shared" si="35"/>
        <v>3</v>
      </c>
      <c r="B809" s="10">
        <f t="shared" si="36"/>
        <v>1</v>
      </c>
      <c r="C809" s="177">
        <v>13142315</v>
      </c>
      <c r="D809" s="376">
        <v>44945</v>
      </c>
      <c r="E809" s="25" t="s">
        <v>1573</v>
      </c>
      <c r="F809" s="25" t="s">
        <v>245</v>
      </c>
      <c r="G809" s="25" t="s">
        <v>61</v>
      </c>
      <c r="H809" s="25" t="s">
        <v>218</v>
      </c>
      <c r="I809" s="25" t="s">
        <v>285</v>
      </c>
      <c r="J809" s="25" t="s">
        <v>220</v>
      </c>
      <c r="K809" s="4" t="str">
        <f>IF(_xlfn.XLOOKUP(LEFT(F809,12),'Reference_data '!G:G,'Reference_data '!I:I,"First Error",0,1)="First Error",_xlfn.XLOOKUP(LEFT(F809,7),'Reference_data '!G:G,'Reference_data '!H:H,"Second Error",0,1),_xlfn.XLOOKUP(LEFT(F809,12),'Reference_data '!G:G,'Reference_data '!I:I,"First Error",0,1))</f>
        <v>PACKING</v>
      </c>
      <c r="M809" s="10" t="e">
        <f>VLOOKUP(L809,'Reference_data '!$A$2:$B$17,2,0)</f>
        <v>#N/A</v>
      </c>
      <c r="N809" s="10" t="e">
        <f>VLOOKUP(L809,'Reference_data '!$A$2:$C$18,3,0)</f>
        <v>#N/A</v>
      </c>
      <c r="AA809" s="63"/>
    </row>
    <row r="810" spans="1:29" ht="26.5" customHeight="1" x14ac:dyDescent="0.35">
      <c r="A810" s="10">
        <f t="shared" si="35"/>
        <v>3</v>
      </c>
      <c r="B810" s="10">
        <f t="shared" si="36"/>
        <v>4</v>
      </c>
      <c r="C810" s="177">
        <v>13142341</v>
      </c>
      <c r="D810" s="43">
        <v>44945</v>
      </c>
      <c r="E810" s="25" t="s">
        <v>1574</v>
      </c>
      <c r="F810" s="25" t="s">
        <v>54</v>
      </c>
      <c r="G810" s="25" t="s">
        <v>61</v>
      </c>
      <c r="H810" s="25" t="s">
        <v>218</v>
      </c>
      <c r="I810" s="25" t="s">
        <v>468</v>
      </c>
      <c r="J810" s="25" t="s">
        <v>220</v>
      </c>
      <c r="K810" s="4" t="str">
        <f>IF(_xlfn.XLOOKUP(LEFT(F810,12),'Reference_data '!G:G,'Reference_data '!I:I,"First Error",0,1)="First Error",_xlfn.XLOOKUP(LEFT(F810,7),'Reference_data '!G:G,'Reference_data '!H:H,"Second Error",0,1),_xlfn.XLOOKUP(LEFT(F810,12),'Reference_data '!G:G,'Reference_data '!I:I,"First Error",0,1))</f>
        <v>BAKERY 96 TON</v>
      </c>
      <c r="M810" s="10" t="e">
        <f>VLOOKUP(L810,'Reference_data '!$A$2:$B$17,2,0)</f>
        <v>#N/A</v>
      </c>
      <c r="N810" s="10" t="e">
        <f>VLOOKUP(L810,'Reference_data '!$A$2:$C$18,3,0)</f>
        <v>#N/A</v>
      </c>
      <c r="Q810" s="134">
        <v>44947</v>
      </c>
      <c r="AA810" s="63"/>
    </row>
    <row r="811" spans="1:29" ht="26.5" customHeight="1" x14ac:dyDescent="0.35">
      <c r="A811" s="10">
        <f t="shared" si="35"/>
        <v>3</v>
      </c>
      <c r="B811" s="10">
        <f t="shared" si="36"/>
        <v>1</v>
      </c>
      <c r="C811" s="177">
        <v>13142375</v>
      </c>
      <c r="D811" s="376">
        <v>44945</v>
      </c>
      <c r="E811" s="25" t="s">
        <v>1575</v>
      </c>
      <c r="F811" s="25" t="s">
        <v>1576</v>
      </c>
      <c r="G811" s="25" t="s">
        <v>61</v>
      </c>
      <c r="H811" s="25" t="s">
        <v>218</v>
      </c>
      <c r="I811" s="25" t="s">
        <v>285</v>
      </c>
      <c r="J811" s="25" t="s">
        <v>220</v>
      </c>
      <c r="K811" s="4" t="str">
        <f>IF(_xlfn.XLOOKUP(LEFT(F811,12),'Reference_data '!G:G,'Reference_data '!I:I,"First Error",0,1)="First Error",_xlfn.XLOOKUP(LEFT(F811,7),'Reference_data '!G:G,'Reference_data '!H:H,"Second Error",0,1),_xlfn.XLOOKUP(LEFT(F811,12),'Reference_data '!G:G,'Reference_data '!I:I,"First Error",0,1))</f>
        <v>PACKING</v>
      </c>
      <c r="M811" s="10" t="e">
        <f>VLOOKUP(L811,'Reference_data '!$A$2:$B$17,2,0)</f>
        <v>#N/A</v>
      </c>
      <c r="N811" s="10" t="e">
        <f>VLOOKUP(L811,'Reference_data '!$A$2:$C$18,3,0)</f>
        <v>#N/A</v>
      </c>
      <c r="AA811" s="63"/>
    </row>
    <row r="812" spans="1:29" ht="26.5" customHeight="1" x14ac:dyDescent="0.35">
      <c r="A812" s="10">
        <f t="shared" si="35"/>
        <v>3</v>
      </c>
      <c r="B812" s="10">
        <f t="shared" si="36"/>
        <v>1</v>
      </c>
      <c r="C812" s="177">
        <v>13142376</v>
      </c>
      <c r="D812" s="43">
        <v>44945</v>
      </c>
      <c r="E812" s="25" t="s">
        <v>1577</v>
      </c>
      <c r="F812" s="25" t="s">
        <v>919</v>
      </c>
      <c r="G812" s="25" t="s">
        <v>10</v>
      </c>
      <c r="H812" s="25" t="s">
        <v>218</v>
      </c>
      <c r="I812" s="25" t="s">
        <v>285</v>
      </c>
      <c r="J812" s="25" t="s">
        <v>220</v>
      </c>
      <c r="K812" s="4" t="str">
        <f>IF(_xlfn.XLOOKUP(LEFT(F812,12),'Reference_data '!G:G,'Reference_data '!I:I,"First Error",0,1)="First Error",_xlfn.XLOOKUP(LEFT(F812,7),'Reference_data '!G:G,'Reference_data '!H:H,"Second Error",0,1),_xlfn.XLOOKUP(LEFT(F812,12),'Reference_data '!G:G,'Reference_data '!I:I,"First Error",0,1))</f>
        <v>PACKING</v>
      </c>
      <c r="M812" s="10" t="e">
        <f>VLOOKUP(L812,'Reference_data '!$A$2:$B$17,2,0)</f>
        <v>#N/A</v>
      </c>
      <c r="N812" s="10" t="e">
        <f>VLOOKUP(L812,'Reference_data '!$A$2:$C$18,3,0)</f>
        <v>#N/A</v>
      </c>
      <c r="S812" s="139" t="s">
        <v>1186</v>
      </c>
      <c r="AA812" s="63"/>
    </row>
    <row r="813" spans="1:29" ht="26.5" customHeight="1" x14ac:dyDescent="0.35">
      <c r="A813" s="10">
        <f t="shared" si="35"/>
        <v>3</v>
      </c>
      <c r="B813" s="10">
        <f t="shared" si="36"/>
        <v>1</v>
      </c>
      <c r="C813" s="177">
        <v>13142475</v>
      </c>
      <c r="D813" s="43">
        <v>44945</v>
      </c>
      <c r="E813" s="25" t="s">
        <v>1578</v>
      </c>
      <c r="F813" s="25" t="s">
        <v>1579</v>
      </c>
      <c r="G813" s="25" t="s">
        <v>10</v>
      </c>
      <c r="H813" s="25" t="s">
        <v>218</v>
      </c>
      <c r="I813" s="25" t="s">
        <v>344</v>
      </c>
      <c r="J813" s="25" t="s">
        <v>220</v>
      </c>
      <c r="K813" s="4" t="str">
        <f>IF(_xlfn.XLOOKUP(LEFT(F813,12),'Reference_data '!G:G,'Reference_data '!I:I,"First Error",0,1)="First Error",_xlfn.XLOOKUP(LEFT(F813,7),'Reference_data '!G:G,'Reference_data '!H:H,"Second Error",0,1),_xlfn.XLOOKUP(LEFT(F813,12),'Reference_data '!G:G,'Reference_data '!I:I,"First Error",0,1))</f>
        <v xml:space="preserve"> ETP</v>
      </c>
      <c r="L813" s="63">
        <v>8</v>
      </c>
      <c r="M813" s="10" t="s">
        <v>396</v>
      </c>
      <c r="N813" s="10" t="str">
        <f>VLOOKUP(L813,'Reference_data '!$A$2:$C$18,3,0)</f>
        <v>EXT</v>
      </c>
      <c r="O813" s="134">
        <v>44950</v>
      </c>
      <c r="P813" s="134">
        <v>44982</v>
      </c>
      <c r="S813" s="139" t="s">
        <v>1580</v>
      </c>
      <c r="X813" s="10">
        <v>1005192871</v>
      </c>
      <c r="AA813" s="63"/>
    </row>
    <row r="814" spans="1:29" ht="26.5" customHeight="1" x14ac:dyDescent="0.35">
      <c r="A814" s="10">
        <f t="shared" si="35"/>
        <v>3</v>
      </c>
      <c r="B814" s="10">
        <f t="shared" si="36"/>
        <v>1</v>
      </c>
      <c r="C814" s="177">
        <v>13142477</v>
      </c>
      <c r="D814" s="43">
        <v>44945</v>
      </c>
      <c r="E814" s="25" t="s">
        <v>1581</v>
      </c>
      <c r="F814" s="25" t="s">
        <v>1150</v>
      </c>
      <c r="G814" s="25" t="s">
        <v>10</v>
      </c>
      <c r="H814" s="25" t="s">
        <v>237</v>
      </c>
      <c r="I814" s="25" t="s">
        <v>382</v>
      </c>
      <c r="J814" s="25" t="s">
        <v>220</v>
      </c>
      <c r="K814" s="4" t="str">
        <f>IF(_xlfn.XLOOKUP(LEFT(F814,12),'Reference_data '!G:G,'Reference_data '!I:I,"First Error",0,1)="First Error",_xlfn.XLOOKUP(LEFT(F814,7),'Reference_data '!G:G,'Reference_data '!H:H,"Second Error",0,1),_xlfn.XLOOKUP(LEFT(F814,12),'Reference_data '!G:G,'Reference_data '!I:I,"First Error",0,1))</f>
        <v>PACKING</v>
      </c>
      <c r="M814" s="10" t="e">
        <f>VLOOKUP(L814,'Reference_data '!$A$2:$B$17,2,0)</f>
        <v>#N/A</v>
      </c>
      <c r="N814" s="10" t="e">
        <f>VLOOKUP(L814,'Reference_data '!$A$2:$C$18,3,0)</f>
        <v>#N/A</v>
      </c>
      <c r="S814" s="139" t="s">
        <v>1186</v>
      </c>
      <c r="AA814" s="63"/>
    </row>
    <row r="815" spans="1:29" ht="26.5" customHeight="1" x14ac:dyDescent="0.35">
      <c r="A815" s="10">
        <f t="shared" si="35"/>
        <v>3</v>
      </c>
      <c r="B815" s="10">
        <f t="shared" si="36"/>
        <v>1</v>
      </c>
      <c r="C815" s="177">
        <v>13142479</v>
      </c>
      <c r="D815" s="43">
        <v>44945</v>
      </c>
      <c r="E815" s="25" t="s">
        <v>1582</v>
      </c>
      <c r="F815" s="25" t="s">
        <v>1583</v>
      </c>
      <c r="G815" s="25" t="s">
        <v>10</v>
      </c>
      <c r="H815" s="25" t="s">
        <v>218</v>
      </c>
      <c r="I815" s="25" t="s">
        <v>344</v>
      </c>
      <c r="J815" s="25" t="s">
        <v>220</v>
      </c>
      <c r="K815" s="4" t="str">
        <f>IF(_xlfn.XLOOKUP(LEFT(F815,12),'Reference_data '!G:G,'Reference_data '!I:I,"First Error",0,1)="First Error",_xlfn.XLOOKUP(LEFT(F815,7),'Reference_data '!G:G,'Reference_data '!H:H,"Second Error",0,1),_xlfn.XLOOKUP(LEFT(F815,12),'Reference_data '!G:G,'Reference_data '!I:I,"First Error",0,1))</f>
        <v xml:space="preserve"> ETP</v>
      </c>
      <c r="M815" s="10" t="e">
        <f>VLOOKUP(L815,'Reference_data '!$A$2:$B$17,2,0)</f>
        <v>#N/A</v>
      </c>
      <c r="N815" s="10" t="e">
        <f>VLOOKUP(L815,'Reference_data '!$A$2:$C$18,3,0)</f>
        <v>#N/A</v>
      </c>
      <c r="O815" s="134">
        <v>44950</v>
      </c>
      <c r="P815" s="134">
        <v>44982</v>
      </c>
      <c r="S815" s="139" t="s">
        <v>1584</v>
      </c>
      <c r="AA815" s="63"/>
    </row>
    <row r="816" spans="1:29" ht="26.5" customHeight="1" x14ac:dyDescent="0.35">
      <c r="A816" s="10">
        <f t="shared" si="35"/>
        <v>3</v>
      </c>
      <c r="B816" s="10">
        <f t="shared" si="36"/>
        <v>1</v>
      </c>
      <c r="C816" s="177">
        <v>13142494</v>
      </c>
      <c r="D816" s="43">
        <v>44945</v>
      </c>
      <c r="E816" s="25" t="s">
        <v>1585</v>
      </c>
      <c r="F816" s="25" t="s">
        <v>1572</v>
      </c>
      <c r="G816" s="25" t="s">
        <v>10</v>
      </c>
      <c r="H816" s="25" t="s">
        <v>237</v>
      </c>
      <c r="I816" s="25" t="s">
        <v>382</v>
      </c>
      <c r="J816" s="25" t="s">
        <v>220</v>
      </c>
      <c r="K816" s="4" t="str">
        <f>IF(_xlfn.XLOOKUP(LEFT(F816,12),'Reference_data '!G:G,'Reference_data '!I:I,"First Error",0,1)="First Error",_xlfn.XLOOKUP(LEFT(F816,7),'Reference_data '!G:G,'Reference_data '!H:H,"Second Error",0,1),_xlfn.XLOOKUP(LEFT(F816,12),'Reference_data '!G:G,'Reference_data '!I:I,"First Error",0,1))</f>
        <v>PACKING</v>
      </c>
      <c r="M816" s="10" t="e">
        <f>VLOOKUP(L816,'Reference_data '!$A$2:$B$17,2,0)</f>
        <v>#N/A</v>
      </c>
      <c r="N816" s="10" t="e">
        <f>VLOOKUP(L816,'Reference_data '!$A$2:$C$18,3,0)</f>
        <v>#N/A</v>
      </c>
      <c r="S816" s="139" t="s">
        <v>1186</v>
      </c>
      <c r="AA816" s="63"/>
    </row>
    <row r="817" spans="1:29" ht="26.5" customHeight="1" x14ac:dyDescent="0.35">
      <c r="A817" s="10">
        <f t="shared" si="35"/>
        <v>3</v>
      </c>
      <c r="B817" s="10">
        <f t="shared" si="36"/>
        <v>3</v>
      </c>
      <c r="C817" s="177">
        <v>13142495</v>
      </c>
      <c r="D817" s="376">
        <v>44945</v>
      </c>
      <c r="E817" s="25" t="s">
        <v>901</v>
      </c>
      <c r="F817" s="25" t="s">
        <v>902</v>
      </c>
      <c r="G817" s="25" t="s">
        <v>92</v>
      </c>
      <c r="H817" s="25" t="s">
        <v>218</v>
      </c>
      <c r="I817" s="25" t="s">
        <v>382</v>
      </c>
      <c r="J817" s="25" t="s">
        <v>220</v>
      </c>
      <c r="K817" s="4" t="str">
        <f>IF(_xlfn.XLOOKUP(LEFT(F817,12),'Reference_data '!G:G,'Reference_data '!I:I,"First Error",0,1)="First Error",_xlfn.XLOOKUP(LEFT(F817,7),'Reference_data '!G:G,'Reference_data '!H:H,"Second Error",0,1),_xlfn.XLOOKUP(LEFT(F817,12),'Reference_data '!G:G,'Reference_data '!I:I,"First Error",0,1))</f>
        <v>PACKING</v>
      </c>
      <c r="L817" s="63">
        <v>2801</v>
      </c>
      <c r="M817" s="10" t="str">
        <f>VLOOKUP(L817,'Reference_data '!$A$2:$B$17,2,0)</f>
        <v>Ramani</v>
      </c>
      <c r="N817" s="10" t="str">
        <f>VLOOKUP(L817,'Reference_data '!$A$2:$C$18,3,0)</f>
        <v>INS</v>
      </c>
      <c r="O817" s="134">
        <v>44945</v>
      </c>
      <c r="Q817" s="134">
        <v>44945</v>
      </c>
      <c r="R817" s="63">
        <v>0.5</v>
      </c>
      <c r="AA817" s="63" t="s">
        <v>14</v>
      </c>
    </row>
    <row r="818" spans="1:29" ht="26.5" customHeight="1" x14ac:dyDescent="0.35">
      <c r="A818" s="10">
        <f t="shared" si="35"/>
        <v>3</v>
      </c>
      <c r="B818" s="10">
        <f t="shared" si="36"/>
        <v>3</v>
      </c>
      <c r="C818" s="177">
        <v>13142496</v>
      </c>
      <c r="D818" s="376">
        <v>44945</v>
      </c>
      <c r="E818" s="25" t="s">
        <v>1586</v>
      </c>
      <c r="F818" s="25" t="s">
        <v>1228</v>
      </c>
      <c r="G818" s="25" t="s">
        <v>92</v>
      </c>
      <c r="H818" s="25" t="s">
        <v>218</v>
      </c>
      <c r="I818" s="25" t="s">
        <v>382</v>
      </c>
      <c r="J818" s="25" t="s">
        <v>220</v>
      </c>
      <c r="K818" s="4" t="str">
        <f>IF(_xlfn.XLOOKUP(LEFT(F818,12),'Reference_data '!G:G,'Reference_data '!I:I,"First Error",0,1)="First Error",_xlfn.XLOOKUP(LEFT(F818,7),'Reference_data '!G:G,'Reference_data '!H:H,"Second Error",0,1),_xlfn.XLOOKUP(LEFT(F818,12),'Reference_data '!G:G,'Reference_data '!I:I,"First Error",0,1))</f>
        <v>PACKING</v>
      </c>
      <c r="L818" s="63">
        <v>2801</v>
      </c>
      <c r="M818" s="10" t="str">
        <f>VLOOKUP(L818,'Reference_data '!$A$2:$B$17,2,0)</f>
        <v>Ramani</v>
      </c>
      <c r="N818" s="10" t="str">
        <f>VLOOKUP(L818,'Reference_data '!$A$2:$C$18,3,0)</f>
        <v>INS</v>
      </c>
      <c r="O818" s="134">
        <v>44945</v>
      </c>
      <c r="Q818" s="134">
        <v>44945</v>
      </c>
      <c r="R818" s="63">
        <v>1</v>
      </c>
      <c r="S818" s="139" t="s">
        <v>1587</v>
      </c>
      <c r="AA818" s="63" t="s">
        <v>140</v>
      </c>
    </row>
    <row r="819" spans="1:29" ht="26.5" customHeight="1" x14ac:dyDescent="0.35">
      <c r="A819" s="10">
        <f t="shared" si="35"/>
        <v>3</v>
      </c>
      <c r="B819" s="10">
        <f t="shared" si="36"/>
        <v>3</v>
      </c>
      <c r="C819" s="177">
        <v>13142499</v>
      </c>
      <c r="D819" s="43">
        <v>44945</v>
      </c>
      <c r="E819" s="25" t="s">
        <v>1588</v>
      </c>
      <c r="F819" s="25" t="s">
        <v>54</v>
      </c>
      <c r="G819" s="25" t="s">
        <v>92</v>
      </c>
      <c r="H819" s="25" t="s">
        <v>218</v>
      </c>
      <c r="I819" s="25" t="s">
        <v>468</v>
      </c>
      <c r="J819" s="25" t="s">
        <v>220</v>
      </c>
      <c r="K819" s="4" t="str">
        <f>IF(_xlfn.XLOOKUP(LEFT(F819,12),'Reference_data '!G:G,'Reference_data '!I:I,"First Error",0,1)="First Error",_xlfn.XLOOKUP(LEFT(F819,7),'Reference_data '!G:G,'Reference_data '!H:H,"Second Error",0,1),_xlfn.XLOOKUP(LEFT(F819,12),'Reference_data '!G:G,'Reference_data '!I:I,"First Error",0,1))</f>
        <v>BAKERY 96 TON</v>
      </c>
      <c r="L819" s="63">
        <v>2801</v>
      </c>
      <c r="M819" s="10" t="str">
        <f>VLOOKUP(L819,'Reference_data '!$A$2:$B$17,2,0)</f>
        <v>Ramani</v>
      </c>
      <c r="N819" s="10" t="str">
        <f>VLOOKUP(L819,'Reference_data '!$A$2:$C$18,3,0)</f>
        <v>INS</v>
      </c>
      <c r="O819" s="134">
        <v>44945</v>
      </c>
      <c r="Q819" s="134">
        <v>44945</v>
      </c>
      <c r="R819" s="63">
        <v>1</v>
      </c>
      <c r="S819" s="139" t="s">
        <v>1589</v>
      </c>
      <c r="AA819" s="63"/>
    </row>
    <row r="820" spans="1:29" ht="26.5" customHeight="1" x14ac:dyDescent="0.35">
      <c r="A820" s="10">
        <f t="shared" si="35"/>
        <v>3</v>
      </c>
      <c r="B820" s="10">
        <f t="shared" si="36"/>
        <v>3</v>
      </c>
      <c r="C820" s="177">
        <v>13142665</v>
      </c>
      <c r="D820" s="43">
        <v>44945</v>
      </c>
      <c r="E820" s="25" t="s">
        <v>1590</v>
      </c>
      <c r="F820" s="25" t="s">
        <v>828</v>
      </c>
      <c r="G820" s="25" t="s">
        <v>10</v>
      </c>
      <c r="H820" s="25" t="s">
        <v>218</v>
      </c>
      <c r="I820" s="25" t="s">
        <v>219</v>
      </c>
      <c r="J820" s="25" t="s">
        <v>220</v>
      </c>
      <c r="K820" s="4" t="str">
        <f>IF(_xlfn.XLOOKUP(LEFT(F820,12),'Reference_data '!G:G,'Reference_data '!I:I,"First Error",0,1)="First Error",_xlfn.XLOOKUP(LEFT(F820,7),'Reference_data '!G:G,'Reference_data '!H:H,"Second Error",0,1),_xlfn.XLOOKUP(LEFT(F820,12),'Reference_data '!G:G,'Reference_data '!I:I,"First Error",0,1))</f>
        <v>PACKING</v>
      </c>
      <c r="L820" s="63">
        <v>2784</v>
      </c>
      <c r="M820" s="10" t="str">
        <f>VLOOKUP(L820,'Reference_data '!$A$2:$B$17,2,0)</f>
        <v>Jignesh</v>
      </c>
      <c r="N820" s="10" t="str">
        <f>VLOOKUP(L820,'Reference_data '!$A$2:$C$18,3,0)</f>
        <v>MEC</v>
      </c>
      <c r="O820" s="134">
        <v>44945</v>
      </c>
      <c r="Q820" s="134">
        <v>44945</v>
      </c>
      <c r="R820" s="63">
        <v>1</v>
      </c>
      <c r="S820" s="139" t="s">
        <v>1591</v>
      </c>
      <c r="AA820" s="63" t="s">
        <v>140</v>
      </c>
    </row>
    <row r="821" spans="1:29" ht="26.5" customHeight="1" x14ac:dyDescent="0.35">
      <c r="A821" s="10">
        <f t="shared" si="35"/>
        <v>3</v>
      </c>
      <c r="B821" s="10">
        <f t="shared" si="36"/>
        <v>1</v>
      </c>
      <c r="C821" s="177">
        <v>13142666</v>
      </c>
      <c r="D821" s="376">
        <v>44945</v>
      </c>
      <c r="E821" s="25" t="s">
        <v>1592</v>
      </c>
      <c r="F821" s="25" t="s">
        <v>927</v>
      </c>
      <c r="G821" s="25" t="s">
        <v>61</v>
      </c>
      <c r="H821" s="25" t="s">
        <v>218</v>
      </c>
      <c r="I821" s="25" t="s">
        <v>219</v>
      </c>
      <c r="J821" s="25" t="s">
        <v>220</v>
      </c>
      <c r="K821" s="4" t="str">
        <f>IF(_xlfn.XLOOKUP(LEFT(F821,12),'Reference_data '!G:G,'Reference_data '!I:I,"First Error",0,1)="First Error",_xlfn.XLOOKUP(LEFT(F821,7),'Reference_data '!G:G,'Reference_data '!H:H,"Second Error",0,1),_xlfn.XLOOKUP(LEFT(F821,12),'Reference_data '!G:G,'Reference_data '!I:I,"First Error",0,1))</f>
        <v>PACKING</v>
      </c>
      <c r="M821" s="10" t="e">
        <f>VLOOKUP(L821,'Reference_data '!$A$2:$B$17,2,0)</f>
        <v>#N/A</v>
      </c>
      <c r="N821" s="10" t="e">
        <f>VLOOKUP(L821,'Reference_data '!$A$2:$C$18,3,0)</f>
        <v>#N/A</v>
      </c>
      <c r="AA821" s="63"/>
    </row>
    <row r="822" spans="1:29" ht="26.5" customHeight="1" x14ac:dyDescent="0.35">
      <c r="A822" s="10">
        <f t="shared" si="35"/>
        <v>18</v>
      </c>
      <c r="B822" s="10" t="str">
        <f t="shared" si="36"/>
        <v/>
      </c>
      <c r="C822" s="249">
        <v>13000282</v>
      </c>
      <c r="D822" s="232">
        <v>44685</v>
      </c>
      <c r="E822" s="131" t="s">
        <v>1593</v>
      </c>
      <c r="F822" s="25" t="s">
        <v>157</v>
      </c>
      <c r="G822" s="25" t="s">
        <v>92</v>
      </c>
      <c r="H822" s="25" t="s">
        <v>237</v>
      </c>
      <c r="I822" s="25" t="s">
        <v>369</v>
      </c>
      <c r="J822" s="25" t="s">
        <v>300</v>
      </c>
      <c r="K822" s="4" t="str">
        <f>IF(_xlfn.XLOOKUP(LEFT(F822,12),'Reference_data '!G:G,'Reference_data '!I:I,"First Error",0,1)="First Error",_xlfn.XLOOKUP(LEFT(F822,7),'Reference_data '!G:G,'Reference_data '!H:H,"Second Error",0,1),_xlfn.XLOOKUP(LEFT(F822,12),'Reference_data '!G:G,'Reference_data '!I:I,"First Error",0,1))</f>
        <v>REFINERY-CHEMICAL INTERESTERIFICATION (CIE) PLANT 90/120 TPD</v>
      </c>
      <c r="L822" s="10"/>
      <c r="M822" s="10" t="e">
        <f>VLOOKUP(L822,'Reference_data '!$A$2:$B$17,2,0)</f>
        <v>#N/A</v>
      </c>
      <c r="N822" s="10" t="e">
        <f>VLOOKUP(L822,'Reference_data '!$A$2:$C$18,3,0)</f>
        <v>#N/A</v>
      </c>
      <c r="O822" s="10"/>
      <c r="P822" s="26">
        <v>45005</v>
      </c>
      <c r="Q822" s="10"/>
      <c r="R822" s="10"/>
      <c r="S822" s="4" t="s">
        <v>1594</v>
      </c>
      <c r="T822" s="10"/>
      <c r="U822" s="10"/>
      <c r="V822" s="26">
        <f ca="1">TODAY()</f>
        <v>45194</v>
      </c>
      <c r="W822" s="10" t="str" cm="1">
        <f t="array" ref="W822">IF(J822="WMAT",_xlfn.IFS(U822-V822=0,"Update require",U822-V822&lt;0,"Pending follow up",U822-V822&gt;0,"ASK Later"),"")</f>
        <v/>
      </c>
      <c r="X822" s="10"/>
      <c r="Y822" s="10"/>
      <c r="Z822" s="10"/>
      <c r="AA822" s="10"/>
      <c r="AB822"/>
      <c r="AC822" s="64" t="e">
        <f>_xlfn.XLOOKUP(C822,DATA1,DATA4,"NA",0,1)</f>
        <v>#REF!</v>
      </c>
    </row>
    <row r="823" spans="1:29" ht="26.5" customHeight="1" x14ac:dyDescent="0.35">
      <c r="A823" s="10">
        <f t="shared" si="35"/>
        <v>18</v>
      </c>
      <c r="B823" s="10" t="str">
        <f t="shared" si="36"/>
        <v/>
      </c>
      <c r="C823" s="249">
        <v>13000283</v>
      </c>
      <c r="D823" s="232">
        <v>44685</v>
      </c>
      <c r="E823" s="168" t="s">
        <v>1595</v>
      </c>
      <c r="F823" s="25" t="s">
        <v>1596</v>
      </c>
      <c r="G823" s="25" t="s">
        <v>92</v>
      </c>
      <c r="H823" s="25" t="s">
        <v>237</v>
      </c>
      <c r="I823" s="25" t="s">
        <v>369</v>
      </c>
      <c r="J823" s="25" t="s">
        <v>300</v>
      </c>
      <c r="K823" s="4" t="str">
        <f>IF(_xlfn.XLOOKUP(LEFT(F823,12),'Reference_data '!G:G,'Reference_data '!I:I,"First Error",0,1)="First Error",_xlfn.XLOOKUP(LEFT(F823,7),'Reference_data '!G:G,'Reference_data '!H:H,"Second Error",0,1),_xlfn.XLOOKUP(LEFT(F823,12),'Reference_data '!G:G,'Reference_data '!I:I,"First Error",0,1))</f>
        <v>REFINERY-CHEMICAL INTERESTERIFICATION (CIE) PLANT 90/120 TPD</v>
      </c>
      <c r="L823" s="10"/>
      <c r="M823" s="10" t="e">
        <f>VLOOKUP(L823,'Reference_data '!$A$2:$B$17,2,0)</f>
        <v>#N/A</v>
      </c>
      <c r="N823" s="10" t="e">
        <f>VLOOKUP(L823,'Reference_data '!$A$2:$C$18,3,0)</f>
        <v>#N/A</v>
      </c>
      <c r="O823" s="10"/>
      <c r="P823" s="26">
        <v>45005</v>
      </c>
      <c r="Q823" s="10"/>
      <c r="R823" s="10"/>
      <c r="S823" s="4" t="s">
        <v>1597</v>
      </c>
      <c r="T823" s="10"/>
      <c r="U823" s="10"/>
      <c r="V823" s="26">
        <f ca="1">TODAY()</f>
        <v>45194</v>
      </c>
      <c r="W823" s="10" t="str" cm="1">
        <f t="array" ref="W823">IF(J823="WMAT",_xlfn.IFS(U823-V823=0,"Update require",U823-V823&lt;0,"Pending follow up",U823-V823&gt;0,"ASK Later"),"")</f>
        <v/>
      </c>
      <c r="X823" s="10"/>
      <c r="Y823" s="10"/>
      <c r="Z823" s="10"/>
      <c r="AA823" s="10"/>
      <c r="AB823"/>
      <c r="AC823" s="64" t="e">
        <f>_xlfn.XLOOKUP(C823,DATA1,DATA4,"NA",0,1)</f>
        <v>#REF!</v>
      </c>
    </row>
    <row r="824" spans="1:29" ht="26.5" customHeight="1" x14ac:dyDescent="0.35">
      <c r="A824" s="10">
        <f t="shared" si="35"/>
        <v>18</v>
      </c>
      <c r="B824" s="10"/>
      <c r="C824" s="249">
        <v>13000304</v>
      </c>
      <c r="D824" s="90">
        <v>44685</v>
      </c>
      <c r="E824" s="131" t="s">
        <v>1598</v>
      </c>
      <c r="F824" s="25" t="s">
        <v>1596</v>
      </c>
      <c r="G824" s="25" t="s">
        <v>10</v>
      </c>
      <c r="H824" s="25" t="s">
        <v>237</v>
      </c>
      <c r="I824" s="25" t="s">
        <v>369</v>
      </c>
      <c r="J824" s="25" t="s">
        <v>300</v>
      </c>
      <c r="K824" s="4" t="str">
        <f>IF(_xlfn.XLOOKUP(LEFT(F824,12),'Reference_data '!G:G,'Reference_data '!I:I,"First Error",0,1)="First Error",_xlfn.XLOOKUP(LEFT(F824,7),'Reference_data '!G:G,'Reference_data '!H:H,"Second Error",0,1),_xlfn.XLOOKUP(LEFT(F824,12),'Reference_data '!G:G,'Reference_data '!I:I,"First Error",0,1))</f>
        <v>REFINERY-CHEMICAL INTERESTERIFICATION (CIE) PLANT 90/120 TPD</v>
      </c>
      <c r="L824" s="10"/>
      <c r="M824" s="10" t="e">
        <f>VLOOKUP(L824,'Reference_data '!$A$2:$B$17,2,0)</f>
        <v>#N/A</v>
      </c>
      <c r="N824" s="10" t="e">
        <f>VLOOKUP(L824,'Reference_data '!$A$2:$C$18,3,0)</f>
        <v>#N/A</v>
      </c>
      <c r="O824" s="10"/>
      <c r="P824" s="26">
        <v>45005</v>
      </c>
      <c r="Q824" s="10"/>
      <c r="R824" s="10"/>
      <c r="S824" s="4" t="s">
        <v>1599</v>
      </c>
      <c r="T824" s="10"/>
      <c r="U824" s="10"/>
      <c r="V824" s="26">
        <f ca="1">TODAY()</f>
        <v>45194</v>
      </c>
      <c r="W824" s="10" t="str" cm="1">
        <f t="array" ref="W824">IF(J824="WMAT",_xlfn.IFS(U824-V824=0,"Update require",U824-V824&lt;0,"Pending follow up",U824-V824&gt;0,"ASK Later"),"")</f>
        <v/>
      </c>
      <c r="X824" s="10"/>
      <c r="Y824" s="10"/>
      <c r="Z824" s="10"/>
      <c r="AA824" s="10"/>
      <c r="AB824"/>
      <c r="AC824" s="64" t="e">
        <f>_xlfn.XLOOKUP(C824,DATA1,DATA4,"NA",0,1)</f>
        <v>#REF!</v>
      </c>
    </row>
    <row r="825" spans="1:29" ht="26.5" customHeight="1" x14ac:dyDescent="0.35">
      <c r="A825" s="10">
        <f t="shared" si="35"/>
        <v>3</v>
      </c>
      <c r="B825" s="10">
        <f t="shared" ref="B825:B888" si="37">IF(J825="COMP",WEEKNUM(Q825,16),"")</f>
        <v>3</v>
      </c>
      <c r="C825" s="177">
        <v>13142911</v>
      </c>
      <c r="D825" s="43">
        <v>44946</v>
      </c>
      <c r="E825" s="25" t="s">
        <v>1600</v>
      </c>
      <c r="F825" s="25" t="s">
        <v>913</v>
      </c>
      <c r="G825" s="25" t="s">
        <v>61</v>
      </c>
      <c r="H825" s="25" t="s">
        <v>218</v>
      </c>
      <c r="I825" s="25" t="s">
        <v>468</v>
      </c>
      <c r="J825" s="25" t="s">
        <v>220</v>
      </c>
      <c r="K825" s="4" t="str">
        <f>IF(_xlfn.XLOOKUP(LEFT(F825,12),'Reference_data '!G:G,'Reference_data '!I:I,"First Error",0,1)="First Error",_xlfn.XLOOKUP(LEFT(F825,7),'Reference_data '!G:G,'Reference_data '!H:H,"Second Error",0,1),_xlfn.XLOOKUP(LEFT(F825,12),'Reference_data '!G:G,'Reference_data '!I:I,"First Error",0,1))</f>
        <v>BAKERY 96 TON</v>
      </c>
      <c r="L825" s="63">
        <v>2791</v>
      </c>
      <c r="M825" s="10" t="str">
        <f>VLOOKUP(L825,'Reference_data '!$A$2:$B$17,2,0)</f>
        <v>Champak</v>
      </c>
      <c r="N825" s="10" t="str">
        <f>VLOOKUP(L825,'Reference_data '!$A$2:$C$18,3,0)</f>
        <v>ELE</v>
      </c>
      <c r="O825" s="134">
        <v>44946</v>
      </c>
      <c r="Q825" s="134">
        <v>44946</v>
      </c>
      <c r="R825" s="63">
        <v>0.5</v>
      </c>
      <c r="AA825" s="63" t="s">
        <v>140</v>
      </c>
    </row>
    <row r="826" spans="1:29" ht="26.5" customHeight="1" x14ac:dyDescent="0.35">
      <c r="A826" s="10">
        <f t="shared" si="35"/>
        <v>3</v>
      </c>
      <c r="B826" s="10">
        <f t="shared" si="37"/>
        <v>3</v>
      </c>
      <c r="C826" s="177">
        <v>13142912</v>
      </c>
      <c r="D826" s="43">
        <v>44946</v>
      </c>
      <c r="E826" s="25" t="s">
        <v>1601</v>
      </c>
      <c r="F826" s="25" t="s">
        <v>1602</v>
      </c>
      <c r="G826" s="25" t="s">
        <v>61</v>
      </c>
      <c r="H826" s="25" t="s">
        <v>218</v>
      </c>
      <c r="I826" s="25" t="s">
        <v>468</v>
      </c>
      <c r="J826" s="25" t="s">
        <v>220</v>
      </c>
      <c r="K826" s="4" t="str">
        <f>IF(_xlfn.XLOOKUP(LEFT(F826,12),'Reference_data '!G:G,'Reference_data '!I:I,"First Error",0,1)="First Error",_xlfn.XLOOKUP(LEFT(F826,7),'Reference_data '!G:G,'Reference_data '!H:H,"Second Error",0,1),_xlfn.XLOOKUP(LEFT(F826,12),'Reference_data '!G:G,'Reference_data '!I:I,"First Error",0,1))</f>
        <v>BAKERY 96 TON</v>
      </c>
      <c r="L826" s="63">
        <v>2791</v>
      </c>
      <c r="M826" s="10" t="str">
        <f>VLOOKUP(L826,'Reference_data '!$A$2:$B$17,2,0)</f>
        <v>Champak</v>
      </c>
      <c r="N826" s="10" t="str">
        <f>VLOOKUP(L826,'Reference_data '!$A$2:$C$18,3,0)</f>
        <v>ELE</v>
      </c>
      <c r="O826" s="134">
        <v>44946</v>
      </c>
      <c r="Q826" s="134">
        <v>44946</v>
      </c>
      <c r="R826" s="63">
        <v>0.5</v>
      </c>
      <c r="S826" s="139" t="s">
        <v>1603</v>
      </c>
      <c r="AA826" s="63"/>
    </row>
    <row r="827" spans="1:29" ht="26.5" customHeight="1" x14ac:dyDescent="0.35">
      <c r="A827" s="10">
        <f t="shared" si="35"/>
        <v>3</v>
      </c>
      <c r="B827" s="10">
        <f t="shared" si="37"/>
        <v>3</v>
      </c>
      <c r="C827" s="177">
        <v>13142913</v>
      </c>
      <c r="D827" s="43">
        <v>44946</v>
      </c>
      <c r="E827" s="25" t="s">
        <v>1604</v>
      </c>
      <c r="F827" s="25" t="s">
        <v>380</v>
      </c>
      <c r="G827" s="25" t="s">
        <v>92</v>
      </c>
      <c r="H827" s="25" t="s">
        <v>237</v>
      </c>
      <c r="I827" s="25" t="s">
        <v>369</v>
      </c>
      <c r="J827" s="25" t="s">
        <v>220</v>
      </c>
      <c r="K827" s="4" t="str">
        <f>IF(_xlfn.XLOOKUP(LEFT(F827,12),'Reference_data '!G:G,'Reference_data '!I:I,"First Error",0,1)="First Error",_xlfn.XLOOKUP(LEFT(F827,7),'Reference_data '!G:G,'Reference_data '!H:H,"Second Error",0,1),_xlfn.XLOOKUP(LEFT(F827,12),'Reference_data '!G:G,'Reference_data '!I:I,"First Error",0,1))</f>
        <v>RAW PRODUCT TANKFARM RMFG</v>
      </c>
      <c r="L827" s="63">
        <v>8</v>
      </c>
      <c r="M827" s="10" t="e">
        <f>VLOOKUP(L827,'Reference_data '!$A$2:$B$17,2,0)</f>
        <v>#N/A</v>
      </c>
      <c r="N827" s="10" t="str">
        <f>VLOOKUP(L827,'Reference_data '!$A$2:$C$18,3,0)</f>
        <v>EXT</v>
      </c>
      <c r="O827" s="134">
        <v>44946</v>
      </c>
      <c r="Q827" s="134">
        <v>44946</v>
      </c>
      <c r="R827" s="63">
        <v>1</v>
      </c>
      <c r="AA827" s="63" t="s">
        <v>140</v>
      </c>
    </row>
    <row r="828" spans="1:29" ht="26.5" customHeight="1" x14ac:dyDescent="0.35">
      <c r="A828" s="10">
        <f t="shared" si="35"/>
        <v>3</v>
      </c>
      <c r="B828" s="10">
        <f t="shared" si="37"/>
        <v>1</v>
      </c>
      <c r="C828" s="177">
        <v>13143015</v>
      </c>
      <c r="D828" s="43">
        <v>44946</v>
      </c>
      <c r="E828" s="25" t="s">
        <v>1605</v>
      </c>
      <c r="F828" s="25" t="s">
        <v>404</v>
      </c>
      <c r="G828" s="25" t="s">
        <v>61</v>
      </c>
      <c r="H828" s="25" t="s">
        <v>218</v>
      </c>
      <c r="I828" s="25" t="s">
        <v>266</v>
      </c>
      <c r="J828" s="25" t="s">
        <v>220</v>
      </c>
      <c r="K828" s="4" t="str">
        <f>IF(_xlfn.XLOOKUP(LEFT(F828,12),'Reference_data '!G:G,'Reference_data '!I:I,"First Error",0,1)="First Error",_xlfn.XLOOKUP(LEFT(F828,7),'Reference_data '!G:G,'Reference_data '!H:H,"Second Error",0,1),_xlfn.XLOOKUP(LEFT(F828,12),'Reference_data '!G:G,'Reference_data '!I:I,"First Error",0,1))</f>
        <v>RAW PRODUCT TANKFARM RMFG</v>
      </c>
      <c r="M828" s="10" t="e">
        <f>VLOOKUP(L828,'Reference_data '!$A$2:$B$17,2,0)</f>
        <v>#N/A</v>
      </c>
      <c r="N828" s="10" t="e">
        <f>VLOOKUP(L828,'Reference_data '!$A$2:$C$18,3,0)</f>
        <v>#N/A</v>
      </c>
      <c r="AA828" s="63"/>
    </row>
    <row r="829" spans="1:29" ht="26.5" customHeight="1" x14ac:dyDescent="0.35">
      <c r="A829" s="10">
        <f t="shared" si="35"/>
        <v>3</v>
      </c>
      <c r="B829" s="10">
        <f t="shared" si="37"/>
        <v>1</v>
      </c>
      <c r="C829" s="177">
        <v>13143016</v>
      </c>
      <c r="D829" s="43">
        <v>44946</v>
      </c>
      <c r="E829" s="25" t="s">
        <v>1606</v>
      </c>
      <c r="F829" s="25" t="s">
        <v>1607</v>
      </c>
      <c r="G829" s="25" t="s">
        <v>61</v>
      </c>
      <c r="H829" s="25" t="s">
        <v>218</v>
      </c>
      <c r="I829" s="25" t="s">
        <v>266</v>
      </c>
      <c r="J829" s="25" t="s">
        <v>220</v>
      </c>
      <c r="K829" s="4" t="str">
        <f>IF(_xlfn.XLOOKUP(LEFT(F829,12),'Reference_data '!G:G,'Reference_data '!I:I,"First Error",0,1)="First Error",_xlfn.XLOOKUP(LEFT(F829,7),'Reference_data '!G:G,'Reference_data '!H:H,"Second Error",0,1),_xlfn.XLOOKUP(LEFT(F829,12),'Reference_data '!G:G,'Reference_data '!I:I,"First Error",0,1))</f>
        <v>RAW PRODUCT TANKFARM RMFG</v>
      </c>
      <c r="M829" s="10" t="e">
        <f>VLOOKUP(L829,'Reference_data '!$A$2:$B$17,2,0)</f>
        <v>#N/A</v>
      </c>
      <c r="N829" s="10" t="e">
        <f>VLOOKUP(L829,'Reference_data '!$A$2:$C$18,3,0)</f>
        <v>#N/A</v>
      </c>
      <c r="AA829" s="63"/>
    </row>
    <row r="830" spans="1:29" ht="26.5" customHeight="1" x14ac:dyDescent="0.35">
      <c r="A830" s="10">
        <f t="shared" si="35"/>
        <v>3</v>
      </c>
      <c r="B830" s="10">
        <f t="shared" si="37"/>
        <v>1</v>
      </c>
      <c r="C830" s="177">
        <v>13143044</v>
      </c>
      <c r="D830" s="43">
        <v>44946</v>
      </c>
      <c r="E830" s="25" t="s">
        <v>1608</v>
      </c>
      <c r="F830" s="25" t="s">
        <v>54</v>
      </c>
      <c r="G830" s="25" t="s">
        <v>10</v>
      </c>
      <c r="H830" s="25" t="s">
        <v>237</v>
      </c>
      <c r="I830" s="25" t="s">
        <v>369</v>
      </c>
      <c r="J830" s="25" t="s">
        <v>220</v>
      </c>
      <c r="K830" s="4" t="str">
        <f>IF(_xlfn.XLOOKUP(LEFT(F830,12),'Reference_data '!G:G,'Reference_data '!I:I,"First Error",0,1)="First Error",_xlfn.XLOOKUP(LEFT(F830,7),'Reference_data '!G:G,'Reference_data '!H:H,"Second Error",0,1),_xlfn.XLOOKUP(LEFT(F830,12),'Reference_data '!G:G,'Reference_data '!I:I,"First Error",0,1))</f>
        <v>BAKERY 96 TON</v>
      </c>
      <c r="M830" s="10" t="e">
        <f>VLOOKUP(L830,'Reference_data '!$A$2:$B$17,2,0)</f>
        <v>#N/A</v>
      </c>
      <c r="N830" s="10" t="e">
        <f>VLOOKUP(L830,'Reference_data '!$A$2:$C$18,3,0)</f>
        <v>#N/A</v>
      </c>
      <c r="O830" s="134">
        <v>44950</v>
      </c>
      <c r="S830" s="139" t="s">
        <v>1609</v>
      </c>
      <c r="AA830" s="63"/>
    </row>
    <row r="831" spans="1:29" ht="26.5" customHeight="1" x14ac:dyDescent="0.35">
      <c r="A831" s="10">
        <f t="shared" si="35"/>
        <v>18</v>
      </c>
      <c r="B831" s="10" t="str">
        <f t="shared" si="37"/>
        <v/>
      </c>
      <c r="C831" s="249">
        <v>13000305</v>
      </c>
      <c r="D831" s="232">
        <v>44685</v>
      </c>
      <c r="E831" s="131" t="s">
        <v>1610</v>
      </c>
      <c r="F831" s="25" t="s">
        <v>1596</v>
      </c>
      <c r="G831" s="25" t="s">
        <v>92</v>
      </c>
      <c r="H831" s="25" t="s">
        <v>237</v>
      </c>
      <c r="I831" s="25" t="s">
        <v>369</v>
      </c>
      <c r="J831" s="25" t="s">
        <v>300</v>
      </c>
      <c r="K831" s="4" t="str">
        <f>IF(_xlfn.XLOOKUP(LEFT(F831,12),'Reference_data '!G:G,'Reference_data '!I:I,"First Error",0,1)="First Error",_xlfn.XLOOKUP(LEFT(F831,7),'Reference_data '!G:G,'Reference_data '!H:H,"Second Error",0,1),_xlfn.XLOOKUP(LEFT(F831,12),'Reference_data '!G:G,'Reference_data '!I:I,"First Error",0,1))</f>
        <v>REFINERY-CHEMICAL INTERESTERIFICATION (CIE) PLANT 90/120 TPD</v>
      </c>
      <c r="L831" s="10"/>
      <c r="M831" s="10" t="e">
        <f>VLOOKUP(L831,'Reference_data '!$A$2:$B$17,2,0)</f>
        <v>#N/A</v>
      </c>
      <c r="N831" s="10" t="e">
        <f>VLOOKUP(L831,'Reference_data '!$A$2:$C$18,3,0)</f>
        <v>#N/A</v>
      </c>
      <c r="O831" s="10"/>
      <c r="P831" s="26">
        <v>45005</v>
      </c>
      <c r="Q831" s="10"/>
      <c r="R831" s="10"/>
      <c r="S831" s="4" t="s">
        <v>1611</v>
      </c>
      <c r="T831" s="10"/>
      <c r="U831" s="10"/>
      <c r="V831" s="26">
        <f ca="1">TODAY()</f>
        <v>45194</v>
      </c>
      <c r="W831" s="10" t="str" cm="1">
        <f t="array" ref="W831">IF(J831="WMAT",_xlfn.IFS(U831-V831=0,"Update require",U831-V831&lt;0,"Pending follow up",U831-V831&gt;0,"ASK Later"),"")</f>
        <v/>
      </c>
      <c r="X831" s="10"/>
      <c r="Y831" s="10"/>
      <c r="Z831" s="10"/>
      <c r="AA831" s="10"/>
      <c r="AB831"/>
      <c r="AC831" s="64" t="e">
        <f>_xlfn.XLOOKUP(C831,DATA1,DATA4,"NA",0,1)</f>
        <v>#REF!</v>
      </c>
    </row>
    <row r="832" spans="1:29" ht="26.5" customHeight="1" x14ac:dyDescent="0.35">
      <c r="A832" s="10">
        <f t="shared" si="35"/>
        <v>3</v>
      </c>
      <c r="B832" s="10">
        <f t="shared" si="37"/>
        <v>4</v>
      </c>
      <c r="C832" s="177">
        <v>13143055</v>
      </c>
      <c r="D832" s="43">
        <v>44946</v>
      </c>
      <c r="E832" s="25" t="s">
        <v>1612</v>
      </c>
      <c r="F832" s="25" t="s">
        <v>1613</v>
      </c>
      <c r="G832" s="25" t="s">
        <v>61</v>
      </c>
      <c r="H832" s="25" t="s">
        <v>288</v>
      </c>
      <c r="I832" s="25" t="s">
        <v>468</v>
      </c>
      <c r="J832" s="25" t="s">
        <v>220</v>
      </c>
      <c r="K832" s="4" t="str">
        <f>IF(_xlfn.XLOOKUP(LEFT(F832,12),'Reference_data '!G:G,'Reference_data '!I:I,"First Error",0,1)="First Error",_xlfn.XLOOKUP(LEFT(F832,7),'Reference_data '!G:G,'Reference_data '!H:H,"Second Error",0,1),_xlfn.XLOOKUP(LEFT(F832,12),'Reference_data '!G:G,'Reference_data '!I:I,"First Error",0,1))</f>
        <v>BAKERY 96 TON</v>
      </c>
      <c r="M832" s="10" t="e">
        <f>VLOOKUP(L832,'Reference_data '!$A$2:$B$17,2,0)</f>
        <v>#N/A</v>
      </c>
      <c r="N832" s="10" t="e">
        <f>VLOOKUP(L832,'Reference_data '!$A$2:$C$18,3,0)</f>
        <v>#N/A</v>
      </c>
      <c r="O832" s="134">
        <v>44947</v>
      </c>
      <c r="Q832" s="134">
        <v>44947</v>
      </c>
      <c r="AA832" s="63"/>
    </row>
    <row r="833" spans="1:29" ht="26.5" customHeight="1" x14ac:dyDescent="0.35">
      <c r="A833" s="10">
        <f t="shared" si="35"/>
        <v>4</v>
      </c>
      <c r="B833" s="10">
        <f t="shared" si="37"/>
        <v>4</v>
      </c>
      <c r="C833" s="177">
        <v>13143242</v>
      </c>
      <c r="D833" s="376">
        <v>44947</v>
      </c>
      <c r="E833" s="25" t="s">
        <v>1614</v>
      </c>
      <c r="F833" s="25" t="s">
        <v>909</v>
      </c>
      <c r="G833" s="25" t="s">
        <v>61</v>
      </c>
      <c r="H833" s="25" t="s">
        <v>218</v>
      </c>
      <c r="I833" s="25" t="s">
        <v>285</v>
      </c>
      <c r="J833" s="25" t="s">
        <v>220</v>
      </c>
      <c r="K833" s="4" t="str">
        <f>IF(_xlfn.XLOOKUP(LEFT(F833,12),'Reference_data '!G:G,'Reference_data '!I:I,"First Error",0,1)="First Error",_xlfn.XLOOKUP(LEFT(F833,7),'Reference_data '!G:G,'Reference_data '!H:H,"Second Error",0,1),_xlfn.XLOOKUP(LEFT(F833,12),'Reference_data '!G:G,'Reference_data '!I:I,"First Error",0,1))</f>
        <v>PACKING</v>
      </c>
      <c r="L833" s="63">
        <v>2791</v>
      </c>
      <c r="M833" s="10" t="str">
        <f>VLOOKUP(L833,'Reference_data '!$A$2:$B$17,2,0)</f>
        <v>Champak</v>
      </c>
      <c r="N833" s="10" t="str">
        <f>VLOOKUP(L833,'Reference_data '!$A$2:$C$18,3,0)</f>
        <v>ELE</v>
      </c>
      <c r="O833" s="134">
        <v>44947</v>
      </c>
      <c r="Q833" s="134">
        <v>44947</v>
      </c>
      <c r="R833" s="63">
        <v>0.5</v>
      </c>
      <c r="AA833" s="63" t="s">
        <v>140</v>
      </c>
    </row>
    <row r="834" spans="1:29" ht="26.5" customHeight="1" x14ac:dyDescent="0.35">
      <c r="A834" s="10">
        <f t="shared" ref="A834:A897" si="38">WEEKNUM($D834,16)</f>
        <v>18</v>
      </c>
      <c r="B834" s="10" t="str">
        <f t="shared" si="37"/>
        <v/>
      </c>
      <c r="C834" s="249">
        <v>13000306</v>
      </c>
      <c r="D834" s="232">
        <v>44685</v>
      </c>
      <c r="E834" s="168" t="s">
        <v>1615</v>
      </c>
      <c r="F834" s="25" t="s">
        <v>1596</v>
      </c>
      <c r="G834" s="25" t="s">
        <v>92</v>
      </c>
      <c r="H834" s="25" t="s">
        <v>237</v>
      </c>
      <c r="I834" s="25" t="s">
        <v>369</v>
      </c>
      <c r="J834" s="25" t="s">
        <v>300</v>
      </c>
      <c r="K834" s="4" t="str">
        <f>IF(_xlfn.XLOOKUP(LEFT(F834,12),'Reference_data '!G:G,'Reference_data '!I:I,"First Error",0,1)="First Error",_xlfn.XLOOKUP(LEFT(F834,7),'Reference_data '!G:G,'Reference_data '!H:H,"Second Error",0,1),_xlfn.XLOOKUP(LEFT(F834,12),'Reference_data '!G:G,'Reference_data '!I:I,"First Error",0,1))</f>
        <v>REFINERY-CHEMICAL INTERESTERIFICATION (CIE) PLANT 90/120 TPD</v>
      </c>
      <c r="L834" s="10"/>
      <c r="M834" s="10" t="e">
        <f>VLOOKUP(L834,'Reference_data '!$A$2:$B$17,2,0)</f>
        <v>#N/A</v>
      </c>
      <c r="N834" s="10" t="e">
        <f>VLOOKUP(L834,'Reference_data '!$A$2:$C$18,3,0)</f>
        <v>#N/A</v>
      </c>
      <c r="O834" s="10"/>
      <c r="P834" s="26">
        <v>45005</v>
      </c>
      <c r="Q834" s="10"/>
      <c r="R834" s="10"/>
      <c r="S834" s="4" t="s">
        <v>1616</v>
      </c>
      <c r="T834" s="10"/>
      <c r="U834" s="10"/>
      <c r="V834" s="26">
        <f ca="1">TODAY()</f>
        <v>45194</v>
      </c>
      <c r="W834" s="10" t="str" cm="1">
        <f t="array" ref="W834">IF(J834="WMAT",_xlfn.IFS(U834-V834=0,"Update require",U834-V834&lt;0,"Pending follow up",U834-V834&gt;0,"ASK Later"),"")</f>
        <v/>
      </c>
      <c r="X834" s="10"/>
      <c r="Y834" s="10"/>
      <c r="Z834" s="10"/>
      <c r="AA834" s="10"/>
      <c r="AB834"/>
      <c r="AC834" s="64" t="e">
        <f>_xlfn.XLOOKUP(C834,DATA1,DATA4,"NA",0,1)</f>
        <v>#REF!</v>
      </c>
    </row>
    <row r="835" spans="1:29" ht="26.5" customHeight="1" x14ac:dyDescent="0.35">
      <c r="A835" s="10">
        <f t="shared" si="38"/>
        <v>4</v>
      </c>
      <c r="B835" s="10">
        <f t="shared" si="37"/>
        <v>9</v>
      </c>
      <c r="C835" s="177">
        <v>13143350</v>
      </c>
      <c r="D835" s="43">
        <v>44947</v>
      </c>
      <c r="E835" s="25" t="s">
        <v>1617</v>
      </c>
      <c r="F835" s="25" t="s">
        <v>1613</v>
      </c>
      <c r="G835" s="25" t="s">
        <v>10</v>
      </c>
      <c r="H835" s="25" t="s">
        <v>218</v>
      </c>
      <c r="I835" s="25" t="s">
        <v>468</v>
      </c>
      <c r="J835" s="25" t="s">
        <v>220</v>
      </c>
      <c r="K835" s="4" t="str">
        <f>IF(_xlfn.XLOOKUP(LEFT(F835,12),'Reference_data '!G:G,'Reference_data '!I:I,"First Error",0,1)="First Error",_xlfn.XLOOKUP(LEFT(F835,7),'Reference_data '!G:G,'Reference_data '!H:H,"Second Error",0,1),_xlfn.XLOOKUP(LEFT(F835,12),'Reference_data '!G:G,'Reference_data '!I:I,"First Error",0,1))</f>
        <v>BAKERY 96 TON</v>
      </c>
      <c r="L835" s="63">
        <v>2784</v>
      </c>
      <c r="M835" s="10" t="s">
        <v>1618</v>
      </c>
      <c r="N835" s="10" t="str">
        <f>VLOOKUP(L835,'Reference_data '!$A$2:$C$18,3,0)</f>
        <v>MEC</v>
      </c>
      <c r="O835" s="134">
        <v>44951</v>
      </c>
      <c r="P835" s="134">
        <v>44974</v>
      </c>
      <c r="Q835" s="134">
        <v>44986</v>
      </c>
      <c r="R835" s="63">
        <v>0.5</v>
      </c>
      <c r="S835" s="139" t="s">
        <v>1619</v>
      </c>
      <c r="AA835" s="63"/>
    </row>
    <row r="836" spans="1:29" ht="26.5" customHeight="1" x14ac:dyDescent="0.35">
      <c r="A836" s="10">
        <f t="shared" si="38"/>
        <v>4</v>
      </c>
      <c r="B836" s="10">
        <f t="shared" si="37"/>
        <v>1</v>
      </c>
      <c r="C836" s="177">
        <v>13143351</v>
      </c>
      <c r="D836" s="43">
        <v>44947</v>
      </c>
      <c r="E836" s="25" t="s">
        <v>1620</v>
      </c>
      <c r="F836" s="25" t="s">
        <v>1621</v>
      </c>
      <c r="G836" s="25" t="s">
        <v>10</v>
      </c>
      <c r="H836" s="25" t="s">
        <v>218</v>
      </c>
      <c r="I836" s="25" t="s">
        <v>344</v>
      </c>
      <c r="J836" s="25" t="s">
        <v>220</v>
      </c>
      <c r="K836" s="4" t="str">
        <f>IF(_xlfn.XLOOKUP(LEFT(F836,12),'Reference_data '!G:G,'Reference_data '!I:I,"First Error",0,1)="First Error",_xlfn.XLOOKUP(LEFT(F836,7),'Reference_data '!G:G,'Reference_data '!H:H,"Second Error",0,1),_xlfn.XLOOKUP(LEFT(F836,12),'Reference_data '!G:G,'Reference_data '!I:I,"First Error",0,1))</f>
        <v xml:space="preserve"> ETP</v>
      </c>
      <c r="L836" s="63">
        <v>3070</v>
      </c>
      <c r="M836" s="10" t="str">
        <f>VLOOKUP(L836,'Reference_data '!$A$2:$B$17,2,0)</f>
        <v>Mahesh</v>
      </c>
      <c r="N836" s="10" t="str">
        <f>VLOOKUP(L836,'Reference_data '!$A$2:$C$18,3,0)</f>
        <v>MEC</v>
      </c>
      <c r="O836" s="134">
        <v>44949</v>
      </c>
      <c r="P836" s="134">
        <v>44959</v>
      </c>
      <c r="S836" s="139" t="s">
        <v>1622</v>
      </c>
      <c r="AA836" s="63"/>
    </row>
    <row r="837" spans="1:29" ht="26.5" customHeight="1" x14ac:dyDescent="0.35">
      <c r="A837" s="10">
        <f t="shared" si="38"/>
        <v>4</v>
      </c>
      <c r="B837" s="10">
        <f t="shared" si="37"/>
        <v>1</v>
      </c>
      <c r="C837" s="177">
        <v>13143497</v>
      </c>
      <c r="D837" s="43">
        <v>44947</v>
      </c>
      <c r="E837" s="25" t="s">
        <v>1623</v>
      </c>
      <c r="F837" s="25" t="s">
        <v>1624</v>
      </c>
      <c r="G837" s="25" t="s">
        <v>10</v>
      </c>
      <c r="H837" s="25" t="s">
        <v>218</v>
      </c>
      <c r="I837" s="25" t="s">
        <v>285</v>
      </c>
      <c r="J837" s="25" t="s">
        <v>220</v>
      </c>
      <c r="K837" s="4" t="str">
        <f>IF(_xlfn.XLOOKUP(LEFT(F837,12),'Reference_data '!G:G,'Reference_data '!I:I,"First Error",0,1)="First Error",_xlfn.XLOOKUP(LEFT(F837,7),'Reference_data '!G:G,'Reference_data '!H:H,"Second Error",0,1),_xlfn.XLOOKUP(LEFT(F837,12),'Reference_data '!G:G,'Reference_data '!I:I,"First Error",0,1))</f>
        <v>PACKING</v>
      </c>
      <c r="M837" s="10" t="e">
        <f>VLOOKUP(L837,'Reference_data '!$A$2:$B$17,2,0)</f>
        <v>#N/A</v>
      </c>
      <c r="N837" s="10" t="e">
        <f>VLOOKUP(L837,'Reference_data '!$A$2:$C$18,3,0)</f>
        <v>#N/A</v>
      </c>
      <c r="AA837" s="63"/>
    </row>
    <row r="838" spans="1:29" ht="26.5" customHeight="1" x14ac:dyDescent="0.35">
      <c r="A838" s="10">
        <f t="shared" si="38"/>
        <v>4</v>
      </c>
      <c r="B838" s="10">
        <f t="shared" si="37"/>
        <v>4</v>
      </c>
      <c r="C838" s="177">
        <v>13143498</v>
      </c>
      <c r="D838" s="376">
        <v>44947</v>
      </c>
      <c r="E838" s="25" t="s">
        <v>1625</v>
      </c>
      <c r="F838" s="25" t="s">
        <v>1228</v>
      </c>
      <c r="G838" s="25" t="s">
        <v>92</v>
      </c>
      <c r="H838" s="25" t="s">
        <v>218</v>
      </c>
      <c r="I838" s="25" t="s">
        <v>285</v>
      </c>
      <c r="J838" s="25" t="s">
        <v>220</v>
      </c>
      <c r="K838" s="4" t="str">
        <f>IF(_xlfn.XLOOKUP(LEFT(F838,12),'Reference_data '!G:G,'Reference_data '!I:I,"First Error",0,1)="First Error",_xlfn.XLOOKUP(LEFT(F838,7),'Reference_data '!G:G,'Reference_data '!H:H,"Second Error",0,1),_xlfn.XLOOKUP(LEFT(F838,12),'Reference_data '!G:G,'Reference_data '!I:I,"First Error",0,1))</f>
        <v>PACKING</v>
      </c>
      <c r="L838" s="63">
        <v>8</v>
      </c>
      <c r="M838" s="10" t="e">
        <f>VLOOKUP(L838,'Reference_data '!$A$2:$B$17,2,0)</f>
        <v>#N/A</v>
      </c>
      <c r="N838" s="10" t="str">
        <f>VLOOKUP(L838,'Reference_data '!$A$2:$C$18,3,0)</f>
        <v>EXT</v>
      </c>
      <c r="O838" s="134">
        <v>44947</v>
      </c>
      <c r="Q838" s="134">
        <v>44947</v>
      </c>
      <c r="R838" s="63">
        <v>0.8</v>
      </c>
      <c r="AA838" s="63" t="s">
        <v>14</v>
      </c>
    </row>
    <row r="839" spans="1:29" ht="26.5" customHeight="1" x14ac:dyDescent="0.35">
      <c r="A839" s="10">
        <f t="shared" si="38"/>
        <v>4</v>
      </c>
      <c r="B839" s="10">
        <f t="shared" si="37"/>
        <v>4</v>
      </c>
      <c r="C839" s="177">
        <v>13143499</v>
      </c>
      <c r="D839" s="376">
        <v>44947</v>
      </c>
      <c r="E839" s="25" t="s">
        <v>1626</v>
      </c>
      <c r="F839" s="25" t="s">
        <v>909</v>
      </c>
      <c r="G839" s="25" t="s">
        <v>92</v>
      </c>
      <c r="H839" s="25" t="s">
        <v>218</v>
      </c>
      <c r="I839" s="25" t="s">
        <v>285</v>
      </c>
      <c r="J839" s="25" t="s">
        <v>220</v>
      </c>
      <c r="K839" s="4" t="str">
        <f>IF(_xlfn.XLOOKUP(LEFT(F839,12),'Reference_data '!G:G,'Reference_data '!I:I,"First Error",0,1)="First Error",_xlfn.XLOOKUP(LEFT(F839,7),'Reference_data '!G:G,'Reference_data '!H:H,"Second Error",0,1),_xlfn.XLOOKUP(LEFT(F839,12),'Reference_data '!G:G,'Reference_data '!I:I,"First Error",0,1))</f>
        <v>PACKING</v>
      </c>
      <c r="M839" s="10" t="e">
        <f>VLOOKUP(L839,'Reference_data '!$A$2:$B$17,2,0)</f>
        <v>#N/A</v>
      </c>
      <c r="N839" s="10" t="e">
        <f>VLOOKUP(L839,'Reference_data '!$A$2:$C$18,3,0)</f>
        <v>#N/A</v>
      </c>
      <c r="O839" s="134">
        <v>44951</v>
      </c>
      <c r="Q839" s="134">
        <v>44947</v>
      </c>
      <c r="AA839" s="63"/>
    </row>
    <row r="840" spans="1:29" ht="26.5" customHeight="1" x14ac:dyDescent="0.35">
      <c r="A840" s="10">
        <f t="shared" si="38"/>
        <v>4</v>
      </c>
      <c r="B840" s="10">
        <f t="shared" si="37"/>
        <v>4</v>
      </c>
      <c r="C840" s="177">
        <v>13143500</v>
      </c>
      <c r="D840" s="43">
        <v>44947</v>
      </c>
      <c r="E840" s="25" t="s">
        <v>1627</v>
      </c>
      <c r="F840" s="25" t="s">
        <v>1628</v>
      </c>
      <c r="G840" s="25" t="s">
        <v>10</v>
      </c>
      <c r="H840" s="25" t="s">
        <v>218</v>
      </c>
      <c r="I840" s="25" t="s">
        <v>285</v>
      </c>
      <c r="J840" s="25" t="s">
        <v>220</v>
      </c>
      <c r="K840" s="4" t="str">
        <f>IF(_xlfn.XLOOKUP(LEFT(F840,12),'Reference_data '!G:G,'Reference_data '!I:I,"First Error",0,1)="First Error",_xlfn.XLOOKUP(LEFT(F840,7),'Reference_data '!G:G,'Reference_data '!H:H,"Second Error",0,1),_xlfn.XLOOKUP(LEFT(F840,12),'Reference_data '!G:G,'Reference_data '!I:I,"First Error",0,1))</f>
        <v>PACKING</v>
      </c>
      <c r="L840" s="63">
        <v>8</v>
      </c>
      <c r="M840" s="10" t="s">
        <v>1164</v>
      </c>
      <c r="N840" s="10" t="str">
        <f>VLOOKUP(L840,'Reference_data '!$A$2:$C$18,3,0)</f>
        <v>EXT</v>
      </c>
      <c r="O840" s="134">
        <v>44949</v>
      </c>
      <c r="Q840" s="134">
        <v>44949</v>
      </c>
      <c r="R840" s="63">
        <v>2.5</v>
      </c>
      <c r="AA840" s="63" t="s">
        <v>140</v>
      </c>
    </row>
    <row r="841" spans="1:29" ht="26.5" customHeight="1" x14ac:dyDescent="0.35">
      <c r="A841" s="10">
        <f t="shared" si="38"/>
        <v>35</v>
      </c>
      <c r="B841" s="10">
        <f t="shared" si="37"/>
        <v>1</v>
      </c>
      <c r="C841" s="177">
        <v>13063679</v>
      </c>
      <c r="D841" s="43">
        <v>44802</v>
      </c>
      <c r="E841" s="131" t="s">
        <v>1629</v>
      </c>
      <c r="F841" s="25" t="s">
        <v>157</v>
      </c>
      <c r="G841" s="25" t="s">
        <v>61</v>
      </c>
      <c r="H841" s="25" t="s">
        <v>237</v>
      </c>
      <c r="I841" s="25" t="s">
        <v>369</v>
      </c>
      <c r="J841" s="25" t="s">
        <v>220</v>
      </c>
      <c r="K841" s="4" t="str">
        <f>IF(_xlfn.XLOOKUP(LEFT(F841,12),'Reference_data '!G:G,'Reference_data '!I:I,"First Error",0,1)="First Error",_xlfn.XLOOKUP(LEFT(F841,7),'Reference_data '!G:G,'Reference_data '!H:H,"Second Error",0,1),_xlfn.XLOOKUP(LEFT(F841,12),'Reference_data '!G:G,'Reference_data '!I:I,"First Error",0,1))</f>
        <v>REFINERY-CHEMICAL INTERESTERIFICATION (CIE) PLANT 90/120 TPD</v>
      </c>
      <c r="L841" s="63">
        <v>8</v>
      </c>
      <c r="M841" s="63" t="s">
        <v>370</v>
      </c>
      <c r="N841" s="10" t="str">
        <f>VLOOKUP(L841,'Reference_data '!$A$2:$C$18,3,0)</f>
        <v>EXT</v>
      </c>
      <c r="O841" s="134">
        <v>44804</v>
      </c>
      <c r="P841" s="134">
        <v>44979</v>
      </c>
      <c r="S841" s="139" t="s">
        <v>1630</v>
      </c>
      <c r="AA841" s="63"/>
      <c r="AC841" s="64" t="e">
        <f>_xlfn.XLOOKUP(C841,DATA1,DATA4,"NA",0,1)</f>
        <v>#REF!</v>
      </c>
    </row>
    <row r="842" spans="1:29" ht="26.5" customHeight="1" x14ac:dyDescent="0.35">
      <c r="A842" s="10">
        <f t="shared" si="38"/>
        <v>40</v>
      </c>
      <c r="B842" s="10" t="str">
        <f t="shared" si="37"/>
        <v/>
      </c>
      <c r="C842" s="409">
        <v>13083281</v>
      </c>
      <c r="D842" s="243">
        <v>44839</v>
      </c>
      <c r="E842" s="168" t="s">
        <v>1631</v>
      </c>
      <c r="F842" s="169" t="s">
        <v>157</v>
      </c>
      <c r="G842" s="169" t="s">
        <v>92</v>
      </c>
      <c r="H842" s="169" t="s">
        <v>218</v>
      </c>
      <c r="I842" s="169" t="s">
        <v>263</v>
      </c>
      <c r="J842" s="169" t="s">
        <v>1109</v>
      </c>
      <c r="K842" s="4" t="str">
        <f>IF(_xlfn.XLOOKUP(LEFT(F842,12),'Reference_data '!G:G,'Reference_data '!I:I,"First Error",0,1)="First Error",_xlfn.XLOOKUP(LEFT(F842,7),'Reference_data '!G:G,'Reference_data '!H:H,"Second Error",0,1),_xlfn.XLOOKUP(LEFT(F842,12),'Reference_data '!G:G,'Reference_data '!I:I,"First Error",0,1))</f>
        <v>REFINERY-CHEMICAL INTERESTERIFICATION (CIE) PLANT 90/120 TPD</v>
      </c>
      <c r="L842" s="244">
        <v>2801</v>
      </c>
      <c r="M842" s="244" t="str">
        <f>VLOOKUP(L842,'Reference_data '!$A$2:$B$17,2,0)</f>
        <v>Ramani</v>
      </c>
      <c r="N842" s="53" t="str">
        <f>VLOOKUP(L842,'Reference_data '!$A$2:$C$18,3,0)</f>
        <v>INS</v>
      </c>
      <c r="O842" s="245">
        <v>44838</v>
      </c>
      <c r="P842" s="245">
        <v>44855</v>
      </c>
      <c r="Q842" s="245">
        <v>44838</v>
      </c>
      <c r="S842" s="139" t="s">
        <v>1632</v>
      </c>
      <c r="AA842" s="63"/>
    </row>
    <row r="843" spans="1:29" ht="26.5" customHeight="1" x14ac:dyDescent="0.35">
      <c r="A843" s="10">
        <f t="shared" si="38"/>
        <v>4</v>
      </c>
      <c r="B843" s="10">
        <f t="shared" si="37"/>
        <v>4</v>
      </c>
      <c r="C843" s="177">
        <v>13144322</v>
      </c>
      <c r="D843" s="43">
        <v>44949</v>
      </c>
      <c r="E843" s="25" t="s">
        <v>1633</v>
      </c>
      <c r="F843" s="25" t="s">
        <v>1634</v>
      </c>
      <c r="G843" s="25" t="s">
        <v>10</v>
      </c>
      <c r="H843" s="25" t="s">
        <v>237</v>
      </c>
      <c r="I843" s="25" t="s">
        <v>233</v>
      </c>
      <c r="J843" s="25" t="s">
        <v>220</v>
      </c>
      <c r="K843" s="4" t="str">
        <f>IF(_xlfn.XLOOKUP(LEFT(F843,12),'Reference_data '!G:G,'Reference_data '!I:I,"First Error",0,1)="First Error",_xlfn.XLOOKUP(LEFT(F843,7),'Reference_data '!G:G,'Reference_data '!H:H,"Second Error",0,1),_xlfn.XLOOKUP(LEFT(F843,12),'Reference_data '!G:G,'Reference_data '!I:I,"First Error",0,1))</f>
        <v>REFINERY-CHEMICAL INTERESTERIFICATION (CIE) PLANT 90/120 TPD</v>
      </c>
      <c r="L843" s="63">
        <v>2787</v>
      </c>
      <c r="M843" s="10" t="str">
        <f>VLOOKUP(L843,'Reference_data '!$A$2:$B$17,2,0)</f>
        <v>Vikram</v>
      </c>
      <c r="N843" s="10" t="str">
        <f>VLOOKUP(L843,'Reference_data '!$A$2:$C$18,3,0)</f>
        <v>MEC</v>
      </c>
      <c r="O843" s="134">
        <v>44949</v>
      </c>
      <c r="Q843" s="134">
        <v>44949</v>
      </c>
      <c r="AA843" s="63"/>
    </row>
    <row r="844" spans="1:29" ht="26.5" customHeight="1" x14ac:dyDescent="0.35">
      <c r="A844" s="10">
        <f t="shared" si="38"/>
        <v>4</v>
      </c>
      <c r="B844" s="10">
        <f t="shared" si="37"/>
        <v>4</v>
      </c>
      <c r="C844" s="177">
        <v>13147346</v>
      </c>
      <c r="D844" s="43">
        <v>44953</v>
      </c>
      <c r="E844" s="25" t="s">
        <v>1635</v>
      </c>
      <c r="F844" s="25" t="s">
        <v>157</v>
      </c>
      <c r="G844" s="25" t="s">
        <v>10</v>
      </c>
      <c r="H844" s="25" t="s">
        <v>218</v>
      </c>
      <c r="I844" s="25" t="s">
        <v>291</v>
      </c>
      <c r="J844" s="25" t="s">
        <v>220</v>
      </c>
      <c r="K844" s="4" t="str">
        <f>IF(_xlfn.XLOOKUP(LEFT(F844,12),'Reference_data '!G:G,'Reference_data '!I:I,"First Error",0,1)="First Error",_xlfn.XLOOKUP(LEFT(F844,7),'Reference_data '!G:G,'Reference_data '!H:H,"Second Error",0,1),_xlfn.XLOOKUP(LEFT(F844,12),'Reference_data '!G:G,'Reference_data '!I:I,"First Error",0,1))</f>
        <v>REFINERY-CHEMICAL INTERESTERIFICATION (CIE) PLANT 90/120 TPD</v>
      </c>
      <c r="L844" s="63">
        <v>2783</v>
      </c>
      <c r="M844" s="10" t="str">
        <f>VLOOKUP(L844,'Reference_data '!$A$2:$B$17,2,0)</f>
        <v>Vipul</v>
      </c>
      <c r="N844" s="10" t="str">
        <f>VLOOKUP(L844,'Reference_data '!$A$2:$C$18,3,0)</f>
        <v>MEC</v>
      </c>
      <c r="Q844" s="134">
        <v>44953</v>
      </c>
      <c r="AA844" s="63"/>
    </row>
    <row r="845" spans="1:29" ht="26.5" customHeight="1" x14ac:dyDescent="0.35">
      <c r="A845" s="10">
        <f t="shared" si="38"/>
        <v>5</v>
      </c>
      <c r="B845" s="10">
        <f t="shared" si="37"/>
        <v>5</v>
      </c>
      <c r="C845" s="177">
        <v>13147927</v>
      </c>
      <c r="D845" s="43">
        <v>44955</v>
      </c>
      <c r="E845" s="25" t="s">
        <v>1636</v>
      </c>
      <c r="F845" s="25" t="s">
        <v>157</v>
      </c>
      <c r="G845" s="25" t="s">
        <v>61</v>
      </c>
      <c r="H845" s="25" t="s">
        <v>218</v>
      </c>
      <c r="I845" s="25" t="s">
        <v>291</v>
      </c>
      <c r="J845" s="25" t="s">
        <v>220</v>
      </c>
      <c r="K845" s="4" t="str">
        <f>IF(_xlfn.XLOOKUP(LEFT(F845,12),'Reference_data '!G:G,'Reference_data '!I:I,"First Error",0,1)="First Error",_xlfn.XLOOKUP(LEFT(F845,7),'Reference_data '!G:G,'Reference_data '!H:H,"Second Error",0,1),_xlfn.XLOOKUP(LEFT(F845,12),'Reference_data '!G:G,'Reference_data '!I:I,"First Error",0,1))</f>
        <v>REFINERY-CHEMICAL INTERESTERIFICATION (CIE) PLANT 90/120 TPD</v>
      </c>
      <c r="L845" s="63">
        <v>2783</v>
      </c>
      <c r="M845" s="10" t="str">
        <f>VLOOKUP(L845,'Reference_data '!$A$2:$B$17,2,0)</f>
        <v>Vipul</v>
      </c>
      <c r="N845" s="10" t="str">
        <f>VLOOKUP(L845,'Reference_data '!$A$2:$C$18,3,0)</f>
        <v>MEC</v>
      </c>
      <c r="O845" s="134">
        <v>44955</v>
      </c>
      <c r="Q845" s="134">
        <v>44955</v>
      </c>
      <c r="R845" s="63">
        <v>2</v>
      </c>
      <c r="AA845" s="63" t="s">
        <v>14</v>
      </c>
    </row>
    <row r="846" spans="1:29" ht="26.5" customHeight="1" x14ac:dyDescent="0.35">
      <c r="A846" s="10">
        <f t="shared" si="38"/>
        <v>4</v>
      </c>
      <c r="B846" s="10">
        <f t="shared" si="37"/>
        <v>4</v>
      </c>
      <c r="C846" s="177">
        <v>13143597</v>
      </c>
      <c r="D846" s="376">
        <v>44947</v>
      </c>
      <c r="E846" s="25" t="s">
        <v>1637</v>
      </c>
      <c r="F846" s="25" t="s">
        <v>188</v>
      </c>
      <c r="G846" s="25" t="s">
        <v>92</v>
      </c>
      <c r="H846" s="25" t="s">
        <v>218</v>
      </c>
      <c r="I846" s="25" t="s">
        <v>835</v>
      </c>
      <c r="J846" s="25" t="s">
        <v>220</v>
      </c>
      <c r="K846" s="4" t="str">
        <f>IF(_xlfn.XLOOKUP(LEFT(F846,12),'Reference_data '!G:G,'Reference_data '!I:I,"First Error",0,1)="First Error",_xlfn.XLOOKUP(LEFT(F846,7),'Reference_data '!G:G,'Reference_data '!H:H,"Second Error",0,1),_xlfn.XLOOKUP(LEFT(F846,12),'Reference_data '!G:G,'Reference_data '!I:I,"First Error",0,1))</f>
        <v>PACKING</v>
      </c>
      <c r="L846" s="63">
        <v>8</v>
      </c>
      <c r="M846" s="10" t="e">
        <f>VLOOKUP(L846,'Reference_data '!$A$2:$B$17,2,0)</f>
        <v>#N/A</v>
      </c>
      <c r="N846" s="10" t="str">
        <f>VLOOKUP(L846,'Reference_data '!$A$2:$C$18,3,0)</f>
        <v>EXT</v>
      </c>
      <c r="O846" s="134">
        <v>44947</v>
      </c>
      <c r="Q846" s="134">
        <v>44947</v>
      </c>
      <c r="R846" s="63">
        <v>1</v>
      </c>
      <c r="S846" s="139" t="s">
        <v>1638</v>
      </c>
      <c r="AA846" s="63" t="s">
        <v>140</v>
      </c>
    </row>
    <row r="847" spans="1:29" ht="26.5" customHeight="1" x14ac:dyDescent="0.35">
      <c r="A847" s="10">
        <f t="shared" si="38"/>
        <v>4</v>
      </c>
      <c r="B847" s="10">
        <f t="shared" si="37"/>
        <v>1</v>
      </c>
      <c r="C847" s="177">
        <v>13143598</v>
      </c>
      <c r="D847" s="43">
        <v>44947</v>
      </c>
      <c r="E847" s="25" t="s">
        <v>1639</v>
      </c>
      <c r="F847" s="25" t="s">
        <v>182</v>
      </c>
      <c r="G847" s="25" t="s">
        <v>61</v>
      </c>
      <c r="H847" s="25" t="s">
        <v>218</v>
      </c>
      <c r="I847" s="25" t="s">
        <v>835</v>
      </c>
      <c r="J847" s="25" t="s">
        <v>220</v>
      </c>
      <c r="K847" s="4" t="str">
        <f>IF(_xlfn.XLOOKUP(LEFT(F847,12),'Reference_data '!G:G,'Reference_data '!I:I,"First Error",0,1)="First Error",_xlfn.XLOOKUP(LEFT(F847,7),'Reference_data '!G:G,'Reference_data '!H:H,"Second Error",0,1),_xlfn.XLOOKUP(LEFT(F847,12),'Reference_data '!G:G,'Reference_data '!I:I,"First Error",0,1))</f>
        <v>Kandla plant</v>
      </c>
      <c r="M847" s="10" t="e">
        <f>VLOOKUP(L847,'Reference_data '!$A$2:$B$17,2,0)</f>
        <v>#N/A</v>
      </c>
      <c r="N847" s="10" t="e">
        <f>VLOOKUP(L847,'Reference_data '!$A$2:$C$18,3,0)</f>
        <v>#N/A</v>
      </c>
      <c r="AA847" s="63"/>
    </row>
    <row r="848" spans="1:29" ht="26.5" customHeight="1" x14ac:dyDescent="0.35">
      <c r="A848" s="10">
        <f t="shared" si="38"/>
        <v>4</v>
      </c>
      <c r="B848" s="10">
        <f t="shared" si="37"/>
        <v>4</v>
      </c>
      <c r="C848" s="177">
        <v>13143822</v>
      </c>
      <c r="D848" s="43">
        <v>44948</v>
      </c>
      <c r="E848" s="25" t="s">
        <v>1640</v>
      </c>
      <c r="F848" s="25" t="s">
        <v>24</v>
      </c>
      <c r="G848" s="25" t="s">
        <v>10</v>
      </c>
      <c r="H848" s="25" t="s">
        <v>237</v>
      </c>
      <c r="I848" s="25" t="s">
        <v>307</v>
      </c>
      <c r="J848" s="25" t="s">
        <v>220</v>
      </c>
      <c r="K848" s="4" t="str">
        <f>IF(_xlfn.XLOOKUP(LEFT(F848,12),'Reference_data '!G:G,'Reference_data '!I:I,"First Error",0,1)="First Error",_xlfn.XLOOKUP(LEFT(F848,7),'Reference_data '!G:G,'Reference_data '!H:H,"Second Error",0,1),_xlfn.XLOOKUP(LEFT(F848,12),'Reference_data '!G:G,'Reference_data '!I:I,"First Error",0,1))</f>
        <v>FIRE FIGHTING SYSTEM</v>
      </c>
      <c r="M848" s="10" t="e">
        <f>VLOOKUP(L848,'Reference_data '!$A$2:$B$17,2,0)</f>
        <v>#N/A</v>
      </c>
      <c r="N848" s="10" t="e">
        <f>VLOOKUP(L848,'Reference_data '!$A$2:$C$18,3,0)</f>
        <v>#N/A</v>
      </c>
      <c r="O848" s="134">
        <v>44948</v>
      </c>
      <c r="Q848" s="134">
        <v>44948</v>
      </c>
      <c r="AA848" s="63"/>
    </row>
    <row r="849" spans="1:27" ht="26.5" customHeight="1" x14ac:dyDescent="0.35">
      <c r="A849" s="10">
        <f t="shared" si="38"/>
        <v>4</v>
      </c>
      <c r="B849" s="10">
        <f t="shared" si="37"/>
        <v>3</v>
      </c>
      <c r="C849" s="177">
        <v>13143953</v>
      </c>
      <c r="D849" s="43">
        <v>44948</v>
      </c>
      <c r="E849" s="25" t="s">
        <v>1641</v>
      </c>
      <c r="F849" s="25" t="s">
        <v>182</v>
      </c>
      <c r="G849" s="25" t="s">
        <v>92</v>
      </c>
      <c r="H849" s="25" t="s">
        <v>223</v>
      </c>
      <c r="I849" s="25" t="s">
        <v>233</v>
      </c>
      <c r="J849" s="25" t="s">
        <v>220</v>
      </c>
      <c r="K849" s="4" t="str">
        <f>IF(_xlfn.XLOOKUP(LEFT(F849,12),'Reference_data '!G:G,'Reference_data '!I:I,"First Error",0,1)="First Error",_xlfn.XLOOKUP(LEFT(F849,7),'Reference_data '!G:G,'Reference_data '!H:H,"Second Error",0,1),_xlfn.XLOOKUP(LEFT(F849,12),'Reference_data '!G:G,'Reference_data '!I:I,"First Error",0,1))</f>
        <v>Kandla plant</v>
      </c>
      <c r="L849" s="63">
        <v>8</v>
      </c>
      <c r="M849" s="10" t="e">
        <f>VLOOKUP(L849,'Reference_data '!$A$2:$B$17,2,0)</f>
        <v>#N/A</v>
      </c>
      <c r="N849" s="10" t="str">
        <f>VLOOKUP(L849,'Reference_data '!$A$2:$C$18,3,0)</f>
        <v>EXT</v>
      </c>
      <c r="Q849" s="134">
        <v>44943</v>
      </c>
      <c r="S849" s="139" t="s">
        <v>1642</v>
      </c>
      <c r="AA849" s="63"/>
    </row>
    <row r="850" spans="1:27" ht="26.5" customHeight="1" x14ac:dyDescent="0.35">
      <c r="A850" s="10">
        <f t="shared" si="38"/>
        <v>7</v>
      </c>
      <c r="B850" s="63">
        <f t="shared" si="37"/>
        <v>7</v>
      </c>
      <c r="C850" s="177">
        <v>13156932</v>
      </c>
      <c r="D850" s="43">
        <v>44970</v>
      </c>
      <c r="E850" s="25" t="s">
        <v>1643</v>
      </c>
      <c r="F850" s="25" t="s">
        <v>157</v>
      </c>
      <c r="G850" s="25" t="s">
        <v>92</v>
      </c>
      <c r="H850" s="25" t="s">
        <v>218</v>
      </c>
      <c r="I850" s="25" t="s">
        <v>287</v>
      </c>
      <c r="J850" s="25" t="s">
        <v>220</v>
      </c>
      <c r="K850" s="4" t="str">
        <f>IF(_xlfn.XLOOKUP(LEFT(F850,12),'Reference_data '!G:G,'Reference_data '!I:I,"First Error",0,1)="First Error",_xlfn.XLOOKUP(LEFT(F850,7),'Reference_data '!G:G,'Reference_data '!H:H,"Second Error",0,1),_xlfn.XLOOKUP(LEFT(F850,12),'Reference_data '!G:G,'Reference_data '!I:I,"First Error",0,1))</f>
        <v>REFINERY-CHEMICAL INTERESTERIFICATION (CIE) PLANT 90/120 TPD</v>
      </c>
      <c r="L850" s="63">
        <v>8</v>
      </c>
      <c r="M850" s="10" t="s">
        <v>1128</v>
      </c>
      <c r="N850" s="10" t="str">
        <f>VLOOKUP(L850,'Reference_data '!$A$2:$C$18,3,0)</f>
        <v>EXT</v>
      </c>
      <c r="O850" s="134">
        <v>44970</v>
      </c>
      <c r="Q850" s="134">
        <v>44970</v>
      </c>
      <c r="R850" s="63">
        <v>2</v>
      </c>
      <c r="S850" s="139" t="s">
        <v>1644</v>
      </c>
      <c r="AA850" s="63" t="s">
        <v>140</v>
      </c>
    </row>
    <row r="851" spans="1:27" ht="26.5" customHeight="1" x14ac:dyDescent="0.35">
      <c r="A851" s="10">
        <f t="shared" si="38"/>
        <v>7</v>
      </c>
      <c r="B851" s="63">
        <f t="shared" si="37"/>
        <v>7</v>
      </c>
      <c r="C851" s="177">
        <v>13156933</v>
      </c>
      <c r="D851" s="43">
        <v>44970</v>
      </c>
      <c r="E851" s="25" t="s">
        <v>1645</v>
      </c>
      <c r="F851" s="25" t="s">
        <v>157</v>
      </c>
      <c r="G851" s="25" t="s">
        <v>10</v>
      </c>
      <c r="H851" s="25" t="s">
        <v>218</v>
      </c>
      <c r="I851" s="25" t="s">
        <v>287</v>
      </c>
      <c r="J851" s="25" t="s">
        <v>220</v>
      </c>
      <c r="K851" s="4" t="str">
        <f>IF(_xlfn.XLOOKUP(LEFT(F851,12),'Reference_data '!G:G,'Reference_data '!I:I,"First Error",0,1)="First Error",_xlfn.XLOOKUP(LEFT(F851,7),'Reference_data '!G:G,'Reference_data '!H:H,"Second Error",0,1),_xlfn.XLOOKUP(LEFT(F851,12),'Reference_data '!G:G,'Reference_data '!I:I,"First Error",0,1))</f>
        <v>REFINERY-CHEMICAL INTERESTERIFICATION (CIE) PLANT 90/120 TPD</v>
      </c>
      <c r="L851" s="63">
        <v>8</v>
      </c>
      <c r="M851" s="10" t="s">
        <v>1128</v>
      </c>
      <c r="N851" s="10" t="str">
        <f>VLOOKUP(L851,'Reference_data '!$A$2:$C$18,3,0)</f>
        <v>EXT</v>
      </c>
      <c r="O851" s="134">
        <v>44970</v>
      </c>
      <c r="Q851" s="134">
        <v>44970</v>
      </c>
      <c r="R851" s="63">
        <v>1</v>
      </c>
      <c r="AA851" s="63" t="s">
        <v>14</v>
      </c>
    </row>
    <row r="852" spans="1:27" ht="26.5" customHeight="1" x14ac:dyDescent="0.35">
      <c r="A852" s="10">
        <f t="shared" si="38"/>
        <v>9</v>
      </c>
      <c r="B852" s="63">
        <f t="shared" si="37"/>
        <v>9</v>
      </c>
      <c r="C852" s="177">
        <v>13167139</v>
      </c>
      <c r="D852" s="43">
        <v>44986</v>
      </c>
      <c r="E852" s="25" t="s">
        <v>1646</v>
      </c>
      <c r="F852" s="25" t="s">
        <v>157</v>
      </c>
      <c r="G852" s="25" t="s">
        <v>10</v>
      </c>
      <c r="H852" s="25" t="s">
        <v>218</v>
      </c>
      <c r="I852" s="25" t="s">
        <v>287</v>
      </c>
      <c r="J852" s="25" t="s">
        <v>220</v>
      </c>
      <c r="K852" s="4" t="str">
        <f>IF(_xlfn.XLOOKUP(LEFT(F852,12),'Reference_data '!G:G,'Reference_data '!I:I,"First Error",0,1)="First Error",_xlfn.XLOOKUP(LEFT(F852,7),'Reference_data '!G:G,'Reference_data '!H:H,"Second Error",0,1),_xlfn.XLOOKUP(LEFT(F852,12),'Reference_data '!G:G,'Reference_data '!I:I,"First Error",0,1))</f>
        <v>REFINERY-CHEMICAL INTERESTERIFICATION (CIE) PLANT 90/120 TPD</v>
      </c>
      <c r="L852" s="63">
        <v>2781</v>
      </c>
      <c r="M852" s="10" t="str">
        <f>VLOOKUP(L852,'Reference_data '!$A$2:$B$17,2,0)</f>
        <v>Bhim Rao</v>
      </c>
      <c r="N852" s="10" t="str">
        <f>VLOOKUP(L852,'Reference_data '!$A$2:$C$18,3,0)</f>
        <v>MEC</v>
      </c>
      <c r="O852" s="134">
        <v>44986</v>
      </c>
      <c r="Q852" s="134">
        <v>44986</v>
      </c>
      <c r="R852" s="63">
        <v>2.5</v>
      </c>
      <c r="AA852" s="63" t="s">
        <v>14</v>
      </c>
    </row>
    <row r="853" spans="1:27" ht="26.5" customHeight="1" x14ac:dyDescent="0.35">
      <c r="A853" s="10">
        <f t="shared" si="38"/>
        <v>9</v>
      </c>
      <c r="B853" s="63">
        <f t="shared" si="37"/>
        <v>9</v>
      </c>
      <c r="C853" s="177">
        <v>13167139</v>
      </c>
      <c r="D853" s="43">
        <v>44986</v>
      </c>
      <c r="E853" s="25" t="s">
        <v>1646</v>
      </c>
      <c r="F853" s="25" t="s">
        <v>157</v>
      </c>
      <c r="G853" s="25" t="s">
        <v>10</v>
      </c>
      <c r="H853" s="25" t="s">
        <v>218</v>
      </c>
      <c r="I853" s="25" t="s">
        <v>287</v>
      </c>
      <c r="J853" s="25" t="s">
        <v>220</v>
      </c>
      <c r="K853" s="4" t="str">
        <f>IF(_xlfn.XLOOKUP(LEFT(F853,12),'Reference_data '!G:G,'Reference_data '!I:I,"First Error",0,1)="First Error",_xlfn.XLOOKUP(LEFT(F853,7),'Reference_data '!G:G,'Reference_data '!H:H,"Second Error",0,1),_xlfn.XLOOKUP(LEFT(F853,12),'Reference_data '!G:G,'Reference_data '!I:I,"First Error",0,1))</f>
        <v>REFINERY-CHEMICAL INTERESTERIFICATION (CIE) PLANT 90/120 TPD</v>
      </c>
      <c r="L853" s="63">
        <v>3347</v>
      </c>
      <c r="M853" s="10" t="str">
        <f>VLOOKUP(L853,'Reference_data '!$A$2:$B$17,2,0)</f>
        <v>Debabrata</v>
      </c>
      <c r="N853" s="10" t="str">
        <f>VLOOKUP(L853,'Reference_data '!$A$2:$C$18,3,0)</f>
        <v>MEC</v>
      </c>
      <c r="O853" s="134">
        <v>44986</v>
      </c>
      <c r="Q853" s="134">
        <v>44986</v>
      </c>
      <c r="R853" s="63">
        <v>2.5</v>
      </c>
      <c r="AA853" s="63" t="s">
        <v>14</v>
      </c>
    </row>
    <row r="854" spans="1:27" ht="26.5" customHeight="1" x14ac:dyDescent="0.35">
      <c r="A854" s="10">
        <f t="shared" si="38"/>
        <v>4</v>
      </c>
      <c r="B854" s="10">
        <f t="shared" si="37"/>
        <v>4</v>
      </c>
      <c r="C854" s="177">
        <v>13144167</v>
      </c>
      <c r="D854" s="43">
        <v>44949</v>
      </c>
      <c r="E854" s="25" t="s">
        <v>1647</v>
      </c>
      <c r="F854" s="25" t="s">
        <v>87</v>
      </c>
      <c r="G854" s="25" t="s">
        <v>61</v>
      </c>
      <c r="H854" s="25" t="s">
        <v>327</v>
      </c>
      <c r="I854" s="25" t="s">
        <v>328</v>
      </c>
      <c r="J854" s="25" t="s">
        <v>220</v>
      </c>
      <c r="K854" s="4" t="str">
        <f>IF(_xlfn.XLOOKUP(LEFT(F854,12),'Reference_data '!G:G,'Reference_data '!I:I,"First Error",0,1)="First Error",_xlfn.XLOOKUP(LEFT(F854,7),'Reference_data '!G:G,'Reference_data '!H:H,"Second Error",0,1),_xlfn.XLOOKUP(LEFT(F854,12),'Reference_data '!G:G,'Reference_data '!I:I,"First Error",0,1))</f>
        <v>BOILER</v>
      </c>
      <c r="M854" s="10" t="e">
        <f>VLOOKUP(L854,'Reference_data '!$A$2:$B$17,2,0)</f>
        <v>#N/A</v>
      </c>
      <c r="N854" s="10" t="e">
        <f>VLOOKUP(L854,'Reference_data '!$A$2:$C$18,3,0)</f>
        <v>#N/A</v>
      </c>
      <c r="O854" s="134">
        <v>44950</v>
      </c>
      <c r="Q854" s="134">
        <v>44950</v>
      </c>
      <c r="AA854" s="63"/>
    </row>
    <row r="855" spans="1:27" ht="26.5" customHeight="1" x14ac:dyDescent="0.35">
      <c r="A855" s="10">
        <f t="shared" si="38"/>
        <v>4</v>
      </c>
      <c r="B855" s="10">
        <f t="shared" si="37"/>
        <v>4</v>
      </c>
      <c r="C855" s="177">
        <v>13144274</v>
      </c>
      <c r="D855" s="43">
        <v>44949</v>
      </c>
      <c r="E855" s="25" t="s">
        <v>1648</v>
      </c>
      <c r="F855" s="25" t="s">
        <v>854</v>
      </c>
      <c r="G855" s="25" t="s">
        <v>92</v>
      </c>
      <c r="H855" s="25" t="s">
        <v>218</v>
      </c>
      <c r="I855" s="25" t="s">
        <v>468</v>
      </c>
      <c r="J855" s="25" t="s">
        <v>220</v>
      </c>
      <c r="K855" s="4" t="str">
        <f>IF(_xlfn.XLOOKUP(LEFT(F855,12),'Reference_data '!G:G,'Reference_data '!I:I,"First Error",0,1)="First Error",_xlfn.XLOOKUP(LEFT(F855,7),'Reference_data '!G:G,'Reference_data '!H:H,"Second Error",0,1),_xlfn.XLOOKUP(LEFT(F855,12),'Reference_data '!G:G,'Reference_data '!I:I,"First Error",0,1))</f>
        <v>BAKERY 96 TON</v>
      </c>
      <c r="L855" s="63">
        <v>8</v>
      </c>
      <c r="M855" s="10" t="s">
        <v>1034</v>
      </c>
      <c r="N855" s="10" t="str">
        <f>VLOOKUP(L855,'Reference_data '!$A$2:$C$18,3,0)</f>
        <v>EXT</v>
      </c>
      <c r="O855" s="134">
        <v>44950</v>
      </c>
      <c r="Q855" s="134">
        <v>44950</v>
      </c>
      <c r="S855" s="139" t="s">
        <v>1542</v>
      </c>
      <c r="AA855" s="63"/>
    </row>
    <row r="856" spans="1:27" ht="26.5" customHeight="1" x14ac:dyDescent="0.35">
      <c r="A856" s="10">
        <f t="shared" si="38"/>
        <v>4</v>
      </c>
      <c r="B856" s="10">
        <f t="shared" si="37"/>
        <v>4</v>
      </c>
      <c r="C856" s="177">
        <v>13144275</v>
      </c>
      <c r="D856" s="43">
        <v>44949</v>
      </c>
      <c r="E856" s="25" t="s">
        <v>1649</v>
      </c>
      <c r="F856" s="25" t="s">
        <v>1576</v>
      </c>
      <c r="G856" s="25" t="s">
        <v>10</v>
      </c>
      <c r="H856" s="25" t="s">
        <v>218</v>
      </c>
      <c r="I856" s="25" t="s">
        <v>285</v>
      </c>
      <c r="J856" s="25" t="s">
        <v>220</v>
      </c>
      <c r="K856" s="4" t="str">
        <f>IF(_xlfn.XLOOKUP(LEFT(F856,12),'Reference_data '!G:G,'Reference_data '!I:I,"First Error",0,1)="First Error",_xlfn.XLOOKUP(LEFT(F856,7),'Reference_data '!G:G,'Reference_data '!H:H,"Second Error",0,1),_xlfn.XLOOKUP(LEFT(F856,12),'Reference_data '!G:G,'Reference_data '!I:I,"First Error",0,1))</f>
        <v>PACKING</v>
      </c>
      <c r="L856" s="63">
        <v>2784</v>
      </c>
      <c r="M856" s="10" t="str">
        <f>VLOOKUP(L856,'Reference_data '!$A$2:$B$17,2,0)</f>
        <v>Jignesh</v>
      </c>
      <c r="N856" s="10" t="str">
        <f>VLOOKUP(L856,'Reference_data '!$A$2:$C$18,3,0)</f>
        <v>MEC</v>
      </c>
      <c r="O856" s="134">
        <v>44949</v>
      </c>
      <c r="Q856" s="134">
        <v>44949</v>
      </c>
      <c r="R856" s="63">
        <v>3</v>
      </c>
      <c r="S856" s="139" t="s">
        <v>1426</v>
      </c>
      <c r="AA856" s="63" t="s">
        <v>140</v>
      </c>
    </row>
    <row r="857" spans="1:27" ht="26.5" customHeight="1" x14ac:dyDescent="0.35">
      <c r="A857" s="10">
        <f t="shared" si="38"/>
        <v>4</v>
      </c>
      <c r="B857" s="10">
        <f t="shared" si="37"/>
        <v>4</v>
      </c>
      <c r="C857" s="177">
        <v>13144275</v>
      </c>
      <c r="D857" s="43">
        <v>44949</v>
      </c>
      <c r="E857" s="25" t="s">
        <v>1649</v>
      </c>
      <c r="F857" s="25" t="s">
        <v>1576</v>
      </c>
      <c r="G857" s="25" t="s">
        <v>10</v>
      </c>
      <c r="H857" s="25" t="s">
        <v>218</v>
      </c>
      <c r="I857" s="25" t="s">
        <v>285</v>
      </c>
      <c r="J857" s="25" t="s">
        <v>220</v>
      </c>
      <c r="K857" s="4" t="str">
        <f>IF(_xlfn.XLOOKUP(LEFT(F857,12),'Reference_data '!G:G,'Reference_data '!I:I,"First Error",0,1)="First Error",_xlfn.XLOOKUP(LEFT(F857,7),'Reference_data '!G:G,'Reference_data '!H:H,"Second Error",0,1),_xlfn.XLOOKUP(LEFT(F857,12),'Reference_data '!G:G,'Reference_data '!I:I,"First Error",0,1))</f>
        <v>PACKING</v>
      </c>
      <c r="L857" s="63">
        <v>8</v>
      </c>
      <c r="M857" s="10" t="e">
        <f>VLOOKUP(L857,'Reference_data '!$A$2:$B$17,2,0)</f>
        <v>#N/A</v>
      </c>
      <c r="N857" s="10" t="str">
        <f>VLOOKUP(L857,'Reference_data '!$A$2:$C$18,3,0)</f>
        <v>EXT</v>
      </c>
      <c r="O857" s="134">
        <v>44949</v>
      </c>
      <c r="Q857" s="134">
        <v>44949</v>
      </c>
      <c r="R857" s="63">
        <v>2.5</v>
      </c>
      <c r="S857" s="139" t="s">
        <v>1426</v>
      </c>
      <c r="AA857" s="63" t="s">
        <v>140</v>
      </c>
    </row>
    <row r="858" spans="1:27" ht="26.5" customHeight="1" x14ac:dyDescent="0.35">
      <c r="A858" s="10">
        <f t="shared" si="38"/>
        <v>4</v>
      </c>
      <c r="B858" s="10">
        <f t="shared" si="37"/>
        <v>1</v>
      </c>
      <c r="C858" s="177">
        <v>13144349</v>
      </c>
      <c r="D858" s="43">
        <v>44949</v>
      </c>
      <c r="E858" s="25" t="s">
        <v>1650</v>
      </c>
      <c r="F858" s="25" t="s">
        <v>1651</v>
      </c>
      <c r="G858" s="25" t="s">
        <v>61</v>
      </c>
      <c r="H858" s="25" t="s">
        <v>218</v>
      </c>
      <c r="I858" s="25" t="s">
        <v>255</v>
      </c>
      <c r="J858" s="25" t="s">
        <v>220</v>
      </c>
      <c r="K858" s="4" t="str">
        <f>IF(_xlfn.XLOOKUP(LEFT(F858,12),'Reference_data '!G:G,'Reference_data '!I:I,"First Error",0,1)="First Error",_xlfn.XLOOKUP(LEFT(F858,7),'Reference_data '!G:G,'Reference_data '!H:H,"Second Error",0,1),_xlfn.XLOOKUP(LEFT(F858,12),'Reference_data '!G:G,'Reference_data '!I:I,"First Error",0,1))</f>
        <v>WAREHOUSE</v>
      </c>
      <c r="M858" s="10" t="e">
        <f>VLOOKUP(L858,'Reference_data '!$A$2:$B$17,2,0)</f>
        <v>#N/A</v>
      </c>
      <c r="N858" s="10" t="e">
        <f>VLOOKUP(L858,'Reference_data '!$A$2:$C$18,3,0)</f>
        <v>#N/A</v>
      </c>
      <c r="O858" s="134">
        <v>44952</v>
      </c>
      <c r="AA858" s="63"/>
    </row>
    <row r="859" spans="1:27" ht="26.5" customHeight="1" x14ac:dyDescent="0.35">
      <c r="A859" s="10">
        <f t="shared" si="38"/>
        <v>9</v>
      </c>
      <c r="B859" s="63">
        <f t="shared" si="37"/>
        <v>9</v>
      </c>
      <c r="C859" s="177">
        <v>13167777</v>
      </c>
      <c r="D859" s="43">
        <v>44987</v>
      </c>
      <c r="E859" s="25" t="s">
        <v>1652</v>
      </c>
      <c r="F859" s="25" t="s">
        <v>157</v>
      </c>
      <c r="G859" s="25" t="s">
        <v>10</v>
      </c>
      <c r="H859" s="25" t="s">
        <v>218</v>
      </c>
      <c r="I859" s="25" t="s">
        <v>287</v>
      </c>
      <c r="J859" s="25" t="s">
        <v>220</v>
      </c>
      <c r="K859" s="4" t="str">
        <f>IF(_xlfn.XLOOKUP(LEFT(F859,12),'Reference_data '!G:G,'Reference_data '!I:I,"First Error",0,1)="First Error",_xlfn.XLOOKUP(LEFT(F859,7),'Reference_data '!G:G,'Reference_data '!H:H,"Second Error",0,1),_xlfn.XLOOKUP(LEFT(F859,12),'Reference_data '!G:G,'Reference_data '!I:I,"First Error",0,1))</f>
        <v>REFINERY-CHEMICAL INTERESTERIFICATION (CIE) PLANT 90/120 TPD</v>
      </c>
      <c r="L859" s="63">
        <v>2785</v>
      </c>
      <c r="M859" s="10" t="str">
        <f>VLOOKUP(L859,'Reference_data '!$A$2:$B$17,2,0)</f>
        <v>Manu</v>
      </c>
      <c r="N859" s="10" t="str">
        <f>VLOOKUP(L859,'Reference_data '!$A$2:$C$18,3,0)</f>
        <v>MEC</v>
      </c>
      <c r="O859" s="134">
        <v>44987</v>
      </c>
      <c r="Q859" s="134">
        <v>44987</v>
      </c>
      <c r="R859" s="63">
        <v>1</v>
      </c>
      <c r="AA859" s="63" t="s">
        <v>140</v>
      </c>
    </row>
    <row r="860" spans="1:27" ht="26.5" customHeight="1" x14ac:dyDescent="0.35">
      <c r="A860" s="10">
        <f t="shared" si="38"/>
        <v>4</v>
      </c>
      <c r="B860" s="10">
        <f t="shared" si="37"/>
        <v>4</v>
      </c>
      <c r="C860" s="177">
        <v>13144482</v>
      </c>
      <c r="D860" s="376">
        <v>44949</v>
      </c>
      <c r="E860" s="25" t="s">
        <v>1653</v>
      </c>
      <c r="F860" s="25" t="s">
        <v>72</v>
      </c>
      <c r="G860" s="25" t="s">
        <v>92</v>
      </c>
      <c r="H860" s="25" t="s">
        <v>218</v>
      </c>
      <c r="I860" s="25" t="s">
        <v>263</v>
      </c>
      <c r="J860" s="63" t="s">
        <v>220</v>
      </c>
      <c r="K860" s="4" t="str">
        <f>IF(_xlfn.XLOOKUP(LEFT(F860,12),'Reference_data '!G:G,'Reference_data '!I:I,"First Error",0,1)="First Error",_xlfn.XLOOKUP(LEFT(F860,7),'Reference_data '!G:G,'Reference_data '!H:H,"Second Error",0,1),_xlfn.XLOOKUP(LEFT(F860,12),'Reference_data '!G:G,'Reference_data '!I:I,"First Error",0,1))</f>
        <v>PACKING TANKFARM PMFG</v>
      </c>
      <c r="L860" s="63">
        <v>3346</v>
      </c>
      <c r="M860" s="10" t="str">
        <f>VLOOKUP(L860,'Reference_data '!$A$2:$B$17,2,0)</f>
        <v>Manish</v>
      </c>
      <c r="N860" s="10" t="str">
        <f>VLOOKUP(L860,'Reference_data '!$A$2:$C$18,3,0)</f>
        <v>INS</v>
      </c>
      <c r="O860" s="134">
        <v>44949</v>
      </c>
      <c r="Q860" s="134">
        <v>44949</v>
      </c>
      <c r="R860" s="63">
        <v>0.5</v>
      </c>
      <c r="AA860" s="63" t="s">
        <v>14</v>
      </c>
    </row>
    <row r="861" spans="1:27" ht="26.5" customHeight="1" x14ac:dyDescent="0.35">
      <c r="A861" s="10">
        <f t="shared" si="38"/>
        <v>10</v>
      </c>
      <c r="B861" s="63">
        <f t="shared" si="37"/>
        <v>10</v>
      </c>
      <c r="C861" s="177">
        <v>13169317</v>
      </c>
      <c r="D861" s="43">
        <v>44990</v>
      </c>
      <c r="E861" s="25" t="s">
        <v>1654</v>
      </c>
      <c r="F861" s="25" t="s">
        <v>157</v>
      </c>
      <c r="G861" s="25" t="s">
        <v>10</v>
      </c>
      <c r="H861" s="25" t="s">
        <v>218</v>
      </c>
      <c r="I861" s="25" t="s">
        <v>287</v>
      </c>
      <c r="J861" s="25" t="s">
        <v>220</v>
      </c>
      <c r="K861" s="4" t="str">
        <f>IF(_xlfn.XLOOKUP(LEFT(F861,12),'Reference_data '!G:G,'Reference_data '!I:I,"First Error",0,1)="First Error",_xlfn.XLOOKUP(LEFT(F861,7),'Reference_data '!G:G,'Reference_data '!H:H,"Second Error",0,1),_xlfn.XLOOKUP(LEFT(F861,12),'Reference_data '!G:G,'Reference_data '!I:I,"First Error",0,1))</f>
        <v>REFINERY-CHEMICAL INTERESTERIFICATION (CIE) PLANT 90/120 TPD</v>
      </c>
      <c r="L861" s="63">
        <v>2785</v>
      </c>
      <c r="M861" s="10" t="str">
        <f>VLOOKUP(L861,'Reference_data '!$A$2:$B$17,2,0)</f>
        <v>Manu</v>
      </c>
      <c r="N861" s="10" t="str">
        <f>VLOOKUP(L861,'Reference_data '!$A$2:$C$18,3,0)</f>
        <v>MEC</v>
      </c>
      <c r="O861" s="134">
        <v>44990</v>
      </c>
      <c r="Q861" s="134">
        <v>44990</v>
      </c>
      <c r="R861" s="63">
        <v>0.8</v>
      </c>
      <c r="AA861" s="63" t="s">
        <v>140</v>
      </c>
    </row>
    <row r="862" spans="1:27" ht="26.5" customHeight="1" x14ac:dyDescent="0.35">
      <c r="A862" s="10">
        <f t="shared" si="38"/>
        <v>4</v>
      </c>
      <c r="B862" s="10">
        <f t="shared" si="37"/>
        <v>4</v>
      </c>
      <c r="C862" s="177">
        <v>13144785</v>
      </c>
      <c r="D862" s="376">
        <v>44950</v>
      </c>
      <c r="E862" s="25" t="s">
        <v>1655</v>
      </c>
      <c r="F862" s="25" t="s">
        <v>188</v>
      </c>
      <c r="G862" s="25" t="s">
        <v>92</v>
      </c>
      <c r="H862" s="25" t="s">
        <v>218</v>
      </c>
      <c r="I862" s="25" t="s">
        <v>835</v>
      </c>
      <c r="J862" s="63" t="s">
        <v>220</v>
      </c>
      <c r="K862" s="4" t="str">
        <f>IF(_xlfn.XLOOKUP(LEFT(F862,12),'Reference_data '!G:G,'Reference_data '!I:I,"First Error",0,1)="First Error",_xlfn.XLOOKUP(LEFT(F862,7),'Reference_data '!G:G,'Reference_data '!H:H,"Second Error",0,1),_xlfn.XLOOKUP(LEFT(F862,12),'Reference_data '!G:G,'Reference_data '!I:I,"First Error",0,1))</f>
        <v>PACKING</v>
      </c>
      <c r="L862" s="63">
        <v>8</v>
      </c>
      <c r="M862" s="10" t="e">
        <f>VLOOKUP(L862,'Reference_data '!$A$2:$B$17,2,0)</f>
        <v>#N/A</v>
      </c>
      <c r="N862" s="10" t="str">
        <f>VLOOKUP(L862,'Reference_data '!$A$2:$C$18,3,0)</f>
        <v>EXT</v>
      </c>
      <c r="O862" s="134">
        <v>44949</v>
      </c>
      <c r="Q862" s="134">
        <v>44949</v>
      </c>
      <c r="R862" s="63">
        <v>0.5</v>
      </c>
      <c r="S862" s="139" t="s">
        <v>1656</v>
      </c>
      <c r="AA862" s="63" t="s">
        <v>140</v>
      </c>
    </row>
    <row r="863" spans="1:27" ht="26.5" customHeight="1" x14ac:dyDescent="0.35">
      <c r="A863" s="10">
        <f t="shared" si="38"/>
        <v>4</v>
      </c>
      <c r="B863" s="10">
        <f t="shared" si="37"/>
        <v>4</v>
      </c>
      <c r="C863" s="177">
        <v>13144892</v>
      </c>
      <c r="D863" s="43">
        <v>44950</v>
      </c>
      <c r="E863" s="25" t="s">
        <v>1657</v>
      </c>
      <c r="F863" s="25" t="s">
        <v>946</v>
      </c>
      <c r="G863" s="25" t="s">
        <v>10</v>
      </c>
      <c r="H863" s="25" t="s">
        <v>237</v>
      </c>
      <c r="I863" s="25" t="s">
        <v>285</v>
      </c>
      <c r="J863" s="25" t="s">
        <v>220</v>
      </c>
      <c r="K863" s="4" t="str">
        <f>IF(_xlfn.XLOOKUP(LEFT(F863,12),'Reference_data '!G:G,'Reference_data '!I:I,"First Error",0,1)="First Error",_xlfn.XLOOKUP(LEFT(F863,7),'Reference_data '!G:G,'Reference_data '!H:H,"Second Error",0,1),_xlfn.XLOOKUP(LEFT(F863,12),'Reference_data '!G:G,'Reference_data '!I:I,"First Error",0,1))</f>
        <v>PACKING</v>
      </c>
      <c r="L863" s="63">
        <v>2784</v>
      </c>
      <c r="M863" s="10" t="str">
        <f>VLOOKUP(L863,'Reference_data '!$A$2:$B$17,2,0)</f>
        <v>Jignesh</v>
      </c>
      <c r="N863" s="10" t="str">
        <f>VLOOKUP(L863,'Reference_data '!$A$2:$C$18,3,0)</f>
        <v>MEC</v>
      </c>
      <c r="O863" s="134">
        <v>44950</v>
      </c>
      <c r="Q863" s="134">
        <v>44950</v>
      </c>
      <c r="R863" s="63">
        <v>1</v>
      </c>
      <c r="AA863" s="63"/>
    </row>
    <row r="864" spans="1:27" ht="26.5" customHeight="1" x14ac:dyDescent="0.35">
      <c r="A864" s="10">
        <f t="shared" si="38"/>
        <v>4</v>
      </c>
      <c r="B864" s="10">
        <f t="shared" si="37"/>
        <v>4</v>
      </c>
      <c r="C864" s="177">
        <v>13144893</v>
      </c>
      <c r="D864" s="43">
        <v>44950</v>
      </c>
      <c r="E864" s="25" t="s">
        <v>1658</v>
      </c>
      <c r="F864" s="25" t="s">
        <v>1337</v>
      </c>
      <c r="G864" s="25" t="s">
        <v>10</v>
      </c>
      <c r="H864" s="25" t="s">
        <v>237</v>
      </c>
      <c r="I864" s="25" t="s">
        <v>285</v>
      </c>
      <c r="J864" s="25" t="s">
        <v>220</v>
      </c>
      <c r="K864" s="4" t="str">
        <f>IF(_xlfn.XLOOKUP(LEFT(F864,12),'Reference_data '!G:G,'Reference_data '!I:I,"First Error",0,1)="First Error",_xlfn.XLOOKUP(LEFT(F864,7),'Reference_data '!G:G,'Reference_data '!H:H,"Second Error",0,1),_xlfn.XLOOKUP(LEFT(F864,12),'Reference_data '!G:G,'Reference_data '!I:I,"First Error",0,1))</f>
        <v>PACKING</v>
      </c>
      <c r="L864" s="63">
        <v>2785</v>
      </c>
      <c r="M864" s="10" t="str">
        <f>VLOOKUP(L864,'Reference_data '!$A$2:$B$17,2,0)</f>
        <v>Manu</v>
      </c>
      <c r="N864" s="10" t="str">
        <f>VLOOKUP(L864,'Reference_data '!$A$2:$C$18,3,0)</f>
        <v>MEC</v>
      </c>
      <c r="O864" s="134">
        <v>44950</v>
      </c>
      <c r="Q864" s="134">
        <v>44950</v>
      </c>
      <c r="R864" s="63">
        <v>4</v>
      </c>
      <c r="AA864" s="63" t="s">
        <v>140</v>
      </c>
    </row>
    <row r="865" spans="1:29" ht="26.5" customHeight="1" x14ac:dyDescent="0.35">
      <c r="A865" s="10">
        <f t="shared" si="38"/>
        <v>10</v>
      </c>
      <c r="B865" s="63">
        <f t="shared" si="37"/>
        <v>1</v>
      </c>
      <c r="C865" s="177">
        <v>13171199</v>
      </c>
      <c r="D865" s="43">
        <v>44994</v>
      </c>
      <c r="E865" s="25" t="s">
        <v>1659</v>
      </c>
      <c r="F865" s="25" t="s">
        <v>157</v>
      </c>
      <c r="G865" s="25" t="s">
        <v>10</v>
      </c>
      <c r="H865" s="25" t="s">
        <v>218</v>
      </c>
      <c r="I865" s="25" t="s">
        <v>291</v>
      </c>
      <c r="J865" s="25" t="s">
        <v>220</v>
      </c>
      <c r="K865" s="4" t="str">
        <f>IF(_xlfn.XLOOKUP(LEFT(F865,12),'Reference_data '!G:G,'Reference_data '!I:I,"First Error",0,1)="First Error",_xlfn.XLOOKUP(LEFT(F865,7),'Reference_data '!G:G,'Reference_data '!H:H,"Second Error",0,1),_xlfn.XLOOKUP(LEFT(F865,12),'Reference_data '!G:G,'Reference_data '!I:I,"First Error",0,1))</f>
        <v>REFINERY-CHEMICAL INTERESTERIFICATION (CIE) PLANT 90/120 TPD</v>
      </c>
      <c r="L865" s="63">
        <v>2781</v>
      </c>
      <c r="M865" s="10" t="str">
        <f>VLOOKUP(L865,'Reference_data '!$A$2:$B$17,2,0)</f>
        <v>Bhim Rao</v>
      </c>
      <c r="N865" s="10" t="str">
        <f>VLOOKUP(L865,'Reference_data '!$A$2:$C$18,3,0)</f>
        <v>MEC</v>
      </c>
      <c r="O865" s="134">
        <v>44994</v>
      </c>
      <c r="AA865" s="63"/>
    </row>
    <row r="866" spans="1:29" ht="26.5" customHeight="1" x14ac:dyDescent="0.35">
      <c r="A866" s="10">
        <f t="shared" si="38"/>
        <v>12</v>
      </c>
      <c r="B866" s="63">
        <f t="shared" si="37"/>
        <v>12</v>
      </c>
      <c r="C866" s="177">
        <v>13178896</v>
      </c>
      <c r="D866" s="43">
        <v>45005</v>
      </c>
      <c r="E866" s="25" t="s">
        <v>1659</v>
      </c>
      <c r="F866" s="25" t="s">
        <v>1660</v>
      </c>
      <c r="G866" s="25" t="s">
        <v>288</v>
      </c>
      <c r="H866" s="25" t="s">
        <v>218</v>
      </c>
      <c r="I866" s="25" t="s">
        <v>291</v>
      </c>
      <c r="J866" s="25" t="s">
        <v>220</v>
      </c>
      <c r="K866" s="4" t="str">
        <f>IF(_xlfn.XLOOKUP(LEFT(F866,12),'Reference_data '!G:G,'Reference_data '!I:I,"First Error",0,1)="First Error",_xlfn.XLOOKUP(LEFT(F866,7),'Reference_data '!G:G,'Reference_data '!H:H,"Second Error",0,1),_xlfn.XLOOKUP(LEFT(F866,12),'Reference_data '!G:G,'Reference_data '!I:I,"First Error",0,1))</f>
        <v>REFINERY-CHEMICAL INTERESTERIFICATION (CIE) PLANT 90/120 TPD</v>
      </c>
      <c r="L866" s="63">
        <v>2787</v>
      </c>
      <c r="M866" s="10" t="str">
        <f>VLOOKUP(L866,'Reference_data '!$A$2:$B$17,2,0)</f>
        <v>Vikram</v>
      </c>
      <c r="N866" s="10" t="str">
        <f>VLOOKUP(L866,'Reference_data '!$A$2:$C$18,3,0)</f>
        <v>MEC</v>
      </c>
      <c r="O866" s="134">
        <v>45006</v>
      </c>
      <c r="Q866" s="134">
        <v>45006</v>
      </c>
      <c r="R866" s="63">
        <v>2.5</v>
      </c>
      <c r="S866" s="139" t="s">
        <v>1661</v>
      </c>
      <c r="AA866" s="63" t="s">
        <v>14</v>
      </c>
    </row>
    <row r="867" spans="1:29" ht="26.5" customHeight="1" x14ac:dyDescent="0.35">
      <c r="A867" s="10">
        <f t="shared" si="38"/>
        <v>12</v>
      </c>
      <c r="B867" s="63">
        <f t="shared" si="37"/>
        <v>12</v>
      </c>
      <c r="C867" s="177">
        <v>13178896</v>
      </c>
      <c r="D867" s="43">
        <v>45005</v>
      </c>
      <c r="E867" s="25" t="s">
        <v>1659</v>
      </c>
      <c r="F867" s="25" t="s">
        <v>1660</v>
      </c>
      <c r="G867" s="25" t="s">
        <v>288</v>
      </c>
      <c r="H867" s="25" t="s">
        <v>218</v>
      </c>
      <c r="I867" s="25" t="s">
        <v>291</v>
      </c>
      <c r="J867" s="25" t="s">
        <v>220</v>
      </c>
      <c r="K867" s="4" t="str">
        <f>IF(_xlfn.XLOOKUP(LEFT(F867,12),'Reference_data '!G:G,'Reference_data '!I:I,"First Error",0,1)="First Error",_xlfn.XLOOKUP(LEFT(F867,7),'Reference_data '!G:G,'Reference_data '!H:H,"Second Error",0,1),_xlfn.XLOOKUP(LEFT(F867,12),'Reference_data '!G:G,'Reference_data '!I:I,"First Error",0,1))</f>
        <v>REFINERY-CHEMICAL INTERESTERIFICATION (CIE) PLANT 90/120 TPD</v>
      </c>
      <c r="L867" s="63">
        <v>2787</v>
      </c>
      <c r="M867" s="10" t="str">
        <f>VLOOKUP(L867,'Reference_data '!$A$2:$B$17,2,0)</f>
        <v>Vikram</v>
      </c>
      <c r="N867" s="10" t="str">
        <f>VLOOKUP(L867,'Reference_data '!$A$2:$C$18,3,0)</f>
        <v>MEC</v>
      </c>
      <c r="O867" s="134">
        <v>45005</v>
      </c>
      <c r="Q867" s="134">
        <v>45005</v>
      </c>
      <c r="R867" s="63">
        <v>3</v>
      </c>
      <c r="S867" s="139" t="s">
        <v>221</v>
      </c>
      <c r="AA867" s="63" t="s">
        <v>14</v>
      </c>
    </row>
    <row r="868" spans="1:29" ht="26.5" customHeight="1" x14ac:dyDescent="0.35">
      <c r="A868" s="10">
        <f t="shared" si="38"/>
        <v>4</v>
      </c>
      <c r="B868" s="10">
        <f t="shared" si="37"/>
        <v>5</v>
      </c>
      <c r="C868" s="177">
        <v>13145090</v>
      </c>
      <c r="D868" s="43">
        <v>44950</v>
      </c>
      <c r="E868" s="25" t="s">
        <v>1662</v>
      </c>
      <c r="F868" s="25" t="s">
        <v>1663</v>
      </c>
      <c r="G868" s="25" t="s">
        <v>10</v>
      </c>
      <c r="H868" s="25" t="s">
        <v>223</v>
      </c>
      <c r="I868" s="25" t="s">
        <v>233</v>
      </c>
      <c r="J868" s="25" t="s">
        <v>220</v>
      </c>
      <c r="K868" s="4" t="str">
        <f>IF(_xlfn.XLOOKUP(LEFT(F868,12),'Reference_data '!G:G,'Reference_data '!I:I,"First Error",0,1)="First Error",_xlfn.XLOOKUP(LEFT(F868,7),'Reference_data '!G:G,'Reference_data '!H:H,"Second Error",0,1),_xlfn.XLOOKUP(LEFT(F868,12),'Reference_data '!G:G,'Reference_data '!I:I,"First Error",0,1))</f>
        <v>BOILER-TURBINE</v>
      </c>
      <c r="L868" s="63">
        <v>3347</v>
      </c>
      <c r="M868" s="10" t="str">
        <f>VLOOKUP(L868,'Reference_data '!$A$2:$B$17,2,0)</f>
        <v>Debabrata</v>
      </c>
      <c r="N868" s="10" t="str">
        <f>VLOOKUP(L868,'Reference_data '!$A$2:$C$18,3,0)</f>
        <v>MEC</v>
      </c>
      <c r="O868" s="134">
        <v>44956</v>
      </c>
      <c r="Q868" s="134">
        <v>44956</v>
      </c>
      <c r="R868" s="63">
        <v>1.5</v>
      </c>
      <c r="S868" s="139" t="s">
        <v>1664</v>
      </c>
      <c r="AA868" s="63" t="s">
        <v>140</v>
      </c>
    </row>
    <row r="869" spans="1:29" ht="26.5" customHeight="1" x14ac:dyDescent="0.35">
      <c r="A869" s="10">
        <f t="shared" si="38"/>
        <v>4</v>
      </c>
      <c r="B869" s="10">
        <f t="shared" si="37"/>
        <v>4</v>
      </c>
      <c r="C869" s="177">
        <v>13145125</v>
      </c>
      <c r="D869" s="376">
        <v>44950</v>
      </c>
      <c r="E869" s="25" t="s">
        <v>1665</v>
      </c>
      <c r="F869" s="25" t="s">
        <v>1244</v>
      </c>
      <c r="G869" s="25" t="s">
        <v>92</v>
      </c>
      <c r="H869" s="25" t="s">
        <v>327</v>
      </c>
      <c r="I869" s="25" t="s">
        <v>697</v>
      </c>
      <c r="J869" s="25" t="s">
        <v>220</v>
      </c>
      <c r="K869" s="4" t="str">
        <f>IF(_xlfn.XLOOKUP(LEFT(F869,12),'Reference_data '!G:G,'Reference_data '!I:I,"First Error",0,1)="First Error",_xlfn.XLOOKUP(LEFT(F869,7),'Reference_data '!G:G,'Reference_data '!H:H,"Second Error",0,1),_xlfn.XLOOKUP(LEFT(F869,12),'Reference_data '!G:G,'Reference_data '!I:I,"First Error",0,1))</f>
        <v>PACKING</v>
      </c>
      <c r="L869" s="63">
        <v>3346</v>
      </c>
      <c r="M869" s="10" t="str">
        <f>VLOOKUP(L869,'Reference_data '!$A$2:$B$17,2,0)</f>
        <v>Manish</v>
      </c>
      <c r="N869" s="10" t="str">
        <f>VLOOKUP(L869,'Reference_data '!$A$2:$C$18,3,0)</f>
        <v>INS</v>
      </c>
      <c r="O869" s="134">
        <v>44950</v>
      </c>
      <c r="Q869" s="134">
        <v>44950</v>
      </c>
      <c r="R869" s="63">
        <v>0.8</v>
      </c>
      <c r="AA869" s="63" t="s">
        <v>140</v>
      </c>
    </row>
    <row r="870" spans="1:29" ht="26.5" customHeight="1" x14ac:dyDescent="0.35">
      <c r="A870" s="10">
        <f t="shared" si="38"/>
        <v>4</v>
      </c>
      <c r="B870" s="10">
        <f t="shared" si="37"/>
        <v>4</v>
      </c>
      <c r="C870" s="177">
        <v>13145154</v>
      </c>
      <c r="D870" s="43">
        <v>44950</v>
      </c>
      <c r="E870" s="25" t="s">
        <v>1666</v>
      </c>
      <c r="F870" s="25" t="s">
        <v>54</v>
      </c>
      <c r="G870" s="25" t="s">
        <v>61</v>
      </c>
      <c r="H870" s="25" t="s">
        <v>218</v>
      </c>
      <c r="I870" s="25" t="s">
        <v>468</v>
      </c>
      <c r="J870" s="25" t="s">
        <v>220</v>
      </c>
      <c r="K870" s="4" t="str">
        <f>IF(_xlfn.XLOOKUP(LEFT(F870,12),'Reference_data '!G:G,'Reference_data '!I:I,"First Error",0,1)="First Error",_xlfn.XLOOKUP(LEFT(F870,7),'Reference_data '!G:G,'Reference_data '!H:H,"Second Error",0,1),_xlfn.XLOOKUP(LEFT(F870,12),'Reference_data '!G:G,'Reference_data '!I:I,"First Error",0,1))</f>
        <v>BAKERY 96 TON</v>
      </c>
      <c r="L870" s="63">
        <v>8</v>
      </c>
      <c r="M870" s="10" t="e">
        <f>VLOOKUP(L870,'Reference_data '!$A$2:$B$17,2,0)</f>
        <v>#N/A</v>
      </c>
      <c r="N870" s="10" t="str">
        <f>VLOOKUP(L870,'Reference_data '!$A$2:$C$18,3,0)</f>
        <v>EXT</v>
      </c>
      <c r="O870" s="134">
        <v>44950</v>
      </c>
      <c r="Q870" s="134">
        <v>44950</v>
      </c>
      <c r="R870" s="63">
        <v>0.5</v>
      </c>
      <c r="AA870" s="63" t="s">
        <v>140</v>
      </c>
    </row>
    <row r="871" spans="1:29" ht="26.5" customHeight="1" x14ac:dyDescent="0.35">
      <c r="A871" s="10">
        <f t="shared" si="38"/>
        <v>4</v>
      </c>
      <c r="B871" s="10">
        <f t="shared" si="37"/>
        <v>1</v>
      </c>
      <c r="C871" s="177">
        <v>13145772</v>
      </c>
      <c r="D871" s="376">
        <v>44951</v>
      </c>
      <c r="E871" s="25" t="s">
        <v>1667</v>
      </c>
      <c r="F871" s="25" t="s">
        <v>1576</v>
      </c>
      <c r="G871" s="25" t="s">
        <v>61</v>
      </c>
      <c r="H871" s="25" t="s">
        <v>218</v>
      </c>
      <c r="I871" s="25" t="s">
        <v>219</v>
      </c>
      <c r="J871" s="25" t="s">
        <v>220</v>
      </c>
      <c r="K871" s="4" t="str">
        <f>IF(_xlfn.XLOOKUP(LEFT(F871,12),'Reference_data '!G:G,'Reference_data '!I:I,"First Error",0,1)="First Error",_xlfn.XLOOKUP(LEFT(F871,7),'Reference_data '!G:G,'Reference_data '!H:H,"Second Error",0,1),_xlfn.XLOOKUP(LEFT(F871,12),'Reference_data '!G:G,'Reference_data '!I:I,"First Error",0,1))</f>
        <v>PACKING</v>
      </c>
      <c r="M871" s="10" t="e">
        <f>VLOOKUP(L871,'Reference_data '!$A$2:$B$17,2,0)</f>
        <v>#N/A</v>
      </c>
      <c r="N871" s="10" t="e">
        <f>VLOOKUP(L871,'Reference_data '!$A$2:$C$18,3,0)</f>
        <v>#N/A</v>
      </c>
      <c r="AA871" s="63"/>
    </row>
    <row r="872" spans="1:29" ht="26.5" customHeight="1" x14ac:dyDescent="0.35">
      <c r="A872" s="10">
        <f t="shared" si="38"/>
        <v>4</v>
      </c>
      <c r="B872" s="10">
        <f t="shared" si="37"/>
        <v>1</v>
      </c>
      <c r="C872" s="177">
        <v>13145888</v>
      </c>
      <c r="D872" s="43">
        <v>44951</v>
      </c>
      <c r="E872" s="25" t="s">
        <v>1668</v>
      </c>
      <c r="F872" s="25" t="s">
        <v>529</v>
      </c>
      <c r="G872" s="25" t="s">
        <v>10</v>
      </c>
      <c r="H872" s="25" t="s">
        <v>218</v>
      </c>
      <c r="I872" s="25" t="s">
        <v>285</v>
      </c>
      <c r="J872" s="25" t="s">
        <v>220</v>
      </c>
      <c r="K872" s="4" t="str">
        <f>IF(_xlfn.XLOOKUP(LEFT(F872,12),'Reference_data '!G:G,'Reference_data '!I:I,"First Error",0,1)="First Error",_xlfn.XLOOKUP(LEFT(F872,7),'Reference_data '!G:G,'Reference_data '!H:H,"Second Error",0,1),_xlfn.XLOOKUP(LEFT(F872,12),'Reference_data '!G:G,'Reference_data '!I:I,"First Error",0,1))</f>
        <v>PACKING</v>
      </c>
      <c r="M872" s="10" t="e">
        <f>VLOOKUP(L872,'Reference_data '!$A$2:$B$17,2,0)</f>
        <v>#N/A</v>
      </c>
      <c r="N872" s="10" t="e">
        <f>VLOOKUP(L872,'Reference_data '!$A$2:$C$18,3,0)</f>
        <v>#N/A</v>
      </c>
      <c r="AA872" s="63"/>
    </row>
    <row r="873" spans="1:29" ht="26.5" customHeight="1" x14ac:dyDescent="0.35">
      <c r="A873" s="10">
        <f t="shared" si="38"/>
        <v>4</v>
      </c>
      <c r="B873" s="10">
        <f t="shared" si="37"/>
        <v>1</v>
      </c>
      <c r="C873" s="177">
        <v>13145889</v>
      </c>
      <c r="D873" s="376">
        <v>44951</v>
      </c>
      <c r="E873" s="25" t="s">
        <v>1669</v>
      </c>
      <c r="F873" s="25" t="s">
        <v>1228</v>
      </c>
      <c r="G873" s="25" t="s">
        <v>92</v>
      </c>
      <c r="H873" s="25" t="s">
        <v>218</v>
      </c>
      <c r="I873" s="25" t="s">
        <v>285</v>
      </c>
      <c r="J873" s="25" t="s">
        <v>220</v>
      </c>
      <c r="K873" s="4" t="str">
        <f>IF(_xlfn.XLOOKUP(LEFT(F873,12),'Reference_data '!G:G,'Reference_data '!I:I,"First Error",0,1)="First Error",_xlfn.XLOOKUP(LEFT(F873,7),'Reference_data '!G:G,'Reference_data '!H:H,"Second Error",0,1),_xlfn.XLOOKUP(LEFT(F873,12),'Reference_data '!G:G,'Reference_data '!I:I,"First Error",0,1))</f>
        <v>PACKING</v>
      </c>
      <c r="M873" s="10" t="e">
        <f>VLOOKUP(L873,'Reference_data '!$A$2:$B$17,2,0)</f>
        <v>#N/A</v>
      </c>
      <c r="N873" s="10" t="e">
        <f>VLOOKUP(L873,'Reference_data '!$A$2:$C$18,3,0)</f>
        <v>#N/A</v>
      </c>
      <c r="AA873" s="63"/>
    </row>
    <row r="874" spans="1:29" ht="26.5" customHeight="1" x14ac:dyDescent="0.35">
      <c r="A874" s="10">
        <f t="shared" si="38"/>
        <v>4</v>
      </c>
      <c r="B874" s="10">
        <f t="shared" si="37"/>
        <v>4</v>
      </c>
      <c r="C874" s="177">
        <v>13145906</v>
      </c>
      <c r="D874" s="376">
        <v>44951</v>
      </c>
      <c r="E874" s="25" t="s">
        <v>1670</v>
      </c>
      <c r="F874" s="25" t="s">
        <v>1019</v>
      </c>
      <c r="G874" s="25" t="s">
        <v>92</v>
      </c>
      <c r="H874" s="25" t="s">
        <v>223</v>
      </c>
      <c r="I874" s="25" t="s">
        <v>238</v>
      </c>
      <c r="J874" s="25" t="s">
        <v>220</v>
      </c>
      <c r="K874" s="4" t="str">
        <f>IF(_xlfn.XLOOKUP(LEFT(F874,12),'Reference_data '!G:G,'Reference_data '!I:I,"First Error",0,1)="First Error",_xlfn.XLOOKUP(LEFT(F874,7),'Reference_data '!G:G,'Reference_data '!H:H,"Second Error",0,1),_xlfn.XLOOKUP(LEFT(F874,12),'Reference_data '!G:G,'Reference_data '!I:I,"First Error",0,1))</f>
        <v>PACKING-MOULDING PLANT</v>
      </c>
      <c r="L874" s="63">
        <v>3346</v>
      </c>
      <c r="M874" s="10" t="str">
        <f>VLOOKUP(L874,'Reference_data '!$A$2:$B$17,2,0)</f>
        <v>Manish</v>
      </c>
      <c r="N874" s="10" t="str">
        <f>VLOOKUP(L874,'Reference_data '!$A$2:$C$18,3,0)</f>
        <v>INS</v>
      </c>
      <c r="O874" s="134">
        <v>44951</v>
      </c>
      <c r="Q874" s="134">
        <v>44951</v>
      </c>
      <c r="R874" s="63">
        <v>0.8</v>
      </c>
      <c r="S874" s="139" t="s">
        <v>1671</v>
      </c>
      <c r="AA874" s="63" t="s">
        <v>140</v>
      </c>
    </row>
    <row r="875" spans="1:29" ht="26.5" customHeight="1" x14ac:dyDescent="0.35">
      <c r="A875" s="10">
        <f t="shared" si="38"/>
        <v>4</v>
      </c>
      <c r="B875" s="10">
        <f t="shared" si="37"/>
        <v>4</v>
      </c>
      <c r="C875" s="177">
        <v>13145953</v>
      </c>
      <c r="D875" s="376">
        <v>44951</v>
      </c>
      <c r="E875" s="25" t="s">
        <v>1497</v>
      </c>
      <c r="F875" s="25" t="s">
        <v>188</v>
      </c>
      <c r="G875" s="25" t="s">
        <v>92</v>
      </c>
      <c r="H875" s="25" t="s">
        <v>218</v>
      </c>
      <c r="I875" s="25" t="s">
        <v>835</v>
      </c>
      <c r="J875" s="25" t="s">
        <v>220</v>
      </c>
      <c r="K875" s="4" t="str">
        <f>IF(_xlfn.XLOOKUP(LEFT(F875,12),'Reference_data '!G:G,'Reference_data '!I:I,"First Error",0,1)="First Error",_xlfn.XLOOKUP(LEFT(F875,7),'Reference_data '!G:G,'Reference_data '!H:H,"Second Error",0,1),_xlfn.XLOOKUP(LEFT(F875,12),'Reference_data '!G:G,'Reference_data '!I:I,"First Error",0,1))</f>
        <v>PACKING</v>
      </c>
      <c r="L875" s="134">
        <v>8</v>
      </c>
      <c r="M875" s="10" t="e">
        <f>VLOOKUP(L875,'Reference_data '!$A$2:$B$17,2,0)</f>
        <v>#N/A</v>
      </c>
      <c r="N875" s="10" t="str">
        <f>VLOOKUP(L875,'Reference_data '!$A$2:$C$18,3,0)</f>
        <v>EXT</v>
      </c>
      <c r="O875" s="134">
        <v>44951</v>
      </c>
      <c r="Q875" s="134">
        <v>44951</v>
      </c>
      <c r="R875" s="63">
        <v>0.4</v>
      </c>
      <c r="S875" s="139" t="s">
        <v>1672</v>
      </c>
      <c r="AA875" s="63"/>
    </row>
    <row r="876" spans="1:29" ht="26.5" customHeight="1" x14ac:dyDescent="0.35">
      <c r="A876" s="10">
        <f t="shared" si="38"/>
        <v>4</v>
      </c>
      <c r="B876" s="10">
        <f t="shared" si="37"/>
        <v>4</v>
      </c>
      <c r="C876" s="177">
        <v>13145964</v>
      </c>
      <c r="D876" s="376">
        <v>44951</v>
      </c>
      <c r="E876" s="25" t="s">
        <v>1673</v>
      </c>
      <c r="F876" s="25" t="s">
        <v>465</v>
      </c>
      <c r="G876" s="25" t="s">
        <v>92</v>
      </c>
      <c r="H876" s="25" t="s">
        <v>223</v>
      </c>
      <c r="I876" s="25" t="s">
        <v>697</v>
      </c>
      <c r="J876" s="25" t="s">
        <v>220</v>
      </c>
      <c r="K876" s="4" t="str">
        <f>IF(_xlfn.XLOOKUP(LEFT(F876,12),'Reference_data '!G:G,'Reference_data '!I:I,"First Error",0,1)="First Error",_xlfn.XLOOKUP(LEFT(F876,7),'Reference_data '!G:G,'Reference_data '!H:H,"Second Error",0,1),_xlfn.XLOOKUP(LEFT(F876,12),'Reference_data '!G:G,'Reference_data '!I:I,"First Error",0,1))</f>
        <v>PACKING</v>
      </c>
      <c r="L876" s="63">
        <v>3346</v>
      </c>
      <c r="M876" s="10" t="str">
        <f>VLOOKUP(L876,'Reference_data '!$A$2:$B$17,2,0)</f>
        <v>Manish</v>
      </c>
      <c r="N876" s="10" t="str">
        <f>VLOOKUP(L876,'Reference_data '!$A$2:$C$18,3,0)</f>
        <v>INS</v>
      </c>
      <c r="O876" s="134">
        <v>44951</v>
      </c>
      <c r="Q876" s="134">
        <v>44951</v>
      </c>
      <c r="R876" s="63">
        <v>2</v>
      </c>
      <c r="S876" s="139" t="s">
        <v>1674</v>
      </c>
      <c r="AA876" s="63" t="s">
        <v>14</v>
      </c>
    </row>
    <row r="877" spans="1:29" ht="26.5" customHeight="1" x14ac:dyDescent="0.35">
      <c r="A877" s="10">
        <f t="shared" si="38"/>
        <v>4</v>
      </c>
      <c r="B877" s="10">
        <f t="shared" si="37"/>
        <v>4</v>
      </c>
      <c r="C877" s="177">
        <v>13145965</v>
      </c>
      <c r="D877" s="376">
        <v>44951</v>
      </c>
      <c r="E877" s="25" t="s">
        <v>1675</v>
      </c>
      <c r="F877" s="25" t="s">
        <v>1237</v>
      </c>
      <c r="G877" s="25" t="s">
        <v>92</v>
      </c>
      <c r="H877" s="25" t="s">
        <v>327</v>
      </c>
      <c r="I877" s="25" t="s">
        <v>697</v>
      </c>
      <c r="J877" s="25" t="s">
        <v>220</v>
      </c>
      <c r="K877" s="4" t="str">
        <f>IF(_xlfn.XLOOKUP(LEFT(F877,12),'Reference_data '!G:G,'Reference_data '!I:I,"First Error",0,1)="First Error",_xlfn.XLOOKUP(LEFT(F877,7),'Reference_data '!G:G,'Reference_data '!H:H,"Second Error",0,1),_xlfn.XLOOKUP(LEFT(F877,12),'Reference_data '!G:G,'Reference_data '!I:I,"First Error",0,1))</f>
        <v>PACKING</v>
      </c>
      <c r="L877" s="63">
        <v>3346</v>
      </c>
      <c r="M877" s="10" t="str">
        <f>VLOOKUP(L877,'Reference_data '!$A$2:$B$17,2,0)</f>
        <v>Manish</v>
      </c>
      <c r="N877" s="10" t="str">
        <f>VLOOKUP(L877,'Reference_data '!$A$2:$C$18,3,0)</f>
        <v>INS</v>
      </c>
      <c r="O877" s="134">
        <v>44951</v>
      </c>
      <c r="Q877" s="134">
        <v>44951</v>
      </c>
      <c r="R877" s="63">
        <v>0.8</v>
      </c>
      <c r="S877" s="139" t="s">
        <v>221</v>
      </c>
      <c r="AA877" s="63"/>
    </row>
    <row r="878" spans="1:29" ht="26.5" customHeight="1" x14ac:dyDescent="0.35">
      <c r="A878" s="10">
        <f t="shared" si="38"/>
        <v>4</v>
      </c>
      <c r="B878" s="10">
        <f t="shared" si="37"/>
        <v>4</v>
      </c>
      <c r="C878" s="177">
        <v>13146028</v>
      </c>
      <c r="D878" s="43">
        <v>44951</v>
      </c>
      <c r="E878" s="25" t="s">
        <v>1676</v>
      </c>
      <c r="F878" s="25" t="s">
        <v>1677</v>
      </c>
      <c r="G878" s="25" t="s">
        <v>92</v>
      </c>
      <c r="H878" s="25" t="s">
        <v>218</v>
      </c>
      <c r="I878" s="25" t="s">
        <v>468</v>
      </c>
      <c r="J878" s="25" t="s">
        <v>220</v>
      </c>
      <c r="K878" s="4" t="str">
        <f>IF(_xlfn.XLOOKUP(LEFT(F878,12),'Reference_data '!G:G,'Reference_data '!I:I,"First Error",0,1)="First Error",_xlfn.XLOOKUP(LEFT(F878,7),'Reference_data '!G:G,'Reference_data '!H:H,"Second Error",0,1),_xlfn.XLOOKUP(LEFT(F878,12),'Reference_data '!G:G,'Reference_data '!I:I,"First Error",0,1))</f>
        <v>BAKERY 96 TON</v>
      </c>
      <c r="M878" s="10" t="e">
        <f>VLOOKUP(L878,'Reference_data '!$A$2:$B$17,2,0)</f>
        <v>#N/A</v>
      </c>
      <c r="N878" s="10" t="e">
        <f>VLOOKUP(L878,'Reference_data '!$A$2:$C$18,3,0)</f>
        <v>#N/A</v>
      </c>
      <c r="P878" s="134"/>
      <c r="Q878" s="134">
        <v>44951</v>
      </c>
      <c r="R878" s="134">
        <v>44951</v>
      </c>
      <c r="S878" s="139" t="s">
        <v>1678</v>
      </c>
      <c r="AA878" s="63" t="s">
        <v>14</v>
      </c>
    </row>
    <row r="879" spans="1:29" ht="26.5" customHeight="1" x14ac:dyDescent="0.35">
      <c r="A879" s="10">
        <f t="shared" si="38"/>
        <v>16</v>
      </c>
      <c r="B879" s="10" t="str">
        <f t="shared" si="37"/>
        <v/>
      </c>
      <c r="C879" s="249">
        <v>12993032</v>
      </c>
      <c r="D879" s="232">
        <v>44673</v>
      </c>
      <c r="E879" s="131" t="s">
        <v>1679</v>
      </c>
      <c r="F879" s="25" t="s">
        <v>1680</v>
      </c>
      <c r="G879" s="25" t="s">
        <v>92</v>
      </c>
      <c r="H879" s="25" t="s">
        <v>237</v>
      </c>
      <c r="I879" s="25" t="s">
        <v>369</v>
      </c>
      <c r="J879" s="25" t="s">
        <v>1681</v>
      </c>
      <c r="K879" s="4" t="str">
        <f>IF(_xlfn.XLOOKUP(LEFT(F879,12),'Reference_data '!G:G,'Reference_data '!I:I,"First Error",0,1)="First Error",_xlfn.XLOOKUP(LEFT(F879,7),'Reference_data '!G:G,'Reference_data '!H:H,"Second Error",0,1),_xlfn.XLOOKUP(LEFT(F879,12),'Reference_data '!G:G,'Reference_data '!I:I,"First Error",0,1))</f>
        <v>REFINERY-DEODERIZATION CHEMICAL REFINERY 600 TPD</v>
      </c>
      <c r="L879" s="10">
        <v>8</v>
      </c>
      <c r="M879" s="10" t="s">
        <v>260</v>
      </c>
      <c r="N879" s="10" t="str">
        <f>VLOOKUP(L879,'Reference_data '!$A$2:$C$18,3,0)</f>
        <v>EXT</v>
      </c>
      <c r="O879" s="26">
        <v>44674</v>
      </c>
      <c r="P879" s="10"/>
      <c r="Q879" s="10"/>
      <c r="R879" s="4"/>
      <c r="S879" s="4" t="s">
        <v>1682</v>
      </c>
      <c r="T879" s="10" t="s">
        <v>1683</v>
      </c>
      <c r="U879" s="26">
        <v>44699</v>
      </c>
      <c r="V879" s="26">
        <f ca="1">TODAY()</f>
        <v>45194</v>
      </c>
      <c r="W879" s="10" t="str" cm="1">
        <f t="array" ref="W879">IF(J879="WMAT",_xlfn.IFS(U879-V879=0,"Update require",U879-V879&lt;0,"Pending follow up",U879-V879&gt;0,"ASK Later"),"")</f>
        <v/>
      </c>
      <c r="X879" s="10"/>
      <c r="Y879" s="10"/>
      <c r="Z879" s="10"/>
      <c r="AA879" s="10"/>
      <c r="AB879"/>
      <c r="AC879" s="64" t="e">
        <f>_xlfn.XLOOKUP(C879,DATA1,DATA4,"NA",0,1)</f>
        <v>#REF!</v>
      </c>
    </row>
    <row r="880" spans="1:29" ht="26.5" customHeight="1" x14ac:dyDescent="0.35">
      <c r="A880" s="10">
        <f t="shared" si="38"/>
        <v>4</v>
      </c>
      <c r="B880" s="10">
        <f t="shared" si="37"/>
        <v>1</v>
      </c>
      <c r="C880" s="177">
        <v>13146196</v>
      </c>
      <c r="D880" s="376">
        <v>44952</v>
      </c>
      <c r="E880" s="25" t="s">
        <v>1684</v>
      </c>
      <c r="F880" s="25" t="s">
        <v>1337</v>
      </c>
      <c r="G880" s="25" t="s">
        <v>92</v>
      </c>
      <c r="H880" s="25" t="s">
        <v>237</v>
      </c>
      <c r="I880" s="25" t="s">
        <v>382</v>
      </c>
      <c r="J880" s="25" t="s">
        <v>220</v>
      </c>
      <c r="K880" s="4" t="str">
        <f>IF(_xlfn.XLOOKUP(LEFT(F880,12),'Reference_data '!G:G,'Reference_data '!I:I,"First Error",0,1)="First Error",_xlfn.XLOOKUP(LEFT(F880,7),'Reference_data '!G:G,'Reference_data '!H:H,"Second Error",0,1),_xlfn.XLOOKUP(LEFT(F880,12),'Reference_data '!G:G,'Reference_data '!I:I,"First Error",0,1))</f>
        <v>PACKING</v>
      </c>
      <c r="M880" s="10" t="e">
        <f>VLOOKUP(L880,'Reference_data '!$A$2:$B$17,2,0)</f>
        <v>#N/A</v>
      </c>
      <c r="N880" s="10" t="e">
        <f>VLOOKUP(L880,'Reference_data '!$A$2:$C$18,3,0)</f>
        <v>#N/A</v>
      </c>
      <c r="AA880" s="63"/>
    </row>
    <row r="881" spans="1:29" ht="26.5" customHeight="1" x14ac:dyDescent="0.35">
      <c r="A881" s="10">
        <f t="shared" si="38"/>
        <v>28</v>
      </c>
      <c r="B881" s="10" t="e">
        <f t="shared" si="37"/>
        <v>#VALUE!</v>
      </c>
      <c r="C881" s="177">
        <v>13036870</v>
      </c>
      <c r="D881" s="43">
        <v>44752</v>
      </c>
      <c r="E881" s="131" t="s">
        <v>1685</v>
      </c>
      <c r="F881" s="25" t="s">
        <v>1686</v>
      </c>
      <c r="G881" s="25" t="s">
        <v>10</v>
      </c>
      <c r="H881" s="25" t="s">
        <v>218</v>
      </c>
      <c r="I881" s="25" t="s">
        <v>266</v>
      </c>
      <c r="J881" s="25" t="s">
        <v>220</v>
      </c>
      <c r="K881" s="4" t="str">
        <f>IF(_xlfn.XLOOKUP(LEFT(F881,12),'Reference_data '!G:G,'Reference_data '!I:I,"First Error",0,1)="First Error",_xlfn.XLOOKUP(LEFT(F881,7),'Reference_data '!G:G,'Reference_data '!H:H,"Second Error",0,1),_xlfn.XLOOKUP(LEFT(F881,12),'Reference_data '!G:G,'Reference_data '!I:I,"First Error",0,1))</f>
        <v>REFINERY-DEODERIZATION CHEMICAL REFINERY 600 TPD</v>
      </c>
      <c r="L881" s="63">
        <v>3347</v>
      </c>
      <c r="M881" s="63" t="str">
        <f>VLOOKUP(L881,'Reference_data '!$A$2:$B$17,2,0)</f>
        <v>Debabrata</v>
      </c>
      <c r="N881" s="10" t="str">
        <f>VLOOKUP(L881,'Reference_data '!$A$2:$C$18,3,0)</f>
        <v>MEC</v>
      </c>
      <c r="O881" s="134">
        <v>44753</v>
      </c>
      <c r="Q881" s="63" t="s">
        <v>242</v>
      </c>
      <c r="S881" s="139" t="s">
        <v>1687</v>
      </c>
      <c r="T881" s="63" t="s">
        <v>1688</v>
      </c>
      <c r="AA881" s="63"/>
    </row>
    <row r="882" spans="1:29" ht="26.5" customHeight="1" x14ac:dyDescent="0.35">
      <c r="A882" s="10">
        <f t="shared" si="38"/>
        <v>33</v>
      </c>
      <c r="B882" s="10" t="e">
        <f t="shared" si="37"/>
        <v>#VALUE!</v>
      </c>
      <c r="C882" s="177">
        <v>13057726</v>
      </c>
      <c r="D882" s="233">
        <v>44790</v>
      </c>
      <c r="E882" s="131" t="s">
        <v>1689</v>
      </c>
      <c r="F882" s="25" t="s">
        <v>128</v>
      </c>
      <c r="G882" s="25" t="s">
        <v>92</v>
      </c>
      <c r="H882" s="25" t="s">
        <v>218</v>
      </c>
      <c r="I882" s="25" t="s">
        <v>287</v>
      </c>
      <c r="J882" s="25" t="s">
        <v>220</v>
      </c>
      <c r="K882" s="4" t="str">
        <f>IF(_xlfn.XLOOKUP(LEFT(F882,12),'Reference_data '!G:G,'Reference_data '!I:I,"First Error",0,1)="First Error",_xlfn.XLOOKUP(LEFT(F882,7),'Reference_data '!G:G,'Reference_data '!H:H,"Second Error",0,1),_xlfn.XLOOKUP(LEFT(F882,12),'Reference_data '!G:G,'Reference_data '!I:I,"First Error",0,1))</f>
        <v>REFINERY-DEODERIZATION CHEMICAL REFINERY 600 TPD</v>
      </c>
      <c r="L882" s="63">
        <v>8</v>
      </c>
      <c r="M882" s="63" t="s">
        <v>150</v>
      </c>
      <c r="N882" s="10" t="str">
        <f>VLOOKUP(L882,'Reference_data '!$A$2:$C$18,3,0)</f>
        <v>EXT</v>
      </c>
      <c r="Q882" s="63" t="s">
        <v>242</v>
      </c>
      <c r="S882" s="139" t="s">
        <v>1690</v>
      </c>
      <c r="AA882" s="63"/>
      <c r="AC882" s="64" t="e">
        <f>_xlfn.XLOOKUP(C882,DATA1,DATA4,"NA",0,1)</f>
        <v>#REF!</v>
      </c>
    </row>
    <row r="883" spans="1:29" ht="26.5" customHeight="1" x14ac:dyDescent="0.35">
      <c r="A883" s="10">
        <f t="shared" si="38"/>
        <v>13</v>
      </c>
      <c r="B883" s="10" t="str">
        <f t="shared" si="37"/>
        <v/>
      </c>
      <c r="C883" s="249">
        <v>12981439</v>
      </c>
      <c r="D883" s="90">
        <v>44652</v>
      </c>
      <c r="E883" s="131" t="s">
        <v>1691</v>
      </c>
      <c r="F883" s="25" t="s">
        <v>128</v>
      </c>
      <c r="G883" s="25" t="s">
        <v>10</v>
      </c>
      <c r="H883" s="25" t="s">
        <v>218</v>
      </c>
      <c r="I883" s="25" t="s">
        <v>251</v>
      </c>
      <c r="J883" s="25" t="s">
        <v>246</v>
      </c>
      <c r="K883" s="4" t="str">
        <f>IF(_xlfn.XLOOKUP(LEFT(F883,12),'Reference_data '!G:G,'Reference_data '!I:I,"First Error",0,1)="First Error",_xlfn.XLOOKUP(LEFT(F883,7),'Reference_data '!G:G,'Reference_data '!H:H,"Second Error",0,1),_xlfn.XLOOKUP(LEFT(F883,12),'Reference_data '!G:G,'Reference_data '!I:I,"First Error",0,1))</f>
        <v>REFINERY-DEODERIZATION CHEMICAL REFINERY 600 TPD</v>
      </c>
      <c r="L883" s="10"/>
      <c r="M883" s="10" t="e">
        <f>VLOOKUP(L883,'Reference_data '!$A$2:$B$17,2,0)</f>
        <v>#N/A</v>
      </c>
      <c r="N883" s="10" t="e">
        <f>VLOOKUP(L883,'Reference_data '!$A$2:$C$18,3,0)</f>
        <v>#N/A</v>
      </c>
      <c r="O883" s="10"/>
      <c r="P883" s="10"/>
      <c r="Q883" s="10"/>
      <c r="R883" s="4"/>
      <c r="S883" s="4" t="s">
        <v>278</v>
      </c>
      <c r="T883" s="4"/>
      <c r="U883" s="10"/>
      <c r="V883" s="26">
        <f ca="1">TODAY()</f>
        <v>45194</v>
      </c>
      <c r="W883" s="10" t="str" cm="1">
        <f t="array" ref="W883">IF(J883="WMAT",_xlfn.IFS(U883-V883=0,"Update require",U883-V883&lt;0,"Pending follow up",U883-V883&gt;0,"ASK Later"),"")</f>
        <v/>
      </c>
      <c r="X883" s="10"/>
      <c r="Y883" s="10"/>
      <c r="Z883" s="10"/>
      <c r="AA883" s="10"/>
      <c r="AB883"/>
      <c r="AC883" s="64" t="e">
        <f>_xlfn.XLOOKUP(C883,DATA1,DATA4,"NA",0,1)</f>
        <v>#REF!</v>
      </c>
    </row>
    <row r="884" spans="1:29" ht="26.5" customHeight="1" x14ac:dyDescent="0.35">
      <c r="A884" s="10">
        <f t="shared" si="38"/>
        <v>33</v>
      </c>
      <c r="B884" s="10" t="e">
        <f t="shared" si="37"/>
        <v>#VALUE!</v>
      </c>
      <c r="C884" s="177">
        <v>13056996</v>
      </c>
      <c r="D884" s="43">
        <v>44789</v>
      </c>
      <c r="E884" s="131" t="s">
        <v>1692</v>
      </c>
      <c r="F884" s="25" t="s">
        <v>128</v>
      </c>
      <c r="G884" s="25" t="s">
        <v>10</v>
      </c>
      <c r="H884" s="25" t="s">
        <v>218</v>
      </c>
      <c r="I884" s="25" t="s">
        <v>287</v>
      </c>
      <c r="J884" s="25" t="s">
        <v>220</v>
      </c>
      <c r="K884" s="4" t="str">
        <f>IF(_xlfn.XLOOKUP(LEFT(F884,12),'Reference_data '!G:G,'Reference_data '!I:I,"First Error",0,1)="First Error",_xlfn.XLOOKUP(LEFT(F884,7),'Reference_data '!G:G,'Reference_data '!H:H,"Second Error",0,1),_xlfn.XLOOKUP(LEFT(F884,12),'Reference_data '!G:G,'Reference_data '!I:I,"First Error",0,1))</f>
        <v>REFINERY-DEODERIZATION CHEMICAL REFINERY 600 TPD</v>
      </c>
      <c r="Q884" s="63" t="s">
        <v>242</v>
      </c>
      <c r="AA884" s="63"/>
      <c r="AC884" s="64" t="e">
        <f>_xlfn.XLOOKUP(C884,DATA1,DATA4,"NA",0,1)</f>
        <v>#REF!</v>
      </c>
    </row>
    <row r="885" spans="1:29" ht="26.5" customHeight="1" x14ac:dyDescent="0.35">
      <c r="A885" s="10">
        <f t="shared" si="38"/>
        <v>33</v>
      </c>
      <c r="B885" s="10">
        <f t="shared" si="37"/>
        <v>1</v>
      </c>
      <c r="C885" s="177">
        <v>13057724</v>
      </c>
      <c r="D885" s="233">
        <v>44790</v>
      </c>
      <c r="E885" s="131" t="s">
        <v>1693</v>
      </c>
      <c r="F885" s="25" t="s">
        <v>128</v>
      </c>
      <c r="G885" s="25" t="s">
        <v>92</v>
      </c>
      <c r="H885" s="25" t="s">
        <v>218</v>
      </c>
      <c r="I885" s="25" t="s">
        <v>287</v>
      </c>
      <c r="J885" s="25" t="s">
        <v>220</v>
      </c>
      <c r="K885" s="4" t="str">
        <f>IF(_xlfn.XLOOKUP(LEFT(F885,12),'Reference_data '!G:G,'Reference_data '!I:I,"First Error",0,1)="First Error",_xlfn.XLOOKUP(LEFT(F885,7),'Reference_data '!G:G,'Reference_data '!H:H,"Second Error",0,1),_xlfn.XLOOKUP(LEFT(F885,12),'Reference_data '!G:G,'Reference_data '!I:I,"First Error",0,1))</f>
        <v>REFINERY-DEODERIZATION CHEMICAL REFINERY 600 TPD</v>
      </c>
      <c r="L885" s="63">
        <v>2800</v>
      </c>
      <c r="M885" s="63" t="str">
        <f>VLOOKUP(L885,'Reference_data '!$A$2:$B$17,2,0)</f>
        <v>Dhaval</v>
      </c>
      <c r="N885" s="10" t="str">
        <f>VLOOKUP(L885,'Reference_data '!$A$2:$C$18,3,0)</f>
        <v>INS</v>
      </c>
      <c r="O885" s="134">
        <v>44791</v>
      </c>
      <c r="S885" s="139" t="s">
        <v>242</v>
      </c>
      <c r="AA885" s="63"/>
      <c r="AC885" s="64" t="e">
        <f>_xlfn.XLOOKUP(C885,DATA1,DATA4,"NA",0,1)</f>
        <v>#REF!</v>
      </c>
    </row>
    <row r="886" spans="1:29" ht="26.5" customHeight="1" x14ac:dyDescent="0.35">
      <c r="A886" s="10">
        <f t="shared" si="38"/>
        <v>33</v>
      </c>
      <c r="B886" s="10">
        <f t="shared" si="37"/>
        <v>1</v>
      </c>
      <c r="C886" s="177">
        <v>13057725</v>
      </c>
      <c r="D886" s="233">
        <v>44790</v>
      </c>
      <c r="E886" s="131" t="s">
        <v>1694</v>
      </c>
      <c r="F886" s="25" t="s">
        <v>128</v>
      </c>
      <c r="G886" s="25" t="s">
        <v>92</v>
      </c>
      <c r="H886" s="25" t="s">
        <v>218</v>
      </c>
      <c r="I886" s="25" t="s">
        <v>287</v>
      </c>
      <c r="J886" s="25" t="s">
        <v>220</v>
      </c>
      <c r="K886" s="4" t="str">
        <f>IF(_xlfn.XLOOKUP(LEFT(F886,12),'Reference_data '!G:G,'Reference_data '!I:I,"First Error",0,1)="First Error",_xlfn.XLOOKUP(LEFT(F886,7),'Reference_data '!G:G,'Reference_data '!H:H,"Second Error",0,1),_xlfn.XLOOKUP(LEFT(F886,12),'Reference_data '!G:G,'Reference_data '!I:I,"First Error",0,1))</f>
        <v>REFINERY-DEODERIZATION CHEMICAL REFINERY 600 TPD</v>
      </c>
      <c r="L886" s="63">
        <v>2800</v>
      </c>
      <c r="M886" s="63" t="str">
        <f>VLOOKUP(L886,'Reference_data '!$A$2:$B$17,2,0)</f>
        <v>Dhaval</v>
      </c>
      <c r="N886" s="10" t="str">
        <f>VLOOKUP(L886,'Reference_data '!$A$2:$C$18,3,0)</f>
        <v>INS</v>
      </c>
      <c r="O886" s="134">
        <v>44791</v>
      </c>
      <c r="S886" s="139" t="s">
        <v>242</v>
      </c>
      <c r="AA886" s="63"/>
      <c r="AC886" s="64" t="e">
        <f>_xlfn.XLOOKUP(C886,DATA1,DATA4,"NA",0,1)</f>
        <v>#REF!</v>
      </c>
    </row>
    <row r="887" spans="1:29" ht="26.5" customHeight="1" x14ac:dyDescent="0.35">
      <c r="A887" s="10">
        <f t="shared" si="38"/>
        <v>4</v>
      </c>
      <c r="B887" s="10">
        <f t="shared" si="37"/>
        <v>4</v>
      </c>
      <c r="C887" s="177">
        <v>13146537</v>
      </c>
      <c r="D887" s="43">
        <v>44952</v>
      </c>
      <c r="E887" s="25" t="s">
        <v>1695</v>
      </c>
      <c r="F887" s="25" t="s">
        <v>890</v>
      </c>
      <c r="G887" s="25" t="s">
        <v>10</v>
      </c>
      <c r="H887" s="25" t="s">
        <v>218</v>
      </c>
      <c r="I887" s="25" t="s">
        <v>285</v>
      </c>
      <c r="J887" s="25" t="s">
        <v>220</v>
      </c>
      <c r="K887" s="4" t="str">
        <f>IF(_xlfn.XLOOKUP(LEFT(F887,12),'Reference_data '!G:G,'Reference_data '!I:I,"First Error",0,1)="First Error",_xlfn.XLOOKUP(LEFT(F887,7),'Reference_data '!G:G,'Reference_data '!H:H,"Second Error",0,1),_xlfn.XLOOKUP(LEFT(F887,12),'Reference_data '!G:G,'Reference_data '!I:I,"First Error",0,1))</f>
        <v>PACKING</v>
      </c>
      <c r="L887" s="63">
        <v>2785</v>
      </c>
      <c r="M887" s="10" t="str">
        <f>VLOOKUP(L887,'Reference_data '!$A$2:$B$17,2,0)</f>
        <v>Manu</v>
      </c>
      <c r="N887" s="10" t="str">
        <f>VLOOKUP(L887,'Reference_data '!$A$2:$C$18,3,0)</f>
        <v>MEC</v>
      </c>
      <c r="O887" s="134">
        <v>44952</v>
      </c>
      <c r="Q887" s="134">
        <v>44952</v>
      </c>
      <c r="R887" s="63">
        <v>1</v>
      </c>
      <c r="AA887" s="63" t="s">
        <v>14</v>
      </c>
    </row>
    <row r="888" spans="1:29" ht="26.5" customHeight="1" x14ac:dyDescent="0.35">
      <c r="A888" s="10">
        <f t="shared" si="38"/>
        <v>4</v>
      </c>
      <c r="B888" s="10">
        <f t="shared" si="37"/>
        <v>4</v>
      </c>
      <c r="C888" s="177">
        <v>13146579</v>
      </c>
      <c r="D888" s="376">
        <v>44952</v>
      </c>
      <c r="E888" s="25" t="s">
        <v>1667</v>
      </c>
      <c r="F888" s="25" t="s">
        <v>1576</v>
      </c>
      <c r="G888" s="25" t="s">
        <v>61</v>
      </c>
      <c r="H888" s="25" t="s">
        <v>218</v>
      </c>
      <c r="I888" s="25" t="s">
        <v>219</v>
      </c>
      <c r="J888" s="25" t="s">
        <v>220</v>
      </c>
      <c r="K888" s="4" t="str">
        <f>IF(_xlfn.XLOOKUP(LEFT(F888,12),'Reference_data '!G:G,'Reference_data '!I:I,"First Error",0,1)="First Error",_xlfn.XLOOKUP(LEFT(F888,7),'Reference_data '!G:G,'Reference_data '!H:H,"Second Error",0,1),_xlfn.XLOOKUP(LEFT(F888,12),'Reference_data '!G:G,'Reference_data '!I:I,"First Error",0,1))</f>
        <v>PACKING</v>
      </c>
      <c r="L888" s="63">
        <v>2783</v>
      </c>
      <c r="M888" s="10" t="str">
        <f>VLOOKUP(L888,'Reference_data '!$A$2:$B$17,2,0)</f>
        <v>Vipul</v>
      </c>
      <c r="N888" s="10" t="str">
        <f>VLOOKUP(L888,'Reference_data '!$A$2:$C$18,3,0)</f>
        <v>MEC</v>
      </c>
      <c r="O888" s="134">
        <v>44952</v>
      </c>
      <c r="Q888" s="134">
        <v>44952</v>
      </c>
      <c r="R888" s="63">
        <v>0.8</v>
      </c>
      <c r="AA888" s="63" t="s">
        <v>14</v>
      </c>
    </row>
    <row r="889" spans="1:29" ht="26.5" customHeight="1" x14ac:dyDescent="0.35">
      <c r="A889" s="10">
        <f t="shared" si="38"/>
        <v>4</v>
      </c>
      <c r="B889" s="10">
        <f t="shared" ref="B889:B952" si="39">IF(J889="COMP",WEEKNUM(Q889,16),"")</f>
        <v>1</v>
      </c>
      <c r="C889" s="177">
        <v>13146581</v>
      </c>
      <c r="D889" s="43">
        <v>44952</v>
      </c>
      <c r="E889" s="25" t="s">
        <v>1696</v>
      </c>
      <c r="F889" s="25" t="s">
        <v>1697</v>
      </c>
      <c r="G889" s="25" t="s">
        <v>10</v>
      </c>
      <c r="H889" s="25" t="s">
        <v>218</v>
      </c>
      <c r="I889" s="25" t="s">
        <v>219</v>
      </c>
      <c r="J889" s="25" t="s">
        <v>220</v>
      </c>
      <c r="K889" s="4" t="str">
        <f>IF(_xlfn.XLOOKUP(LEFT(F889,12),'Reference_data '!G:G,'Reference_data '!I:I,"First Error",0,1)="First Error",_xlfn.XLOOKUP(LEFT(F889,7),'Reference_data '!G:G,'Reference_data '!H:H,"Second Error",0,1),_xlfn.XLOOKUP(LEFT(F889,12),'Reference_data '!G:G,'Reference_data '!I:I,"First Error",0,1))</f>
        <v>PACKING</v>
      </c>
      <c r="L889" s="63">
        <v>8</v>
      </c>
      <c r="M889" s="10" t="s">
        <v>1034</v>
      </c>
      <c r="N889" s="10" t="str">
        <f>VLOOKUP(L889,'Reference_data '!$A$2:$C$18,3,0)</f>
        <v>EXT</v>
      </c>
      <c r="O889" s="134">
        <v>44957</v>
      </c>
      <c r="P889" s="134">
        <v>44977</v>
      </c>
      <c r="S889" s="139" t="s">
        <v>1698</v>
      </c>
      <c r="AA889" s="63"/>
    </row>
    <row r="890" spans="1:29" ht="26.5" customHeight="1" x14ac:dyDescent="0.35">
      <c r="A890" s="10">
        <f t="shared" si="38"/>
        <v>4</v>
      </c>
      <c r="B890" s="10">
        <f t="shared" si="39"/>
        <v>1</v>
      </c>
      <c r="C890" s="177">
        <v>13146614</v>
      </c>
      <c r="D890" s="43">
        <v>44952</v>
      </c>
      <c r="E890" s="25" t="s">
        <v>1699</v>
      </c>
      <c r="F890" s="25" t="s">
        <v>854</v>
      </c>
      <c r="G890" s="25" t="s">
        <v>92</v>
      </c>
      <c r="H890" s="25" t="s">
        <v>218</v>
      </c>
      <c r="I890" s="25" t="s">
        <v>468</v>
      </c>
      <c r="J890" s="25" t="s">
        <v>220</v>
      </c>
      <c r="K890" s="4" t="str">
        <f>IF(_xlfn.XLOOKUP(LEFT(F890,12),'Reference_data '!G:G,'Reference_data '!I:I,"First Error",0,1)="First Error",_xlfn.XLOOKUP(LEFT(F890,7),'Reference_data '!G:G,'Reference_data '!H:H,"Second Error",0,1),_xlfn.XLOOKUP(LEFT(F890,12),'Reference_data '!G:G,'Reference_data '!I:I,"First Error",0,1))</f>
        <v>BAKERY 96 TON</v>
      </c>
      <c r="M890" s="10" t="e">
        <f>VLOOKUP(L890,'Reference_data '!$A$2:$B$17,2,0)</f>
        <v>#N/A</v>
      </c>
      <c r="N890" s="10" t="e">
        <f>VLOOKUP(L890,'Reference_data '!$A$2:$C$18,3,0)</f>
        <v>#N/A</v>
      </c>
      <c r="O890" s="134">
        <v>44953</v>
      </c>
      <c r="AA890" s="63"/>
    </row>
    <row r="891" spans="1:29" ht="26.5" customHeight="1" x14ac:dyDescent="0.35">
      <c r="A891" s="10">
        <f t="shared" si="38"/>
        <v>4</v>
      </c>
      <c r="B891" s="10">
        <f t="shared" si="39"/>
        <v>4</v>
      </c>
      <c r="C891" s="177">
        <v>13146632</v>
      </c>
      <c r="D891" s="376">
        <v>44952</v>
      </c>
      <c r="E891" s="25" t="s">
        <v>1700</v>
      </c>
      <c r="F891" s="25" t="s">
        <v>188</v>
      </c>
      <c r="G891" s="25" t="s">
        <v>92</v>
      </c>
      <c r="H891" s="25" t="s">
        <v>218</v>
      </c>
      <c r="I891" s="25" t="s">
        <v>255</v>
      </c>
      <c r="J891" s="25" t="s">
        <v>220</v>
      </c>
      <c r="K891" s="4" t="str">
        <f>IF(_xlfn.XLOOKUP(LEFT(F891,12),'Reference_data '!G:G,'Reference_data '!I:I,"First Error",0,1)="First Error",_xlfn.XLOOKUP(LEFT(F891,7),'Reference_data '!G:G,'Reference_data '!H:H,"Second Error",0,1),_xlfn.XLOOKUP(LEFT(F891,12),'Reference_data '!G:G,'Reference_data '!I:I,"First Error",0,1))</f>
        <v>PACKING</v>
      </c>
      <c r="M891" s="10" t="e">
        <f>VLOOKUP(L891,'Reference_data '!$A$2:$B$17,2,0)</f>
        <v>#N/A</v>
      </c>
      <c r="N891" s="10" t="e">
        <f>VLOOKUP(L891,'Reference_data '!$A$2:$C$18,3,0)</f>
        <v>#N/A</v>
      </c>
      <c r="O891" s="134">
        <v>44952</v>
      </c>
      <c r="Q891" s="134">
        <v>44952</v>
      </c>
      <c r="R891" s="63">
        <v>1</v>
      </c>
      <c r="S891" s="63" t="s">
        <v>1701</v>
      </c>
      <c r="AA891" s="63" t="s">
        <v>14</v>
      </c>
    </row>
    <row r="892" spans="1:29" ht="26.5" customHeight="1" x14ac:dyDescent="0.35">
      <c r="A892" s="10">
        <f t="shared" si="38"/>
        <v>38</v>
      </c>
      <c r="B892" s="10" t="str">
        <f t="shared" si="39"/>
        <v/>
      </c>
      <c r="C892" s="177">
        <v>13075886</v>
      </c>
      <c r="D892" s="233">
        <v>44825</v>
      </c>
      <c r="E892" s="131" t="s">
        <v>1702</v>
      </c>
      <c r="F892" s="25" t="s">
        <v>1703</v>
      </c>
      <c r="G892" s="25" t="s">
        <v>92</v>
      </c>
      <c r="H892" s="25" t="s">
        <v>218</v>
      </c>
      <c r="I892" s="25" t="s">
        <v>263</v>
      </c>
      <c r="J892" s="25" t="s">
        <v>246</v>
      </c>
      <c r="K892" s="4" t="str">
        <f>IF(_xlfn.XLOOKUP(LEFT(F892,12),'Reference_data '!G:G,'Reference_data '!I:I,"First Error",0,1)="First Error",_xlfn.XLOOKUP(LEFT(F892,7),'Reference_data '!G:G,'Reference_data '!H:H,"Second Error",0,1),_xlfn.XLOOKUP(LEFT(F892,12),'Reference_data '!G:G,'Reference_data '!I:I,"First Error",0,1))</f>
        <v>REFINERY-DEODERIZATION CHEMICAL REFINERY 600 TPD</v>
      </c>
      <c r="L892" s="63">
        <v>3346</v>
      </c>
      <c r="M892" s="63" t="str">
        <f>VLOOKUP(L892,'Reference_data '!$A$2:$B$17,2,0)</f>
        <v>Manish</v>
      </c>
      <c r="N892" s="10" t="str">
        <f>VLOOKUP(L892,'Reference_data '!$A$2:$C$18,3,0)</f>
        <v>INS</v>
      </c>
      <c r="O892" s="134">
        <v>44826</v>
      </c>
      <c r="P892" s="134">
        <v>44830</v>
      </c>
      <c r="S892" s="139" t="s">
        <v>278</v>
      </c>
      <c r="AA892" s="63"/>
      <c r="AC892" s="64" t="e">
        <f>_xlfn.XLOOKUP(C892,DATA1,DATA4,"NA",0,1)</f>
        <v>#REF!</v>
      </c>
    </row>
    <row r="893" spans="1:29" ht="26.5" customHeight="1" x14ac:dyDescent="0.35">
      <c r="A893" s="10">
        <f t="shared" si="38"/>
        <v>8</v>
      </c>
      <c r="B893" s="63" t="str">
        <f t="shared" si="39"/>
        <v/>
      </c>
      <c r="C893" s="177">
        <v>13164229</v>
      </c>
      <c r="D893" s="43">
        <v>44981</v>
      </c>
      <c r="E893" s="25" t="s">
        <v>1704</v>
      </c>
      <c r="F893" s="25" t="s">
        <v>128</v>
      </c>
      <c r="G893" s="25" t="s">
        <v>10</v>
      </c>
      <c r="H893" s="25" t="s">
        <v>237</v>
      </c>
      <c r="I893" s="25" t="s">
        <v>369</v>
      </c>
      <c r="J893" s="25" t="s">
        <v>1155</v>
      </c>
      <c r="K893" s="4" t="str">
        <f>IF(_xlfn.XLOOKUP(LEFT(F893,12),'Reference_data '!G:G,'Reference_data '!I:I,"First Error",0,1)="First Error",_xlfn.XLOOKUP(LEFT(F893,7),'Reference_data '!G:G,'Reference_data '!H:H,"Second Error",0,1),_xlfn.XLOOKUP(LEFT(F893,12),'Reference_data '!G:G,'Reference_data '!I:I,"First Error",0,1))</f>
        <v>REFINERY-DEODERIZATION CHEMICAL REFINERY 600 TPD</v>
      </c>
      <c r="L893" s="25"/>
      <c r="M893" s="10" t="s">
        <v>1705</v>
      </c>
      <c r="N893" s="10" t="e">
        <f>VLOOKUP(L893,'Reference_data '!$A$2:$C$18,3,0)</f>
        <v>#N/A</v>
      </c>
      <c r="O893" s="134">
        <v>44984</v>
      </c>
      <c r="P893" s="134">
        <v>45005</v>
      </c>
      <c r="S893" s="139" t="s">
        <v>1706</v>
      </c>
      <c r="AA893" s="63"/>
    </row>
    <row r="894" spans="1:29" ht="26.5" customHeight="1" x14ac:dyDescent="0.35">
      <c r="A894" s="10">
        <f t="shared" si="38"/>
        <v>1</v>
      </c>
      <c r="B894" s="10">
        <f t="shared" si="39"/>
        <v>1</v>
      </c>
      <c r="C894" s="177">
        <v>13131612</v>
      </c>
      <c r="D894" s="43">
        <v>44928</v>
      </c>
      <c r="E894" s="25" t="s">
        <v>1707</v>
      </c>
      <c r="F894" s="25" t="s">
        <v>1708</v>
      </c>
      <c r="G894" s="25" t="s">
        <v>92</v>
      </c>
      <c r="H894" s="25" t="s">
        <v>223</v>
      </c>
      <c r="I894" s="25" t="s">
        <v>233</v>
      </c>
      <c r="J894" s="25" t="s">
        <v>220</v>
      </c>
      <c r="K894" s="4" t="str">
        <f>IF(_xlfn.XLOOKUP(LEFT(F894,12),'Reference_data '!G:G,'Reference_data '!I:I,"First Error",0,1)="First Error",_xlfn.XLOOKUP(LEFT(F894,7),'Reference_data '!G:G,'Reference_data '!H:H,"Second Error",0,1),_xlfn.XLOOKUP(LEFT(F894,12),'Reference_data '!G:G,'Reference_data '!I:I,"First Error",0,1))</f>
        <v>REFINERY-DEODERIZATION CHEMICAL REFINERY 600 TPD</v>
      </c>
      <c r="M894" s="10" t="e">
        <f>VLOOKUP(L894,'Reference_data '!$A$2:$B$17,2,0)</f>
        <v>#N/A</v>
      </c>
      <c r="N894" s="10" t="e">
        <f>VLOOKUP(L894,'Reference_data '!$A$2:$C$18,3,0)</f>
        <v>#N/A</v>
      </c>
      <c r="AA894" s="63"/>
    </row>
    <row r="895" spans="1:29" ht="26.5" customHeight="1" x14ac:dyDescent="0.35">
      <c r="A895" s="10">
        <f t="shared" si="38"/>
        <v>4</v>
      </c>
      <c r="B895" s="10">
        <f t="shared" si="39"/>
        <v>1</v>
      </c>
      <c r="C895" s="177">
        <v>13146986</v>
      </c>
      <c r="D895" s="376">
        <v>44953</v>
      </c>
      <c r="E895" s="25" t="s">
        <v>1709</v>
      </c>
      <c r="F895" s="25" t="s">
        <v>1710</v>
      </c>
      <c r="G895" s="25" t="s">
        <v>61</v>
      </c>
      <c r="H895" s="25" t="s">
        <v>218</v>
      </c>
      <c r="I895" s="25" t="s">
        <v>285</v>
      </c>
      <c r="J895" s="25" t="s">
        <v>220</v>
      </c>
      <c r="K895" s="4" t="str">
        <f>IF(_xlfn.XLOOKUP(LEFT(F895,12),'Reference_data '!G:G,'Reference_data '!I:I,"First Error",0,1)="First Error",_xlfn.XLOOKUP(LEFT(F895,7),'Reference_data '!G:G,'Reference_data '!H:H,"Second Error",0,1),_xlfn.XLOOKUP(LEFT(F895,12),'Reference_data '!G:G,'Reference_data '!I:I,"First Error",0,1))</f>
        <v>PACKING</v>
      </c>
      <c r="L895" s="63">
        <v>2799</v>
      </c>
      <c r="M895" s="10" t="str">
        <f>VLOOKUP(L895,'Reference_data '!$A$2:$B$17,2,0)</f>
        <v>Prakash</v>
      </c>
      <c r="N895" s="10" t="str">
        <f>VLOOKUP(L895,'Reference_data '!$A$2:$C$18,3,0)</f>
        <v>INS</v>
      </c>
      <c r="AA895" s="63"/>
    </row>
    <row r="896" spans="1:29" ht="26.5" customHeight="1" x14ac:dyDescent="0.35">
      <c r="A896" s="10">
        <f t="shared" si="38"/>
        <v>4</v>
      </c>
      <c r="B896" s="10">
        <f t="shared" si="39"/>
        <v>5</v>
      </c>
      <c r="C896" s="177">
        <v>13147026</v>
      </c>
      <c r="D896" s="43">
        <v>44953</v>
      </c>
      <c r="E896" s="25" t="s">
        <v>1711</v>
      </c>
      <c r="F896" s="25" t="s">
        <v>791</v>
      </c>
      <c r="G896" s="25" t="s">
        <v>10</v>
      </c>
      <c r="H896" s="25" t="s">
        <v>218</v>
      </c>
      <c r="I896" s="25" t="s">
        <v>219</v>
      </c>
      <c r="J896" s="25" t="s">
        <v>220</v>
      </c>
      <c r="K896" s="4" t="str">
        <f>IF(_xlfn.XLOOKUP(LEFT(F896,12),'Reference_data '!G:G,'Reference_data '!I:I,"First Error",0,1)="First Error",_xlfn.XLOOKUP(LEFT(F896,7),'Reference_data '!G:G,'Reference_data '!H:H,"Second Error",0,1),_xlfn.XLOOKUP(LEFT(F896,12),'Reference_data '!G:G,'Reference_data '!I:I,"First Error",0,1))</f>
        <v>PACKING</v>
      </c>
      <c r="L896" s="63">
        <v>3070</v>
      </c>
      <c r="M896" s="10" t="str">
        <f>VLOOKUP(L896,'Reference_data '!$A$2:$B$17,2,0)</f>
        <v>Mahesh</v>
      </c>
      <c r="N896" s="10" t="str">
        <f>VLOOKUP(L896,'Reference_data '!$A$2:$C$18,3,0)</f>
        <v>MEC</v>
      </c>
      <c r="O896" s="134">
        <v>44955</v>
      </c>
      <c r="Q896" s="134">
        <v>44955</v>
      </c>
      <c r="R896" s="63">
        <v>1</v>
      </c>
      <c r="AA896" s="63" t="s">
        <v>140</v>
      </c>
    </row>
    <row r="897" spans="1:27" ht="26.5" customHeight="1" x14ac:dyDescent="0.35">
      <c r="A897" s="10">
        <f t="shared" si="38"/>
        <v>2</v>
      </c>
      <c r="B897" s="10">
        <f t="shared" si="39"/>
        <v>1</v>
      </c>
      <c r="C897" s="177">
        <v>13135398</v>
      </c>
      <c r="D897" s="43">
        <v>44933</v>
      </c>
      <c r="E897" s="25" t="s">
        <v>1712</v>
      </c>
      <c r="F897" s="25" t="s">
        <v>128</v>
      </c>
      <c r="G897" s="25" t="s">
        <v>10</v>
      </c>
      <c r="H897" s="25" t="s">
        <v>223</v>
      </c>
      <c r="I897" s="25" t="s">
        <v>233</v>
      </c>
      <c r="J897" s="25" t="s">
        <v>220</v>
      </c>
      <c r="K897" s="4" t="str">
        <f>IF(_xlfn.XLOOKUP(LEFT(F897,12),'Reference_data '!G:G,'Reference_data '!I:I,"First Error",0,1)="First Error",_xlfn.XLOOKUP(LEFT(F897,7),'Reference_data '!G:G,'Reference_data '!H:H,"Second Error",0,1),_xlfn.XLOOKUP(LEFT(F897,12),'Reference_data '!G:G,'Reference_data '!I:I,"First Error",0,1))</f>
        <v>REFINERY-DEODERIZATION CHEMICAL REFINERY 600 TPD</v>
      </c>
      <c r="M897" s="10" t="e">
        <f>VLOOKUP(L897,'Reference_data '!$A$2:$B$17,2,0)</f>
        <v>#N/A</v>
      </c>
      <c r="N897" s="10" t="e">
        <f>VLOOKUP(L897,'Reference_data '!$A$2:$C$18,3,0)</f>
        <v>#N/A</v>
      </c>
      <c r="AA897" s="63"/>
    </row>
    <row r="898" spans="1:27" ht="26.5" customHeight="1" x14ac:dyDescent="0.35">
      <c r="A898" s="10">
        <f t="shared" ref="A898:A961" si="40">WEEKNUM($D898,16)</f>
        <v>2</v>
      </c>
      <c r="B898" s="10">
        <f t="shared" si="39"/>
        <v>1</v>
      </c>
      <c r="C898" s="177">
        <v>13136586</v>
      </c>
      <c r="D898" s="43">
        <v>44936</v>
      </c>
      <c r="E898" s="25" t="s">
        <v>1713</v>
      </c>
      <c r="F898" s="25" t="s">
        <v>128</v>
      </c>
      <c r="G898" s="25" t="s">
        <v>10</v>
      </c>
      <c r="H898" s="25" t="s">
        <v>218</v>
      </c>
      <c r="I898" s="25" t="s">
        <v>263</v>
      </c>
      <c r="J898" s="25" t="s">
        <v>220</v>
      </c>
      <c r="K898" s="4" t="str">
        <f>IF(_xlfn.XLOOKUP(LEFT(F898,12),'Reference_data '!G:G,'Reference_data '!I:I,"First Error",0,1)="First Error",_xlfn.XLOOKUP(LEFT(F898,7),'Reference_data '!G:G,'Reference_data '!H:H,"Second Error",0,1),_xlfn.XLOOKUP(LEFT(F898,12),'Reference_data '!G:G,'Reference_data '!I:I,"First Error",0,1))</f>
        <v>REFINERY-DEODERIZATION CHEMICAL REFINERY 600 TPD</v>
      </c>
      <c r="M898" s="10" t="e">
        <f>VLOOKUP(L898,'Reference_data '!$A$2:$B$17,2,0)</f>
        <v>#N/A</v>
      </c>
      <c r="N898" s="10" t="e">
        <f>VLOOKUP(L898,'Reference_data '!$A$2:$C$18,3,0)</f>
        <v>#N/A</v>
      </c>
      <c r="O898" s="134">
        <v>44964</v>
      </c>
      <c r="AA898" s="63"/>
    </row>
    <row r="899" spans="1:27" ht="26.5" customHeight="1" x14ac:dyDescent="0.35">
      <c r="A899" s="10">
        <f t="shared" si="40"/>
        <v>3</v>
      </c>
      <c r="B899" s="10">
        <f t="shared" si="39"/>
        <v>3</v>
      </c>
      <c r="C899" s="177">
        <v>13139678</v>
      </c>
      <c r="D899" s="43">
        <v>44941</v>
      </c>
      <c r="E899" s="25" t="s">
        <v>1714</v>
      </c>
      <c r="F899" s="25" t="s">
        <v>128</v>
      </c>
      <c r="G899" s="25" t="s">
        <v>92</v>
      </c>
      <c r="H899" s="25" t="s">
        <v>218</v>
      </c>
      <c r="I899" s="25" t="s">
        <v>287</v>
      </c>
      <c r="J899" s="25" t="s">
        <v>220</v>
      </c>
      <c r="K899" s="4" t="str">
        <f>IF(_xlfn.XLOOKUP(LEFT(F899,12),'Reference_data '!G:G,'Reference_data '!I:I,"First Error",0,1)="First Error",_xlfn.XLOOKUP(LEFT(F899,7),'Reference_data '!G:G,'Reference_data '!H:H,"Second Error",0,1),_xlfn.XLOOKUP(LEFT(F899,12),'Reference_data '!G:G,'Reference_data '!I:I,"First Error",0,1))</f>
        <v>REFINERY-DEODERIZATION CHEMICAL REFINERY 600 TPD</v>
      </c>
      <c r="L899" s="63">
        <v>2799</v>
      </c>
      <c r="M899" s="10" t="str">
        <f>VLOOKUP(L899,'Reference_data '!$A$2:$B$17,2,0)</f>
        <v>Prakash</v>
      </c>
      <c r="N899" s="10" t="str">
        <f>VLOOKUP(L899,'Reference_data '!$A$2:$C$18,3,0)</f>
        <v>INS</v>
      </c>
      <c r="O899" s="134">
        <v>44941</v>
      </c>
      <c r="Q899" s="134">
        <v>44941</v>
      </c>
      <c r="R899" s="63">
        <v>1</v>
      </c>
      <c r="S899" s="139" t="s">
        <v>1715</v>
      </c>
      <c r="AA899" s="63" t="s">
        <v>14</v>
      </c>
    </row>
    <row r="900" spans="1:27" ht="26.5" customHeight="1" x14ac:dyDescent="0.35">
      <c r="A900" s="10">
        <f t="shared" si="40"/>
        <v>5</v>
      </c>
      <c r="B900" s="10">
        <f t="shared" si="39"/>
        <v>1</v>
      </c>
      <c r="C900" s="177">
        <v>13147353</v>
      </c>
      <c r="D900" s="43">
        <v>44954</v>
      </c>
      <c r="E900" s="25" t="s">
        <v>1716</v>
      </c>
      <c r="F900" s="25" t="s">
        <v>380</v>
      </c>
      <c r="G900" s="25" t="s">
        <v>10</v>
      </c>
      <c r="H900" s="25" t="s">
        <v>218</v>
      </c>
      <c r="I900" s="25" t="s">
        <v>263</v>
      </c>
      <c r="J900" s="25" t="s">
        <v>220</v>
      </c>
      <c r="K900" s="4" t="str">
        <f>IF(_xlfn.XLOOKUP(LEFT(F900,12),'Reference_data '!G:G,'Reference_data '!I:I,"First Error",0,1)="First Error",_xlfn.XLOOKUP(LEFT(F900,7),'Reference_data '!G:G,'Reference_data '!H:H,"Second Error",0,1),_xlfn.XLOOKUP(LEFT(F900,12),'Reference_data '!G:G,'Reference_data '!I:I,"First Error",0,1))</f>
        <v>RAW PRODUCT TANKFARM RMFG</v>
      </c>
      <c r="L900" s="63">
        <v>2781</v>
      </c>
      <c r="M900" s="10" t="str">
        <f>VLOOKUP(L900,'Reference_data '!$A$2:$B$17,2,0)</f>
        <v>Bhim Rao</v>
      </c>
      <c r="N900" s="10" t="str">
        <f>VLOOKUP(L900,'Reference_data '!$A$2:$C$18,3,0)</f>
        <v>MEC</v>
      </c>
      <c r="AA900" s="63"/>
    </row>
    <row r="901" spans="1:27" ht="26.5" customHeight="1" x14ac:dyDescent="0.35">
      <c r="A901" s="10">
        <f t="shared" si="40"/>
        <v>5</v>
      </c>
      <c r="B901" s="10">
        <f t="shared" si="39"/>
        <v>1</v>
      </c>
      <c r="C901" s="177">
        <v>13147463</v>
      </c>
      <c r="D901" s="376">
        <v>44954</v>
      </c>
      <c r="E901" s="25" t="s">
        <v>1717</v>
      </c>
      <c r="F901" s="25" t="s">
        <v>1275</v>
      </c>
      <c r="G901" s="25" t="s">
        <v>61</v>
      </c>
      <c r="H901" s="25" t="s">
        <v>218</v>
      </c>
      <c r="I901" s="25" t="s">
        <v>219</v>
      </c>
      <c r="J901" s="25" t="s">
        <v>220</v>
      </c>
      <c r="K901" s="4" t="str">
        <f>IF(_xlfn.XLOOKUP(LEFT(F901,12),'Reference_data '!G:G,'Reference_data '!I:I,"First Error",0,1)="First Error",_xlfn.XLOOKUP(LEFT(F901,7),'Reference_data '!G:G,'Reference_data '!H:H,"Second Error",0,1),_xlfn.XLOOKUP(LEFT(F901,12),'Reference_data '!G:G,'Reference_data '!I:I,"First Error",0,1))</f>
        <v>PACKING</v>
      </c>
      <c r="M901" s="10" t="e">
        <f>VLOOKUP(L901,'Reference_data '!$A$2:$B$17,2,0)</f>
        <v>#N/A</v>
      </c>
      <c r="N901" s="10" t="e">
        <f>VLOOKUP(L901,'Reference_data '!$A$2:$C$18,3,0)</f>
        <v>#N/A</v>
      </c>
      <c r="O901" s="134">
        <v>44957</v>
      </c>
      <c r="S901" s="139" t="s">
        <v>1186</v>
      </c>
      <c r="AA901" s="63"/>
    </row>
    <row r="902" spans="1:27" ht="26.5" customHeight="1" x14ac:dyDescent="0.35">
      <c r="A902" s="10">
        <f t="shared" si="40"/>
        <v>5</v>
      </c>
      <c r="B902" s="10">
        <f t="shared" si="39"/>
        <v>5</v>
      </c>
      <c r="C902" s="177">
        <v>13147567</v>
      </c>
      <c r="D902" s="43">
        <v>44954</v>
      </c>
      <c r="E902" s="25" t="s">
        <v>1718</v>
      </c>
      <c r="F902" s="25" t="s">
        <v>30</v>
      </c>
      <c r="G902" s="25" t="s">
        <v>92</v>
      </c>
      <c r="H902" s="25" t="s">
        <v>218</v>
      </c>
      <c r="I902" s="25" t="s">
        <v>344</v>
      </c>
      <c r="J902" s="25" t="s">
        <v>220</v>
      </c>
      <c r="K902" s="4" t="str">
        <f>IF(_xlfn.XLOOKUP(LEFT(F902,12),'Reference_data '!G:G,'Reference_data '!I:I,"First Error",0,1)="First Error",_xlfn.XLOOKUP(LEFT(F902,7),'Reference_data '!G:G,'Reference_data '!H:H,"Second Error",0,1),_xlfn.XLOOKUP(LEFT(F902,12),'Reference_data '!G:G,'Reference_data '!I:I,"First Error",0,1))</f>
        <v xml:space="preserve"> ETP</v>
      </c>
      <c r="L902" s="63">
        <v>3346</v>
      </c>
      <c r="M902" s="10" t="str">
        <f>VLOOKUP(L902,'Reference_data '!$A$2:$B$17,2,0)</f>
        <v>Manish</v>
      </c>
      <c r="N902" s="10" t="str">
        <f>VLOOKUP(L902,'Reference_data '!$A$2:$C$18,3,0)</f>
        <v>INS</v>
      </c>
      <c r="O902" s="134">
        <v>44959</v>
      </c>
      <c r="Q902" s="134">
        <v>44959</v>
      </c>
      <c r="R902" s="63">
        <v>0.3</v>
      </c>
      <c r="S902" s="139" t="s">
        <v>1719</v>
      </c>
      <c r="AA902" s="63"/>
    </row>
    <row r="903" spans="1:27" ht="26.5" customHeight="1" x14ac:dyDescent="0.35">
      <c r="A903" s="10">
        <f t="shared" si="40"/>
        <v>5</v>
      </c>
      <c r="B903" s="10">
        <f t="shared" si="39"/>
        <v>5</v>
      </c>
      <c r="C903" s="177">
        <v>13147585</v>
      </c>
      <c r="D903" s="43">
        <v>44954</v>
      </c>
      <c r="E903" s="25" t="s">
        <v>1720</v>
      </c>
      <c r="F903" s="25" t="s">
        <v>217</v>
      </c>
      <c r="G903" s="25" t="s">
        <v>10</v>
      </c>
      <c r="H903" s="25" t="s">
        <v>223</v>
      </c>
      <c r="I903" s="25" t="s">
        <v>219</v>
      </c>
      <c r="J903" s="25" t="s">
        <v>220</v>
      </c>
      <c r="K903" s="4" t="str">
        <f>IF(_xlfn.XLOOKUP(LEFT(F903,12),'Reference_data '!G:G,'Reference_data '!I:I,"First Error",0,1)="First Error",_xlfn.XLOOKUP(LEFT(F903,7),'Reference_data '!G:G,'Reference_data '!H:H,"Second Error",0,1),_xlfn.XLOOKUP(LEFT(F903,12),'Reference_data '!G:G,'Reference_data '!I:I,"First Error",0,1))</f>
        <v>PACKING</v>
      </c>
      <c r="L903" s="63">
        <v>2784</v>
      </c>
      <c r="M903" s="10" t="str">
        <f>VLOOKUP(L903,'Reference_data '!$A$2:$B$17,2,0)</f>
        <v>Jignesh</v>
      </c>
      <c r="N903" s="10" t="str">
        <f>VLOOKUP(L903,'Reference_data '!$A$2:$C$18,3,0)</f>
        <v>MEC</v>
      </c>
      <c r="O903" s="134">
        <v>44954</v>
      </c>
      <c r="Q903" s="134">
        <v>44954</v>
      </c>
      <c r="R903" s="63">
        <v>1</v>
      </c>
      <c r="AA903" s="63" t="s">
        <v>140</v>
      </c>
    </row>
    <row r="904" spans="1:27" ht="26.5" customHeight="1" x14ac:dyDescent="0.35">
      <c r="A904" s="10">
        <f t="shared" si="40"/>
        <v>5</v>
      </c>
      <c r="B904" s="10">
        <f t="shared" si="39"/>
        <v>5</v>
      </c>
      <c r="C904" s="177">
        <v>13147728</v>
      </c>
      <c r="D904" s="43">
        <v>44955</v>
      </c>
      <c r="E904" s="25" t="s">
        <v>1721</v>
      </c>
      <c r="F904" s="25" t="s">
        <v>394</v>
      </c>
      <c r="G904" s="25" t="s">
        <v>10</v>
      </c>
      <c r="H904" s="25" t="s">
        <v>237</v>
      </c>
      <c r="I904" s="25" t="s">
        <v>382</v>
      </c>
      <c r="J904" s="25" t="s">
        <v>220</v>
      </c>
      <c r="K904" s="4" t="str">
        <f>IF(_xlfn.XLOOKUP(LEFT(F904,12),'Reference_data '!G:G,'Reference_data '!I:I,"First Error",0,1)="First Error",_xlfn.XLOOKUP(LEFT(F904,7),'Reference_data '!G:G,'Reference_data '!H:H,"Second Error",0,1),_xlfn.XLOOKUP(LEFT(F904,12),'Reference_data '!G:G,'Reference_data '!I:I,"First Error",0,1))</f>
        <v>PACKING</v>
      </c>
      <c r="L904" s="63">
        <v>2792</v>
      </c>
      <c r="M904" s="10" t="str">
        <f>VLOOKUP(L904,'Reference_data '!$A$2:$B$17,2,0)</f>
        <v>Bhagat</v>
      </c>
      <c r="N904" s="10" t="str">
        <f>VLOOKUP(L904,'Reference_data '!$A$2:$C$18,3,0)</f>
        <v>ELE</v>
      </c>
      <c r="O904" s="134">
        <v>44954</v>
      </c>
      <c r="Q904" s="134">
        <v>44954</v>
      </c>
      <c r="R904" s="63">
        <v>2.5</v>
      </c>
      <c r="S904" s="139" t="s">
        <v>1722</v>
      </c>
      <c r="AA904" s="63" t="s">
        <v>140</v>
      </c>
    </row>
    <row r="905" spans="1:27" ht="26.5" customHeight="1" x14ac:dyDescent="0.35">
      <c r="A905" s="10">
        <f t="shared" si="40"/>
        <v>5</v>
      </c>
      <c r="B905" s="10">
        <f t="shared" si="39"/>
        <v>5</v>
      </c>
      <c r="C905" s="177">
        <v>13147892</v>
      </c>
      <c r="D905" s="43">
        <v>44955</v>
      </c>
      <c r="E905" s="25" t="s">
        <v>1723</v>
      </c>
      <c r="F905" s="25" t="s">
        <v>217</v>
      </c>
      <c r="G905" s="25" t="s">
        <v>10</v>
      </c>
      <c r="H905" s="25" t="s">
        <v>218</v>
      </c>
      <c r="I905" s="25" t="s">
        <v>435</v>
      </c>
      <c r="J905" s="25" t="s">
        <v>220</v>
      </c>
      <c r="K905" s="4" t="str">
        <f>IF(_xlfn.XLOOKUP(LEFT(F905,12),'Reference_data '!G:G,'Reference_data '!I:I,"First Error",0,1)="First Error",_xlfn.XLOOKUP(LEFT(F905,7),'Reference_data '!G:G,'Reference_data '!H:H,"Second Error",0,1),_xlfn.XLOOKUP(LEFT(F905,12),'Reference_data '!G:G,'Reference_data '!I:I,"First Error",0,1))</f>
        <v>PACKING</v>
      </c>
      <c r="L905" s="63">
        <v>2787</v>
      </c>
      <c r="M905" s="10" t="str">
        <f>VLOOKUP(L905,'Reference_data '!$A$2:$B$17,2,0)</f>
        <v>Vikram</v>
      </c>
      <c r="N905" s="10" t="str">
        <f>VLOOKUP(L905,'Reference_data '!$A$2:$C$18,3,0)</f>
        <v>MEC</v>
      </c>
      <c r="O905" s="134">
        <v>44955</v>
      </c>
      <c r="Q905" s="134">
        <v>44955</v>
      </c>
      <c r="R905" s="63">
        <v>1</v>
      </c>
      <c r="AA905" s="63" t="s">
        <v>66</v>
      </c>
    </row>
    <row r="906" spans="1:27" ht="26.5" customHeight="1" x14ac:dyDescent="0.35">
      <c r="A906" s="10">
        <f t="shared" si="40"/>
        <v>5</v>
      </c>
      <c r="B906" s="10">
        <f t="shared" si="39"/>
        <v>5</v>
      </c>
      <c r="C906" s="177">
        <v>13147893</v>
      </c>
      <c r="D906" s="376">
        <v>44955</v>
      </c>
      <c r="E906" s="25" t="s">
        <v>1724</v>
      </c>
      <c r="F906" s="25" t="s">
        <v>217</v>
      </c>
      <c r="G906" s="25" t="s">
        <v>61</v>
      </c>
      <c r="H906" s="25" t="s">
        <v>218</v>
      </c>
      <c r="I906" s="25" t="s">
        <v>435</v>
      </c>
      <c r="J906" s="25" t="s">
        <v>220</v>
      </c>
      <c r="K906" s="4" t="str">
        <f>IF(_xlfn.XLOOKUP(LEFT(F906,12),'Reference_data '!G:G,'Reference_data '!I:I,"First Error",0,1)="First Error",_xlfn.XLOOKUP(LEFT(F906,7),'Reference_data '!G:G,'Reference_data '!H:H,"Second Error",0,1),_xlfn.XLOOKUP(LEFT(F906,12),'Reference_data '!G:G,'Reference_data '!I:I,"First Error",0,1))</f>
        <v>PACKING</v>
      </c>
      <c r="L906" s="63">
        <v>3195</v>
      </c>
      <c r="M906" s="10" t="str">
        <f>VLOOKUP(L906,'Reference_data '!$A$2:$B$17,2,0)</f>
        <v>Mehul</v>
      </c>
      <c r="N906" s="10" t="str">
        <f>VLOOKUP(L906,'Reference_data '!$A$2:$C$18,3,0)</f>
        <v>ELE</v>
      </c>
      <c r="O906" s="134">
        <v>44955</v>
      </c>
      <c r="Q906" s="134">
        <v>44955</v>
      </c>
      <c r="R906" s="63">
        <v>0.5</v>
      </c>
      <c r="S906" s="139" t="s">
        <v>1725</v>
      </c>
      <c r="AA906" s="63" t="s">
        <v>140</v>
      </c>
    </row>
    <row r="907" spans="1:27" ht="26.5" customHeight="1" x14ac:dyDescent="0.35">
      <c r="A907" s="10">
        <f t="shared" si="40"/>
        <v>4</v>
      </c>
      <c r="B907" s="10">
        <f t="shared" si="39"/>
        <v>4</v>
      </c>
      <c r="C907" s="177">
        <v>13146634</v>
      </c>
      <c r="D907" s="43">
        <v>44952</v>
      </c>
      <c r="E907" s="25" t="s">
        <v>1726</v>
      </c>
      <c r="F907" s="25" t="s">
        <v>128</v>
      </c>
      <c r="G907" s="25" t="s">
        <v>10</v>
      </c>
      <c r="H907" s="25" t="s">
        <v>218</v>
      </c>
      <c r="I907" s="25" t="s">
        <v>251</v>
      </c>
      <c r="J907" s="25" t="s">
        <v>220</v>
      </c>
      <c r="K907" s="4" t="str">
        <f>IF(_xlfn.XLOOKUP(LEFT(F907,12),'Reference_data '!G:G,'Reference_data '!I:I,"First Error",0,1)="First Error",_xlfn.XLOOKUP(LEFT(F907,7),'Reference_data '!G:G,'Reference_data '!H:H,"Second Error",0,1),_xlfn.XLOOKUP(LEFT(F907,12),'Reference_data '!G:G,'Reference_data '!I:I,"First Error",0,1))</f>
        <v>REFINERY-DEODERIZATION CHEMICAL REFINERY 600 TPD</v>
      </c>
      <c r="L907" s="63">
        <v>2785</v>
      </c>
      <c r="M907" s="10" t="str">
        <f>VLOOKUP(L907,'Reference_data '!$A$2:$B$17,2,0)</f>
        <v>Manu</v>
      </c>
      <c r="N907" s="10" t="str">
        <f>VLOOKUP(L907,'Reference_data '!$A$2:$C$18,3,0)</f>
        <v>MEC</v>
      </c>
      <c r="O907" s="134">
        <v>44952</v>
      </c>
      <c r="Q907" s="134">
        <v>44952</v>
      </c>
      <c r="R907" s="63">
        <v>0.5</v>
      </c>
      <c r="AA907" s="63" t="s">
        <v>140</v>
      </c>
    </row>
    <row r="908" spans="1:27" ht="26.5" customHeight="1" x14ac:dyDescent="0.35">
      <c r="A908" s="10">
        <f t="shared" si="40"/>
        <v>8</v>
      </c>
      <c r="B908" s="63">
        <f t="shared" si="39"/>
        <v>9</v>
      </c>
      <c r="C908" s="177">
        <v>13161773</v>
      </c>
      <c r="D908" s="43">
        <v>44978</v>
      </c>
      <c r="E908" s="25" t="s">
        <v>1727</v>
      </c>
      <c r="F908" s="25" t="s">
        <v>1728</v>
      </c>
      <c r="G908" s="25" t="s">
        <v>10</v>
      </c>
      <c r="H908" s="25" t="s">
        <v>218</v>
      </c>
      <c r="I908" s="25" t="s">
        <v>266</v>
      </c>
      <c r="J908" s="25" t="s">
        <v>220</v>
      </c>
      <c r="K908" s="4" t="str">
        <f>IF(_xlfn.XLOOKUP(LEFT(F908,12),'Reference_data '!G:G,'Reference_data '!I:I,"First Error",0,1)="First Error",_xlfn.XLOOKUP(LEFT(F908,7),'Reference_data '!G:G,'Reference_data '!H:H,"Second Error",0,1),_xlfn.XLOOKUP(LEFT(F908,12),'Reference_data '!G:G,'Reference_data '!I:I,"First Error",0,1))</f>
        <v>REFINERY-DEODERIZATION CHEMICAL REFINERY 600 TPD</v>
      </c>
      <c r="L908" s="63">
        <v>8</v>
      </c>
      <c r="M908" s="10" t="e">
        <f>VLOOKUP(L908,'Reference_data '!$A$2:$B$17,2,0)</f>
        <v>#N/A</v>
      </c>
      <c r="N908" s="10" t="str">
        <f>VLOOKUP(L908,'Reference_data '!$A$2:$C$18,3,0)</f>
        <v>EXT</v>
      </c>
      <c r="O908" s="134">
        <v>44983</v>
      </c>
      <c r="Q908" s="134">
        <v>44987</v>
      </c>
      <c r="R908" s="63">
        <v>2</v>
      </c>
      <c r="AA908" s="63" t="s">
        <v>114</v>
      </c>
    </row>
    <row r="909" spans="1:27" ht="26.5" customHeight="1" x14ac:dyDescent="0.35">
      <c r="A909" s="10">
        <f t="shared" si="40"/>
        <v>5</v>
      </c>
      <c r="B909" s="10">
        <f t="shared" si="39"/>
        <v>5</v>
      </c>
      <c r="C909" s="177">
        <v>13147943</v>
      </c>
      <c r="D909" s="376">
        <v>44955</v>
      </c>
      <c r="E909" s="25" t="s">
        <v>1729</v>
      </c>
      <c r="F909" s="25" t="s">
        <v>478</v>
      </c>
      <c r="G909" s="25" t="s">
        <v>92</v>
      </c>
      <c r="H909" s="25" t="s">
        <v>213</v>
      </c>
      <c r="I909" s="25" t="s">
        <v>238</v>
      </c>
      <c r="J909" s="25" t="s">
        <v>220</v>
      </c>
      <c r="K909" s="4" t="str">
        <f>IF(_xlfn.XLOOKUP(LEFT(F909,12),'Reference_data '!G:G,'Reference_data '!I:I,"First Error",0,1)="First Error",_xlfn.XLOOKUP(LEFT(F909,7),'Reference_data '!G:G,'Reference_data '!H:H,"Second Error",0,1),_xlfn.XLOOKUP(LEFT(F909,12),'Reference_data '!G:G,'Reference_data '!I:I,"First Error",0,1))</f>
        <v>PACKING-MOULDING PLANT</v>
      </c>
      <c r="L909" s="63">
        <v>3070</v>
      </c>
      <c r="M909" s="10" t="str">
        <f>VLOOKUP(L909,'Reference_data '!$A$2:$B$17,2,0)</f>
        <v>Mahesh</v>
      </c>
      <c r="N909" s="10" t="str">
        <f>VLOOKUP(L909,'Reference_data '!$A$2:$C$18,3,0)</f>
        <v>MEC</v>
      </c>
      <c r="O909" s="134">
        <v>44956</v>
      </c>
      <c r="Q909" s="134">
        <v>44956</v>
      </c>
      <c r="R909" s="63">
        <v>1.2</v>
      </c>
      <c r="AA909" s="63" t="s">
        <v>140</v>
      </c>
    </row>
    <row r="910" spans="1:27" ht="26.5" customHeight="1" x14ac:dyDescent="0.35">
      <c r="A910" s="10">
        <f t="shared" si="40"/>
        <v>7</v>
      </c>
      <c r="B910" s="63">
        <f t="shared" si="39"/>
        <v>1</v>
      </c>
      <c r="C910" s="177">
        <v>13159778</v>
      </c>
      <c r="D910" s="43">
        <v>44973</v>
      </c>
      <c r="E910" s="25" t="s">
        <v>1730</v>
      </c>
      <c r="F910" s="25" t="s">
        <v>128</v>
      </c>
      <c r="G910" s="25" t="s">
        <v>10</v>
      </c>
      <c r="H910" s="25" t="s">
        <v>223</v>
      </c>
      <c r="I910" s="25" t="s">
        <v>233</v>
      </c>
      <c r="J910" s="25" t="s">
        <v>220</v>
      </c>
      <c r="K910" s="4" t="str">
        <f>IF(_xlfn.XLOOKUP(LEFT(F910,12),'Reference_data '!G:G,'Reference_data '!I:I,"First Error",0,1)="First Error",_xlfn.XLOOKUP(LEFT(F910,7),'Reference_data '!G:G,'Reference_data '!H:H,"Second Error",0,1),_xlfn.XLOOKUP(LEFT(F910,12),'Reference_data '!G:G,'Reference_data '!I:I,"First Error",0,1))</f>
        <v>REFINERY-DEODERIZATION CHEMICAL REFINERY 600 TPD</v>
      </c>
      <c r="M910" s="10" t="e">
        <f>VLOOKUP(L910,'Reference_data '!$A$2:$B$17,2,0)</f>
        <v>#N/A</v>
      </c>
      <c r="N910" s="10" t="e">
        <f>VLOOKUP(L910,'Reference_data '!$A$2:$C$18,3,0)</f>
        <v>#N/A</v>
      </c>
      <c r="Q910" s="134"/>
      <c r="S910" s="139" t="s">
        <v>1731</v>
      </c>
      <c r="AA910" s="63"/>
    </row>
    <row r="911" spans="1:27" ht="26.5" customHeight="1" x14ac:dyDescent="0.35">
      <c r="A911" s="10">
        <f t="shared" si="40"/>
        <v>8</v>
      </c>
      <c r="B911" s="63">
        <f t="shared" si="39"/>
        <v>1</v>
      </c>
      <c r="C911" s="177">
        <v>13161768</v>
      </c>
      <c r="D911" s="43">
        <v>44977</v>
      </c>
      <c r="E911" s="25" t="s">
        <v>1732</v>
      </c>
      <c r="F911" s="25" t="s">
        <v>1733</v>
      </c>
      <c r="G911" s="25" t="s">
        <v>61</v>
      </c>
      <c r="H911" s="25" t="s">
        <v>218</v>
      </c>
      <c r="I911" s="25" t="s">
        <v>266</v>
      </c>
      <c r="J911" s="25" t="s">
        <v>220</v>
      </c>
      <c r="K911" s="4" t="str">
        <f>IF(_xlfn.XLOOKUP(LEFT(F911,12),'Reference_data '!G:G,'Reference_data '!I:I,"First Error",0,1)="First Error",_xlfn.XLOOKUP(LEFT(F911,7),'Reference_data '!G:G,'Reference_data '!H:H,"Second Error",0,1),_xlfn.XLOOKUP(LEFT(F911,12),'Reference_data '!G:G,'Reference_data '!I:I,"First Error",0,1))</f>
        <v>REFINERY-DEODERIZATION CHEMICAL REFINERY 600 TPD</v>
      </c>
      <c r="M911" s="10" t="e">
        <f>VLOOKUP(L911,'Reference_data '!$A$2:$B$17,2,0)</f>
        <v>#N/A</v>
      </c>
      <c r="N911" s="10" t="e">
        <f>VLOOKUP(L911,'Reference_data '!$A$2:$C$18,3,0)</f>
        <v>#N/A</v>
      </c>
      <c r="O911" s="134">
        <v>44981</v>
      </c>
      <c r="AA911" s="63"/>
    </row>
    <row r="912" spans="1:27" ht="26.5" customHeight="1" x14ac:dyDescent="0.35">
      <c r="A912" s="10">
        <f t="shared" si="40"/>
        <v>10</v>
      </c>
      <c r="B912" s="63">
        <f t="shared" si="39"/>
        <v>10</v>
      </c>
      <c r="C912" s="177">
        <v>13171201</v>
      </c>
      <c r="D912" s="43">
        <v>44994</v>
      </c>
      <c r="E912" s="25" t="s">
        <v>1734</v>
      </c>
      <c r="F912" s="25" t="s">
        <v>128</v>
      </c>
      <c r="G912" s="25" t="s">
        <v>10</v>
      </c>
      <c r="H912" s="25" t="s">
        <v>218</v>
      </c>
      <c r="I912" s="25" t="s">
        <v>291</v>
      </c>
      <c r="J912" s="25" t="s">
        <v>220</v>
      </c>
      <c r="K912" s="4" t="str">
        <f>IF(_xlfn.XLOOKUP(LEFT(F912,12),'Reference_data '!G:G,'Reference_data '!I:I,"First Error",0,1)="First Error",_xlfn.XLOOKUP(LEFT(F912,7),'Reference_data '!G:G,'Reference_data '!H:H,"Second Error",0,1),_xlfn.XLOOKUP(LEFT(F912,12),'Reference_data '!G:G,'Reference_data '!I:I,"First Error",0,1))</f>
        <v>REFINERY-DEODERIZATION CHEMICAL REFINERY 600 TPD</v>
      </c>
      <c r="L912" s="63">
        <v>2781</v>
      </c>
      <c r="M912" s="10" t="str">
        <f>VLOOKUP(L912,'Reference_data '!$A$2:$B$17,2,0)</f>
        <v>Bhim Rao</v>
      </c>
      <c r="N912" s="10" t="str">
        <f>VLOOKUP(L912,'Reference_data '!$A$2:$C$18,3,0)</f>
        <v>MEC</v>
      </c>
      <c r="O912" s="134">
        <v>44993</v>
      </c>
      <c r="Q912" s="134">
        <v>44993</v>
      </c>
      <c r="R912" s="63">
        <v>1</v>
      </c>
      <c r="AA912" s="63" t="s">
        <v>66</v>
      </c>
    </row>
    <row r="913" spans="1:29" ht="26.5" customHeight="1" x14ac:dyDescent="0.35">
      <c r="A913" s="10">
        <f t="shared" si="40"/>
        <v>10</v>
      </c>
      <c r="B913" s="63">
        <f t="shared" si="39"/>
        <v>1</v>
      </c>
      <c r="C913" s="177">
        <v>13171525</v>
      </c>
      <c r="D913" s="43">
        <v>44994</v>
      </c>
      <c r="E913" s="25" t="s">
        <v>1735</v>
      </c>
      <c r="F913" s="25" t="s">
        <v>128</v>
      </c>
      <c r="G913" s="25" t="s">
        <v>92</v>
      </c>
      <c r="H913" s="25" t="s">
        <v>218</v>
      </c>
      <c r="I913" s="25" t="s">
        <v>287</v>
      </c>
      <c r="J913" s="25" t="s">
        <v>220</v>
      </c>
      <c r="K913" s="4" t="str">
        <f>IF(_xlfn.XLOOKUP(LEFT(F913,12),'Reference_data '!G:G,'Reference_data '!I:I,"First Error",0,1)="First Error",_xlfn.XLOOKUP(LEFT(F913,7),'Reference_data '!G:G,'Reference_data '!H:H,"Second Error",0,1),_xlfn.XLOOKUP(LEFT(F913,12),'Reference_data '!G:G,'Reference_data '!I:I,"First Error",0,1))</f>
        <v>REFINERY-DEODERIZATION CHEMICAL REFINERY 600 TPD</v>
      </c>
      <c r="L913" s="63">
        <v>2800</v>
      </c>
      <c r="M913" s="10" t="str">
        <f>VLOOKUP(L913,'Reference_data '!$A$2:$B$17,2,0)</f>
        <v>Dhaval</v>
      </c>
      <c r="N913" s="10" t="str">
        <f>VLOOKUP(L913,'Reference_data '!$A$2:$C$18,3,0)</f>
        <v>INS</v>
      </c>
      <c r="O913" s="134">
        <v>44995</v>
      </c>
      <c r="AA913" s="63"/>
    </row>
    <row r="914" spans="1:29" ht="26.5" customHeight="1" x14ac:dyDescent="0.35">
      <c r="A914" s="10">
        <f t="shared" si="40"/>
        <v>11</v>
      </c>
      <c r="B914" s="63" t="str">
        <f t="shared" si="39"/>
        <v/>
      </c>
      <c r="C914" s="177">
        <v>13173565</v>
      </c>
      <c r="D914" s="43">
        <v>44998</v>
      </c>
      <c r="E914" s="25" t="s">
        <v>1736</v>
      </c>
      <c r="F914" s="25" t="s">
        <v>1680</v>
      </c>
      <c r="G914" s="25" t="s">
        <v>10</v>
      </c>
      <c r="H914" s="25" t="s">
        <v>218</v>
      </c>
      <c r="I914" s="25" t="s">
        <v>270</v>
      </c>
      <c r="J914" s="25" t="s">
        <v>256</v>
      </c>
      <c r="K914" s="4" t="str">
        <f>IF(_xlfn.XLOOKUP(LEFT(F914,12),'Reference_data '!G:G,'Reference_data '!I:I,"First Error",0,1)="First Error",_xlfn.XLOOKUP(LEFT(F914,7),'Reference_data '!G:G,'Reference_data '!H:H,"Second Error",0,1),_xlfn.XLOOKUP(LEFT(F914,12),'Reference_data '!G:G,'Reference_data '!I:I,"First Error",0,1))</f>
        <v>REFINERY-DEODERIZATION CHEMICAL REFINERY 600 TPD</v>
      </c>
      <c r="L914" s="63">
        <v>2781</v>
      </c>
      <c r="M914" s="10" t="str">
        <f>VLOOKUP(L914,'Reference_data '!$A$2:$B$17,2,0)</f>
        <v>Bhim Rao</v>
      </c>
      <c r="N914" s="10" t="str">
        <f>VLOOKUP(L914,'Reference_data '!$A$2:$C$18,3,0)</f>
        <v>MEC</v>
      </c>
      <c r="O914" s="134">
        <v>45000</v>
      </c>
      <c r="P914" s="134">
        <v>45002</v>
      </c>
      <c r="S914" s="139" t="s">
        <v>1737</v>
      </c>
      <c r="AA914" s="63"/>
    </row>
    <row r="915" spans="1:29" ht="26.5" customHeight="1" x14ac:dyDescent="0.35">
      <c r="A915" s="10">
        <f t="shared" si="40"/>
        <v>5</v>
      </c>
      <c r="B915" s="10">
        <f t="shared" si="39"/>
        <v>5</v>
      </c>
      <c r="C915" s="177">
        <v>13148034</v>
      </c>
      <c r="D915" s="376">
        <v>44955</v>
      </c>
      <c r="E915" s="25" t="s">
        <v>1738</v>
      </c>
      <c r="F915" s="25" t="s">
        <v>394</v>
      </c>
      <c r="G915" s="25" t="s">
        <v>92</v>
      </c>
      <c r="H915" s="25" t="s">
        <v>218</v>
      </c>
      <c r="I915" s="25" t="s">
        <v>435</v>
      </c>
      <c r="J915" s="25" t="s">
        <v>220</v>
      </c>
      <c r="K915" s="4" t="str">
        <f>IF(_xlfn.XLOOKUP(LEFT(F915,12),'Reference_data '!G:G,'Reference_data '!I:I,"First Error",0,1)="First Error",_xlfn.XLOOKUP(LEFT(F915,7),'Reference_data '!G:G,'Reference_data '!H:H,"Second Error",0,1),_xlfn.XLOOKUP(LEFT(F915,12),'Reference_data '!G:G,'Reference_data '!I:I,"First Error",0,1))</f>
        <v>PACKING</v>
      </c>
      <c r="L915" s="63">
        <v>3346</v>
      </c>
      <c r="M915" s="10" t="str">
        <f>VLOOKUP(L915,'Reference_data '!$A$2:$B$17,2,0)</f>
        <v>Manish</v>
      </c>
      <c r="N915" s="10" t="str">
        <f>VLOOKUP(L915,'Reference_data '!$A$2:$C$18,3,0)</f>
        <v>INS</v>
      </c>
      <c r="O915" s="134">
        <v>44955</v>
      </c>
      <c r="Q915" s="134">
        <v>44955</v>
      </c>
      <c r="R915" s="63">
        <v>0.8</v>
      </c>
      <c r="AA915" s="63" t="s">
        <v>140</v>
      </c>
    </row>
    <row r="916" spans="1:29" ht="26.5" customHeight="1" x14ac:dyDescent="0.35">
      <c r="A916" s="10">
        <f t="shared" si="40"/>
        <v>5</v>
      </c>
      <c r="B916" s="10">
        <f t="shared" si="39"/>
        <v>1</v>
      </c>
      <c r="C916" s="177">
        <v>13148035</v>
      </c>
      <c r="D916" s="376">
        <v>44955</v>
      </c>
      <c r="E916" s="25" t="s">
        <v>1739</v>
      </c>
      <c r="F916" s="25" t="s">
        <v>1740</v>
      </c>
      <c r="G916" s="25" t="s">
        <v>92</v>
      </c>
      <c r="H916" s="25" t="s">
        <v>218</v>
      </c>
      <c r="I916" s="25" t="s">
        <v>435</v>
      </c>
      <c r="J916" s="25" t="s">
        <v>220</v>
      </c>
      <c r="K916" s="4" t="str">
        <f>IF(_xlfn.XLOOKUP(LEFT(F916,12),'Reference_data '!G:G,'Reference_data '!I:I,"First Error",0,1)="First Error",_xlfn.XLOOKUP(LEFT(F916,7),'Reference_data '!G:G,'Reference_data '!H:H,"Second Error",0,1),_xlfn.XLOOKUP(LEFT(F916,12),'Reference_data '!G:G,'Reference_data '!I:I,"First Error",0,1))</f>
        <v>PACKING</v>
      </c>
      <c r="M916" s="10" t="e">
        <f>VLOOKUP(L916,'Reference_data '!$A$2:$B$17,2,0)</f>
        <v>#N/A</v>
      </c>
      <c r="N916" s="10" t="e">
        <f>VLOOKUP(L916,'Reference_data '!$A$2:$C$18,3,0)</f>
        <v>#N/A</v>
      </c>
      <c r="AA916" s="63"/>
    </row>
    <row r="917" spans="1:29" ht="26.5" customHeight="1" x14ac:dyDescent="0.35">
      <c r="A917" s="10">
        <f t="shared" si="40"/>
        <v>5</v>
      </c>
      <c r="B917" s="10">
        <f t="shared" si="39"/>
        <v>5</v>
      </c>
      <c r="C917" s="177">
        <v>13148047</v>
      </c>
      <c r="D917" s="376">
        <v>44955</v>
      </c>
      <c r="E917" s="25" t="s">
        <v>1741</v>
      </c>
      <c r="F917" s="25" t="s">
        <v>902</v>
      </c>
      <c r="G917" s="25" t="s">
        <v>92</v>
      </c>
      <c r="H917" s="25" t="s">
        <v>218</v>
      </c>
      <c r="I917" s="25" t="s">
        <v>435</v>
      </c>
      <c r="J917" s="25" t="s">
        <v>220</v>
      </c>
      <c r="K917" s="4" t="str">
        <f>IF(_xlfn.XLOOKUP(LEFT(F917,12),'Reference_data '!G:G,'Reference_data '!I:I,"First Error",0,1)="First Error",_xlfn.XLOOKUP(LEFT(F917,7),'Reference_data '!G:G,'Reference_data '!H:H,"Second Error",0,1),_xlfn.XLOOKUP(LEFT(F917,12),'Reference_data '!G:G,'Reference_data '!I:I,"First Error",0,1))</f>
        <v>PACKING</v>
      </c>
      <c r="L917" s="63">
        <v>3346</v>
      </c>
      <c r="M917" s="10" t="str">
        <f>VLOOKUP(L917,'Reference_data '!$A$2:$B$17,2,0)</f>
        <v>Manish</v>
      </c>
      <c r="N917" s="10" t="str">
        <f>VLOOKUP(L917,'Reference_data '!$A$2:$C$18,3,0)</f>
        <v>INS</v>
      </c>
      <c r="O917" s="134">
        <v>44955</v>
      </c>
      <c r="Q917" s="134">
        <v>44955</v>
      </c>
      <c r="R917" s="63">
        <v>1.5</v>
      </c>
      <c r="AA917" s="63" t="s">
        <v>14</v>
      </c>
    </row>
    <row r="918" spans="1:29" ht="26.5" customHeight="1" x14ac:dyDescent="0.35">
      <c r="A918" s="10">
        <f t="shared" si="40"/>
        <v>5</v>
      </c>
      <c r="B918" s="10">
        <f t="shared" si="39"/>
        <v>5</v>
      </c>
      <c r="C918" s="177">
        <v>13148048</v>
      </c>
      <c r="D918" s="376">
        <v>44955</v>
      </c>
      <c r="E918" s="25" t="s">
        <v>1742</v>
      </c>
      <c r="F918" s="25" t="s">
        <v>1275</v>
      </c>
      <c r="G918" s="25" t="s">
        <v>61</v>
      </c>
      <c r="H918" s="25" t="s">
        <v>218</v>
      </c>
      <c r="I918" s="25" t="s">
        <v>435</v>
      </c>
      <c r="J918" s="25" t="s">
        <v>220</v>
      </c>
      <c r="K918" s="4" t="str">
        <f>IF(_xlfn.XLOOKUP(LEFT(F918,12),'Reference_data '!G:G,'Reference_data '!I:I,"First Error",0,1)="First Error",_xlfn.XLOOKUP(LEFT(F918,7),'Reference_data '!G:G,'Reference_data '!H:H,"Second Error",0,1),_xlfn.XLOOKUP(LEFT(F918,12),'Reference_data '!G:G,'Reference_data '!I:I,"First Error",0,1))</f>
        <v>PACKING</v>
      </c>
      <c r="L918" s="63">
        <v>3195</v>
      </c>
      <c r="M918" s="10" t="str">
        <f>VLOOKUP(L918,'Reference_data '!$A$2:$B$17,2,0)</f>
        <v>Mehul</v>
      </c>
      <c r="N918" s="10" t="str">
        <f>VLOOKUP(L918,'Reference_data '!$A$2:$C$18,3,0)</f>
        <v>ELE</v>
      </c>
      <c r="O918" s="134">
        <v>44955</v>
      </c>
      <c r="Q918" s="134">
        <v>44955</v>
      </c>
      <c r="R918" s="63">
        <v>0.5</v>
      </c>
      <c r="S918" s="139" t="s">
        <v>1743</v>
      </c>
      <c r="AA918" s="63" t="s">
        <v>140</v>
      </c>
    </row>
    <row r="919" spans="1:29" ht="26.5" customHeight="1" x14ac:dyDescent="0.35">
      <c r="A919" s="10">
        <f t="shared" si="40"/>
        <v>5</v>
      </c>
      <c r="B919" s="10">
        <f t="shared" si="39"/>
        <v>5</v>
      </c>
      <c r="C919" s="177">
        <v>13148106</v>
      </c>
      <c r="D919" s="43">
        <v>44955</v>
      </c>
      <c r="E919" s="25" t="s">
        <v>1744</v>
      </c>
      <c r="F919" s="25" t="s">
        <v>1576</v>
      </c>
      <c r="G919" s="25" t="s">
        <v>10</v>
      </c>
      <c r="H919" s="25" t="s">
        <v>218</v>
      </c>
      <c r="I919" s="25" t="s">
        <v>285</v>
      </c>
      <c r="J919" s="25" t="s">
        <v>220</v>
      </c>
      <c r="K919" s="4" t="str">
        <f>IF(_xlfn.XLOOKUP(LEFT(F919,12),'Reference_data '!G:G,'Reference_data '!I:I,"First Error",0,1)="First Error",_xlfn.XLOOKUP(LEFT(F919,7),'Reference_data '!G:G,'Reference_data '!H:H,"Second Error",0,1),_xlfn.XLOOKUP(LEFT(F919,12),'Reference_data '!G:G,'Reference_data '!I:I,"First Error",0,1))</f>
        <v>PACKING</v>
      </c>
      <c r="L919" s="63">
        <v>3070</v>
      </c>
      <c r="M919" s="10" t="str">
        <f>VLOOKUP(L919,'Reference_data '!$A$2:$B$17,2,0)</f>
        <v>Mahesh</v>
      </c>
      <c r="N919" s="10" t="str">
        <f>VLOOKUP(L919,'Reference_data '!$A$2:$C$18,3,0)</f>
        <v>MEC</v>
      </c>
      <c r="O919" s="134">
        <v>44955</v>
      </c>
      <c r="Q919" s="134">
        <v>44955</v>
      </c>
      <c r="R919" s="63">
        <v>1.5</v>
      </c>
      <c r="AA919" s="63" t="s">
        <v>140</v>
      </c>
    </row>
    <row r="920" spans="1:29" ht="26.5" customHeight="1" x14ac:dyDescent="0.35">
      <c r="A920" s="10">
        <f t="shared" si="40"/>
        <v>5</v>
      </c>
      <c r="B920" s="10">
        <f t="shared" si="39"/>
        <v>1</v>
      </c>
      <c r="C920" s="177">
        <v>13148107</v>
      </c>
      <c r="D920" s="43">
        <v>44955</v>
      </c>
      <c r="E920" s="25" t="s">
        <v>1745</v>
      </c>
      <c r="F920" s="25" t="s">
        <v>1275</v>
      </c>
      <c r="G920" s="25" t="s">
        <v>10</v>
      </c>
      <c r="H920" s="25" t="s">
        <v>218</v>
      </c>
      <c r="I920" s="25" t="s">
        <v>285</v>
      </c>
      <c r="J920" s="25" t="s">
        <v>220</v>
      </c>
      <c r="K920" s="4" t="str">
        <f>IF(_xlfn.XLOOKUP(LEFT(F920,12),'Reference_data '!G:G,'Reference_data '!I:I,"First Error",0,1)="First Error",_xlfn.XLOOKUP(LEFT(F920,7),'Reference_data '!G:G,'Reference_data '!H:H,"Second Error",0,1),_xlfn.XLOOKUP(LEFT(F920,12),'Reference_data '!G:G,'Reference_data '!I:I,"First Error",0,1))</f>
        <v>PACKING</v>
      </c>
      <c r="M920" s="10" t="e">
        <f>VLOOKUP(L920,'Reference_data '!$A$2:$B$17,2,0)</f>
        <v>#N/A</v>
      </c>
      <c r="N920" s="10" t="e">
        <f>VLOOKUP(L920,'Reference_data '!$A$2:$C$18,3,0)</f>
        <v>#N/A</v>
      </c>
      <c r="AA920" s="63"/>
    </row>
    <row r="921" spans="1:29" ht="26.5" customHeight="1" x14ac:dyDescent="0.35">
      <c r="A921" s="10">
        <f t="shared" si="40"/>
        <v>5</v>
      </c>
      <c r="B921" s="10">
        <f t="shared" si="39"/>
        <v>1</v>
      </c>
      <c r="C921" s="177">
        <v>13148108</v>
      </c>
      <c r="D921" s="376">
        <v>44955</v>
      </c>
      <c r="E921" s="25" t="s">
        <v>1746</v>
      </c>
      <c r="F921" s="25" t="s">
        <v>866</v>
      </c>
      <c r="G921" s="25" t="s">
        <v>92</v>
      </c>
      <c r="H921" s="25" t="s">
        <v>218</v>
      </c>
      <c r="I921" s="25" t="s">
        <v>285</v>
      </c>
      <c r="J921" s="25" t="s">
        <v>220</v>
      </c>
      <c r="K921" s="4" t="str">
        <f>IF(_xlfn.XLOOKUP(LEFT(F921,12),'Reference_data '!G:G,'Reference_data '!I:I,"First Error",0,1)="First Error",_xlfn.XLOOKUP(LEFT(F921,7),'Reference_data '!G:G,'Reference_data '!H:H,"Second Error",0,1),_xlfn.XLOOKUP(LEFT(F921,12),'Reference_data '!G:G,'Reference_data '!I:I,"First Error",0,1))</f>
        <v>PACKING</v>
      </c>
      <c r="M921" s="10" t="e">
        <f>VLOOKUP(L921,'Reference_data '!$A$2:$B$17,2,0)</f>
        <v>#N/A</v>
      </c>
      <c r="N921" s="10" t="e">
        <f>VLOOKUP(L921,'Reference_data '!$A$2:$C$18,3,0)</f>
        <v>#N/A</v>
      </c>
      <c r="O921" s="134">
        <v>44957</v>
      </c>
      <c r="P921" s="134">
        <v>44958</v>
      </c>
      <c r="S921" s="139" t="s">
        <v>1747</v>
      </c>
      <c r="AA921" s="63"/>
    </row>
    <row r="922" spans="1:29" ht="26.5" customHeight="1" x14ac:dyDescent="0.35">
      <c r="A922" s="10">
        <f t="shared" si="40"/>
        <v>19</v>
      </c>
      <c r="B922" s="10" t="e">
        <f t="shared" si="39"/>
        <v>#VALUE!</v>
      </c>
      <c r="C922" s="249">
        <v>13004984</v>
      </c>
      <c r="D922" s="232">
        <v>44692</v>
      </c>
      <c r="E922" s="131" t="s">
        <v>1748</v>
      </c>
      <c r="F922" s="25" t="s">
        <v>1749</v>
      </c>
      <c r="G922" s="25" t="s">
        <v>92</v>
      </c>
      <c r="H922" s="25" t="s">
        <v>218</v>
      </c>
      <c r="I922" s="25" t="s">
        <v>251</v>
      </c>
      <c r="J922" s="25" t="s">
        <v>220</v>
      </c>
      <c r="K922" s="4" t="str">
        <f>IF(_xlfn.XLOOKUP(LEFT(F922,12),'Reference_data '!G:G,'Reference_data '!I:I,"First Error",0,1)="First Error",_xlfn.XLOOKUP(LEFT(F922,7),'Reference_data '!G:G,'Reference_data '!H:H,"Second Error",0,1),_xlfn.XLOOKUP(LEFT(F922,12),'Reference_data '!G:G,'Reference_data '!I:I,"First Error",0,1))</f>
        <v>REFINERY-DEODERIZATION PHYSICAL REFINERY 800 TPD</v>
      </c>
      <c r="L922" s="10"/>
      <c r="M922" s="10" t="s">
        <v>492</v>
      </c>
      <c r="N922" s="10" t="e">
        <f>VLOOKUP(L922,'Reference_data '!$A$2:$C$18,3,0)</f>
        <v>#N/A</v>
      </c>
      <c r="O922" s="10"/>
      <c r="P922" s="10"/>
      <c r="Q922" s="10" t="s">
        <v>242</v>
      </c>
      <c r="R922" s="10"/>
      <c r="S922" s="226" t="s">
        <v>1750</v>
      </c>
      <c r="T922" s="10" t="s">
        <v>1751</v>
      </c>
      <c r="U922" s="10"/>
      <c r="V922" s="26">
        <f ca="1">TODAY()</f>
        <v>45194</v>
      </c>
      <c r="W922" s="10" t="str" cm="1">
        <f t="array" ref="W922">IF(J922="WMAT",_xlfn.IFS(U922-V922=0,"Update require",U922-V922&lt;0,"Pending follow up",U922-V922&gt;0,"ASK Later"),"")</f>
        <v/>
      </c>
      <c r="X922" s="4">
        <v>1004952479</v>
      </c>
      <c r="Y922" s="135">
        <v>4102784012</v>
      </c>
      <c r="Z922" s="10"/>
      <c r="AA922" s="10"/>
      <c r="AB922"/>
    </row>
    <row r="923" spans="1:29" ht="26.5" customHeight="1" x14ac:dyDescent="0.35">
      <c r="A923" s="10">
        <f t="shared" si="40"/>
        <v>5</v>
      </c>
      <c r="B923" s="10">
        <f t="shared" si="39"/>
        <v>5</v>
      </c>
      <c r="C923" s="177">
        <v>13148339</v>
      </c>
      <c r="D923" s="376">
        <v>44956</v>
      </c>
      <c r="E923" s="25" t="s">
        <v>1752</v>
      </c>
      <c r="F923" s="25" t="s">
        <v>1753</v>
      </c>
      <c r="G923" s="25" t="s">
        <v>61</v>
      </c>
      <c r="H923" s="25" t="s">
        <v>218</v>
      </c>
      <c r="I923" s="25" t="s">
        <v>435</v>
      </c>
      <c r="J923" s="25" t="s">
        <v>220</v>
      </c>
      <c r="K923" s="4" t="str">
        <f>IF(_xlfn.XLOOKUP(LEFT(F923,12),'Reference_data '!G:G,'Reference_data '!I:I,"First Error",0,1)="First Error",_xlfn.XLOOKUP(LEFT(F923,7),'Reference_data '!G:G,'Reference_data '!H:H,"Second Error",0,1),_xlfn.XLOOKUP(LEFT(F923,12),'Reference_data '!G:G,'Reference_data '!I:I,"First Error",0,1))</f>
        <v>PACKING</v>
      </c>
      <c r="L923" s="63">
        <v>3195</v>
      </c>
      <c r="M923" s="10" t="str">
        <f>VLOOKUP(L923,'Reference_data '!$A$2:$B$17,2,0)</f>
        <v>Mehul</v>
      </c>
      <c r="N923" s="10" t="str">
        <f>VLOOKUP(L923,'Reference_data '!$A$2:$C$18,3,0)</f>
        <v>ELE</v>
      </c>
      <c r="O923" s="134">
        <v>44956</v>
      </c>
      <c r="Q923" s="134">
        <v>44956</v>
      </c>
      <c r="R923" s="63">
        <v>0.5</v>
      </c>
      <c r="AA923" s="63" t="s">
        <v>14</v>
      </c>
    </row>
    <row r="924" spans="1:29" ht="26.5" customHeight="1" x14ac:dyDescent="0.35">
      <c r="A924" s="10">
        <f t="shared" si="40"/>
        <v>5</v>
      </c>
      <c r="B924" s="10">
        <f t="shared" si="39"/>
        <v>5</v>
      </c>
      <c r="C924" s="177">
        <v>13148351</v>
      </c>
      <c r="D924" s="43">
        <v>44956</v>
      </c>
      <c r="E924" s="25" t="s">
        <v>1754</v>
      </c>
      <c r="F924" s="25" t="s">
        <v>1755</v>
      </c>
      <c r="G924" s="25" t="s">
        <v>10</v>
      </c>
      <c r="H924" s="25" t="s">
        <v>223</v>
      </c>
      <c r="I924" s="25" t="s">
        <v>233</v>
      </c>
      <c r="J924" s="25" t="s">
        <v>220</v>
      </c>
      <c r="K924" s="4" t="str">
        <f>IF(_xlfn.XLOOKUP(LEFT(F924,12),'Reference_data '!G:G,'Reference_data '!I:I,"First Error",0,1)="First Error",_xlfn.XLOOKUP(LEFT(F924,7),'Reference_data '!G:G,'Reference_data '!H:H,"Second Error",0,1),_xlfn.XLOOKUP(LEFT(F924,12),'Reference_data '!G:G,'Reference_data '!I:I,"First Error",0,1))</f>
        <v>BOILER</v>
      </c>
      <c r="L924" s="63">
        <v>3347</v>
      </c>
      <c r="M924" s="10" t="str">
        <f>VLOOKUP(L924,'Reference_data '!$A$2:$B$17,2,0)</f>
        <v>Debabrata</v>
      </c>
      <c r="N924" s="10" t="str">
        <f>VLOOKUP(L924,'Reference_data '!$A$2:$C$18,3,0)</f>
        <v>MEC</v>
      </c>
      <c r="O924" s="134">
        <v>44956</v>
      </c>
      <c r="Q924" s="134">
        <v>44956</v>
      </c>
      <c r="R924" s="63">
        <v>1</v>
      </c>
      <c r="S924" s="139" t="s">
        <v>1756</v>
      </c>
      <c r="AA924" s="63" t="s">
        <v>140</v>
      </c>
    </row>
    <row r="925" spans="1:29" ht="26.5" customHeight="1" x14ac:dyDescent="0.35">
      <c r="A925" s="10">
        <f t="shared" si="40"/>
        <v>5</v>
      </c>
      <c r="B925" s="10">
        <f t="shared" si="39"/>
        <v>5</v>
      </c>
      <c r="C925" s="177">
        <v>13148360</v>
      </c>
      <c r="D925" s="376">
        <v>44956</v>
      </c>
      <c r="E925" s="25" t="s">
        <v>1757</v>
      </c>
      <c r="F925" s="25" t="s">
        <v>1184</v>
      </c>
      <c r="G925" s="25" t="s">
        <v>61</v>
      </c>
      <c r="H925" s="25" t="s">
        <v>218</v>
      </c>
      <c r="I925" s="25" t="s">
        <v>285</v>
      </c>
      <c r="J925" s="25" t="s">
        <v>220</v>
      </c>
      <c r="K925" s="4" t="str">
        <f>IF(_xlfn.XLOOKUP(LEFT(F925,12),'Reference_data '!G:G,'Reference_data '!I:I,"First Error",0,1)="First Error",_xlfn.XLOOKUP(LEFT(F925,7),'Reference_data '!G:G,'Reference_data '!H:H,"Second Error",0,1),_xlfn.XLOOKUP(LEFT(F925,12),'Reference_data '!G:G,'Reference_data '!I:I,"First Error",0,1))</f>
        <v>PACKING</v>
      </c>
      <c r="L925" s="63">
        <v>2801</v>
      </c>
      <c r="M925" s="10" t="str">
        <f>VLOOKUP(L925,'Reference_data '!$A$2:$B$17,2,0)</f>
        <v>Ramani</v>
      </c>
      <c r="N925" s="10" t="str">
        <f>VLOOKUP(L925,'Reference_data '!$A$2:$C$18,3,0)</f>
        <v>INS</v>
      </c>
      <c r="O925" s="134">
        <v>44956</v>
      </c>
      <c r="Q925" s="134">
        <v>44956</v>
      </c>
      <c r="R925" s="63">
        <v>1</v>
      </c>
      <c r="S925" s="139" t="s">
        <v>1758</v>
      </c>
      <c r="AA925" s="63" t="s">
        <v>140</v>
      </c>
    </row>
    <row r="926" spans="1:29" ht="26.5" customHeight="1" x14ac:dyDescent="0.35">
      <c r="A926" s="10">
        <f t="shared" si="40"/>
        <v>32</v>
      </c>
      <c r="B926" s="10" t="str">
        <f t="shared" si="39"/>
        <v/>
      </c>
      <c r="C926" s="249">
        <v>12860326</v>
      </c>
      <c r="D926" s="232">
        <v>44414</v>
      </c>
      <c r="E926" s="131" t="s">
        <v>1759</v>
      </c>
      <c r="F926" s="25" t="s">
        <v>123</v>
      </c>
      <c r="G926" s="25" t="s">
        <v>92</v>
      </c>
      <c r="H926" s="25" t="s">
        <v>213</v>
      </c>
      <c r="I926" s="25" t="s">
        <v>266</v>
      </c>
      <c r="J926" s="25" t="s">
        <v>302</v>
      </c>
      <c r="K926" s="4" t="str">
        <f>IF(_xlfn.XLOOKUP(LEFT(F926,12),'Reference_data '!G:G,'Reference_data '!I:I,"First Error",0,1)="First Error",_xlfn.XLOOKUP(LEFT(F926,7),'Reference_data '!G:G,'Reference_data '!H:H,"Second Error",0,1),_xlfn.XLOOKUP(LEFT(F926,12),'Reference_data '!G:G,'Reference_data '!I:I,"First Error",0,1))</f>
        <v>REFINERY-DEODERIZATION PHYSICAL REFINERY 800 TPD</v>
      </c>
      <c r="L926" s="10"/>
      <c r="M926" s="10" t="s">
        <v>150</v>
      </c>
      <c r="N926" s="10" t="e">
        <f>VLOOKUP(L926,'Reference_data '!$A$2:$C$18,3,0)</f>
        <v>#N/A</v>
      </c>
      <c r="O926" s="26">
        <v>44870</v>
      </c>
      <c r="P926" s="10"/>
      <c r="Q926" s="10"/>
      <c r="R926" s="10"/>
      <c r="S926" s="4" t="s">
        <v>1760</v>
      </c>
      <c r="T926" s="10"/>
      <c r="U926" s="10"/>
      <c r="V926" s="26">
        <f ca="1">TODAY()</f>
        <v>45194</v>
      </c>
      <c r="W926" s="10"/>
      <c r="X926" s="10"/>
      <c r="Y926" s="10"/>
      <c r="Z926" s="10"/>
      <c r="AA926" s="10"/>
      <c r="AB926"/>
      <c r="AC926" s="64" t="e">
        <f>_xlfn.XLOOKUP(C926,DATA1,DATA4,"NA",0,1)</f>
        <v>#REF!</v>
      </c>
    </row>
    <row r="927" spans="1:29" ht="26.5" customHeight="1" x14ac:dyDescent="0.35">
      <c r="A927" s="10">
        <f t="shared" si="40"/>
        <v>5</v>
      </c>
      <c r="B927" s="10">
        <f t="shared" si="39"/>
        <v>5</v>
      </c>
      <c r="C927" s="177">
        <v>13148523</v>
      </c>
      <c r="D927" s="43">
        <v>44956</v>
      </c>
      <c r="E927" s="25" t="s">
        <v>1761</v>
      </c>
      <c r="F927" s="25" t="s">
        <v>678</v>
      </c>
      <c r="G927" s="25" t="s">
        <v>10</v>
      </c>
      <c r="H927" s="25" t="s">
        <v>218</v>
      </c>
      <c r="I927" s="25" t="s">
        <v>285</v>
      </c>
      <c r="J927" s="25" t="s">
        <v>220</v>
      </c>
      <c r="K927" s="4" t="str">
        <f>IF(_xlfn.XLOOKUP(LEFT(F927,12),'Reference_data '!G:G,'Reference_data '!I:I,"First Error",0,1)="First Error",_xlfn.XLOOKUP(LEFT(F927,7),'Reference_data '!G:G,'Reference_data '!H:H,"Second Error",0,1),_xlfn.XLOOKUP(LEFT(F927,12),'Reference_data '!G:G,'Reference_data '!I:I,"First Error",0,1))</f>
        <v>PACKING</v>
      </c>
      <c r="L927" s="63">
        <v>3070</v>
      </c>
      <c r="M927" s="10" t="str">
        <f>VLOOKUP(L927,'Reference_data '!$A$2:$B$17,2,0)</f>
        <v>Mahesh</v>
      </c>
      <c r="N927" s="10" t="str">
        <f>VLOOKUP(L927,'Reference_data '!$A$2:$C$18,3,0)</f>
        <v>MEC</v>
      </c>
      <c r="O927" s="134">
        <v>44956</v>
      </c>
      <c r="Q927" s="134">
        <v>44956</v>
      </c>
      <c r="R927" s="63">
        <v>0.5</v>
      </c>
      <c r="AA927" s="63" t="s">
        <v>140</v>
      </c>
    </row>
    <row r="928" spans="1:29" ht="26.5" customHeight="1" x14ac:dyDescent="0.35">
      <c r="A928" s="10">
        <f t="shared" si="40"/>
        <v>44</v>
      </c>
      <c r="B928" s="10">
        <f t="shared" si="39"/>
        <v>1</v>
      </c>
      <c r="C928" s="249">
        <v>12897801</v>
      </c>
      <c r="D928" s="90">
        <v>44492</v>
      </c>
      <c r="E928" s="145" t="s">
        <v>1762</v>
      </c>
      <c r="F928" s="25" t="s">
        <v>1763</v>
      </c>
      <c r="G928" s="25" t="s">
        <v>10</v>
      </c>
      <c r="H928" s="25" t="s">
        <v>218</v>
      </c>
      <c r="I928" s="25" t="s">
        <v>251</v>
      </c>
      <c r="J928" s="25" t="s">
        <v>220</v>
      </c>
      <c r="K928" s="4" t="str">
        <f>IF(_xlfn.XLOOKUP(LEFT(F928,12),'Reference_data '!G:G,'Reference_data '!I:I,"First Error",0,1)="First Error",_xlfn.XLOOKUP(LEFT(F928,7),'Reference_data '!G:G,'Reference_data '!H:H,"Second Error",0,1),_xlfn.XLOOKUP(LEFT(F928,12),'Reference_data '!G:G,'Reference_data '!I:I,"First Error",0,1))</f>
        <v>REFINERY-DEODERIZATION PHYSICAL REFINERY 800 TPD</v>
      </c>
      <c r="L928" s="10"/>
      <c r="M928" s="10" t="e">
        <f>VLOOKUP(L928,'Reference_data '!$A$2:$B$17,2,0)</f>
        <v>#N/A</v>
      </c>
      <c r="N928" s="10" t="e">
        <f>VLOOKUP(L928,'Reference_data '!$A$2:$C$18,3,0)</f>
        <v>#N/A</v>
      </c>
      <c r="O928" s="25" t="s">
        <v>988</v>
      </c>
      <c r="P928" s="10"/>
      <c r="Q928" s="10"/>
      <c r="R928" s="10"/>
      <c r="S928" s="4" t="s">
        <v>1764</v>
      </c>
      <c r="T928" s="10"/>
      <c r="U928" s="10"/>
      <c r="V928" s="26">
        <f ca="1">TODAY()</f>
        <v>45194</v>
      </c>
      <c r="W928" s="10"/>
      <c r="X928" s="10"/>
      <c r="Y928" s="10"/>
      <c r="Z928" s="10"/>
      <c r="AA928" s="10"/>
      <c r="AB928"/>
      <c r="AC928" s="64" t="e">
        <f>_xlfn.XLOOKUP(C928,DATA1,DATA4,"NA",0,1)</f>
        <v>#REF!</v>
      </c>
    </row>
    <row r="929" spans="1:27" ht="26.5" customHeight="1" x14ac:dyDescent="0.35">
      <c r="A929" s="10">
        <f t="shared" si="40"/>
        <v>7</v>
      </c>
      <c r="B929" s="63" t="str">
        <f t="shared" si="39"/>
        <v/>
      </c>
      <c r="C929" s="177">
        <v>13160225</v>
      </c>
      <c r="D929" s="43">
        <v>44974</v>
      </c>
      <c r="E929" s="25" t="s">
        <v>1765</v>
      </c>
      <c r="F929" s="25" t="s">
        <v>1766</v>
      </c>
      <c r="G929" s="25" t="s">
        <v>10</v>
      </c>
      <c r="H929" s="25" t="s">
        <v>218</v>
      </c>
      <c r="I929" s="25" t="s">
        <v>266</v>
      </c>
      <c r="J929" s="25" t="s">
        <v>302</v>
      </c>
      <c r="K929" s="4" t="str">
        <f>IF(_xlfn.XLOOKUP(LEFT(F929,12),'Reference_data '!G:G,'Reference_data '!I:I,"First Error",0,1)="First Error",_xlfn.XLOOKUP(LEFT(F929,7),'Reference_data '!G:G,'Reference_data '!H:H,"Second Error",0,1),_xlfn.XLOOKUP(LEFT(F929,12),'Reference_data '!G:G,'Reference_data '!I:I,"First Error",0,1))</f>
        <v>REFINERY-DEODERIZATION PHYSICAL REFINERY 800 TPD</v>
      </c>
      <c r="L929" s="63">
        <v>2783</v>
      </c>
      <c r="M929" s="10" t="str">
        <f>VLOOKUP(L929,'Reference_data '!$A$2:$B$17,2,0)</f>
        <v>Vipul</v>
      </c>
      <c r="N929" s="10" t="str">
        <f>VLOOKUP(L929,'Reference_data '!$A$2:$C$18,3,0)</f>
        <v>MEC</v>
      </c>
      <c r="O929" s="134">
        <v>44978</v>
      </c>
      <c r="P929" s="134">
        <v>44994</v>
      </c>
      <c r="Q929" s="134"/>
      <c r="S929" s="139" t="s">
        <v>1767</v>
      </c>
      <c r="AA929" s="63"/>
    </row>
    <row r="930" spans="1:27" ht="26.5" customHeight="1" x14ac:dyDescent="0.35">
      <c r="A930" s="10">
        <f t="shared" si="40"/>
        <v>5</v>
      </c>
      <c r="B930" s="10">
        <f t="shared" si="39"/>
        <v>5</v>
      </c>
      <c r="C930" s="177">
        <v>13148874</v>
      </c>
      <c r="D930" s="376">
        <v>44957</v>
      </c>
      <c r="E930" s="25" t="s">
        <v>1768</v>
      </c>
      <c r="F930" s="25" t="s">
        <v>456</v>
      </c>
      <c r="G930" s="25" t="s">
        <v>92</v>
      </c>
      <c r="H930" s="25" t="s">
        <v>237</v>
      </c>
      <c r="I930" s="25" t="s">
        <v>382</v>
      </c>
      <c r="J930" s="25" t="s">
        <v>220</v>
      </c>
      <c r="K930" s="4" t="str">
        <f>IF(_xlfn.XLOOKUP(LEFT(F930,12),'Reference_data '!G:G,'Reference_data '!I:I,"First Error",0,1)="First Error",_xlfn.XLOOKUP(LEFT(F930,7),'Reference_data '!G:G,'Reference_data '!H:H,"Second Error",0,1),_xlfn.XLOOKUP(LEFT(F930,12),'Reference_data '!G:G,'Reference_data '!I:I,"First Error",0,1))</f>
        <v>PACKING</v>
      </c>
      <c r="M930" s="10" t="e">
        <f>VLOOKUP(L930,'Reference_data '!$A$2:$B$17,2,0)</f>
        <v>#N/A</v>
      </c>
      <c r="N930" s="10" t="e">
        <f>VLOOKUP(L930,'Reference_data '!$A$2:$C$18,3,0)</f>
        <v>#N/A</v>
      </c>
      <c r="O930" s="134">
        <v>44959</v>
      </c>
      <c r="Q930" s="134">
        <v>44959</v>
      </c>
      <c r="AA930" s="63"/>
    </row>
    <row r="931" spans="1:27" ht="26.5" customHeight="1" x14ac:dyDescent="0.35">
      <c r="A931" s="10">
        <f t="shared" si="40"/>
        <v>5</v>
      </c>
      <c r="B931" s="10">
        <f t="shared" si="39"/>
        <v>1</v>
      </c>
      <c r="C931" s="177">
        <v>13149100</v>
      </c>
      <c r="D931" s="376">
        <v>44957</v>
      </c>
      <c r="E931" s="25" t="s">
        <v>1769</v>
      </c>
      <c r="F931" s="25" t="s">
        <v>971</v>
      </c>
      <c r="G931" s="25" t="s">
        <v>61</v>
      </c>
      <c r="H931" s="25" t="s">
        <v>237</v>
      </c>
      <c r="I931" s="25" t="s">
        <v>285</v>
      </c>
      <c r="J931" s="25" t="s">
        <v>220</v>
      </c>
      <c r="K931" s="4" t="str">
        <f>IF(_xlfn.XLOOKUP(LEFT(F931,12),'Reference_data '!G:G,'Reference_data '!I:I,"First Error",0,1)="First Error",_xlfn.XLOOKUP(LEFT(F931,7),'Reference_data '!G:G,'Reference_data '!H:H,"Second Error",0,1),_xlfn.XLOOKUP(LEFT(F931,12),'Reference_data '!G:G,'Reference_data '!I:I,"First Error",0,1))</f>
        <v>PACKING</v>
      </c>
      <c r="M931" s="10" t="e">
        <f>VLOOKUP(L931,'Reference_data '!$A$2:$B$17,2,0)</f>
        <v>#N/A</v>
      </c>
      <c r="N931" s="10" t="e">
        <f>VLOOKUP(L931,'Reference_data '!$A$2:$C$18,3,0)</f>
        <v>#N/A</v>
      </c>
      <c r="O931" s="134">
        <v>44959</v>
      </c>
      <c r="P931" s="134">
        <v>44965</v>
      </c>
      <c r="S931" s="139" t="s">
        <v>1770</v>
      </c>
      <c r="AA931" s="63"/>
    </row>
    <row r="932" spans="1:27" ht="26.5" customHeight="1" x14ac:dyDescent="0.35">
      <c r="A932" s="10">
        <f t="shared" si="40"/>
        <v>5</v>
      </c>
      <c r="B932" s="10">
        <f t="shared" si="39"/>
        <v>5</v>
      </c>
      <c r="C932" s="177">
        <v>13149116</v>
      </c>
      <c r="D932" s="376">
        <v>44957</v>
      </c>
      <c r="E932" s="25" t="s">
        <v>1771</v>
      </c>
      <c r="F932" s="25" t="s">
        <v>1772</v>
      </c>
      <c r="G932" s="25" t="s">
        <v>92</v>
      </c>
      <c r="H932" s="25" t="s">
        <v>218</v>
      </c>
      <c r="I932" s="25" t="s">
        <v>435</v>
      </c>
      <c r="J932" s="25" t="s">
        <v>220</v>
      </c>
      <c r="K932" s="4" t="str">
        <f>IF(_xlfn.XLOOKUP(LEFT(F932,12),'Reference_data '!G:G,'Reference_data '!I:I,"First Error",0,1)="First Error",_xlfn.XLOOKUP(LEFT(F932,7),'Reference_data '!G:G,'Reference_data '!H:H,"Second Error",0,1),_xlfn.XLOOKUP(LEFT(F932,12),'Reference_data '!G:G,'Reference_data '!I:I,"First Error",0,1))</f>
        <v>PACKING</v>
      </c>
      <c r="M932" s="10" t="e">
        <f>VLOOKUP(L932,'Reference_data '!$A$2:$B$17,2,0)</f>
        <v>#N/A</v>
      </c>
      <c r="N932" s="10" t="e">
        <f>VLOOKUP(L932,'Reference_data '!$A$2:$C$18,3,0)</f>
        <v>#N/A</v>
      </c>
      <c r="O932" s="134">
        <v>44959</v>
      </c>
      <c r="P932" s="134"/>
      <c r="Q932" s="134">
        <v>44959</v>
      </c>
      <c r="AA932" s="63"/>
    </row>
    <row r="933" spans="1:27" ht="26.5" customHeight="1" x14ac:dyDescent="0.35">
      <c r="A933" s="10">
        <f t="shared" si="40"/>
        <v>5</v>
      </c>
      <c r="B933" s="10">
        <f t="shared" si="39"/>
        <v>5</v>
      </c>
      <c r="C933" s="177">
        <v>13149118</v>
      </c>
      <c r="D933" s="43">
        <v>44957</v>
      </c>
      <c r="E933" s="25" t="s">
        <v>1773</v>
      </c>
      <c r="F933" s="25" t="s">
        <v>757</v>
      </c>
      <c r="G933" s="25" t="s">
        <v>10</v>
      </c>
      <c r="H933" s="25" t="s">
        <v>218</v>
      </c>
      <c r="I933" s="25" t="s">
        <v>435</v>
      </c>
      <c r="J933" s="25" t="s">
        <v>220</v>
      </c>
      <c r="K933" s="4" t="str">
        <f>IF(_xlfn.XLOOKUP(LEFT(F933,12),'Reference_data '!G:G,'Reference_data '!I:I,"First Error",0,1)="First Error",_xlfn.XLOOKUP(LEFT(F933,7),'Reference_data '!G:G,'Reference_data '!H:H,"Second Error",0,1),_xlfn.XLOOKUP(LEFT(F933,12),'Reference_data '!G:G,'Reference_data '!I:I,"First Error",0,1))</f>
        <v>PACKING</v>
      </c>
      <c r="L933" s="63">
        <v>2784</v>
      </c>
      <c r="M933" s="10" t="str">
        <f>VLOOKUP(L933,'Reference_data '!$A$2:$B$17,2,0)</f>
        <v>Jignesh</v>
      </c>
      <c r="N933" s="10" t="str">
        <f>VLOOKUP(L933,'Reference_data '!$A$2:$C$18,3,0)</f>
        <v>MEC</v>
      </c>
      <c r="O933" s="134">
        <v>44957</v>
      </c>
      <c r="Q933" s="134">
        <v>44957</v>
      </c>
      <c r="R933" s="63">
        <v>1.5</v>
      </c>
      <c r="S933" s="139" t="s">
        <v>1774</v>
      </c>
      <c r="AA933" s="63" t="s">
        <v>140</v>
      </c>
    </row>
    <row r="934" spans="1:27" ht="26.5" customHeight="1" x14ac:dyDescent="0.35">
      <c r="A934" s="10">
        <f t="shared" si="40"/>
        <v>5</v>
      </c>
      <c r="B934" s="10">
        <f t="shared" si="39"/>
        <v>1</v>
      </c>
      <c r="C934" s="177">
        <v>13149148</v>
      </c>
      <c r="D934" s="43">
        <v>44957</v>
      </c>
      <c r="E934" s="25" t="s">
        <v>1775</v>
      </c>
      <c r="F934" s="25" t="s">
        <v>100</v>
      </c>
      <c r="G934" s="25" t="s">
        <v>61</v>
      </c>
      <c r="H934" s="25" t="s">
        <v>327</v>
      </c>
      <c r="I934" s="25" t="s">
        <v>328</v>
      </c>
      <c r="J934" s="25" t="s">
        <v>220</v>
      </c>
      <c r="K934" s="4" t="str">
        <f>IF(_xlfn.XLOOKUP(LEFT(F934,12),'Reference_data '!G:G,'Reference_data '!I:I,"First Error",0,1)="First Error",_xlfn.XLOOKUP(LEFT(F934,7),'Reference_data '!G:G,'Reference_data '!H:H,"Second Error",0,1),_xlfn.XLOOKUP(LEFT(F934,12),'Reference_data '!G:G,'Reference_data '!I:I,"First Error",0,1))</f>
        <v>SUBSTATION</v>
      </c>
      <c r="M934" s="10" t="e">
        <f>VLOOKUP(L934,'Reference_data '!$A$2:$B$17,2,0)</f>
        <v>#N/A</v>
      </c>
      <c r="N934" s="10" t="e">
        <f>VLOOKUP(L934,'Reference_data '!$A$2:$C$18,3,0)</f>
        <v>#N/A</v>
      </c>
      <c r="AA934" s="63"/>
    </row>
    <row r="935" spans="1:27" ht="26.5" customHeight="1" x14ac:dyDescent="0.35">
      <c r="A935" s="10">
        <f t="shared" si="40"/>
        <v>5</v>
      </c>
      <c r="B935" s="10">
        <f t="shared" si="39"/>
        <v>5</v>
      </c>
      <c r="C935" s="177">
        <v>13149180</v>
      </c>
      <c r="D935" s="43">
        <v>44957</v>
      </c>
      <c r="E935" s="25" t="s">
        <v>1776</v>
      </c>
      <c r="F935" s="25" t="s">
        <v>1777</v>
      </c>
      <c r="G935" s="25" t="s">
        <v>92</v>
      </c>
      <c r="H935" s="25" t="s">
        <v>223</v>
      </c>
      <c r="I935" s="25" t="s">
        <v>233</v>
      </c>
      <c r="J935" s="25" t="s">
        <v>220</v>
      </c>
      <c r="K935" s="4" t="str">
        <f>IF(_xlfn.XLOOKUP(LEFT(F935,12),'Reference_data '!G:G,'Reference_data '!I:I,"First Error",0,1)="First Error",_xlfn.XLOOKUP(LEFT(F935,7),'Reference_data '!G:G,'Reference_data '!H:H,"Second Error",0,1),_xlfn.XLOOKUP(LEFT(F935,12),'Reference_data '!G:G,'Reference_data '!I:I,"First Error",0,1))</f>
        <v>BOILER-WATER TREATMENT PLANT WTP</v>
      </c>
      <c r="L935" s="63">
        <v>3346</v>
      </c>
      <c r="M935" s="10" t="str">
        <f>VLOOKUP(L935,'Reference_data '!$A$2:$B$17,2,0)</f>
        <v>Manish</v>
      </c>
      <c r="N935" s="10" t="str">
        <f>VLOOKUP(L935,'Reference_data '!$A$2:$C$18,3,0)</f>
        <v>INS</v>
      </c>
      <c r="O935" s="134">
        <v>44959</v>
      </c>
      <c r="Q935" s="134">
        <v>44959</v>
      </c>
      <c r="R935" s="63">
        <v>0.5</v>
      </c>
      <c r="AA935" s="63" t="s">
        <v>14</v>
      </c>
    </row>
    <row r="936" spans="1:27" ht="26.5" customHeight="1" x14ac:dyDescent="0.35">
      <c r="A936" s="10">
        <f t="shared" si="40"/>
        <v>5</v>
      </c>
      <c r="B936" s="10">
        <f t="shared" si="39"/>
        <v>5</v>
      </c>
      <c r="C936" s="177">
        <v>13149180</v>
      </c>
      <c r="D936" s="43">
        <v>44957</v>
      </c>
      <c r="E936" s="25" t="s">
        <v>1776</v>
      </c>
      <c r="F936" s="25" t="s">
        <v>1777</v>
      </c>
      <c r="G936" s="25" t="s">
        <v>92</v>
      </c>
      <c r="H936" s="25" t="s">
        <v>223</v>
      </c>
      <c r="I936" s="25" t="s">
        <v>233</v>
      </c>
      <c r="J936" s="25" t="s">
        <v>220</v>
      </c>
      <c r="K936" s="4" t="str">
        <f>IF(_xlfn.XLOOKUP(LEFT(F936,12),'Reference_data '!G:G,'Reference_data '!I:I,"First Error",0,1)="First Error",_xlfn.XLOOKUP(LEFT(F936,7),'Reference_data '!G:G,'Reference_data '!H:H,"Second Error",0,1),_xlfn.XLOOKUP(LEFT(F936,12),'Reference_data '!G:G,'Reference_data '!I:I,"First Error",0,1))</f>
        <v>BOILER-WATER TREATMENT PLANT WTP</v>
      </c>
      <c r="L936" s="63">
        <v>2801</v>
      </c>
      <c r="M936" s="10" t="str">
        <f>VLOOKUP(L936,'Reference_data '!$A$2:$B$17,2,0)</f>
        <v>Ramani</v>
      </c>
      <c r="N936" s="10" t="str">
        <f>VLOOKUP(L936,'Reference_data '!$A$2:$C$18,3,0)</f>
        <v>INS</v>
      </c>
      <c r="O936" s="134">
        <v>44957</v>
      </c>
      <c r="Q936" s="134">
        <v>44957</v>
      </c>
      <c r="R936" s="63">
        <v>0.5</v>
      </c>
      <c r="AA936" s="63" t="s">
        <v>14</v>
      </c>
    </row>
    <row r="937" spans="1:27" ht="26.5" customHeight="1" x14ac:dyDescent="0.35">
      <c r="A937" s="10">
        <f t="shared" si="40"/>
        <v>5</v>
      </c>
      <c r="B937" s="10">
        <f t="shared" si="39"/>
        <v>5</v>
      </c>
      <c r="C937" s="177">
        <v>13149208</v>
      </c>
      <c r="D937" s="376">
        <v>44957</v>
      </c>
      <c r="E937" s="25" t="s">
        <v>1778</v>
      </c>
      <c r="F937" s="25" t="s">
        <v>1779</v>
      </c>
      <c r="G937" s="25" t="s">
        <v>61</v>
      </c>
      <c r="H937" s="25" t="s">
        <v>218</v>
      </c>
      <c r="I937" s="25" t="s">
        <v>285</v>
      </c>
      <c r="J937" s="25" t="s">
        <v>220</v>
      </c>
      <c r="K937" s="4" t="str">
        <f>IF(_xlfn.XLOOKUP(LEFT(F937,12),'Reference_data '!G:G,'Reference_data '!I:I,"First Error",0,1)="First Error",_xlfn.XLOOKUP(LEFT(F937,7),'Reference_data '!G:G,'Reference_data '!H:H,"Second Error",0,1),_xlfn.XLOOKUP(LEFT(F937,12),'Reference_data '!G:G,'Reference_data '!I:I,"First Error",0,1))</f>
        <v>PACKING</v>
      </c>
      <c r="L937" s="63">
        <v>3346</v>
      </c>
      <c r="M937" s="10" t="str">
        <f>VLOOKUP(L937,'Reference_data '!$A$2:$B$17,2,0)</f>
        <v>Manish</v>
      </c>
      <c r="N937" s="10" t="str">
        <f>VLOOKUP(L937,'Reference_data '!$A$2:$C$18,3,0)</f>
        <v>INS</v>
      </c>
      <c r="O937" s="134">
        <v>44957</v>
      </c>
      <c r="Q937" s="134">
        <v>44957</v>
      </c>
      <c r="R937" s="63">
        <v>0.5</v>
      </c>
      <c r="AA937" s="63" t="s">
        <v>14</v>
      </c>
    </row>
    <row r="938" spans="1:27" ht="26.5" customHeight="1" x14ac:dyDescent="0.35">
      <c r="A938" s="10">
        <f t="shared" si="40"/>
        <v>5</v>
      </c>
      <c r="B938" s="10">
        <f t="shared" si="39"/>
        <v>5</v>
      </c>
      <c r="C938" s="177">
        <v>13149209</v>
      </c>
      <c r="D938" s="376">
        <v>44957</v>
      </c>
      <c r="E938" s="25" t="s">
        <v>1780</v>
      </c>
      <c r="F938" s="25" t="s">
        <v>1261</v>
      </c>
      <c r="G938" s="25" t="s">
        <v>92</v>
      </c>
      <c r="H938" s="25" t="s">
        <v>218</v>
      </c>
      <c r="I938" s="25" t="s">
        <v>285</v>
      </c>
      <c r="J938" s="25" t="s">
        <v>220</v>
      </c>
      <c r="K938" s="4" t="str">
        <f>IF(_xlfn.XLOOKUP(LEFT(F938,12),'Reference_data '!G:G,'Reference_data '!I:I,"First Error",0,1)="First Error",_xlfn.XLOOKUP(LEFT(F938,7),'Reference_data '!G:G,'Reference_data '!H:H,"Second Error",0,1),_xlfn.XLOOKUP(LEFT(F938,12),'Reference_data '!G:G,'Reference_data '!I:I,"First Error",0,1))</f>
        <v>PACKING</v>
      </c>
      <c r="L938" s="63">
        <v>3195</v>
      </c>
      <c r="M938" s="10" t="str">
        <f>VLOOKUP(L938,'Reference_data '!$A$2:$B$17,2,0)</f>
        <v>Mehul</v>
      </c>
      <c r="N938" s="10" t="str">
        <f>VLOOKUP(L938,'Reference_data '!$A$2:$C$18,3,0)</f>
        <v>ELE</v>
      </c>
      <c r="O938" s="134">
        <v>44959</v>
      </c>
      <c r="Q938" s="134">
        <v>44959</v>
      </c>
      <c r="R938" s="63">
        <v>0.5</v>
      </c>
      <c r="S938" s="139" t="s">
        <v>1781</v>
      </c>
      <c r="AA938" s="63" t="s">
        <v>140</v>
      </c>
    </row>
    <row r="939" spans="1:27" ht="26.5" customHeight="1" x14ac:dyDescent="0.35">
      <c r="A939" s="10">
        <f t="shared" si="40"/>
        <v>5</v>
      </c>
      <c r="B939" s="10">
        <f t="shared" si="39"/>
        <v>5</v>
      </c>
      <c r="C939" s="177">
        <v>13149209</v>
      </c>
      <c r="D939" s="376">
        <v>44957</v>
      </c>
      <c r="E939" s="25" t="s">
        <v>1780</v>
      </c>
      <c r="F939" s="25" t="s">
        <v>1261</v>
      </c>
      <c r="G939" s="25" t="s">
        <v>92</v>
      </c>
      <c r="H939" s="25" t="s">
        <v>218</v>
      </c>
      <c r="I939" s="25" t="s">
        <v>285</v>
      </c>
      <c r="J939" s="25" t="s">
        <v>220</v>
      </c>
      <c r="K939" s="4" t="str">
        <f>IF(_xlfn.XLOOKUP(LEFT(F939,12),'Reference_data '!G:G,'Reference_data '!I:I,"First Error",0,1)="First Error",_xlfn.XLOOKUP(LEFT(F939,7),'Reference_data '!G:G,'Reference_data '!H:H,"Second Error",0,1),_xlfn.XLOOKUP(LEFT(F939,12),'Reference_data '!G:G,'Reference_data '!I:I,"First Error",0,1))</f>
        <v>PACKING</v>
      </c>
      <c r="L939" s="63">
        <v>8</v>
      </c>
      <c r="M939" s="10" t="e">
        <f>VLOOKUP(L939,'Reference_data '!$A$2:$B$17,2,0)</f>
        <v>#N/A</v>
      </c>
      <c r="N939" s="10" t="str">
        <f>VLOOKUP(L939,'Reference_data '!$A$2:$C$18,3,0)</f>
        <v>EXT</v>
      </c>
      <c r="O939" s="134">
        <v>44957</v>
      </c>
      <c r="Q939" s="134">
        <v>44957</v>
      </c>
      <c r="R939" s="63">
        <v>0.5</v>
      </c>
      <c r="AA939" s="63" t="s">
        <v>140</v>
      </c>
    </row>
    <row r="940" spans="1:27" ht="26.5" customHeight="1" x14ac:dyDescent="0.35">
      <c r="A940" s="10">
        <f t="shared" si="40"/>
        <v>5</v>
      </c>
      <c r="B940" s="10">
        <f t="shared" si="39"/>
        <v>5</v>
      </c>
      <c r="C940" s="177">
        <v>13149211</v>
      </c>
      <c r="D940" s="43">
        <v>44957</v>
      </c>
      <c r="E940" s="25" t="s">
        <v>1782</v>
      </c>
      <c r="F940" s="25" t="s">
        <v>1576</v>
      </c>
      <c r="G940" s="25" t="s">
        <v>10</v>
      </c>
      <c r="H940" s="25" t="s">
        <v>218</v>
      </c>
      <c r="I940" s="25" t="s">
        <v>285</v>
      </c>
      <c r="J940" s="25" t="s">
        <v>220</v>
      </c>
      <c r="K940" s="4" t="str">
        <f>IF(_xlfn.XLOOKUP(LEFT(F940,12),'Reference_data '!G:G,'Reference_data '!I:I,"First Error",0,1)="First Error",_xlfn.XLOOKUP(LEFT(F940,7),'Reference_data '!G:G,'Reference_data '!H:H,"Second Error",0,1),_xlfn.XLOOKUP(LEFT(F940,12),'Reference_data '!G:G,'Reference_data '!I:I,"First Error",0,1))</f>
        <v>PACKING</v>
      </c>
      <c r="L940" s="63">
        <v>2781</v>
      </c>
      <c r="M940" s="10" t="str">
        <f>VLOOKUP(L940,'Reference_data '!$A$2:$B$17,2,0)</f>
        <v>Bhim Rao</v>
      </c>
      <c r="N940" s="10" t="str">
        <f>VLOOKUP(L940,'Reference_data '!$A$2:$C$18,3,0)</f>
        <v>MEC</v>
      </c>
      <c r="O940" s="134">
        <v>44957</v>
      </c>
      <c r="Q940" s="134">
        <v>44957</v>
      </c>
      <c r="R940" s="63">
        <v>1</v>
      </c>
      <c r="AA940" s="63" t="s">
        <v>140</v>
      </c>
    </row>
    <row r="941" spans="1:27" ht="26.5" customHeight="1" x14ac:dyDescent="0.35">
      <c r="A941" s="10">
        <f t="shared" si="40"/>
        <v>5</v>
      </c>
      <c r="B941" s="10">
        <f t="shared" si="39"/>
        <v>5</v>
      </c>
      <c r="C941" s="177">
        <v>13149221</v>
      </c>
      <c r="D941" s="376">
        <v>44957</v>
      </c>
      <c r="E941" s="25" t="s">
        <v>1783</v>
      </c>
      <c r="F941" s="25" t="s">
        <v>188</v>
      </c>
      <c r="G941" s="25" t="s">
        <v>92</v>
      </c>
      <c r="H941" s="25" t="s">
        <v>218</v>
      </c>
      <c r="I941" s="25" t="s">
        <v>255</v>
      </c>
      <c r="J941" s="25" t="s">
        <v>220</v>
      </c>
      <c r="K941" s="4" t="str">
        <f>IF(_xlfn.XLOOKUP(LEFT(F941,12),'Reference_data '!G:G,'Reference_data '!I:I,"First Error",0,1)="First Error",_xlfn.XLOOKUP(LEFT(F941,7),'Reference_data '!G:G,'Reference_data '!H:H,"Second Error",0,1),_xlfn.XLOOKUP(LEFT(F941,12),'Reference_data '!G:G,'Reference_data '!I:I,"First Error",0,1))</f>
        <v>PACKING</v>
      </c>
      <c r="L941" s="63">
        <v>8</v>
      </c>
      <c r="M941" s="10" t="s">
        <v>1784</v>
      </c>
      <c r="N941" s="10" t="str">
        <f>VLOOKUP(L941,'Reference_data '!$A$2:$C$18,3,0)</f>
        <v>EXT</v>
      </c>
      <c r="O941" s="134">
        <v>44957</v>
      </c>
      <c r="Q941" s="134">
        <v>44957</v>
      </c>
      <c r="R941" s="63">
        <v>0.8</v>
      </c>
      <c r="S941" s="139" t="s">
        <v>1672</v>
      </c>
      <c r="AA941" s="63" t="s">
        <v>140</v>
      </c>
    </row>
    <row r="942" spans="1:27" ht="26.5" customHeight="1" x14ac:dyDescent="0.35">
      <c r="A942" s="10">
        <f t="shared" si="40"/>
        <v>5</v>
      </c>
      <c r="B942" s="10">
        <f t="shared" si="39"/>
        <v>5</v>
      </c>
      <c r="C942" s="177">
        <v>13149222</v>
      </c>
      <c r="D942" s="376">
        <v>44957</v>
      </c>
      <c r="E942" s="25" t="s">
        <v>1785</v>
      </c>
      <c r="F942" s="25" t="s">
        <v>188</v>
      </c>
      <c r="G942" s="25" t="s">
        <v>92</v>
      </c>
      <c r="H942" s="25" t="s">
        <v>218</v>
      </c>
      <c r="I942" s="25" t="s">
        <v>255</v>
      </c>
      <c r="J942" s="25" t="s">
        <v>220</v>
      </c>
      <c r="K942" s="4" t="str">
        <f>IF(_xlfn.XLOOKUP(LEFT(F942,12),'Reference_data '!G:G,'Reference_data '!I:I,"First Error",0,1)="First Error",_xlfn.XLOOKUP(LEFT(F942,7),'Reference_data '!G:G,'Reference_data '!H:H,"Second Error",0,1),_xlfn.XLOOKUP(LEFT(F942,12),'Reference_data '!G:G,'Reference_data '!I:I,"First Error",0,1))</f>
        <v>PACKING</v>
      </c>
      <c r="L942" s="63">
        <v>8</v>
      </c>
      <c r="M942" s="10" t="s">
        <v>1784</v>
      </c>
      <c r="N942" s="10" t="str">
        <f>VLOOKUP(L942,'Reference_data '!$A$2:$C$18,3,0)</f>
        <v>EXT</v>
      </c>
      <c r="O942" s="134">
        <v>44957</v>
      </c>
      <c r="Q942" s="134">
        <v>44957</v>
      </c>
      <c r="R942" s="63">
        <v>0.6</v>
      </c>
      <c r="AA942" s="63" t="s">
        <v>14</v>
      </c>
    </row>
    <row r="943" spans="1:27" ht="26.5" customHeight="1" x14ac:dyDescent="0.35">
      <c r="A943" s="10">
        <f t="shared" si="40"/>
        <v>5</v>
      </c>
      <c r="B943" s="10">
        <f t="shared" si="39"/>
        <v>1</v>
      </c>
      <c r="C943" s="177">
        <v>13149591</v>
      </c>
      <c r="D943" s="43">
        <v>44958</v>
      </c>
      <c r="E943" s="25" t="s">
        <v>1786</v>
      </c>
      <c r="F943" s="25" t="s">
        <v>1445</v>
      </c>
      <c r="G943" s="25" t="s">
        <v>10</v>
      </c>
      <c r="H943" s="25" t="s">
        <v>218</v>
      </c>
      <c r="I943" s="25" t="s">
        <v>435</v>
      </c>
      <c r="J943" s="25" t="s">
        <v>220</v>
      </c>
      <c r="K943" s="4" t="str">
        <f>IF(_xlfn.XLOOKUP(LEFT(F943,12),'Reference_data '!G:G,'Reference_data '!I:I,"First Error",0,1)="First Error",_xlfn.XLOOKUP(LEFT(F943,7),'Reference_data '!G:G,'Reference_data '!H:H,"Second Error",0,1),_xlfn.XLOOKUP(LEFT(F943,12),'Reference_data '!G:G,'Reference_data '!I:I,"First Error",0,1))</f>
        <v>PACKING</v>
      </c>
      <c r="M943" s="10" t="e">
        <f>VLOOKUP(L943,'Reference_data '!$A$2:$B$17,2,0)</f>
        <v>#N/A</v>
      </c>
      <c r="N943" s="10" t="e">
        <f>VLOOKUP(L943,'Reference_data '!$A$2:$C$18,3,0)</f>
        <v>#N/A</v>
      </c>
      <c r="AA943" s="63"/>
    </row>
    <row r="944" spans="1:27" ht="26.5" customHeight="1" x14ac:dyDescent="0.35">
      <c r="A944" s="10">
        <f t="shared" si="40"/>
        <v>5</v>
      </c>
      <c r="B944" s="10">
        <f t="shared" si="39"/>
        <v>5</v>
      </c>
      <c r="C944" s="177">
        <v>13149683</v>
      </c>
      <c r="D944" s="43">
        <v>44958</v>
      </c>
      <c r="E944" s="25" t="s">
        <v>1787</v>
      </c>
      <c r="F944" s="25" t="s">
        <v>1445</v>
      </c>
      <c r="G944" s="25" t="s">
        <v>10</v>
      </c>
      <c r="H944" s="25" t="s">
        <v>288</v>
      </c>
      <c r="I944" s="25" t="s">
        <v>238</v>
      </c>
      <c r="J944" s="25" t="s">
        <v>220</v>
      </c>
      <c r="K944" s="4" t="str">
        <f>IF(_xlfn.XLOOKUP(LEFT(F944,12),'Reference_data '!G:G,'Reference_data '!I:I,"First Error",0,1)="First Error",_xlfn.XLOOKUP(LEFT(F944,7),'Reference_data '!G:G,'Reference_data '!H:H,"Second Error",0,1),_xlfn.XLOOKUP(LEFT(F944,12),'Reference_data '!G:G,'Reference_data '!I:I,"First Error",0,1))</f>
        <v>PACKING</v>
      </c>
      <c r="L944" s="63">
        <v>2784</v>
      </c>
      <c r="M944" s="10" t="str">
        <f>VLOOKUP(L944,'Reference_data '!$A$2:$B$17,2,0)</f>
        <v>Jignesh</v>
      </c>
      <c r="N944" s="10" t="str">
        <f>VLOOKUP(L944,'Reference_data '!$A$2:$C$18,3,0)</f>
        <v>MEC</v>
      </c>
      <c r="O944" s="134">
        <v>44958</v>
      </c>
      <c r="Q944" s="134">
        <v>44958</v>
      </c>
      <c r="AA944" s="63" t="s">
        <v>140</v>
      </c>
    </row>
    <row r="945" spans="1:29" ht="26.5" customHeight="1" x14ac:dyDescent="0.35">
      <c r="A945" s="10">
        <f t="shared" si="40"/>
        <v>5</v>
      </c>
      <c r="B945" s="10">
        <f t="shared" si="39"/>
        <v>5</v>
      </c>
      <c r="C945" s="177">
        <v>13149812</v>
      </c>
      <c r="D945" s="43">
        <v>44958</v>
      </c>
      <c r="E945" s="25" t="s">
        <v>1788</v>
      </c>
      <c r="F945" s="25" t="s">
        <v>1563</v>
      </c>
      <c r="G945" s="25" t="s">
        <v>10</v>
      </c>
      <c r="H945" s="25" t="s">
        <v>218</v>
      </c>
      <c r="I945" s="25" t="s">
        <v>435</v>
      </c>
      <c r="J945" s="25" t="s">
        <v>220</v>
      </c>
      <c r="K945" s="4" t="str">
        <f>IF(_xlfn.XLOOKUP(LEFT(F945,12),'Reference_data '!G:G,'Reference_data '!I:I,"First Error",0,1)="First Error",_xlfn.XLOOKUP(LEFT(F945,7),'Reference_data '!G:G,'Reference_data '!H:H,"Second Error",0,1),_xlfn.XLOOKUP(LEFT(F945,12),'Reference_data '!G:G,'Reference_data '!I:I,"First Error",0,1))</f>
        <v>PACKING</v>
      </c>
      <c r="L945" s="63">
        <v>2784</v>
      </c>
      <c r="M945" s="10" t="str">
        <f>VLOOKUP(L945,'Reference_data '!$A$2:$B$17,2,0)</f>
        <v>Jignesh</v>
      </c>
      <c r="N945" s="10" t="str">
        <f>VLOOKUP(L945,'Reference_data '!$A$2:$C$18,3,0)</f>
        <v>MEC</v>
      </c>
      <c r="O945" s="134">
        <v>44958</v>
      </c>
      <c r="Q945" s="134">
        <v>44958</v>
      </c>
      <c r="R945" s="63">
        <v>0.5</v>
      </c>
      <c r="AA945" s="63" t="s">
        <v>14</v>
      </c>
    </row>
    <row r="946" spans="1:29" ht="26.5" customHeight="1" x14ac:dyDescent="0.35">
      <c r="A946" s="10">
        <f t="shared" si="40"/>
        <v>5</v>
      </c>
      <c r="B946" s="10">
        <f t="shared" si="39"/>
        <v>5</v>
      </c>
      <c r="C946" s="177">
        <v>13149813</v>
      </c>
      <c r="D946" s="43">
        <v>44958</v>
      </c>
      <c r="E946" s="25" t="s">
        <v>1789</v>
      </c>
      <c r="F946" s="25" t="s">
        <v>847</v>
      </c>
      <c r="G946" s="25" t="s">
        <v>10</v>
      </c>
      <c r="H946" s="25" t="s">
        <v>218</v>
      </c>
      <c r="I946" s="25" t="s">
        <v>435</v>
      </c>
      <c r="J946" s="25" t="s">
        <v>220</v>
      </c>
      <c r="K946" s="4" t="str">
        <f>IF(_xlfn.XLOOKUP(LEFT(F946,12),'Reference_data '!G:G,'Reference_data '!I:I,"First Error",0,1)="First Error",_xlfn.XLOOKUP(LEFT(F946,7),'Reference_data '!G:G,'Reference_data '!H:H,"Second Error",0,1),_xlfn.XLOOKUP(LEFT(F946,12),'Reference_data '!G:G,'Reference_data '!I:I,"First Error",0,1))</f>
        <v>PACKING</v>
      </c>
      <c r="L946" s="63">
        <v>2784</v>
      </c>
      <c r="M946" s="10" t="str">
        <f>VLOOKUP(L946,'Reference_data '!$A$2:$B$17,2,0)</f>
        <v>Jignesh</v>
      </c>
      <c r="N946" s="10" t="str">
        <f>VLOOKUP(L946,'Reference_data '!$A$2:$C$18,3,0)</f>
        <v>MEC</v>
      </c>
      <c r="O946" s="134">
        <v>44958</v>
      </c>
      <c r="Q946" s="134">
        <v>44958</v>
      </c>
      <c r="R946" s="63">
        <v>0.5</v>
      </c>
      <c r="AA946" s="63" t="s">
        <v>140</v>
      </c>
    </row>
    <row r="947" spans="1:29" ht="26.5" customHeight="1" x14ac:dyDescent="0.35">
      <c r="A947" s="10">
        <f t="shared" si="40"/>
        <v>5</v>
      </c>
      <c r="B947" s="10">
        <f t="shared" si="39"/>
        <v>5</v>
      </c>
      <c r="C947" s="177">
        <v>13149874</v>
      </c>
      <c r="D947" s="376">
        <v>44958</v>
      </c>
      <c r="E947" s="25" t="s">
        <v>1790</v>
      </c>
      <c r="F947" s="25" t="s">
        <v>186</v>
      </c>
      <c r="G947" s="25" t="s">
        <v>92</v>
      </c>
      <c r="H947" s="25" t="s">
        <v>218</v>
      </c>
      <c r="I947" s="25" t="s">
        <v>435</v>
      </c>
      <c r="J947" s="25" t="s">
        <v>220</v>
      </c>
      <c r="K947" s="4" t="str">
        <f>IF(_xlfn.XLOOKUP(LEFT(F947,12),'Reference_data '!G:G,'Reference_data '!I:I,"First Error",0,1)="First Error",_xlfn.XLOOKUP(LEFT(F947,7),'Reference_data '!G:G,'Reference_data '!H:H,"Second Error",0,1),_xlfn.XLOOKUP(LEFT(F947,12),'Reference_data '!G:G,'Reference_data '!I:I,"First Error",0,1))</f>
        <v>PACKING-MOULDING PLANT</v>
      </c>
      <c r="L947" s="63">
        <v>2783</v>
      </c>
      <c r="M947" s="10" t="str">
        <f>VLOOKUP(L947,'Reference_data '!$A$2:$B$17,2,0)</f>
        <v>Vipul</v>
      </c>
      <c r="N947" s="10" t="str">
        <f>VLOOKUP(L947,'Reference_data '!$A$2:$C$18,3,0)</f>
        <v>MEC</v>
      </c>
      <c r="O947" s="134">
        <v>44958</v>
      </c>
      <c r="Q947" s="134">
        <v>44958</v>
      </c>
      <c r="R947" s="63">
        <v>2</v>
      </c>
      <c r="S947" s="139" t="s">
        <v>1791</v>
      </c>
      <c r="AA947" s="63" t="s">
        <v>140</v>
      </c>
    </row>
    <row r="948" spans="1:29" ht="26.5" customHeight="1" x14ac:dyDescent="0.35">
      <c r="A948" s="10">
        <f t="shared" si="40"/>
        <v>5</v>
      </c>
      <c r="B948" s="10">
        <f t="shared" si="39"/>
        <v>5</v>
      </c>
      <c r="C948" s="177">
        <v>13149874</v>
      </c>
      <c r="D948" s="376">
        <v>44958</v>
      </c>
      <c r="E948" s="25" t="s">
        <v>1790</v>
      </c>
      <c r="F948" s="25" t="s">
        <v>186</v>
      </c>
      <c r="G948" s="25" t="s">
        <v>92</v>
      </c>
      <c r="H948" s="25" t="s">
        <v>218</v>
      </c>
      <c r="I948" s="25" t="s">
        <v>435</v>
      </c>
      <c r="J948" s="25" t="s">
        <v>220</v>
      </c>
      <c r="K948" s="4" t="str">
        <f>IF(_xlfn.XLOOKUP(LEFT(F948,12),'Reference_data '!G:G,'Reference_data '!I:I,"First Error",0,1)="First Error",_xlfn.XLOOKUP(LEFT(F948,7),'Reference_data '!G:G,'Reference_data '!H:H,"Second Error",0,1),_xlfn.XLOOKUP(LEFT(F948,12),'Reference_data '!G:G,'Reference_data '!I:I,"First Error",0,1))</f>
        <v>PACKING-MOULDING PLANT</v>
      </c>
      <c r="L948" s="63">
        <v>2784</v>
      </c>
      <c r="M948" s="10" t="str">
        <f>VLOOKUP(L948,'Reference_data '!$A$2:$B$17,2,0)</f>
        <v>Jignesh</v>
      </c>
      <c r="N948" s="10" t="str">
        <f>VLOOKUP(L948,'Reference_data '!$A$2:$C$18,3,0)</f>
        <v>MEC</v>
      </c>
      <c r="O948" s="134">
        <v>44958</v>
      </c>
      <c r="Q948" s="134">
        <v>44958</v>
      </c>
      <c r="R948" s="63">
        <v>2</v>
      </c>
      <c r="S948" s="139" t="s">
        <v>1791</v>
      </c>
      <c r="AA948" s="63" t="s">
        <v>140</v>
      </c>
    </row>
    <row r="949" spans="1:29" ht="26.5" customHeight="1" x14ac:dyDescent="0.35">
      <c r="A949" s="10">
        <f t="shared" si="40"/>
        <v>25</v>
      </c>
      <c r="B949" s="10">
        <f t="shared" si="39"/>
        <v>1</v>
      </c>
      <c r="C949" s="249">
        <v>13027062</v>
      </c>
      <c r="D949" s="233">
        <v>44734</v>
      </c>
      <c r="E949" s="131" t="s">
        <v>1792</v>
      </c>
      <c r="F949" s="25" t="s">
        <v>123</v>
      </c>
      <c r="G949" s="25" t="s">
        <v>92</v>
      </c>
      <c r="H949" s="25" t="s">
        <v>218</v>
      </c>
      <c r="I949" s="25" t="s">
        <v>266</v>
      </c>
      <c r="J949" s="25" t="s">
        <v>220</v>
      </c>
      <c r="K949" s="4" t="str">
        <f>IF(_xlfn.XLOOKUP(LEFT(F949,12),'Reference_data '!G:G,'Reference_data '!I:I,"First Error",0,1)="First Error",_xlfn.XLOOKUP(LEFT(F949,7),'Reference_data '!G:G,'Reference_data '!H:H,"Second Error",0,1),_xlfn.XLOOKUP(LEFT(F949,12),'Reference_data '!G:G,'Reference_data '!I:I,"First Error",0,1))</f>
        <v>REFINERY-DEODERIZATION PHYSICAL REFINERY 800 TPD</v>
      </c>
      <c r="L949" s="10"/>
      <c r="M949" s="10" t="e">
        <f>VLOOKUP(L949,'Reference_data '!$A$2:$B$17,2,0)</f>
        <v>#N/A</v>
      </c>
      <c r="N949" s="10" t="e">
        <f>VLOOKUP(L949,'Reference_data '!$A$2:$C$18,3,0)</f>
        <v>#N/A</v>
      </c>
      <c r="O949" s="10"/>
      <c r="P949" s="10"/>
      <c r="Q949" s="10"/>
      <c r="R949" s="10"/>
      <c r="S949" s="4" t="s">
        <v>1793</v>
      </c>
      <c r="T949" s="10"/>
      <c r="U949" s="10"/>
      <c r="W949" s="10"/>
      <c r="X949" s="10"/>
      <c r="Y949" s="10"/>
      <c r="Z949" s="10"/>
      <c r="AA949" s="10"/>
      <c r="AB949"/>
      <c r="AC949" s="64" t="e">
        <f>_xlfn.XLOOKUP(C949,DATA1,DATA4,"NA",0,1)</f>
        <v>#REF!</v>
      </c>
    </row>
    <row r="950" spans="1:29" ht="26.5" customHeight="1" x14ac:dyDescent="0.35">
      <c r="A950" s="10">
        <f t="shared" si="40"/>
        <v>5</v>
      </c>
      <c r="B950" s="10">
        <f t="shared" si="39"/>
        <v>5</v>
      </c>
      <c r="C950" s="177">
        <v>13149826</v>
      </c>
      <c r="D950" s="43">
        <v>44958</v>
      </c>
      <c r="E950" s="25" t="s">
        <v>1794</v>
      </c>
      <c r="F950" s="25" t="s">
        <v>488</v>
      </c>
      <c r="G950" s="25" t="s">
        <v>10</v>
      </c>
      <c r="H950" s="25" t="s">
        <v>218</v>
      </c>
      <c r="I950" s="25" t="s">
        <v>291</v>
      </c>
      <c r="J950" s="25" t="s">
        <v>220</v>
      </c>
      <c r="K950" s="4" t="str">
        <f>IF(_xlfn.XLOOKUP(LEFT(F950,12),'Reference_data '!G:G,'Reference_data '!I:I,"First Error",0,1)="First Error",_xlfn.XLOOKUP(LEFT(F950,7),'Reference_data '!G:G,'Reference_data '!H:H,"Second Error",0,1),_xlfn.XLOOKUP(LEFT(F950,12),'Reference_data '!G:G,'Reference_data '!I:I,"First Error",0,1))</f>
        <v>PACKING TANKFARM PMFG</v>
      </c>
      <c r="L950" s="63">
        <v>2781</v>
      </c>
      <c r="M950" s="10" t="str">
        <f>VLOOKUP(L950,'Reference_data '!$A$2:$B$17,2,0)</f>
        <v>Bhim Rao</v>
      </c>
      <c r="N950" s="10" t="str">
        <f>VLOOKUP(L950,'Reference_data '!$A$2:$C$18,3,0)</f>
        <v>MEC</v>
      </c>
      <c r="O950" s="134">
        <v>44958</v>
      </c>
      <c r="Q950" s="134">
        <v>44958</v>
      </c>
      <c r="R950" s="63">
        <v>1</v>
      </c>
      <c r="S950" s="139" t="s">
        <v>1795</v>
      </c>
      <c r="AA950" s="63" t="s">
        <v>1796</v>
      </c>
    </row>
    <row r="951" spans="1:29" ht="26.5" customHeight="1" x14ac:dyDescent="0.35">
      <c r="A951" s="10">
        <f t="shared" si="40"/>
        <v>9</v>
      </c>
      <c r="B951" s="63" t="str">
        <f t="shared" si="39"/>
        <v/>
      </c>
      <c r="C951" s="271">
        <v>13166382</v>
      </c>
      <c r="D951" s="43">
        <v>44985</v>
      </c>
      <c r="E951" s="25" t="s">
        <v>1797</v>
      </c>
      <c r="F951" s="25" t="s">
        <v>1798</v>
      </c>
      <c r="G951" s="25" t="s">
        <v>10</v>
      </c>
      <c r="H951" s="25" t="s">
        <v>218</v>
      </c>
      <c r="I951" s="25" t="s">
        <v>287</v>
      </c>
      <c r="J951" s="25" t="s">
        <v>256</v>
      </c>
      <c r="K951" s="4" t="str">
        <f>IF(_xlfn.XLOOKUP(LEFT(F951,12),'Reference_data '!G:G,'Reference_data '!I:I,"First Error",0,1)="First Error",_xlfn.XLOOKUP(LEFT(F951,7),'Reference_data '!G:G,'Reference_data '!H:H,"Second Error",0,1),_xlfn.XLOOKUP(LEFT(F951,12),'Reference_data '!G:G,'Reference_data '!I:I,"First Error",0,1))</f>
        <v>REFINERY-DEODERIZATION PHYSICAL REFINERY 800 TPD</v>
      </c>
      <c r="L951" s="63">
        <v>8</v>
      </c>
      <c r="M951" s="10" t="s">
        <v>585</v>
      </c>
      <c r="N951" s="10" t="str">
        <f>VLOOKUP(L951,'Reference_data '!$A$2:$C$18,3,0)</f>
        <v>EXT</v>
      </c>
      <c r="O951" s="134">
        <v>44986</v>
      </c>
      <c r="P951" s="134">
        <v>45006</v>
      </c>
      <c r="S951" s="139" t="s">
        <v>1799</v>
      </c>
      <c r="AA951" s="63"/>
    </row>
    <row r="952" spans="1:29" ht="26.5" customHeight="1" x14ac:dyDescent="0.35">
      <c r="A952" s="10">
        <f t="shared" si="40"/>
        <v>49</v>
      </c>
      <c r="B952" s="10">
        <f t="shared" si="39"/>
        <v>1</v>
      </c>
      <c r="C952" s="177">
        <v>13117114</v>
      </c>
      <c r="D952" s="43">
        <v>44900</v>
      </c>
      <c r="E952" s="131" t="s">
        <v>1800</v>
      </c>
      <c r="F952" s="25" t="s">
        <v>123</v>
      </c>
      <c r="G952" s="25" t="s">
        <v>10</v>
      </c>
      <c r="H952" s="25" t="s">
        <v>327</v>
      </c>
      <c r="I952" s="25" t="s">
        <v>233</v>
      </c>
      <c r="J952" s="25" t="s">
        <v>220</v>
      </c>
      <c r="K952" s="4" t="str">
        <f>IF(_xlfn.XLOOKUP(LEFT(F952,12),'Reference_data '!G:G,'Reference_data '!I:I,"First Error",0,1)="First Error",_xlfn.XLOOKUP(LEFT(F952,7),'Reference_data '!G:G,'Reference_data '!H:H,"Second Error",0,1),_xlfn.XLOOKUP(LEFT(F952,12),'Reference_data '!G:G,'Reference_data '!I:I,"First Error",0,1))</f>
        <v>REFINERY-DEODERIZATION PHYSICAL REFINERY 800 TPD</v>
      </c>
      <c r="M952" s="10" t="e">
        <f>VLOOKUP(L952,'Reference_data '!$A$2:$B$17,2,0)</f>
        <v>#N/A</v>
      </c>
      <c r="N952" s="10" t="e">
        <f>VLOOKUP(L952,'Reference_data '!$A$2:$C$18,3,0)</f>
        <v>#N/A</v>
      </c>
      <c r="O952" s="134">
        <v>44989</v>
      </c>
      <c r="AA952" s="63"/>
    </row>
    <row r="953" spans="1:29" ht="26.5" customHeight="1" x14ac:dyDescent="0.35">
      <c r="A953" s="10">
        <f t="shared" si="40"/>
        <v>1</v>
      </c>
      <c r="B953" s="10">
        <f t="shared" ref="B953:B1016" si="41">IF(J953="COMP",WEEKNUM(Q953,16),"")</f>
        <v>1</v>
      </c>
      <c r="C953" s="177">
        <v>13134025</v>
      </c>
      <c r="D953" s="43">
        <v>44931</v>
      </c>
      <c r="E953" s="25" t="s">
        <v>1801</v>
      </c>
      <c r="F953" s="25" t="s">
        <v>123</v>
      </c>
      <c r="G953" s="25" t="s">
        <v>92</v>
      </c>
      <c r="H953" s="25" t="s">
        <v>218</v>
      </c>
      <c r="I953" s="25" t="s">
        <v>263</v>
      </c>
      <c r="J953" s="25" t="s">
        <v>220</v>
      </c>
      <c r="K953" s="4" t="str">
        <f>IF(_xlfn.XLOOKUP(LEFT(F953,12),'Reference_data '!G:G,'Reference_data '!I:I,"First Error",0,1)="First Error",_xlfn.XLOOKUP(LEFT(F953,7),'Reference_data '!G:G,'Reference_data '!H:H,"Second Error",0,1),_xlfn.XLOOKUP(LEFT(F953,12),'Reference_data '!G:G,'Reference_data '!I:I,"First Error",0,1))</f>
        <v>REFINERY-DEODERIZATION PHYSICAL REFINERY 800 TPD</v>
      </c>
      <c r="L953" s="63">
        <v>2801</v>
      </c>
      <c r="M953" s="10" t="str">
        <f>VLOOKUP(L953,'Reference_data '!$A$2:$B$17,2,0)</f>
        <v>Ramani</v>
      </c>
      <c r="N953" s="10" t="str">
        <f>VLOOKUP(L953,'Reference_data '!$A$2:$C$18,3,0)</f>
        <v>INS</v>
      </c>
      <c r="O953" s="134">
        <v>44931</v>
      </c>
      <c r="Q953" s="134">
        <v>44931</v>
      </c>
      <c r="AA953" s="63" t="s">
        <v>1802</v>
      </c>
    </row>
    <row r="954" spans="1:29" ht="26.5" customHeight="1" x14ac:dyDescent="0.35">
      <c r="A954" s="10">
        <f t="shared" si="40"/>
        <v>5</v>
      </c>
      <c r="B954" s="10">
        <f t="shared" si="41"/>
        <v>5</v>
      </c>
      <c r="C954" s="177">
        <v>13150165</v>
      </c>
      <c r="D954" s="376">
        <v>44959</v>
      </c>
      <c r="E954" s="25" t="s">
        <v>1700</v>
      </c>
      <c r="F954" s="25" t="s">
        <v>188</v>
      </c>
      <c r="G954" s="25" t="s">
        <v>92</v>
      </c>
      <c r="H954" s="25" t="s">
        <v>218</v>
      </c>
      <c r="I954" s="25" t="s">
        <v>255</v>
      </c>
      <c r="J954" s="25" t="s">
        <v>220</v>
      </c>
      <c r="K954" s="4" t="str">
        <f>IF(_xlfn.XLOOKUP(LEFT(F954,12),'Reference_data '!G:G,'Reference_data '!I:I,"First Error",0,1)="First Error",_xlfn.XLOOKUP(LEFT(F954,7),'Reference_data '!G:G,'Reference_data '!H:H,"Second Error",0,1),_xlfn.XLOOKUP(LEFT(F954,12),'Reference_data '!G:G,'Reference_data '!I:I,"First Error",0,1))</f>
        <v>PACKING</v>
      </c>
      <c r="M954" s="10" t="e">
        <f>VLOOKUP(L954,'Reference_data '!$A$2:$B$17,2,0)</f>
        <v>#N/A</v>
      </c>
      <c r="N954" s="10" t="e">
        <f>VLOOKUP(L954,'Reference_data '!$A$2:$C$18,3,0)</f>
        <v>#N/A</v>
      </c>
      <c r="O954" s="134">
        <v>44959</v>
      </c>
      <c r="Q954" s="134">
        <v>44959</v>
      </c>
      <c r="AA954" s="63" t="s">
        <v>14</v>
      </c>
    </row>
    <row r="955" spans="1:29" ht="26.5" customHeight="1" x14ac:dyDescent="0.35">
      <c r="A955" s="10">
        <f t="shared" si="40"/>
        <v>5</v>
      </c>
      <c r="B955" s="10">
        <f t="shared" si="41"/>
        <v>5</v>
      </c>
      <c r="C955" s="177">
        <v>13150234</v>
      </c>
      <c r="D955" s="43">
        <v>44959</v>
      </c>
      <c r="E955" s="25" t="s">
        <v>1803</v>
      </c>
      <c r="F955" s="25" t="s">
        <v>1228</v>
      </c>
      <c r="G955" s="25" t="s">
        <v>10</v>
      </c>
      <c r="H955" s="25" t="s">
        <v>327</v>
      </c>
      <c r="I955" s="25" t="s">
        <v>697</v>
      </c>
      <c r="J955" s="25" t="s">
        <v>220</v>
      </c>
      <c r="K955" s="4" t="str">
        <f>IF(_xlfn.XLOOKUP(LEFT(F955,12),'Reference_data '!G:G,'Reference_data '!I:I,"First Error",0,1)="First Error",_xlfn.XLOOKUP(LEFT(F955,7),'Reference_data '!G:G,'Reference_data '!H:H,"Second Error",0,1),_xlfn.XLOOKUP(LEFT(F955,12),'Reference_data '!G:G,'Reference_data '!I:I,"First Error",0,1))</f>
        <v>PACKING</v>
      </c>
      <c r="L955" s="63">
        <v>2785</v>
      </c>
      <c r="M955" s="10" t="str">
        <f>VLOOKUP(L955,'Reference_data '!$A$2:$B$17,2,0)</f>
        <v>Manu</v>
      </c>
      <c r="N955" s="10" t="str">
        <f>VLOOKUP(L955,'Reference_data '!$A$2:$C$18,3,0)</f>
        <v>MEC</v>
      </c>
      <c r="O955" s="134">
        <v>44958</v>
      </c>
      <c r="Q955" s="134">
        <v>44958</v>
      </c>
      <c r="R955" s="63">
        <v>1</v>
      </c>
      <c r="AA955" s="63" t="s">
        <v>140</v>
      </c>
    </row>
    <row r="956" spans="1:29" ht="26.5" customHeight="1" x14ac:dyDescent="0.35">
      <c r="A956" s="10">
        <f t="shared" si="40"/>
        <v>5</v>
      </c>
      <c r="B956" s="10">
        <f t="shared" si="41"/>
        <v>5</v>
      </c>
      <c r="C956" s="177">
        <v>13150235</v>
      </c>
      <c r="D956" s="43">
        <v>44959</v>
      </c>
      <c r="E956" s="25" t="s">
        <v>1804</v>
      </c>
      <c r="F956" s="25" t="s">
        <v>1184</v>
      </c>
      <c r="G956" s="25" t="s">
        <v>10</v>
      </c>
      <c r="H956" s="25" t="s">
        <v>223</v>
      </c>
      <c r="I956" s="25" t="s">
        <v>697</v>
      </c>
      <c r="J956" s="25" t="s">
        <v>220</v>
      </c>
      <c r="K956" s="4" t="str">
        <f>IF(_xlfn.XLOOKUP(LEFT(F956,12),'Reference_data '!G:G,'Reference_data '!I:I,"First Error",0,1)="First Error",_xlfn.XLOOKUP(LEFT(F956,7),'Reference_data '!G:G,'Reference_data '!H:H,"Second Error",0,1),_xlfn.XLOOKUP(LEFT(F956,12),'Reference_data '!G:G,'Reference_data '!I:I,"First Error",0,1))</f>
        <v>PACKING</v>
      </c>
      <c r="L956" s="63">
        <v>2785</v>
      </c>
      <c r="M956" s="10" t="str">
        <f>VLOOKUP(L956,'Reference_data '!$A$2:$B$17,2,0)</f>
        <v>Manu</v>
      </c>
      <c r="N956" s="10" t="str">
        <f>VLOOKUP(L956,'Reference_data '!$A$2:$C$18,3,0)</f>
        <v>MEC</v>
      </c>
      <c r="O956" s="134">
        <v>44958</v>
      </c>
      <c r="Q956" s="134">
        <v>44958</v>
      </c>
      <c r="R956" s="63">
        <v>3</v>
      </c>
      <c r="AA956" s="63" t="s">
        <v>14</v>
      </c>
    </row>
    <row r="957" spans="1:29" ht="26.5" customHeight="1" x14ac:dyDescent="0.35">
      <c r="A957" s="10">
        <f t="shared" si="40"/>
        <v>5</v>
      </c>
      <c r="B957" s="10">
        <f t="shared" si="41"/>
        <v>5</v>
      </c>
      <c r="C957" s="177">
        <v>13150247</v>
      </c>
      <c r="D957" s="43">
        <v>44959</v>
      </c>
      <c r="E957" s="25" t="s">
        <v>1805</v>
      </c>
      <c r="F957" s="25" t="s">
        <v>1806</v>
      </c>
      <c r="G957" s="25" t="s">
        <v>92</v>
      </c>
      <c r="H957" s="25" t="s">
        <v>218</v>
      </c>
      <c r="I957" s="25" t="s">
        <v>468</v>
      </c>
      <c r="J957" s="25" t="s">
        <v>220</v>
      </c>
      <c r="K957" s="4" t="str">
        <f>IF(_xlfn.XLOOKUP(LEFT(F957,12),'Reference_data '!G:G,'Reference_data '!I:I,"First Error",0,1)="First Error",_xlfn.XLOOKUP(LEFT(F957,7),'Reference_data '!G:G,'Reference_data '!H:H,"Second Error",0,1),_xlfn.XLOOKUP(LEFT(F957,12),'Reference_data '!G:G,'Reference_data '!I:I,"First Error",0,1))</f>
        <v>BAKERY 36 TON</v>
      </c>
      <c r="L957" s="63">
        <v>3346</v>
      </c>
      <c r="M957" s="10" t="s">
        <v>1164</v>
      </c>
      <c r="N957" s="10" t="str">
        <f>VLOOKUP(L957,'Reference_data '!$A$2:$C$18,3,0)</f>
        <v>INS</v>
      </c>
      <c r="O957" s="134">
        <v>44958</v>
      </c>
      <c r="Q957" s="134">
        <v>44958</v>
      </c>
      <c r="R957" s="63">
        <v>1</v>
      </c>
      <c r="AA957" s="63" t="s">
        <v>140</v>
      </c>
    </row>
    <row r="958" spans="1:29" ht="26.5" customHeight="1" x14ac:dyDescent="0.35">
      <c r="A958" s="10">
        <f t="shared" si="40"/>
        <v>5</v>
      </c>
      <c r="B958" s="10">
        <f t="shared" si="41"/>
        <v>1</v>
      </c>
      <c r="C958" s="177">
        <v>13150258</v>
      </c>
      <c r="D958" s="376">
        <v>44959</v>
      </c>
      <c r="E958" s="25" t="s">
        <v>1807</v>
      </c>
      <c r="F958" s="25" t="s">
        <v>1576</v>
      </c>
      <c r="G958" s="25" t="s">
        <v>92</v>
      </c>
      <c r="H958" s="25" t="s">
        <v>218</v>
      </c>
      <c r="I958" s="25" t="s">
        <v>285</v>
      </c>
      <c r="J958" s="25" t="s">
        <v>220</v>
      </c>
      <c r="K958" s="4" t="str">
        <f>IF(_xlfn.XLOOKUP(LEFT(F958,12),'Reference_data '!G:G,'Reference_data '!I:I,"First Error",0,1)="First Error",_xlfn.XLOOKUP(LEFT(F958,7),'Reference_data '!G:G,'Reference_data '!H:H,"Second Error",0,1),_xlfn.XLOOKUP(LEFT(F958,12),'Reference_data '!G:G,'Reference_data '!I:I,"First Error",0,1))</f>
        <v>PACKING</v>
      </c>
      <c r="M958" s="10" t="e">
        <f>VLOOKUP(L958,'Reference_data '!$A$2:$B$17,2,0)</f>
        <v>#N/A</v>
      </c>
      <c r="N958" s="10" t="e">
        <f>VLOOKUP(L958,'Reference_data '!$A$2:$C$18,3,0)</f>
        <v>#N/A</v>
      </c>
      <c r="O958" s="134">
        <v>44959</v>
      </c>
      <c r="AA958" s="63" t="s">
        <v>140</v>
      </c>
    </row>
    <row r="959" spans="1:29" ht="26.5" customHeight="1" x14ac:dyDescent="0.35">
      <c r="A959" s="10">
        <f t="shared" si="40"/>
        <v>5</v>
      </c>
      <c r="B959" s="10">
        <f t="shared" si="41"/>
        <v>5</v>
      </c>
      <c r="C959" s="177">
        <v>13150259</v>
      </c>
      <c r="D959" s="43">
        <v>44959</v>
      </c>
      <c r="E959" s="25" t="s">
        <v>1808</v>
      </c>
      <c r="F959" s="25" t="s">
        <v>80</v>
      </c>
      <c r="G959" s="25" t="s">
        <v>10</v>
      </c>
      <c r="H959" s="25" t="s">
        <v>218</v>
      </c>
      <c r="I959" s="25" t="s">
        <v>285</v>
      </c>
      <c r="J959" s="25" t="s">
        <v>220</v>
      </c>
      <c r="K959" s="4" t="str">
        <f>IF(_xlfn.XLOOKUP(LEFT(F959,12),'Reference_data '!G:G,'Reference_data '!I:I,"First Error",0,1)="First Error",_xlfn.XLOOKUP(LEFT(F959,7),'Reference_data '!G:G,'Reference_data '!H:H,"Second Error",0,1),_xlfn.XLOOKUP(LEFT(F959,12),'Reference_data '!G:G,'Reference_data '!I:I,"First Error",0,1))</f>
        <v>PACKING</v>
      </c>
      <c r="L959" s="63">
        <v>2784</v>
      </c>
      <c r="M959" s="10" t="str">
        <f>VLOOKUP(L959,'Reference_data '!$A$2:$B$17,2,0)</f>
        <v>Jignesh</v>
      </c>
      <c r="N959" s="10" t="str">
        <f>VLOOKUP(L959,'Reference_data '!$A$2:$C$18,3,0)</f>
        <v>MEC</v>
      </c>
      <c r="O959" s="134">
        <v>44959</v>
      </c>
      <c r="Q959" s="134">
        <v>44959</v>
      </c>
      <c r="AA959" s="63"/>
    </row>
    <row r="960" spans="1:29" ht="26.5" customHeight="1" x14ac:dyDescent="0.35">
      <c r="A960" s="10">
        <f t="shared" si="40"/>
        <v>5</v>
      </c>
      <c r="B960" s="10">
        <f t="shared" si="41"/>
        <v>5</v>
      </c>
      <c r="C960" s="177">
        <v>13150260</v>
      </c>
      <c r="D960" s="43">
        <v>44959</v>
      </c>
      <c r="E960" s="25" t="s">
        <v>1809</v>
      </c>
      <c r="F960" s="25" t="s">
        <v>1613</v>
      </c>
      <c r="G960" s="25" t="s">
        <v>92</v>
      </c>
      <c r="H960" s="25" t="s">
        <v>218</v>
      </c>
      <c r="I960" s="25" t="s">
        <v>468</v>
      </c>
      <c r="J960" s="25" t="s">
        <v>220</v>
      </c>
      <c r="K960" s="4" t="str">
        <f>IF(_xlfn.XLOOKUP(LEFT(F960,12),'Reference_data '!G:G,'Reference_data '!I:I,"First Error",0,1)="First Error",_xlfn.XLOOKUP(LEFT(F960,7),'Reference_data '!G:G,'Reference_data '!H:H,"Second Error",0,1),_xlfn.XLOOKUP(LEFT(F960,12),'Reference_data '!G:G,'Reference_data '!I:I,"First Error",0,1))</f>
        <v>BAKERY 96 TON</v>
      </c>
      <c r="M960" s="10" t="e">
        <f>VLOOKUP(L960,'Reference_data '!$A$2:$B$17,2,0)</f>
        <v>#N/A</v>
      </c>
      <c r="N960" s="10" t="e">
        <f>VLOOKUP(L960,'Reference_data '!$A$2:$C$18,3,0)</f>
        <v>#N/A</v>
      </c>
      <c r="O960" s="134">
        <v>44959</v>
      </c>
      <c r="Q960" s="134">
        <v>44959</v>
      </c>
      <c r="AA960" s="63" t="s">
        <v>114</v>
      </c>
    </row>
    <row r="961" spans="1:27" ht="26.5" customHeight="1" x14ac:dyDescent="0.35">
      <c r="A961" s="10">
        <f t="shared" si="40"/>
        <v>5</v>
      </c>
      <c r="B961" s="10">
        <f t="shared" si="41"/>
        <v>1</v>
      </c>
      <c r="C961" s="177">
        <v>13150360</v>
      </c>
      <c r="D961" s="43">
        <v>44959</v>
      </c>
      <c r="E961" s="10" t="s">
        <v>1810</v>
      </c>
      <c r="F961" s="10" t="s">
        <v>890</v>
      </c>
      <c r="G961" s="10" t="s">
        <v>10</v>
      </c>
      <c r="H961" s="10">
        <v>1</v>
      </c>
      <c r="I961" s="10" t="s">
        <v>285</v>
      </c>
      <c r="J961" s="25" t="s">
        <v>220</v>
      </c>
      <c r="K961" s="4" t="str">
        <f>IF(_xlfn.XLOOKUP(LEFT(F961,12),'Reference_data '!G:G,'Reference_data '!I:I,"First Error",0,1)="First Error",_xlfn.XLOOKUP(LEFT(F961,7),'Reference_data '!G:G,'Reference_data '!H:H,"Second Error",0,1),_xlfn.XLOOKUP(LEFT(F961,12),'Reference_data '!G:G,'Reference_data '!I:I,"First Error",0,1))</f>
        <v>PACKING</v>
      </c>
      <c r="M961" s="10" t="e">
        <f>VLOOKUP(L961,'Reference_data '!$A$2:$B$17,2,0)</f>
        <v>#N/A</v>
      </c>
      <c r="N961" s="10" t="e">
        <f>VLOOKUP(L961,'Reference_data '!$A$2:$C$18,3,0)</f>
        <v>#N/A</v>
      </c>
      <c r="S961" s="139" t="s">
        <v>1186</v>
      </c>
      <c r="AA961" s="63"/>
    </row>
    <row r="962" spans="1:27" ht="26.5" customHeight="1" x14ac:dyDescent="0.35">
      <c r="A962" s="10">
        <f t="shared" ref="A962:A1025" si="42">WEEKNUM($D962,16)</f>
        <v>5</v>
      </c>
      <c r="B962" s="10">
        <f t="shared" si="41"/>
        <v>1</v>
      </c>
      <c r="C962" s="177">
        <v>13150361</v>
      </c>
      <c r="D962" s="376">
        <v>44959</v>
      </c>
      <c r="E962" s="10" t="s">
        <v>1811</v>
      </c>
      <c r="F962" s="10" t="s">
        <v>721</v>
      </c>
      <c r="G962" s="10" t="s">
        <v>92</v>
      </c>
      <c r="H962" s="10">
        <v>1</v>
      </c>
      <c r="I962" s="10" t="s">
        <v>285</v>
      </c>
      <c r="J962" s="25" t="s">
        <v>220</v>
      </c>
      <c r="K962" s="4" t="str">
        <f>IF(_xlfn.XLOOKUP(LEFT(F962,12),'Reference_data '!G:G,'Reference_data '!I:I,"First Error",0,1)="First Error",_xlfn.XLOOKUP(LEFT(F962,7),'Reference_data '!G:G,'Reference_data '!H:H,"Second Error",0,1),_xlfn.XLOOKUP(LEFT(F962,12),'Reference_data '!G:G,'Reference_data '!I:I,"First Error",0,1))</f>
        <v>PACKING</v>
      </c>
      <c r="M962" s="10" t="e">
        <f>VLOOKUP(L962,'Reference_data '!$A$2:$B$17,2,0)</f>
        <v>#N/A</v>
      </c>
      <c r="N962" s="10" t="e">
        <f>VLOOKUP(L962,'Reference_data '!$A$2:$C$18,3,0)</f>
        <v>#N/A</v>
      </c>
      <c r="AA962" s="63"/>
    </row>
    <row r="963" spans="1:27" ht="26.5" customHeight="1" x14ac:dyDescent="0.35">
      <c r="A963" s="10">
        <f t="shared" si="42"/>
        <v>5</v>
      </c>
      <c r="B963" s="10">
        <f t="shared" si="41"/>
        <v>5</v>
      </c>
      <c r="C963" s="177">
        <v>13150474</v>
      </c>
      <c r="D963" s="43">
        <v>44959</v>
      </c>
      <c r="E963" s="10" t="s">
        <v>1812</v>
      </c>
      <c r="F963" s="10" t="s">
        <v>437</v>
      </c>
      <c r="G963" s="25" t="s">
        <v>10</v>
      </c>
      <c r="H963" s="10">
        <v>1</v>
      </c>
      <c r="I963" s="10" t="s">
        <v>344</v>
      </c>
      <c r="J963" s="25" t="s">
        <v>220</v>
      </c>
      <c r="K963" s="4" t="str">
        <f>IF(_xlfn.XLOOKUP(LEFT(F963,12),'Reference_data '!G:G,'Reference_data '!I:I,"First Error",0,1)="First Error",_xlfn.XLOOKUP(LEFT(F963,7),'Reference_data '!G:G,'Reference_data '!H:H,"Second Error",0,1),_xlfn.XLOOKUP(LEFT(F963,12),'Reference_data '!G:G,'Reference_data '!I:I,"First Error",0,1))</f>
        <v xml:space="preserve"> ETP</v>
      </c>
      <c r="M963" s="10" t="e">
        <f>VLOOKUP(L963,'Reference_data '!$A$2:$B$17,2,0)</f>
        <v>#N/A</v>
      </c>
      <c r="N963" s="10" t="e">
        <f>VLOOKUP(L963,'Reference_data '!$A$2:$C$18,3,0)</f>
        <v>#N/A</v>
      </c>
      <c r="O963" s="134">
        <v>44960</v>
      </c>
      <c r="Q963" s="134">
        <v>44960</v>
      </c>
      <c r="R963" s="63">
        <v>1</v>
      </c>
      <c r="S963" s="139" t="s">
        <v>1813</v>
      </c>
      <c r="AA963" s="63" t="s">
        <v>66</v>
      </c>
    </row>
    <row r="964" spans="1:27" ht="26.5" customHeight="1" x14ac:dyDescent="0.35">
      <c r="A964" s="10">
        <f t="shared" si="42"/>
        <v>5</v>
      </c>
      <c r="B964" s="10">
        <f t="shared" si="41"/>
        <v>5</v>
      </c>
      <c r="C964" s="177">
        <v>13150476</v>
      </c>
      <c r="D964" s="43">
        <v>44959</v>
      </c>
      <c r="E964" s="10" t="s">
        <v>1814</v>
      </c>
      <c r="F964" s="10" t="s">
        <v>1815</v>
      </c>
      <c r="G964" s="10" t="s">
        <v>10</v>
      </c>
      <c r="H964" s="10">
        <v>1</v>
      </c>
      <c r="I964" s="10" t="s">
        <v>344</v>
      </c>
      <c r="J964" s="25" t="s">
        <v>220</v>
      </c>
      <c r="K964" s="4" t="str">
        <f>IF(_xlfn.XLOOKUP(LEFT(F964,12),'Reference_data '!G:G,'Reference_data '!I:I,"First Error",0,1)="First Error",_xlfn.XLOOKUP(LEFT(F964,7),'Reference_data '!G:G,'Reference_data '!H:H,"Second Error",0,1),_xlfn.XLOOKUP(LEFT(F964,12),'Reference_data '!G:G,'Reference_data '!I:I,"First Error",0,1))</f>
        <v xml:space="preserve"> ETP</v>
      </c>
      <c r="L964" s="63">
        <v>3347</v>
      </c>
      <c r="M964" s="10" t="str">
        <f>VLOOKUP(L964,'Reference_data '!$A$2:$B$17,2,0)</f>
        <v>Debabrata</v>
      </c>
      <c r="N964" s="10" t="str">
        <f>VLOOKUP(L964,'Reference_data '!$A$2:$C$18,3,0)</f>
        <v>MEC</v>
      </c>
      <c r="O964" s="134">
        <v>44959</v>
      </c>
      <c r="Q964" s="134">
        <v>44959</v>
      </c>
      <c r="R964" s="63">
        <v>2</v>
      </c>
      <c r="AA964" s="63" t="s">
        <v>140</v>
      </c>
    </row>
    <row r="965" spans="1:27" ht="26.5" customHeight="1" x14ac:dyDescent="0.35">
      <c r="A965" s="10">
        <f t="shared" si="42"/>
        <v>1</v>
      </c>
      <c r="B965" s="10">
        <f t="shared" si="41"/>
        <v>1</v>
      </c>
      <c r="C965" s="177">
        <v>13134278</v>
      </c>
      <c r="D965" s="43">
        <v>44932</v>
      </c>
      <c r="E965" s="25" t="s">
        <v>1816</v>
      </c>
      <c r="F965" s="25" t="s">
        <v>123</v>
      </c>
      <c r="G965" s="25" t="s">
        <v>92</v>
      </c>
      <c r="H965" s="25" t="s">
        <v>218</v>
      </c>
      <c r="I965" s="25" t="s">
        <v>263</v>
      </c>
      <c r="J965" s="25" t="s">
        <v>220</v>
      </c>
      <c r="K965" s="4" t="str">
        <f>IF(_xlfn.XLOOKUP(LEFT(F965,12),'Reference_data '!G:G,'Reference_data '!I:I,"First Error",0,1)="First Error",_xlfn.XLOOKUP(LEFT(F965,7),'Reference_data '!G:G,'Reference_data '!H:H,"Second Error",0,1),_xlfn.XLOOKUP(LEFT(F965,12),'Reference_data '!G:G,'Reference_data '!I:I,"First Error",0,1))</f>
        <v>REFINERY-DEODERIZATION PHYSICAL REFINERY 800 TPD</v>
      </c>
      <c r="L965" s="63">
        <v>2801</v>
      </c>
      <c r="M965" s="10" t="str">
        <f>VLOOKUP(L965,'Reference_data '!$A$2:$B$17,2,0)</f>
        <v>Ramani</v>
      </c>
      <c r="N965" s="10" t="str">
        <f>VLOOKUP(L965,'Reference_data '!$A$2:$C$18,3,0)</f>
        <v>INS</v>
      </c>
      <c r="O965" s="134">
        <v>44931</v>
      </c>
      <c r="Q965" s="134">
        <v>44931</v>
      </c>
      <c r="R965" s="63">
        <v>0.5</v>
      </c>
      <c r="S965" s="139" t="s">
        <v>1817</v>
      </c>
      <c r="AA965" s="63" t="s">
        <v>20</v>
      </c>
    </row>
    <row r="966" spans="1:27" ht="26.5" customHeight="1" x14ac:dyDescent="0.35">
      <c r="A966" s="10">
        <f t="shared" si="42"/>
        <v>1</v>
      </c>
      <c r="B966" s="10">
        <f t="shared" si="41"/>
        <v>1</v>
      </c>
      <c r="C966" s="177">
        <v>13134279</v>
      </c>
      <c r="D966" s="43">
        <v>44932</v>
      </c>
      <c r="E966" s="25" t="s">
        <v>1818</v>
      </c>
      <c r="F966" s="25" t="s">
        <v>123</v>
      </c>
      <c r="G966" s="25" t="s">
        <v>92</v>
      </c>
      <c r="H966" s="25" t="s">
        <v>218</v>
      </c>
      <c r="I966" s="25" t="s">
        <v>263</v>
      </c>
      <c r="J966" s="25" t="s">
        <v>220</v>
      </c>
      <c r="K966" s="4" t="str">
        <f>IF(_xlfn.XLOOKUP(LEFT(F966,12),'Reference_data '!G:G,'Reference_data '!I:I,"First Error",0,1)="First Error",_xlfn.XLOOKUP(LEFT(F966,7),'Reference_data '!G:G,'Reference_data '!H:H,"Second Error",0,1),_xlfn.XLOOKUP(LEFT(F966,12),'Reference_data '!G:G,'Reference_data '!I:I,"First Error",0,1))</f>
        <v>REFINERY-DEODERIZATION PHYSICAL REFINERY 800 TPD</v>
      </c>
      <c r="L966" s="63">
        <v>2801</v>
      </c>
      <c r="M966" s="10" t="str">
        <f>VLOOKUP(L966,'Reference_data '!$A$2:$B$17,2,0)</f>
        <v>Ramani</v>
      </c>
      <c r="N966" s="10" t="str">
        <f>VLOOKUP(L966,'Reference_data '!$A$2:$C$18,3,0)</f>
        <v>INS</v>
      </c>
      <c r="O966" s="134">
        <v>44931</v>
      </c>
      <c r="Q966" s="134">
        <v>44931</v>
      </c>
      <c r="R966" s="63">
        <v>1</v>
      </c>
      <c r="S966" s="139" t="s">
        <v>1819</v>
      </c>
      <c r="AA966" s="63" t="s">
        <v>1796</v>
      </c>
    </row>
    <row r="967" spans="1:27" ht="26.5" customHeight="1" x14ac:dyDescent="0.35">
      <c r="A967" s="10">
        <f t="shared" si="42"/>
        <v>1</v>
      </c>
      <c r="B967" s="10">
        <f t="shared" si="41"/>
        <v>1</v>
      </c>
      <c r="C967" s="177">
        <v>13134281</v>
      </c>
      <c r="D967" s="43">
        <v>44932</v>
      </c>
      <c r="E967" s="25" t="s">
        <v>1820</v>
      </c>
      <c r="F967" s="25" t="s">
        <v>123</v>
      </c>
      <c r="G967" s="25" t="s">
        <v>92</v>
      </c>
      <c r="H967" s="25" t="s">
        <v>223</v>
      </c>
      <c r="I967" s="25" t="s">
        <v>263</v>
      </c>
      <c r="J967" s="25" t="s">
        <v>220</v>
      </c>
      <c r="K967" s="4" t="str">
        <f>IF(_xlfn.XLOOKUP(LEFT(F967,12),'Reference_data '!G:G,'Reference_data '!I:I,"First Error",0,1)="First Error",_xlfn.XLOOKUP(LEFT(F967,7),'Reference_data '!G:G,'Reference_data '!H:H,"Second Error",0,1),_xlfn.XLOOKUP(LEFT(F967,12),'Reference_data '!G:G,'Reference_data '!I:I,"First Error",0,1))</f>
        <v>REFINERY-DEODERIZATION PHYSICAL REFINERY 800 TPD</v>
      </c>
      <c r="L967" s="63">
        <v>2801</v>
      </c>
      <c r="M967" s="10" t="str">
        <f>VLOOKUP(L967,'Reference_data '!$A$2:$B$17,2,0)</f>
        <v>Ramani</v>
      </c>
      <c r="N967" s="10" t="str">
        <f>VLOOKUP(L967,'Reference_data '!$A$2:$C$18,3,0)</f>
        <v>INS</v>
      </c>
      <c r="O967" s="134">
        <v>44931</v>
      </c>
      <c r="Q967" s="134">
        <v>44931</v>
      </c>
      <c r="R967" s="63">
        <v>0.5</v>
      </c>
      <c r="S967" s="139" t="s">
        <v>221</v>
      </c>
      <c r="AA967" s="63" t="s">
        <v>14</v>
      </c>
    </row>
    <row r="968" spans="1:27" ht="26.5" customHeight="1" x14ac:dyDescent="0.35">
      <c r="A968" s="10">
        <f t="shared" si="42"/>
        <v>1</v>
      </c>
      <c r="B968" s="10">
        <f t="shared" si="41"/>
        <v>1</v>
      </c>
      <c r="C968" s="177">
        <v>13134283</v>
      </c>
      <c r="D968" s="43">
        <v>44932</v>
      </c>
      <c r="E968" s="25" t="s">
        <v>1821</v>
      </c>
      <c r="F968" s="25" t="s">
        <v>123</v>
      </c>
      <c r="G968" s="25" t="s">
        <v>92</v>
      </c>
      <c r="H968" s="25" t="s">
        <v>218</v>
      </c>
      <c r="I968" s="25" t="s">
        <v>263</v>
      </c>
      <c r="J968" s="25" t="s">
        <v>220</v>
      </c>
      <c r="K968" s="4" t="str">
        <f>IF(_xlfn.XLOOKUP(LEFT(F968,12),'Reference_data '!G:G,'Reference_data '!I:I,"First Error",0,1)="First Error",_xlfn.XLOOKUP(LEFT(F968,7),'Reference_data '!G:G,'Reference_data '!H:H,"Second Error",0,1),_xlfn.XLOOKUP(LEFT(F968,12),'Reference_data '!G:G,'Reference_data '!I:I,"First Error",0,1))</f>
        <v>REFINERY-DEODERIZATION PHYSICAL REFINERY 800 TPD</v>
      </c>
      <c r="L968" s="63">
        <v>2801</v>
      </c>
      <c r="M968" s="10" t="str">
        <f>VLOOKUP(L968,'Reference_data '!$A$2:$B$17,2,0)</f>
        <v>Ramani</v>
      </c>
      <c r="N968" s="10" t="str">
        <f>VLOOKUP(L968,'Reference_data '!$A$2:$C$18,3,0)</f>
        <v>INS</v>
      </c>
      <c r="O968" s="134">
        <v>44931</v>
      </c>
      <c r="Q968" s="134">
        <v>44931</v>
      </c>
      <c r="R968" s="63">
        <v>0.5</v>
      </c>
      <c r="AA968" s="63" t="s">
        <v>14</v>
      </c>
    </row>
    <row r="969" spans="1:27" ht="26.5" customHeight="1" x14ac:dyDescent="0.35">
      <c r="A969" s="10">
        <f t="shared" si="42"/>
        <v>3</v>
      </c>
      <c r="B969" s="10">
        <f t="shared" si="41"/>
        <v>1</v>
      </c>
      <c r="C969" s="177">
        <v>13139866</v>
      </c>
      <c r="D969" s="43">
        <v>44941</v>
      </c>
      <c r="E969" s="25" t="s">
        <v>1822</v>
      </c>
      <c r="F969" s="25" t="s">
        <v>123</v>
      </c>
      <c r="G969" s="25" t="s">
        <v>10</v>
      </c>
      <c r="H969" s="25" t="s">
        <v>218</v>
      </c>
      <c r="I969" s="25" t="s">
        <v>287</v>
      </c>
      <c r="J969" s="25" t="s">
        <v>220</v>
      </c>
      <c r="K969" s="4" t="str">
        <f>IF(_xlfn.XLOOKUP(LEFT(F969,12),'Reference_data '!G:G,'Reference_data '!I:I,"First Error",0,1)="First Error",_xlfn.XLOOKUP(LEFT(F969,7),'Reference_data '!G:G,'Reference_data '!H:H,"Second Error",0,1),_xlfn.XLOOKUP(LEFT(F969,12),'Reference_data '!G:G,'Reference_data '!I:I,"First Error",0,1))</f>
        <v>REFINERY-DEODERIZATION PHYSICAL REFINERY 800 TPD</v>
      </c>
      <c r="L969" s="63">
        <v>2781</v>
      </c>
      <c r="M969" s="10" t="str">
        <f>VLOOKUP(L969,'Reference_data '!$A$2:$B$17,2,0)</f>
        <v>Bhim Rao</v>
      </c>
      <c r="N969" s="10" t="str">
        <f>VLOOKUP(L969,'Reference_data '!$A$2:$C$18,3,0)</f>
        <v>MEC</v>
      </c>
      <c r="O969" s="134">
        <v>44958</v>
      </c>
      <c r="S969" s="139" t="s">
        <v>1823</v>
      </c>
      <c r="AA969" s="63"/>
    </row>
    <row r="970" spans="1:27" ht="26.5" customHeight="1" x14ac:dyDescent="0.35">
      <c r="A970" s="10">
        <f t="shared" si="42"/>
        <v>5</v>
      </c>
      <c r="B970" s="10">
        <f t="shared" si="41"/>
        <v>1</v>
      </c>
      <c r="C970" s="177">
        <v>13150467</v>
      </c>
      <c r="D970" s="43">
        <v>44959</v>
      </c>
      <c r="E970" s="25" t="s">
        <v>1824</v>
      </c>
      <c r="F970" s="25" t="s">
        <v>713</v>
      </c>
      <c r="G970" s="25" t="s">
        <v>10</v>
      </c>
      <c r="H970" s="25" t="s">
        <v>218</v>
      </c>
      <c r="I970" s="25" t="s">
        <v>382</v>
      </c>
      <c r="J970" s="25" t="s">
        <v>220</v>
      </c>
      <c r="K970" s="4" t="str">
        <f>IF(_xlfn.XLOOKUP(LEFT(F970,12),'Reference_data '!G:G,'Reference_data '!I:I,"First Error",0,1)="First Error",_xlfn.XLOOKUP(LEFT(F970,7),'Reference_data '!G:G,'Reference_data '!H:H,"Second Error",0,1),_xlfn.XLOOKUP(LEFT(F970,12),'Reference_data '!G:G,'Reference_data '!I:I,"First Error",0,1))</f>
        <v>PACKING</v>
      </c>
      <c r="M970" s="10" t="e">
        <f>VLOOKUP(L970,'Reference_data '!$A$2:$B$17,2,0)</f>
        <v>#N/A</v>
      </c>
      <c r="N970" s="10" t="e">
        <f>VLOOKUP(L970,'Reference_data '!$A$2:$C$18,3,0)</f>
        <v>#N/A</v>
      </c>
      <c r="O970" s="134">
        <v>44967</v>
      </c>
      <c r="S970" s="139" t="s">
        <v>1825</v>
      </c>
      <c r="AA970" s="63"/>
    </row>
    <row r="971" spans="1:27" ht="26.5" customHeight="1" x14ac:dyDescent="0.35">
      <c r="A971" s="10">
        <f t="shared" si="42"/>
        <v>5</v>
      </c>
      <c r="B971" s="10">
        <f t="shared" si="41"/>
        <v>5</v>
      </c>
      <c r="C971" s="177">
        <v>13150514</v>
      </c>
      <c r="D971" s="43">
        <v>44959</v>
      </c>
      <c r="E971" s="25" t="s">
        <v>1826</v>
      </c>
      <c r="F971" s="25" t="s">
        <v>1208</v>
      </c>
      <c r="G971" s="25" t="s">
        <v>92</v>
      </c>
      <c r="H971" s="25" t="s">
        <v>223</v>
      </c>
      <c r="I971" s="25" t="s">
        <v>233</v>
      </c>
      <c r="J971" s="25" t="s">
        <v>220</v>
      </c>
      <c r="K971" s="4" t="str">
        <f>IF(_xlfn.XLOOKUP(LEFT(F971,12),'Reference_data '!G:G,'Reference_data '!I:I,"First Error",0,1)="First Error",_xlfn.XLOOKUP(LEFT(F971,7),'Reference_data '!G:G,'Reference_data '!H:H,"Second Error",0,1),_xlfn.XLOOKUP(LEFT(F971,12),'Reference_data '!G:G,'Reference_data '!I:I,"First Error",0,1))</f>
        <v>BOILER</v>
      </c>
      <c r="L971" s="63">
        <v>3346</v>
      </c>
      <c r="M971" s="10" t="str">
        <f>VLOOKUP(L971,'Reference_data '!$A$2:$B$17,2,0)</f>
        <v>Manish</v>
      </c>
      <c r="N971" s="10" t="str">
        <f>VLOOKUP(L971,'Reference_data '!$A$2:$C$18,3,0)</f>
        <v>INS</v>
      </c>
      <c r="O971" s="134">
        <v>44959</v>
      </c>
      <c r="Q971" s="134">
        <v>44959</v>
      </c>
      <c r="R971" s="63">
        <v>0.5</v>
      </c>
      <c r="S971" s="139" t="s">
        <v>1827</v>
      </c>
      <c r="AA971" s="63" t="s">
        <v>140</v>
      </c>
    </row>
    <row r="972" spans="1:27" ht="26.5" customHeight="1" x14ac:dyDescent="0.35">
      <c r="A972" s="10">
        <f t="shared" si="42"/>
        <v>5</v>
      </c>
      <c r="B972" s="10">
        <f t="shared" si="41"/>
        <v>5</v>
      </c>
      <c r="C972" s="177">
        <v>13150612</v>
      </c>
      <c r="D972" s="376">
        <v>44960</v>
      </c>
      <c r="E972" s="25" t="s">
        <v>1496</v>
      </c>
      <c r="F972" s="25" t="s">
        <v>188</v>
      </c>
      <c r="G972" s="25" t="s">
        <v>92</v>
      </c>
      <c r="H972" s="25" t="s">
        <v>218</v>
      </c>
      <c r="I972" s="25" t="s">
        <v>255</v>
      </c>
      <c r="J972" s="25" t="s">
        <v>220</v>
      </c>
      <c r="K972" s="4" t="str">
        <f>IF(_xlfn.XLOOKUP(LEFT(F972,12),'Reference_data '!G:G,'Reference_data '!I:I,"First Error",0,1)="First Error",_xlfn.XLOOKUP(LEFT(F972,7),'Reference_data '!G:G,'Reference_data '!H:H,"Second Error",0,1),_xlfn.XLOOKUP(LEFT(F972,12),'Reference_data '!G:G,'Reference_data '!I:I,"First Error",0,1))</f>
        <v>PACKING</v>
      </c>
      <c r="L972" s="63">
        <v>8</v>
      </c>
      <c r="M972" s="10" t="s">
        <v>1828</v>
      </c>
      <c r="N972" s="10" t="str">
        <f>VLOOKUP(L972,'Reference_data '!$A$2:$C$18,3,0)</f>
        <v>EXT</v>
      </c>
      <c r="O972" s="134">
        <v>44959</v>
      </c>
      <c r="Q972" s="134">
        <v>44959</v>
      </c>
      <c r="R972" s="63">
        <v>2</v>
      </c>
      <c r="AA972" s="63" t="s">
        <v>14</v>
      </c>
    </row>
    <row r="973" spans="1:27" ht="26.5" customHeight="1" x14ac:dyDescent="0.35">
      <c r="A973" s="10">
        <f t="shared" si="42"/>
        <v>5</v>
      </c>
      <c r="B973" s="10">
        <f t="shared" si="41"/>
        <v>5</v>
      </c>
      <c r="C973" s="177">
        <v>13150829</v>
      </c>
      <c r="D973" s="376">
        <v>44960</v>
      </c>
      <c r="E973" s="25" t="s">
        <v>1829</v>
      </c>
      <c r="F973" s="25" t="s">
        <v>1830</v>
      </c>
      <c r="G973" s="25" t="s">
        <v>92</v>
      </c>
      <c r="H973" s="25" t="s">
        <v>218</v>
      </c>
      <c r="I973" s="25" t="s">
        <v>285</v>
      </c>
      <c r="J973" s="25" t="s">
        <v>220</v>
      </c>
      <c r="K973" s="4" t="str">
        <f>IF(_xlfn.XLOOKUP(LEFT(F973,12),'Reference_data '!G:G,'Reference_data '!I:I,"First Error",0,1)="First Error",_xlfn.XLOOKUP(LEFT(F973,7),'Reference_data '!G:G,'Reference_data '!H:H,"Second Error",0,1),_xlfn.XLOOKUP(LEFT(F973,12),'Reference_data '!G:G,'Reference_data '!I:I,"First Error",0,1))</f>
        <v>PACKING</v>
      </c>
      <c r="M973" s="10" t="e">
        <f>VLOOKUP(L973,'Reference_data '!$A$2:$B$17,2,0)</f>
        <v>#N/A</v>
      </c>
      <c r="N973" s="10" t="e">
        <f>VLOOKUP(L973,'Reference_data '!$A$2:$C$18,3,0)</f>
        <v>#N/A</v>
      </c>
      <c r="O973" s="134">
        <v>44960</v>
      </c>
      <c r="Q973" s="134">
        <v>44960</v>
      </c>
      <c r="R973" s="63">
        <v>1</v>
      </c>
      <c r="AA973" s="63" t="s">
        <v>140</v>
      </c>
    </row>
    <row r="974" spans="1:27" ht="26.5" customHeight="1" x14ac:dyDescent="0.35">
      <c r="A974" s="10">
        <f t="shared" si="42"/>
        <v>5</v>
      </c>
      <c r="B974" s="10">
        <f t="shared" si="41"/>
        <v>5</v>
      </c>
      <c r="C974" s="177">
        <v>13150830</v>
      </c>
      <c r="D974" s="376">
        <v>44960</v>
      </c>
      <c r="E974" s="25" t="s">
        <v>1831</v>
      </c>
      <c r="F974" s="25" t="s">
        <v>80</v>
      </c>
      <c r="G974" s="25" t="s">
        <v>61</v>
      </c>
      <c r="H974" s="25" t="s">
        <v>218</v>
      </c>
      <c r="I974" s="25" t="s">
        <v>285</v>
      </c>
      <c r="J974" s="25" t="s">
        <v>220</v>
      </c>
      <c r="K974" s="4" t="str">
        <f>IF(_xlfn.XLOOKUP(LEFT(F974,12),'Reference_data '!G:G,'Reference_data '!I:I,"First Error",0,1)="First Error",_xlfn.XLOOKUP(LEFT(F974,7),'Reference_data '!G:G,'Reference_data '!H:H,"Second Error",0,1),_xlfn.XLOOKUP(LEFT(F974,12),'Reference_data '!G:G,'Reference_data '!I:I,"First Error",0,1))</f>
        <v>PACKING</v>
      </c>
      <c r="L974" s="63">
        <v>2792</v>
      </c>
      <c r="M974" s="10" t="str">
        <f>VLOOKUP(L974,'Reference_data '!$A$2:$B$17,2,0)</f>
        <v>Bhagat</v>
      </c>
      <c r="N974" s="10" t="str">
        <f>VLOOKUP(L974,'Reference_data '!$A$2:$C$18,3,0)</f>
        <v>ELE</v>
      </c>
      <c r="O974" s="134">
        <v>44960</v>
      </c>
      <c r="Q974" s="134">
        <v>44960</v>
      </c>
      <c r="R974" s="63">
        <v>0.5</v>
      </c>
      <c r="AA974" s="63"/>
    </row>
    <row r="975" spans="1:27" ht="26.5" customHeight="1" x14ac:dyDescent="0.35">
      <c r="A975" s="10">
        <f t="shared" si="42"/>
        <v>5</v>
      </c>
      <c r="B975" s="10">
        <f t="shared" si="41"/>
        <v>5</v>
      </c>
      <c r="C975" s="177">
        <v>13150920</v>
      </c>
      <c r="D975" s="43">
        <v>44959</v>
      </c>
      <c r="E975" s="25" t="s">
        <v>1832</v>
      </c>
      <c r="F975" s="25" t="s">
        <v>1833</v>
      </c>
      <c r="G975" s="25" t="s">
        <v>61</v>
      </c>
      <c r="H975" s="25" t="s">
        <v>218</v>
      </c>
      <c r="I975" s="25" t="s">
        <v>344</v>
      </c>
      <c r="J975" s="25" t="s">
        <v>220</v>
      </c>
      <c r="K975" s="4" t="str">
        <f>IF(_xlfn.XLOOKUP(LEFT(F975,12),'Reference_data '!G:G,'Reference_data '!I:I,"First Error",0,1)="First Error",_xlfn.XLOOKUP(LEFT(F975,7),'Reference_data '!G:G,'Reference_data '!H:H,"Second Error",0,1),_xlfn.XLOOKUP(LEFT(F975,12),'Reference_data '!G:G,'Reference_data '!I:I,"First Error",0,1))</f>
        <v xml:space="preserve"> ETP</v>
      </c>
      <c r="L975" s="63">
        <v>2792</v>
      </c>
      <c r="M975" s="10" t="str">
        <f>VLOOKUP(L975,'Reference_data '!$A$2:$B$17,2,0)</f>
        <v>Bhagat</v>
      </c>
      <c r="N975" s="10" t="str">
        <f>VLOOKUP(L975,'Reference_data '!$A$2:$C$18,3,0)</f>
        <v>ELE</v>
      </c>
      <c r="O975" s="134">
        <v>44959</v>
      </c>
      <c r="Q975" s="134">
        <v>44959</v>
      </c>
      <c r="R975" s="63">
        <v>1.5</v>
      </c>
      <c r="S975" s="139" t="s">
        <v>1834</v>
      </c>
      <c r="AA975" s="63" t="s">
        <v>140</v>
      </c>
    </row>
    <row r="976" spans="1:27" ht="26.5" customHeight="1" x14ac:dyDescent="0.35">
      <c r="A976" s="10">
        <f t="shared" si="42"/>
        <v>5</v>
      </c>
      <c r="B976" s="63">
        <f t="shared" si="41"/>
        <v>5</v>
      </c>
      <c r="C976" s="177">
        <v>13150782</v>
      </c>
      <c r="D976" s="43">
        <v>44960</v>
      </c>
      <c r="E976" s="25" t="s">
        <v>1835</v>
      </c>
      <c r="F976" s="25" t="s">
        <v>1836</v>
      </c>
      <c r="G976" s="25" t="s">
        <v>10</v>
      </c>
      <c r="H976" s="10">
        <v>1</v>
      </c>
      <c r="I976" s="10" t="s">
        <v>344</v>
      </c>
      <c r="J976" s="10" t="s">
        <v>220</v>
      </c>
      <c r="K976" s="4" t="str">
        <f>IF(_xlfn.XLOOKUP(LEFT(F976,12),'Reference_data '!G:G,'Reference_data '!I:I,"First Error",0,1)="First Error",_xlfn.XLOOKUP(LEFT(F976,7),'Reference_data '!G:G,'Reference_data '!H:H,"Second Error",0,1),_xlfn.XLOOKUP(LEFT(F976,12),'Reference_data '!G:G,'Reference_data '!I:I,"First Error",0,1))</f>
        <v xml:space="preserve"> ETP</v>
      </c>
      <c r="L976" s="63">
        <v>2785</v>
      </c>
      <c r="M976" s="10" t="str">
        <f>VLOOKUP(L976,'Reference_data '!$A$2:$B$17,2,0)</f>
        <v>Manu</v>
      </c>
      <c r="N976" s="10" t="str">
        <f>VLOOKUP(L976,'Reference_data '!$A$2:$C$18,3,0)</f>
        <v>MEC</v>
      </c>
      <c r="O976" s="134">
        <v>44960</v>
      </c>
      <c r="Q976" s="134">
        <v>44960</v>
      </c>
      <c r="R976" s="63">
        <v>0.5</v>
      </c>
      <c r="AA976" s="63" t="s">
        <v>140</v>
      </c>
    </row>
    <row r="977" spans="1:27" ht="26.5" customHeight="1" x14ac:dyDescent="0.35">
      <c r="A977" s="10">
        <f t="shared" si="42"/>
        <v>6</v>
      </c>
      <c r="B977" s="63">
        <f t="shared" si="41"/>
        <v>1</v>
      </c>
      <c r="C977" s="177">
        <v>13151570</v>
      </c>
      <c r="D977" s="43">
        <v>44961</v>
      </c>
      <c r="E977" s="25" t="s">
        <v>1837</v>
      </c>
      <c r="F977" s="25" t="s">
        <v>1838</v>
      </c>
      <c r="G977" s="25" t="s">
        <v>10</v>
      </c>
      <c r="H977" s="25" t="s">
        <v>218</v>
      </c>
      <c r="I977" s="25" t="s">
        <v>266</v>
      </c>
      <c r="J977" s="25" t="s">
        <v>220</v>
      </c>
      <c r="K977" s="4" t="str">
        <f>IF(_xlfn.XLOOKUP(LEFT(F977,12),'Reference_data '!G:G,'Reference_data '!I:I,"First Error",0,1)="First Error",_xlfn.XLOOKUP(LEFT(F977,7),'Reference_data '!G:G,'Reference_data '!H:H,"Second Error",0,1),_xlfn.XLOOKUP(LEFT(F977,12),'Reference_data '!G:G,'Reference_data '!I:I,"First Error",0,1))</f>
        <v>REFINERY-DEODERIZATION PHYSICAL REFINERY 800 TPD</v>
      </c>
      <c r="M977" s="10" t="e">
        <f>VLOOKUP(L977,'Reference_data '!$A$2:$B$17,2,0)</f>
        <v>#N/A</v>
      </c>
      <c r="N977" s="10" t="e">
        <f>VLOOKUP(L977,'Reference_data '!$A$2:$C$18,3,0)</f>
        <v>#N/A</v>
      </c>
      <c r="O977" s="134">
        <v>44963</v>
      </c>
      <c r="AA977" s="63"/>
    </row>
    <row r="978" spans="1:27" ht="26.5" customHeight="1" x14ac:dyDescent="0.35">
      <c r="A978" s="10">
        <f t="shared" si="42"/>
        <v>7</v>
      </c>
      <c r="B978" s="63">
        <f t="shared" si="41"/>
        <v>7</v>
      </c>
      <c r="C978" s="177">
        <v>13158373</v>
      </c>
      <c r="D978" s="43">
        <v>44972</v>
      </c>
      <c r="E978" s="25" t="s">
        <v>1839</v>
      </c>
      <c r="F978" s="25" t="s">
        <v>1766</v>
      </c>
      <c r="G978" s="25" t="s">
        <v>10</v>
      </c>
      <c r="H978" s="25" t="s">
        <v>218</v>
      </c>
      <c r="I978" s="25" t="s">
        <v>287</v>
      </c>
      <c r="J978" s="25" t="s">
        <v>220</v>
      </c>
      <c r="K978" s="4" t="str">
        <f>IF(_xlfn.XLOOKUP(LEFT(F978,12),'Reference_data '!G:G,'Reference_data '!I:I,"First Error",0,1)="First Error",_xlfn.XLOOKUP(LEFT(F978,7),'Reference_data '!G:G,'Reference_data '!H:H,"Second Error",0,1),_xlfn.XLOOKUP(LEFT(F978,12),'Reference_data '!G:G,'Reference_data '!I:I,"First Error",0,1))</f>
        <v>REFINERY-DEODERIZATION PHYSICAL REFINERY 800 TPD</v>
      </c>
      <c r="L978" s="63">
        <v>2783</v>
      </c>
      <c r="M978" s="10" t="str">
        <f>VLOOKUP(L978,'Reference_data '!$A$2:$B$17,2,0)</f>
        <v>Vipul</v>
      </c>
      <c r="N978" s="10" t="str">
        <f>VLOOKUP(L978,'Reference_data '!$A$2:$C$18,3,0)</f>
        <v>MEC</v>
      </c>
      <c r="O978" s="134">
        <v>44972</v>
      </c>
      <c r="Q978" s="134">
        <v>44972</v>
      </c>
      <c r="AA978" s="63"/>
    </row>
    <row r="979" spans="1:27" ht="26.5" customHeight="1" x14ac:dyDescent="0.35">
      <c r="A979" s="10">
        <f t="shared" si="42"/>
        <v>8</v>
      </c>
      <c r="B979" s="63">
        <f t="shared" si="41"/>
        <v>8</v>
      </c>
      <c r="C979" s="177">
        <v>13162632</v>
      </c>
      <c r="D979" s="43">
        <v>44979</v>
      </c>
      <c r="E979" s="25" t="s">
        <v>1840</v>
      </c>
      <c r="F979" s="25" t="s">
        <v>1841</v>
      </c>
      <c r="G979" s="25" t="s">
        <v>10</v>
      </c>
      <c r="H979" s="25" t="s">
        <v>223</v>
      </c>
      <c r="I979" s="25" t="s">
        <v>369</v>
      </c>
      <c r="J979" s="25" t="s">
        <v>220</v>
      </c>
      <c r="K979" s="4" t="str">
        <f>IF(_xlfn.XLOOKUP(LEFT(F979,12),'Reference_data '!G:G,'Reference_data '!I:I,"First Error",0,1)="First Error",_xlfn.XLOOKUP(LEFT(F979,7),'Reference_data '!G:G,'Reference_data '!H:H,"Second Error",0,1),_xlfn.XLOOKUP(LEFT(F979,12),'Reference_data '!G:G,'Reference_data '!I:I,"First Error",0,1))</f>
        <v>REFINERY-DEODERIZATION PHYSICAL REFINERY 800 TPD</v>
      </c>
      <c r="L979" s="63">
        <v>8</v>
      </c>
      <c r="M979" s="10" t="e">
        <f>VLOOKUP(L979,'Reference_data '!$A$2:$B$17,2,0)</f>
        <v>#N/A</v>
      </c>
      <c r="N979" s="10" t="str">
        <f>VLOOKUP(L979,'Reference_data '!$A$2:$C$18,3,0)</f>
        <v>EXT</v>
      </c>
      <c r="Q979" s="134">
        <v>44980</v>
      </c>
      <c r="AA979" s="63"/>
    </row>
    <row r="980" spans="1:27" ht="26.5" customHeight="1" x14ac:dyDescent="0.35">
      <c r="A980" s="10">
        <f t="shared" si="42"/>
        <v>8</v>
      </c>
      <c r="B980" s="63">
        <f t="shared" si="41"/>
        <v>8</v>
      </c>
      <c r="C980" s="177">
        <v>13162964</v>
      </c>
      <c r="D980" s="43">
        <v>44979</v>
      </c>
      <c r="E980" s="131" t="s">
        <v>1842</v>
      </c>
      <c r="F980" s="25" t="s">
        <v>1843</v>
      </c>
      <c r="G980" s="25" t="s">
        <v>10</v>
      </c>
      <c r="H980" s="25" t="s">
        <v>237</v>
      </c>
      <c r="I980" s="25" t="s">
        <v>369</v>
      </c>
      <c r="J980" s="25" t="s">
        <v>220</v>
      </c>
      <c r="K980" s="4" t="str">
        <f>IF(_xlfn.XLOOKUP(LEFT(F980,12),'Reference_data '!G:G,'Reference_data '!I:I,"First Error",0,1)="First Error",_xlfn.XLOOKUP(LEFT(F980,7),'Reference_data '!G:G,'Reference_data '!H:H,"Second Error",0,1),_xlfn.XLOOKUP(LEFT(F980,12),'Reference_data '!G:G,'Reference_data '!I:I,"First Error",0,1))</f>
        <v>REFINERY-DEODERIZATION PHYSICAL REFINERY 800 TPD</v>
      </c>
      <c r="L980" s="63">
        <v>8</v>
      </c>
      <c r="M980" s="10" t="s">
        <v>585</v>
      </c>
      <c r="N980" s="10" t="str">
        <f>VLOOKUP(L980,'Reference_data '!$A$2:$C$18,3,0)</f>
        <v>EXT</v>
      </c>
      <c r="O980" s="134">
        <v>44980</v>
      </c>
      <c r="Q980" s="134">
        <v>44981</v>
      </c>
      <c r="AA980" s="63"/>
    </row>
    <row r="981" spans="1:27" ht="26.5" customHeight="1" x14ac:dyDescent="0.35">
      <c r="A981" s="10">
        <f t="shared" si="42"/>
        <v>8</v>
      </c>
      <c r="B981" s="63">
        <f t="shared" si="41"/>
        <v>1</v>
      </c>
      <c r="C981" s="177">
        <v>13162965</v>
      </c>
      <c r="D981" s="43">
        <v>44979</v>
      </c>
      <c r="E981" s="131" t="s">
        <v>1844</v>
      </c>
      <c r="F981" s="25" t="s">
        <v>1845</v>
      </c>
      <c r="G981" s="25" t="s">
        <v>10</v>
      </c>
      <c r="H981" s="25" t="s">
        <v>237</v>
      </c>
      <c r="I981" s="25" t="s">
        <v>369</v>
      </c>
      <c r="J981" s="25" t="s">
        <v>220</v>
      </c>
      <c r="K981" s="4" t="str">
        <f>IF(_xlfn.XLOOKUP(LEFT(F981,12),'Reference_data '!G:G,'Reference_data '!I:I,"First Error",0,1)="First Error",_xlfn.XLOOKUP(LEFT(F981,7),'Reference_data '!G:G,'Reference_data '!H:H,"Second Error",0,1),_xlfn.XLOOKUP(LEFT(F981,12),'Reference_data '!G:G,'Reference_data '!I:I,"First Error",0,1))</f>
        <v>REFINERY-DEODERIZATION PHYSICAL REFINERY 800 TPD</v>
      </c>
      <c r="M981" s="10" t="e">
        <f>VLOOKUP(L981,'Reference_data '!$A$2:$B$17,2,0)</f>
        <v>#N/A</v>
      </c>
      <c r="N981" s="10" t="e">
        <f>VLOOKUP(L981,'Reference_data '!$A$2:$C$18,3,0)</f>
        <v>#N/A</v>
      </c>
      <c r="O981" s="134">
        <v>44980</v>
      </c>
      <c r="P981" s="134">
        <v>44982</v>
      </c>
      <c r="AA981" s="63"/>
    </row>
    <row r="982" spans="1:27" ht="26.5" customHeight="1" x14ac:dyDescent="0.35">
      <c r="A982" s="10">
        <f t="shared" si="42"/>
        <v>8</v>
      </c>
      <c r="B982" s="63">
        <f t="shared" si="41"/>
        <v>9</v>
      </c>
      <c r="C982" s="177">
        <v>13162966</v>
      </c>
      <c r="D982" s="43">
        <v>44979</v>
      </c>
      <c r="E982" s="25" t="s">
        <v>1846</v>
      </c>
      <c r="F982" s="25" t="s">
        <v>1843</v>
      </c>
      <c r="G982" s="25" t="s">
        <v>10</v>
      </c>
      <c r="H982" s="25" t="s">
        <v>237</v>
      </c>
      <c r="I982" s="25" t="s">
        <v>369</v>
      </c>
      <c r="J982" s="25" t="s">
        <v>220</v>
      </c>
      <c r="K982" s="4" t="str">
        <f>IF(_xlfn.XLOOKUP(LEFT(F982,12),'Reference_data '!G:G,'Reference_data '!I:I,"First Error",0,1)="First Error",_xlfn.XLOOKUP(LEFT(F982,7),'Reference_data '!G:G,'Reference_data '!H:H,"Second Error",0,1),_xlfn.XLOOKUP(LEFT(F982,12),'Reference_data '!G:G,'Reference_data '!I:I,"First Error",0,1))</f>
        <v>REFINERY-DEODERIZATION PHYSICAL REFINERY 800 TPD</v>
      </c>
      <c r="L982" s="63">
        <v>8</v>
      </c>
      <c r="M982" s="10" t="s">
        <v>576</v>
      </c>
      <c r="N982" s="10" t="str">
        <f>VLOOKUP(L982,'Reference_data '!$A$2:$C$18,3,0)</f>
        <v>EXT</v>
      </c>
      <c r="O982" s="134">
        <v>44982</v>
      </c>
      <c r="Q982" s="134">
        <v>44987</v>
      </c>
      <c r="R982" s="63">
        <v>2</v>
      </c>
      <c r="S982" s="139" t="s">
        <v>1847</v>
      </c>
      <c r="AA982" s="63" t="s">
        <v>125</v>
      </c>
    </row>
    <row r="983" spans="1:27" ht="26.5" customHeight="1" x14ac:dyDescent="0.35">
      <c r="A983" s="10">
        <f t="shared" si="42"/>
        <v>7</v>
      </c>
      <c r="B983" s="63">
        <f t="shared" si="41"/>
        <v>7</v>
      </c>
      <c r="C983" s="177">
        <v>13159706</v>
      </c>
      <c r="D983" s="43">
        <v>44973</v>
      </c>
      <c r="E983" s="25" t="s">
        <v>1848</v>
      </c>
      <c r="F983" s="25" t="s">
        <v>1849</v>
      </c>
      <c r="G983" s="25" t="s">
        <v>10</v>
      </c>
      <c r="H983" s="25" t="s">
        <v>218</v>
      </c>
      <c r="I983" s="25" t="s">
        <v>266</v>
      </c>
      <c r="J983" s="25" t="s">
        <v>220</v>
      </c>
      <c r="K983" s="4" t="str">
        <f>IF(_xlfn.XLOOKUP(LEFT(F983,12),'Reference_data '!G:G,'Reference_data '!I:I,"First Error",0,1)="First Error",_xlfn.XLOOKUP(LEFT(F983,7),'Reference_data '!G:G,'Reference_data '!H:H,"Second Error",0,1),_xlfn.XLOOKUP(LEFT(F983,12),'Reference_data '!G:G,'Reference_data '!I:I,"First Error",0,1))</f>
        <v>REFINERY-DEODERIZATION PHYSICAL REFINERY 800 TPD</v>
      </c>
      <c r="L983" s="63">
        <v>2785</v>
      </c>
      <c r="M983" s="10" t="str">
        <f>VLOOKUP(L983,'Reference_data '!$A$2:$B$17,2,0)</f>
        <v>Manu</v>
      </c>
      <c r="N983" s="10" t="str">
        <f>VLOOKUP(L983,'Reference_data '!$A$2:$C$18,3,0)</f>
        <v>MEC</v>
      </c>
      <c r="Q983" s="134">
        <v>44973</v>
      </c>
      <c r="AA983" s="63"/>
    </row>
    <row r="984" spans="1:27" ht="26.5" customHeight="1" x14ac:dyDescent="0.35">
      <c r="A984" s="10">
        <f t="shared" si="42"/>
        <v>9</v>
      </c>
      <c r="B984" s="63">
        <f t="shared" si="41"/>
        <v>9</v>
      </c>
      <c r="C984" s="271">
        <v>13166593</v>
      </c>
      <c r="D984" s="43">
        <v>44985</v>
      </c>
      <c r="E984" s="25" t="s">
        <v>1850</v>
      </c>
      <c r="F984" s="25" t="s">
        <v>123</v>
      </c>
      <c r="G984" s="25" t="s">
        <v>10</v>
      </c>
      <c r="H984" s="25" t="s">
        <v>218</v>
      </c>
      <c r="I984" s="25" t="s">
        <v>263</v>
      </c>
      <c r="J984" s="25" t="s">
        <v>220</v>
      </c>
      <c r="K984" s="4" t="str">
        <f>IF(_xlfn.XLOOKUP(LEFT(F984,12),'Reference_data '!G:G,'Reference_data '!I:I,"First Error",0,1)="First Error",_xlfn.XLOOKUP(LEFT(F984,7),'Reference_data '!G:G,'Reference_data '!H:H,"Second Error",0,1),_xlfn.XLOOKUP(LEFT(F984,12),'Reference_data '!G:G,'Reference_data '!I:I,"First Error",0,1))</f>
        <v>REFINERY-DEODERIZATION PHYSICAL REFINERY 800 TPD</v>
      </c>
      <c r="L984" s="63">
        <v>3347</v>
      </c>
      <c r="M984" s="10" t="str">
        <f>VLOOKUP(L984,'Reference_data '!$A$2:$B$17,2,0)</f>
        <v>Debabrata</v>
      </c>
      <c r="N984" s="10" t="str">
        <f>VLOOKUP(L984,'Reference_data '!$A$2:$C$18,3,0)</f>
        <v>MEC</v>
      </c>
      <c r="O984" s="134">
        <v>44985</v>
      </c>
      <c r="Q984" s="134">
        <v>44985</v>
      </c>
      <c r="R984" s="63">
        <v>1.5</v>
      </c>
      <c r="S984" s="139" t="s">
        <v>1851</v>
      </c>
      <c r="AA984" s="63"/>
    </row>
    <row r="985" spans="1:27" ht="26.5" customHeight="1" x14ac:dyDescent="0.35">
      <c r="A985" s="10">
        <f t="shared" si="42"/>
        <v>5</v>
      </c>
      <c r="B985" s="63">
        <f t="shared" si="41"/>
        <v>1</v>
      </c>
      <c r="C985" s="177">
        <v>13151069</v>
      </c>
      <c r="D985" s="43">
        <v>44960</v>
      </c>
      <c r="E985" s="25" t="s">
        <v>1852</v>
      </c>
      <c r="F985" s="25" t="s">
        <v>554</v>
      </c>
      <c r="G985" s="25" t="s">
        <v>10</v>
      </c>
      <c r="H985" s="10">
        <v>3</v>
      </c>
      <c r="I985" s="10" t="s">
        <v>233</v>
      </c>
      <c r="J985" s="10" t="s">
        <v>220</v>
      </c>
      <c r="K985" s="4" t="str">
        <f>IF(_xlfn.XLOOKUP(LEFT(F985,12),'Reference_data '!G:G,'Reference_data '!I:I,"First Error",0,1)="First Error",_xlfn.XLOOKUP(LEFT(F985,7),'Reference_data '!G:G,'Reference_data '!H:H,"Second Error",0,1),_xlfn.XLOOKUP(LEFT(F985,12),'Reference_data '!G:G,'Reference_data '!I:I,"First Error",0,1))</f>
        <v xml:space="preserve"> ETP</v>
      </c>
      <c r="L985" s="63">
        <v>8</v>
      </c>
      <c r="M985" s="10" t="s">
        <v>585</v>
      </c>
      <c r="N985" s="10" t="str">
        <f>VLOOKUP(L985,'Reference_data '!$A$2:$C$18,3,0)</f>
        <v>EXT</v>
      </c>
      <c r="O985" s="134">
        <v>44961</v>
      </c>
      <c r="AA985" s="63"/>
    </row>
    <row r="986" spans="1:27" ht="26.5" customHeight="1" x14ac:dyDescent="0.35">
      <c r="A986" s="10">
        <f t="shared" si="42"/>
        <v>5</v>
      </c>
      <c r="B986" s="63">
        <f t="shared" si="41"/>
        <v>5</v>
      </c>
      <c r="C986" s="177">
        <v>13151074</v>
      </c>
      <c r="D986" s="43">
        <v>44960</v>
      </c>
      <c r="E986" s="25" t="s">
        <v>1853</v>
      </c>
      <c r="F986" s="25" t="s">
        <v>30</v>
      </c>
      <c r="G986" s="25" t="s">
        <v>61</v>
      </c>
      <c r="H986" s="10">
        <v>1</v>
      </c>
      <c r="I986" s="10" t="s">
        <v>344</v>
      </c>
      <c r="J986" s="10" t="s">
        <v>220</v>
      </c>
      <c r="K986" s="4" t="str">
        <f>IF(_xlfn.XLOOKUP(LEFT(F986,12),'Reference_data '!G:G,'Reference_data '!I:I,"First Error",0,1)="First Error",_xlfn.XLOOKUP(LEFT(F986,7),'Reference_data '!G:G,'Reference_data '!H:H,"Second Error",0,1),_xlfn.XLOOKUP(LEFT(F986,12),'Reference_data '!G:G,'Reference_data '!I:I,"First Error",0,1))</f>
        <v xml:space="preserve"> ETP</v>
      </c>
      <c r="L986" s="63">
        <v>2792</v>
      </c>
      <c r="M986" s="10" t="str">
        <f>VLOOKUP(L986,'Reference_data '!$A$2:$B$17,2,0)</f>
        <v>Bhagat</v>
      </c>
      <c r="N986" s="10" t="str">
        <f>VLOOKUP(L986,'Reference_data '!$A$2:$C$18,3,0)</f>
        <v>ELE</v>
      </c>
      <c r="O986" s="134">
        <v>44960</v>
      </c>
      <c r="Q986" s="134">
        <v>44960</v>
      </c>
      <c r="R986" s="63">
        <v>0.5</v>
      </c>
      <c r="AA986" s="63"/>
    </row>
    <row r="987" spans="1:27" ht="26.5" customHeight="1" x14ac:dyDescent="0.35">
      <c r="A987" s="10">
        <f t="shared" si="42"/>
        <v>5</v>
      </c>
      <c r="B987" s="63">
        <f t="shared" si="41"/>
        <v>6</v>
      </c>
      <c r="C987" s="177">
        <v>13151085</v>
      </c>
      <c r="D987" s="376">
        <v>44960</v>
      </c>
      <c r="E987" s="25" t="s">
        <v>1854</v>
      </c>
      <c r="F987" s="25" t="s">
        <v>902</v>
      </c>
      <c r="G987" s="25" t="s">
        <v>92</v>
      </c>
      <c r="H987" s="10">
        <v>1</v>
      </c>
      <c r="I987" s="10" t="s">
        <v>285</v>
      </c>
      <c r="J987" s="10" t="s">
        <v>220</v>
      </c>
      <c r="K987" s="4" t="str">
        <f>IF(_xlfn.XLOOKUP(LEFT(F987,12),'Reference_data '!G:G,'Reference_data '!I:I,"First Error",0,1)="First Error",_xlfn.XLOOKUP(LEFT(F987,7),'Reference_data '!G:G,'Reference_data '!H:H,"Second Error",0,1),_xlfn.XLOOKUP(LEFT(F987,12),'Reference_data '!G:G,'Reference_data '!I:I,"First Error",0,1))</f>
        <v>PACKING</v>
      </c>
      <c r="L987" s="63">
        <v>8</v>
      </c>
      <c r="M987" s="10" t="s">
        <v>1128</v>
      </c>
      <c r="N987" s="10" t="str">
        <f>VLOOKUP(L987,'Reference_data '!$A$2:$C$18,3,0)</f>
        <v>EXT</v>
      </c>
      <c r="O987" s="134">
        <v>44963</v>
      </c>
      <c r="Q987" s="134">
        <v>44963</v>
      </c>
      <c r="R987" s="63">
        <v>2</v>
      </c>
      <c r="AA987" s="63" t="s">
        <v>140</v>
      </c>
    </row>
    <row r="988" spans="1:27" ht="26.5" customHeight="1" x14ac:dyDescent="0.35">
      <c r="A988" s="10">
        <f t="shared" si="42"/>
        <v>5</v>
      </c>
      <c r="B988" s="63">
        <f t="shared" si="41"/>
        <v>5</v>
      </c>
      <c r="C988" s="177">
        <v>13151086</v>
      </c>
      <c r="D988" s="43">
        <v>44960</v>
      </c>
      <c r="E988" s="25" t="s">
        <v>1855</v>
      </c>
      <c r="F988" s="25" t="s">
        <v>1328</v>
      </c>
      <c r="G988" s="25" t="s">
        <v>10</v>
      </c>
      <c r="H988" s="10">
        <v>1</v>
      </c>
      <c r="I988" s="10" t="s">
        <v>285</v>
      </c>
      <c r="J988" s="10" t="s">
        <v>220</v>
      </c>
      <c r="K988" s="4" t="str">
        <f>IF(_xlfn.XLOOKUP(LEFT(F988,12),'Reference_data '!G:G,'Reference_data '!I:I,"First Error",0,1)="First Error",_xlfn.XLOOKUP(LEFT(F988,7),'Reference_data '!G:G,'Reference_data '!H:H,"Second Error",0,1),_xlfn.XLOOKUP(LEFT(F988,12),'Reference_data '!G:G,'Reference_data '!I:I,"First Error",0,1))</f>
        <v>PACKING</v>
      </c>
      <c r="L988" s="63">
        <v>2784</v>
      </c>
      <c r="M988" s="10" t="str">
        <f>VLOOKUP(L988,'Reference_data '!$A$2:$B$17,2,0)</f>
        <v>Jignesh</v>
      </c>
      <c r="N988" s="10" t="str">
        <f>VLOOKUP(L988,'Reference_data '!$A$2:$C$18,3,0)</f>
        <v>MEC</v>
      </c>
      <c r="O988" s="134">
        <v>44960</v>
      </c>
      <c r="Q988" s="134">
        <v>44960</v>
      </c>
      <c r="R988" s="63">
        <v>0.5</v>
      </c>
      <c r="AA988" s="63"/>
    </row>
    <row r="989" spans="1:27" ht="26.5" customHeight="1" x14ac:dyDescent="0.35">
      <c r="A989" s="10">
        <f t="shared" si="42"/>
        <v>5</v>
      </c>
      <c r="B989" s="63">
        <f t="shared" si="41"/>
        <v>5</v>
      </c>
      <c r="C989" s="177">
        <v>13151087</v>
      </c>
      <c r="D989" s="376">
        <v>44960</v>
      </c>
      <c r="E989" s="25" t="s">
        <v>1856</v>
      </c>
      <c r="F989" s="25" t="s">
        <v>1740</v>
      </c>
      <c r="G989" s="25" t="s">
        <v>92</v>
      </c>
      <c r="H989" s="10">
        <v>1</v>
      </c>
      <c r="I989" s="10" t="s">
        <v>285</v>
      </c>
      <c r="J989" s="10" t="s">
        <v>220</v>
      </c>
      <c r="K989" s="4" t="str">
        <f>IF(_xlfn.XLOOKUP(LEFT(F989,12),'Reference_data '!G:G,'Reference_data '!I:I,"First Error",0,1)="First Error",_xlfn.XLOOKUP(LEFT(F989,7),'Reference_data '!G:G,'Reference_data '!H:H,"Second Error",0,1),_xlfn.XLOOKUP(LEFT(F989,12),'Reference_data '!G:G,'Reference_data '!I:I,"First Error",0,1))</f>
        <v>PACKING</v>
      </c>
      <c r="L989" s="63">
        <v>3346</v>
      </c>
      <c r="M989" s="10" t="str">
        <f>VLOOKUP(L989,'Reference_data '!$A$2:$B$17,2,0)</f>
        <v>Manish</v>
      </c>
      <c r="N989" s="10" t="str">
        <f>VLOOKUP(L989,'Reference_data '!$A$2:$C$18,3,0)</f>
        <v>INS</v>
      </c>
      <c r="O989" s="134">
        <v>44960</v>
      </c>
      <c r="Q989" s="134">
        <v>44960</v>
      </c>
      <c r="R989" s="63">
        <v>0.8</v>
      </c>
      <c r="AA989" s="63"/>
    </row>
    <row r="990" spans="1:27" ht="26.5" customHeight="1" x14ac:dyDescent="0.35">
      <c r="A990" s="10">
        <f t="shared" si="42"/>
        <v>5</v>
      </c>
      <c r="B990" s="63">
        <f t="shared" si="41"/>
        <v>5</v>
      </c>
      <c r="C990" s="177">
        <v>13151088</v>
      </c>
      <c r="D990" s="43">
        <v>44960</v>
      </c>
      <c r="E990" s="25" t="s">
        <v>1857</v>
      </c>
      <c r="F990" s="25" t="s">
        <v>866</v>
      </c>
      <c r="G990" s="25" t="s">
        <v>10</v>
      </c>
      <c r="H990" s="10">
        <v>1</v>
      </c>
      <c r="I990" s="10" t="s">
        <v>285</v>
      </c>
      <c r="J990" s="10" t="s">
        <v>220</v>
      </c>
      <c r="K990" s="4" t="str">
        <f>IF(_xlfn.XLOOKUP(LEFT(F990,12),'Reference_data '!G:G,'Reference_data '!I:I,"First Error",0,1)="First Error",_xlfn.XLOOKUP(LEFT(F990,7),'Reference_data '!G:G,'Reference_data '!H:H,"Second Error",0,1),_xlfn.XLOOKUP(LEFT(F990,12),'Reference_data '!G:G,'Reference_data '!I:I,"First Error",0,1))</f>
        <v>PACKING</v>
      </c>
      <c r="L990" s="63">
        <v>2784</v>
      </c>
      <c r="M990" s="10" t="str">
        <f>VLOOKUP(L990,'Reference_data '!$A$2:$B$17,2,0)</f>
        <v>Jignesh</v>
      </c>
      <c r="N990" s="10" t="str">
        <f>VLOOKUP(L990,'Reference_data '!$A$2:$C$18,3,0)</f>
        <v>MEC</v>
      </c>
      <c r="O990" s="134">
        <v>44959</v>
      </c>
      <c r="Q990" s="134">
        <v>44959</v>
      </c>
      <c r="R990" s="63">
        <v>8</v>
      </c>
      <c r="AA990" s="63"/>
    </row>
    <row r="991" spans="1:27" ht="26.5" customHeight="1" x14ac:dyDescent="0.35">
      <c r="A991" s="10">
        <f t="shared" si="42"/>
        <v>5</v>
      </c>
      <c r="B991" s="63">
        <f t="shared" si="41"/>
        <v>5</v>
      </c>
      <c r="C991" s="177">
        <v>13151242</v>
      </c>
      <c r="D991" s="43">
        <v>44960</v>
      </c>
      <c r="E991" s="25" t="s">
        <v>1858</v>
      </c>
      <c r="F991" s="25" t="s">
        <v>217</v>
      </c>
      <c r="G991" s="25" t="s">
        <v>10</v>
      </c>
      <c r="H991" s="10">
        <v>1</v>
      </c>
      <c r="I991" s="10" t="s">
        <v>435</v>
      </c>
      <c r="J991" s="10" t="s">
        <v>220</v>
      </c>
      <c r="K991" s="4" t="str">
        <f>IF(_xlfn.XLOOKUP(LEFT(F991,12),'Reference_data '!G:G,'Reference_data '!I:I,"First Error",0,1)="First Error",_xlfn.XLOOKUP(LEFT(F991,7),'Reference_data '!G:G,'Reference_data '!H:H,"Second Error",0,1),_xlfn.XLOOKUP(LEFT(F991,12),'Reference_data '!G:G,'Reference_data '!I:I,"First Error",0,1))</f>
        <v>PACKING</v>
      </c>
      <c r="L991" s="63">
        <v>3070</v>
      </c>
      <c r="M991" s="10" t="str">
        <f>VLOOKUP(L991,'Reference_data '!$A$2:$B$17,2,0)</f>
        <v>Mahesh</v>
      </c>
      <c r="N991" s="10" t="str">
        <f>VLOOKUP(L991,'Reference_data '!$A$2:$C$18,3,0)</f>
        <v>MEC</v>
      </c>
      <c r="O991" s="134">
        <v>44960</v>
      </c>
      <c r="Q991" s="134">
        <v>44960</v>
      </c>
      <c r="R991" s="63">
        <v>2</v>
      </c>
      <c r="AA991" s="63"/>
    </row>
    <row r="992" spans="1:27" ht="26.5" customHeight="1" x14ac:dyDescent="0.35">
      <c r="A992" s="10">
        <f t="shared" si="42"/>
        <v>5</v>
      </c>
      <c r="B992" s="63">
        <f t="shared" si="41"/>
        <v>5</v>
      </c>
      <c r="C992" s="177">
        <v>13151264</v>
      </c>
      <c r="D992" s="376">
        <v>44960</v>
      </c>
      <c r="E992" s="25" t="s">
        <v>1783</v>
      </c>
      <c r="F992" s="25" t="s">
        <v>188</v>
      </c>
      <c r="G992" s="25" t="s">
        <v>92</v>
      </c>
      <c r="H992" s="10">
        <v>1</v>
      </c>
      <c r="I992" s="10" t="s">
        <v>255</v>
      </c>
      <c r="J992" s="10" t="s">
        <v>220</v>
      </c>
      <c r="K992" s="4" t="str">
        <f>IF(_xlfn.XLOOKUP(LEFT(F992,12),'Reference_data '!G:G,'Reference_data '!I:I,"First Error",0,1)="First Error",_xlfn.XLOOKUP(LEFT(F992,7),'Reference_data '!G:G,'Reference_data '!H:H,"Second Error",0,1),_xlfn.XLOOKUP(LEFT(F992,12),'Reference_data '!G:G,'Reference_data '!I:I,"First Error",0,1))</f>
        <v>PACKING</v>
      </c>
      <c r="L992" s="63">
        <v>8</v>
      </c>
      <c r="M992" s="10" t="s">
        <v>1859</v>
      </c>
      <c r="N992" s="10" t="str">
        <f>VLOOKUP(L992,'Reference_data '!$A$2:$C$18,3,0)</f>
        <v>EXT</v>
      </c>
      <c r="O992" s="134">
        <v>44960</v>
      </c>
      <c r="Q992" s="134">
        <v>44960</v>
      </c>
      <c r="R992" s="63">
        <v>3</v>
      </c>
      <c r="AA992" s="63"/>
    </row>
    <row r="993" spans="1:27" ht="26.5" customHeight="1" x14ac:dyDescent="0.35">
      <c r="A993" s="10">
        <f t="shared" si="42"/>
        <v>6</v>
      </c>
      <c r="B993" s="63">
        <f t="shared" si="41"/>
        <v>1</v>
      </c>
      <c r="C993" s="177">
        <v>13151352</v>
      </c>
      <c r="D993" s="43">
        <v>44961</v>
      </c>
      <c r="E993" s="25" t="s">
        <v>1860</v>
      </c>
      <c r="F993" s="25" t="s">
        <v>54</v>
      </c>
      <c r="G993" s="25" t="s">
        <v>10</v>
      </c>
      <c r="H993" s="10">
        <v>1</v>
      </c>
      <c r="I993" s="10" t="s">
        <v>263</v>
      </c>
      <c r="J993" s="10" t="s">
        <v>220</v>
      </c>
      <c r="K993" s="4" t="str">
        <f>IF(_xlfn.XLOOKUP(LEFT(F993,12),'Reference_data '!G:G,'Reference_data '!I:I,"First Error",0,1)="First Error",_xlfn.XLOOKUP(LEFT(F993,7),'Reference_data '!G:G,'Reference_data '!H:H,"Second Error",0,1),_xlfn.XLOOKUP(LEFT(F993,12),'Reference_data '!G:G,'Reference_data '!I:I,"First Error",0,1))</f>
        <v>BAKERY 96 TON</v>
      </c>
      <c r="L993" s="63">
        <v>2785</v>
      </c>
      <c r="M993" s="10" t="str">
        <f>VLOOKUP(L993,'Reference_data '!$A$2:$B$17,2,0)</f>
        <v>Manu</v>
      </c>
      <c r="N993" s="10" t="str">
        <f>VLOOKUP(L993,'Reference_data '!$A$2:$C$18,3,0)</f>
        <v>MEC</v>
      </c>
      <c r="O993" s="134">
        <v>44963</v>
      </c>
      <c r="Q993" s="134"/>
      <c r="R993" s="63">
        <v>0.7</v>
      </c>
      <c r="AA993" s="63"/>
    </row>
    <row r="994" spans="1:27" ht="26.5" customHeight="1" x14ac:dyDescent="0.35">
      <c r="A994" s="10">
        <f t="shared" si="42"/>
        <v>6</v>
      </c>
      <c r="B994" s="63">
        <f t="shared" si="41"/>
        <v>5</v>
      </c>
      <c r="C994" s="177">
        <v>13151466</v>
      </c>
      <c r="D994" s="376">
        <v>44961</v>
      </c>
      <c r="E994" s="25" t="s">
        <v>1861</v>
      </c>
      <c r="F994" s="25" t="s">
        <v>1328</v>
      </c>
      <c r="G994" s="25" t="s">
        <v>92</v>
      </c>
      <c r="H994" s="10">
        <v>4</v>
      </c>
      <c r="I994" s="10" t="s">
        <v>697</v>
      </c>
      <c r="J994" s="10" t="s">
        <v>220</v>
      </c>
      <c r="K994" s="4" t="str">
        <f>IF(_xlfn.XLOOKUP(LEFT(F994,12),'Reference_data '!G:G,'Reference_data '!I:I,"First Error",0,1)="First Error",_xlfn.XLOOKUP(LEFT(F994,7),'Reference_data '!G:G,'Reference_data '!H:H,"Second Error",0,1),_xlfn.XLOOKUP(LEFT(F994,12),'Reference_data '!G:G,'Reference_data '!I:I,"First Error",0,1))</f>
        <v>PACKING</v>
      </c>
      <c r="L994" s="63">
        <v>2801</v>
      </c>
      <c r="M994" s="10" t="str">
        <f>VLOOKUP(L994,'Reference_data '!$A$2:$B$17,2,0)</f>
        <v>Ramani</v>
      </c>
      <c r="N994" s="10" t="str">
        <f>VLOOKUP(L994,'Reference_data '!$A$2:$C$18,3,0)</f>
        <v>INS</v>
      </c>
      <c r="O994" s="134">
        <v>44960</v>
      </c>
      <c r="Q994" s="134">
        <v>44960</v>
      </c>
      <c r="R994" s="63">
        <v>0.5</v>
      </c>
      <c r="AA994" s="63"/>
    </row>
    <row r="995" spans="1:27" ht="26.5" customHeight="1" x14ac:dyDescent="0.35">
      <c r="A995" s="10">
        <f t="shared" si="42"/>
        <v>9</v>
      </c>
      <c r="B995" s="63">
        <f t="shared" si="41"/>
        <v>9</v>
      </c>
      <c r="C995" s="177">
        <v>13168270</v>
      </c>
      <c r="D995" s="43">
        <v>44988</v>
      </c>
      <c r="E995" s="25" t="s">
        <v>1862</v>
      </c>
      <c r="F995" s="25" t="s">
        <v>1798</v>
      </c>
      <c r="G995" s="25" t="s">
        <v>10</v>
      </c>
      <c r="H995" s="25" t="s">
        <v>218</v>
      </c>
      <c r="I995" s="25" t="s">
        <v>287</v>
      </c>
      <c r="J995" s="25" t="s">
        <v>220</v>
      </c>
      <c r="K995" s="4" t="str">
        <f>IF(_xlfn.XLOOKUP(LEFT(F995,12),'Reference_data '!G:G,'Reference_data '!I:I,"First Error",0,1)="First Error",_xlfn.XLOOKUP(LEFT(F995,7),'Reference_data '!G:G,'Reference_data '!H:H,"Second Error",0,1),_xlfn.XLOOKUP(LEFT(F995,12),'Reference_data '!G:G,'Reference_data '!I:I,"First Error",0,1))</f>
        <v>REFINERY-DEODERIZATION PHYSICAL REFINERY 800 TPD</v>
      </c>
      <c r="L995" s="63">
        <v>2783</v>
      </c>
      <c r="M995" s="10" t="str">
        <f>VLOOKUP(L995,'Reference_data '!$A$2:$B$17,2,0)</f>
        <v>Vipul</v>
      </c>
      <c r="N995" s="10" t="str">
        <f>VLOOKUP(L995,'Reference_data '!$A$2:$C$18,3,0)</f>
        <v>MEC</v>
      </c>
      <c r="O995" s="134">
        <v>44988</v>
      </c>
      <c r="Q995" s="134">
        <v>44988</v>
      </c>
      <c r="R995" s="63">
        <v>1</v>
      </c>
      <c r="AA995" s="63"/>
    </row>
    <row r="996" spans="1:27" ht="26.5" customHeight="1" x14ac:dyDescent="0.35">
      <c r="A996" s="10">
        <f t="shared" si="42"/>
        <v>10</v>
      </c>
      <c r="B996" s="63">
        <f t="shared" si="41"/>
        <v>1</v>
      </c>
      <c r="C996" s="177">
        <v>13169533</v>
      </c>
      <c r="D996" s="43">
        <v>44991</v>
      </c>
      <c r="E996" s="25" t="s">
        <v>1863</v>
      </c>
      <c r="F996" s="25" t="s">
        <v>1864</v>
      </c>
      <c r="G996" s="25" t="s">
        <v>10</v>
      </c>
      <c r="H996" s="25" t="s">
        <v>223</v>
      </c>
      <c r="I996" s="25" t="s">
        <v>233</v>
      </c>
      <c r="J996" s="25" t="s">
        <v>220</v>
      </c>
      <c r="K996" s="4" t="str">
        <f>IF(_xlfn.XLOOKUP(LEFT(F996,12),'Reference_data '!G:G,'Reference_data '!I:I,"First Error",0,1)="First Error",_xlfn.XLOOKUP(LEFT(F996,7),'Reference_data '!G:G,'Reference_data '!H:H,"Second Error",0,1),_xlfn.XLOOKUP(LEFT(F996,12),'Reference_data '!G:G,'Reference_data '!I:I,"First Error",0,1))</f>
        <v>REFINERY-DEODERIZATION PHYSICAL REFINERY 800 TPD</v>
      </c>
      <c r="M996" s="10" t="e">
        <f>VLOOKUP(L996,'Reference_data '!$A$2:$B$17,2,0)</f>
        <v>#N/A</v>
      </c>
      <c r="N996" s="10" t="e">
        <f>VLOOKUP(L996,'Reference_data '!$A$2:$C$18,3,0)</f>
        <v>#N/A</v>
      </c>
      <c r="AA996" s="63"/>
    </row>
    <row r="997" spans="1:27" ht="26.5" customHeight="1" x14ac:dyDescent="0.35">
      <c r="A997" s="10">
        <f t="shared" si="42"/>
        <v>10</v>
      </c>
      <c r="B997" s="63">
        <f t="shared" si="41"/>
        <v>10</v>
      </c>
      <c r="C997" s="177">
        <v>13170935</v>
      </c>
      <c r="D997" s="43">
        <v>44993</v>
      </c>
      <c r="E997" s="25" t="s">
        <v>1865</v>
      </c>
      <c r="F997" s="25" t="s">
        <v>1798</v>
      </c>
      <c r="G997" s="25" t="s">
        <v>10</v>
      </c>
      <c r="H997" s="25" t="s">
        <v>218</v>
      </c>
      <c r="I997" s="25" t="s">
        <v>287</v>
      </c>
      <c r="J997" s="25" t="s">
        <v>220</v>
      </c>
      <c r="K997" s="4" t="str">
        <f>IF(_xlfn.XLOOKUP(LEFT(F997,12),'Reference_data '!G:G,'Reference_data '!I:I,"First Error",0,1)="First Error",_xlfn.XLOOKUP(LEFT(F997,7),'Reference_data '!G:G,'Reference_data '!H:H,"Second Error",0,1),_xlfn.XLOOKUP(LEFT(F997,12),'Reference_data '!G:G,'Reference_data '!I:I,"First Error",0,1))</f>
        <v>REFINERY-DEODERIZATION PHYSICAL REFINERY 800 TPD</v>
      </c>
      <c r="L997" s="63">
        <v>2785</v>
      </c>
      <c r="M997" s="10" t="str">
        <f>VLOOKUP(L997,'Reference_data '!$A$2:$B$17,2,0)</f>
        <v>Manu</v>
      </c>
      <c r="N997" s="10" t="str">
        <f>VLOOKUP(L997,'Reference_data '!$A$2:$C$18,3,0)</f>
        <v>MEC</v>
      </c>
      <c r="O997" s="134">
        <v>44993</v>
      </c>
      <c r="Q997" s="134">
        <v>44993</v>
      </c>
      <c r="R997" s="63">
        <v>0.5</v>
      </c>
      <c r="S997" s="139" t="s">
        <v>221</v>
      </c>
      <c r="AA997" s="63"/>
    </row>
    <row r="998" spans="1:27" ht="26.5" customHeight="1" x14ac:dyDescent="0.35">
      <c r="A998" s="10">
        <f t="shared" si="42"/>
        <v>6</v>
      </c>
      <c r="B998" s="63">
        <f t="shared" si="41"/>
        <v>1</v>
      </c>
      <c r="C998" s="177">
        <v>13151641</v>
      </c>
      <c r="D998" s="376">
        <v>44961</v>
      </c>
      <c r="E998" s="25" t="s">
        <v>1866</v>
      </c>
      <c r="F998" s="25" t="s">
        <v>1100</v>
      </c>
      <c r="G998" s="25" t="s">
        <v>61</v>
      </c>
      <c r="H998" s="25" t="s">
        <v>218</v>
      </c>
      <c r="I998" s="25" t="s">
        <v>285</v>
      </c>
      <c r="J998" s="25" t="s">
        <v>220</v>
      </c>
      <c r="K998" s="4" t="str">
        <f>IF(_xlfn.XLOOKUP(LEFT(F998,12),'Reference_data '!G:G,'Reference_data '!I:I,"First Error",0,1)="First Error",_xlfn.XLOOKUP(LEFT(F998,7),'Reference_data '!G:G,'Reference_data '!H:H,"Second Error",0,1),_xlfn.XLOOKUP(LEFT(F998,12),'Reference_data '!G:G,'Reference_data '!I:I,"First Error",0,1))</f>
        <v>PACKING</v>
      </c>
      <c r="M998" s="10" t="e">
        <f>VLOOKUP(L998,'Reference_data '!$A$2:$B$17,2,0)</f>
        <v>#N/A</v>
      </c>
      <c r="N998" s="10" t="e">
        <f>VLOOKUP(L998,'Reference_data '!$A$2:$C$18,3,0)</f>
        <v>#N/A</v>
      </c>
      <c r="S998" s="139" t="s">
        <v>1186</v>
      </c>
      <c r="AA998" s="63"/>
    </row>
    <row r="999" spans="1:27" ht="26.5" customHeight="1" x14ac:dyDescent="0.35">
      <c r="A999" s="10">
        <f t="shared" si="42"/>
        <v>6</v>
      </c>
      <c r="B999" s="63">
        <f t="shared" si="41"/>
        <v>5</v>
      </c>
      <c r="C999" s="177">
        <v>13151642</v>
      </c>
      <c r="D999" s="43">
        <v>44961</v>
      </c>
      <c r="E999" s="25" t="s">
        <v>1649</v>
      </c>
      <c r="F999" s="25" t="s">
        <v>1710</v>
      </c>
      <c r="G999" s="25" t="s">
        <v>10</v>
      </c>
      <c r="H999" s="25" t="s">
        <v>218</v>
      </c>
      <c r="I999" s="25" t="s">
        <v>285</v>
      </c>
      <c r="J999" s="25" t="s">
        <v>220</v>
      </c>
      <c r="K999" s="4" t="str">
        <f>IF(_xlfn.XLOOKUP(LEFT(F999,12),'Reference_data '!G:G,'Reference_data '!I:I,"First Error",0,1)="First Error",_xlfn.XLOOKUP(LEFT(F999,7),'Reference_data '!G:G,'Reference_data '!H:H,"Second Error",0,1),_xlfn.XLOOKUP(LEFT(F999,12),'Reference_data '!G:G,'Reference_data '!I:I,"First Error",0,1))</f>
        <v>PACKING</v>
      </c>
      <c r="L999" s="63">
        <v>2784</v>
      </c>
      <c r="M999" s="10" t="str">
        <f>VLOOKUP(L999,'Reference_data '!$A$2:$B$17,2,0)</f>
        <v>Jignesh</v>
      </c>
      <c r="N999" s="10" t="str">
        <f>VLOOKUP(L999,'Reference_data '!$A$2:$C$18,3,0)</f>
        <v>MEC</v>
      </c>
      <c r="O999" s="134">
        <v>44960</v>
      </c>
      <c r="Q999" s="134">
        <v>44960</v>
      </c>
      <c r="R999" s="63">
        <v>0.4</v>
      </c>
      <c r="AA999" s="63"/>
    </row>
    <row r="1000" spans="1:27" ht="26.5" customHeight="1" x14ac:dyDescent="0.35">
      <c r="A1000" s="10">
        <f t="shared" si="42"/>
        <v>10</v>
      </c>
      <c r="B1000" s="63">
        <f t="shared" si="41"/>
        <v>11</v>
      </c>
      <c r="C1000" s="177">
        <v>13171421</v>
      </c>
      <c r="D1000" s="43">
        <v>44994</v>
      </c>
      <c r="E1000" s="25" t="s">
        <v>1867</v>
      </c>
      <c r="F1000" s="25" t="s">
        <v>123</v>
      </c>
      <c r="G1000" s="25" t="s">
        <v>10</v>
      </c>
      <c r="H1000" s="25" t="s">
        <v>223</v>
      </c>
      <c r="I1000" s="25" t="s">
        <v>233</v>
      </c>
      <c r="J1000" s="25" t="s">
        <v>220</v>
      </c>
      <c r="K1000" s="4" t="str">
        <f>IF(_xlfn.XLOOKUP(LEFT(F1000,12),'Reference_data '!G:G,'Reference_data '!I:I,"First Error",0,1)="First Error",_xlfn.XLOOKUP(LEFT(F1000,7),'Reference_data '!G:G,'Reference_data '!H:H,"Second Error",0,1),_xlfn.XLOOKUP(LEFT(F1000,12),'Reference_data '!G:G,'Reference_data '!I:I,"First Error",0,1))</f>
        <v>REFINERY-DEODERIZATION PHYSICAL REFINERY 800 TPD</v>
      </c>
      <c r="L1000" s="63">
        <v>2784</v>
      </c>
      <c r="M1000" s="10" t="str">
        <f>VLOOKUP(L1000,'Reference_data '!$A$2:$B$17,2,0)</f>
        <v>Jignesh</v>
      </c>
      <c r="N1000" s="10" t="str">
        <f>VLOOKUP(L1000,'Reference_data '!$A$2:$C$18,3,0)</f>
        <v>MEC</v>
      </c>
      <c r="O1000" s="134">
        <v>44995</v>
      </c>
      <c r="P1000" s="134">
        <v>44996</v>
      </c>
      <c r="Q1000" s="134">
        <v>44996</v>
      </c>
      <c r="R1000" s="63">
        <v>2</v>
      </c>
      <c r="AA1000" s="63" t="s">
        <v>140</v>
      </c>
    </row>
    <row r="1001" spans="1:27" ht="26.5" customHeight="1" x14ac:dyDescent="0.35">
      <c r="A1001" s="10">
        <f t="shared" si="42"/>
        <v>6</v>
      </c>
      <c r="B1001" s="63">
        <f t="shared" si="41"/>
        <v>1</v>
      </c>
      <c r="C1001" s="177">
        <v>13151531</v>
      </c>
      <c r="D1001" s="376">
        <v>44961</v>
      </c>
      <c r="E1001" s="25" t="s">
        <v>1868</v>
      </c>
      <c r="F1001" s="25" t="s">
        <v>828</v>
      </c>
      <c r="G1001" s="25" t="s">
        <v>61</v>
      </c>
      <c r="H1001" s="25" t="s">
        <v>237</v>
      </c>
      <c r="I1001" s="25" t="s">
        <v>382</v>
      </c>
      <c r="J1001" s="25" t="s">
        <v>220</v>
      </c>
      <c r="K1001" s="4" t="str">
        <f>IF(_xlfn.XLOOKUP(LEFT(F1001,12),'Reference_data '!G:G,'Reference_data '!I:I,"First Error",0,1)="First Error",_xlfn.XLOOKUP(LEFT(F1001,7),'Reference_data '!G:G,'Reference_data '!H:H,"Second Error",0,1),_xlfn.XLOOKUP(LEFT(F1001,12),'Reference_data '!G:G,'Reference_data '!I:I,"First Error",0,1))</f>
        <v>PACKING</v>
      </c>
      <c r="M1001" s="10" t="e">
        <f>VLOOKUP(L1001,'Reference_data '!$A$2:$B$17,2,0)</f>
        <v>#N/A</v>
      </c>
      <c r="N1001" s="10" t="e">
        <f>VLOOKUP(L1001,'Reference_data '!$A$2:$C$18,3,0)</f>
        <v>#N/A</v>
      </c>
      <c r="P1001" s="134">
        <v>44965</v>
      </c>
      <c r="S1001" s="139" t="s">
        <v>1869</v>
      </c>
      <c r="AA1001" s="63"/>
    </row>
    <row r="1002" spans="1:27" ht="26.5" customHeight="1" x14ac:dyDescent="0.35">
      <c r="A1002" s="10">
        <f t="shared" si="42"/>
        <v>10</v>
      </c>
      <c r="B1002" s="63">
        <f t="shared" si="41"/>
        <v>11</v>
      </c>
      <c r="C1002" s="177">
        <v>13171421</v>
      </c>
      <c r="D1002" s="43">
        <v>44994</v>
      </c>
      <c r="E1002" s="25" t="s">
        <v>1867</v>
      </c>
      <c r="F1002" s="25" t="s">
        <v>123</v>
      </c>
      <c r="G1002" s="25" t="s">
        <v>10</v>
      </c>
      <c r="H1002" s="25" t="s">
        <v>223</v>
      </c>
      <c r="I1002" s="25" t="s">
        <v>233</v>
      </c>
      <c r="J1002" s="25" t="s">
        <v>220</v>
      </c>
      <c r="K1002" s="4" t="str">
        <f>IF(_xlfn.XLOOKUP(LEFT(F1002,12),'Reference_data '!G:G,'Reference_data '!I:I,"First Error",0,1)="First Error",_xlfn.XLOOKUP(LEFT(F1002,7),'Reference_data '!G:G,'Reference_data '!H:H,"Second Error",0,1),_xlfn.XLOOKUP(LEFT(F1002,12),'Reference_data '!G:G,'Reference_data '!I:I,"First Error",0,1))</f>
        <v>REFINERY-DEODERIZATION PHYSICAL REFINERY 800 TPD</v>
      </c>
      <c r="L1002" s="63">
        <v>2781</v>
      </c>
      <c r="M1002" s="10" t="str">
        <f>VLOOKUP(L1002,'Reference_data '!$A$2:$B$17,2,0)</f>
        <v>Bhim Rao</v>
      </c>
      <c r="N1002" s="10" t="str">
        <f>VLOOKUP(L1002,'Reference_data '!$A$2:$C$18,3,0)</f>
        <v>MEC</v>
      </c>
      <c r="O1002" s="134">
        <v>44995</v>
      </c>
      <c r="P1002" s="134">
        <v>44996</v>
      </c>
      <c r="Q1002" s="134">
        <v>44996</v>
      </c>
      <c r="R1002" s="63">
        <v>2</v>
      </c>
      <c r="AA1002" s="63" t="s">
        <v>140</v>
      </c>
    </row>
    <row r="1003" spans="1:27" ht="26.5" customHeight="1" x14ac:dyDescent="0.35">
      <c r="A1003" s="10">
        <f t="shared" si="42"/>
        <v>10</v>
      </c>
      <c r="B1003" s="63">
        <f t="shared" si="41"/>
        <v>11</v>
      </c>
      <c r="C1003" s="177">
        <v>13171422</v>
      </c>
      <c r="D1003" s="43">
        <v>44994</v>
      </c>
      <c r="E1003" s="25" t="s">
        <v>1870</v>
      </c>
      <c r="F1003" s="25" t="s">
        <v>123</v>
      </c>
      <c r="G1003" s="25" t="s">
        <v>10</v>
      </c>
      <c r="H1003" s="25" t="s">
        <v>223</v>
      </c>
      <c r="I1003" s="25" t="s">
        <v>233</v>
      </c>
      <c r="J1003" s="25" t="s">
        <v>220</v>
      </c>
      <c r="K1003" s="4" t="str">
        <f>IF(_xlfn.XLOOKUP(LEFT(F1003,12),'Reference_data '!G:G,'Reference_data '!I:I,"First Error",0,1)="First Error",_xlfn.XLOOKUP(LEFT(F1003,7),'Reference_data '!G:G,'Reference_data '!H:H,"Second Error",0,1),_xlfn.XLOOKUP(LEFT(F1003,12),'Reference_data '!G:G,'Reference_data '!I:I,"First Error",0,1))</f>
        <v>REFINERY-DEODERIZATION PHYSICAL REFINERY 800 TPD</v>
      </c>
      <c r="L1003" s="63">
        <v>2781</v>
      </c>
      <c r="M1003" s="10" t="str">
        <f>VLOOKUP(L1003,'Reference_data '!$A$2:$B$17,2,0)</f>
        <v>Bhim Rao</v>
      </c>
      <c r="N1003" s="10" t="str">
        <f>VLOOKUP(L1003,'Reference_data '!$A$2:$C$18,3,0)</f>
        <v>MEC</v>
      </c>
      <c r="O1003" s="134">
        <v>45000</v>
      </c>
      <c r="Q1003" s="134">
        <v>45000</v>
      </c>
      <c r="R1003" s="63">
        <v>2.5</v>
      </c>
      <c r="AA1003" s="63"/>
    </row>
    <row r="1004" spans="1:27" ht="26.5" customHeight="1" x14ac:dyDescent="0.35">
      <c r="A1004" s="10">
        <f t="shared" si="42"/>
        <v>6</v>
      </c>
      <c r="B1004" s="63">
        <f t="shared" si="41"/>
        <v>1</v>
      </c>
      <c r="C1004" s="177">
        <v>13151819</v>
      </c>
      <c r="D1004" s="376">
        <v>44961</v>
      </c>
      <c r="E1004" s="25" t="s">
        <v>1739</v>
      </c>
      <c r="F1004" s="25" t="s">
        <v>1740</v>
      </c>
      <c r="G1004" s="25" t="s">
        <v>92</v>
      </c>
      <c r="H1004" s="25" t="s">
        <v>218</v>
      </c>
      <c r="I1004" s="25" t="s">
        <v>435</v>
      </c>
      <c r="J1004" s="25" t="s">
        <v>220</v>
      </c>
      <c r="K1004" s="4" t="str">
        <f>IF(_xlfn.XLOOKUP(LEFT(F1004,12),'Reference_data '!G:G,'Reference_data '!I:I,"First Error",0,1)="First Error",_xlfn.XLOOKUP(LEFT(F1004,7),'Reference_data '!G:G,'Reference_data '!H:H,"Second Error",0,1),_xlfn.XLOOKUP(LEFT(F1004,12),'Reference_data '!G:G,'Reference_data '!I:I,"First Error",0,1))</f>
        <v>PACKING</v>
      </c>
      <c r="M1004" s="10" t="e">
        <f>VLOOKUP(L1004,'Reference_data '!$A$2:$B$17,2,0)</f>
        <v>#N/A</v>
      </c>
      <c r="N1004" s="10" t="e">
        <f>VLOOKUP(L1004,'Reference_data '!$A$2:$C$18,3,0)</f>
        <v>#N/A</v>
      </c>
      <c r="S1004" s="139" t="s">
        <v>1186</v>
      </c>
      <c r="AA1004" s="63"/>
    </row>
    <row r="1005" spans="1:27" ht="26.5" customHeight="1" x14ac:dyDescent="0.35">
      <c r="A1005" s="10">
        <f t="shared" si="42"/>
        <v>6</v>
      </c>
      <c r="B1005" s="63">
        <f t="shared" si="41"/>
        <v>6</v>
      </c>
      <c r="C1005" s="177">
        <v>13151822</v>
      </c>
      <c r="D1005" s="43">
        <v>44962</v>
      </c>
      <c r="E1005" s="25" t="s">
        <v>1871</v>
      </c>
      <c r="F1005" s="25" t="s">
        <v>380</v>
      </c>
      <c r="G1005" s="25" t="s">
        <v>61</v>
      </c>
      <c r="H1005" s="25" t="s">
        <v>218</v>
      </c>
      <c r="I1005" s="25" t="s">
        <v>291</v>
      </c>
      <c r="J1005" s="25" t="s">
        <v>220</v>
      </c>
      <c r="K1005" s="4" t="str">
        <f>IF(_xlfn.XLOOKUP(LEFT(F1005,12),'Reference_data '!G:G,'Reference_data '!I:I,"First Error",0,1)="First Error",_xlfn.XLOOKUP(LEFT(F1005,7),'Reference_data '!G:G,'Reference_data '!H:H,"Second Error",0,1),_xlfn.XLOOKUP(LEFT(F1005,12),'Reference_data '!G:G,'Reference_data '!I:I,"First Error",0,1))</f>
        <v>RAW PRODUCT TANKFARM RMFG</v>
      </c>
      <c r="L1005" s="63">
        <v>2781</v>
      </c>
      <c r="M1005" s="10" t="str">
        <f>VLOOKUP(L1005,'Reference_data '!$A$2:$B$17,2,0)</f>
        <v>Bhim Rao</v>
      </c>
      <c r="N1005" s="10" t="str">
        <f>VLOOKUP(L1005,'Reference_data '!$A$2:$C$18,3,0)</f>
        <v>MEC</v>
      </c>
      <c r="O1005" s="134">
        <v>44962</v>
      </c>
      <c r="Q1005" s="134">
        <v>44962</v>
      </c>
      <c r="R1005" s="63">
        <v>1.5</v>
      </c>
      <c r="AA1005" s="63" t="s">
        <v>140</v>
      </c>
    </row>
    <row r="1006" spans="1:27" ht="26.5" customHeight="1" x14ac:dyDescent="0.35">
      <c r="A1006" s="10">
        <f t="shared" si="42"/>
        <v>6</v>
      </c>
      <c r="B1006" s="63">
        <f t="shared" si="41"/>
        <v>6</v>
      </c>
      <c r="C1006" s="177">
        <v>13151914</v>
      </c>
      <c r="D1006" s="376">
        <v>44962</v>
      </c>
      <c r="E1006" s="25" t="s">
        <v>1872</v>
      </c>
      <c r="F1006" s="25" t="s">
        <v>529</v>
      </c>
      <c r="G1006" s="25" t="s">
        <v>92</v>
      </c>
      <c r="H1006" s="25" t="s">
        <v>223</v>
      </c>
      <c r="I1006" s="25" t="s">
        <v>697</v>
      </c>
      <c r="J1006" s="25" t="s">
        <v>220</v>
      </c>
      <c r="K1006" s="4" t="str">
        <f>IF(_xlfn.XLOOKUP(LEFT(F1006,12),'Reference_data '!G:G,'Reference_data '!I:I,"First Error",0,1)="First Error",_xlfn.XLOOKUP(LEFT(F1006,7),'Reference_data '!G:G,'Reference_data '!H:H,"Second Error",0,1),_xlfn.XLOOKUP(LEFT(F1006,12),'Reference_data '!G:G,'Reference_data '!I:I,"First Error",0,1))</f>
        <v>PACKING</v>
      </c>
      <c r="L1006" s="63">
        <v>2801</v>
      </c>
      <c r="M1006" s="10" t="str">
        <f>VLOOKUP(L1006,'Reference_data '!$A$2:$B$17,2,0)</f>
        <v>Ramani</v>
      </c>
      <c r="N1006" s="10" t="str">
        <f>VLOOKUP(L1006,'Reference_data '!$A$2:$C$18,3,0)</f>
        <v>INS</v>
      </c>
      <c r="O1006" s="134">
        <v>44962</v>
      </c>
      <c r="Q1006" s="134">
        <v>44962</v>
      </c>
      <c r="R1006" s="63">
        <v>0.5</v>
      </c>
      <c r="AA1006" s="63" t="s">
        <v>14</v>
      </c>
    </row>
    <row r="1007" spans="1:27" ht="26.5" customHeight="1" x14ac:dyDescent="0.35">
      <c r="A1007" s="10">
        <f t="shared" si="42"/>
        <v>6</v>
      </c>
      <c r="B1007" s="63">
        <f t="shared" si="41"/>
        <v>6</v>
      </c>
      <c r="C1007" s="177">
        <v>13151915</v>
      </c>
      <c r="D1007" s="376">
        <v>44962</v>
      </c>
      <c r="E1007" s="25" t="s">
        <v>1873</v>
      </c>
      <c r="F1007" s="25" t="s">
        <v>927</v>
      </c>
      <c r="G1007" s="25" t="s">
        <v>92</v>
      </c>
      <c r="H1007" s="25" t="s">
        <v>223</v>
      </c>
      <c r="I1007" s="25" t="s">
        <v>697</v>
      </c>
      <c r="J1007" s="25" t="s">
        <v>220</v>
      </c>
      <c r="K1007" s="4" t="str">
        <f>IF(_xlfn.XLOOKUP(LEFT(F1007,12),'Reference_data '!G:G,'Reference_data '!I:I,"First Error",0,1)="First Error",_xlfn.XLOOKUP(LEFT(F1007,7),'Reference_data '!G:G,'Reference_data '!H:H,"Second Error",0,1),_xlfn.XLOOKUP(LEFT(F1007,12),'Reference_data '!G:G,'Reference_data '!I:I,"First Error",0,1))</f>
        <v>PACKING</v>
      </c>
      <c r="L1007" s="63">
        <v>2801</v>
      </c>
      <c r="M1007" s="10" t="str">
        <f>VLOOKUP(L1007,'Reference_data '!$A$2:$B$17,2,0)</f>
        <v>Ramani</v>
      </c>
      <c r="N1007" s="10" t="str">
        <f>VLOOKUP(L1007,'Reference_data '!$A$2:$C$18,3,0)</f>
        <v>INS</v>
      </c>
      <c r="O1007" s="134">
        <v>44961</v>
      </c>
      <c r="Q1007" s="134">
        <v>44961</v>
      </c>
      <c r="R1007" s="63">
        <v>0.5</v>
      </c>
      <c r="AA1007" s="63" t="s">
        <v>140</v>
      </c>
    </row>
    <row r="1008" spans="1:27" ht="26.5" customHeight="1" x14ac:dyDescent="0.35">
      <c r="A1008" s="10">
        <f t="shared" si="42"/>
        <v>6</v>
      </c>
      <c r="B1008" s="63">
        <f t="shared" si="41"/>
        <v>6</v>
      </c>
      <c r="C1008" s="177">
        <v>13152125</v>
      </c>
      <c r="D1008" s="43">
        <v>44962</v>
      </c>
      <c r="E1008" s="25" t="s">
        <v>1874</v>
      </c>
      <c r="F1008" s="25" t="s">
        <v>1261</v>
      </c>
      <c r="G1008" s="25" t="s">
        <v>10</v>
      </c>
      <c r="H1008" s="25" t="s">
        <v>218</v>
      </c>
      <c r="I1008" s="25" t="s">
        <v>285</v>
      </c>
      <c r="J1008" s="25" t="s">
        <v>220</v>
      </c>
      <c r="K1008" s="4" t="str">
        <f>IF(_xlfn.XLOOKUP(LEFT(F1008,12),'Reference_data '!G:G,'Reference_data '!I:I,"First Error",0,1)="First Error",_xlfn.XLOOKUP(LEFT(F1008,7),'Reference_data '!G:G,'Reference_data '!H:H,"Second Error",0,1),_xlfn.XLOOKUP(LEFT(F1008,12),'Reference_data '!G:G,'Reference_data '!I:I,"First Error",0,1))</f>
        <v>PACKING</v>
      </c>
      <c r="L1008" s="63">
        <v>2783</v>
      </c>
      <c r="M1008" s="10" t="str">
        <f>VLOOKUP(L1008,'Reference_data '!$A$2:$B$17,2,0)</f>
        <v>Vipul</v>
      </c>
      <c r="N1008" s="10" t="str">
        <f>VLOOKUP(L1008,'Reference_data '!$A$2:$C$18,3,0)</f>
        <v>MEC</v>
      </c>
      <c r="O1008" s="134">
        <v>44961</v>
      </c>
      <c r="Q1008" s="134">
        <v>44962</v>
      </c>
      <c r="R1008" s="63">
        <v>1</v>
      </c>
      <c r="AA1008" s="63" t="s">
        <v>145</v>
      </c>
    </row>
    <row r="1009" spans="1:27" ht="26.5" customHeight="1" x14ac:dyDescent="0.35">
      <c r="A1009" s="10">
        <f t="shared" si="42"/>
        <v>6</v>
      </c>
      <c r="B1009" s="63">
        <f t="shared" si="41"/>
        <v>6</v>
      </c>
      <c r="C1009" s="177">
        <v>13152125</v>
      </c>
      <c r="D1009" s="43">
        <v>44962</v>
      </c>
      <c r="E1009" s="25" t="s">
        <v>1874</v>
      </c>
      <c r="F1009" s="25" t="s">
        <v>1261</v>
      </c>
      <c r="G1009" s="25" t="s">
        <v>10</v>
      </c>
      <c r="H1009" s="25" t="s">
        <v>218</v>
      </c>
      <c r="I1009" s="25" t="s">
        <v>285</v>
      </c>
      <c r="J1009" s="25" t="s">
        <v>220</v>
      </c>
      <c r="K1009" s="4" t="str">
        <f>IF(_xlfn.XLOOKUP(LEFT(F1009,12),'Reference_data '!G:G,'Reference_data '!I:I,"First Error",0,1)="First Error",_xlfn.XLOOKUP(LEFT(F1009,7),'Reference_data '!G:G,'Reference_data '!H:H,"Second Error",0,1),_xlfn.XLOOKUP(LEFT(F1009,12),'Reference_data '!G:G,'Reference_data '!I:I,"First Error",0,1))</f>
        <v>PACKING</v>
      </c>
      <c r="L1009" s="63">
        <v>2781</v>
      </c>
      <c r="M1009" s="10" t="str">
        <f>VLOOKUP(L1009,'Reference_data '!$A$2:$B$17,2,0)</f>
        <v>Bhim Rao</v>
      </c>
      <c r="N1009" s="10" t="str">
        <f>VLOOKUP(L1009,'Reference_data '!$A$2:$C$18,3,0)</f>
        <v>MEC</v>
      </c>
      <c r="O1009" s="134">
        <v>44962</v>
      </c>
      <c r="Q1009" s="134">
        <v>44962</v>
      </c>
      <c r="R1009" s="63">
        <v>1</v>
      </c>
      <c r="AA1009" s="63" t="s">
        <v>145</v>
      </c>
    </row>
    <row r="1010" spans="1:27" ht="26.5" customHeight="1" x14ac:dyDescent="0.35">
      <c r="A1010" s="10">
        <f t="shared" si="42"/>
        <v>6</v>
      </c>
      <c r="B1010" s="63">
        <f t="shared" si="41"/>
        <v>6</v>
      </c>
      <c r="C1010" s="177">
        <v>13152126</v>
      </c>
      <c r="D1010" s="376">
        <v>44962</v>
      </c>
      <c r="E1010" s="25" t="s">
        <v>1875</v>
      </c>
      <c r="F1010" s="25" t="s">
        <v>1740</v>
      </c>
      <c r="G1010" s="25" t="s">
        <v>92</v>
      </c>
      <c r="H1010" s="25" t="s">
        <v>218</v>
      </c>
      <c r="I1010" s="25" t="s">
        <v>285</v>
      </c>
      <c r="J1010" s="25" t="s">
        <v>220</v>
      </c>
      <c r="K1010" s="4" t="str">
        <f>IF(_xlfn.XLOOKUP(LEFT(F1010,12),'Reference_data '!G:G,'Reference_data '!I:I,"First Error",0,1)="First Error",_xlfn.XLOOKUP(LEFT(F1010,7),'Reference_data '!G:G,'Reference_data '!H:H,"Second Error",0,1),_xlfn.XLOOKUP(LEFT(F1010,12),'Reference_data '!G:G,'Reference_data '!I:I,"First Error",0,1))</f>
        <v>PACKING</v>
      </c>
      <c r="L1010" s="63">
        <v>8</v>
      </c>
      <c r="M1010" s="10" t="s">
        <v>1128</v>
      </c>
      <c r="N1010" s="10" t="str">
        <f>VLOOKUP(L1010,'Reference_data '!$A$2:$C$18,3,0)</f>
        <v>EXT</v>
      </c>
      <c r="O1010" s="134">
        <v>44962</v>
      </c>
      <c r="Q1010" s="134">
        <v>44962</v>
      </c>
      <c r="R1010" s="63">
        <v>0.5</v>
      </c>
      <c r="AA1010" s="63" t="s">
        <v>14</v>
      </c>
    </row>
    <row r="1011" spans="1:27" ht="26.5" customHeight="1" x14ac:dyDescent="0.35">
      <c r="A1011" s="10">
        <f t="shared" si="42"/>
        <v>6</v>
      </c>
      <c r="B1011" s="63">
        <f t="shared" si="41"/>
        <v>6</v>
      </c>
      <c r="C1011" s="177">
        <v>13152154</v>
      </c>
      <c r="D1011" s="376">
        <v>44962</v>
      </c>
      <c r="E1011" s="25" t="s">
        <v>1480</v>
      </c>
      <c r="F1011" s="25" t="s">
        <v>801</v>
      </c>
      <c r="G1011" s="25" t="s">
        <v>92</v>
      </c>
      <c r="H1011" s="25" t="s">
        <v>218</v>
      </c>
      <c r="I1011" s="25" t="s">
        <v>238</v>
      </c>
      <c r="J1011" s="25" t="s">
        <v>220</v>
      </c>
      <c r="K1011" s="4" t="str">
        <f>IF(_xlfn.XLOOKUP(LEFT(F1011,12),'Reference_data '!G:G,'Reference_data '!I:I,"First Error",0,1)="First Error",_xlfn.XLOOKUP(LEFT(F1011,7),'Reference_data '!G:G,'Reference_data '!H:H,"Second Error",0,1),_xlfn.XLOOKUP(LEFT(F1011,12),'Reference_data '!G:G,'Reference_data '!I:I,"First Error",0,1))</f>
        <v>PACKING-MOULDING PLANT</v>
      </c>
      <c r="L1011" s="63">
        <v>3346</v>
      </c>
      <c r="M1011" s="10" t="str">
        <f>VLOOKUP(L1011,'Reference_data '!$A$2:$B$17,2,0)</f>
        <v>Manish</v>
      </c>
      <c r="N1011" s="10" t="str">
        <f>VLOOKUP(L1011,'Reference_data '!$A$2:$C$18,3,0)</f>
        <v>INS</v>
      </c>
      <c r="O1011" s="134">
        <v>44962</v>
      </c>
      <c r="Q1011" s="134">
        <v>44962</v>
      </c>
      <c r="R1011" s="63">
        <v>1</v>
      </c>
      <c r="AA1011" s="63" t="s">
        <v>140</v>
      </c>
    </row>
    <row r="1012" spans="1:27" ht="26.5" customHeight="1" x14ac:dyDescent="0.35">
      <c r="A1012" s="10">
        <f t="shared" si="42"/>
        <v>6</v>
      </c>
      <c r="B1012" s="63">
        <f t="shared" si="41"/>
        <v>6</v>
      </c>
      <c r="C1012" s="177">
        <v>13152154</v>
      </c>
      <c r="D1012" s="376">
        <v>44962</v>
      </c>
      <c r="E1012" s="25" t="s">
        <v>1480</v>
      </c>
      <c r="F1012" s="25" t="s">
        <v>801</v>
      </c>
      <c r="G1012" s="25" t="s">
        <v>92</v>
      </c>
      <c r="H1012" s="25" t="s">
        <v>218</v>
      </c>
      <c r="I1012" s="25" t="s">
        <v>238</v>
      </c>
      <c r="J1012" s="25" t="s">
        <v>220</v>
      </c>
      <c r="K1012" s="4" t="str">
        <f>IF(_xlfn.XLOOKUP(LEFT(F1012,12),'Reference_data '!G:G,'Reference_data '!I:I,"First Error",0,1)="First Error",_xlfn.XLOOKUP(LEFT(F1012,7),'Reference_data '!G:G,'Reference_data '!H:H,"Second Error",0,1),_xlfn.XLOOKUP(LEFT(F1012,12),'Reference_data '!G:G,'Reference_data '!I:I,"First Error",0,1))</f>
        <v>PACKING-MOULDING PLANT</v>
      </c>
      <c r="L1012" s="63">
        <v>2790</v>
      </c>
      <c r="M1012" s="10" t="str">
        <f>VLOOKUP(L1012,'Reference_data '!$A$2:$B$17,2,0)</f>
        <v>Ronak</v>
      </c>
      <c r="N1012" s="10" t="str">
        <f>VLOOKUP(L1012,'Reference_data '!$A$2:$C$18,3,0)</f>
        <v>ELE</v>
      </c>
      <c r="O1012" s="134">
        <v>44962</v>
      </c>
      <c r="Q1012" s="134">
        <v>44962</v>
      </c>
      <c r="R1012" s="63">
        <v>1</v>
      </c>
      <c r="AA1012" s="63" t="s">
        <v>140</v>
      </c>
    </row>
    <row r="1013" spans="1:27" ht="26.5" customHeight="1" x14ac:dyDescent="0.35">
      <c r="A1013" s="10">
        <f t="shared" si="42"/>
        <v>10</v>
      </c>
      <c r="B1013" s="63">
        <f t="shared" si="41"/>
        <v>11</v>
      </c>
      <c r="C1013" s="177">
        <v>13171423</v>
      </c>
      <c r="D1013" s="43">
        <v>44994</v>
      </c>
      <c r="E1013" s="25" t="s">
        <v>1876</v>
      </c>
      <c r="F1013" s="25" t="s">
        <v>123</v>
      </c>
      <c r="G1013" s="25" t="s">
        <v>10</v>
      </c>
      <c r="H1013" s="25" t="s">
        <v>223</v>
      </c>
      <c r="I1013" s="25" t="s">
        <v>233</v>
      </c>
      <c r="J1013" s="25" t="s">
        <v>220</v>
      </c>
      <c r="K1013" s="4" t="str">
        <f>IF(_xlfn.XLOOKUP(LEFT(F1013,12),'Reference_data '!G:G,'Reference_data '!I:I,"First Error",0,1)="First Error",_xlfn.XLOOKUP(LEFT(F1013,7),'Reference_data '!G:G,'Reference_data '!H:H,"Second Error",0,1),_xlfn.XLOOKUP(LEFT(F1013,12),'Reference_data '!G:G,'Reference_data '!I:I,"First Error",0,1))</f>
        <v>REFINERY-DEODERIZATION PHYSICAL REFINERY 800 TPD</v>
      </c>
      <c r="L1013" s="63">
        <v>2781</v>
      </c>
      <c r="M1013" s="10" t="str">
        <f>VLOOKUP(L1013,'Reference_data '!$A$2:$B$17,2,0)</f>
        <v>Bhim Rao</v>
      </c>
      <c r="N1013" s="10" t="str">
        <f>VLOOKUP(L1013,'Reference_data '!$A$2:$C$18,3,0)</f>
        <v>MEC</v>
      </c>
      <c r="O1013" s="134">
        <v>44996</v>
      </c>
      <c r="P1013" s="134">
        <v>44997</v>
      </c>
      <c r="Q1013" s="134">
        <v>44996</v>
      </c>
      <c r="R1013" s="63">
        <v>3</v>
      </c>
      <c r="AA1013" s="63" t="s">
        <v>140</v>
      </c>
    </row>
    <row r="1014" spans="1:27" ht="26.5" customHeight="1" x14ac:dyDescent="0.35">
      <c r="A1014" s="10">
        <f t="shared" si="42"/>
        <v>6</v>
      </c>
      <c r="B1014" s="63">
        <f t="shared" si="41"/>
        <v>6</v>
      </c>
      <c r="C1014" s="177">
        <v>13152166</v>
      </c>
      <c r="D1014" s="43">
        <v>44962</v>
      </c>
      <c r="E1014" s="25" t="s">
        <v>1877</v>
      </c>
      <c r="F1014" s="25" t="s">
        <v>1755</v>
      </c>
      <c r="G1014" s="25" t="s">
        <v>92</v>
      </c>
      <c r="H1014" s="25" t="s">
        <v>218</v>
      </c>
      <c r="I1014" s="25" t="s">
        <v>263</v>
      </c>
      <c r="J1014" s="25" t="s">
        <v>220</v>
      </c>
      <c r="K1014" s="4" t="str">
        <f>IF(_xlfn.XLOOKUP(LEFT(F1014,12),'Reference_data '!G:G,'Reference_data '!I:I,"First Error",0,1)="First Error",_xlfn.XLOOKUP(LEFT(F1014,7),'Reference_data '!G:G,'Reference_data '!H:H,"Second Error",0,1),_xlfn.XLOOKUP(LEFT(F1014,12),'Reference_data '!G:G,'Reference_data '!I:I,"First Error",0,1))</f>
        <v>BOILER</v>
      </c>
      <c r="L1014" s="63">
        <v>3346</v>
      </c>
      <c r="M1014" s="10" t="str">
        <f>VLOOKUP(L1014,'Reference_data '!$A$2:$B$17,2,0)</f>
        <v>Manish</v>
      </c>
      <c r="N1014" s="10" t="str">
        <f>VLOOKUP(L1014,'Reference_data '!$A$2:$C$18,3,0)</f>
        <v>INS</v>
      </c>
      <c r="O1014" s="134">
        <v>44962</v>
      </c>
      <c r="Q1014" s="134">
        <v>44962</v>
      </c>
      <c r="R1014" s="63">
        <v>1</v>
      </c>
      <c r="S1014" s="139" t="s">
        <v>1878</v>
      </c>
      <c r="AA1014" s="63" t="s">
        <v>140</v>
      </c>
    </row>
    <row r="1015" spans="1:27" ht="26.5" customHeight="1" x14ac:dyDescent="0.35">
      <c r="A1015" s="10">
        <f t="shared" si="42"/>
        <v>6</v>
      </c>
      <c r="B1015" s="63">
        <f t="shared" si="41"/>
        <v>6</v>
      </c>
      <c r="C1015" s="177">
        <v>13152371</v>
      </c>
      <c r="D1015" s="376">
        <v>44963</v>
      </c>
      <c r="E1015" s="25" t="s">
        <v>1879</v>
      </c>
      <c r="F1015" s="25" t="s">
        <v>1710</v>
      </c>
      <c r="G1015" s="25" t="s">
        <v>61</v>
      </c>
      <c r="H1015" s="25" t="s">
        <v>218</v>
      </c>
      <c r="I1015" s="25" t="s">
        <v>285</v>
      </c>
      <c r="J1015" s="25" t="s">
        <v>220</v>
      </c>
      <c r="K1015" s="4" t="str">
        <f>IF(_xlfn.XLOOKUP(LEFT(F1015,12),'Reference_data '!G:G,'Reference_data '!I:I,"First Error",0,1)="First Error",_xlfn.XLOOKUP(LEFT(F1015,7),'Reference_data '!G:G,'Reference_data '!H:H,"Second Error",0,1),_xlfn.XLOOKUP(LEFT(F1015,12),'Reference_data '!G:G,'Reference_data '!I:I,"First Error",0,1))</f>
        <v>PACKING</v>
      </c>
      <c r="L1015" s="63">
        <v>2791</v>
      </c>
      <c r="M1015" s="10" t="str">
        <f>VLOOKUP(L1015,'Reference_data '!$A$2:$B$17,2,0)</f>
        <v>Champak</v>
      </c>
      <c r="N1015" s="10" t="str">
        <f>VLOOKUP(L1015,'Reference_data '!$A$2:$C$18,3,0)</f>
        <v>ELE</v>
      </c>
      <c r="O1015" s="134">
        <v>44963</v>
      </c>
      <c r="Q1015" s="134">
        <v>44963</v>
      </c>
      <c r="R1015" s="63">
        <v>0.5</v>
      </c>
      <c r="S1015" s="139" t="s">
        <v>1880</v>
      </c>
      <c r="AA1015" s="63" t="s">
        <v>66</v>
      </c>
    </row>
    <row r="1016" spans="1:27" ht="26.5" customHeight="1" x14ac:dyDescent="0.35">
      <c r="A1016" s="10">
        <f t="shared" si="42"/>
        <v>10</v>
      </c>
      <c r="B1016" s="63">
        <f t="shared" si="41"/>
        <v>11</v>
      </c>
      <c r="C1016" s="177">
        <v>13171423</v>
      </c>
      <c r="D1016" s="43">
        <v>44994</v>
      </c>
      <c r="E1016" s="25" t="s">
        <v>1876</v>
      </c>
      <c r="F1016" s="25" t="s">
        <v>123</v>
      </c>
      <c r="G1016" s="25" t="s">
        <v>10</v>
      </c>
      <c r="H1016" s="25" t="s">
        <v>223</v>
      </c>
      <c r="I1016" s="25" t="s">
        <v>233</v>
      </c>
      <c r="J1016" s="25" t="s">
        <v>220</v>
      </c>
      <c r="K1016" s="4" t="str">
        <f>IF(_xlfn.XLOOKUP(LEFT(F1016,12),'Reference_data '!G:G,'Reference_data '!I:I,"First Error",0,1)="First Error",_xlfn.XLOOKUP(LEFT(F1016,7),'Reference_data '!G:G,'Reference_data '!H:H,"Second Error",0,1),_xlfn.XLOOKUP(LEFT(F1016,12),'Reference_data '!G:G,'Reference_data '!I:I,"First Error",0,1))</f>
        <v>REFINERY-DEODERIZATION PHYSICAL REFINERY 800 TPD</v>
      </c>
      <c r="L1016" s="63">
        <v>2784</v>
      </c>
      <c r="M1016" s="10" t="str">
        <f>VLOOKUP(L1016,'Reference_data '!$A$2:$B$17,2,0)</f>
        <v>Jignesh</v>
      </c>
      <c r="N1016" s="10" t="str">
        <f>VLOOKUP(L1016,'Reference_data '!$A$2:$C$18,3,0)</f>
        <v>MEC</v>
      </c>
      <c r="O1016" s="134">
        <v>44996</v>
      </c>
      <c r="P1016" s="134">
        <v>44997</v>
      </c>
      <c r="Q1016" s="134">
        <v>44996</v>
      </c>
      <c r="R1016" s="63">
        <v>3</v>
      </c>
      <c r="AA1016" s="63" t="s">
        <v>140</v>
      </c>
    </row>
    <row r="1017" spans="1:27" ht="26.5" customHeight="1" x14ac:dyDescent="0.35">
      <c r="A1017" s="10">
        <f t="shared" si="42"/>
        <v>6</v>
      </c>
      <c r="B1017" s="63">
        <f t="shared" ref="B1017:B1080" si="43">IF(J1017="COMP",WEEKNUM(Q1017,16),"")</f>
        <v>1</v>
      </c>
      <c r="C1017" s="177">
        <v>13152559</v>
      </c>
      <c r="D1017" s="43">
        <v>44963</v>
      </c>
      <c r="E1017" s="25" t="s">
        <v>1881</v>
      </c>
      <c r="F1017" s="25" t="s">
        <v>80</v>
      </c>
      <c r="G1017" s="25" t="s">
        <v>10</v>
      </c>
      <c r="H1017" s="25" t="s">
        <v>223</v>
      </c>
      <c r="I1017" s="25" t="s">
        <v>233</v>
      </c>
      <c r="J1017" s="25" t="s">
        <v>220</v>
      </c>
      <c r="K1017" s="4" t="str">
        <f>IF(_xlfn.XLOOKUP(LEFT(F1017,12),'Reference_data '!G:G,'Reference_data '!I:I,"First Error",0,1)="First Error",_xlfn.XLOOKUP(LEFT(F1017,7),'Reference_data '!G:G,'Reference_data '!H:H,"Second Error",0,1),_xlfn.XLOOKUP(LEFT(F1017,12),'Reference_data '!G:G,'Reference_data '!I:I,"First Error",0,1))</f>
        <v>PACKING</v>
      </c>
      <c r="L1017" s="63">
        <v>3070</v>
      </c>
      <c r="M1017" s="10" t="str">
        <f>VLOOKUP(L1017,'Reference_data '!$A$2:$B$17,2,0)</f>
        <v>Mahesh</v>
      </c>
      <c r="N1017" s="10" t="str">
        <f>VLOOKUP(L1017,'Reference_data '!$A$2:$C$18,3,0)</f>
        <v>MEC</v>
      </c>
      <c r="O1017" s="134">
        <v>44962</v>
      </c>
      <c r="AA1017" s="63"/>
    </row>
    <row r="1018" spans="1:27" ht="26.5" customHeight="1" x14ac:dyDescent="0.35">
      <c r="A1018" s="10">
        <f t="shared" si="42"/>
        <v>6</v>
      </c>
      <c r="B1018" s="63">
        <f t="shared" si="43"/>
        <v>6</v>
      </c>
      <c r="C1018" s="177">
        <v>13152584</v>
      </c>
      <c r="D1018" s="376">
        <v>44963</v>
      </c>
      <c r="E1018" s="25" t="s">
        <v>1882</v>
      </c>
      <c r="F1018" s="25" t="s">
        <v>421</v>
      </c>
      <c r="G1018" s="25" t="s">
        <v>92</v>
      </c>
      <c r="H1018" s="25" t="s">
        <v>288</v>
      </c>
      <c r="I1018" s="25" t="s">
        <v>238</v>
      </c>
      <c r="J1018" s="25" t="s">
        <v>220</v>
      </c>
      <c r="K1018" s="4" t="str">
        <f>IF(_xlfn.XLOOKUP(LEFT(F1018,12),'Reference_data '!G:G,'Reference_data '!I:I,"First Error",0,1)="First Error",_xlfn.XLOOKUP(LEFT(F1018,7),'Reference_data '!G:G,'Reference_data '!H:H,"Second Error",0,1),_xlfn.XLOOKUP(LEFT(F1018,12),'Reference_data '!G:G,'Reference_data '!I:I,"First Error",0,1))</f>
        <v>PACKING-MOULDING PLANT</v>
      </c>
      <c r="L1018" s="63">
        <v>3346</v>
      </c>
      <c r="M1018" s="10" t="str">
        <f>VLOOKUP(L1018,'Reference_data '!$A$2:$B$17,2,0)</f>
        <v>Manish</v>
      </c>
      <c r="N1018" s="10" t="str">
        <f>VLOOKUP(L1018,'Reference_data '!$A$2:$C$18,3,0)</f>
        <v>INS</v>
      </c>
      <c r="O1018" s="134">
        <v>44963</v>
      </c>
      <c r="Q1018" s="134">
        <v>44963</v>
      </c>
      <c r="R1018" s="63">
        <v>1</v>
      </c>
      <c r="AA1018" s="63" t="s">
        <v>14</v>
      </c>
    </row>
    <row r="1019" spans="1:27" ht="26.5" customHeight="1" x14ac:dyDescent="0.35">
      <c r="A1019" s="10">
        <f t="shared" si="42"/>
        <v>6</v>
      </c>
      <c r="B1019" s="63">
        <f t="shared" si="43"/>
        <v>6</v>
      </c>
      <c r="C1019" s="177">
        <v>13152604</v>
      </c>
      <c r="D1019" s="376">
        <v>44963</v>
      </c>
      <c r="E1019" s="25" t="s">
        <v>1883</v>
      </c>
      <c r="F1019" s="25" t="s">
        <v>188</v>
      </c>
      <c r="G1019" s="25" t="s">
        <v>92</v>
      </c>
      <c r="H1019" s="25" t="s">
        <v>218</v>
      </c>
      <c r="I1019" s="25" t="s">
        <v>255</v>
      </c>
      <c r="J1019" s="25" t="s">
        <v>220</v>
      </c>
      <c r="K1019" s="4" t="str">
        <f>IF(_xlfn.XLOOKUP(LEFT(F1019,12),'Reference_data '!G:G,'Reference_data '!I:I,"First Error",0,1)="First Error",_xlfn.XLOOKUP(LEFT(F1019,7),'Reference_data '!G:G,'Reference_data '!H:H,"Second Error",0,1),_xlfn.XLOOKUP(LEFT(F1019,12),'Reference_data '!G:G,'Reference_data '!I:I,"First Error",0,1))</f>
        <v>PACKING</v>
      </c>
      <c r="L1019" s="63">
        <v>8</v>
      </c>
      <c r="M1019" s="10" t="s">
        <v>1884</v>
      </c>
      <c r="N1019" s="10" t="str">
        <f>VLOOKUP(L1019,'Reference_data '!$A$2:$C$18,3,0)</f>
        <v>EXT</v>
      </c>
      <c r="O1019" s="134">
        <v>44963</v>
      </c>
      <c r="Q1019" s="134">
        <v>44963</v>
      </c>
      <c r="R1019" s="63">
        <v>1.5</v>
      </c>
      <c r="AA1019" s="63" t="s">
        <v>140</v>
      </c>
    </row>
    <row r="1020" spans="1:27" ht="26.5" customHeight="1" x14ac:dyDescent="0.35">
      <c r="A1020" s="10">
        <f t="shared" si="42"/>
        <v>10</v>
      </c>
      <c r="B1020" s="63">
        <f t="shared" si="43"/>
        <v>11</v>
      </c>
      <c r="C1020" s="177">
        <v>13171423</v>
      </c>
      <c r="D1020" s="43">
        <v>44994</v>
      </c>
      <c r="E1020" s="25" t="s">
        <v>1876</v>
      </c>
      <c r="F1020" s="25" t="s">
        <v>123</v>
      </c>
      <c r="G1020" s="25" t="s">
        <v>10</v>
      </c>
      <c r="H1020" s="25" t="s">
        <v>223</v>
      </c>
      <c r="I1020" s="25" t="s">
        <v>233</v>
      </c>
      <c r="J1020" s="25" t="s">
        <v>220</v>
      </c>
      <c r="K1020" s="4" t="str">
        <f>IF(_xlfn.XLOOKUP(LEFT(F1020,12),'Reference_data '!G:G,'Reference_data '!I:I,"First Error",0,1)="First Error",_xlfn.XLOOKUP(LEFT(F1020,7),'Reference_data '!G:G,'Reference_data '!H:H,"Second Error",0,1),_xlfn.XLOOKUP(LEFT(F1020,12),'Reference_data '!G:G,'Reference_data '!I:I,"First Error",0,1))</f>
        <v>REFINERY-DEODERIZATION PHYSICAL REFINERY 800 TPD</v>
      </c>
      <c r="L1020" s="63">
        <v>3347</v>
      </c>
      <c r="M1020" s="10" t="str">
        <f>VLOOKUP(L1020,'Reference_data '!$A$2:$B$17,2,0)</f>
        <v>Debabrata</v>
      </c>
      <c r="N1020" s="10" t="str">
        <f>VLOOKUP(L1020,'Reference_data '!$A$2:$C$18,3,0)</f>
        <v>MEC</v>
      </c>
      <c r="O1020" s="134">
        <v>44996</v>
      </c>
      <c r="P1020" s="134">
        <v>44997</v>
      </c>
      <c r="Q1020" s="134">
        <v>44996</v>
      </c>
      <c r="R1020" s="63">
        <v>3</v>
      </c>
      <c r="AA1020" s="63" t="s">
        <v>140</v>
      </c>
    </row>
    <row r="1021" spans="1:27" ht="26.5" customHeight="1" x14ac:dyDescent="0.35">
      <c r="A1021" s="10">
        <f t="shared" si="42"/>
        <v>10</v>
      </c>
      <c r="B1021" s="63">
        <f t="shared" si="43"/>
        <v>10</v>
      </c>
      <c r="C1021" s="177">
        <v>13171526</v>
      </c>
      <c r="D1021" s="43">
        <v>44994</v>
      </c>
      <c r="E1021" s="25" t="s">
        <v>1885</v>
      </c>
      <c r="F1021" s="25" t="s">
        <v>1886</v>
      </c>
      <c r="G1021" s="25" t="s">
        <v>10</v>
      </c>
      <c r="H1021" s="25" t="s">
        <v>218</v>
      </c>
      <c r="I1021" s="25" t="s">
        <v>287</v>
      </c>
      <c r="J1021" s="25" t="s">
        <v>220</v>
      </c>
      <c r="K1021" s="4" t="str">
        <f>IF(_xlfn.XLOOKUP(LEFT(F1021,12),'Reference_data '!G:G,'Reference_data '!I:I,"First Error",0,1)="First Error",_xlfn.XLOOKUP(LEFT(F1021,7),'Reference_data '!G:G,'Reference_data '!H:H,"Second Error",0,1),_xlfn.XLOOKUP(LEFT(F1021,12),'Reference_data '!G:G,'Reference_data '!I:I,"First Error",0,1))</f>
        <v>REFINERY-DEODERIZATION PHYSICAL REFINERY 800 TPD</v>
      </c>
      <c r="L1021" s="63">
        <v>2784</v>
      </c>
      <c r="M1021" s="10" t="str">
        <f>VLOOKUP(L1021,'Reference_data '!$A$2:$B$17,2,0)</f>
        <v>Jignesh</v>
      </c>
      <c r="N1021" s="10" t="str">
        <f>VLOOKUP(L1021,'Reference_data '!$A$2:$C$18,3,0)</f>
        <v>MEC</v>
      </c>
      <c r="O1021" s="134">
        <v>44994</v>
      </c>
      <c r="Q1021" s="134">
        <v>44994</v>
      </c>
      <c r="R1021" s="63">
        <v>1.5</v>
      </c>
      <c r="AA1021" s="63" t="s">
        <v>66</v>
      </c>
    </row>
    <row r="1022" spans="1:27" ht="26.5" customHeight="1" x14ac:dyDescent="0.35">
      <c r="A1022" s="10">
        <f t="shared" si="42"/>
        <v>6</v>
      </c>
      <c r="B1022" s="63">
        <f t="shared" si="43"/>
        <v>6</v>
      </c>
      <c r="C1022" s="177">
        <v>13152953</v>
      </c>
      <c r="D1022" s="43">
        <v>44964</v>
      </c>
      <c r="E1022" s="25" t="s">
        <v>1887</v>
      </c>
      <c r="F1022" s="25" t="s">
        <v>30</v>
      </c>
      <c r="G1022" s="25" t="s">
        <v>10</v>
      </c>
      <c r="H1022" s="25" t="s">
        <v>218</v>
      </c>
      <c r="I1022" s="25" t="s">
        <v>287</v>
      </c>
      <c r="J1022" s="25" t="s">
        <v>220</v>
      </c>
      <c r="K1022" s="4" t="str">
        <f>IF(_xlfn.XLOOKUP(LEFT(F1022,12),'Reference_data '!G:G,'Reference_data '!I:I,"First Error",0,1)="First Error",_xlfn.XLOOKUP(LEFT(F1022,7),'Reference_data '!G:G,'Reference_data '!H:H,"Second Error",0,1),_xlfn.XLOOKUP(LEFT(F1022,12),'Reference_data '!G:G,'Reference_data '!I:I,"First Error",0,1))</f>
        <v xml:space="preserve"> ETP</v>
      </c>
      <c r="L1022" s="63">
        <v>2787</v>
      </c>
      <c r="M1022" s="10" t="str">
        <f>VLOOKUP(L1022,'Reference_data '!$A$2:$B$17,2,0)</f>
        <v>Vikram</v>
      </c>
      <c r="N1022" s="10" t="str">
        <f>VLOOKUP(L1022,'Reference_data '!$A$2:$C$18,3,0)</f>
        <v>MEC</v>
      </c>
      <c r="O1022" s="134">
        <v>44964</v>
      </c>
      <c r="P1022" s="134"/>
      <c r="Q1022" s="134">
        <v>44964</v>
      </c>
      <c r="R1022" s="63">
        <v>1</v>
      </c>
      <c r="AA1022" s="63" t="s">
        <v>114</v>
      </c>
    </row>
    <row r="1023" spans="1:27" ht="26.5" customHeight="1" x14ac:dyDescent="0.35">
      <c r="A1023" s="10">
        <f t="shared" si="42"/>
        <v>10</v>
      </c>
      <c r="B1023" s="63">
        <f t="shared" si="43"/>
        <v>1</v>
      </c>
      <c r="C1023" s="403">
        <v>13172225</v>
      </c>
      <c r="D1023" s="333">
        <v>44995</v>
      </c>
      <c r="E1023" s="31" t="s">
        <v>1888</v>
      </c>
      <c r="F1023" s="31" t="s">
        <v>1763</v>
      </c>
      <c r="G1023" s="31" t="s">
        <v>10</v>
      </c>
      <c r="H1023" s="31" t="s">
        <v>218</v>
      </c>
      <c r="I1023" s="31" t="s">
        <v>266</v>
      </c>
      <c r="J1023" s="31" t="s">
        <v>220</v>
      </c>
      <c r="K1023" s="321" t="str">
        <f>IF(_xlfn.XLOOKUP(LEFT(F1023,12),'Reference_data '!G:G,'Reference_data '!I:I,"First Error",0,1)="First Error",_xlfn.XLOOKUP(LEFT(F1023,7),'Reference_data '!G:G,'Reference_data '!H:H,"Second Error",0,1),_xlfn.XLOOKUP(LEFT(F1023,12),'Reference_data '!G:G,'Reference_data '!I:I,"First Error",0,1))</f>
        <v>REFINERY-DEODERIZATION PHYSICAL REFINERY 800 TPD</v>
      </c>
      <c r="L1023" s="322"/>
      <c r="M1023" s="32" t="e">
        <f>VLOOKUP(L1023,'Reference_data '!$A$2:$B$17,2,0)</f>
        <v>#N/A</v>
      </c>
      <c r="N1023" s="10" t="e">
        <f>VLOOKUP(L1023,'Reference_data '!$A$2:$C$18,3,0)</f>
        <v>#N/A</v>
      </c>
      <c r="O1023" s="323">
        <v>44999</v>
      </c>
      <c r="P1023" s="322"/>
      <c r="Q1023" s="322"/>
      <c r="R1023" s="322"/>
      <c r="S1023" s="324"/>
      <c r="AA1023" s="63"/>
    </row>
    <row r="1024" spans="1:27" ht="26.5" customHeight="1" x14ac:dyDescent="0.35">
      <c r="A1024" s="10">
        <f t="shared" si="42"/>
        <v>11</v>
      </c>
      <c r="B1024" s="63" t="str">
        <f t="shared" si="43"/>
        <v/>
      </c>
      <c r="C1024" s="177">
        <v>13172805</v>
      </c>
      <c r="D1024" s="43">
        <v>44996</v>
      </c>
      <c r="E1024" s="25" t="s">
        <v>1889</v>
      </c>
      <c r="F1024" s="25" t="s">
        <v>1890</v>
      </c>
      <c r="G1024" s="25" t="s">
        <v>10</v>
      </c>
      <c r="H1024" s="25" t="s">
        <v>218</v>
      </c>
      <c r="I1024" s="25" t="s">
        <v>291</v>
      </c>
      <c r="J1024" s="25" t="s">
        <v>228</v>
      </c>
      <c r="K1024" s="4" t="str">
        <f>IF(_xlfn.XLOOKUP(LEFT(F1024,12),'Reference_data '!G:G,'Reference_data '!I:I,"First Error",0,1)="First Error",_xlfn.XLOOKUP(LEFT(F1024,7),'Reference_data '!G:G,'Reference_data '!H:H,"Second Error",0,1),_xlfn.XLOOKUP(LEFT(F1024,12),'Reference_data '!G:G,'Reference_data '!I:I,"First Error",0,1))</f>
        <v>REFINERY-DEODERIZATION PHYSICAL REFINERY 800 TPD</v>
      </c>
      <c r="L1024" s="63">
        <v>2784</v>
      </c>
      <c r="M1024" s="10" t="str">
        <f>VLOOKUP(L1024,'Reference_data '!$A$2:$B$17,2,0)</f>
        <v>Jignesh</v>
      </c>
      <c r="N1024" s="10" t="str">
        <f>VLOOKUP(L1024,'Reference_data '!$A$2:$C$18,3,0)</f>
        <v>MEC</v>
      </c>
      <c r="Q1024" s="134">
        <v>44996</v>
      </c>
      <c r="R1024" s="63">
        <v>2</v>
      </c>
      <c r="AA1024" s="63" t="s">
        <v>140</v>
      </c>
    </row>
    <row r="1025" spans="1:29" ht="26.5" customHeight="1" x14ac:dyDescent="0.35">
      <c r="A1025" s="10">
        <f t="shared" si="42"/>
        <v>6</v>
      </c>
      <c r="B1025" s="63">
        <f t="shared" si="43"/>
        <v>6</v>
      </c>
      <c r="C1025" s="410">
        <v>13153099</v>
      </c>
      <c r="D1025" s="251">
        <v>44964</v>
      </c>
      <c r="E1025" s="250" t="s">
        <v>1891</v>
      </c>
      <c r="F1025" s="250" t="s">
        <v>1184</v>
      </c>
      <c r="G1025" s="250" t="s">
        <v>10</v>
      </c>
      <c r="H1025" s="250" t="s">
        <v>218</v>
      </c>
      <c r="I1025" s="250" t="s">
        <v>219</v>
      </c>
      <c r="J1025" s="250" t="s">
        <v>220</v>
      </c>
      <c r="K1025" s="326" t="str">
        <f>IF(_xlfn.XLOOKUP(LEFT(F1025,12),'Reference_data '!G:G,'Reference_data '!I:I,"First Error",0,1)="First Error",_xlfn.XLOOKUP(LEFT(F1025,7),'Reference_data '!G:G,'Reference_data '!H:H,"Second Error",0,1),_xlfn.XLOOKUP(LEFT(F1025,12),'Reference_data '!G:G,'Reference_data '!I:I,"First Error",0,1))</f>
        <v>PACKING</v>
      </c>
      <c r="L1025" s="242">
        <v>2787</v>
      </c>
      <c r="M1025" s="30" t="str">
        <f>VLOOKUP(L1025,'Reference_data '!$A$2:$B$17,2,0)</f>
        <v>Vikram</v>
      </c>
      <c r="N1025" s="10" t="str">
        <f>VLOOKUP(L1025,'Reference_data '!$A$2:$C$18,3,0)</f>
        <v>MEC</v>
      </c>
      <c r="O1025" s="272">
        <v>44964</v>
      </c>
      <c r="P1025" s="242"/>
      <c r="Q1025" s="272">
        <v>44964</v>
      </c>
      <c r="R1025" s="242">
        <v>0.5</v>
      </c>
      <c r="S1025" s="241"/>
      <c r="AA1025" s="63" t="s">
        <v>14</v>
      </c>
    </row>
    <row r="1026" spans="1:29" ht="26.5" customHeight="1" x14ac:dyDescent="0.35">
      <c r="A1026" s="10">
        <f t="shared" ref="A1026:A1089" si="44">WEEKNUM($D1026,16)</f>
        <v>11</v>
      </c>
      <c r="B1026" s="63" t="str">
        <f t="shared" si="43"/>
        <v/>
      </c>
      <c r="C1026" s="177">
        <v>13172810</v>
      </c>
      <c r="D1026" s="43">
        <v>44996</v>
      </c>
      <c r="E1026" s="25" t="s">
        <v>1892</v>
      </c>
      <c r="F1026" s="25" t="s">
        <v>1798</v>
      </c>
      <c r="G1026" s="25" t="s">
        <v>10</v>
      </c>
      <c r="H1026" s="25" t="s">
        <v>218</v>
      </c>
      <c r="I1026" s="25" t="s">
        <v>291</v>
      </c>
      <c r="J1026" s="25" t="s">
        <v>228</v>
      </c>
      <c r="K1026" s="4" t="str">
        <f>IF(_xlfn.XLOOKUP(LEFT(F1026,12),'Reference_data '!G:G,'Reference_data '!I:I,"First Error",0,1)="First Error",_xlfn.XLOOKUP(LEFT(F1026,7),'Reference_data '!G:G,'Reference_data '!H:H,"Second Error",0,1),_xlfn.XLOOKUP(LEFT(F1026,12),'Reference_data '!G:G,'Reference_data '!I:I,"First Error",0,1))</f>
        <v>REFINERY-DEODERIZATION PHYSICAL REFINERY 800 TPD</v>
      </c>
      <c r="L1026" s="63">
        <v>2784</v>
      </c>
      <c r="M1026" s="10" t="str">
        <f>VLOOKUP(L1026,'Reference_data '!$A$2:$B$17,2,0)</f>
        <v>Jignesh</v>
      </c>
      <c r="N1026" s="10" t="str">
        <f>VLOOKUP(L1026,'Reference_data '!$A$2:$C$18,3,0)</f>
        <v>MEC</v>
      </c>
      <c r="Q1026" s="134">
        <v>44996</v>
      </c>
      <c r="R1026" s="63">
        <v>1</v>
      </c>
      <c r="AA1026" s="63" t="s">
        <v>140</v>
      </c>
    </row>
    <row r="1027" spans="1:29" ht="26.5" customHeight="1" x14ac:dyDescent="0.35">
      <c r="A1027" s="10">
        <f t="shared" si="44"/>
        <v>6</v>
      </c>
      <c r="B1027" s="63">
        <f t="shared" si="43"/>
        <v>1</v>
      </c>
      <c r="C1027" s="177">
        <v>13153341</v>
      </c>
      <c r="D1027" s="43">
        <v>44964</v>
      </c>
      <c r="E1027" s="25" t="s">
        <v>1893</v>
      </c>
      <c r="F1027" s="25" t="s">
        <v>1235</v>
      </c>
      <c r="G1027" s="25" t="s">
        <v>10</v>
      </c>
      <c r="H1027" s="25" t="s">
        <v>223</v>
      </c>
      <c r="I1027" s="25" t="s">
        <v>697</v>
      </c>
      <c r="J1027" s="25" t="s">
        <v>220</v>
      </c>
      <c r="K1027" s="4" t="str">
        <f>IF(_xlfn.XLOOKUP(LEFT(F1027,12),'Reference_data '!G:G,'Reference_data '!I:I,"First Error",0,1)="First Error",_xlfn.XLOOKUP(LEFT(F1027,7),'Reference_data '!G:G,'Reference_data '!H:H,"Second Error",0,1),_xlfn.XLOOKUP(LEFT(F1027,12),'Reference_data '!G:G,'Reference_data '!I:I,"First Error",0,1))</f>
        <v>PACKING</v>
      </c>
      <c r="M1027" s="10" t="e">
        <f>VLOOKUP(L1027,'Reference_data '!$A$2:$B$17,2,0)</f>
        <v>#N/A</v>
      </c>
      <c r="N1027" s="10" t="e">
        <f>VLOOKUP(L1027,'Reference_data '!$A$2:$C$18,3,0)</f>
        <v>#N/A</v>
      </c>
      <c r="S1027" s="139" t="s">
        <v>1186</v>
      </c>
      <c r="AA1027" s="63"/>
    </row>
    <row r="1028" spans="1:29" ht="26.5" customHeight="1" x14ac:dyDescent="0.35">
      <c r="A1028" s="10">
        <f t="shared" si="44"/>
        <v>6</v>
      </c>
      <c r="B1028" s="63">
        <f t="shared" si="43"/>
        <v>1</v>
      </c>
      <c r="C1028" s="177">
        <v>13153348</v>
      </c>
      <c r="D1028" s="376">
        <v>44964</v>
      </c>
      <c r="E1028" s="25" t="s">
        <v>1894</v>
      </c>
      <c r="F1028" s="25" t="s">
        <v>1445</v>
      </c>
      <c r="G1028" s="25" t="s">
        <v>92</v>
      </c>
      <c r="H1028" s="25" t="s">
        <v>218</v>
      </c>
      <c r="I1028" s="25" t="s">
        <v>285</v>
      </c>
      <c r="J1028" s="25" t="s">
        <v>220</v>
      </c>
      <c r="K1028" s="4" t="str">
        <f>IF(_xlfn.XLOOKUP(LEFT(F1028,12),'Reference_data '!G:G,'Reference_data '!I:I,"First Error",0,1)="First Error",_xlfn.XLOOKUP(LEFT(F1028,7),'Reference_data '!G:G,'Reference_data '!H:H,"Second Error",0,1),_xlfn.XLOOKUP(LEFT(F1028,12),'Reference_data '!G:G,'Reference_data '!I:I,"First Error",0,1))</f>
        <v>PACKING</v>
      </c>
      <c r="M1028" s="10" t="e">
        <f>VLOOKUP(L1028,'Reference_data '!$A$2:$B$17,2,0)</f>
        <v>#N/A</v>
      </c>
      <c r="N1028" s="10" t="e">
        <f>VLOOKUP(L1028,'Reference_data '!$A$2:$C$18,3,0)</f>
        <v>#N/A</v>
      </c>
      <c r="O1028" s="134">
        <v>44967</v>
      </c>
      <c r="S1028" s="139" t="s">
        <v>1186</v>
      </c>
      <c r="AA1028" s="63"/>
    </row>
    <row r="1029" spans="1:29" ht="26.5" customHeight="1" x14ac:dyDescent="0.35">
      <c r="A1029" s="10">
        <f t="shared" si="44"/>
        <v>12</v>
      </c>
      <c r="B1029" s="63">
        <f t="shared" si="43"/>
        <v>11</v>
      </c>
      <c r="C1029" s="177">
        <v>13177805</v>
      </c>
      <c r="D1029" s="43">
        <v>45003</v>
      </c>
      <c r="E1029" s="25" t="s">
        <v>1895</v>
      </c>
      <c r="F1029" s="25" t="s">
        <v>1890</v>
      </c>
      <c r="G1029" s="25" t="s">
        <v>10</v>
      </c>
      <c r="H1029" s="25" t="s">
        <v>218</v>
      </c>
      <c r="I1029" s="25" t="s">
        <v>287</v>
      </c>
      <c r="J1029" s="25" t="s">
        <v>220</v>
      </c>
      <c r="K1029" s="4" t="str">
        <f>IF(_xlfn.XLOOKUP(LEFT(F1029,12),'Reference_data '!G:G,'Reference_data '!I:I,"First Error",0,1)="First Error",_xlfn.XLOOKUP(LEFT(F1029,7),'Reference_data '!G:G,'Reference_data '!H:H,"Second Error",0,1),_xlfn.XLOOKUP(LEFT(F1029,12),'Reference_data '!G:G,'Reference_data '!I:I,"First Error",0,1))</f>
        <v>REFINERY-DEODERIZATION PHYSICAL REFINERY 800 TPD</v>
      </c>
      <c r="L1029" s="63">
        <v>2785</v>
      </c>
      <c r="M1029" s="10" t="str">
        <f>VLOOKUP(L1029,'Reference_data '!$A$2:$B$17,2,0)</f>
        <v>Manu</v>
      </c>
      <c r="N1029" s="10" t="str">
        <f>VLOOKUP(L1029,'Reference_data '!$A$2:$C$18,3,0)</f>
        <v>MEC</v>
      </c>
      <c r="O1029" s="134">
        <v>45002</v>
      </c>
      <c r="Q1029" s="134">
        <v>45002</v>
      </c>
      <c r="S1029" s="139" t="s">
        <v>1878</v>
      </c>
      <c r="AA1029" s="63"/>
    </row>
    <row r="1030" spans="1:29" ht="26.5" customHeight="1" x14ac:dyDescent="0.35">
      <c r="A1030" s="10">
        <f t="shared" si="44"/>
        <v>12</v>
      </c>
      <c r="B1030" s="63">
        <f t="shared" si="43"/>
        <v>1</v>
      </c>
      <c r="C1030" s="177">
        <v>13179550</v>
      </c>
      <c r="D1030" s="43">
        <v>45006</v>
      </c>
      <c r="E1030" s="25" t="s">
        <v>1896</v>
      </c>
      <c r="F1030" s="25" t="s">
        <v>123</v>
      </c>
      <c r="G1030" s="25" t="s">
        <v>10</v>
      </c>
      <c r="H1030" s="25" t="s">
        <v>218</v>
      </c>
      <c r="I1030" s="25" t="s">
        <v>266</v>
      </c>
      <c r="J1030" s="25" t="s">
        <v>220</v>
      </c>
      <c r="K1030" s="4" t="str">
        <f>IF(_xlfn.XLOOKUP(LEFT(F1030,12),'Reference_data '!G:G,'Reference_data '!I:I,"First Error",0,1)="First Error",_xlfn.XLOOKUP(LEFT(F1030,7),'Reference_data '!G:G,'Reference_data '!H:H,"Second Error",0,1),_xlfn.XLOOKUP(LEFT(F1030,12),'Reference_data '!G:G,'Reference_data '!I:I,"First Error",0,1))</f>
        <v>REFINERY-DEODERIZATION PHYSICAL REFINERY 800 TPD</v>
      </c>
      <c r="L1030" s="63">
        <v>8</v>
      </c>
      <c r="M1030" s="10" t="s">
        <v>734</v>
      </c>
      <c r="N1030" s="10" t="str">
        <f>VLOOKUP(L1030,'Reference_data '!$A$2:$C$18,3,0)</f>
        <v>EXT</v>
      </c>
      <c r="O1030" s="134">
        <v>45007</v>
      </c>
      <c r="P1030" s="134">
        <v>45010</v>
      </c>
      <c r="AA1030" s="63"/>
    </row>
    <row r="1031" spans="1:29" ht="26.5" customHeight="1" x14ac:dyDescent="0.35">
      <c r="A1031" s="10">
        <f t="shared" si="44"/>
        <v>13</v>
      </c>
      <c r="B1031" s="63" t="str">
        <f t="shared" si="43"/>
        <v/>
      </c>
      <c r="C1031" s="177">
        <v>13183238</v>
      </c>
      <c r="D1031" s="376">
        <v>45012</v>
      </c>
      <c r="E1031" s="25" t="s">
        <v>1897</v>
      </c>
      <c r="F1031" s="25" t="s">
        <v>123</v>
      </c>
      <c r="G1031" s="25" t="s">
        <v>10</v>
      </c>
      <c r="H1031" s="25" t="s">
        <v>223</v>
      </c>
      <c r="I1031" s="25" t="s">
        <v>611</v>
      </c>
      <c r="J1031" s="25" t="s">
        <v>309</v>
      </c>
      <c r="K1031" s="4" t="str">
        <f>IF(_xlfn.XLOOKUP(LEFT(F1031,12),'Reference_data '!G:G,'Reference_data '!I:I,"First Error",0,1)="First Error",_xlfn.XLOOKUP(LEFT(F1031,7),'Reference_data '!G:G,'Reference_data '!H:H,"Second Error",0,1),_xlfn.XLOOKUP(LEFT(F1031,12),'Reference_data '!G:G,'Reference_data '!I:I,"First Error",0,1))</f>
        <v>REFINERY-DEODERIZATION PHYSICAL REFINERY 800 TPD</v>
      </c>
      <c r="M1031" s="10" t="e">
        <f>VLOOKUP(L1031,'Reference_data '!$A$2:$B$17,2,0)</f>
        <v>#N/A</v>
      </c>
      <c r="N1031" s="10" t="e">
        <f>VLOOKUP(L1031,'Reference_data '!$A$2:$C$18,3,0)</f>
        <v>#N/A</v>
      </c>
      <c r="O1031" s="134">
        <v>45013</v>
      </c>
      <c r="S1031" s="139" t="s">
        <v>1898</v>
      </c>
      <c r="AA1031" s="63"/>
    </row>
    <row r="1032" spans="1:29" ht="26.5" customHeight="1" x14ac:dyDescent="0.35">
      <c r="A1032" s="10">
        <f t="shared" si="44"/>
        <v>14</v>
      </c>
      <c r="B1032" s="10">
        <f t="shared" si="43"/>
        <v>1</v>
      </c>
      <c r="C1032" s="249">
        <v>12984384</v>
      </c>
      <c r="D1032" s="90">
        <v>44657</v>
      </c>
      <c r="E1032" s="131" t="s">
        <v>1899</v>
      </c>
      <c r="F1032" s="25" t="s">
        <v>118</v>
      </c>
      <c r="G1032" s="25" t="s">
        <v>10</v>
      </c>
      <c r="H1032" s="25" t="s">
        <v>218</v>
      </c>
      <c r="I1032" s="25" t="s">
        <v>266</v>
      </c>
      <c r="J1032" s="25" t="s">
        <v>220</v>
      </c>
      <c r="K1032" s="4" t="str">
        <f>IF(_xlfn.XLOOKUP(LEFT(F1032,12),'Reference_data '!G:G,'Reference_data '!I:I,"First Error",0,1)="First Error",_xlfn.XLOOKUP(LEFT(F1032,7),'Reference_data '!G:G,'Reference_data '!H:H,"Second Error",0,1),_xlfn.XLOOKUP(LEFT(F1032,12),'Reference_data '!G:G,'Reference_data '!I:I,"First Error",0,1))</f>
        <v>REFINERY-HYDROGENATION 150 TPD</v>
      </c>
      <c r="L1032" s="10">
        <v>2783</v>
      </c>
      <c r="M1032" s="10" t="str">
        <f>VLOOKUP(L1032,'Reference_data '!$A$2:$B$17,2,0)</f>
        <v>Vipul</v>
      </c>
      <c r="N1032" s="10" t="str">
        <f>VLOOKUP(L1032,'Reference_data '!$A$2:$C$18,3,0)</f>
        <v>MEC</v>
      </c>
      <c r="O1032" s="26">
        <v>44659</v>
      </c>
      <c r="P1032" s="10"/>
      <c r="Q1032" s="10"/>
      <c r="R1032" s="4"/>
      <c r="S1032" s="4" t="s">
        <v>249</v>
      </c>
      <c r="T1032" s="4"/>
      <c r="U1032" s="10"/>
      <c r="V1032" s="26">
        <f ca="1">TODAY()</f>
        <v>45194</v>
      </c>
      <c r="W1032" s="10" t="str" cm="1">
        <f t="array" ref="W1032">IF(J1032="WMAT",_xlfn.IFS(U1032-V1032=0,"Update require",U1032-V1032&lt;0,"Pending follow up",U1032-V1032&gt;0,"ASK Later"),"")</f>
        <v/>
      </c>
      <c r="X1032" s="10"/>
      <c r="Y1032" s="10"/>
      <c r="Z1032" s="10"/>
      <c r="AA1032" s="10"/>
      <c r="AB1032"/>
      <c r="AC1032" s="64" t="e">
        <f>_xlfn.XLOOKUP(C1032,DATA1,DATA4,"NA",0,1)</f>
        <v>#REF!</v>
      </c>
    </row>
    <row r="1033" spans="1:29" ht="26.5" customHeight="1" x14ac:dyDescent="0.35">
      <c r="A1033" s="10">
        <f t="shared" si="44"/>
        <v>6</v>
      </c>
      <c r="B1033" s="63">
        <f t="shared" si="43"/>
        <v>6</v>
      </c>
      <c r="C1033" s="398">
        <v>13153763</v>
      </c>
      <c r="D1033" s="394">
        <v>44965</v>
      </c>
      <c r="E1033" s="34" t="s">
        <v>1900</v>
      </c>
      <c r="F1033" s="34" t="s">
        <v>866</v>
      </c>
      <c r="G1033" s="34" t="s">
        <v>92</v>
      </c>
      <c r="H1033" s="34" t="s">
        <v>218</v>
      </c>
      <c r="I1033" s="34" t="s">
        <v>435</v>
      </c>
      <c r="J1033" s="34" t="s">
        <v>220</v>
      </c>
      <c r="K1033" s="4" t="str">
        <f>IF(_xlfn.XLOOKUP(LEFT(F1033,12),'Reference_data '!G:G,'Reference_data '!I:I,"First Error",0,1)="First Error",_xlfn.XLOOKUP(LEFT(F1033,7),'Reference_data '!G:G,'Reference_data '!H:H,"Second Error",0,1),_xlfn.XLOOKUP(LEFT(F1033,12),'Reference_data '!G:G,'Reference_data '!I:I,"First Error",0,1))</f>
        <v>PACKING</v>
      </c>
      <c r="L1033" s="63">
        <v>2801</v>
      </c>
      <c r="M1033" s="10" t="str">
        <f>VLOOKUP(L1033,'Reference_data '!$A$2:$B$17,2,0)</f>
        <v>Ramani</v>
      </c>
      <c r="N1033" s="10" t="str">
        <f>VLOOKUP(L1033,'Reference_data '!$A$2:$C$18,3,0)</f>
        <v>INS</v>
      </c>
      <c r="O1033" s="134">
        <v>44964</v>
      </c>
      <c r="Q1033" s="134">
        <v>44964</v>
      </c>
      <c r="R1033" s="63">
        <v>1</v>
      </c>
      <c r="S1033" s="139" t="s">
        <v>1901</v>
      </c>
    </row>
    <row r="1034" spans="1:29" ht="26.5" customHeight="1" x14ac:dyDescent="0.35">
      <c r="A1034" s="10">
        <f t="shared" si="44"/>
        <v>6</v>
      </c>
      <c r="B1034" s="63">
        <f t="shared" si="43"/>
        <v>1</v>
      </c>
      <c r="C1034" s="398">
        <v>13153859</v>
      </c>
      <c r="D1034" s="146">
        <v>44964</v>
      </c>
      <c r="E1034" s="34" t="s">
        <v>1902</v>
      </c>
      <c r="F1034" s="34" t="s">
        <v>54</v>
      </c>
      <c r="G1034" s="34" t="s">
        <v>61</v>
      </c>
      <c r="H1034">
        <v>3</v>
      </c>
      <c r="I1034" t="s">
        <v>227</v>
      </c>
      <c r="J1034" t="s">
        <v>220</v>
      </c>
      <c r="K1034" s="4" t="str">
        <f>IF(_xlfn.XLOOKUP(LEFT(F1034,12),'Reference_data '!G:G,'Reference_data '!I:I,"First Error",0,1)="First Error",_xlfn.XLOOKUP(LEFT(F1034,7),'Reference_data '!G:G,'Reference_data '!H:H,"Second Error",0,1),_xlfn.XLOOKUP(LEFT(F1034,12),'Reference_data '!G:G,'Reference_data '!I:I,"First Error",0,1))</f>
        <v>BAKERY 96 TON</v>
      </c>
      <c r="M1034" s="10" t="e">
        <f>VLOOKUP(L1034,'Reference_data '!$A$2:$B$17,2,0)</f>
        <v>#N/A</v>
      </c>
      <c r="N1034" s="10" t="e">
        <f>VLOOKUP(L1034,'Reference_data '!$A$2:$C$18,3,0)</f>
        <v>#N/A</v>
      </c>
      <c r="O1034" s="134">
        <v>44965</v>
      </c>
      <c r="P1034" s="134">
        <v>44966</v>
      </c>
    </row>
    <row r="1035" spans="1:29" ht="26.5" customHeight="1" x14ac:dyDescent="0.35">
      <c r="A1035" s="10">
        <f t="shared" si="44"/>
        <v>6</v>
      </c>
      <c r="B1035" s="63">
        <f t="shared" si="43"/>
        <v>1</v>
      </c>
      <c r="C1035" s="398">
        <v>13153860</v>
      </c>
      <c r="D1035" s="146">
        <v>44964</v>
      </c>
      <c r="E1035" s="34" t="s">
        <v>1903</v>
      </c>
      <c r="F1035" s="34" t="s">
        <v>1422</v>
      </c>
      <c r="G1035" s="34" t="s">
        <v>10</v>
      </c>
      <c r="H1035">
        <v>1</v>
      </c>
      <c r="I1035" t="s">
        <v>227</v>
      </c>
      <c r="J1035" t="s">
        <v>220</v>
      </c>
      <c r="K1035" s="4" t="str">
        <f>IF(_xlfn.XLOOKUP(LEFT(F1035,12),'Reference_data '!G:G,'Reference_data '!I:I,"First Error",0,1)="First Error",_xlfn.XLOOKUP(LEFT(F1035,7),'Reference_data '!G:G,'Reference_data '!H:H,"Second Error",0,1),_xlfn.XLOOKUP(LEFT(F1035,12),'Reference_data '!G:G,'Reference_data '!I:I,"First Error",0,1))</f>
        <v>BAKERY 96 TON</v>
      </c>
      <c r="M1035" s="10" t="e">
        <f>VLOOKUP(L1035,'Reference_data '!$A$2:$B$17,2,0)</f>
        <v>#N/A</v>
      </c>
      <c r="N1035" s="10" t="e">
        <f>VLOOKUP(L1035,'Reference_data '!$A$2:$C$18,3,0)</f>
        <v>#N/A</v>
      </c>
      <c r="O1035" s="134">
        <v>44965</v>
      </c>
      <c r="P1035" s="134">
        <v>44966</v>
      </c>
    </row>
    <row r="1036" spans="1:29" ht="26.5" customHeight="1" x14ac:dyDescent="0.35">
      <c r="A1036" s="10">
        <f t="shared" si="44"/>
        <v>19</v>
      </c>
      <c r="B1036" s="10" t="str">
        <f t="shared" si="43"/>
        <v/>
      </c>
      <c r="C1036" s="413">
        <v>13005258</v>
      </c>
      <c r="D1036" s="342">
        <v>44693</v>
      </c>
      <c r="E1036" s="343" t="s">
        <v>1904</v>
      </c>
      <c r="F1036" s="34" t="s">
        <v>118</v>
      </c>
      <c r="G1036" s="34" t="s">
        <v>10</v>
      </c>
      <c r="H1036" s="34" t="s">
        <v>237</v>
      </c>
      <c r="I1036" s="34" t="s">
        <v>369</v>
      </c>
      <c r="J1036" s="34" t="s">
        <v>300</v>
      </c>
      <c r="K1036" s="321" t="str">
        <f>IF(_xlfn.XLOOKUP(LEFT(F1036,12),'Reference_data '!G:G,'Reference_data '!I:I,"First Error",0,1)="First Error",_xlfn.XLOOKUP(LEFT(F1036,7),'Reference_data '!G:G,'Reference_data '!H:H,"Second Error",0,1),_xlfn.XLOOKUP(LEFT(F1036,12),'Reference_data '!G:G,'Reference_data '!I:I,"First Error",0,1))</f>
        <v>REFINERY-HYDROGENATION 150 TPD</v>
      </c>
      <c r="L1036" s="32"/>
      <c r="M1036" s="32" t="s">
        <v>370</v>
      </c>
      <c r="N1036" s="10" t="e">
        <f>VLOOKUP(L1036,'Reference_data '!$A$2:$C$18,3,0)</f>
        <v>#N/A</v>
      </c>
      <c r="O1036" s="189">
        <v>44705</v>
      </c>
      <c r="P1036" s="32"/>
      <c r="Q1036" s="32"/>
      <c r="R1036" s="32"/>
      <c r="S1036" s="321" t="s">
        <v>1905</v>
      </c>
      <c r="T1036" s="32"/>
      <c r="U1036" s="10"/>
      <c r="V1036" s="26">
        <f ca="1">TODAY()</f>
        <v>45194</v>
      </c>
      <c r="W1036" s="10" t="str" cm="1">
        <f t="array" ref="W1036">IF(J1036="WMAT",_xlfn.IFS(U1036-V1036=0,"Update require",U1036-V1036&lt;0,"Pending follow up",U1036-V1036&gt;0,"ASK Later"),"")</f>
        <v/>
      </c>
      <c r="X1036" s="10"/>
      <c r="Y1036" s="10"/>
      <c r="Z1036" s="10"/>
      <c r="AA1036"/>
      <c r="AB1036"/>
      <c r="AC1036" s="64" t="e">
        <f>_xlfn.XLOOKUP(C1036,DATA1,DATA4,"NA",0,1)</f>
        <v>#REF!</v>
      </c>
    </row>
    <row r="1037" spans="1:29" ht="26.5" customHeight="1" x14ac:dyDescent="0.35">
      <c r="A1037" s="10">
        <f t="shared" si="44"/>
        <v>6</v>
      </c>
      <c r="B1037" s="63">
        <f t="shared" si="43"/>
        <v>6</v>
      </c>
      <c r="C1037" s="177">
        <v>13153921</v>
      </c>
      <c r="D1037" s="376">
        <v>44965</v>
      </c>
      <c r="E1037" s="25" t="s">
        <v>1906</v>
      </c>
      <c r="F1037" s="25" t="s">
        <v>951</v>
      </c>
      <c r="G1037" s="25" t="s">
        <v>61</v>
      </c>
      <c r="H1037" s="25" t="s">
        <v>218</v>
      </c>
      <c r="I1037" s="25" t="s">
        <v>238</v>
      </c>
      <c r="J1037" s="25" t="s">
        <v>220</v>
      </c>
      <c r="K1037" s="4" t="str">
        <f>IF(_xlfn.XLOOKUP(LEFT(F1037,12),'Reference_data '!G:G,'Reference_data '!I:I,"First Error",0,1)="First Error",_xlfn.XLOOKUP(LEFT(F1037,7),'Reference_data '!G:G,'Reference_data '!H:H,"Second Error",0,1),_xlfn.XLOOKUP(LEFT(F1037,12),'Reference_data '!G:G,'Reference_data '!I:I,"First Error",0,1))</f>
        <v>PACKING-MOULDING PLANT</v>
      </c>
      <c r="L1037" s="63">
        <v>3195</v>
      </c>
      <c r="M1037" s="10" t="str">
        <f>VLOOKUP(L1037,'Reference_data '!$A$2:$B$17,2,0)</f>
        <v>Mehul</v>
      </c>
      <c r="N1037" s="10" t="str">
        <f>VLOOKUP(L1037,'Reference_data '!$A$2:$C$18,3,0)</f>
        <v>ELE</v>
      </c>
      <c r="O1037" s="134">
        <v>44965</v>
      </c>
      <c r="Q1037" s="134">
        <v>44965</v>
      </c>
      <c r="R1037" s="63">
        <v>0.5</v>
      </c>
    </row>
    <row r="1038" spans="1:29" ht="26.5" customHeight="1" x14ac:dyDescent="0.35">
      <c r="A1038" s="10">
        <f t="shared" si="44"/>
        <v>6</v>
      </c>
      <c r="B1038" s="63">
        <f t="shared" si="43"/>
        <v>6</v>
      </c>
      <c r="C1038" s="177">
        <v>13154012</v>
      </c>
      <c r="D1038" s="43">
        <v>44965</v>
      </c>
      <c r="E1038" s="25" t="s">
        <v>1907</v>
      </c>
      <c r="F1038" s="25" t="s">
        <v>184</v>
      </c>
      <c r="G1038" s="25" t="s">
        <v>92</v>
      </c>
      <c r="H1038" s="25" t="s">
        <v>218</v>
      </c>
      <c r="I1038" s="25" t="s">
        <v>520</v>
      </c>
      <c r="J1038" s="25" t="s">
        <v>220</v>
      </c>
      <c r="K1038" s="4" t="str">
        <f>IF(_xlfn.XLOOKUP(LEFT(F1038,12),'Reference_data '!G:G,'Reference_data '!I:I,"First Error",0,1)="First Error",_xlfn.XLOOKUP(LEFT(F1038,7),'Reference_data '!G:G,'Reference_data '!H:H,"Second Error",0,1),_xlfn.XLOOKUP(LEFT(F1038,12),'Reference_data '!G:G,'Reference_data '!I:I,"First Error",0,1))</f>
        <v>BUILDINGS &amp; INFRASTRUCTURE</v>
      </c>
      <c r="L1038" s="63">
        <v>3195</v>
      </c>
      <c r="M1038" s="10" t="str">
        <f>VLOOKUP(L1038,'Reference_data '!$A$2:$B$17,2,0)</f>
        <v>Mehul</v>
      </c>
      <c r="N1038" s="10" t="str">
        <f>VLOOKUP(L1038,'Reference_data '!$A$2:$C$18,3,0)</f>
        <v>ELE</v>
      </c>
      <c r="O1038" s="134">
        <v>44965</v>
      </c>
      <c r="Q1038" s="134">
        <v>44965</v>
      </c>
      <c r="R1038" s="63">
        <v>1</v>
      </c>
      <c r="T1038" s="242"/>
      <c r="AA1038" s="64" t="s">
        <v>14</v>
      </c>
    </row>
    <row r="1039" spans="1:29" ht="26.5" customHeight="1" x14ac:dyDescent="0.35">
      <c r="A1039" s="10">
        <f t="shared" si="44"/>
        <v>6</v>
      </c>
      <c r="B1039" s="63">
        <f t="shared" si="43"/>
        <v>6</v>
      </c>
      <c r="C1039" s="177">
        <v>13154058</v>
      </c>
      <c r="D1039" s="376">
        <v>44965</v>
      </c>
      <c r="E1039" s="25" t="s">
        <v>1908</v>
      </c>
      <c r="F1039" s="25" t="s">
        <v>902</v>
      </c>
      <c r="G1039" s="25" t="s">
        <v>92</v>
      </c>
      <c r="H1039" s="25" t="s">
        <v>218</v>
      </c>
      <c r="I1039" s="25" t="s">
        <v>435</v>
      </c>
      <c r="J1039" s="25" t="s">
        <v>220</v>
      </c>
      <c r="K1039" s="4" t="str">
        <f>IF(_xlfn.XLOOKUP(LEFT(F1039,12),'Reference_data '!G:G,'Reference_data '!I:I,"First Error",0,1)="First Error",_xlfn.XLOOKUP(LEFT(F1039,7),'Reference_data '!G:G,'Reference_data '!H:H,"Second Error",0,1),_xlfn.XLOOKUP(LEFT(F1039,12),'Reference_data '!G:G,'Reference_data '!I:I,"First Error",0,1))</f>
        <v>PACKING</v>
      </c>
      <c r="L1039" s="63">
        <v>8</v>
      </c>
      <c r="M1039" s="10" t="s">
        <v>1128</v>
      </c>
      <c r="N1039" s="10" t="str">
        <f>VLOOKUP(L1039,'Reference_data '!$A$2:$C$18,3,0)</f>
        <v>EXT</v>
      </c>
      <c r="O1039" s="134">
        <v>44965</v>
      </c>
      <c r="Q1039" s="134">
        <v>44965</v>
      </c>
      <c r="R1039" s="63">
        <v>0.5</v>
      </c>
    </row>
    <row r="1040" spans="1:29" ht="26.5" customHeight="1" x14ac:dyDescent="0.35">
      <c r="A1040" s="10">
        <f t="shared" si="44"/>
        <v>6</v>
      </c>
      <c r="B1040" s="63">
        <f t="shared" si="43"/>
        <v>1</v>
      </c>
      <c r="C1040" s="398">
        <v>13154305</v>
      </c>
      <c r="D1040" s="146">
        <v>44965</v>
      </c>
      <c r="E1040" s="34" t="s">
        <v>1909</v>
      </c>
      <c r="F1040" s="34" t="s">
        <v>48</v>
      </c>
      <c r="G1040" s="34" t="s">
        <v>10</v>
      </c>
      <c r="H1040" s="34" t="s">
        <v>218</v>
      </c>
      <c r="I1040" s="34" t="s">
        <v>291</v>
      </c>
      <c r="J1040" s="34" t="s">
        <v>220</v>
      </c>
      <c r="K1040" s="326" t="str">
        <f>IF(_xlfn.XLOOKUP(LEFT(F1040,12),'Reference_data '!G:G,'Reference_data '!I:I,"First Error",0,1)="First Error",_xlfn.XLOOKUP(LEFT(F1040,7),'Reference_data '!G:G,'Reference_data '!H:H,"Second Error",0,1),_xlfn.XLOOKUP(LEFT(F1040,12),'Reference_data '!G:G,'Reference_data '!I:I,"First Error",0,1))</f>
        <v>BAKERY 36 TON</v>
      </c>
      <c r="L1040" s="242"/>
      <c r="M1040" s="30" t="e">
        <f>VLOOKUP(L1040,'Reference_data '!$A$2:$B$17,2,0)</f>
        <v>#N/A</v>
      </c>
      <c r="N1040" s="10" t="e">
        <f>VLOOKUP(L1040,'Reference_data '!$A$2:$C$18,3,0)</f>
        <v>#N/A</v>
      </c>
      <c r="O1040" s="242"/>
      <c r="P1040" s="242"/>
      <c r="Q1040" s="242"/>
      <c r="R1040" s="242"/>
      <c r="S1040" s="241"/>
    </row>
    <row r="1041" spans="1:29" ht="26.5" customHeight="1" x14ac:dyDescent="0.35">
      <c r="A1041" s="10">
        <f t="shared" si="44"/>
        <v>6</v>
      </c>
      <c r="B1041" s="63">
        <f t="shared" si="43"/>
        <v>1</v>
      </c>
      <c r="C1041" s="398">
        <v>13154319</v>
      </c>
      <c r="D1041" s="146">
        <v>44965</v>
      </c>
      <c r="E1041" s="34" t="s">
        <v>1910</v>
      </c>
      <c r="F1041" s="34" t="s">
        <v>899</v>
      </c>
      <c r="G1041" s="34" t="s">
        <v>10</v>
      </c>
      <c r="H1041" s="34" t="s">
        <v>218</v>
      </c>
      <c r="I1041" s="34" t="s">
        <v>468</v>
      </c>
      <c r="J1041" s="34" t="s">
        <v>220</v>
      </c>
      <c r="K1041" s="4" t="str">
        <f>IF(_xlfn.XLOOKUP(LEFT(F1041,12),'Reference_data '!G:G,'Reference_data '!I:I,"First Error",0,1)="First Error",_xlfn.XLOOKUP(LEFT(F1041,7),'Reference_data '!G:G,'Reference_data '!H:H,"Second Error",0,1),_xlfn.XLOOKUP(LEFT(F1041,12),'Reference_data '!G:G,'Reference_data '!I:I,"First Error",0,1))</f>
        <v>BAKERY 36 TON</v>
      </c>
      <c r="M1041" s="10" t="e">
        <f>VLOOKUP(L1041,'Reference_data '!$A$2:$B$17,2,0)</f>
        <v>#N/A</v>
      </c>
      <c r="N1041" s="10" t="e">
        <f>VLOOKUP(L1041,'Reference_data '!$A$2:$C$18,3,0)</f>
        <v>#N/A</v>
      </c>
    </row>
    <row r="1042" spans="1:29" ht="26.5" customHeight="1" x14ac:dyDescent="0.35">
      <c r="A1042" s="10">
        <f t="shared" si="44"/>
        <v>6</v>
      </c>
      <c r="B1042" s="63">
        <f t="shared" si="43"/>
        <v>6</v>
      </c>
      <c r="C1042" s="398">
        <v>13154376</v>
      </c>
      <c r="D1042" s="394">
        <v>44966</v>
      </c>
      <c r="E1042" s="34" t="s">
        <v>1911</v>
      </c>
      <c r="F1042" s="34" t="s">
        <v>723</v>
      </c>
      <c r="G1042" s="34" t="s">
        <v>92</v>
      </c>
      <c r="H1042" s="34" t="s">
        <v>218</v>
      </c>
      <c r="I1042" s="34" t="s">
        <v>255</v>
      </c>
      <c r="J1042" s="34" t="s">
        <v>220</v>
      </c>
      <c r="K1042" s="4" t="str">
        <f>IF(_xlfn.XLOOKUP(LEFT(F1042,12),'Reference_data '!G:G,'Reference_data '!I:I,"First Error",0,1)="First Error",_xlfn.XLOOKUP(LEFT(F1042,7),'Reference_data '!G:G,'Reference_data '!H:H,"Second Error",0,1),_xlfn.XLOOKUP(LEFT(F1042,12),'Reference_data '!G:G,'Reference_data '!I:I,"First Error",0,1))</f>
        <v>PACKING</v>
      </c>
      <c r="L1042" s="63">
        <v>3346</v>
      </c>
      <c r="M1042" s="10" t="str">
        <f>VLOOKUP(L1042,'Reference_data '!$A$2:$B$17,2,0)</f>
        <v>Manish</v>
      </c>
      <c r="N1042" s="10" t="str">
        <f>VLOOKUP(L1042,'Reference_data '!$A$2:$C$18,3,0)</f>
        <v>INS</v>
      </c>
      <c r="O1042" s="134">
        <v>44965</v>
      </c>
      <c r="Q1042" s="134">
        <v>44965</v>
      </c>
      <c r="R1042" s="63">
        <v>0.8</v>
      </c>
    </row>
    <row r="1043" spans="1:29" ht="26.5" customHeight="1" x14ac:dyDescent="0.35">
      <c r="A1043" s="10">
        <f t="shared" si="44"/>
        <v>6</v>
      </c>
      <c r="B1043" s="63">
        <f t="shared" si="43"/>
        <v>6</v>
      </c>
      <c r="C1043" s="398">
        <v>13154436</v>
      </c>
      <c r="D1043" s="394">
        <v>44966</v>
      </c>
      <c r="E1043" s="34" t="s">
        <v>1912</v>
      </c>
      <c r="F1043" s="34" t="s">
        <v>1261</v>
      </c>
      <c r="G1043" s="34" t="s">
        <v>92</v>
      </c>
      <c r="H1043" s="34" t="s">
        <v>218</v>
      </c>
      <c r="I1043" s="34" t="s">
        <v>219</v>
      </c>
      <c r="J1043" s="34" t="s">
        <v>220</v>
      </c>
      <c r="K1043" s="4" t="str">
        <f>IF(_xlfn.XLOOKUP(LEFT(F1043,12),'Reference_data '!G:G,'Reference_data '!I:I,"First Error",0,1)="First Error",_xlfn.XLOOKUP(LEFT(F1043,7),'Reference_data '!G:G,'Reference_data '!H:H,"Second Error",0,1),_xlfn.XLOOKUP(LEFT(F1043,12),'Reference_data '!G:G,'Reference_data '!I:I,"First Error",0,1))</f>
        <v>PACKING</v>
      </c>
      <c r="L1043" s="63">
        <v>3346</v>
      </c>
      <c r="M1043" s="10" t="str">
        <f>VLOOKUP(L1043,'Reference_data '!$A$2:$B$17,2,0)</f>
        <v>Manish</v>
      </c>
      <c r="N1043" s="10" t="str">
        <f>VLOOKUP(L1043,'Reference_data '!$A$2:$C$18,3,0)</f>
        <v>INS</v>
      </c>
      <c r="O1043" s="134">
        <v>44965</v>
      </c>
      <c r="Q1043" s="134">
        <v>44965</v>
      </c>
      <c r="R1043" s="63">
        <v>0.4</v>
      </c>
      <c r="AA1043" s="64" t="s">
        <v>14</v>
      </c>
    </row>
    <row r="1044" spans="1:29" ht="26.5" customHeight="1" x14ac:dyDescent="0.35">
      <c r="A1044" s="10">
        <f t="shared" si="44"/>
        <v>9</v>
      </c>
      <c r="B1044" s="63" t="str">
        <f t="shared" si="43"/>
        <v/>
      </c>
      <c r="C1044" s="398">
        <v>13167752</v>
      </c>
      <c r="D1044" s="146">
        <v>44987</v>
      </c>
      <c r="E1044" s="34" t="s">
        <v>1913</v>
      </c>
      <c r="F1044" s="34" t="s">
        <v>118</v>
      </c>
      <c r="G1044" s="34" t="s">
        <v>10</v>
      </c>
      <c r="H1044" s="34" t="s">
        <v>223</v>
      </c>
      <c r="I1044" s="34" t="s">
        <v>233</v>
      </c>
      <c r="J1044" s="34" t="s">
        <v>228</v>
      </c>
      <c r="K1044" s="4" t="str">
        <f>IF(_xlfn.XLOOKUP(LEFT(F1044,12),'Reference_data '!G:G,'Reference_data '!I:I,"First Error",0,1)="First Error",_xlfn.XLOOKUP(LEFT(F1044,7),'Reference_data '!G:G,'Reference_data '!H:H,"Second Error",0,1),_xlfn.XLOOKUP(LEFT(F1044,12),'Reference_data '!G:G,'Reference_data '!I:I,"First Error",0,1))</f>
        <v>REFINERY-HYDROGENATION 150 TPD</v>
      </c>
      <c r="M1044" s="10" t="e">
        <f>VLOOKUP(L1044,'Reference_data '!$A$2:$B$17,2,0)</f>
        <v>#N/A</v>
      </c>
      <c r="N1044" s="10" t="e">
        <f>VLOOKUP(L1044,'Reference_data '!$A$2:$C$18,3,0)</f>
        <v>#N/A</v>
      </c>
      <c r="O1044" s="134">
        <v>44989</v>
      </c>
    </row>
    <row r="1045" spans="1:29" ht="26.5" customHeight="1" x14ac:dyDescent="0.35">
      <c r="A1045" s="10">
        <f t="shared" si="44"/>
        <v>6</v>
      </c>
      <c r="B1045" s="63">
        <f t="shared" si="43"/>
        <v>6</v>
      </c>
      <c r="C1045" s="398">
        <v>13154751</v>
      </c>
      <c r="D1045" s="146">
        <v>44965</v>
      </c>
      <c r="E1045" s="34" t="s">
        <v>1914</v>
      </c>
      <c r="F1045" s="34" t="s">
        <v>1915</v>
      </c>
      <c r="G1045" s="34" t="s">
        <v>10</v>
      </c>
      <c r="H1045" s="34" t="s">
        <v>218</v>
      </c>
      <c r="I1045" s="34" t="s">
        <v>344</v>
      </c>
      <c r="J1045" s="34" t="s">
        <v>220</v>
      </c>
      <c r="K1045" s="4" t="str">
        <f>IF(_xlfn.XLOOKUP(LEFT(F1045,12),'Reference_data '!G:G,'Reference_data '!I:I,"First Error",0,1)="First Error",_xlfn.XLOOKUP(LEFT(F1045,7),'Reference_data '!G:G,'Reference_data '!H:H,"Second Error",0,1),_xlfn.XLOOKUP(LEFT(F1045,12),'Reference_data '!G:G,'Reference_data '!I:I,"First Error",0,1))</f>
        <v xml:space="preserve"> ETP</v>
      </c>
      <c r="L1045" s="63">
        <v>3195</v>
      </c>
      <c r="M1045" s="10" t="str">
        <f>VLOOKUP(L1045,'Reference_data '!$A$2:$B$17,2,0)</f>
        <v>Mehul</v>
      </c>
      <c r="N1045" s="10" t="str">
        <f>VLOOKUP(L1045,'Reference_data '!$A$2:$C$18,3,0)</f>
        <v>ELE</v>
      </c>
      <c r="O1045" s="134">
        <v>44965</v>
      </c>
      <c r="Q1045" s="134">
        <v>44965</v>
      </c>
      <c r="R1045" s="63">
        <v>0.5</v>
      </c>
      <c r="S1045" s="139" t="s">
        <v>1916</v>
      </c>
    </row>
    <row r="1046" spans="1:29" ht="26.5" customHeight="1" x14ac:dyDescent="0.35">
      <c r="A1046" s="10">
        <f t="shared" si="44"/>
        <v>38</v>
      </c>
      <c r="B1046" s="10" t="str">
        <f t="shared" si="43"/>
        <v/>
      </c>
      <c r="C1046" s="398">
        <v>13075929</v>
      </c>
      <c r="D1046" s="146">
        <v>44825</v>
      </c>
      <c r="E1046" s="343" t="s">
        <v>1917</v>
      </c>
      <c r="F1046" s="34" t="s">
        <v>1918</v>
      </c>
      <c r="G1046" s="34" t="s">
        <v>61</v>
      </c>
      <c r="H1046" s="34" t="s">
        <v>223</v>
      </c>
      <c r="I1046" s="34" t="s">
        <v>233</v>
      </c>
      <c r="J1046" s="34" t="s">
        <v>302</v>
      </c>
      <c r="K1046" s="4" t="str">
        <f>IF(_xlfn.XLOOKUP(LEFT(F1046,12),'Reference_data '!G:G,'Reference_data '!I:I,"First Error",0,1)="First Error",_xlfn.XLOOKUP(LEFT(F1046,7),'Reference_data '!G:G,'Reference_data '!H:H,"Second Error",0,1),_xlfn.XLOOKUP(LEFT(F1046,12),'Reference_data '!G:G,'Reference_data '!I:I,"First Error",0,1))</f>
        <v>REFINERY-HYDROGENATION 150 TPD</v>
      </c>
      <c r="M1046" s="63" t="e">
        <f>VLOOKUP(L1046,'Reference_data '!$A$2:$B$17,2,0)</f>
        <v>#N/A</v>
      </c>
      <c r="N1046" s="10" t="e">
        <f>VLOOKUP(L1046,'Reference_data '!$A$2:$C$18,3,0)</f>
        <v>#N/A</v>
      </c>
      <c r="O1046" s="134">
        <v>44870</v>
      </c>
      <c r="P1046" s="134">
        <v>44963</v>
      </c>
      <c r="S1046" s="139" t="s">
        <v>1919</v>
      </c>
      <c r="X1046" s="63">
        <v>1005210583</v>
      </c>
      <c r="AC1046" s="64" t="e">
        <f>_xlfn.XLOOKUP(C1046,DATA1,DATA4,"NA",0,1)</f>
        <v>#REF!</v>
      </c>
    </row>
    <row r="1047" spans="1:29" ht="26.5" customHeight="1" x14ac:dyDescent="0.35">
      <c r="A1047" s="10">
        <f t="shared" si="44"/>
        <v>6</v>
      </c>
      <c r="B1047" s="63">
        <f t="shared" si="43"/>
        <v>6</v>
      </c>
      <c r="C1047" s="398">
        <v>13154837</v>
      </c>
      <c r="D1047" s="146">
        <v>44966</v>
      </c>
      <c r="E1047" s="34" t="s">
        <v>1920</v>
      </c>
      <c r="F1047" s="34" t="s">
        <v>80</v>
      </c>
      <c r="G1047" s="34" t="s">
        <v>10</v>
      </c>
      <c r="H1047" s="34" t="s">
        <v>218</v>
      </c>
      <c r="I1047" s="34" t="s">
        <v>285</v>
      </c>
      <c r="J1047" s="34" t="s">
        <v>220</v>
      </c>
      <c r="K1047" s="4" t="str">
        <f>IF(_xlfn.XLOOKUP(LEFT(F1047,12),'Reference_data '!G:G,'Reference_data '!I:I,"First Error",0,1)="First Error",_xlfn.XLOOKUP(LEFT(F1047,7),'Reference_data '!G:G,'Reference_data '!H:H,"Second Error",0,1),_xlfn.XLOOKUP(LEFT(F1047,12),'Reference_data '!G:G,'Reference_data '!I:I,"First Error",0,1))</f>
        <v>PACKING</v>
      </c>
      <c r="L1047" s="63">
        <v>2790</v>
      </c>
      <c r="M1047" s="10" t="str">
        <f>VLOOKUP(L1047,'Reference_data '!$A$2:$B$17,2,0)</f>
        <v>Ronak</v>
      </c>
      <c r="N1047" s="10" t="str">
        <f>VLOOKUP(L1047,'Reference_data '!$A$2:$C$18,3,0)</f>
        <v>ELE</v>
      </c>
      <c r="O1047" s="134">
        <v>44966</v>
      </c>
      <c r="Q1047" s="134">
        <v>44966</v>
      </c>
    </row>
    <row r="1048" spans="1:29" ht="26.5" customHeight="1" x14ac:dyDescent="0.35">
      <c r="A1048" s="10">
        <f t="shared" si="44"/>
        <v>6</v>
      </c>
      <c r="B1048" s="63">
        <f t="shared" si="43"/>
        <v>6</v>
      </c>
      <c r="C1048" s="398">
        <v>13154839</v>
      </c>
      <c r="D1048" s="146">
        <v>44966</v>
      </c>
      <c r="E1048" s="34" t="s">
        <v>1649</v>
      </c>
      <c r="F1048" s="34" t="s">
        <v>1921</v>
      </c>
      <c r="G1048" s="34" t="s">
        <v>10</v>
      </c>
      <c r="H1048" s="34" t="s">
        <v>218</v>
      </c>
      <c r="I1048" s="34" t="s">
        <v>285</v>
      </c>
      <c r="J1048" s="34" t="s">
        <v>220</v>
      </c>
      <c r="K1048" s="4" t="str">
        <f>IF(_xlfn.XLOOKUP(LEFT(F1048,12),'Reference_data '!G:G,'Reference_data '!I:I,"First Error",0,1)="First Error",_xlfn.XLOOKUP(LEFT(F1048,7),'Reference_data '!G:G,'Reference_data '!H:H,"Second Error",0,1),_xlfn.XLOOKUP(LEFT(F1048,12),'Reference_data '!G:G,'Reference_data '!I:I,"First Error",0,1))</f>
        <v>PACKING</v>
      </c>
      <c r="L1048" s="63">
        <v>2784</v>
      </c>
      <c r="M1048" s="10" t="str">
        <f>VLOOKUP(L1048,'Reference_data '!$A$2:$B$17,2,0)</f>
        <v>Jignesh</v>
      </c>
      <c r="N1048" s="10" t="str">
        <f>VLOOKUP(L1048,'Reference_data '!$A$2:$C$18,3,0)</f>
        <v>MEC</v>
      </c>
      <c r="O1048" s="134">
        <v>44966</v>
      </c>
      <c r="Q1048" s="134">
        <v>44967</v>
      </c>
      <c r="R1048" s="63">
        <v>1</v>
      </c>
      <c r="S1048" s="139" t="s">
        <v>1922</v>
      </c>
      <c r="AA1048" s="64" t="s">
        <v>140</v>
      </c>
    </row>
    <row r="1049" spans="1:29" ht="26.5" customHeight="1" x14ac:dyDescent="0.35">
      <c r="A1049" s="10">
        <f t="shared" si="44"/>
        <v>6</v>
      </c>
      <c r="B1049" s="63">
        <f t="shared" si="43"/>
        <v>1</v>
      </c>
      <c r="C1049" s="398">
        <v>13154867</v>
      </c>
      <c r="D1049" s="394">
        <v>44966</v>
      </c>
      <c r="E1049" s="34" t="s">
        <v>1923</v>
      </c>
      <c r="F1049" s="34" t="s">
        <v>80</v>
      </c>
      <c r="G1049" s="34" t="s">
        <v>61</v>
      </c>
      <c r="H1049" s="34" t="s">
        <v>327</v>
      </c>
      <c r="I1049" s="34" t="s">
        <v>328</v>
      </c>
      <c r="J1049" s="34" t="s">
        <v>220</v>
      </c>
      <c r="K1049" s="4" t="str">
        <f>IF(_xlfn.XLOOKUP(LEFT(F1049,12),'Reference_data '!G:G,'Reference_data '!I:I,"First Error",0,1)="First Error",_xlfn.XLOOKUP(LEFT(F1049,7),'Reference_data '!G:G,'Reference_data '!H:H,"Second Error",0,1),_xlfn.XLOOKUP(LEFT(F1049,12),'Reference_data '!G:G,'Reference_data '!I:I,"First Error",0,1))</f>
        <v>PACKING</v>
      </c>
      <c r="M1049" s="10" t="e">
        <f>VLOOKUP(L1049,'Reference_data '!$A$2:$B$17,2,0)</f>
        <v>#N/A</v>
      </c>
      <c r="N1049" s="10" t="e">
        <f>VLOOKUP(L1049,'Reference_data '!$A$2:$C$18,3,0)</f>
        <v>#N/A</v>
      </c>
      <c r="O1049" s="134">
        <v>44966</v>
      </c>
      <c r="S1049" s="139" t="s">
        <v>1186</v>
      </c>
    </row>
    <row r="1050" spans="1:29" ht="26.5" customHeight="1" x14ac:dyDescent="0.35">
      <c r="A1050" s="10">
        <f t="shared" si="44"/>
        <v>6</v>
      </c>
      <c r="B1050" s="63">
        <f t="shared" si="43"/>
        <v>1</v>
      </c>
      <c r="C1050" s="149">
        <v>13154843</v>
      </c>
      <c r="D1050" s="146">
        <v>44966</v>
      </c>
      <c r="E1050" s="34" t="s">
        <v>1924</v>
      </c>
      <c r="F1050" s="34" t="s">
        <v>713</v>
      </c>
      <c r="G1050" s="34" t="s">
        <v>10</v>
      </c>
      <c r="H1050" s="34" t="s">
        <v>237</v>
      </c>
      <c r="I1050" s="34" t="s">
        <v>285</v>
      </c>
      <c r="J1050" s="34" t="s">
        <v>220</v>
      </c>
      <c r="K1050" s="4" t="str">
        <f>IF(_xlfn.XLOOKUP(LEFT(F1050,12),'Reference_data '!G:G,'Reference_data '!I:I,"First Error",0,1)="First Error",_xlfn.XLOOKUP(LEFT(F1050,7),'Reference_data '!G:G,'Reference_data '!H:H,"Second Error",0,1),_xlfn.XLOOKUP(LEFT(F1050,12),'Reference_data '!G:G,'Reference_data '!I:I,"First Error",0,1))</f>
        <v>PACKING</v>
      </c>
      <c r="M1050" s="10" t="e">
        <f>VLOOKUP(L1050,'Reference_data '!$A$2:$B$17,2,0)</f>
        <v>#N/A</v>
      </c>
      <c r="N1050" s="10" t="e">
        <f>VLOOKUP(L1050,'Reference_data '!$A$2:$C$18,3,0)</f>
        <v>#N/A</v>
      </c>
      <c r="S1050" s="139" t="s">
        <v>1186</v>
      </c>
    </row>
    <row r="1051" spans="1:29" ht="26.5" customHeight="1" x14ac:dyDescent="0.35">
      <c r="A1051" s="10">
        <f t="shared" si="44"/>
        <v>6</v>
      </c>
      <c r="B1051" s="63">
        <f t="shared" si="43"/>
        <v>6</v>
      </c>
      <c r="C1051" s="149">
        <v>13154903</v>
      </c>
      <c r="D1051" s="146">
        <v>44966</v>
      </c>
      <c r="E1051" s="34" t="s">
        <v>1925</v>
      </c>
      <c r="F1051" s="34" t="s">
        <v>854</v>
      </c>
      <c r="G1051" s="34" t="s">
        <v>92</v>
      </c>
      <c r="H1051" s="34" t="s">
        <v>288</v>
      </c>
      <c r="I1051" s="34" t="s">
        <v>468</v>
      </c>
      <c r="J1051" s="34" t="s">
        <v>220</v>
      </c>
      <c r="K1051" s="321" t="str">
        <f>IF(_xlfn.XLOOKUP(LEFT(F1051,12),'Reference_data '!G:G,'Reference_data '!I:I,"First Error",0,1)="First Error",_xlfn.XLOOKUP(LEFT(F1051,7),'Reference_data '!G:G,'Reference_data '!H:H,"Second Error",0,1),_xlfn.XLOOKUP(LEFT(F1051,12),'Reference_data '!G:G,'Reference_data '!I:I,"First Error",0,1))</f>
        <v>BAKERY 96 TON</v>
      </c>
      <c r="L1051" s="322">
        <v>2801</v>
      </c>
      <c r="M1051" s="32" t="str">
        <f>VLOOKUP(L1051,'Reference_data '!$A$2:$B$17,2,0)</f>
        <v>Ramani</v>
      </c>
      <c r="N1051" s="10" t="str">
        <f>VLOOKUP(L1051,'Reference_data '!$A$2:$C$18,3,0)</f>
        <v>INS</v>
      </c>
      <c r="O1051" s="323">
        <v>44966</v>
      </c>
      <c r="P1051" s="322"/>
      <c r="Q1051" s="323">
        <v>44966</v>
      </c>
      <c r="R1051" s="322">
        <v>0.5</v>
      </c>
      <c r="S1051" s="324"/>
      <c r="T1051" s="322"/>
      <c r="AA1051" s="64" t="s">
        <v>14</v>
      </c>
    </row>
    <row r="1052" spans="1:29" ht="26.5" customHeight="1" x14ac:dyDescent="0.35">
      <c r="A1052" s="10">
        <f t="shared" si="44"/>
        <v>6</v>
      </c>
      <c r="B1052" s="63">
        <f t="shared" si="43"/>
        <v>6</v>
      </c>
      <c r="C1052" s="44">
        <v>13154915</v>
      </c>
      <c r="D1052" s="43">
        <v>44966</v>
      </c>
      <c r="E1052" s="25" t="s">
        <v>1926</v>
      </c>
      <c r="F1052" s="25" t="s">
        <v>54</v>
      </c>
      <c r="G1052" s="25" t="s">
        <v>92</v>
      </c>
      <c r="H1052" s="25" t="s">
        <v>218</v>
      </c>
      <c r="I1052" s="25" t="s">
        <v>468</v>
      </c>
      <c r="J1052" s="25" t="s">
        <v>220</v>
      </c>
      <c r="K1052" s="4" t="str">
        <f>IF(_xlfn.XLOOKUP(LEFT(F1052,12),'Reference_data '!G:G,'Reference_data '!I:I,"First Error",0,1)="First Error",_xlfn.XLOOKUP(LEFT(F1052,7),'Reference_data '!G:G,'Reference_data '!H:H,"Second Error",0,1),_xlfn.XLOOKUP(LEFT(F1052,12),'Reference_data '!G:G,'Reference_data '!I:I,"First Error",0,1))</f>
        <v>BAKERY 96 TON</v>
      </c>
      <c r="L1052" s="63">
        <v>2801</v>
      </c>
      <c r="M1052" s="10" t="str">
        <f>VLOOKUP(L1052,'Reference_data '!$A$2:$B$17,2,0)</f>
        <v>Ramani</v>
      </c>
      <c r="N1052" s="10" t="str">
        <f>VLOOKUP(L1052,'Reference_data '!$A$2:$C$18,3,0)</f>
        <v>INS</v>
      </c>
      <c r="O1052" s="134">
        <v>44966</v>
      </c>
      <c r="Q1052" s="134">
        <v>44966</v>
      </c>
      <c r="R1052" s="63">
        <v>0.5</v>
      </c>
    </row>
    <row r="1053" spans="1:29" ht="26.5" customHeight="1" x14ac:dyDescent="0.35">
      <c r="A1053" s="10">
        <f t="shared" si="44"/>
        <v>6</v>
      </c>
      <c r="B1053" s="63">
        <f t="shared" si="43"/>
        <v>6</v>
      </c>
      <c r="C1053" s="149">
        <v>13154916</v>
      </c>
      <c r="D1053" s="146">
        <v>44966</v>
      </c>
      <c r="E1053" s="34" t="s">
        <v>1927</v>
      </c>
      <c r="F1053" s="34" t="s">
        <v>854</v>
      </c>
      <c r="G1053" s="34" t="s">
        <v>92</v>
      </c>
      <c r="H1053" s="34" t="s">
        <v>218</v>
      </c>
      <c r="I1053" s="34" t="s">
        <v>468</v>
      </c>
      <c r="J1053" s="34" t="s">
        <v>220</v>
      </c>
      <c r="K1053" s="326" t="str">
        <f>IF(_xlfn.XLOOKUP(LEFT(F1053,12),'Reference_data '!G:G,'Reference_data '!I:I,"First Error",0,1)="First Error",_xlfn.XLOOKUP(LEFT(F1053,7),'Reference_data '!G:G,'Reference_data '!H:H,"Second Error",0,1),_xlfn.XLOOKUP(LEFT(F1053,12),'Reference_data '!G:G,'Reference_data '!I:I,"First Error",0,1))</f>
        <v>BAKERY 96 TON</v>
      </c>
      <c r="L1053" s="242">
        <v>2801</v>
      </c>
      <c r="M1053" s="30" t="str">
        <f>VLOOKUP(L1053,'Reference_data '!$A$2:$B$17,2,0)</f>
        <v>Ramani</v>
      </c>
      <c r="N1053" s="10" t="str">
        <f>VLOOKUP(L1053,'Reference_data '!$A$2:$C$18,3,0)</f>
        <v>INS</v>
      </c>
      <c r="O1053" s="272">
        <v>44966</v>
      </c>
      <c r="P1053" s="242"/>
      <c r="Q1053" s="272">
        <v>44966</v>
      </c>
      <c r="R1053" s="242">
        <v>0.5</v>
      </c>
      <c r="S1053" s="241"/>
      <c r="T1053" s="242"/>
      <c r="AA1053" s="64" t="s">
        <v>14</v>
      </c>
    </row>
    <row r="1054" spans="1:29" ht="26.5" customHeight="1" x14ac:dyDescent="0.35">
      <c r="A1054" s="10">
        <f t="shared" si="44"/>
        <v>6</v>
      </c>
      <c r="B1054" s="63">
        <f t="shared" si="43"/>
        <v>6</v>
      </c>
      <c r="C1054" s="149">
        <v>13154917</v>
      </c>
      <c r="D1054" s="146">
        <v>44966</v>
      </c>
      <c r="E1054" s="34" t="s">
        <v>1928</v>
      </c>
      <c r="F1054" s="34" t="s">
        <v>1576</v>
      </c>
      <c r="G1054" s="34" t="s">
        <v>10</v>
      </c>
      <c r="H1054" s="34" t="s">
        <v>218</v>
      </c>
      <c r="I1054" s="34" t="s">
        <v>285</v>
      </c>
      <c r="J1054" s="34" t="s">
        <v>220</v>
      </c>
      <c r="K1054" s="4" t="str">
        <f>IF(_xlfn.XLOOKUP(LEFT(F1054,12),'Reference_data '!G:G,'Reference_data '!I:I,"First Error",0,1)="First Error",_xlfn.XLOOKUP(LEFT(F1054,7),'Reference_data '!G:G,'Reference_data '!H:H,"Second Error",0,1),_xlfn.XLOOKUP(LEFT(F1054,12),'Reference_data '!G:G,'Reference_data '!I:I,"First Error",0,1))</f>
        <v>PACKING</v>
      </c>
      <c r="L1054" s="63">
        <v>2785</v>
      </c>
      <c r="M1054" s="10" t="str">
        <f>VLOOKUP(L1054,'Reference_data '!$A$2:$B$17,2,0)</f>
        <v>Manu</v>
      </c>
      <c r="N1054" s="10" t="str">
        <f>VLOOKUP(L1054,'Reference_data '!$A$2:$C$18,3,0)</f>
        <v>MEC</v>
      </c>
      <c r="O1054" s="134">
        <v>44966</v>
      </c>
      <c r="Q1054" s="134">
        <v>44966</v>
      </c>
      <c r="R1054" s="63">
        <v>0.8</v>
      </c>
      <c r="AA1054" s="64" t="s">
        <v>14</v>
      </c>
    </row>
    <row r="1055" spans="1:29" ht="26.5" customHeight="1" x14ac:dyDescent="0.35">
      <c r="A1055" s="10">
        <f t="shared" si="44"/>
        <v>29</v>
      </c>
      <c r="B1055" s="10" t="str">
        <f t="shared" si="43"/>
        <v/>
      </c>
      <c r="C1055" s="413">
        <v>12846797</v>
      </c>
      <c r="D1055" s="342">
        <v>44388</v>
      </c>
      <c r="E1055" s="343" t="s">
        <v>1929</v>
      </c>
      <c r="F1055" s="34" t="s">
        <v>118</v>
      </c>
      <c r="G1055" s="34" t="s">
        <v>92</v>
      </c>
      <c r="H1055" s="34" t="s">
        <v>223</v>
      </c>
      <c r="I1055" s="34" t="s">
        <v>369</v>
      </c>
      <c r="J1055" s="34" t="s">
        <v>246</v>
      </c>
      <c r="K1055" s="4" t="str">
        <f>IF(_xlfn.XLOOKUP(LEFT(F1055,12),'Reference_data '!G:G,'Reference_data '!I:I,"First Error",0,1)="First Error",_xlfn.XLOOKUP(LEFT(F1055,7),'Reference_data '!G:G,'Reference_data '!H:H,"Second Error",0,1),_xlfn.XLOOKUP(LEFT(F1055,12),'Reference_data '!G:G,'Reference_data '!I:I,"First Error",0,1))</f>
        <v>REFINERY-HYDROGENATION 150 TPD</v>
      </c>
      <c r="L1055" s="10"/>
      <c r="M1055" s="10" t="s">
        <v>1705</v>
      </c>
      <c r="N1055" s="10" t="e">
        <f>VLOOKUP(L1055,'Reference_data '!$A$2:$C$18,3,0)</f>
        <v>#N/A</v>
      </c>
      <c r="O1055" s="26">
        <v>44875</v>
      </c>
      <c r="P1055" s="10"/>
      <c r="Q1055" s="10"/>
      <c r="R1055" s="10"/>
      <c r="S1055" s="4" t="s">
        <v>1930</v>
      </c>
      <c r="T1055" s="10"/>
      <c r="U1055" s="10"/>
      <c r="V1055" s="26">
        <f ca="1">TODAY()</f>
        <v>45194</v>
      </c>
      <c r="W1055" s="10"/>
      <c r="X1055" s="10"/>
      <c r="Y1055" s="10"/>
      <c r="Z1055" s="10"/>
      <c r="AA1055"/>
      <c r="AB1055"/>
      <c r="AC1055" s="64" t="e">
        <f>_xlfn.XLOOKUP(C1055,DATA1,DATA4,"NA",0,1)</f>
        <v>#REF!</v>
      </c>
    </row>
    <row r="1056" spans="1:29" ht="26.5" customHeight="1" x14ac:dyDescent="0.35">
      <c r="A1056" s="10">
        <f t="shared" si="44"/>
        <v>6</v>
      </c>
      <c r="B1056" s="63">
        <f t="shared" si="43"/>
        <v>6</v>
      </c>
      <c r="C1056" s="149">
        <v>13155038</v>
      </c>
      <c r="D1056" s="146">
        <v>44966</v>
      </c>
      <c r="E1056" s="34" t="s">
        <v>1931</v>
      </c>
      <c r="F1056" s="34" t="s">
        <v>1422</v>
      </c>
      <c r="G1056" s="34" t="s">
        <v>92</v>
      </c>
      <c r="H1056" s="34" t="s">
        <v>218</v>
      </c>
      <c r="I1056" s="34" t="s">
        <v>468</v>
      </c>
      <c r="J1056" s="34" t="s">
        <v>220</v>
      </c>
      <c r="K1056" s="4" t="str">
        <f>IF(_xlfn.XLOOKUP(LEFT(F1056,12),'Reference_data '!G:G,'Reference_data '!I:I,"First Error",0,1)="First Error",_xlfn.XLOOKUP(LEFT(F1056,7),'Reference_data '!G:G,'Reference_data '!H:H,"Second Error",0,1),_xlfn.XLOOKUP(LEFT(F1056,12),'Reference_data '!G:G,'Reference_data '!I:I,"First Error",0,1))</f>
        <v>BAKERY 96 TON</v>
      </c>
      <c r="L1056" s="63">
        <v>2801</v>
      </c>
      <c r="M1056" s="10" t="str">
        <f>VLOOKUP(L1056,'Reference_data '!$A$2:$B$17,2,0)</f>
        <v>Ramani</v>
      </c>
      <c r="N1056" s="10" t="str">
        <f>VLOOKUP(L1056,'Reference_data '!$A$2:$C$18,3,0)</f>
        <v>INS</v>
      </c>
      <c r="O1056" s="134">
        <v>44966</v>
      </c>
      <c r="Q1056" s="134">
        <v>44966</v>
      </c>
      <c r="R1056" s="63">
        <v>0.5</v>
      </c>
      <c r="AA1056" s="64" t="s">
        <v>14</v>
      </c>
    </row>
    <row r="1057" spans="1:29" ht="26.5" customHeight="1" x14ac:dyDescent="0.35">
      <c r="A1057" s="10">
        <f t="shared" si="44"/>
        <v>44</v>
      </c>
      <c r="B1057" s="10" t="str">
        <f t="shared" si="43"/>
        <v/>
      </c>
      <c r="C1057" s="413">
        <v>12898437</v>
      </c>
      <c r="D1057" s="342">
        <v>44494</v>
      </c>
      <c r="E1057" s="343" t="s">
        <v>1932</v>
      </c>
      <c r="F1057" s="34" t="s">
        <v>1933</v>
      </c>
      <c r="G1057" s="34" t="s">
        <v>10</v>
      </c>
      <c r="H1057" s="34" t="s">
        <v>237</v>
      </c>
      <c r="I1057" s="34" t="s">
        <v>369</v>
      </c>
      <c r="J1057" s="34" t="s">
        <v>246</v>
      </c>
      <c r="K1057" s="4" t="str">
        <f>IF(_xlfn.XLOOKUP(LEFT(F1057,12),'Reference_data '!G:G,'Reference_data '!I:I,"First Error",0,1)="First Error",_xlfn.XLOOKUP(LEFT(F1057,7),'Reference_data '!G:G,'Reference_data '!H:H,"Second Error",0,1),_xlfn.XLOOKUP(LEFT(F1057,12),'Reference_data '!G:G,'Reference_data '!I:I,"First Error",0,1))</f>
        <v>REFINERY-HYDROGENATION 150 TPD</v>
      </c>
      <c r="L1057" s="10"/>
      <c r="M1057" s="10" t="e">
        <f>VLOOKUP(L1057,'Reference_data '!$A$2:$B$17,2,0)</f>
        <v>#N/A</v>
      </c>
      <c r="N1057" s="10" t="e">
        <f>VLOOKUP(L1057,'Reference_data '!$A$2:$C$18,3,0)</f>
        <v>#N/A</v>
      </c>
      <c r="O1057" s="25" t="s">
        <v>988</v>
      </c>
      <c r="P1057" s="10"/>
      <c r="Q1057" s="10"/>
      <c r="R1057" s="10"/>
      <c r="S1057" s="139" t="s">
        <v>1934</v>
      </c>
      <c r="T1057" s="10"/>
      <c r="U1057" s="10"/>
      <c r="V1057" s="26">
        <f ca="1">TODAY()</f>
        <v>45194</v>
      </c>
      <c r="W1057" s="10"/>
      <c r="X1057" s="10"/>
      <c r="Y1057" s="10"/>
      <c r="Z1057" s="10"/>
      <c r="AA1057"/>
      <c r="AB1057"/>
      <c r="AC1057" s="64" t="e">
        <f>_xlfn.XLOOKUP(C1057,DATA1,DATA4,"NA",0,1)</f>
        <v>#REF!</v>
      </c>
    </row>
    <row r="1058" spans="1:29" ht="26.5" customHeight="1" x14ac:dyDescent="0.35">
      <c r="A1058" s="10">
        <f t="shared" si="44"/>
        <v>6</v>
      </c>
      <c r="B1058" s="63">
        <f t="shared" si="43"/>
        <v>1</v>
      </c>
      <c r="C1058" s="149">
        <v>13155125</v>
      </c>
      <c r="D1058" s="146">
        <v>44966</v>
      </c>
      <c r="E1058" s="34" t="s">
        <v>1935</v>
      </c>
      <c r="F1058" s="34" t="s">
        <v>1628</v>
      </c>
      <c r="G1058" s="34" t="s">
        <v>10</v>
      </c>
      <c r="H1058" s="34" t="s">
        <v>218</v>
      </c>
      <c r="I1058" s="34" t="s">
        <v>285</v>
      </c>
      <c r="J1058" s="34" t="s">
        <v>220</v>
      </c>
      <c r="K1058" s="4" t="str">
        <f>IF(_xlfn.XLOOKUP(LEFT(F1058,12),'Reference_data '!G:G,'Reference_data '!I:I,"First Error",0,1)="First Error",_xlfn.XLOOKUP(LEFT(F1058,7),'Reference_data '!G:G,'Reference_data '!H:H,"Second Error",0,1),_xlfn.XLOOKUP(LEFT(F1058,12),'Reference_data '!G:G,'Reference_data '!I:I,"First Error",0,1))</f>
        <v>PACKING</v>
      </c>
      <c r="M1058" s="10" t="e">
        <f>VLOOKUP(L1058,'Reference_data '!$A$2:$B$17,2,0)</f>
        <v>#N/A</v>
      </c>
      <c r="N1058" s="10" t="e">
        <f>VLOOKUP(L1058,'Reference_data '!$A$2:$C$18,3,0)</f>
        <v>#N/A</v>
      </c>
      <c r="S1058" s="139" t="s">
        <v>1186</v>
      </c>
    </row>
    <row r="1059" spans="1:29" ht="26.5" customHeight="1" x14ac:dyDescent="0.35">
      <c r="A1059" s="10">
        <f t="shared" si="44"/>
        <v>6</v>
      </c>
      <c r="B1059" s="63">
        <f t="shared" si="43"/>
        <v>1</v>
      </c>
      <c r="C1059" s="149">
        <v>13155126</v>
      </c>
      <c r="D1059" s="394">
        <v>44966</v>
      </c>
      <c r="E1059" s="34" t="s">
        <v>1936</v>
      </c>
      <c r="F1059" s="34" t="s">
        <v>1576</v>
      </c>
      <c r="G1059" s="34" t="s">
        <v>61</v>
      </c>
      <c r="H1059" s="34" t="s">
        <v>218</v>
      </c>
      <c r="I1059" s="34" t="s">
        <v>285</v>
      </c>
      <c r="J1059" s="34" t="s">
        <v>220</v>
      </c>
      <c r="K1059" s="4" t="str">
        <f>IF(_xlfn.XLOOKUP(LEFT(F1059,12),'Reference_data '!G:G,'Reference_data '!I:I,"First Error",0,1)="First Error",_xlfn.XLOOKUP(LEFT(F1059,7),'Reference_data '!G:G,'Reference_data '!H:H,"Second Error",0,1),_xlfn.XLOOKUP(LEFT(F1059,12),'Reference_data '!G:G,'Reference_data '!I:I,"First Error",0,1))</f>
        <v>PACKING</v>
      </c>
      <c r="M1059" s="10" t="e">
        <f>VLOOKUP(L1059,'Reference_data '!$A$2:$B$17,2,0)</f>
        <v>#N/A</v>
      </c>
      <c r="N1059" s="10" t="e">
        <f>VLOOKUP(L1059,'Reference_data '!$A$2:$C$18,3,0)</f>
        <v>#N/A</v>
      </c>
      <c r="S1059" s="139" t="s">
        <v>1186</v>
      </c>
    </row>
    <row r="1060" spans="1:29" ht="15.5" x14ac:dyDescent="0.35">
      <c r="A1060" s="10">
        <f t="shared" si="44"/>
        <v>6</v>
      </c>
      <c r="B1060" s="63">
        <f t="shared" si="43"/>
        <v>6</v>
      </c>
      <c r="C1060" s="149">
        <v>13155147</v>
      </c>
      <c r="D1060" s="394">
        <v>44967</v>
      </c>
      <c r="E1060" s="34" t="s">
        <v>1937</v>
      </c>
      <c r="F1060" s="34" t="s">
        <v>784</v>
      </c>
      <c r="G1060" s="34" t="s">
        <v>61</v>
      </c>
      <c r="H1060" s="34" t="s">
        <v>218</v>
      </c>
      <c r="I1060" s="34" t="s">
        <v>219</v>
      </c>
      <c r="J1060" s="34" t="s">
        <v>220</v>
      </c>
      <c r="K1060" s="321" t="str">
        <f>IF(_xlfn.XLOOKUP(LEFT(F1060,12),'Reference_data '!G:G,'Reference_data '!I:I,"First Error",0,1)="First Error",_xlfn.XLOOKUP(LEFT(F1060,7),'Reference_data '!G:G,'Reference_data '!H:H,"Second Error",0,1),_xlfn.XLOOKUP(LEFT(F1060,12),'Reference_data '!G:G,'Reference_data '!I:I,"First Error",0,1))</f>
        <v>PACKING</v>
      </c>
      <c r="L1060" s="322">
        <v>2790</v>
      </c>
      <c r="M1060" s="32" t="str">
        <f>VLOOKUP(L1060,'Reference_data '!$A$2:$B$17,2,0)</f>
        <v>Ronak</v>
      </c>
      <c r="N1060" s="10" t="str">
        <f>VLOOKUP(L1060,'Reference_data '!$A$2:$C$18,3,0)</f>
        <v>ELE</v>
      </c>
      <c r="O1060" s="323">
        <v>44966</v>
      </c>
      <c r="P1060" s="322"/>
      <c r="Q1060" s="323">
        <v>44966</v>
      </c>
      <c r="R1060" s="322">
        <v>0.8</v>
      </c>
      <c r="S1060" s="324" t="s">
        <v>1186</v>
      </c>
    </row>
    <row r="1061" spans="1:29" ht="26.5" customHeight="1" x14ac:dyDescent="0.35">
      <c r="A1061" s="10">
        <f t="shared" si="44"/>
        <v>6</v>
      </c>
      <c r="B1061" s="63">
        <f t="shared" si="43"/>
        <v>7</v>
      </c>
      <c r="C1061" s="44">
        <v>13155430</v>
      </c>
      <c r="D1061" s="43">
        <v>44967</v>
      </c>
      <c r="E1061" s="25" t="s">
        <v>1938</v>
      </c>
      <c r="F1061" s="25" t="s">
        <v>1939</v>
      </c>
      <c r="G1061" s="25" t="s">
        <v>92</v>
      </c>
      <c r="H1061" s="25" t="s">
        <v>218</v>
      </c>
      <c r="I1061" s="25" t="s">
        <v>468</v>
      </c>
      <c r="J1061" s="25" t="s">
        <v>220</v>
      </c>
      <c r="K1061" s="4" t="str">
        <f>IF(_xlfn.XLOOKUP(LEFT(F1061,12),'Reference_data '!G:G,'Reference_data '!I:I,"First Error",0,1)="First Error",_xlfn.XLOOKUP(LEFT(F1061,7),'Reference_data '!G:G,'Reference_data '!H:H,"Second Error",0,1),_xlfn.XLOOKUP(LEFT(F1061,12),'Reference_data '!G:G,'Reference_data '!I:I,"First Error",0,1))</f>
        <v>BAKERY 96 TON</v>
      </c>
      <c r="L1061" s="63">
        <v>2800</v>
      </c>
      <c r="M1061" s="10" t="str">
        <f>VLOOKUP(L1061,'Reference_data '!$A$2:$B$17,2,0)</f>
        <v>Dhaval</v>
      </c>
      <c r="N1061" s="10" t="str">
        <f>VLOOKUP(L1061,'Reference_data '!$A$2:$C$18,3,0)</f>
        <v>INS</v>
      </c>
      <c r="O1061" s="134">
        <v>44968</v>
      </c>
      <c r="Q1061" s="134">
        <v>44968</v>
      </c>
      <c r="R1061" s="63">
        <v>1</v>
      </c>
      <c r="S1061" s="139" t="s">
        <v>1940</v>
      </c>
      <c r="AA1061" s="64" t="s">
        <v>140</v>
      </c>
    </row>
    <row r="1062" spans="1:29" ht="26.5" customHeight="1" x14ac:dyDescent="0.35">
      <c r="A1062" s="10">
        <f t="shared" si="44"/>
        <v>10</v>
      </c>
      <c r="B1062" s="10" t="str">
        <f t="shared" si="43"/>
        <v/>
      </c>
      <c r="C1062" s="413">
        <v>12969800</v>
      </c>
      <c r="D1062" s="342">
        <v>44631</v>
      </c>
      <c r="E1062" s="343" t="s">
        <v>1941</v>
      </c>
      <c r="F1062" s="34" t="s">
        <v>1942</v>
      </c>
      <c r="G1062" s="34" t="s">
        <v>10</v>
      </c>
      <c r="H1062" s="34" t="s">
        <v>237</v>
      </c>
      <c r="I1062" s="34" t="s">
        <v>369</v>
      </c>
      <c r="J1062" s="34" t="s">
        <v>246</v>
      </c>
      <c r="K1062" s="327" t="str">
        <f>IF(_xlfn.XLOOKUP(LEFT(F1062,12),'Reference_data '!G:G,'Reference_data '!I:I,"First Error",0,1)="First Error",_xlfn.XLOOKUP(LEFT(F1062,7),'Reference_data '!G:G,'Reference_data '!H:H,"Second Error",0,1),_xlfn.XLOOKUP(LEFT(F1062,12),'Reference_data '!G:G,'Reference_data '!I:I,"First Error",0,1))</f>
        <v>REFINERY-HYDROGENATION 150 TPD</v>
      </c>
      <c r="L1062" s="36"/>
      <c r="M1062" s="36" t="e">
        <f>VLOOKUP(L1062,'Reference_data '!$A$2:$B$17,2,0)</f>
        <v>#N/A</v>
      </c>
      <c r="N1062" s="10" t="e">
        <f>VLOOKUP(L1062,'Reference_data '!$A$2:$C$18,3,0)</f>
        <v>#N/A</v>
      </c>
      <c r="O1062" s="36"/>
      <c r="P1062" s="36"/>
      <c r="Q1062" s="36"/>
      <c r="R1062" s="327"/>
      <c r="S1062" s="327" t="s">
        <v>1943</v>
      </c>
      <c r="T1062" s="4"/>
      <c r="U1062" s="10"/>
      <c r="V1062" s="26">
        <f ca="1">TODAY()</f>
        <v>45194</v>
      </c>
      <c r="W1062" s="10" t="str" cm="1">
        <f t="array" ref="W1062">IF(J1062="WMAT",_xlfn.IFS(U1062-V1062=0,"Update require",U1062-V1062&lt;0,"Pending follow up",U1062-V1062&gt;0,"ASK Later"),"")</f>
        <v/>
      </c>
      <c r="X1062" s="10"/>
      <c r="Y1062" s="10"/>
      <c r="Z1062" s="10"/>
      <c r="AA1062"/>
      <c r="AB1062"/>
      <c r="AC1062" s="64" t="e">
        <f>_xlfn.XLOOKUP(C1062,DATA1,DATA4,"NA",0,1)</f>
        <v>#REF!</v>
      </c>
    </row>
    <row r="1063" spans="1:29" ht="26.5" customHeight="1" x14ac:dyDescent="0.35">
      <c r="A1063" s="10">
        <f t="shared" si="44"/>
        <v>6</v>
      </c>
      <c r="B1063" s="63">
        <f t="shared" si="43"/>
        <v>7</v>
      </c>
      <c r="C1063" s="177">
        <v>13155431</v>
      </c>
      <c r="D1063" s="43">
        <v>44967</v>
      </c>
      <c r="E1063" s="25" t="s">
        <v>1944</v>
      </c>
      <c r="F1063" s="25" t="s">
        <v>854</v>
      </c>
      <c r="G1063" s="25" t="s">
        <v>92</v>
      </c>
      <c r="H1063" s="25" t="s">
        <v>218</v>
      </c>
      <c r="I1063" s="25" t="s">
        <v>468</v>
      </c>
      <c r="J1063" s="25" t="s">
        <v>220</v>
      </c>
      <c r="K1063" s="4" t="str">
        <f>IF(_xlfn.XLOOKUP(LEFT(F1063,12),'Reference_data '!G:G,'Reference_data '!I:I,"First Error",0,1)="First Error",_xlfn.XLOOKUP(LEFT(F1063,7),'Reference_data '!G:G,'Reference_data '!H:H,"Second Error",0,1),_xlfn.XLOOKUP(LEFT(F1063,12),'Reference_data '!G:G,'Reference_data '!I:I,"First Error",0,1))</f>
        <v>BAKERY 96 TON</v>
      </c>
      <c r="M1063" s="10" t="e">
        <f>VLOOKUP(L1063,'Reference_data '!$A$2:$B$17,2,0)</f>
        <v>#N/A</v>
      </c>
      <c r="N1063" s="10" t="e">
        <f>VLOOKUP(L1063,'Reference_data '!$A$2:$C$18,3,0)</f>
        <v>#N/A</v>
      </c>
      <c r="O1063" s="134">
        <v>44968</v>
      </c>
      <c r="Q1063" s="134">
        <v>44968</v>
      </c>
      <c r="S1063" s="139" t="s">
        <v>1945</v>
      </c>
    </row>
    <row r="1064" spans="1:29" ht="26.5" customHeight="1" x14ac:dyDescent="0.35">
      <c r="A1064" s="10">
        <f t="shared" si="44"/>
        <v>18</v>
      </c>
      <c r="B1064" s="10">
        <f t="shared" si="43"/>
        <v>1</v>
      </c>
      <c r="C1064" s="413">
        <v>12998790</v>
      </c>
      <c r="D1064" s="342">
        <v>44683</v>
      </c>
      <c r="E1064" s="391" t="s">
        <v>1946</v>
      </c>
      <c r="F1064" s="34" t="s">
        <v>1942</v>
      </c>
      <c r="G1064" s="34" t="s">
        <v>10</v>
      </c>
      <c r="H1064" s="34" t="s">
        <v>218</v>
      </c>
      <c r="I1064" s="34" t="s">
        <v>266</v>
      </c>
      <c r="J1064" s="34" t="s">
        <v>220</v>
      </c>
      <c r="K1064" s="326" t="str">
        <f>IF(_xlfn.XLOOKUP(LEFT(F1064,12),'Reference_data '!G:G,'Reference_data '!I:I,"First Error",0,1)="First Error",_xlfn.XLOOKUP(LEFT(F1064,7),'Reference_data '!G:G,'Reference_data '!H:H,"Second Error",0,1),_xlfn.XLOOKUP(LEFT(F1064,12),'Reference_data '!G:G,'Reference_data '!I:I,"First Error",0,1))</f>
        <v>REFINERY-HYDROGENATION 150 TPD</v>
      </c>
      <c r="L1064" s="30"/>
      <c r="M1064" s="30" t="e">
        <f>VLOOKUP(L1064,'Reference_data '!$A$2:$B$17,2,0)</f>
        <v>#N/A</v>
      </c>
      <c r="N1064" s="10" t="e">
        <f>VLOOKUP(L1064,'Reference_data '!$A$2:$C$18,3,0)</f>
        <v>#N/A</v>
      </c>
      <c r="O1064" s="30"/>
      <c r="P1064" s="30"/>
      <c r="Q1064" s="30"/>
      <c r="R1064" s="30"/>
      <c r="S1064" s="326"/>
      <c r="T1064" s="10"/>
      <c r="U1064" s="10"/>
      <c r="V1064" s="26">
        <f ca="1">TODAY()</f>
        <v>45194</v>
      </c>
      <c r="W1064" s="10" t="str" cm="1">
        <f t="array" ref="W1064">IF(J1064="WMAT",_xlfn.IFS(U1064-V1064=0,"Update require",U1064-V1064&lt;0,"Pending follow up",U1064-V1064&gt;0,"ASK Later"),"")</f>
        <v/>
      </c>
      <c r="X1064" s="10"/>
      <c r="Y1064" s="10"/>
      <c r="Z1064" s="10"/>
      <c r="AA1064"/>
      <c r="AB1064"/>
      <c r="AC1064" s="64" t="e">
        <f>_xlfn.XLOOKUP(C1064,DATA1,DATA4,"NA",0,1)</f>
        <v>#REF!</v>
      </c>
    </row>
    <row r="1065" spans="1:29" ht="26.5" customHeight="1" x14ac:dyDescent="0.35">
      <c r="A1065" s="10">
        <f t="shared" si="44"/>
        <v>18</v>
      </c>
      <c r="B1065" s="10" t="str">
        <f t="shared" si="43"/>
        <v/>
      </c>
      <c r="C1065" s="413">
        <v>13002345</v>
      </c>
      <c r="D1065" s="385">
        <v>44687</v>
      </c>
      <c r="E1065" s="343" t="s">
        <v>1947</v>
      </c>
      <c r="F1065" s="34" t="s">
        <v>1948</v>
      </c>
      <c r="G1065" s="34" t="s">
        <v>92</v>
      </c>
      <c r="H1065" s="34" t="s">
        <v>237</v>
      </c>
      <c r="I1065" s="34" t="s">
        <v>369</v>
      </c>
      <c r="J1065" s="34" t="s">
        <v>300</v>
      </c>
      <c r="K1065" s="4" t="str">
        <f>IF(_xlfn.XLOOKUP(LEFT(F1065,12),'Reference_data '!G:G,'Reference_data '!I:I,"First Error",0,1)="First Error",_xlfn.XLOOKUP(LEFT(F1065,7),'Reference_data '!G:G,'Reference_data '!H:H,"Second Error",0,1),_xlfn.XLOOKUP(LEFT(F1065,12),'Reference_data '!G:G,'Reference_data '!I:I,"First Error",0,1))</f>
        <v>REFINERY-HYDROGENATION 150 TPD</v>
      </c>
      <c r="L1065" s="10"/>
      <c r="M1065" s="10" t="e">
        <f>VLOOKUP(L1065,'Reference_data '!$A$2:$B$17,2,0)</f>
        <v>#N/A</v>
      </c>
      <c r="N1065" s="10" t="e">
        <f>VLOOKUP(L1065,'Reference_data '!$A$2:$C$18,3,0)</f>
        <v>#N/A</v>
      </c>
      <c r="O1065" s="10"/>
      <c r="P1065" s="10"/>
      <c r="Q1065" s="10"/>
      <c r="R1065" s="10"/>
      <c r="S1065" s="4" t="s">
        <v>1949</v>
      </c>
      <c r="T1065" s="10"/>
      <c r="U1065" s="10"/>
      <c r="V1065" s="26">
        <f ca="1">TODAY()</f>
        <v>45194</v>
      </c>
      <c r="W1065" s="10" t="str" cm="1">
        <f t="array" ref="W1065">IF(J1065="WMAT",_xlfn.IFS(U1065-V1065=0,"Update require",U1065-V1065&lt;0,"Pending follow up",U1065-V1065&gt;0,"ASK Later"),"")</f>
        <v/>
      </c>
      <c r="X1065" s="10"/>
      <c r="Y1065" s="10"/>
      <c r="Z1065" s="10"/>
      <c r="AA1065"/>
      <c r="AB1065"/>
      <c r="AC1065" s="64" t="e">
        <f>_xlfn.XLOOKUP(C1065,DATA1,DATA4,"NA",0,1)</f>
        <v>#REF!</v>
      </c>
    </row>
    <row r="1066" spans="1:29" ht="26.5" customHeight="1" x14ac:dyDescent="0.35">
      <c r="A1066" s="10">
        <f t="shared" si="44"/>
        <v>6</v>
      </c>
      <c r="B1066" s="63">
        <f t="shared" si="43"/>
        <v>1</v>
      </c>
      <c r="C1066" s="398">
        <v>13155492</v>
      </c>
      <c r="D1066" s="394">
        <v>44967</v>
      </c>
      <c r="E1066" s="34" t="s">
        <v>1950</v>
      </c>
      <c r="F1066" s="34" t="s">
        <v>217</v>
      </c>
      <c r="G1066" s="34" t="s">
        <v>61</v>
      </c>
      <c r="H1066" s="34" t="s">
        <v>218</v>
      </c>
      <c r="I1066" s="34" t="s">
        <v>435</v>
      </c>
      <c r="J1066" s="34" t="s">
        <v>220</v>
      </c>
      <c r="K1066" s="321" t="str">
        <f>IF(_xlfn.XLOOKUP(LEFT(F1066,12),'Reference_data '!G:G,'Reference_data '!I:I,"First Error",0,1)="First Error",_xlfn.XLOOKUP(LEFT(F1066,7),'Reference_data '!G:G,'Reference_data '!H:H,"Second Error",0,1),_xlfn.XLOOKUP(LEFT(F1066,12),'Reference_data '!G:G,'Reference_data '!I:I,"First Error",0,1))</f>
        <v>PACKING</v>
      </c>
      <c r="L1066" s="322">
        <v>2799</v>
      </c>
      <c r="M1066" s="32" t="str">
        <f>VLOOKUP(L1066,'Reference_data '!$A$2:$B$17,2,0)</f>
        <v>Prakash</v>
      </c>
      <c r="N1066" s="10" t="str">
        <f>VLOOKUP(L1066,'Reference_data '!$A$2:$C$18,3,0)</f>
        <v>INS</v>
      </c>
      <c r="O1066" s="323">
        <v>44967</v>
      </c>
      <c r="P1066" s="322"/>
      <c r="Q1066" s="322"/>
      <c r="R1066" s="322">
        <v>0.5</v>
      </c>
      <c r="S1066" s="324" t="s">
        <v>1951</v>
      </c>
      <c r="T1066" s="322"/>
    </row>
    <row r="1067" spans="1:29" ht="26.5" customHeight="1" x14ac:dyDescent="0.35">
      <c r="A1067" s="10">
        <f t="shared" si="44"/>
        <v>6</v>
      </c>
      <c r="B1067" s="63">
        <f t="shared" si="43"/>
        <v>1</v>
      </c>
      <c r="C1067" s="177">
        <v>13155574</v>
      </c>
      <c r="D1067" s="43">
        <v>44967</v>
      </c>
      <c r="E1067" s="25" t="s">
        <v>1952</v>
      </c>
      <c r="F1067" s="25" t="s">
        <v>1710</v>
      </c>
      <c r="G1067" s="25" t="s">
        <v>10</v>
      </c>
      <c r="H1067" s="25" t="s">
        <v>218</v>
      </c>
      <c r="I1067" s="25" t="s">
        <v>285</v>
      </c>
      <c r="J1067" s="25" t="s">
        <v>220</v>
      </c>
      <c r="K1067" s="4" t="str">
        <f>IF(_xlfn.XLOOKUP(LEFT(F1067,12),'Reference_data '!G:G,'Reference_data '!I:I,"First Error",0,1)="First Error",_xlfn.XLOOKUP(LEFT(F1067,7),'Reference_data '!G:G,'Reference_data '!H:H,"Second Error",0,1),_xlfn.XLOOKUP(LEFT(F1067,12),'Reference_data '!G:G,'Reference_data '!I:I,"First Error",0,1))</f>
        <v>PACKING</v>
      </c>
      <c r="M1067" s="10" t="e">
        <f>VLOOKUP(L1067,'Reference_data '!$A$2:$B$17,2,0)</f>
        <v>#N/A</v>
      </c>
      <c r="N1067" s="10" t="e">
        <f>VLOOKUP(L1067,'Reference_data '!$A$2:$C$18,3,0)</f>
        <v>#N/A</v>
      </c>
      <c r="S1067" s="139" t="s">
        <v>1186</v>
      </c>
    </row>
    <row r="1068" spans="1:29" ht="26.5" customHeight="1" x14ac:dyDescent="0.35">
      <c r="A1068" s="10">
        <f t="shared" si="44"/>
        <v>6</v>
      </c>
      <c r="B1068" s="63">
        <f t="shared" si="43"/>
        <v>6</v>
      </c>
      <c r="C1068" s="398">
        <v>13155632</v>
      </c>
      <c r="D1068" s="146">
        <v>44967</v>
      </c>
      <c r="E1068" s="34" t="s">
        <v>1953</v>
      </c>
      <c r="F1068" s="34" t="s">
        <v>1208</v>
      </c>
      <c r="G1068" s="34" t="s">
        <v>10</v>
      </c>
      <c r="H1068" s="34" t="s">
        <v>223</v>
      </c>
      <c r="I1068" s="34" t="s">
        <v>233</v>
      </c>
      <c r="J1068" s="34" t="s">
        <v>220</v>
      </c>
      <c r="K1068" s="326" t="str">
        <f>IF(_xlfn.XLOOKUP(LEFT(F1068,12),'Reference_data '!G:G,'Reference_data '!I:I,"First Error",0,1)="First Error",_xlfn.XLOOKUP(LEFT(F1068,7),'Reference_data '!G:G,'Reference_data '!H:H,"Second Error",0,1),_xlfn.XLOOKUP(LEFT(F1068,12),'Reference_data '!G:G,'Reference_data '!I:I,"First Error",0,1))</f>
        <v>BOILER</v>
      </c>
      <c r="L1068" s="242">
        <v>2785</v>
      </c>
      <c r="M1068" s="30" t="str">
        <f>VLOOKUP(L1068,'Reference_data '!$A$2:$B$17,2,0)</f>
        <v>Manu</v>
      </c>
      <c r="N1068" s="10" t="str">
        <f>VLOOKUP(L1068,'Reference_data '!$A$2:$C$18,3,0)</f>
        <v>MEC</v>
      </c>
      <c r="O1068" s="272">
        <v>44967</v>
      </c>
      <c r="P1068" s="242"/>
      <c r="Q1068" s="272">
        <v>44967</v>
      </c>
      <c r="R1068" s="242">
        <v>2.5</v>
      </c>
      <c r="S1068" s="241" t="s">
        <v>1469</v>
      </c>
      <c r="T1068" s="242"/>
      <c r="AA1068" s="64" t="s">
        <v>140</v>
      </c>
    </row>
    <row r="1069" spans="1:29" ht="26.5" customHeight="1" x14ac:dyDescent="0.35">
      <c r="A1069" s="10">
        <f t="shared" si="44"/>
        <v>7</v>
      </c>
      <c r="B1069" s="63">
        <f t="shared" si="43"/>
        <v>1</v>
      </c>
      <c r="C1069" s="398">
        <v>13155939</v>
      </c>
      <c r="D1069" s="146">
        <v>44968</v>
      </c>
      <c r="E1069" s="34" t="s">
        <v>1954</v>
      </c>
      <c r="F1069" s="34" t="s">
        <v>217</v>
      </c>
      <c r="G1069" s="34" t="s">
        <v>10</v>
      </c>
      <c r="H1069" s="34" t="s">
        <v>218</v>
      </c>
      <c r="I1069" s="34" t="s">
        <v>219</v>
      </c>
      <c r="J1069" s="34" t="s">
        <v>220</v>
      </c>
      <c r="K1069" s="4" t="str">
        <f>IF(_xlfn.XLOOKUP(LEFT(F1069,12),'Reference_data '!G:G,'Reference_data '!I:I,"First Error",0,1)="First Error",_xlfn.XLOOKUP(LEFT(F1069,7),'Reference_data '!G:G,'Reference_data '!H:H,"Second Error",0,1),_xlfn.XLOOKUP(LEFT(F1069,12),'Reference_data '!G:G,'Reference_data '!I:I,"First Error",0,1))</f>
        <v>PACKING</v>
      </c>
      <c r="M1069" s="10" t="e">
        <f>VLOOKUP(L1069,'Reference_data '!$A$2:$B$17,2,0)</f>
        <v>#N/A</v>
      </c>
      <c r="N1069" s="10" t="e">
        <f>VLOOKUP(L1069,'Reference_data '!$A$2:$C$18,3,0)</f>
        <v>#N/A</v>
      </c>
      <c r="O1069" s="134">
        <v>44968</v>
      </c>
      <c r="S1069" s="139" t="s">
        <v>1955</v>
      </c>
    </row>
    <row r="1070" spans="1:29" ht="26.5" customHeight="1" x14ac:dyDescent="0.35">
      <c r="A1070" s="10">
        <f t="shared" si="44"/>
        <v>7</v>
      </c>
      <c r="B1070" s="63">
        <f t="shared" si="43"/>
        <v>6</v>
      </c>
      <c r="C1070" s="398">
        <v>13156062</v>
      </c>
      <c r="D1070" s="146">
        <v>44968</v>
      </c>
      <c r="E1070" s="34" t="s">
        <v>1956</v>
      </c>
      <c r="F1070" s="34" t="s">
        <v>72</v>
      </c>
      <c r="G1070" s="34" t="s">
        <v>10</v>
      </c>
      <c r="H1070" s="34" t="s">
        <v>218</v>
      </c>
      <c r="I1070" s="34" t="s">
        <v>291</v>
      </c>
      <c r="J1070" s="34" t="s">
        <v>220</v>
      </c>
      <c r="K1070" s="4" t="str">
        <f>IF(_xlfn.XLOOKUP(LEFT(F1070,12),'Reference_data '!G:G,'Reference_data '!I:I,"First Error",0,1)="First Error",_xlfn.XLOOKUP(LEFT(F1070,7),'Reference_data '!G:G,'Reference_data '!H:H,"Second Error",0,1),_xlfn.XLOOKUP(LEFT(F1070,12),'Reference_data '!G:G,'Reference_data '!I:I,"First Error",0,1))</f>
        <v>PACKING TANKFARM PMFG</v>
      </c>
      <c r="L1070" s="63">
        <v>2781</v>
      </c>
      <c r="M1070" s="10" t="str">
        <f>VLOOKUP(L1070,'Reference_data '!$A$2:$B$17,2,0)</f>
        <v>Bhim Rao</v>
      </c>
      <c r="N1070" s="10" t="str">
        <f>VLOOKUP(L1070,'Reference_data '!$A$2:$C$18,3,0)</f>
        <v>MEC</v>
      </c>
      <c r="O1070" s="134">
        <v>44967</v>
      </c>
      <c r="Q1070" s="134">
        <v>44967</v>
      </c>
      <c r="R1070" s="63">
        <v>2</v>
      </c>
      <c r="AA1070" s="64" t="s">
        <v>140</v>
      </c>
    </row>
    <row r="1071" spans="1:29" ht="26.5" customHeight="1" x14ac:dyDescent="0.35">
      <c r="A1071" s="10">
        <f t="shared" si="44"/>
        <v>7</v>
      </c>
      <c r="B1071" s="63">
        <f t="shared" si="43"/>
        <v>1</v>
      </c>
      <c r="C1071" s="398">
        <v>13156134</v>
      </c>
      <c r="D1071" s="394">
        <v>44968</v>
      </c>
      <c r="E1071" s="34" t="s">
        <v>1957</v>
      </c>
      <c r="F1071" s="34" t="s">
        <v>1958</v>
      </c>
      <c r="G1071" s="34" t="s">
        <v>61</v>
      </c>
      <c r="H1071" s="34" t="s">
        <v>218</v>
      </c>
      <c r="I1071" s="34" t="s">
        <v>435</v>
      </c>
      <c r="J1071" s="34" t="s">
        <v>220</v>
      </c>
      <c r="K1071" s="4" t="str">
        <f>IF(_xlfn.XLOOKUP(LEFT(F1071,12),'Reference_data '!G:G,'Reference_data '!I:I,"First Error",0,1)="First Error",_xlfn.XLOOKUP(LEFT(F1071,7),'Reference_data '!G:G,'Reference_data '!H:H,"Second Error",0,1),_xlfn.XLOOKUP(LEFT(F1071,12),'Reference_data '!G:G,'Reference_data '!I:I,"First Error",0,1))</f>
        <v>PACKING</v>
      </c>
      <c r="M1071" s="10" t="e">
        <f>VLOOKUP(L1071,'Reference_data '!$A$2:$B$17,2,0)</f>
        <v>#N/A</v>
      </c>
      <c r="N1071" s="10" t="e">
        <f>VLOOKUP(L1071,'Reference_data '!$A$2:$C$18,3,0)</f>
        <v>#N/A</v>
      </c>
      <c r="O1071" s="134">
        <v>44968</v>
      </c>
      <c r="S1071" s="139" t="s">
        <v>1186</v>
      </c>
    </row>
    <row r="1072" spans="1:29" ht="26.5" customHeight="1" x14ac:dyDescent="0.35">
      <c r="A1072" s="10">
        <f t="shared" si="44"/>
        <v>19</v>
      </c>
      <c r="B1072" s="10">
        <f t="shared" si="43"/>
        <v>1</v>
      </c>
      <c r="C1072" s="413">
        <v>13005257</v>
      </c>
      <c r="D1072" s="342">
        <v>44693</v>
      </c>
      <c r="E1072" s="343" t="s">
        <v>1959</v>
      </c>
      <c r="F1072" s="34" t="s">
        <v>118</v>
      </c>
      <c r="G1072" s="34" t="s">
        <v>10</v>
      </c>
      <c r="H1072" s="34" t="s">
        <v>237</v>
      </c>
      <c r="I1072" s="34" t="s">
        <v>369</v>
      </c>
      <c r="J1072" s="34" t="s">
        <v>220</v>
      </c>
      <c r="K1072" s="4" t="str">
        <f>IF(_xlfn.XLOOKUP(LEFT(F1072,12),'Reference_data '!G:G,'Reference_data '!I:I,"First Error",0,1)="First Error",_xlfn.XLOOKUP(LEFT(F1072,7),'Reference_data '!G:G,'Reference_data '!H:H,"Second Error",0,1),_xlfn.XLOOKUP(LEFT(F1072,12),'Reference_data '!G:G,'Reference_data '!I:I,"First Error",0,1))</f>
        <v>REFINERY-HYDROGENATION 150 TPD</v>
      </c>
      <c r="L1072" s="10">
        <v>2790</v>
      </c>
      <c r="M1072" s="10" t="s">
        <v>1960</v>
      </c>
      <c r="N1072" s="10" t="str">
        <f>VLOOKUP(L1072,'Reference_data '!$A$2:$C$18,3,0)</f>
        <v>ELE</v>
      </c>
      <c r="O1072" s="26">
        <v>44705</v>
      </c>
      <c r="P1072" s="26"/>
      <c r="Q1072" s="10"/>
      <c r="R1072" s="10"/>
      <c r="S1072" s="4" t="s">
        <v>242</v>
      </c>
      <c r="T1072" s="10"/>
      <c r="U1072" s="10"/>
      <c r="V1072" s="26">
        <f ca="1">TODAY()</f>
        <v>45194</v>
      </c>
      <c r="W1072" s="10" t="str" cm="1">
        <f t="array" ref="W1072">IF(J1072="WMAT",_xlfn.IFS(U1072-V1072=0,"Update require",U1072-V1072&lt;0,"Pending follow up",U1072-V1072&gt;0,"ASK Later"),"")</f>
        <v/>
      </c>
      <c r="X1072" s="10"/>
      <c r="Y1072" s="10"/>
      <c r="Z1072" s="10"/>
      <c r="AA1072"/>
      <c r="AB1072"/>
      <c r="AC1072" s="64" t="e">
        <f>_xlfn.XLOOKUP(C1072,DATA1,DATA4,"NA",0,1)</f>
        <v>#REF!</v>
      </c>
    </row>
    <row r="1073" spans="1:29" ht="26.5" customHeight="1" x14ac:dyDescent="0.35">
      <c r="A1073" s="10">
        <f t="shared" si="44"/>
        <v>7</v>
      </c>
      <c r="B1073" s="63">
        <f t="shared" si="43"/>
        <v>7</v>
      </c>
      <c r="C1073" s="398">
        <v>13156102</v>
      </c>
      <c r="D1073" s="146">
        <v>44968</v>
      </c>
      <c r="E1073" s="34" t="s">
        <v>1961</v>
      </c>
      <c r="F1073" s="34" t="s">
        <v>394</v>
      </c>
      <c r="G1073" s="34" t="s">
        <v>10</v>
      </c>
      <c r="H1073" s="34" t="s">
        <v>218</v>
      </c>
      <c r="I1073" s="34" t="s">
        <v>435</v>
      </c>
      <c r="J1073" s="34" t="s">
        <v>220</v>
      </c>
      <c r="K1073" s="4" t="str">
        <f>IF(_xlfn.XLOOKUP(LEFT(F1073,12),'Reference_data '!G:G,'Reference_data '!I:I,"First Error",0,1)="First Error",_xlfn.XLOOKUP(LEFT(F1073,7),'Reference_data '!G:G,'Reference_data '!H:H,"Second Error",0,1),_xlfn.XLOOKUP(LEFT(F1073,12),'Reference_data '!G:G,'Reference_data '!I:I,"First Error",0,1))</f>
        <v>PACKING</v>
      </c>
      <c r="L1073" s="63">
        <v>3347</v>
      </c>
      <c r="M1073" s="10" t="str">
        <f>VLOOKUP(L1073,'Reference_data '!$A$2:$B$17,2,0)</f>
        <v>Debabrata</v>
      </c>
      <c r="N1073" s="10" t="str">
        <f>VLOOKUP(L1073,'Reference_data '!$A$2:$C$18,3,0)</f>
        <v>MEC</v>
      </c>
      <c r="O1073" s="134">
        <v>44968</v>
      </c>
      <c r="Q1073" s="134">
        <v>44968</v>
      </c>
      <c r="R1073" s="63">
        <v>1</v>
      </c>
    </row>
    <row r="1074" spans="1:29" ht="26.5" customHeight="1" x14ac:dyDescent="0.35">
      <c r="A1074" s="10">
        <f t="shared" si="44"/>
        <v>7</v>
      </c>
      <c r="B1074" s="63">
        <f t="shared" si="43"/>
        <v>1</v>
      </c>
      <c r="C1074" s="398">
        <v>13156141</v>
      </c>
      <c r="D1074" s="146">
        <v>44968</v>
      </c>
      <c r="E1074" s="34" t="s">
        <v>1962</v>
      </c>
      <c r="F1074" s="34" t="s">
        <v>184</v>
      </c>
      <c r="G1074" s="34" t="s">
        <v>10</v>
      </c>
      <c r="H1074" s="34" t="s">
        <v>223</v>
      </c>
      <c r="I1074" s="34" t="s">
        <v>233</v>
      </c>
      <c r="J1074" s="34" t="s">
        <v>220</v>
      </c>
      <c r="K1074" s="4" t="str">
        <f>IF(_xlfn.XLOOKUP(LEFT(F1074,12),'Reference_data '!G:G,'Reference_data '!I:I,"First Error",0,1)="First Error",_xlfn.XLOOKUP(LEFT(F1074,7),'Reference_data '!G:G,'Reference_data '!H:H,"Second Error",0,1),_xlfn.XLOOKUP(LEFT(F1074,12),'Reference_data '!G:G,'Reference_data '!I:I,"First Error",0,1))</f>
        <v>BUILDINGS &amp; INFRASTRUCTURE</v>
      </c>
      <c r="M1074" s="10" t="e">
        <f>VLOOKUP(L1074,'Reference_data '!$A$2:$B$17,2,0)</f>
        <v>#N/A</v>
      </c>
      <c r="N1074" s="10" t="e">
        <f>VLOOKUP(L1074,'Reference_data '!$A$2:$C$18,3,0)</f>
        <v>#N/A</v>
      </c>
    </row>
    <row r="1075" spans="1:29" ht="15.5" x14ac:dyDescent="0.35">
      <c r="A1075" s="10">
        <f t="shared" si="44"/>
        <v>7</v>
      </c>
      <c r="B1075" s="63">
        <f t="shared" si="43"/>
        <v>7</v>
      </c>
      <c r="C1075" s="398">
        <v>13156143</v>
      </c>
      <c r="D1075" s="394">
        <v>44969</v>
      </c>
      <c r="E1075" s="34" t="s">
        <v>1963</v>
      </c>
      <c r="F1075" s="34" t="s">
        <v>1740</v>
      </c>
      <c r="G1075" s="34" t="s">
        <v>92</v>
      </c>
      <c r="H1075" s="34" t="s">
        <v>218</v>
      </c>
      <c r="I1075" s="34" t="s">
        <v>435</v>
      </c>
      <c r="J1075" s="34" t="s">
        <v>220</v>
      </c>
      <c r="K1075" s="4" t="str">
        <f>IF(_xlfn.XLOOKUP(LEFT(F1075,12),'Reference_data '!G:G,'Reference_data '!I:I,"First Error",0,1)="First Error",_xlfn.XLOOKUP(LEFT(F1075,7),'Reference_data '!G:G,'Reference_data '!H:H,"Second Error",0,1),_xlfn.XLOOKUP(LEFT(F1075,12),'Reference_data '!G:G,'Reference_data '!I:I,"First Error",0,1))</f>
        <v>PACKING</v>
      </c>
      <c r="L1075" s="63">
        <v>2799</v>
      </c>
      <c r="M1075" s="10" t="str">
        <f>VLOOKUP(L1075,'Reference_data '!$A$2:$B$17,2,0)</f>
        <v>Prakash</v>
      </c>
      <c r="N1075" s="10" t="str">
        <f>VLOOKUP(L1075,'Reference_data '!$A$2:$C$18,3,0)</f>
        <v>INS</v>
      </c>
      <c r="O1075" s="134">
        <v>44969</v>
      </c>
      <c r="Q1075" s="134">
        <v>44969</v>
      </c>
      <c r="R1075" s="63">
        <v>0.5</v>
      </c>
      <c r="S1075" s="139" t="s">
        <v>221</v>
      </c>
    </row>
    <row r="1076" spans="1:29" ht="26.5" customHeight="1" x14ac:dyDescent="0.35">
      <c r="A1076" s="10">
        <f t="shared" si="44"/>
        <v>7</v>
      </c>
      <c r="B1076" s="63">
        <f t="shared" si="43"/>
        <v>1</v>
      </c>
      <c r="C1076" s="398">
        <v>13156149</v>
      </c>
      <c r="D1076" s="146">
        <v>44968</v>
      </c>
      <c r="E1076" s="34" t="s">
        <v>1964</v>
      </c>
      <c r="F1076" s="34" t="s">
        <v>791</v>
      </c>
      <c r="G1076" s="34" t="s">
        <v>10</v>
      </c>
      <c r="H1076" s="34" t="s">
        <v>237</v>
      </c>
      <c r="I1076" s="34" t="s">
        <v>382</v>
      </c>
      <c r="J1076" s="34" t="s">
        <v>220</v>
      </c>
      <c r="K1076" s="4" t="str">
        <f>IF(_xlfn.XLOOKUP(LEFT(F1076,12),'Reference_data '!G:G,'Reference_data '!I:I,"First Error",0,1)="First Error",_xlfn.XLOOKUP(LEFT(F1076,7),'Reference_data '!G:G,'Reference_data '!H:H,"Second Error",0,1),_xlfn.XLOOKUP(LEFT(F1076,12),'Reference_data '!G:G,'Reference_data '!I:I,"First Error",0,1))</f>
        <v>PACKING</v>
      </c>
      <c r="M1076" s="10" t="e">
        <f>VLOOKUP(L1076,'Reference_data '!$A$2:$B$17,2,0)</f>
        <v>#N/A</v>
      </c>
      <c r="N1076" s="10" t="e">
        <f>VLOOKUP(L1076,'Reference_data '!$A$2:$C$18,3,0)</f>
        <v>#N/A</v>
      </c>
      <c r="S1076" s="139" t="s">
        <v>1186</v>
      </c>
    </row>
    <row r="1077" spans="1:29" ht="26.5" customHeight="1" x14ac:dyDescent="0.35">
      <c r="A1077" s="10">
        <f t="shared" si="44"/>
        <v>18</v>
      </c>
      <c r="B1077" s="10">
        <f t="shared" si="43"/>
        <v>1</v>
      </c>
      <c r="C1077" s="413">
        <v>13002344</v>
      </c>
      <c r="D1077" s="385">
        <v>44687</v>
      </c>
      <c r="E1077" s="343" t="s">
        <v>1965</v>
      </c>
      <c r="F1077" s="34" t="s">
        <v>118</v>
      </c>
      <c r="G1077" s="34" t="s">
        <v>92</v>
      </c>
      <c r="H1077" s="34" t="s">
        <v>237</v>
      </c>
      <c r="I1077" s="34" t="s">
        <v>369</v>
      </c>
      <c r="J1077" s="34" t="s">
        <v>220</v>
      </c>
      <c r="K1077" s="4" t="str">
        <f>IF(_xlfn.XLOOKUP(LEFT(F1077,12),'Reference_data '!G:G,'Reference_data '!I:I,"First Error",0,1)="First Error",_xlfn.XLOOKUP(LEFT(F1077,7),'Reference_data '!G:G,'Reference_data '!H:H,"Second Error",0,1),_xlfn.XLOOKUP(LEFT(F1077,12),'Reference_data '!G:G,'Reference_data '!I:I,"First Error",0,1))</f>
        <v>REFINERY-HYDROGENATION 150 TPD</v>
      </c>
      <c r="L1077" s="10">
        <v>8</v>
      </c>
      <c r="M1077" s="10" t="s">
        <v>855</v>
      </c>
      <c r="N1077" s="10" t="str">
        <f>VLOOKUP(L1077,'Reference_data '!$A$2:$C$18,3,0)</f>
        <v>EXT</v>
      </c>
      <c r="O1077" s="26">
        <v>44885</v>
      </c>
      <c r="P1077" s="10"/>
      <c r="Q1077" s="10"/>
      <c r="R1077" s="10"/>
      <c r="S1077" s="4" t="s">
        <v>1966</v>
      </c>
      <c r="T1077" s="10"/>
      <c r="U1077" s="10"/>
      <c r="V1077" s="26">
        <f ca="1">TODAY()</f>
        <v>45194</v>
      </c>
      <c r="W1077" s="10" t="str" cm="1">
        <f t="array" ref="W1077">IF(J1077="WMAT",_xlfn.IFS(U1077-V1077=0,"Update require",U1077-V1077&lt;0,"Pending follow up",U1077-V1077&gt;0,"ASK Later"),"")</f>
        <v/>
      </c>
      <c r="X1077" s="10"/>
      <c r="Y1077" s="10"/>
      <c r="Z1077" s="10"/>
      <c r="AA1077"/>
      <c r="AB1077"/>
      <c r="AC1077" s="64" t="e">
        <f>_xlfn.XLOOKUP(C1077,DATA1,DATA4,"NA",0,1)</f>
        <v>#REF!</v>
      </c>
    </row>
    <row r="1078" spans="1:29" ht="26.5" customHeight="1" x14ac:dyDescent="0.35">
      <c r="A1078" s="10">
        <f t="shared" si="44"/>
        <v>37</v>
      </c>
      <c r="B1078" s="10">
        <f t="shared" si="43"/>
        <v>1</v>
      </c>
      <c r="C1078" s="398">
        <v>13070499</v>
      </c>
      <c r="D1078" s="387">
        <v>44814</v>
      </c>
      <c r="E1078" s="343" t="s">
        <v>1967</v>
      </c>
      <c r="F1078" s="34" t="s">
        <v>118</v>
      </c>
      <c r="G1078" s="34" t="s">
        <v>92</v>
      </c>
      <c r="H1078" s="34" t="s">
        <v>218</v>
      </c>
      <c r="I1078" s="34" t="s">
        <v>291</v>
      </c>
      <c r="J1078" s="34" t="s">
        <v>220</v>
      </c>
      <c r="K1078" s="4" t="str">
        <f>IF(_xlfn.XLOOKUP(LEFT(F1078,12),'Reference_data '!G:G,'Reference_data '!I:I,"First Error",0,1)="First Error",_xlfn.XLOOKUP(LEFT(F1078,7),'Reference_data '!G:G,'Reference_data '!H:H,"Second Error",0,1),_xlfn.XLOOKUP(LEFT(F1078,12),'Reference_data '!G:G,'Reference_data '!I:I,"First Error",0,1))</f>
        <v>REFINERY-HYDROGENATION 150 TPD</v>
      </c>
      <c r="M1078" s="63" t="e">
        <f>VLOOKUP(L1078,'Reference_data '!$A$2:$B$17,2,0)</f>
        <v>#N/A</v>
      </c>
      <c r="N1078" s="10" t="e">
        <f>VLOOKUP(L1078,'Reference_data '!$A$2:$C$18,3,0)</f>
        <v>#N/A</v>
      </c>
      <c r="AC1078" s="64" t="e">
        <f>_xlfn.XLOOKUP(C1078,DATA1,DATA4,"NA",0,1)</f>
        <v>#REF!</v>
      </c>
    </row>
    <row r="1079" spans="1:29" ht="26.5" customHeight="1" x14ac:dyDescent="0.35">
      <c r="A1079" s="10">
        <f t="shared" si="44"/>
        <v>2</v>
      </c>
      <c r="B1079" s="10">
        <f t="shared" si="43"/>
        <v>2</v>
      </c>
      <c r="C1079" s="398">
        <v>13138652</v>
      </c>
      <c r="D1079" s="146">
        <v>44939</v>
      </c>
      <c r="E1079" s="34" t="s">
        <v>1968</v>
      </c>
      <c r="F1079" s="34" t="s">
        <v>118</v>
      </c>
      <c r="G1079" s="34" t="s">
        <v>10</v>
      </c>
      <c r="H1079" s="34" t="s">
        <v>237</v>
      </c>
      <c r="I1079" s="34" t="s">
        <v>307</v>
      </c>
      <c r="J1079" s="34" t="s">
        <v>220</v>
      </c>
      <c r="K1079" s="4" t="str">
        <f>IF(_xlfn.XLOOKUP(LEFT(F1079,12),'Reference_data '!G:G,'Reference_data '!I:I,"First Error",0,1)="First Error",_xlfn.XLOOKUP(LEFT(F1079,7),'Reference_data '!G:G,'Reference_data '!H:H,"Second Error",0,1),_xlfn.XLOOKUP(LEFT(F1079,12),'Reference_data '!G:G,'Reference_data '!I:I,"First Error",0,1))</f>
        <v>REFINERY-HYDROGENATION 150 TPD</v>
      </c>
      <c r="M1079" s="10" t="e">
        <f>VLOOKUP(L1079,'Reference_data '!$A$2:$B$17,2,0)</f>
        <v>#N/A</v>
      </c>
      <c r="N1079" s="10" t="e">
        <f>VLOOKUP(L1079,'Reference_data '!$A$2:$C$18,3,0)</f>
        <v>#N/A</v>
      </c>
      <c r="O1079" s="134">
        <v>44939</v>
      </c>
      <c r="Q1079" s="134">
        <v>44939</v>
      </c>
    </row>
    <row r="1080" spans="1:29" ht="26.5" customHeight="1" x14ac:dyDescent="0.35">
      <c r="A1080" s="10">
        <f t="shared" si="44"/>
        <v>7</v>
      </c>
      <c r="B1080" s="63">
        <f t="shared" si="43"/>
        <v>7</v>
      </c>
      <c r="C1080" s="398">
        <v>13156284</v>
      </c>
      <c r="D1080" s="146">
        <v>44968</v>
      </c>
      <c r="E1080" s="34" t="s">
        <v>1969</v>
      </c>
      <c r="F1080" s="34" t="s">
        <v>106</v>
      </c>
      <c r="G1080" s="34" t="s">
        <v>61</v>
      </c>
      <c r="H1080" s="34" t="s">
        <v>218</v>
      </c>
      <c r="I1080" s="34" t="s">
        <v>285</v>
      </c>
      <c r="J1080" s="34" t="s">
        <v>220</v>
      </c>
      <c r="K1080" s="4" t="str">
        <f>IF(_xlfn.XLOOKUP(LEFT(F1080,12),'Reference_data '!G:G,'Reference_data '!I:I,"First Error",0,1)="First Error",_xlfn.XLOOKUP(LEFT(F1080,7),'Reference_data '!G:G,'Reference_data '!H:H,"Second Error",0,1),_xlfn.XLOOKUP(LEFT(F1080,12),'Reference_data '!G:G,'Reference_data '!I:I,"First Error",0,1))</f>
        <v>WAREHOUSE</v>
      </c>
      <c r="L1080" s="63">
        <v>3195</v>
      </c>
      <c r="M1080" s="10" t="str">
        <f>VLOOKUP(L1080,'Reference_data '!$A$2:$B$17,2,0)</f>
        <v>Mehul</v>
      </c>
      <c r="N1080" s="10" t="str">
        <f>VLOOKUP(L1080,'Reference_data '!$A$2:$C$18,3,0)</f>
        <v>ELE</v>
      </c>
      <c r="O1080" s="134">
        <v>44968</v>
      </c>
      <c r="Q1080" s="134">
        <v>44968</v>
      </c>
      <c r="R1080" s="63">
        <v>2</v>
      </c>
      <c r="S1080" s="139" t="s">
        <v>1970</v>
      </c>
    </row>
    <row r="1081" spans="1:29" ht="26.5" customHeight="1" x14ac:dyDescent="0.35">
      <c r="A1081" s="10">
        <f t="shared" si="44"/>
        <v>3</v>
      </c>
      <c r="B1081" s="10">
        <f t="shared" ref="B1081:B1144" si="45">IF(J1081="COMP",WEEKNUM(Q1081,16),"")</f>
        <v>1</v>
      </c>
      <c r="C1081" s="398">
        <v>13139804</v>
      </c>
      <c r="D1081" s="146">
        <v>44940</v>
      </c>
      <c r="E1081" s="34" t="s">
        <v>1971</v>
      </c>
      <c r="F1081" s="34" t="s">
        <v>1972</v>
      </c>
      <c r="G1081" s="34" t="s">
        <v>92</v>
      </c>
      <c r="H1081" s="34" t="s">
        <v>218</v>
      </c>
      <c r="I1081" s="34" t="s">
        <v>266</v>
      </c>
      <c r="J1081" s="34" t="s">
        <v>220</v>
      </c>
      <c r="K1081" s="4" t="str">
        <f>IF(_xlfn.XLOOKUP(LEFT(F1081,12),'Reference_data '!G:G,'Reference_data '!I:I,"First Error",0,1)="First Error",_xlfn.XLOOKUP(LEFT(F1081,7),'Reference_data '!G:G,'Reference_data '!H:H,"Second Error",0,1),_xlfn.XLOOKUP(LEFT(F1081,12),'Reference_data '!G:G,'Reference_data '!I:I,"First Error",0,1))</f>
        <v>REFINERY-HYDROGENATION 150 TPD</v>
      </c>
      <c r="M1081" s="10" t="e">
        <f>VLOOKUP(L1081,'Reference_data '!$A$2:$B$17,2,0)</f>
        <v>#N/A</v>
      </c>
      <c r="N1081" s="10" t="e">
        <f>VLOOKUP(L1081,'Reference_data '!$A$2:$C$18,3,0)</f>
        <v>#N/A</v>
      </c>
    </row>
    <row r="1082" spans="1:29" ht="26.5" customHeight="1" x14ac:dyDescent="0.35">
      <c r="A1082" s="10">
        <f t="shared" si="44"/>
        <v>3</v>
      </c>
      <c r="B1082" s="10">
        <f t="shared" si="45"/>
        <v>3</v>
      </c>
      <c r="C1082" s="398">
        <v>13140271</v>
      </c>
      <c r="D1082" s="146">
        <v>44942</v>
      </c>
      <c r="E1082" s="34" t="s">
        <v>1973</v>
      </c>
      <c r="F1082" s="34" t="s">
        <v>118</v>
      </c>
      <c r="G1082" s="34" t="s">
        <v>10</v>
      </c>
      <c r="H1082" s="34" t="s">
        <v>218</v>
      </c>
      <c r="I1082" s="34" t="s">
        <v>263</v>
      </c>
      <c r="J1082" s="34" t="s">
        <v>220</v>
      </c>
      <c r="K1082" s="4" t="str">
        <f>IF(_xlfn.XLOOKUP(LEFT(F1082,12),'Reference_data '!G:G,'Reference_data '!I:I,"First Error",0,1)="First Error",_xlfn.XLOOKUP(LEFT(F1082,7),'Reference_data '!G:G,'Reference_data '!H:H,"Second Error",0,1),_xlfn.XLOOKUP(LEFT(F1082,12),'Reference_data '!G:G,'Reference_data '!I:I,"First Error",0,1))</f>
        <v>REFINERY-HYDROGENATION 150 TPD</v>
      </c>
      <c r="L1082" s="63">
        <v>2787</v>
      </c>
      <c r="M1082" s="10" t="str">
        <f>VLOOKUP(L1082,'Reference_data '!$A$2:$B$17,2,0)</f>
        <v>Vikram</v>
      </c>
      <c r="N1082" s="10" t="str">
        <f>VLOOKUP(L1082,'Reference_data '!$A$2:$C$18,3,0)</f>
        <v>MEC</v>
      </c>
      <c r="O1082" s="134">
        <v>44942</v>
      </c>
      <c r="Q1082" s="134">
        <v>44942</v>
      </c>
      <c r="R1082" s="63">
        <v>1</v>
      </c>
      <c r="S1082" s="139" t="s">
        <v>1974</v>
      </c>
      <c r="AA1082" s="64" t="s">
        <v>66</v>
      </c>
    </row>
    <row r="1083" spans="1:29" ht="26.5" customHeight="1" x14ac:dyDescent="0.35">
      <c r="A1083" s="10">
        <f t="shared" si="44"/>
        <v>7</v>
      </c>
      <c r="B1083" s="63">
        <f t="shared" si="45"/>
        <v>7</v>
      </c>
      <c r="C1083" s="398">
        <v>13156446</v>
      </c>
      <c r="D1083" s="146">
        <v>44969</v>
      </c>
      <c r="E1083" s="34" t="s">
        <v>1975</v>
      </c>
      <c r="F1083" s="34" t="s">
        <v>182</v>
      </c>
      <c r="G1083" s="34" t="s">
        <v>10</v>
      </c>
      <c r="H1083" s="34" t="s">
        <v>218</v>
      </c>
      <c r="I1083" s="34" t="s">
        <v>291</v>
      </c>
      <c r="J1083" s="34" t="s">
        <v>220</v>
      </c>
      <c r="K1083" s="4" t="str">
        <f>IF(_xlfn.XLOOKUP(LEFT(F1083,12),'Reference_data '!G:G,'Reference_data '!I:I,"First Error",0,1)="First Error",_xlfn.XLOOKUP(LEFT(F1083,7),'Reference_data '!G:G,'Reference_data '!H:H,"Second Error",0,1),_xlfn.XLOOKUP(LEFT(F1083,12),'Reference_data '!G:G,'Reference_data '!I:I,"First Error",0,1))</f>
        <v>Kandla plant</v>
      </c>
      <c r="L1083" s="63">
        <v>2799</v>
      </c>
      <c r="M1083" s="10" t="str">
        <f>VLOOKUP(L1083,'Reference_data '!$A$2:$B$17,2,0)</f>
        <v>Prakash</v>
      </c>
      <c r="N1083" s="10" t="str">
        <f>VLOOKUP(L1083,'Reference_data '!$A$2:$C$18,3,0)</f>
        <v>INS</v>
      </c>
      <c r="O1083" s="134">
        <v>44968</v>
      </c>
      <c r="Q1083" s="134">
        <v>44968</v>
      </c>
      <c r="R1083" s="63">
        <v>0.5</v>
      </c>
    </row>
    <row r="1084" spans="1:29" ht="26.5" customHeight="1" x14ac:dyDescent="0.35">
      <c r="A1084" s="10">
        <f t="shared" si="44"/>
        <v>7</v>
      </c>
      <c r="B1084" s="63">
        <f t="shared" si="45"/>
        <v>7</v>
      </c>
      <c r="C1084" s="398">
        <v>13156594</v>
      </c>
      <c r="D1084" s="146">
        <v>44968</v>
      </c>
      <c r="E1084" s="34" t="s">
        <v>1976</v>
      </c>
      <c r="F1084" s="34" t="s">
        <v>87</v>
      </c>
      <c r="G1084" s="34" t="s">
        <v>92</v>
      </c>
      <c r="H1084" s="34" t="s">
        <v>223</v>
      </c>
      <c r="I1084" s="34" t="s">
        <v>233</v>
      </c>
      <c r="J1084" s="34" t="s">
        <v>220</v>
      </c>
      <c r="K1084" s="4" t="str">
        <f>IF(_xlfn.XLOOKUP(LEFT(F1084,12),'Reference_data '!G:G,'Reference_data '!I:I,"First Error",0,1)="First Error",_xlfn.XLOOKUP(LEFT(F1084,7),'Reference_data '!G:G,'Reference_data '!H:H,"Second Error",0,1),_xlfn.XLOOKUP(LEFT(F1084,12),'Reference_data '!G:G,'Reference_data '!I:I,"First Error",0,1))</f>
        <v>BOILER</v>
      </c>
      <c r="L1084" s="63">
        <v>2799</v>
      </c>
      <c r="M1084" s="10" t="str">
        <f>VLOOKUP(L1084,'Reference_data '!$A$2:$B$17,2,0)</f>
        <v>Prakash</v>
      </c>
      <c r="N1084" s="10" t="str">
        <f>VLOOKUP(L1084,'Reference_data '!$A$2:$C$18,3,0)</f>
        <v>INS</v>
      </c>
      <c r="O1084" s="134">
        <v>44969</v>
      </c>
      <c r="Q1084" s="134">
        <v>44969</v>
      </c>
      <c r="R1084" s="63">
        <v>0.5</v>
      </c>
      <c r="S1084" s="139" t="s">
        <v>1977</v>
      </c>
      <c r="AA1084" s="64" t="s">
        <v>1796</v>
      </c>
    </row>
    <row r="1085" spans="1:29" ht="26.5" customHeight="1" x14ac:dyDescent="0.35">
      <c r="A1085" s="10">
        <f t="shared" si="44"/>
        <v>3</v>
      </c>
      <c r="B1085" s="10">
        <f t="shared" si="45"/>
        <v>1</v>
      </c>
      <c r="C1085" s="398">
        <v>13142902</v>
      </c>
      <c r="D1085" s="146">
        <v>44945</v>
      </c>
      <c r="E1085" s="34" t="s">
        <v>1978</v>
      </c>
      <c r="F1085" s="34" t="s">
        <v>1979</v>
      </c>
      <c r="G1085" s="34" t="s">
        <v>10</v>
      </c>
      <c r="H1085" s="34" t="s">
        <v>218</v>
      </c>
      <c r="I1085" s="34" t="s">
        <v>266</v>
      </c>
      <c r="J1085" s="34" t="s">
        <v>220</v>
      </c>
      <c r="K1085" s="4" t="str">
        <f>IF(_xlfn.XLOOKUP(LEFT(F1085,12),'Reference_data '!G:G,'Reference_data '!I:I,"First Error",0,1)="First Error",_xlfn.XLOOKUP(LEFT(F1085,7),'Reference_data '!G:G,'Reference_data '!H:H,"Second Error",0,1),_xlfn.XLOOKUP(LEFT(F1085,12),'Reference_data '!G:G,'Reference_data '!I:I,"First Error",0,1))</f>
        <v>REFINERY-HYDROGENATION 150 TPD</v>
      </c>
      <c r="M1085" s="10" t="e">
        <f>VLOOKUP(L1085,'Reference_data '!$A$2:$B$17,2,0)</f>
        <v>#N/A</v>
      </c>
      <c r="N1085" s="10" t="e">
        <f>VLOOKUP(L1085,'Reference_data '!$A$2:$C$18,3,0)</f>
        <v>#N/A</v>
      </c>
    </row>
    <row r="1086" spans="1:29" ht="26.5" customHeight="1" x14ac:dyDescent="0.35">
      <c r="A1086" s="10">
        <f t="shared" si="44"/>
        <v>7</v>
      </c>
      <c r="B1086" s="63">
        <f t="shared" si="45"/>
        <v>8</v>
      </c>
      <c r="C1086" s="398">
        <v>13156652</v>
      </c>
      <c r="D1086" s="146">
        <v>44968</v>
      </c>
      <c r="E1086" s="34" t="s">
        <v>1980</v>
      </c>
      <c r="F1086" s="34" t="s">
        <v>1833</v>
      </c>
      <c r="G1086" s="34" t="s">
        <v>10</v>
      </c>
      <c r="H1086" s="34" t="s">
        <v>223</v>
      </c>
      <c r="I1086" s="34" t="s">
        <v>233</v>
      </c>
      <c r="J1086" s="34" t="s">
        <v>220</v>
      </c>
      <c r="K1086" s="4" t="str">
        <f>IF(_xlfn.XLOOKUP(LEFT(F1086,12),'Reference_data '!G:G,'Reference_data '!I:I,"First Error",0,1)="First Error",_xlfn.XLOOKUP(LEFT(F1086,7),'Reference_data '!G:G,'Reference_data '!H:H,"Second Error",0,1),_xlfn.XLOOKUP(LEFT(F1086,12),'Reference_data '!G:G,'Reference_data '!I:I,"First Error",0,1))</f>
        <v xml:space="preserve"> ETP</v>
      </c>
      <c r="L1086" s="63">
        <v>2791</v>
      </c>
      <c r="M1086" s="10" t="str">
        <f>VLOOKUP(L1086,'Reference_data '!$A$2:$B$17,2,0)</f>
        <v>Champak</v>
      </c>
      <c r="N1086" s="10" t="str">
        <f>VLOOKUP(L1086,'Reference_data '!$A$2:$C$18,3,0)</f>
        <v>ELE</v>
      </c>
      <c r="O1086" s="134">
        <v>44980</v>
      </c>
      <c r="P1086" s="134"/>
      <c r="Q1086" s="134">
        <v>44980</v>
      </c>
      <c r="R1086" s="63">
        <v>1</v>
      </c>
      <c r="S1086" s="139" t="s">
        <v>1981</v>
      </c>
    </row>
    <row r="1087" spans="1:29" ht="26.5" customHeight="1" x14ac:dyDescent="0.35">
      <c r="A1087" s="10">
        <f t="shared" si="44"/>
        <v>7</v>
      </c>
      <c r="B1087" s="63">
        <f t="shared" si="45"/>
        <v>1</v>
      </c>
      <c r="C1087" s="398">
        <v>13156652</v>
      </c>
      <c r="D1087" s="146">
        <v>44968</v>
      </c>
      <c r="E1087" s="34" t="s">
        <v>1980</v>
      </c>
      <c r="F1087" s="34" t="s">
        <v>1833</v>
      </c>
      <c r="G1087" s="34" t="s">
        <v>10</v>
      </c>
      <c r="H1087" s="34" t="s">
        <v>223</v>
      </c>
      <c r="I1087" s="34" t="s">
        <v>233</v>
      </c>
      <c r="J1087" s="34" t="s">
        <v>220</v>
      </c>
      <c r="K1087" s="4" t="str">
        <f>IF(_xlfn.XLOOKUP(LEFT(F1087,12),'Reference_data '!G:G,'Reference_data '!I:I,"First Error",0,1)="First Error",_xlfn.XLOOKUP(LEFT(F1087,7),'Reference_data '!G:G,'Reference_data '!H:H,"Second Error",0,1),_xlfn.XLOOKUP(LEFT(F1087,12),'Reference_data '!G:G,'Reference_data '!I:I,"First Error",0,1))</f>
        <v xml:space="preserve"> ETP</v>
      </c>
      <c r="L1087" s="63">
        <v>2785</v>
      </c>
      <c r="M1087" s="10" t="str">
        <f>VLOOKUP(L1087,'Reference_data '!$A$2:$B$17,2,0)</f>
        <v>Manu</v>
      </c>
      <c r="N1087" s="10" t="str">
        <f>VLOOKUP(L1087,'Reference_data '!$A$2:$C$18,3,0)</f>
        <v>MEC</v>
      </c>
      <c r="O1087" s="134">
        <v>44973</v>
      </c>
      <c r="P1087" s="134">
        <v>44975</v>
      </c>
    </row>
    <row r="1088" spans="1:29" ht="26.5" customHeight="1" x14ac:dyDescent="0.35">
      <c r="A1088" s="10">
        <f t="shared" si="44"/>
        <v>7</v>
      </c>
      <c r="B1088" s="63">
        <f t="shared" si="45"/>
        <v>7</v>
      </c>
      <c r="C1088" s="398">
        <v>13156664</v>
      </c>
      <c r="D1088" s="394">
        <v>44969</v>
      </c>
      <c r="E1088" s="34" t="s">
        <v>1982</v>
      </c>
      <c r="F1088" s="34" t="s">
        <v>1740</v>
      </c>
      <c r="G1088" s="34" t="s">
        <v>92</v>
      </c>
      <c r="H1088" s="34" t="s">
        <v>218</v>
      </c>
      <c r="I1088" s="34" t="s">
        <v>285</v>
      </c>
      <c r="J1088" s="34" t="s">
        <v>220</v>
      </c>
      <c r="K1088" s="4" t="str">
        <f>IF(_xlfn.XLOOKUP(LEFT(F1088,12),'Reference_data '!G:G,'Reference_data '!I:I,"First Error",0,1)="First Error",_xlfn.XLOOKUP(LEFT(F1088,7),'Reference_data '!G:G,'Reference_data '!H:H,"Second Error",0,1),_xlfn.XLOOKUP(LEFT(F1088,12),'Reference_data '!G:G,'Reference_data '!I:I,"First Error",0,1))</f>
        <v>PACKING</v>
      </c>
      <c r="L1088" s="63">
        <v>2799</v>
      </c>
      <c r="M1088" s="10" t="str">
        <f>VLOOKUP(L1088,'Reference_data '!$A$2:$B$17,2,0)</f>
        <v>Prakash</v>
      </c>
      <c r="N1088" s="10" t="str">
        <f>VLOOKUP(L1088,'Reference_data '!$A$2:$C$18,3,0)</f>
        <v>INS</v>
      </c>
      <c r="O1088" s="134">
        <v>44969</v>
      </c>
      <c r="Q1088" s="134">
        <v>44969</v>
      </c>
      <c r="R1088" s="63">
        <v>0.5</v>
      </c>
      <c r="S1088" s="139" t="s">
        <v>221</v>
      </c>
    </row>
    <row r="1089" spans="1:27" ht="26.5" customHeight="1" x14ac:dyDescent="0.35">
      <c r="A1089" s="10">
        <f t="shared" si="44"/>
        <v>7</v>
      </c>
      <c r="B1089" s="63">
        <f t="shared" si="45"/>
        <v>1</v>
      </c>
      <c r="C1089" s="398">
        <v>13156742</v>
      </c>
      <c r="D1089" s="394">
        <v>44970</v>
      </c>
      <c r="E1089" s="34" t="s">
        <v>1983</v>
      </c>
      <c r="F1089" s="34" t="s">
        <v>723</v>
      </c>
      <c r="G1089" s="34" t="s">
        <v>92</v>
      </c>
      <c r="H1089" s="34" t="s">
        <v>218</v>
      </c>
      <c r="I1089" s="34" t="s">
        <v>219</v>
      </c>
      <c r="J1089" s="34" t="s">
        <v>220</v>
      </c>
      <c r="K1089" s="4" t="str">
        <f>IF(_xlfn.XLOOKUP(LEFT(F1089,12),'Reference_data '!G:G,'Reference_data '!I:I,"First Error",0,1)="First Error",_xlfn.XLOOKUP(LEFT(F1089,7),'Reference_data '!G:G,'Reference_data '!H:H,"Second Error",0,1),_xlfn.XLOOKUP(LEFT(F1089,12),'Reference_data '!G:G,'Reference_data '!I:I,"First Error",0,1))</f>
        <v>PACKING</v>
      </c>
      <c r="M1089" s="10" t="e">
        <f>VLOOKUP(L1089,'Reference_data '!$A$2:$B$17,2,0)</f>
        <v>#N/A</v>
      </c>
      <c r="N1089" s="10" t="e">
        <f>VLOOKUP(L1089,'Reference_data '!$A$2:$C$18,3,0)</f>
        <v>#N/A</v>
      </c>
      <c r="S1089" s="139" t="s">
        <v>1186</v>
      </c>
    </row>
    <row r="1090" spans="1:27" ht="26.5" customHeight="1" x14ac:dyDescent="0.35">
      <c r="A1090" s="10">
        <f t="shared" ref="A1090:A1153" si="46">WEEKNUM($D1090,16)</f>
        <v>7</v>
      </c>
      <c r="B1090" s="63">
        <f t="shared" si="45"/>
        <v>1</v>
      </c>
      <c r="C1090" s="398">
        <v>13156743</v>
      </c>
      <c r="D1090" s="394">
        <v>44970</v>
      </c>
      <c r="E1090" s="34" t="s">
        <v>1984</v>
      </c>
      <c r="F1090" s="34" t="s">
        <v>1740</v>
      </c>
      <c r="G1090" s="34" t="s">
        <v>92</v>
      </c>
      <c r="H1090" s="34" t="s">
        <v>218</v>
      </c>
      <c r="I1090" s="34" t="s">
        <v>219</v>
      </c>
      <c r="J1090" s="34" t="s">
        <v>220</v>
      </c>
      <c r="K1090" s="4" t="str">
        <f>IF(_xlfn.XLOOKUP(LEFT(F1090,12),'Reference_data '!G:G,'Reference_data '!I:I,"First Error",0,1)="First Error",_xlfn.XLOOKUP(LEFT(F1090,7),'Reference_data '!G:G,'Reference_data '!H:H,"Second Error",0,1),_xlfn.XLOOKUP(LEFT(F1090,12),'Reference_data '!G:G,'Reference_data '!I:I,"First Error",0,1))</f>
        <v>PACKING</v>
      </c>
      <c r="M1090" s="10" t="e">
        <f>VLOOKUP(L1090,'Reference_data '!$A$2:$B$17,2,0)</f>
        <v>#N/A</v>
      </c>
      <c r="N1090" s="10" t="e">
        <f>VLOOKUP(L1090,'Reference_data '!$A$2:$C$18,3,0)</f>
        <v>#N/A</v>
      </c>
      <c r="S1090" s="139" t="s">
        <v>1186</v>
      </c>
    </row>
    <row r="1091" spans="1:27" ht="26.5" customHeight="1" x14ac:dyDescent="0.35">
      <c r="A1091" s="10">
        <f t="shared" si="46"/>
        <v>7</v>
      </c>
      <c r="B1091" s="63">
        <f t="shared" si="45"/>
        <v>7</v>
      </c>
      <c r="C1091" s="398">
        <v>13156745</v>
      </c>
      <c r="D1091" s="376">
        <v>44969</v>
      </c>
      <c r="E1091" s="25" t="s">
        <v>1590</v>
      </c>
      <c r="F1091" s="34" t="s">
        <v>828</v>
      </c>
      <c r="G1091" s="34" t="s">
        <v>61</v>
      </c>
      <c r="H1091" s="34" t="s">
        <v>218</v>
      </c>
      <c r="I1091" s="34" t="s">
        <v>219</v>
      </c>
      <c r="J1091" s="34" t="s">
        <v>220</v>
      </c>
      <c r="K1091" s="321" t="str">
        <f>IF(_xlfn.XLOOKUP(LEFT(F1091,12),'Reference_data '!G:G,'Reference_data '!I:I,"First Error",0,1)="First Error",_xlfn.XLOOKUP(LEFT(F1091,7),'Reference_data '!G:G,'Reference_data '!H:H,"Second Error",0,1),_xlfn.XLOOKUP(LEFT(F1091,12),'Reference_data '!G:G,'Reference_data '!I:I,"First Error",0,1))</f>
        <v>PACKING</v>
      </c>
      <c r="L1091" s="322">
        <v>3195</v>
      </c>
      <c r="M1091" s="32" t="str">
        <f>VLOOKUP(L1091,'Reference_data '!$A$2:$B$17,2,0)</f>
        <v>Mehul</v>
      </c>
      <c r="N1091" s="10" t="str">
        <f>VLOOKUP(L1091,'Reference_data '!$A$2:$C$18,3,0)</f>
        <v>ELE</v>
      </c>
      <c r="O1091" s="323">
        <v>44969</v>
      </c>
      <c r="P1091" s="322"/>
      <c r="Q1091" s="323">
        <v>44969</v>
      </c>
      <c r="R1091" s="322">
        <v>0.5</v>
      </c>
      <c r="S1091" s="324" t="s">
        <v>1985</v>
      </c>
    </row>
    <row r="1092" spans="1:27" ht="26.5" customHeight="1" x14ac:dyDescent="0.35">
      <c r="A1092" s="10">
        <f t="shared" si="46"/>
        <v>5</v>
      </c>
      <c r="B1092" s="10">
        <f t="shared" si="45"/>
        <v>5</v>
      </c>
      <c r="C1092" s="177">
        <v>13148696</v>
      </c>
      <c r="D1092" s="43">
        <v>44956</v>
      </c>
      <c r="E1092" s="25" t="s">
        <v>1986</v>
      </c>
      <c r="F1092" s="25" t="s">
        <v>118</v>
      </c>
      <c r="G1092" s="25" t="s">
        <v>61</v>
      </c>
      <c r="H1092" s="25" t="s">
        <v>218</v>
      </c>
      <c r="I1092" s="25" t="s">
        <v>291</v>
      </c>
      <c r="J1092" s="25" t="s">
        <v>220</v>
      </c>
      <c r="K1092" s="4" t="str">
        <f>IF(_xlfn.XLOOKUP(LEFT(F1092,12),'Reference_data '!G:G,'Reference_data '!I:I,"First Error",0,1)="First Error",_xlfn.XLOOKUP(LEFT(F1092,7),'Reference_data '!G:G,'Reference_data '!H:H,"Second Error",0,1),_xlfn.XLOOKUP(LEFT(F1092,12),'Reference_data '!G:G,'Reference_data '!I:I,"First Error",0,1))</f>
        <v>REFINERY-HYDROGENATION 150 TPD</v>
      </c>
      <c r="L1092" s="63">
        <v>2801</v>
      </c>
      <c r="M1092" s="10" t="str">
        <f>VLOOKUP(L1092,'Reference_data '!$A$2:$B$17,2,0)</f>
        <v>Ramani</v>
      </c>
      <c r="N1092" s="10" t="str">
        <f>VLOOKUP(L1092,'Reference_data '!$A$2:$C$18,3,0)</f>
        <v>INS</v>
      </c>
      <c r="O1092" s="134">
        <v>44956</v>
      </c>
      <c r="Q1092" s="134">
        <v>44956</v>
      </c>
      <c r="R1092" s="63">
        <v>1</v>
      </c>
      <c r="AA1092" s="64" t="s">
        <v>14</v>
      </c>
    </row>
    <row r="1093" spans="1:27" ht="26.5" customHeight="1" x14ac:dyDescent="0.35">
      <c r="A1093" s="10">
        <f t="shared" si="46"/>
        <v>5</v>
      </c>
      <c r="B1093" s="10">
        <f t="shared" si="45"/>
        <v>5</v>
      </c>
      <c r="C1093" s="177">
        <v>13148696</v>
      </c>
      <c r="D1093" s="43">
        <v>44956</v>
      </c>
      <c r="E1093" s="25" t="s">
        <v>1986</v>
      </c>
      <c r="F1093" s="25" t="s">
        <v>118</v>
      </c>
      <c r="G1093" s="25" t="s">
        <v>61</v>
      </c>
      <c r="H1093" s="25" t="s">
        <v>218</v>
      </c>
      <c r="I1093" s="25" t="s">
        <v>291</v>
      </c>
      <c r="J1093" s="25" t="s">
        <v>220</v>
      </c>
      <c r="K1093" s="4" t="str">
        <f>IF(_xlfn.XLOOKUP(LEFT(F1093,12),'Reference_data '!G:G,'Reference_data '!I:I,"First Error",0,1)="First Error",_xlfn.XLOOKUP(LEFT(F1093,7),'Reference_data '!G:G,'Reference_data '!H:H,"Second Error",0,1),_xlfn.XLOOKUP(LEFT(F1093,12),'Reference_data '!G:G,'Reference_data '!I:I,"First Error",0,1))</f>
        <v>REFINERY-HYDROGENATION 150 TPD</v>
      </c>
      <c r="L1093" s="63">
        <v>3195</v>
      </c>
      <c r="M1093" s="10" t="str">
        <f>VLOOKUP(L1093,'Reference_data '!$A$2:$B$17,2,0)</f>
        <v>Mehul</v>
      </c>
      <c r="N1093" s="10" t="str">
        <f>VLOOKUP(L1093,'Reference_data '!$A$2:$C$18,3,0)</f>
        <v>ELE</v>
      </c>
      <c r="O1093" s="134">
        <v>44956</v>
      </c>
      <c r="Q1093" s="134">
        <v>44956</v>
      </c>
      <c r="R1093" s="63">
        <v>1</v>
      </c>
      <c r="AA1093" s="64" t="s">
        <v>14</v>
      </c>
    </row>
    <row r="1094" spans="1:27" ht="26.5" customHeight="1" x14ac:dyDescent="0.35">
      <c r="A1094" s="10">
        <f t="shared" si="46"/>
        <v>7</v>
      </c>
      <c r="B1094" s="63">
        <f t="shared" si="45"/>
        <v>7</v>
      </c>
      <c r="C1094" s="177">
        <v>13157014</v>
      </c>
      <c r="D1094" s="43">
        <v>44970</v>
      </c>
      <c r="E1094" s="25" t="s">
        <v>1987</v>
      </c>
      <c r="F1094" s="25" t="s">
        <v>854</v>
      </c>
      <c r="G1094" s="25" t="s">
        <v>92</v>
      </c>
      <c r="H1094" s="25" t="s">
        <v>218</v>
      </c>
      <c r="I1094" s="25" t="s">
        <v>468</v>
      </c>
      <c r="J1094" s="25" t="s">
        <v>220</v>
      </c>
      <c r="K1094" s="4" t="str">
        <f>IF(_xlfn.XLOOKUP(LEFT(F1094,12),'Reference_data '!G:G,'Reference_data '!I:I,"First Error",0,1)="First Error",_xlfn.XLOOKUP(LEFT(F1094,7),'Reference_data '!G:G,'Reference_data '!H:H,"Second Error",0,1),_xlfn.XLOOKUP(LEFT(F1094,12),'Reference_data '!G:G,'Reference_data '!I:I,"First Error",0,1))</f>
        <v>BAKERY 96 TON</v>
      </c>
      <c r="L1094" s="63">
        <v>2785</v>
      </c>
      <c r="M1094" s="10" t="str">
        <f>VLOOKUP(L1094,'Reference_data '!$A$2:$B$17,2,0)</f>
        <v>Manu</v>
      </c>
      <c r="N1094" s="10" t="str">
        <f>VLOOKUP(L1094,'Reference_data '!$A$2:$C$18,3,0)</f>
        <v>MEC</v>
      </c>
      <c r="O1094" s="134">
        <v>44970</v>
      </c>
      <c r="Q1094" s="134">
        <v>44970</v>
      </c>
      <c r="R1094" s="63">
        <v>0.5</v>
      </c>
    </row>
    <row r="1095" spans="1:27" ht="26.5" customHeight="1" x14ac:dyDescent="0.35">
      <c r="A1095" s="10">
        <f t="shared" si="46"/>
        <v>7</v>
      </c>
      <c r="B1095" s="63">
        <f t="shared" si="45"/>
        <v>7</v>
      </c>
      <c r="C1095" s="398">
        <v>13157054</v>
      </c>
      <c r="D1095" s="394">
        <v>44970</v>
      </c>
      <c r="E1095" s="34" t="s">
        <v>1988</v>
      </c>
      <c r="F1095" s="34" t="s">
        <v>705</v>
      </c>
      <c r="G1095" s="34" t="s">
        <v>61</v>
      </c>
      <c r="H1095" s="34" t="s">
        <v>218</v>
      </c>
      <c r="I1095" s="34" t="s">
        <v>238</v>
      </c>
      <c r="J1095" s="34" t="s">
        <v>220</v>
      </c>
      <c r="K1095" s="326" t="str">
        <f>IF(_xlfn.XLOOKUP(LEFT(F1095,12),'Reference_data '!G:G,'Reference_data '!I:I,"First Error",0,1)="First Error",_xlfn.XLOOKUP(LEFT(F1095,7),'Reference_data '!G:G,'Reference_data '!H:H,"Second Error",0,1),_xlfn.XLOOKUP(LEFT(F1095,12),'Reference_data '!G:G,'Reference_data '!I:I,"First Error",0,1))</f>
        <v>PACKING</v>
      </c>
      <c r="L1095" s="242">
        <v>2799</v>
      </c>
      <c r="M1095" s="30" t="str">
        <f>VLOOKUP(L1095,'Reference_data '!$A$2:$B$17,2,0)</f>
        <v>Prakash</v>
      </c>
      <c r="N1095" s="10" t="str">
        <f>VLOOKUP(L1095,'Reference_data '!$A$2:$C$18,3,0)</f>
        <v>INS</v>
      </c>
      <c r="O1095" s="272">
        <v>44974</v>
      </c>
      <c r="P1095" s="242"/>
      <c r="Q1095" s="272">
        <v>44974</v>
      </c>
      <c r="R1095" s="242">
        <v>0.5</v>
      </c>
      <c r="S1095" s="241"/>
    </row>
    <row r="1096" spans="1:27" ht="26.5" customHeight="1" x14ac:dyDescent="0.35">
      <c r="A1096" s="10">
        <f t="shared" si="46"/>
        <v>5</v>
      </c>
      <c r="B1096" s="63">
        <f t="shared" si="45"/>
        <v>1</v>
      </c>
      <c r="C1096" s="398">
        <v>13151005</v>
      </c>
      <c r="D1096" s="146">
        <v>44960</v>
      </c>
      <c r="E1096" s="34" t="s">
        <v>1989</v>
      </c>
      <c r="F1096" s="34" t="s">
        <v>1942</v>
      </c>
      <c r="G1096" s="34" t="s">
        <v>10</v>
      </c>
      <c r="H1096">
        <v>2</v>
      </c>
      <c r="I1096" t="s">
        <v>369</v>
      </c>
      <c r="J1096" t="s">
        <v>220</v>
      </c>
      <c r="K1096" s="4" t="str">
        <f>IF(_xlfn.XLOOKUP(LEFT(F1096,12),'Reference_data '!G:G,'Reference_data '!I:I,"First Error",0,1)="First Error",_xlfn.XLOOKUP(LEFT(F1096,7),'Reference_data '!G:G,'Reference_data '!H:H,"Second Error",0,1),_xlfn.XLOOKUP(LEFT(F1096,12),'Reference_data '!G:G,'Reference_data '!I:I,"First Error",0,1))</f>
        <v>REFINERY-HYDROGENATION 150 TPD</v>
      </c>
      <c r="M1096" s="10" t="e">
        <f>VLOOKUP(L1096,'Reference_data '!$A$2:$B$17,2,0)</f>
        <v>#N/A</v>
      </c>
      <c r="N1096" s="10" t="e">
        <f>VLOOKUP(L1096,'Reference_data '!$A$2:$C$18,3,0)</f>
        <v>#N/A</v>
      </c>
    </row>
    <row r="1097" spans="1:27" ht="26.5" customHeight="1" x14ac:dyDescent="0.35">
      <c r="A1097" s="10">
        <f t="shared" si="46"/>
        <v>7</v>
      </c>
      <c r="B1097" s="63">
        <f t="shared" si="45"/>
        <v>7</v>
      </c>
      <c r="C1097" s="398">
        <v>13157145</v>
      </c>
      <c r="D1097" s="394">
        <v>44970</v>
      </c>
      <c r="E1097" s="34" t="s">
        <v>1990</v>
      </c>
      <c r="F1097" s="34" t="s">
        <v>428</v>
      </c>
      <c r="G1097" s="34" t="s">
        <v>92</v>
      </c>
      <c r="H1097" s="34" t="s">
        <v>218</v>
      </c>
      <c r="I1097" s="34" t="s">
        <v>219</v>
      </c>
      <c r="J1097" s="34" t="s">
        <v>220</v>
      </c>
      <c r="K1097" s="4" t="str">
        <f>IF(_xlfn.XLOOKUP(LEFT(F1097,12),'Reference_data '!G:G,'Reference_data '!I:I,"First Error",0,1)="First Error",_xlfn.XLOOKUP(LEFT(F1097,7),'Reference_data '!G:G,'Reference_data '!H:H,"Second Error",0,1),_xlfn.XLOOKUP(LEFT(F1097,12),'Reference_data '!G:G,'Reference_data '!I:I,"First Error",0,1))</f>
        <v>PACKING</v>
      </c>
      <c r="M1097" s="10" t="e">
        <f>VLOOKUP(L1097,'Reference_data '!$A$2:$B$17,2,0)</f>
        <v>#N/A</v>
      </c>
      <c r="N1097" s="10" t="e">
        <f>VLOOKUP(L1097,'Reference_data '!$A$2:$C$18,3,0)</f>
        <v>#N/A</v>
      </c>
      <c r="O1097" s="134">
        <v>44970</v>
      </c>
      <c r="Q1097" s="134">
        <v>44970</v>
      </c>
      <c r="R1097" s="63">
        <v>1</v>
      </c>
    </row>
    <row r="1098" spans="1:27" ht="26.5" customHeight="1" x14ac:dyDescent="0.35">
      <c r="A1098" s="10">
        <f t="shared" si="46"/>
        <v>7</v>
      </c>
      <c r="B1098" s="63">
        <f t="shared" si="45"/>
        <v>7</v>
      </c>
      <c r="C1098" s="398">
        <v>13157146</v>
      </c>
      <c r="D1098" s="394">
        <v>44970</v>
      </c>
      <c r="E1098" s="34" t="s">
        <v>1991</v>
      </c>
      <c r="F1098" s="34" t="s">
        <v>529</v>
      </c>
      <c r="G1098" s="34" t="s">
        <v>92</v>
      </c>
      <c r="H1098" s="34" t="s">
        <v>218</v>
      </c>
      <c r="I1098" s="34" t="s">
        <v>219</v>
      </c>
      <c r="J1098" s="34" t="s">
        <v>220</v>
      </c>
      <c r="K1098" s="321" t="str">
        <f>IF(_xlfn.XLOOKUP(LEFT(F1098,12),'Reference_data '!G:G,'Reference_data '!I:I,"First Error",0,1)="First Error",_xlfn.XLOOKUP(LEFT(F1098,7),'Reference_data '!G:G,'Reference_data '!H:H,"Second Error",0,1),_xlfn.XLOOKUP(LEFT(F1098,12),'Reference_data '!G:G,'Reference_data '!I:I,"First Error",0,1))</f>
        <v>PACKING</v>
      </c>
      <c r="L1098" s="322">
        <v>3346</v>
      </c>
      <c r="M1098" s="32" t="str">
        <f>VLOOKUP(L1098,'Reference_data '!$A$2:$B$17,2,0)</f>
        <v>Manish</v>
      </c>
      <c r="N1098" s="10" t="str">
        <f>VLOOKUP(L1098,'Reference_data '!$A$2:$C$18,3,0)</f>
        <v>INS</v>
      </c>
      <c r="O1098" s="323">
        <v>44970</v>
      </c>
      <c r="P1098" s="322"/>
      <c r="Q1098" s="323">
        <v>44970</v>
      </c>
      <c r="R1098" s="322">
        <v>1</v>
      </c>
      <c r="S1098" s="324"/>
    </row>
    <row r="1099" spans="1:27" ht="26.5" customHeight="1" x14ac:dyDescent="0.35">
      <c r="A1099" s="10">
        <f t="shared" si="46"/>
        <v>7</v>
      </c>
      <c r="B1099" s="63">
        <f t="shared" si="45"/>
        <v>7</v>
      </c>
      <c r="C1099" s="177">
        <v>13157533</v>
      </c>
      <c r="D1099" s="376">
        <v>44971</v>
      </c>
      <c r="E1099" s="25" t="s">
        <v>1992</v>
      </c>
      <c r="F1099" s="25" t="s">
        <v>1993</v>
      </c>
      <c r="G1099" s="25" t="s">
        <v>92</v>
      </c>
      <c r="H1099" s="25" t="s">
        <v>218</v>
      </c>
      <c r="I1099" s="25" t="s">
        <v>285</v>
      </c>
      <c r="J1099" s="25" t="s">
        <v>220</v>
      </c>
      <c r="K1099" s="4" t="str">
        <f>IF(_xlfn.XLOOKUP(LEFT(F1099,12),'Reference_data '!G:G,'Reference_data '!I:I,"First Error",0,1)="First Error",_xlfn.XLOOKUP(LEFT(F1099,7),'Reference_data '!G:G,'Reference_data '!H:H,"Second Error",0,1),_xlfn.XLOOKUP(LEFT(F1099,12),'Reference_data '!G:G,'Reference_data '!I:I,"First Error",0,1))</f>
        <v>PACKING</v>
      </c>
      <c r="L1099" s="63">
        <v>2799</v>
      </c>
      <c r="M1099" s="10" t="str">
        <f>VLOOKUP(L1099,'Reference_data '!$A$2:$B$17,2,0)</f>
        <v>Prakash</v>
      </c>
      <c r="N1099" s="10" t="str">
        <f>VLOOKUP(L1099,'Reference_data '!$A$2:$C$18,3,0)</f>
        <v>INS</v>
      </c>
      <c r="O1099" s="134">
        <v>44973</v>
      </c>
      <c r="Q1099" s="134">
        <v>44973</v>
      </c>
      <c r="R1099" s="63">
        <v>1</v>
      </c>
      <c r="S1099" s="139" t="s">
        <v>1994</v>
      </c>
    </row>
    <row r="1100" spans="1:27" ht="26.5" customHeight="1" x14ac:dyDescent="0.35">
      <c r="A1100" s="10">
        <f t="shared" si="46"/>
        <v>6</v>
      </c>
      <c r="B1100" s="63">
        <f t="shared" si="45"/>
        <v>6</v>
      </c>
      <c r="C1100" s="398">
        <v>13151682</v>
      </c>
      <c r="D1100" s="146">
        <v>44961</v>
      </c>
      <c r="E1100" s="34" t="s">
        <v>1995</v>
      </c>
      <c r="F1100" s="34" t="s">
        <v>1979</v>
      </c>
      <c r="G1100" s="34" t="s">
        <v>10</v>
      </c>
      <c r="H1100" s="34" t="s">
        <v>218</v>
      </c>
      <c r="I1100" s="34" t="s">
        <v>266</v>
      </c>
      <c r="J1100" s="34" t="s">
        <v>220</v>
      </c>
      <c r="K1100" s="326" t="str">
        <f>IF(_xlfn.XLOOKUP(LEFT(F1100,12),'Reference_data '!G:G,'Reference_data '!I:I,"First Error",0,1)="First Error",_xlfn.XLOOKUP(LEFT(F1100,7),'Reference_data '!G:G,'Reference_data '!H:H,"Second Error",0,1),_xlfn.XLOOKUP(LEFT(F1100,12),'Reference_data '!G:G,'Reference_data '!I:I,"First Error",0,1))</f>
        <v>REFINERY-HYDROGENATION 150 TPD</v>
      </c>
      <c r="L1100" s="242">
        <v>2781</v>
      </c>
      <c r="M1100" s="30" t="str">
        <f>VLOOKUP(L1100,'Reference_data '!$A$2:$B$17,2,0)</f>
        <v>Bhim Rao</v>
      </c>
      <c r="N1100" s="10" t="str">
        <f>VLOOKUP(L1100,'Reference_data '!$A$2:$C$18,3,0)</f>
        <v>MEC</v>
      </c>
      <c r="O1100" s="272">
        <v>44961</v>
      </c>
      <c r="P1100" s="242"/>
      <c r="Q1100" s="272">
        <v>44961</v>
      </c>
      <c r="R1100" s="242">
        <v>0.5</v>
      </c>
      <c r="S1100" s="241"/>
      <c r="AA1100" s="64" t="s">
        <v>114</v>
      </c>
    </row>
    <row r="1101" spans="1:27" ht="26.5" customHeight="1" x14ac:dyDescent="0.35">
      <c r="A1101" s="10">
        <f t="shared" si="46"/>
        <v>7</v>
      </c>
      <c r="B1101" s="63">
        <f t="shared" si="45"/>
        <v>7</v>
      </c>
      <c r="C1101" s="398">
        <v>13157586</v>
      </c>
      <c r="D1101" s="146">
        <v>44971</v>
      </c>
      <c r="E1101" s="34" t="s">
        <v>1996</v>
      </c>
      <c r="F1101" s="34" t="s">
        <v>1997</v>
      </c>
      <c r="G1101" s="34" t="s">
        <v>92</v>
      </c>
      <c r="H1101" s="34" t="s">
        <v>218</v>
      </c>
      <c r="I1101" s="34" t="s">
        <v>468</v>
      </c>
      <c r="J1101" s="34" t="s">
        <v>220</v>
      </c>
      <c r="K1101" s="4" t="str">
        <f>IF(_xlfn.XLOOKUP(LEFT(F1101,12),'Reference_data '!G:G,'Reference_data '!I:I,"First Error",0,1)="First Error",_xlfn.XLOOKUP(LEFT(F1101,7),'Reference_data '!G:G,'Reference_data '!H:H,"Second Error",0,1),_xlfn.XLOOKUP(LEFT(F1101,12),'Reference_data '!G:G,'Reference_data '!I:I,"First Error",0,1))</f>
        <v>BAKERY 36 TON</v>
      </c>
      <c r="L1101" s="63">
        <v>8</v>
      </c>
      <c r="M1101" s="10" t="s">
        <v>1998</v>
      </c>
      <c r="N1101" s="10" t="str">
        <f>VLOOKUP(L1101,'Reference_data '!$A$2:$C$18,3,0)</f>
        <v>EXT</v>
      </c>
      <c r="O1101" s="134">
        <v>44970</v>
      </c>
      <c r="Q1101" s="134">
        <v>44970</v>
      </c>
      <c r="R1101" s="63">
        <v>1</v>
      </c>
      <c r="S1101" s="139" t="s">
        <v>1999</v>
      </c>
    </row>
    <row r="1102" spans="1:27" ht="26.5" customHeight="1" x14ac:dyDescent="0.35">
      <c r="A1102" s="10">
        <f t="shared" si="46"/>
        <v>9</v>
      </c>
      <c r="B1102" s="63">
        <f t="shared" si="45"/>
        <v>9</v>
      </c>
      <c r="C1102" s="398">
        <v>13164933</v>
      </c>
      <c r="D1102" s="146">
        <v>44982</v>
      </c>
      <c r="E1102" s="34" t="s">
        <v>2000</v>
      </c>
      <c r="F1102" s="34" t="s">
        <v>1942</v>
      </c>
      <c r="G1102" s="34" t="s">
        <v>10</v>
      </c>
      <c r="H1102" s="34" t="s">
        <v>218</v>
      </c>
      <c r="I1102" s="34" t="s">
        <v>291</v>
      </c>
      <c r="J1102" s="34" t="s">
        <v>220</v>
      </c>
      <c r="K1102" s="4" t="str">
        <f>IF(_xlfn.XLOOKUP(LEFT(F1102,12),'Reference_data '!G:G,'Reference_data '!I:I,"First Error",0,1)="First Error",_xlfn.XLOOKUP(LEFT(F1102,7),'Reference_data '!G:G,'Reference_data '!H:H,"Second Error",0,1),_xlfn.XLOOKUP(LEFT(F1102,12),'Reference_data '!G:G,'Reference_data '!I:I,"First Error",0,1))</f>
        <v>REFINERY-HYDROGENATION 150 TPD</v>
      </c>
      <c r="L1102" s="63">
        <v>3347</v>
      </c>
      <c r="M1102" s="10" t="str">
        <f>VLOOKUP(L1102,'Reference_data '!$A$2:$B$17,2,0)</f>
        <v>Debabrata</v>
      </c>
      <c r="N1102" s="10" t="str">
        <f>VLOOKUP(L1102,'Reference_data '!$A$2:$C$18,3,0)</f>
        <v>MEC</v>
      </c>
      <c r="Q1102" s="134">
        <v>44982</v>
      </c>
      <c r="R1102" s="63">
        <v>1</v>
      </c>
      <c r="S1102" s="139" t="s">
        <v>2001</v>
      </c>
    </row>
    <row r="1103" spans="1:27" ht="26.5" customHeight="1" x14ac:dyDescent="0.35">
      <c r="A1103" s="10">
        <f t="shared" si="46"/>
        <v>3</v>
      </c>
      <c r="B1103" s="63" t="str">
        <f t="shared" si="45"/>
        <v/>
      </c>
      <c r="C1103" s="398">
        <v>13140234</v>
      </c>
      <c r="D1103" s="146">
        <v>44942</v>
      </c>
      <c r="E1103" s="34" t="s">
        <v>2002</v>
      </c>
      <c r="F1103" s="34" t="s">
        <v>118</v>
      </c>
      <c r="G1103" s="34" t="s">
        <v>10</v>
      </c>
      <c r="H1103" s="34" t="s">
        <v>218</v>
      </c>
      <c r="I1103" s="34" t="s">
        <v>287</v>
      </c>
      <c r="J1103" s="34" t="s">
        <v>568</v>
      </c>
      <c r="K1103" s="4" t="str">
        <f>IF(_xlfn.XLOOKUP(LEFT(F1103,12),'Reference_data '!G:G,'Reference_data '!I:I,"First Error",0,1)="First Error",_xlfn.XLOOKUP(LEFT(F1103,7),'Reference_data '!G:G,'Reference_data '!H:H,"Second Error",0,1),_xlfn.XLOOKUP(LEFT(F1103,12),'Reference_data '!G:G,'Reference_data '!I:I,"First Error",0,1))</f>
        <v>REFINERY-HYDROGENATION 150 TPD</v>
      </c>
      <c r="L1103" s="63">
        <v>8</v>
      </c>
      <c r="M1103" s="10" t="s">
        <v>260</v>
      </c>
      <c r="N1103" s="10" t="str">
        <f>VLOOKUP(L1103,'Reference_data '!$A$2:$C$18,3,0)</f>
        <v>EXT</v>
      </c>
      <c r="S1103" s="139" t="s">
        <v>2003</v>
      </c>
    </row>
    <row r="1104" spans="1:27" ht="26.5" customHeight="1" x14ac:dyDescent="0.35">
      <c r="A1104" s="10">
        <f t="shared" si="46"/>
        <v>7</v>
      </c>
      <c r="B1104" s="63">
        <f t="shared" si="45"/>
        <v>1</v>
      </c>
      <c r="C1104" s="398">
        <v>13157796</v>
      </c>
      <c r="D1104" s="394">
        <v>44971</v>
      </c>
      <c r="E1104" s="34" t="s">
        <v>2004</v>
      </c>
      <c r="F1104" s="34" t="s">
        <v>784</v>
      </c>
      <c r="G1104" s="34" t="s">
        <v>61</v>
      </c>
      <c r="H1104" s="34" t="s">
        <v>218</v>
      </c>
      <c r="I1104" s="34" t="s">
        <v>219</v>
      </c>
      <c r="J1104" s="34" t="s">
        <v>220</v>
      </c>
      <c r="K1104" s="4" t="str">
        <f>IF(_xlfn.XLOOKUP(LEFT(F1104,12),'Reference_data '!G:G,'Reference_data '!I:I,"First Error",0,1)="First Error",_xlfn.XLOOKUP(LEFT(F1104,7),'Reference_data '!G:G,'Reference_data '!H:H,"Second Error",0,1),_xlfn.XLOOKUP(LEFT(F1104,12),'Reference_data '!G:G,'Reference_data '!I:I,"First Error",0,1))</f>
        <v>PACKING</v>
      </c>
      <c r="M1104" s="10" t="e">
        <f>VLOOKUP(L1104,'Reference_data '!$A$2:$B$17,2,0)</f>
        <v>#N/A</v>
      </c>
      <c r="N1104" s="10" t="e">
        <f>VLOOKUP(L1104,'Reference_data '!$A$2:$C$18,3,0)</f>
        <v>#N/A</v>
      </c>
      <c r="S1104" s="139" t="s">
        <v>1186</v>
      </c>
    </row>
    <row r="1105" spans="1:29" ht="26.5" customHeight="1" x14ac:dyDescent="0.35">
      <c r="A1105" s="10">
        <f t="shared" si="46"/>
        <v>10</v>
      </c>
      <c r="B1105" s="63" t="str">
        <f t="shared" si="45"/>
        <v/>
      </c>
      <c r="C1105" s="398">
        <v>13171456</v>
      </c>
      <c r="D1105" s="146">
        <v>44994</v>
      </c>
      <c r="E1105" s="34" t="s">
        <v>2005</v>
      </c>
      <c r="F1105" s="34" t="s">
        <v>2006</v>
      </c>
      <c r="G1105" s="34" t="s">
        <v>10</v>
      </c>
      <c r="H1105" s="34" t="s">
        <v>218</v>
      </c>
      <c r="I1105" s="34" t="s">
        <v>287</v>
      </c>
      <c r="J1105" s="34" t="s">
        <v>256</v>
      </c>
      <c r="K1105" s="4" t="str">
        <f>IF(_xlfn.XLOOKUP(LEFT(F1105,12),'Reference_data '!G:G,'Reference_data '!I:I,"First Error",0,1)="First Error",_xlfn.XLOOKUP(LEFT(F1105,7),'Reference_data '!G:G,'Reference_data '!H:H,"Second Error",0,1),_xlfn.XLOOKUP(LEFT(F1105,12),'Reference_data '!G:G,'Reference_data '!I:I,"First Error",0,1))</f>
        <v>REFINERY-HYDROGENATION 150 TPD</v>
      </c>
      <c r="M1105" s="10" t="s">
        <v>966</v>
      </c>
      <c r="N1105" s="10" t="e">
        <f>VLOOKUP(L1105,'Reference_data '!$A$2:$C$18,3,0)</f>
        <v>#N/A</v>
      </c>
      <c r="O1105" s="134">
        <v>44998</v>
      </c>
      <c r="P1105" s="134">
        <v>45008</v>
      </c>
      <c r="Q1105" s="134"/>
      <c r="S1105" s="139" t="s">
        <v>2007</v>
      </c>
    </row>
    <row r="1106" spans="1:29" ht="26.5" customHeight="1" x14ac:dyDescent="0.35">
      <c r="A1106" s="10">
        <f t="shared" si="46"/>
        <v>11</v>
      </c>
      <c r="B1106" s="63">
        <f t="shared" si="45"/>
        <v>1</v>
      </c>
      <c r="C1106" s="398">
        <v>13176036</v>
      </c>
      <c r="D1106" s="146">
        <v>45000</v>
      </c>
      <c r="E1106" s="34" t="s">
        <v>2008</v>
      </c>
      <c r="F1106" s="34" t="s">
        <v>118</v>
      </c>
      <c r="G1106" s="34" t="s">
        <v>10</v>
      </c>
      <c r="H1106" s="34" t="s">
        <v>218</v>
      </c>
      <c r="I1106" s="34" t="s">
        <v>251</v>
      </c>
      <c r="J1106" s="34" t="s">
        <v>220</v>
      </c>
      <c r="K1106" s="4" t="str">
        <f>IF(_xlfn.XLOOKUP(LEFT(F1106,12),'Reference_data '!G:G,'Reference_data '!I:I,"First Error",0,1)="First Error",_xlfn.XLOOKUP(LEFT(F1106,7),'Reference_data '!G:G,'Reference_data '!H:H,"Second Error",0,1),_xlfn.XLOOKUP(LEFT(F1106,12),'Reference_data '!G:G,'Reference_data '!I:I,"First Error",0,1))</f>
        <v>REFINERY-HYDROGENATION 150 TPD</v>
      </c>
      <c r="M1106" s="10" t="e">
        <f>VLOOKUP(L1106,'Reference_data '!$A$2:$B$17,2,0)</f>
        <v>#N/A</v>
      </c>
      <c r="N1106" s="10" t="e">
        <f>VLOOKUP(L1106,'Reference_data '!$A$2:$C$18,3,0)</f>
        <v>#N/A</v>
      </c>
      <c r="O1106" s="134">
        <v>45001</v>
      </c>
    </row>
    <row r="1107" spans="1:29" ht="26.5" customHeight="1" x14ac:dyDescent="0.35">
      <c r="A1107" s="10">
        <f t="shared" si="46"/>
        <v>11</v>
      </c>
      <c r="B1107" s="63">
        <f t="shared" si="45"/>
        <v>11</v>
      </c>
      <c r="C1107" s="414">
        <v>13177242</v>
      </c>
      <c r="D1107" s="329">
        <v>45002</v>
      </c>
      <c r="E1107" s="330" t="s">
        <v>2009</v>
      </c>
      <c r="F1107" s="330" t="s">
        <v>1979</v>
      </c>
      <c r="G1107" s="330" t="s">
        <v>10</v>
      </c>
      <c r="H1107" s="330" t="s">
        <v>218</v>
      </c>
      <c r="I1107" s="330" t="s">
        <v>266</v>
      </c>
      <c r="J1107" s="330" t="s">
        <v>220</v>
      </c>
      <c r="K1107" s="4" t="str">
        <f>IF(_xlfn.XLOOKUP(LEFT(F1107,12),'Reference_data '!G:G,'Reference_data '!I:I,"First Error",0,1)="First Error",_xlfn.XLOOKUP(LEFT(F1107,7),'Reference_data '!G:G,'Reference_data '!H:H,"Second Error",0,1),_xlfn.XLOOKUP(LEFT(F1107,12),'Reference_data '!G:G,'Reference_data '!I:I,"First Error",0,1))</f>
        <v>REFINERY-HYDROGENATION 150 TPD</v>
      </c>
      <c r="L1107" s="63">
        <v>2781</v>
      </c>
      <c r="M1107" s="10" t="str">
        <f>VLOOKUP(L1107,'Reference_data '!$A$2:$B$17,2,0)</f>
        <v>Bhim Rao</v>
      </c>
      <c r="N1107" s="10" t="str">
        <f>VLOOKUP(L1107,'Reference_data '!$A$2:$C$18,3,0)</f>
        <v>MEC</v>
      </c>
      <c r="O1107" s="134">
        <v>45002</v>
      </c>
      <c r="Q1107" s="134">
        <v>45002</v>
      </c>
      <c r="R1107" s="63">
        <v>0.5</v>
      </c>
      <c r="S1107" s="139" t="s">
        <v>2010</v>
      </c>
    </row>
    <row r="1108" spans="1:29" ht="26.5" customHeight="1" x14ac:dyDescent="0.35">
      <c r="A1108" s="10">
        <f t="shared" si="46"/>
        <v>11</v>
      </c>
      <c r="B1108" s="10">
        <f t="shared" si="45"/>
        <v>1</v>
      </c>
      <c r="C1108" s="413">
        <v>12972685</v>
      </c>
      <c r="D1108" s="342">
        <v>44637</v>
      </c>
      <c r="E1108" s="343" t="s">
        <v>2011</v>
      </c>
      <c r="F1108" s="34" t="s">
        <v>179</v>
      </c>
      <c r="G1108" s="34" t="s">
        <v>1425</v>
      </c>
      <c r="H1108" s="34" t="s">
        <v>218</v>
      </c>
      <c r="I1108" s="34" t="s">
        <v>272</v>
      </c>
      <c r="J1108" s="34" t="s">
        <v>220</v>
      </c>
      <c r="K1108" s="321" t="str">
        <f>IF(_xlfn.XLOOKUP(LEFT(F1108,12),'Reference_data '!G:G,'Reference_data '!I:I,"First Error",0,1)="First Error",_xlfn.XLOOKUP(LEFT(F1108,7),'Reference_data '!G:G,'Reference_data '!H:H,"Second Error",0,1),_xlfn.XLOOKUP(LEFT(F1108,12),'Reference_data '!G:G,'Reference_data '!I:I,"First Error",0,1))</f>
        <v>REFINERY-LAB</v>
      </c>
      <c r="L1108" s="32"/>
      <c r="M1108" s="32" t="e">
        <f>VLOOKUP(L1108,'Reference_data '!$A$2:$B$17,2,0)</f>
        <v>#N/A</v>
      </c>
      <c r="N1108" s="10" t="e">
        <f>VLOOKUP(L1108,'Reference_data '!$A$2:$C$18,3,0)</f>
        <v>#N/A</v>
      </c>
      <c r="O1108" s="32"/>
      <c r="P1108" s="32"/>
      <c r="Q1108" s="32"/>
      <c r="R1108" s="321"/>
      <c r="S1108" s="321" t="s">
        <v>249</v>
      </c>
      <c r="T1108" s="4"/>
      <c r="U1108" s="10"/>
      <c r="V1108" s="26">
        <f ca="1">TODAY()</f>
        <v>45194</v>
      </c>
      <c r="W1108" s="10" t="str" cm="1">
        <f t="array" ref="W1108">IF(J1108="WMAT",_xlfn.IFS(U1108-V1108=0,"Update require",U1108-V1108&lt;0,"Pending follow up",U1108-V1108&gt;0,"ASK Later"),"")</f>
        <v/>
      </c>
      <c r="X1108" s="10"/>
      <c r="Y1108" s="10"/>
      <c r="Z1108" s="10"/>
      <c r="AA1108"/>
      <c r="AB1108"/>
      <c r="AC1108" s="64" t="e">
        <f>_xlfn.XLOOKUP(C1108,DATA1,DATA4,"NA",0,1)</f>
        <v>#REF!</v>
      </c>
    </row>
    <row r="1109" spans="1:29" ht="26.5" customHeight="1" x14ac:dyDescent="0.35">
      <c r="A1109" s="10">
        <f t="shared" si="46"/>
        <v>45</v>
      </c>
      <c r="B1109" s="10">
        <f t="shared" si="45"/>
        <v>1</v>
      </c>
      <c r="C1109" s="177">
        <v>13100920</v>
      </c>
      <c r="D1109" s="43">
        <v>44870</v>
      </c>
      <c r="E1109" s="131" t="s">
        <v>2012</v>
      </c>
      <c r="F1109" s="25" t="s">
        <v>179</v>
      </c>
      <c r="G1109" s="25" t="s">
        <v>1425</v>
      </c>
      <c r="H1109" s="25" t="s">
        <v>218</v>
      </c>
      <c r="I1109" s="25" t="s">
        <v>272</v>
      </c>
      <c r="J1109" s="25" t="s">
        <v>220</v>
      </c>
      <c r="K1109" s="4" t="str">
        <f>IF(_xlfn.XLOOKUP(LEFT(F1109,12),'Reference_data '!G:G,'Reference_data '!I:I,"First Error",0,1)="First Error",_xlfn.XLOOKUP(LEFT(F1109,7),'Reference_data '!G:G,'Reference_data '!H:H,"Second Error",0,1),_xlfn.XLOOKUP(LEFT(F1109,12),'Reference_data '!G:G,'Reference_data '!I:I,"First Error",0,1))</f>
        <v>REFINERY-LAB</v>
      </c>
      <c r="L1109" s="63">
        <v>8</v>
      </c>
      <c r="M1109" s="63" t="s">
        <v>2013</v>
      </c>
      <c r="N1109" s="10" t="str">
        <f>VLOOKUP(L1109,'Reference_data '!$A$2:$C$18,3,0)</f>
        <v>EXT</v>
      </c>
      <c r="O1109" s="134">
        <v>44876</v>
      </c>
      <c r="P1109" s="134">
        <v>44951</v>
      </c>
      <c r="S1109" s="139" t="s">
        <v>2014</v>
      </c>
    </row>
    <row r="1110" spans="1:29" ht="26.5" customHeight="1" x14ac:dyDescent="0.35">
      <c r="A1110" s="10">
        <f t="shared" si="46"/>
        <v>6</v>
      </c>
      <c r="B1110" s="63">
        <f t="shared" si="45"/>
        <v>1</v>
      </c>
      <c r="C1110" s="177">
        <v>13153334</v>
      </c>
      <c r="D1110" s="43">
        <v>44964</v>
      </c>
      <c r="E1110" s="25" t="s">
        <v>2015</v>
      </c>
      <c r="F1110" s="25" t="s">
        <v>179</v>
      </c>
      <c r="G1110" s="25" t="s">
        <v>1425</v>
      </c>
      <c r="H1110" s="25" t="s">
        <v>218</v>
      </c>
      <c r="I1110" s="25" t="s">
        <v>272</v>
      </c>
      <c r="J1110" s="25" t="s">
        <v>220</v>
      </c>
      <c r="K1110" s="4" t="str">
        <f>IF(_xlfn.XLOOKUP(LEFT(F1110,12),'Reference_data '!G:G,'Reference_data '!I:I,"First Error",0,1)="First Error",_xlfn.XLOOKUP(LEFT(F1110,7),'Reference_data '!G:G,'Reference_data '!H:H,"Second Error",0,1),_xlfn.XLOOKUP(LEFT(F1110,12),'Reference_data '!G:G,'Reference_data '!I:I,"First Error",0,1))</f>
        <v>REFINERY-LAB</v>
      </c>
      <c r="M1110" s="10" t="e">
        <f>VLOOKUP(L1110,'Reference_data '!$A$2:$B$17,2,0)</f>
        <v>#N/A</v>
      </c>
      <c r="N1110" s="10" t="e">
        <f>VLOOKUP(L1110,'Reference_data '!$A$2:$C$18,3,0)</f>
        <v>#N/A</v>
      </c>
      <c r="O1110" s="134">
        <v>44967</v>
      </c>
    </row>
    <row r="1111" spans="1:29" ht="26.5" customHeight="1" x14ac:dyDescent="0.35">
      <c r="A1111" s="10">
        <f t="shared" si="46"/>
        <v>7</v>
      </c>
      <c r="B1111" s="63">
        <f t="shared" si="45"/>
        <v>7</v>
      </c>
      <c r="C1111" s="415">
        <v>13159069</v>
      </c>
      <c r="D1111" s="331">
        <v>44973</v>
      </c>
      <c r="E1111" s="332" t="s">
        <v>2016</v>
      </c>
      <c r="F1111" s="332" t="s">
        <v>2017</v>
      </c>
      <c r="G1111" s="332" t="s">
        <v>10</v>
      </c>
      <c r="H1111" s="332" t="s">
        <v>237</v>
      </c>
      <c r="I1111" s="34" t="s">
        <v>369</v>
      </c>
      <c r="J1111" s="34" t="s">
        <v>220</v>
      </c>
      <c r="K1111" s="327" t="str">
        <f>IF(_xlfn.XLOOKUP(LEFT(F1111,12),'Reference_data '!G:G,'Reference_data '!I:I,"First Error",0,1)="First Error",_xlfn.XLOOKUP(LEFT(F1111,7),'Reference_data '!G:G,'Reference_data '!H:H,"Second Error",0,1),_xlfn.XLOOKUP(LEFT(F1111,12),'Reference_data '!G:G,'Reference_data '!I:I,"First Error",0,1))</f>
        <v>PACKING TANKFARM PMFG</v>
      </c>
      <c r="L1111" s="148">
        <v>2785</v>
      </c>
      <c r="M1111" s="36" t="str">
        <f>VLOOKUP(L1111,'Reference_data '!$A$2:$B$17,2,0)</f>
        <v>Manu</v>
      </c>
      <c r="N1111" s="10" t="str">
        <f>VLOOKUP(L1111,'Reference_data '!$A$2:$C$18,3,0)</f>
        <v>MEC</v>
      </c>
      <c r="O1111" s="334">
        <v>44973</v>
      </c>
      <c r="P1111" s="148"/>
      <c r="Q1111" s="334">
        <v>44973</v>
      </c>
      <c r="R1111" s="148">
        <v>1</v>
      </c>
      <c r="S1111" s="328" t="s">
        <v>2010</v>
      </c>
    </row>
    <row r="1112" spans="1:29" ht="26.5" customHeight="1" x14ac:dyDescent="0.35">
      <c r="A1112" s="10">
        <f t="shared" si="46"/>
        <v>7</v>
      </c>
      <c r="B1112" s="63">
        <f t="shared" si="45"/>
        <v>7</v>
      </c>
      <c r="C1112" s="177">
        <v>13159076</v>
      </c>
      <c r="D1112" s="43">
        <v>44973</v>
      </c>
      <c r="E1112" s="25" t="s">
        <v>898</v>
      </c>
      <c r="F1112" s="25" t="s">
        <v>899</v>
      </c>
      <c r="G1112" s="25" t="s">
        <v>10</v>
      </c>
      <c r="H1112" s="25" t="s">
        <v>218</v>
      </c>
      <c r="I1112" s="25" t="s">
        <v>468</v>
      </c>
      <c r="J1112" s="25" t="s">
        <v>220</v>
      </c>
      <c r="K1112" s="4" t="str">
        <f>IF(_xlfn.XLOOKUP(LEFT(F1112,12),'Reference_data '!G:G,'Reference_data '!I:I,"First Error",0,1)="First Error",_xlfn.XLOOKUP(LEFT(F1112,7),'Reference_data '!G:G,'Reference_data '!H:H,"Second Error",0,1),_xlfn.XLOOKUP(LEFT(F1112,12),'Reference_data '!G:G,'Reference_data '!I:I,"First Error",0,1))</f>
        <v>BAKERY 36 TON</v>
      </c>
      <c r="L1112" s="63">
        <v>2785</v>
      </c>
      <c r="M1112" s="10" t="str">
        <f>VLOOKUP(L1112,'Reference_data '!$A$2:$B$17,2,0)</f>
        <v>Manu</v>
      </c>
      <c r="N1112" s="10" t="str">
        <f>VLOOKUP(L1112,'Reference_data '!$A$2:$C$18,3,0)</f>
        <v>MEC</v>
      </c>
      <c r="O1112" s="134">
        <v>44973</v>
      </c>
      <c r="Q1112" s="134">
        <v>44973</v>
      </c>
    </row>
    <row r="1113" spans="1:29" ht="26.5" customHeight="1" x14ac:dyDescent="0.35">
      <c r="A1113" s="10">
        <f t="shared" si="46"/>
        <v>7</v>
      </c>
      <c r="B1113" s="63">
        <f t="shared" si="45"/>
        <v>1</v>
      </c>
      <c r="C1113" s="398">
        <v>13159132</v>
      </c>
      <c r="D1113" s="146">
        <v>44973</v>
      </c>
      <c r="E1113" s="34" t="s">
        <v>2018</v>
      </c>
      <c r="F1113" s="34" t="s">
        <v>554</v>
      </c>
      <c r="G1113" s="34" t="s">
        <v>92</v>
      </c>
      <c r="H1113" s="34" t="s">
        <v>218</v>
      </c>
      <c r="I1113" s="34" t="s">
        <v>344</v>
      </c>
      <c r="J1113" s="34" t="s">
        <v>220</v>
      </c>
      <c r="K1113" s="4" t="str">
        <f>IF(_xlfn.XLOOKUP(LEFT(F1113,12),'Reference_data '!G:G,'Reference_data '!I:I,"First Error",0,1)="First Error",_xlfn.XLOOKUP(LEFT(F1113,7),'Reference_data '!G:G,'Reference_data '!H:H,"Second Error",0,1),_xlfn.XLOOKUP(LEFT(F1113,12),'Reference_data '!G:G,'Reference_data '!I:I,"First Error",0,1))</f>
        <v xml:space="preserve"> ETP</v>
      </c>
      <c r="L1113" s="63">
        <v>2799</v>
      </c>
      <c r="M1113" s="10" t="str">
        <f>VLOOKUP(L1113,'Reference_data '!$A$2:$B$17,2,0)</f>
        <v>Prakash</v>
      </c>
      <c r="N1113" s="10" t="str">
        <f>VLOOKUP(L1113,'Reference_data '!$A$2:$C$18,3,0)</f>
        <v>INS</v>
      </c>
      <c r="O1113" s="134">
        <v>44977</v>
      </c>
    </row>
    <row r="1114" spans="1:29" ht="26.5" customHeight="1" x14ac:dyDescent="0.35">
      <c r="A1114" s="10">
        <f t="shared" si="46"/>
        <v>31</v>
      </c>
      <c r="B1114" s="10">
        <f t="shared" si="45"/>
        <v>1</v>
      </c>
      <c r="C1114" s="398">
        <v>13047745</v>
      </c>
      <c r="D1114" s="146">
        <v>44772</v>
      </c>
      <c r="E1114" s="343" t="s">
        <v>2019</v>
      </c>
      <c r="F1114" s="34" t="s">
        <v>179</v>
      </c>
      <c r="G1114" s="34" t="s">
        <v>1425</v>
      </c>
      <c r="H1114" s="34" t="s">
        <v>218</v>
      </c>
      <c r="I1114" s="34" t="s">
        <v>272</v>
      </c>
      <c r="J1114" s="34" t="s">
        <v>220</v>
      </c>
      <c r="K1114" s="4" t="str">
        <f>IF(_xlfn.XLOOKUP(LEFT(F1114,12),'Reference_data '!G:G,'Reference_data '!I:I,"First Error",0,1)="First Error",_xlfn.XLOOKUP(LEFT(F1114,7),'Reference_data '!G:G,'Reference_data '!H:H,"Second Error",0,1),_xlfn.XLOOKUP(LEFT(F1114,12),'Reference_data '!G:G,'Reference_data '!I:I,"First Error",0,1))</f>
        <v>REFINERY-LAB</v>
      </c>
      <c r="M1114" s="63" t="e">
        <f>VLOOKUP(L1114,'Reference_data '!$A$2:$B$17,2,0)</f>
        <v>#N/A</v>
      </c>
      <c r="N1114" s="10" t="e">
        <f>VLOOKUP(L1114,'Reference_data '!$A$2:$C$18,3,0)</f>
        <v>#N/A</v>
      </c>
      <c r="S1114" s="139" t="s">
        <v>2020</v>
      </c>
      <c r="AC1114" s="64" t="e">
        <f>_xlfn.XLOOKUP(C1114,DATA1,DATA4,"NA",0,1)</f>
        <v>#REF!</v>
      </c>
    </row>
    <row r="1115" spans="1:29" ht="44.5" customHeight="1" x14ac:dyDescent="0.35">
      <c r="A1115" s="10">
        <f t="shared" si="46"/>
        <v>31</v>
      </c>
      <c r="B1115" s="10">
        <f t="shared" si="45"/>
        <v>1</v>
      </c>
      <c r="C1115" s="398">
        <v>13051018</v>
      </c>
      <c r="D1115" s="146">
        <v>44778</v>
      </c>
      <c r="E1115" s="343" t="s">
        <v>2021</v>
      </c>
      <c r="F1115" s="34" t="s">
        <v>179</v>
      </c>
      <c r="G1115" s="34" t="s">
        <v>1425</v>
      </c>
      <c r="H1115" s="34" t="s">
        <v>218</v>
      </c>
      <c r="I1115" s="34" t="s">
        <v>272</v>
      </c>
      <c r="J1115" s="34" t="s">
        <v>220</v>
      </c>
      <c r="K1115" s="4" t="str">
        <f>IF(_xlfn.XLOOKUP(LEFT(F1115,12),'Reference_data '!G:G,'Reference_data '!I:I,"First Error",0,1)="First Error",_xlfn.XLOOKUP(LEFT(F1115,7),'Reference_data '!G:G,'Reference_data '!H:H,"Second Error",0,1),_xlfn.XLOOKUP(LEFT(F1115,12),'Reference_data '!G:G,'Reference_data '!I:I,"First Error",0,1))</f>
        <v>REFINERY-LAB</v>
      </c>
      <c r="M1115" s="63" t="e">
        <f>VLOOKUP(L1115,'Reference_data '!$A$2:$B$17,2,0)</f>
        <v>#N/A</v>
      </c>
      <c r="N1115" s="10" t="e">
        <f>VLOOKUP(L1115,'Reference_data '!$A$2:$C$18,3,0)</f>
        <v>#N/A</v>
      </c>
      <c r="S1115" s="139" t="s">
        <v>225</v>
      </c>
      <c r="AC1115" s="64" t="e">
        <f>_xlfn.XLOOKUP(C1115,DATA1,DATA4,"NA",0,1)</f>
        <v>#REF!</v>
      </c>
    </row>
    <row r="1116" spans="1:29" ht="26.5" customHeight="1" x14ac:dyDescent="0.35">
      <c r="A1116" s="10">
        <f t="shared" si="46"/>
        <v>33</v>
      </c>
      <c r="B1116" s="10">
        <f t="shared" si="45"/>
        <v>1</v>
      </c>
      <c r="C1116" s="398">
        <v>13055223</v>
      </c>
      <c r="D1116" s="146">
        <v>44786</v>
      </c>
      <c r="E1116" s="343" t="s">
        <v>2022</v>
      </c>
      <c r="F1116" s="34" t="s">
        <v>179</v>
      </c>
      <c r="G1116" s="34" t="s">
        <v>1425</v>
      </c>
      <c r="H1116" s="34" t="s">
        <v>218</v>
      </c>
      <c r="I1116" s="34" t="s">
        <v>272</v>
      </c>
      <c r="J1116" s="34" t="s">
        <v>220</v>
      </c>
      <c r="K1116" s="4" t="str">
        <f>IF(_xlfn.XLOOKUP(LEFT(F1116,12),'Reference_data '!G:G,'Reference_data '!I:I,"First Error",0,1)="First Error",_xlfn.XLOOKUP(LEFT(F1116,7),'Reference_data '!G:G,'Reference_data '!H:H,"Second Error",0,1),_xlfn.XLOOKUP(LEFT(F1116,12),'Reference_data '!G:G,'Reference_data '!I:I,"First Error",0,1))</f>
        <v>REFINERY-LAB</v>
      </c>
      <c r="M1116" s="63" t="e">
        <f>VLOOKUP(L1116,'Reference_data '!$A$2:$B$17,2,0)</f>
        <v>#N/A</v>
      </c>
      <c r="N1116" s="10" t="e">
        <f>VLOOKUP(L1116,'Reference_data '!$A$2:$C$18,3,0)</f>
        <v>#N/A</v>
      </c>
      <c r="AC1116" s="64" t="e">
        <f>_xlfn.XLOOKUP(C1116,DATA1,DATA4,"NA",0,1)</f>
        <v>#REF!</v>
      </c>
    </row>
    <row r="1117" spans="1:29" ht="26.5" customHeight="1" x14ac:dyDescent="0.35">
      <c r="A1117" s="10">
        <f t="shared" si="46"/>
        <v>7</v>
      </c>
      <c r="B1117" s="63">
        <f t="shared" si="45"/>
        <v>7</v>
      </c>
      <c r="C1117" s="398">
        <v>13159133</v>
      </c>
      <c r="D1117" s="394">
        <v>44973</v>
      </c>
      <c r="E1117" s="34" t="s">
        <v>2023</v>
      </c>
      <c r="F1117" s="34" t="s">
        <v>478</v>
      </c>
      <c r="G1117" s="34" t="s">
        <v>92</v>
      </c>
      <c r="H1117" s="34" t="s">
        <v>288</v>
      </c>
      <c r="I1117" s="34" t="s">
        <v>238</v>
      </c>
      <c r="J1117" s="34" t="s">
        <v>220</v>
      </c>
      <c r="K1117" s="4" t="str">
        <f>IF(_xlfn.XLOOKUP(LEFT(F1117,12),'Reference_data '!G:G,'Reference_data '!I:I,"First Error",0,1)="First Error",_xlfn.XLOOKUP(LEFT(F1117,7),'Reference_data '!G:G,'Reference_data '!H:H,"Second Error",0,1),_xlfn.XLOOKUP(LEFT(F1117,12),'Reference_data '!G:G,'Reference_data '!I:I,"First Error",0,1))</f>
        <v>PACKING-MOULDING PLANT</v>
      </c>
      <c r="L1117" s="63">
        <v>3346</v>
      </c>
      <c r="M1117" s="10" t="str">
        <f>VLOOKUP(L1117,'Reference_data '!$A$2:$B$17,2,0)</f>
        <v>Manish</v>
      </c>
      <c r="N1117" s="10" t="str">
        <f>VLOOKUP(L1117,'Reference_data '!$A$2:$C$18,3,0)</f>
        <v>INS</v>
      </c>
      <c r="O1117" s="134">
        <v>44973</v>
      </c>
      <c r="Q1117" s="134">
        <v>44973</v>
      </c>
      <c r="R1117" s="63">
        <v>2</v>
      </c>
      <c r="S1117" s="139" t="s">
        <v>2024</v>
      </c>
    </row>
    <row r="1118" spans="1:29" ht="26.5" customHeight="1" x14ac:dyDescent="0.35">
      <c r="A1118" s="10">
        <f t="shared" si="46"/>
        <v>7</v>
      </c>
      <c r="B1118" s="63">
        <f t="shared" si="45"/>
        <v>1</v>
      </c>
      <c r="C1118" s="398">
        <v>13159171</v>
      </c>
      <c r="D1118" s="146">
        <v>44973</v>
      </c>
      <c r="E1118" s="34" t="s">
        <v>2025</v>
      </c>
      <c r="F1118" s="34" t="s">
        <v>2026</v>
      </c>
      <c r="G1118" s="34" t="s">
        <v>92</v>
      </c>
      <c r="H1118" s="34" t="s">
        <v>223</v>
      </c>
      <c r="I1118" s="34" t="s">
        <v>233</v>
      </c>
      <c r="J1118" s="34" t="s">
        <v>220</v>
      </c>
      <c r="K1118" s="4" t="str">
        <f>IF(_xlfn.XLOOKUP(LEFT(F1118,12),'Reference_data '!G:G,'Reference_data '!I:I,"First Error",0,1)="First Error",_xlfn.XLOOKUP(LEFT(F1118,7),'Reference_data '!G:G,'Reference_data '!H:H,"Second Error",0,1),_xlfn.XLOOKUP(LEFT(F1118,12),'Reference_data '!G:G,'Reference_data '!I:I,"First Error",0,1))</f>
        <v>BOILER</v>
      </c>
      <c r="L1118" s="63">
        <v>3346</v>
      </c>
      <c r="M1118" s="10" t="str">
        <f>VLOOKUP(L1118,'Reference_data '!$A$2:$B$17,2,0)</f>
        <v>Manish</v>
      </c>
      <c r="N1118" s="10" t="str">
        <f>VLOOKUP(L1118,'Reference_data '!$A$2:$C$18,3,0)</f>
        <v>INS</v>
      </c>
      <c r="O1118" s="134">
        <v>44973</v>
      </c>
      <c r="P1118" s="134">
        <v>44974</v>
      </c>
      <c r="R1118" s="63">
        <v>0.5</v>
      </c>
      <c r="S1118" s="139" t="s">
        <v>2027</v>
      </c>
    </row>
    <row r="1119" spans="1:29" s="350" customFormat="1" ht="26.5" customHeight="1" x14ac:dyDescent="0.35">
      <c r="A1119" s="346">
        <f t="shared" si="46"/>
        <v>7</v>
      </c>
      <c r="B1119" s="347">
        <f t="shared" si="45"/>
        <v>8</v>
      </c>
      <c r="C1119" s="416">
        <v>13159212</v>
      </c>
      <c r="D1119" s="395">
        <v>44973</v>
      </c>
      <c r="E1119" s="393" t="s">
        <v>2028</v>
      </c>
      <c r="F1119" s="393" t="s">
        <v>2029</v>
      </c>
      <c r="G1119" s="393" t="s">
        <v>92</v>
      </c>
      <c r="H1119" s="393" t="s">
        <v>218</v>
      </c>
      <c r="I1119" s="393" t="s">
        <v>219</v>
      </c>
      <c r="J1119" s="393" t="s">
        <v>220</v>
      </c>
      <c r="K1119" s="348" t="str">
        <f>IF(_xlfn.XLOOKUP(LEFT(F1119,12),'Reference_data '!G:G,'Reference_data '!I:I,"First Error",0,1)="First Error",_xlfn.XLOOKUP(LEFT(F1119,7),'Reference_data '!G:G,'Reference_data '!H:H,"Second Error",0,1),_xlfn.XLOOKUP(LEFT(F1119,12),'Reference_data '!G:G,'Reference_data '!I:I,"First Error",0,1))</f>
        <v>PACKING</v>
      </c>
      <c r="L1119" s="347">
        <v>2799</v>
      </c>
      <c r="M1119" s="346" t="str">
        <f>VLOOKUP(L1119,'Reference_data '!$A$2:$B$17,2,0)</f>
        <v>Prakash</v>
      </c>
      <c r="N1119" s="346" t="str">
        <f>VLOOKUP(L1119,'Reference_data '!$A$2:$C$18,3,0)</f>
        <v>INS</v>
      </c>
      <c r="O1119" s="347"/>
      <c r="P1119" s="347"/>
      <c r="Q1119" s="353">
        <v>44975</v>
      </c>
      <c r="R1119" s="347">
        <v>1</v>
      </c>
      <c r="S1119" s="349" t="s">
        <v>2030</v>
      </c>
      <c r="T1119" s="347"/>
      <c r="U1119" s="347"/>
      <c r="V1119" s="346"/>
      <c r="W1119" s="347"/>
      <c r="X1119" s="347"/>
      <c r="Y1119" s="347"/>
      <c r="Z1119" s="347"/>
    </row>
    <row r="1120" spans="1:29" ht="26.5" customHeight="1" x14ac:dyDescent="0.35">
      <c r="A1120" s="10">
        <f t="shared" si="46"/>
        <v>7</v>
      </c>
      <c r="B1120" s="63">
        <f t="shared" si="45"/>
        <v>9</v>
      </c>
      <c r="C1120" s="398">
        <v>13159248</v>
      </c>
      <c r="D1120" s="146">
        <v>44973</v>
      </c>
      <c r="E1120" s="34" t="s">
        <v>2031</v>
      </c>
      <c r="F1120" s="34" t="s">
        <v>854</v>
      </c>
      <c r="G1120" s="34" t="s">
        <v>92</v>
      </c>
      <c r="H1120" s="34" t="s">
        <v>218</v>
      </c>
      <c r="I1120" s="34" t="s">
        <v>468</v>
      </c>
      <c r="J1120" s="34" t="s">
        <v>220</v>
      </c>
      <c r="K1120" s="4" t="str">
        <f>IF(_xlfn.XLOOKUP(LEFT(F1120,12),'Reference_data '!G:G,'Reference_data '!I:I,"First Error",0,1)="First Error",_xlfn.XLOOKUP(LEFT(F1120,7),'Reference_data '!G:G,'Reference_data '!H:H,"Second Error",0,1),_xlfn.XLOOKUP(LEFT(F1120,12),'Reference_data '!G:G,'Reference_data '!I:I,"First Error",0,1))</f>
        <v>BAKERY 96 TON</v>
      </c>
      <c r="L1120" s="63">
        <v>2801</v>
      </c>
      <c r="M1120" s="10" t="str">
        <f>VLOOKUP(L1120,'Reference_data '!$A$2:$B$17,2,0)</f>
        <v>Ramani</v>
      </c>
      <c r="N1120" s="10" t="str">
        <f>VLOOKUP(L1120,'Reference_data '!$A$2:$C$18,3,0)</f>
        <v>INS</v>
      </c>
      <c r="O1120" s="134">
        <v>44979</v>
      </c>
      <c r="P1120" s="134">
        <v>44983</v>
      </c>
      <c r="Q1120" s="134">
        <v>44982</v>
      </c>
      <c r="R1120" s="63">
        <v>1</v>
      </c>
      <c r="S1120" s="139" t="s">
        <v>2032</v>
      </c>
    </row>
    <row r="1121" spans="1:29" ht="26.5" customHeight="1" x14ac:dyDescent="0.35">
      <c r="A1121" s="10">
        <f t="shared" si="46"/>
        <v>7</v>
      </c>
      <c r="B1121" s="63">
        <f t="shared" si="45"/>
        <v>9</v>
      </c>
      <c r="C1121" s="398">
        <v>13159249</v>
      </c>
      <c r="D1121" s="146">
        <v>44973</v>
      </c>
      <c r="E1121" s="34" t="s">
        <v>2033</v>
      </c>
      <c r="F1121" s="34" t="s">
        <v>854</v>
      </c>
      <c r="G1121" s="34" t="s">
        <v>92</v>
      </c>
      <c r="H1121" s="34" t="s">
        <v>218</v>
      </c>
      <c r="I1121" s="34" t="s">
        <v>468</v>
      </c>
      <c r="J1121" s="34" t="s">
        <v>220</v>
      </c>
      <c r="K1121" s="4" t="str">
        <f>IF(_xlfn.XLOOKUP(LEFT(F1121,12),'Reference_data '!G:G,'Reference_data '!I:I,"First Error",0,1)="First Error",_xlfn.XLOOKUP(LEFT(F1121,7),'Reference_data '!G:G,'Reference_data '!H:H,"Second Error",0,1),_xlfn.XLOOKUP(LEFT(F1121,12),'Reference_data '!G:G,'Reference_data '!I:I,"First Error",0,1))</f>
        <v>BAKERY 96 TON</v>
      </c>
      <c r="L1121" s="63">
        <v>2801</v>
      </c>
      <c r="M1121" s="10" t="str">
        <f>VLOOKUP(L1121,'Reference_data '!$A$2:$B$17,2,0)</f>
        <v>Ramani</v>
      </c>
      <c r="N1121" s="10" t="str">
        <f>VLOOKUP(L1121,'Reference_data '!$A$2:$C$18,3,0)</f>
        <v>INS</v>
      </c>
      <c r="O1121" s="134">
        <v>44979</v>
      </c>
      <c r="P1121" s="134">
        <v>44983</v>
      </c>
      <c r="Q1121" s="134">
        <v>44982</v>
      </c>
      <c r="R1121" s="63">
        <v>1</v>
      </c>
      <c r="S1121" s="139" t="s">
        <v>2032</v>
      </c>
    </row>
    <row r="1122" spans="1:29" ht="26.5" customHeight="1" x14ac:dyDescent="0.35">
      <c r="A1122" s="10">
        <f t="shared" si="46"/>
        <v>7</v>
      </c>
      <c r="B1122" s="63">
        <f t="shared" si="45"/>
        <v>1</v>
      </c>
      <c r="C1122" s="398">
        <v>13159496</v>
      </c>
      <c r="D1122" s="394">
        <v>44973</v>
      </c>
      <c r="E1122" s="34" t="s">
        <v>2034</v>
      </c>
      <c r="F1122" s="34" t="s">
        <v>1288</v>
      </c>
      <c r="G1122" s="34" t="s">
        <v>92</v>
      </c>
      <c r="H1122" s="34" t="s">
        <v>218</v>
      </c>
      <c r="I1122" s="34" t="s">
        <v>219</v>
      </c>
      <c r="J1122" s="34" t="s">
        <v>220</v>
      </c>
      <c r="K1122" s="4" t="str">
        <f>IF(_xlfn.XLOOKUP(LEFT(F1122,12),'Reference_data '!G:G,'Reference_data '!I:I,"First Error",0,1)="First Error",_xlfn.XLOOKUP(LEFT(F1122,7),'Reference_data '!G:G,'Reference_data '!H:H,"Second Error",0,1),_xlfn.XLOOKUP(LEFT(F1122,12),'Reference_data '!G:G,'Reference_data '!I:I,"First Error",0,1))</f>
        <v>PACKING</v>
      </c>
      <c r="L1122" s="63">
        <v>3346</v>
      </c>
      <c r="M1122" s="10" t="str">
        <f>VLOOKUP(L1122,'Reference_data '!$A$2:$B$17,2,0)</f>
        <v>Manish</v>
      </c>
      <c r="N1122" s="10" t="str">
        <f>VLOOKUP(L1122,'Reference_data '!$A$2:$C$18,3,0)</f>
        <v>INS</v>
      </c>
      <c r="O1122" s="134">
        <v>44973</v>
      </c>
      <c r="S1122" s="139" t="s">
        <v>2035</v>
      </c>
    </row>
    <row r="1123" spans="1:29" ht="26.5" customHeight="1" x14ac:dyDescent="0.35">
      <c r="A1123" s="10">
        <f t="shared" si="46"/>
        <v>7</v>
      </c>
      <c r="B1123" s="63">
        <f t="shared" si="45"/>
        <v>7</v>
      </c>
      <c r="C1123" s="398">
        <v>13159497</v>
      </c>
      <c r="D1123" s="394">
        <v>44973</v>
      </c>
      <c r="E1123" s="34" t="s">
        <v>2036</v>
      </c>
      <c r="F1123" s="34" t="s">
        <v>1740</v>
      </c>
      <c r="G1123" s="34" t="s">
        <v>92</v>
      </c>
      <c r="H1123" s="34" t="s">
        <v>218</v>
      </c>
      <c r="I1123" s="34" t="s">
        <v>219</v>
      </c>
      <c r="J1123" s="34" t="s">
        <v>220</v>
      </c>
      <c r="K1123" s="4" t="str">
        <f>IF(_xlfn.XLOOKUP(LEFT(F1123,12),'Reference_data '!G:G,'Reference_data '!I:I,"First Error",0,1)="First Error",_xlfn.XLOOKUP(LEFT(F1123,7),'Reference_data '!G:G,'Reference_data '!H:H,"Second Error",0,1),_xlfn.XLOOKUP(LEFT(F1123,12),'Reference_data '!G:G,'Reference_data '!I:I,"First Error",0,1))</f>
        <v>PACKING</v>
      </c>
      <c r="L1123" s="63">
        <v>3346</v>
      </c>
      <c r="M1123" s="10" t="str">
        <f>VLOOKUP(L1123,'Reference_data '!$A$2:$B$17,2,0)</f>
        <v>Manish</v>
      </c>
      <c r="N1123" s="10" t="str">
        <f>VLOOKUP(L1123,'Reference_data '!$A$2:$C$18,3,0)</f>
        <v>INS</v>
      </c>
      <c r="O1123" s="134">
        <v>44973</v>
      </c>
      <c r="Q1123" s="134">
        <v>44973</v>
      </c>
      <c r="S1123" s="139" t="s">
        <v>2037</v>
      </c>
    </row>
    <row r="1124" spans="1:29" ht="26.5" customHeight="1" x14ac:dyDescent="0.35">
      <c r="A1124" s="10">
        <f t="shared" si="46"/>
        <v>33</v>
      </c>
      <c r="B1124" s="10">
        <f t="shared" si="45"/>
        <v>1</v>
      </c>
      <c r="C1124" s="398">
        <v>13055564</v>
      </c>
      <c r="D1124" s="146">
        <v>44786</v>
      </c>
      <c r="E1124" s="343" t="s">
        <v>2038</v>
      </c>
      <c r="F1124" s="34" t="s">
        <v>179</v>
      </c>
      <c r="G1124" s="34" t="s">
        <v>1425</v>
      </c>
      <c r="H1124" s="34" t="s">
        <v>213</v>
      </c>
      <c r="I1124" s="34" t="s">
        <v>272</v>
      </c>
      <c r="J1124" s="34" t="s">
        <v>220</v>
      </c>
      <c r="K1124" s="4" t="str">
        <f>IF(_xlfn.XLOOKUP(LEFT(F1124,12),'Reference_data '!G:G,'Reference_data '!I:I,"First Error",0,1)="First Error",_xlfn.XLOOKUP(LEFT(F1124,7),'Reference_data '!G:G,'Reference_data '!H:H,"Second Error",0,1),_xlfn.XLOOKUP(LEFT(F1124,12),'Reference_data '!G:G,'Reference_data '!I:I,"First Error",0,1))</f>
        <v>REFINERY-LAB</v>
      </c>
      <c r="M1124" s="63" t="e">
        <f>VLOOKUP(L1124,'Reference_data '!$A$2:$B$17,2,0)</f>
        <v>#N/A</v>
      </c>
      <c r="N1124" s="10" t="e">
        <f>VLOOKUP(L1124,'Reference_data '!$A$2:$C$18,3,0)</f>
        <v>#N/A</v>
      </c>
      <c r="AC1124" s="64" t="e">
        <f>_xlfn.XLOOKUP(C1124,DATA1,DATA4,"NA",0,1)</f>
        <v>#REF!</v>
      </c>
    </row>
    <row r="1125" spans="1:29" ht="26.5" customHeight="1" x14ac:dyDescent="0.35">
      <c r="A1125" s="10">
        <f t="shared" si="46"/>
        <v>7</v>
      </c>
      <c r="B1125" s="63">
        <f t="shared" si="45"/>
        <v>1</v>
      </c>
      <c r="C1125" s="398">
        <v>13159576</v>
      </c>
      <c r="D1125" s="146">
        <v>44974</v>
      </c>
      <c r="E1125" s="34" t="s">
        <v>2039</v>
      </c>
      <c r="F1125" s="34" t="s">
        <v>1100</v>
      </c>
      <c r="G1125" s="34" t="s">
        <v>10</v>
      </c>
      <c r="H1125" s="34" t="s">
        <v>218</v>
      </c>
      <c r="I1125" s="34" t="s">
        <v>285</v>
      </c>
      <c r="J1125" s="34" t="s">
        <v>220</v>
      </c>
      <c r="K1125" s="4" t="str">
        <f>IF(_xlfn.XLOOKUP(LEFT(F1125,12),'Reference_data '!G:G,'Reference_data '!I:I,"First Error",0,1)="First Error",_xlfn.XLOOKUP(LEFT(F1125,7),'Reference_data '!G:G,'Reference_data '!H:H,"Second Error",0,1),_xlfn.XLOOKUP(LEFT(F1125,12),'Reference_data '!G:G,'Reference_data '!I:I,"First Error",0,1))</f>
        <v>PACKING</v>
      </c>
      <c r="M1125" s="10" t="e">
        <f>VLOOKUP(L1125,'Reference_data '!$A$2:$B$17,2,0)</f>
        <v>#N/A</v>
      </c>
      <c r="N1125" s="10" t="e">
        <f>VLOOKUP(L1125,'Reference_data '!$A$2:$C$18,3,0)</f>
        <v>#N/A</v>
      </c>
    </row>
    <row r="1126" spans="1:29" ht="26.5" customHeight="1" x14ac:dyDescent="0.35">
      <c r="A1126" s="10">
        <f t="shared" si="46"/>
        <v>7</v>
      </c>
      <c r="B1126" s="63">
        <f t="shared" si="45"/>
        <v>1</v>
      </c>
      <c r="C1126" s="398">
        <v>13159643</v>
      </c>
      <c r="D1126" s="146">
        <v>44974</v>
      </c>
      <c r="E1126" s="34" t="s">
        <v>2040</v>
      </c>
      <c r="F1126" s="34" t="s">
        <v>946</v>
      </c>
      <c r="G1126" s="34" t="s">
        <v>10</v>
      </c>
      <c r="H1126" s="34" t="s">
        <v>218</v>
      </c>
      <c r="I1126" s="34" t="s">
        <v>285</v>
      </c>
      <c r="J1126" s="34" t="s">
        <v>220</v>
      </c>
      <c r="K1126" s="4" t="str">
        <f>IF(_xlfn.XLOOKUP(LEFT(F1126,12),'Reference_data '!G:G,'Reference_data '!I:I,"First Error",0,1)="First Error",_xlfn.XLOOKUP(LEFT(F1126,7),'Reference_data '!G:G,'Reference_data '!H:H,"Second Error",0,1),_xlfn.XLOOKUP(LEFT(F1126,12),'Reference_data '!G:G,'Reference_data '!I:I,"First Error",0,1))</f>
        <v>PACKING</v>
      </c>
      <c r="M1126" s="10" t="e">
        <f>VLOOKUP(L1126,'Reference_data '!$A$2:$B$17,2,0)</f>
        <v>#N/A</v>
      </c>
      <c r="N1126" s="10" t="e">
        <f>VLOOKUP(L1126,'Reference_data '!$A$2:$C$18,3,0)</f>
        <v>#N/A</v>
      </c>
    </row>
    <row r="1127" spans="1:29" ht="26.5" customHeight="1" x14ac:dyDescent="0.35">
      <c r="A1127" s="10">
        <f t="shared" si="46"/>
        <v>7</v>
      </c>
      <c r="B1127" s="63">
        <f t="shared" si="45"/>
        <v>7</v>
      </c>
      <c r="C1127" s="398">
        <v>13159720</v>
      </c>
      <c r="D1127" s="146">
        <v>44974</v>
      </c>
      <c r="E1127" s="34" t="s">
        <v>2041</v>
      </c>
      <c r="F1127" s="34" t="s">
        <v>182</v>
      </c>
      <c r="G1127" s="34" t="s">
        <v>10</v>
      </c>
      <c r="H1127" s="34" t="s">
        <v>218</v>
      </c>
      <c r="I1127" s="34" t="s">
        <v>307</v>
      </c>
      <c r="J1127" s="34" t="s">
        <v>220</v>
      </c>
      <c r="K1127" s="4" t="str">
        <f>IF(_xlfn.XLOOKUP(LEFT(F1127,12),'Reference_data '!G:G,'Reference_data '!I:I,"First Error",0,1)="First Error",_xlfn.XLOOKUP(LEFT(F1127,7),'Reference_data '!G:G,'Reference_data '!H:H,"Second Error",0,1),_xlfn.XLOOKUP(LEFT(F1127,12),'Reference_data '!G:G,'Reference_data '!I:I,"First Error",0,1))</f>
        <v>Kandla plant</v>
      </c>
      <c r="L1127" s="63">
        <v>2785</v>
      </c>
      <c r="M1127" s="10" t="str">
        <f>VLOOKUP(L1127,'Reference_data '!$A$2:$B$17,2,0)</f>
        <v>Manu</v>
      </c>
      <c r="N1127" s="10" t="str">
        <f>VLOOKUP(L1127,'Reference_data '!$A$2:$C$18,3,0)</f>
        <v>MEC</v>
      </c>
      <c r="O1127" s="134">
        <v>44974</v>
      </c>
      <c r="Q1127" s="134">
        <v>44974</v>
      </c>
    </row>
    <row r="1128" spans="1:29" ht="26.5" customHeight="1" x14ac:dyDescent="0.35">
      <c r="A1128" s="10">
        <f t="shared" si="46"/>
        <v>7</v>
      </c>
      <c r="B1128" s="63">
        <f t="shared" si="45"/>
        <v>1</v>
      </c>
      <c r="C1128" s="398">
        <v>13159800</v>
      </c>
      <c r="D1128" s="146">
        <v>44974</v>
      </c>
      <c r="E1128" s="34" t="s">
        <v>2042</v>
      </c>
      <c r="F1128" s="34" t="s">
        <v>1572</v>
      </c>
      <c r="G1128" s="34" t="s">
        <v>10</v>
      </c>
      <c r="H1128" s="34" t="s">
        <v>237</v>
      </c>
      <c r="I1128" s="34" t="s">
        <v>697</v>
      </c>
      <c r="J1128" s="34" t="s">
        <v>220</v>
      </c>
      <c r="K1128" s="4" t="str">
        <f>IF(_xlfn.XLOOKUP(LEFT(F1128,12),'Reference_data '!G:G,'Reference_data '!I:I,"First Error",0,1)="First Error",_xlfn.XLOOKUP(LEFT(F1128,7),'Reference_data '!G:G,'Reference_data '!H:H,"Second Error",0,1),_xlfn.XLOOKUP(LEFT(F1128,12),'Reference_data '!G:G,'Reference_data '!I:I,"First Error",0,1))</f>
        <v>PACKING</v>
      </c>
      <c r="L1128" s="63">
        <v>2785</v>
      </c>
      <c r="M1128" s="10" t="str">
        <f>VLOOKUP(L1128,'Reference_data '!$A$2:$B$17,2,0)</f>
        <v>Manu</v>
      </c>
      <c r="N1128" s="10" t="str">
        <f>VLOOKUP(L1128,'Reference_data '!$A$2:$C$18,3,0)</f>
        <v>MEC</v>
      </c>
    </row>
    <row r="1129" spans="1:29" ht="26.5" customHeight="1" x14ac:dyDescent="0.35">
      <c r="A1129" s="10">
        <f t="shared" si="46"/>
        <v>35</v>
      </c>
      <c r="B1129" s="10">
        <f t="shared" si="45"/>
        <v>1</v>
      </c>
      <c r="C1129" s="398">
        <v>13063928</v>
      </c>
      <c r="D1129" s="146">
        <v>44802</v>
      </c>
      <c r="E1129" s="343" t="s">
        <v>2043</v>
      </c>
      <c r="F1129" s="34" t="s">
        <v>179</v>
      </c>
      <c r="G1129" s="34" t="s">
        <v>1425</v>
      </c>
      <c r="H1129" s="34" t="s">
        <v>218</v>
      </c>
      <c r="I1129" s="34" t="s">
        <v>272</v>
      </c>
      <c r="J1129" s="34" t="s">
        <v>220</v>
      </c>
      <c r="K1129" s="4" t="str">
        <f>IF(_xlfn.XLOOKUP(LEFT(F1129,12),'Reference_data '!G:G,'Reference_data '!I:I,"First Error",0,1)="First Error",_xlfn.XLOOKUP(LEFT(F1129,7),'Reference_data '!G:G,'Reference_data '!H:H,"Second Error",0,1),_xlfn.XLOOKUP(LEFT(F1129,12),'Reference_data '!G:G,'Reference_data '!I:I,"First Error",0,1))</f>
        <v>REFINERY-LAB</v>
      </c>
      <c r="M1129" s="63" t="e">
        <f>VLOOKUP(L1129,'Reference_data '!$A$2:$B$17,2,0)</f>
        <v>#N/A</v>
      </c>
      <c r="N1129" s="10" t="e">
        <f>VLOOKUP(L1129,'Reference_data '!$A$2:$C$18,3,0)</f>
        <v>#N/A</v>
      </c>
      <c r="AC1129" s="64" t="e">
        <f>_xlfn.XLOOKUP(C1129,DATA1,DATA4,"NA",0,1)</f>
        <v>#REF!</v>
      </c>
    </row>
    <row r="1130" spans="1:29" ht="46.75" customHeight="1" x14ac:dyDescent="0.35">
      <c r="A1130" s="10">
        <f t="shared" si="46"/>
        <v>7</v>
      </c>
      <c r="B1130" s="63">
        <f t="shared" si="45"/>
        <v>1</v>
      </c>
      <c r="C1130" s="398">
        <v>13159909</v>
      </c>
      <c r="D1130" s="146">
        <v>44974</v>
      </c>
      <c r="E1130" s="34" t="s">
        <v>2044</v>
      </c>
      <c r="F1130" s="34" t="s">
        <v>437</v>
      </c>
      <c r="G1130" s="34" t="s">
        <v>92</v>
      </c>
      <c r="H1130" s="34" t="s">
        <v>218</v>
      </c>
      <c r="I1130" s="34" t="s">
        <v>344</v>
      </c>
      <c r="J1130" s="34" t="s">
        <v>220</v>
      </c>
      <c r="K1130" s="4" t="str">
        <f>IF(_xlfn.XLOOKUP(LEFT(F1130,12),'Reference_data '!G:G,'Reference_data '!I:I,"First Error",0,1)="First Error",_xlfn.XLOOKUP(LEFT(F1130,7),'Reference_data '!G:G,'Reference_data '!H:H,"Second Error",0,1),_xlfn.XLOOKUP(LEFT(F1130,12),'Reference_data '!G:G,'Reference_data '!I:I,"First Error",0,1))</f>
        <v xml:space="preserve"> ETP</v>
      </c>
      <c r="M1130" s="10" t="e">
        <f>VLOOKUP(L1130,'Reference_data '!$A$2:$B$17,2,0)</f>
        <v>#N/A</v>
      </c>
      <c r="N1130" s="10" t="e">
        <f>VLOOKUP(L1130,'Reference_data '!$A$2:$C$18,3,0)</f>
        <v>#N/A</v>
      </c>
    </row>
    <row r="1131" spans="1:29" ht="26.5" customHeight="1" x14ac:dyDescent="0.35">
      <c r="A1131" s="10">
        <f t="shared" si="46"/>
        <v>7</v>
      </c>
      <c r="B1131" s="63">
        <f t="shared" si="45"/>
        <v>1</v>
      </c>
      <c r="C1131" s="398">
        <v>13159910</v>
      </c>
      <c r="D1131" s="146">
        <v>44974</v>
      </c>
      <c r="E1131" s="34" t="s">
        <v>2045</v>
      </c>
      <c r="F1131" s="34" t="s">
        <v>2046</v>
      </c>
      <c r="G1131" s="34" t="s">
        <v>10</v>
      </c>
      <c r="H1131" s="34" t="s">
        <v>218</v>
      </c>
      <c r="I1131" s="34" t="s">
        <v>344</v>
      </c>
      <c r="J1131" s="34" t="s">
        <v>220</v>
      </c>
      <c r="K1131" s="321" t="str">
        <f>IF(_xlfn.XLOOKUP(LEFT(F1131,12),'Reference_data '!G:G,'Reference_data '!I:I,"First Error",0,1)="First Error",_xlfn.XLOOKUP(LEFT(F1131,7),'Reference_data '!G:G,'Reference_data '!H:H,"Second Error",0,1),_xlfn.XLOOKUP(LEFT(F1131,12),'Reference_data '!G:G,'Reference_data '!I:I,"First Error",0,1))</f>
        <v xml:space="preserve"> ETP</v>
      </c>
      <c r="L1131" s="322"/>
      <c r="M1131" s="32" t="e">
        <f>VLOOKUP(L1131,'Reference_data '!$A$2:$B$17,2,0)</f>
        <v>#N/A</v>
      </c>
      <c r="N1131" s="10" t="e">
        <f>VLOOKUP(L1131,'Reference_data '!$A$2:$C$18,3,0)</f>
        <v>#N/A</v>
      </c>
      <c r="O1131" s="322"/>
      <c r="P1131" s="322"/>
      <c r="Q1131" s="322"/>
      <c r="R1131" s="322"/>
      <c r="S1131" s="324"/>
    </row>
    <row r="1132" spans="1:29" ht="26.5" customHeight="1" x14ac:dyDescent="0.35">
      <c r="A1132" s="10">
        <f t="shared" si="46"/>
        <v>7</v>
      </c>
      <c r="B1132" s="63">
        <f t="shared" si="45"/>
        <v>7</v>
      </c>
      <c r="C1132" s="177">
        <v>13159915</v>
      </c>
      <c r="D1132" s="376">
        <v>44974</v>
      </c>
      <c r="E1132" s="25" t="s">
        <v>2047</v>
      </c>
      <c r="F1132" s="25" t="s">
        <v>1275</v>
      </c>
      <c r="G1132" s="25" t="s">
        <v>61</v>
      </c>
      <c r="H1132" s="25" t="s">
        <v>237</v>
      </c>
      <c r="I1132" s="25" t="s">
        <v>219</v>
      </c>
      <c r="J1132" s="25" t="s">
        <v>220</v>
      </c>
      <c r="K1132" s="4" t="str">
        <f>IF(_xlfn.XLOOKUP(LEFT(F1132,12),'Reference_data '!G:G,'Reference_data '!I:I,"First Error",0,1)="First Error",_xlfn.XLOOKUP(LEFT(F1132,7),'Reference_data '!G:G,'Reference_data '!H:H,"Second Error",0,1),_xlfn.XLOOKUP(LEFT(F1132,12),'Reference_data '!G:G,'Reference_data '!I:I,"First Error",0,1))</f>
        <v>PACKING</v>
      </c>
      <c r="L1132" s="63">
        <v>2791</v>
      </c>
      <c r="M1132" s="10" t="str">
        <f>VLOOKUP(L1132,'Reference_data '!$A$2:$B$17,2,0)</f>
        <v>Champak</v>
      </c>
      <c r="N1132" s="10" t="str">
        <f>VLOOKUP(L1132,'Reference_data '!$A$2:$C$18,3,0)</f>
        <v>ELE</v>
      </c>
      <c r="O1132" s="134"/>
      <c r="Q1132" s="134">
        <v>44974</v>
      </c>
      <c r="S1132" s="139" t="s">
        <v>2048</v>
      </c>
    </row>
    <row r="1133" spans="1:29" ht="26.5" customHeight="1" x14ac:dyDescent="0.35">
      <c r="A1133" s="10">
        <f t="shared" si="46"/>
        <v>45</v>
      </c>
      <c r="B1133" s="10" t="str">
        <f t="shared" si="45"/>
        <v/>
      </c>
      <c r="C1133" s="44">
        <v>13100921</v>
      </c>
      <c r="D1133" s="43">
        <v>44870</v>
      </c>
      <c r="E1133" s="131" t="s">
        <v>2049</v>
      </c>
      <c r="F1133" s="25" t="s">
        <v>179</v>
      </c>
      <c r="G1133" s="25" t="s">
        <v>1425</v>
      </c>
      <c r="H1133" s="25" t="s">
        <v>213</v>
      </c>
      <c r="I1133" s="25" t="s">
        <v>272</v>
      </c>
      <c r="J1133" s="25" t="s">
        <v>1077</v>
      </c>
      <c r="K1133" s="4" t="str">
        <f>IF(_xlfn.XLOOKUP(LEFT(F1133,12),'Reference_data '!G:G,'Reference_data '!I:I,"First Error",0,1)="First Error",_xlfn.XLOOKUP(LEFT(F1133,7),'Reference_data '!G:G,'Reference_data '!H:H,"Second Error",0,1),_xlfn.XLOOKUP(LEFT(F1133,12),'Reference_data '!G:G,'Reference_data '!I:I,"First Error",0,1))</f>
        <v>REFINERY-LAB</v>
      </c>
      <c r="L1133" s="63">
        <v>8</v>
      </c>
      <c r="M1133" s="63" t="s">
        <v>1055</v>
      </c>
      <c r="N1133" s="10" t="str">
        <f>VLOOKUP(L1133,'Reference_data '!$A$2:$C$18,3,0)</f>
        <v>EXT</v>
      </c>
      <c r="O1133" s="134">
        <v>45008</v>
      </c>
      <c r="S1133" s="139" t="s">
        <v>2050</v>
      </c>
    </row>
    <row r="1134" spans="1:29" ht="26.5" customHeight="1" x14ac:dyDescent="0.35">
      <c r="A1134" s="10">
        <f t="shared" si="46"/>
        <v>8</v>
      </c>
      <c r="B1134" s="63">
        <f t="shared" si="45"/>
        <v>8</v>
      </c>
      <c r="C1134" s="177">
        <v>13160303</v>
      </c>
      <c r="D1134" s="43">
        <v>44976</v>
      </c>
      <c r="E1134" s="25" t="s">
        <v>2051</v>
      </c>
      <c r="F1134" s="25" t="s">
        <v>80</v>
      </c>
      <c r="G1134" s="25" t="s">
        <v>10</v>
      </c>
      <c r="H1134" s="25" t="s">
        <v>218</v>
      </c>
      <c r="I1134" s="25" t="s">
        <v>435</v>
      </c>
      <c r="J1134" s="25" t="s">
        <v>220</v>
      </c>
      <c r="K1134" s="4" t="str">
        <f>IF(_xlfn.XLOOKUP(LEFT(F1134,12),'Reference_data '!G:G,'Reference_data '!I:I,"First Error",0,1)="First Error",_xlfn.XLOOKUP(LEFT(F1134,7),'Reference_data '!G:G,'Reference_data '!H:H,"Second Error",0,1),_xlfn.XLOOKUP(LEFT(F1134,12),'Reference_data '!G:G,'Reference_data '!I:I,"First Error",0,1))</f>
        <v>PACKING</v>
      </c>
      <c r="L1134" s="63">
        <v>3347</v>
      </c>
      <c r="M1134" s="10" t="str">
        <f>VLOOKUP(L1134,'Reference_data '!$A$2:$B$17,2,0)</f>
        <v>Debabrata</v>
      </c>
      <c r="N1134" s="10" t="str">
        <f>VLOOKUP(L1134,'Reference_data '!$A$2:$C$18,3,0)</f>
        <v>MEC</v>
      </c>
      <c r="Q1134" s="134">
        <v>44975</v>
      </c>
      <c r="R1134" s="63">
        <v>3</v>
      </c>
      <c r="S1134" s="139" t="s">
        <v>2052</v>
      </c>
    </row>
    <row r="1135" spans="1:29" ht="26.5" customHeight="1" x14ac:dyDescent="0.35">
      <c r="A1135" s="10">
        <f t="shared" si="46"/>
        <v>8</v>
      </c>
      <c r="B1135" s="63">
        <f t="shared" si="45"/>
        <v>8</v>
      </c>
      <c r="C1135" s="398">
        <v>13160345</v>
      </c>
      <c r="D1135" s="394">
        <v>44975</v>
      </c>
      <c r="E1135" s="34" t="s">
        <v>2053</v>
      </c>
      <c r="F1135" s="34" t="s">
        <v>794</v>
      </c>
      <c r="G1135" s="34" t="s">
        <v>61</v>
      </c>
      <c r="H1135" s="34" t="s">
        <v>218</v>
      </c>
      <c r="I1135" s="34" t="s">
        <v>219</v>
      </c>
      <c r="J1135" s="34" t="s">
        <v>220</v>
      </c>
      <c r="K1135" s="326" t="str">
        <f>IF(_xlfn.XLOOKUP(LEFT(F1135,12),'Reference_data '!G:G,'Reference_data '!I:I,"First Error",0,1)="First Error",_xlfn.XLOOKUP(LEFT(F1135,7),'Reference_data '!G:G,'Reference_data '!H:H,"Second Error",0,1),_xlfn.XLOOKUP(LEFT(F1135,12),'Reference_data '!G:G,'Reference_data '!I:I,"First Error",0,1))</f>
        <v>PACKING TANKFARM PMFG</v>
      </c>
      <c r="L1135" s="242">
        <v>2791</v>
      </c>
      <c r="M1135" s="30" t="str">
        <f>VLOOKUP(L1135,'Reference_data '!$A$2:$B$17,2,0)</f>
        <v>Champak</v>
      </c>
      <c r="N1135" s="10" t="str">
        <f>VLOOKUP(L1135,'Reference_data '!$A$2:$C$18,3,0)</f>
        <v>ELE</v>
      </c>
      <c r="O1135" s="242"/>
      <c r="P1135" s="242"/>
      <c r="Q1135" s="272">
        <v>44975</v>
      </c>
      <c r="R1135" s="242">
        <v>0.5</v>
      </c>
      <c r="S1135" s="241" t="s">
        <v>2054</v>
      </c>
    </row>
    <row r="1136" spans="1:29" ht="26.5" customHeight="1" x14ac:dyDescent="0.35">
      <c r="A1136" s="10">
        <f t="shared" si="46"/>
        <v>8</v>
      </c>
      <c r="B1136" s="63">
        <f t="shared" si="45"/>
        <v>8</v>
      </c>
      <c r="C1136" s="398">
        <v>13160436</v>
      </c>
      <c r="D1136" s="394">
        <v>44975</v>
      </c>
      <c r="E1136" s="34" t="s">
        <v>2055</v>
      </c>
      <c r="F1136" s="34" t="s">
        <v>80</v>
      </c>
      <c r="G1136" s="34" t="s">
        <v>61</v>
      </c>
      <c r="H1136" s="34" t="s">
        <v>218</v>
      </c>
      <c r="I1136" s="34" t="s">
        <v>285</v>
      </c>
      <c r="J1136" s="34" t="s">
        <v>220</v>
      </c>
      <c r="K1136" s="4" t="str">
        <f>IF(_xlfn.XLOOKUP(LEFT(F1136,12),'Reference_data '!G:G,'Reference_data '!I:I,"First Error",0,1)="First Error",_xlfn.XLOOKUP(LEFT(F1136,7),'Reference_data '!G:G,'Reference_data '!H:H,"Second Error",0,1),_xlfn.XLOOKUP(LEFT(F1136,12),'Reference_data '!G:G,'Reference_data '!I:I,"First Error",0,1))</f>
        <v>PACKING</v>
      </c>
      <c r="L1136" s="63">
        <v>2784</v>
      </c>
      <c r="M1136" s="10" t="str">
        <f>VLOOKUP(L1136,'Reference_data '!$A$2:$B$17,2,0)</f>
        <v>Jignesh</v>
      </c>
      <c r="N1136" s="10" t="str">
        <f>VLOOKUP(L1136,'Reference_data '!$A$2:$C$18,3,0)</f>
        <v>MEC</v>
      </c>
      <c r="O1136" s="134">
        <v>44979</v>
      </c>
      <c r="Q1136" s="134">
        <v>44980</v>
      </c>
      <c r="R1136" s="63">
        <v>1</v>
      </c>
      <c r="S1136" s="139" t="s">
        <v>2056</v>
      </c>
      <c r="AA1136" s="64" t="s">
        <v>14</v>
      </c>
    </row>
    <row r="1137" spans="1:29" ht="26.5" customHeight="1" x14ac:dyDescent="0.35">
      <c r="A1137" s="10">
        <f t="shared" si="46"/>
        <v>21</v>
      </c>
      <c r="B1137" s="63" t="str">
        <f t="shared" si="45"/>
        <v/>
      </c>
      <c r="C1137" s="413">
        <v>13011532</v>
      </c>
      <c r="D1137" s="342">
        <v>44705</v>
      </c>
      <c r="E1137" s="343" t="s">
        <v>2057</v>
      </c>
      <c r="F1137" s="34" t="s">
        <v>179</v>
      </c>
      <c r="G1137" s="34" t="s">
        <v>1425</v>
      </c>
      <c r="H1137" s="34" t="s">
        <v>213</v>
      </c>
      <c r="I1137" s="34" t="s">
        <v>272</v>
      </c>
      <c r="J1137" s="34" t="s">
        <v>568</v>
      </c>
      <c r="K1137" s="4" t="str">
        <f>IF(_xlfn.XLOOKUP(LEFT(F1137,12),'Reference_data '!G:G,'Reference_data '!I:I,"First Error",0,1)="First Error",_xlfn.XLOOKUP(LEFT(F1137,7),'Reference_data '!G:G,'Reference_data '!H:H,"Second Error",0,1),_xlfn.XLOOKUP(LEFT(F1137,12),'Reference_data '!G:G,'Reference_data '!I:I,"First Error",0,1))</f>
        <v>REFINERY-LAB</v>
      </c>
      <c r="L1137" s="10"/>
      <c r="M1137" s="10" t="e">
        <f>VLOOKUP(L1137,'Reference_data '!$A$2:$B$17,2,0)</f>
        <v>#N/A</v>
      </c>
      <c r="N1137" s="10" t="e">
        <f>VLOOKUP(L1137,'Reference_data '!$A$2:$C$18,3,0)</f>
        <v>#N/A</v>
      </c>
      <c r="O1137" s="10"/>
      <c r="P1137" s="10"/>
      <c r="Q1137" s="10"/>
      <c r="R1137" s="10"/>
      <c r="S1137" s="4"/>
      <c r="T1137" s="10"/>
      <c r="U1137" s="10"/>
      <c r="V1137" s="26">
        <f ca="1">TODAY()</f>
        <v>45194</v>
      </c>
      <c r="W1137" s="10" t="str" cm="1">
        <f t="array" ref="W1137">IF(J1137="WMAT",_xlfn.IFS(U1137-V1137=0,"Update require",U1137-V1137&lt;0,"Pending follow up",U1137-V1137&gt;0,"ASK Later"),"")</f>
        <v/>
      </c>
      <c r="X1137" s="10"/>
      <c r="Y1137" s="10"/>
      <c r="Z1137" s="10"/>
      <c r="AA1137"/>
      <c r="AB1137"/>
      <c r="AC1137" s="64" t="e">
        <f>_xlfn.XLOOKUP(C1137,DATA1,DATA4,"NA",0,1)</f>
        <v>#REF!</v>
      </c>
    </row>
    <row r="1138" spans="1:29" ht="26.5" customHeight="1" x14ac:dyDescent="0.35">
      <c r="A1138" s="10">
        <f t="shared" si="46"/>
        <v>15</v>
      </c>
      <c r="B1138" s="10" t="str">
        <f t="shared" si="45"/>
        <v/>
      </c>
      <c r="C1138" s="413">
        <v>12794428</v>
      </c>
      <c r="D1138" s="342">
        <v>44290</v>
      </c>
      <c r="E1138" s="343" t="s">
        <v>2058</v>
      </c>
      <c r="F1138" s="34" t="s">
        <v>2059</v>
      </c>
      <c r="G1138" s="34" t="s">
        <v>10</v>
      </c>
      <c r="H1138" s="34" t="s">
        <v>327</v>
      </c>
      <c r="I1138" s="34" t="s">
        <v>266</v>
      </c>
      <c r="J1138" s="34" t="s">
        <v>228</v>
      </c>
      <c r="K1138" s="4" t="str">
        <f>IF(_xlfn.XLOOKUP(LEFT(F1138,12),'Reference_data '!G:G,'Reference_data '!I:I,"First Error",0,1)="First Error",_xlfn.XLOOKUP(LEFT(F1138,7),'Reference_data '!G:G,'Reference_data '!H:H,"Second Error",0,1),_xlfn.XLOOKUP(LEFT(F1138,12),'Reference_data '!G:G,'Reference_data '!I:I,"First Error",0,1))</f>
        <v>REFINERY-MULTISTOCK DEO REFINERY 200 TPD</v>
      </c>
      <c r="L1138" s="10"/>
      <c r="M1138" s="10" t="s">
        <v>1705</v>
      </c>
      <c r="N1138" s="10" t="e">
        <f>VLOOKUP(L1138,'Reference_data '!$A$2:$C$18,3,0)</f>
        <v>#N/A</v>
      </c>
      <c r="O1138" s="26">
        <v>44758</v>
      </c>
      <c r="P1138" s="25" t="s">
        <v>988</v>
      </c>
      <c r="Q1138" s="10"/>
      <c r="R1138" s="10"/>
      <c r="S1138" s="4" t="s">
        <v>2060</v>
      </c>
      <c r="T1138" s="10"/>
      <c r="U1138" s="10"/>
      <c r="V1138" s="26">
        <f ca="1">TODAY()</f>
        <v>45194</v>
      </c>
      <c r="W1138" s="10"/>
      <c r="X1138" s="10"/>
      <c r="Y1138" s="10"/>
      <c r="Z1138" s="10"/>
      <c r="AA1138"/>
      <c r="AB1138"/>
      <c r="AC1138" s="64" t="e">
        <f>_xlfn.XLOOKUP(C1138,DATA1,DATA4,"NA",0,1)</f>
        <v>#REF!</v>
      </c>
    </row>
    <row r="1139" spans="1:29" ht="26.5" customHeight="1" x14ac:dyDescent="0.35">
      <c r="A1139" s="10">
        <f t="shared" si="46"/>
        <v>40</v>
      </c>
      <c r="B1139" s="10" t="str">
        <f t="shared" si="45"/>
        <v/>
      </c>
      <c r="C1139" s="398">
        <v>13081288</v>
      </c>
      <c r="D1139" s="146">
        <v>44835</v>
      </c>
      <c r="E1139" s="343" t="s">
        <v>2061</v>
      </c>
      <c r="F1139" s="34" t="s">
        <v>133</v>
      </c>
      <c r="G1139" s="34" t="s">
        <v>10</v>
      </c>
      <c r="H1139" s="34" t="s">
        <v>218</v>
      </c>
      <c r="I1139" s="34" t="s">
        <v>263</v>
      </c>
      <c r="J1139" s="34" t="s">
        <v>302</v>
      </c>
      <c r="K1139" s="4" t="str">
        <f>IF(_xlfn.XLOOKUP(LEFT(F1139,12),'Reference_data '!G:G,'Reference_data '!I:I,"First Error",0,1)="First Error",_xlfn.XLOOKUP(LEFT(F1139,7),'Reference_data '!G:G,'Reference_data '!H:H,"Second Error",0,1),_xlfn.XLOOKUP(LEFT(F1139,12),'Reference_data '!G:G,'Reference_data '!I:I,"First Error",0,1))</f>
        <v>REFINERY-MULTISTOCK DEO REFINERY 200 TPD</v>
      </c>
      <c r="L1139" s="63">
        <v>8</v>
      </c>
      <c r="M1139" s="63" t="s">
        <v>229</v>
      </c>
      <c r="N1139" s="10" t="str">
        <f>VLOOKUP(L1139,'Reference_data '!$A$2:$C$18,3,0)</f>
        <v>EXT</v>
      </c>
      <c r="O1139" s="134">
        <v>44835</v>
      </c>
      <c r="P1139" s="134">
        <v>44886</v>
      </c>
      <c r="Q1139" s="134"/>
      <c r="S1139" s="139" t="s">
        <v>2062</v>
      </c>
      <c r="AC1139" s="64" t="e">
        <f>_xlfn.XLOOKUP(C1139,DATA1,DATA4,"NA",0,1)</f>
        <v>#REF!</v>
      </c>
    </row>
    <row r="1140" spans="1:29" ht="26.5" customHeight="1" x14ac:dyDescent="0.35">
      <c r="A1140" s="10">
        <f t="shared" si="46"/>
        <v>40</v>
      </c>
      <c r="B1140" s="10" t="str">
        <f t="shared" si="45"/>
        <v/>
      </c>
      <c r="C1140" s="398">
        <v>13083503</v>
      </c>
      <c r="D1140" s="146">
        <v>44839</v>
      </c>
      <c r="E1140" s="343" t="s">
        <v>2063</v>
      </c>
      <c r="F1140" s="34" t="s">
        <v>133</v>
      </c>
      <c r="G1140" s="34" t="s">
        <v>10</v>
      </c>
      <c r="H1140" s="34" t="s">
        <v>218</v>
      </c>
      <c r="I1140" s="34" t="s">
        <v>287</v>
      </c>
      <c r="J1140" s="34" t="s">
        <v>302</v>
      </c>
      <c r="K1140" s="4" t="str">
        <f>IF(_xlfn.XLOOKUP(LEFT(F1140,12),'Reference_data '!G:G,'Reference_data '!I:I,"First Error",0,1)="First Error",_xlfn.XLOOKUP(LEFT(F1140,7),'Reference_data '!G:G,'Reference_data '!H:H,"Second Error",0,1),_xlfn.XLOOKUP(LEFT(F1140,12),'Reference_data '!G:G,'Reference_data '!I:I,"First Error",0,1))</f>
        <v>REFINERY-MULTISTOCK DEO REFINERY 200 TPD</v>
      </c>
      <c r="L1140" s="63">
        <v>2787</v>
      </c>
      <c r="M1140" s="63" t="str">
        <f>VLOOKUP(L1140,'Reference_data '!$A$2:$B$17,2,0)</f>
        <v>Vikram</v>
      </c>
      <c r="N1140" s="10" t="str">
        <f>VLOOKUP(L1140,'Reference_data '!$A$2:$C$18,3,0)</f>
        <v>MEC</v>
      </c>
      <c r="O1140" s="134">
        <v>44840</v>
      </c>
      <c r="S1140" s="139" t="s">
        <v>2064</v>
      </c>
    </row>
    <row r="1141" spans="1:29" ht="26.5" customHeight="1" x14ac:dyDescent="0.35">
      <c r="A1141" s="10">
        <f t="shared" si="46"/>
        <v>8</v>
      </c>
      <c r="B1141" s="63">
        <f t="shared" si="45"/>
        <v>8</v>
      </c>
      <c r="C1141" s="398">
        <v>13160490</v>
      </c>
      <c r="D1141" s="394">
        <v>44975</v>
      </c>
      <c r="E1141" s="34" t="s">
        <v>2065</v>
      </c>
      <c r="F1141" s="34" t="s">
        <v>632</v>
      </c>
      <c r="G1141" s="34" t="s">
        <v>61</v>
      </c>
      <c r="H1141" s="34" t="s">
        <v>218</v>
      </c>
      <c r="I1141" s="34" t="s">
        <v>285</v>
      </c>
      <c r="J1141" s="34" t="s">
        <v>220</v>
      </c>
      <c r="K1141" s="4" t="str">
        <f>IF(_xlfn.XLOOKUP(LEFT(F1141,12),'Reference_data '!G:G,'Reference_data '!I:I,"First Error",0,1)="First Error",_xlfn.XLOOKUP(LEFT(F1141,7),'Reference_data '!G:G,'Reference_data '!H:H,"Second Error",0,1),_xlfn.XLOOKUP(LEFT(F1141,12),'Reference_data '!G:G,'Reference_data '!I:I,"First Error",0,1))</f>
        <v>PACKING</v>
      </c>
      <c r="L1141" s="63">
        <v>3195</v>
      </c>
      <c r="M1141" s="10" t="str">
        <f>VLOOKUP(L1141,'Reference_data '!$A$2:$B$17,2,0)</f>
        <v>Mehul</v>
      </c>
      <c r="N1141" s="10" t="str">
        <f>VLOOKUP(L1141,'Reference_data '!$A$2:$C$18,3,0)</f>
        <v>ELE</v>
      </c>
      <c r="Q1141" s="134">
        <v>44975</v>
      </c>
      <c r="R1141" s="63">
        <v>0.5</v>
      </c>
      <c r="S1141" s="139" t="s">
        <v>2066</v>
      </c>
    </row>
    <row r="1142" spans="1:29" ht="26.5" customHeight="1" x14ac:dyDescent="0.35">
      <c r="A1142" s="10">
        <f t="shared" si="46"/>
        <v>8</v>
      </c>
      <c r="B1142" s="63">
        <f t="shared" si="45"/>
        <v>8</v>
      </c>
      <c r="C1142" s="398">
        <v>13160490</v>
      </c>
      <c r="D1142" s="394">
        <v>44975</v>
      </c>
      <c r="E1142" s="34" t="s">
        <v>2065</v>
      </c>
      <c r="F1142" s="34" t="s">
        <v>632</v>
      </c>
      <c r="G1142" s="34" t="s">
        <v>61</v>
      </c>
      <c r="H1142" s="34" t="s">
        <v>218</v>
      </c>
      <c r="I1142" s="34" t="s">
        <v>285</v>
      </c>
      <c r="J1142" s="34" t="s">
        <v>220</v>
      </c>
      <c r="K1142" s="4" t="str">
        <f>IF(_xlfn.XLOOKUP(LEFT(F1142,12),'Reference_data '!G:G,'Reference_data '!I:I,"First Error",0,1)="First Error",_xlfn.XLOOKUP(LEFT(F1142,7),'Reference_data '!G:G,'Reference_data '!H:H,"Second Error",0,1),_xlfn.XLOOKUP(LEFT(F1142,12),'Reference_data '!G:G,'Reference_data '!I:I,"First Error",0,1))</f>
        <v>PACKING</v>
      </c>
      <c r="L1142" s="63">
        <v>2791</v>
      </c>
      <c r="M1142" s="10" t="str">
        <f>VLOOKUP(L1142,'Reference_data '!$A$2:$B$17,2,0)</f>
        <v>Champak</v>
      </c>
      <c r="N1142" s="10" t="str">
        <f>VLOOKUP(L1142,'Reference_data '!$A$2:$C$18,3,0)</f>
        <v>ELE</v>
      </c>
      <c r="Q1142" s="134">
        <v>44976</v>
      </c>
      <c r="R1142" s="63">
        <v>1</v>
      </c>
      <c r="S1142" s="139" t="s">
        <v>2066</v>
      </c>
    </row>
    <row r="1143" spans="1:29" ht="26.5" customHeight="1" x14ac:dyDescent="0.35">
      <c r="A1143" s="10">
        <f t="shared" si="46"/>
        <v>8</v>
      </c>
      <c r="B1143" s="63">
        <f t="shared" si="45"/>
        <v>1</v>
      </c>
      <c r="C1143" s="398">
        <v>13160504</v>
      </c>
      <c r="D1143" s="394">
        <v>44975</v>
      </c>
      <c r="E1143" s="34" t="s">
        <v>2067</v>
      </c>
      <c r="F1143" s="34" t="s">
        <v>72</v>
      </c>
      <c r="G1143" s="34" t="s">
        <v>61</v>
      </c>
      <c r="H1143" s="34" t="s">
        <v>237</v>
      </c>
      <c r="I1143" s="34" t="s">
        <v>285</v>
      </c>
      <c r="J1143" s="34" t="s">
        <v>220</v>
      </c>
      <c r="K1143" s="4" t="str">
        <f>IF(_xlfn.XLOOKUP(LEFT(F1143,12),'Reference_data '!G:G,'Reference_data '!I:I,"First Error",0,1)="First Error",_xlfn.XLOOKUP(LEFT(F1143,7),'Reference_data '!G:G,'Reference_data '!H:H,"Second Error",0,1),_xlfn.XLOOKUP(LEFT(F1143,12),'Reference_data '!G:G,'Reference_data '!I:I,"First Error",0,1))</f>
        <v>PACKING TANKFARM PMFG</v>
      </c>
      <c r="M1143" s="10" t="e">
        <f>VLOOKUP(L1143,'Reference_data '!$A$2:$B$17,2,0)</f>
        <v>#N/A</v>
      </c>
      <c r="N1143" s="10" t="e">
        <f>VLOOKUP(L1143,'Reference_data '!$A$2:$C$18,3,0)</f>
        <v>#N/A</v>
      </c>
    </row>
    <row r="1144" spans="1:29" ht="26.5" customHeight="1" x14ac:dyDescent="0.35">
      <c r="A1144" s="10">
        <f t="shared" si="46"/>
        <v>48</v>
      </c>
      <c r="B1144" s="10">
        <f t="shared" si="45"/>
        <v>1</v>
      </c>
      <c r="C1144" s="398">
        <v>13114741</v>
      </c>
      <c r="D1144" s="146">
        <v>44895</v>
      </c>
      <c r="E1144" s="343" t="s">
        <v>2068</v>
      </c>
      <c r="F1144" s="34" t="s">
        <v>2069</v>
      </c>
      <c r="G1144" s="34" t="s">
        <v>92</v>
      </c>
      <c r="H1144" s="34" t="s">
        <v>218</v>
      </c>
      <c r="I1144" s="34" t="s">
        <v>291</v>
      </c>
      <c r="J1144" s="34" t="s">
        <v>220</v>
      </c>
      <c r="K1144" s="4" t="str">
        <f>IF(_xlfn.XLOOKUP(LEFT(F1144,12),'Reference_data '!G:G,'Reference_data '!I:I,"First Error",0,1)="First Error",_xlfn.XLOOKUP(LEFT(F1144,7),'Reference_data '!G:G,'Reference_data '!H:H,"Second Error",0,1),_xlfn.XLOOKUP(LEFT(F1144,12),'Reference_data '!G:G,'Reference_data '!I:I,"First Error",0,1))</f>
        <v>REFINERY-MULTISTOCK DEO REFINERY 200 TPD</v>
      </c>
      <c r="L1144" s="63">
        <v>2799</v>
      </c>
      <c r="M1144" s="10" t="str">
        <f>VLOOKUP(L1144,'Reference_data '!$A$2:$B$17,2,0)</f>
        <v>Prakash</v>
      </c>
      <c r="N1144" s="10" t="str">
        <f>VLOOKUP(L1144,'Reference_data '!$A$2:$C$18,3,0)</f>
        <v>INS</v>
      </c>
      <c r="O1144" s="134">
        <v>44895</v>
      </c>
      <c r="P1144" s="134">
        <v>44966</v>
      </c>
      <c r="Q1144" s="134"/>
      <c r="S1144" s="139" t="s">
        <v>2070</v>
      </c>
      <c r="T1144" s="139" t="s">
        <v>2070</v>
      </c>
    </row>
    <row r="1145" spans="1:29" ht="26.5" customHeight="1" x14ac:dyDescent="0.35">
      <c r="A1145" s="10">
        <f t="shared" si="46"/>
        <v>8</v>
      </c>
      <c r="B1145" s="63">
        <f t="shared" ref="B1145:B1209" si="47">IF(J1145="COMP",WEEKNUM(Q1145,16),"")</f>
        <v>8</v>
      </c>
      <c r="C1145" s="398">
        <v>13160903</v>
      </c>
      <c r="D1145" s="146">
        <v>44976</v>
      </c>
      <c r="E1145" s="34" t="s">
        <v>2071</v>
      </c>
      <c r="F1145" s="34" t="s">
        <v>909</v>
      </c>
      <c r="G1145" s="34" t="s">
        <v>10</v>
      </c>
      <c r="H1145" s="34" t="s">
        <v>218</v>
      </c>
      <c r="I1145" s="34" t="s">
        <v>285</v>
      </c>
      <c r="J1145" s="34" t="s">
        <v>220</v>
      </c>
      <c r="K1145" s="4" t="str">
        <f>IF(_xlfn.XLOOKUP(LEFT(F1145,12),'Reference_data '!G:G,'Reference_data '!I:I,"First Error",0,1)="First Error",_xlfn.XLOOKUP(LEFT(F1145,7),'Reference_data '!G:G,'Reference_data '!H:H,"Second Error",0,1),_xlfn.XLOOKUP(LEFT(F1145,12),'Reference_data '!G:G,'Reference_data '!I:I,"First Error",0,1))</f>
        <v>PACKING</v>
      </c>
      <c r="L1145" s="63">
        <v>3070</v>
      </c>
      <c r="M1145" s="10" t="str">
        <f>VLOOKUP(L1145,'Reference_data '!$A$2:$B$17,2,0)</f>
        <v>Mahesh</v>
      </c>
      <c r="N1145" s="10" t="str">
        <f>VLOOKUP(L1145,'Reference_data '!$A$2:$C$18,3,0)</f>
        <v>MEC</v>
      </c>
      <c r="Q1145" s="134">
        <v>44976</v>
      </c>
      <c r="R1145" s="63">
        <v>2</v>
      </c>
      <c r="S1145" s="139" t="s">
        <v>2072</v>
      </c>
    </row>
    <row r="1146" spans="1:29" ht="26.5" customHeight="1" x14ac:dyDescent="0.35">
      <c r="A1146" s="10">
        <f t="shared" si="46"/>
        <v>4</v>
      </c>
      <c r="B1146" s="10" t="str">
        <f t="shared" si="47"/>
        <v/>
      </c>
      <c r="C1146" s="398">
        <v>13143353</v>
      </c>
      <c r="D1146" s="146">
        <v>44948</v>
      </c>
      <c r="E1146" s="34" t="s">
        <v>2073</v>
      </c>
      <c r="F1146" s="34" t="s">
        <v>133</v>
      </c>
      <c r="G1146" s="34" t="s">
        <v>10</v>
      </c>
      <c r="H1146" s="34" t="s">
        <v>218</v>
      </c>
      <c r="I1146" s="34" t="s">
        <v>291</v>
      </c>
      <c r="J1146" s="34" t="s">
        <v>302</v>
      </c>
      <c r="K1146" s="4" t="str">
        <f>IF(_xlfn.XLOOKUP(LEFT(F1146,12),'Reference_data '!G:G,'Reference_data '!I:I,"First Error",0,1)="First Error",_xlfn.XLOOKUP(LEFT(F1146,7),'Reference_data '!G:G,'Reference_data '!H:H,"Second Error",0,1),_xlfn.XLOOKUP(LEFT(F1146,12),'Reference_data '!G:G,'Reference_data '!I:I,"First Error",0,1))</f>
        <v>REFINERY-MULTISTOCK DEO REFINERY 200 TPD</v>
      </c>
      <c r="L1146" s="63">
        <v>2787</v>
      </c>
      <c r="M1146" s="10" t="str">
        <f>VLOOKUP(L1146,'Reference_data '!$A$2:$B$17,2,0)</f>
        <v>Vikram</v>
      </c>
      <c r="N1146" s="10" t="str">
        <f>VLOOKUP(L1146,'Reference_data '!$A$2:$C$18,3,0)</f>
        <v>MEC</v>
      </c>
      <c r="O1146" s="134">
        <v>44970</v>
      </c>
      <c r="S1146" s="139" t="s">
        <v>2074</v>
      </c>
    </row>
    <row r="1147" spans="1:29" ht="26.5" customHeight="1" x14ac:dyDescent="0.35">
      <c r="A1147" s="10">
        <f t="shared" si="46"/>
        <v>8</v>
      </c>
      <c r="B1147" s="63">
        <f t="shared" si="47"/>
        <v>8</v>
      </c>
      <c r="C1147" s="398">
        <v>13161036</v>
      </c>
      <c r="D1147" s="394">
        <v>44976</v>
      </c>
      <c r="E1147" s="34" t="s">
        <v>2075</v>
      </c>
      <c r="F1147" s="34" t="s">
        <v>80</v>
      </c>
      <c r="G1147" s="34" t="s">
        <v>61</v>
      </c>
      <c r="H1147" s="34" t="s">
        <v>218</v>
      </c>
      <c r="I1147" s="34" t="s">
        <v>435</v>
      </c>
      <c r="J1147" s="34" t="s">
        <v>220</v>
      </c>
      <c r="K1147" s="4" t="str">
        <f>IF(_xlfn.XLOOKUP(LEFT(F1147,12),'Reference_data '!G:G,'Reference_data '!I:I,"First Error",0,1)="First Error",_xlfn.XLOOKUP(LEFT(F1147,7),'Reference_data '!G:G,'Reference_data '!H:H,"Second Error",0,1),_xlfn.XLOOKUP(LEFT(F1147,12),'Reference_data '!G:G,'Reference_data '!I:I,"First Error",0,1))</f>
        <v>PACKING</v>
      </c>
      <c r="L1147" s="63">
        <v>3195</v>
      </c>
      <c r="M1147" s="10" t="str">
        <f>VLOOKUP(L1147,'Reference_data '!$A$2:$B$17,2,0)</f>
        <v>Mehul</v>
      </c>
      <c r="N1147" s="10" t="str">
        <f>VLOOKUP(L1147,'Reference_data '!$A$2:$C$18,3,0)</f>
        <v>ELE</v>
      </c>
      <c r="Q1147" s="134">
        <v>44976</v>
      </c>
      <c r="R1147" s="63">
        <v>3</v>
      </c>
      <c r="S1147" s="139" t="s">
        <v>2076</v>
      </c>
    </row>
    <row r="1148" spans="1:29" ht="26.5" customHeight="1" x14ac:dyDescent="0.35">
      <c r="A1148" s="10">
        <f t="shared" si="46"/>
        <v>8</v>
      </c>
      <c r="B1148" s="63">
        <f t="shared" si="47"/>
        <v>8</v>
      </c>
      <c r="C1148" s="398">
        <v>13161037</v>
      </c>
      <c r="D1148" s="146">
        <v>44977</v>
      </c>
      <c r="E1148" s="34" t="s">
        <v>2077</v>
      </c>
      <c r="F1148" s="34" t="s">
        <v>2078</v>
      </c>
      <c r="G1148" s="34" t="s">
        <v>10</v>
      </c>
      <c r="H1148" s="34" t="s">
        <v>218</v>
      </c>
      <c r="I1148" s="34" t="s">
        <v>435</v>
      </c>
      <c r="J1148" s="34" t="s">
        <v>220</v>
      </c>
      <c r="K1148" s="4" t="str">
        <f>IF(_xlfn.XLOOKUP(LEFT(F1148,12),'Reference_data '!G:G,'Reference_data '!I:I,"First Error",0,1)="First Error",_xlfn.XLOOKUP(LEFT(F1148,7),'Reference_data '!G:G,'Reference_data '!H:H,"Second Error",0,1),_xlfn.XLOOKUP(LEFT(F1148,12),'Reference_data '!G:G,'Reference_data '!I:I,"First Error",0,1))</f>
        <v>PACKING</v>
      </c>
      <c r="L1148" s="63">
        <v>2785</v>
      </c>
      <c r="M1148" s="10" t="str">
        <f>VLOOKUP(L1148,'Reference_data '!$A$2:$B$17,2,0)</f>
        <v>Manu</v>
      </c>
      <c r="N1148" s="10" t="str">
        <f>VLOOKUP(L1148,'Reference_data '!$A$2:$C$18,3,0)</f>
        <v>MEC</v>
      </c>
      <c r="Q1148" s="134">
        <v>44976</v>
      </c>
      <c r="R1148" s="63">
        <v>0.5</v>
      </c>
      <c r="S1148" s="139" t="s">
        <v>2079</v>
      </c>
    </row>
    <row r="1149" spans="1:29" ht="26.5" customHeight="1" x14ac:dyDescent="0.35">
      <c r="A1149" s="10">
        <f t="shared" si="46"/>
        <v>8</v>
      </c>
      <c r="B1149" s="63">
        <f t="shared" si="47"/>
        <v>8</v>
      </c>
      <c r="C1149" s="398">
        <v>13161037</v>
      </c>
      <c r="D1149" s="146">
        <v>44977</v>
      </c>
      <c r="E1149" s="34" t="s">
        <v>2077</v>
      </c>
      <c r="F1149" s="34" t="s">
        <v>2078</v>
      </c>
      <c r="G1149" s="34" t="s">
        <v>10</v>
      </c>
      <c r="H1149" s="34" t="s">
        <v>218</v>
      </c>
      <c r="I1149" s="34" t="s">
        <v>435</v>
      </c>
      <c r="J1149" s="34" t="s">
        <v>220</v>
      </c>
      <c r="K1149" s="4" t="str">
        <f>IF(_xlfn.XLOOKUP(LEFT(F1149,12),'Reference_data '!G:G,'Reference_data '!I:I,"First Error",0,1)="First Error",_xlfn.XLOOKUP(LEFT(F1149,7),'Reference_data '!G:G,'Reference_data '!H:H,"Second Error",0,1),_xlfn.XLOOKUP(LEFT(F1149,12),'Reference_data '!G:G,'Reference_data '!I:I,"First Error",0,1))</f>
        <v>PACKING</v>
      </c>
      <c r="L1149" s="63">
        <v>2784</v>
      </c>
      <c r="M1149" s="10" t="str">
        <f>VLOOKUP(L1149,'Reference_data '!$A$2:$B$17,2,0)</f>
        <v>Jignesh</v>
      </c>
      <c r="N1149" s="10" t="str">
        <f>VLOOKUP(L1149,'Reference_data '!$A$2:$C$18,3,0)</f>
        <v>MEC</v>
      </c>
      <c r="O1149" s="134">
        <v>44977</v>
      </c>
      <c r="Q1149" s="134">
        <v>44977</v>
      </c>
      <c r="S1149" s="139" t="s">
        <v>2079</v>
      </c>
    </row>
    <row r="1150" spans="1:29" ht="26.5" customHeight="1" x14ac:dyDescent="0.35">
      <c r="A1150" s="10">
        <f t="shared" si="46"/>
        <v>8</v>
      </c>
      <c r="B1150" s="63">
        <f t="shared" si="47"/>
        <v>1</v>
      </c>
      <c r="C1150" s="398">
        <v>13161038</v>
      </c>
      <c r="D1150" s="394">
        <v>44977</v>
      </c>
      <c r="E1150" s="34" t="s">
        <v>2080</v>
      </c>
      <c r="F1150" s="34" t="s">
        <v>2081</v>
      </c>
      <c r="G1150" s="34" t="s">
        <v>92</v>
      </c>
      <c r="H1150" s="34" t="s">
        <v>218</v>
      </c>
      <c r="I1150" s="34" t="s">
        <v>435</v>
      </c>
      <c r="J1150" s="34" t="s">
        <v>220</v>
      </c>
      <c r="K1150" s="4" t="str">
        <f>IF(_xlfn.XLOOKUP(LEFT(F1150,12),'Reference_data '!G:G,'Reference_data '!I:I,"First Error",0,1)="First Error",_xlfn.XLOOKUP(LEFT(F1150,7),'Reference_data '!G:G,'Reference_data '!H:H,"Second Error",0,1),_xlfn.XLOOKUP(LEFT(F1150,12),'Reference_data '!G:G,'Reference_data '!I:I,"First Error",0,1))</f>
        <v>PACKING</v>
      </c>
      <c r="M1150" s="10" t="e">
        <f>VLOOKUP(L1150,'Reference_data '!$A$2:$B$17,2,0)</f>
        <v>#N/A</v>
      </c>
      <c r="N1150" s="10" t="e">
        <f>VLOOKUP(L1150,'Reference_data '!$A$2:$C$18,3,0)</f>
        <v>#N/A</v>
      </c>
    </row>
    <row r="1151" spans="1:29" ht="26.5" customHeight="1" x14ac:dyDescent="0.35">
      <c r="A1151" s="10">
        <f t="shared" si="46"/>
        <v>8</v>
      </c>
      <c r="B1151" s="63">
        <f t="shared" si="47"/>
        <v>8</v>
      </c>
      <c r="C1151" s="398">
        <v>13161134</v>
      </c>
      <c r="D1151" s="146">
        <v>44977</v>
      </c>
      <c r="E1151" s="34" t="s">
        <v>2082</v>
      </c>
      <c r="F1151" s="34" t="s">
        <v>54</v>
      </c>
      <c r="G1151" s="34" t="s">
        <v>61</v>
      </c>
      <c r="H1151" s="34" t="s">
        <v>218</v>
      </c>
      <c r="I1151" s="34" t="s">
        <v>263</v>
      </c>
      <c r="J1151" s="34" t="s">
        <v>220</v>
      </c>
      <c r="K1151" s="4" t="str">
        <f>IF(_xlfn.XLOOKUP(LEFT(F1151,12),'Reference_data '!G:G,'Reference_data '!I:I,"First Error",0,1)="First Error",_xlfn.XLOOKUP(LEFT(F1151,7),'Reference_data '!G:G,'Reference_data '!H:H,"Second Error",0,1),_xlfn.XLOOKUP(LEFT(F1151,12),'Reference_data '!G:G,'Reference_data '!I:I,"First Error",0,1))</f>
        <v>BAKERY 96 TON</v>
      </c>
      <c r="L1151" s="63">
        <v>2785</v>
      </c>
      <c r="M1151" s="10" t="str">
        <f>VLOOKUP(L1151,'Reference_data '!$A$2:$B$17,2,0)</f>
        <v>Manu</v>
      </c>
      <c r="N1151" s="10" t="str">
        <f>VLOOKUP(L1151,'Reference_data '!$A$2:$C$18,3,0)</f>
        <v>MEC</v>
      </c>
      <c r="Q1151" s="134">
        <v>44976</v>
      </c>
      <c r="R1151" s="63">
        <v>3.75</v>
      </c>
      <c r="S1151" s="139" t="s">
        <v>1351</v>
      </c>
    </row>
    <row r="1152" spans="1:29" ht="26.5" customHeight="1" x14ac:dyDescent="0.35">
      <c r="A1152" s="10">
        <f t="shared" si="46"/>
        <v>5</v>
      </c>
      <c r="B1152" s="10" t="str">
        <f t="shared" si="47"/>
        <v/>
      </c>
      <c r="C1152" s="398">
        <v>13150374</v>
      </c>
      <c r="D1152" s="146">
        <v>44958</v>
      </c>
      <c r="E1152" s="34" t="s">
        <v>2083</v>
      </c>
      <c r="F1152" s="34" t="s">
        <v>2084</v>
      </c>
      <c r="G1152" s="34" t="s">
        <v>10</v>
      </c>
      <c r="H1152" s="34" t="s">
        <v>218</v>
      </c>
      <c r="I1152" s="34" t="s">
        <v>266</v>
      </c>
      <c r="J1152" s="34" t="s">
        <v>302</v>
      </c>
      <c r="K1152" s="4" t="str">
        <f>IF(_xlfn.XLOOKUP(LEFT(F1152,12),'Reference_data '!G:G,'Reference_data '!I:I,"First Error",0,1)="First Error",_xlfn.XLOOKUP(LEFT(F1152,7),'Reference_data '!G:G,'Reference_data '!H:H,"Second Error",0,1),_xlfn.XLOOKUP(LEFT(F1152,12),'Reference_data '!G:G,'Reference_data '!I:I,"First Error",0,1))</f>
        <v>REFINERY-MULTISTOCK DEO REFINERY 200 TPD</v>
      </c>
      <c r="L1152" s="63">
        <v>2783</v>
      </c>
      <c r="M1152" s="10" t="str">
        <f>VLOOKUP(L1152,'Reference_data '!$A$2:$B$17,2,0)</f>
        <v>Vipul</v>
      </c>
      <c r="N1152" s="10" t="str">
        <f>VLOOKUP(L1152,'Reference_data '!$A$2:$C$18,3,0)</f>
        <v>MEC</v>
      </c>
      <c r="O1152" s="134">
        <v>44960</v>
      </c>
      <c r="P1152" s="134">
        <v>44984</v>
      </c>
      <c r="S1152" s="139" t="s">
        <v>2085</v>
      </c>
    </row>
    <row r="1153" spans="1:29" ht="26.5" customHeight="1" x14ac:dyDescent="0.35">
      <c r="A1153" s="10">
        <f t="shared" si="46"/>
        <v>23</v>
      </c>
      <c r="B1153" s="10">
        <f t="shared" si="47"/>
        <v>1</v>
      </c>
      <c r="C1153" s="413">
        <v>13020610</v>
      </c>
      <c r="D1153" s="342">
        <v>44721</v>
      </c>
      <c r="E1153" s="389" t="s">
        <v>2086</v>
      </c>
      <c r="F1153" s="88" t="s">
        <v>133</v>
      </c>
      <c r="G1153" s="88" t="s">
        <v>10</v>
      </c>
      <c r="H1153" s="88">
        <v>1</v>
      </c>
      <c r="I1153" s="88" t="s">
        <v>369</v>
      </c>
      <c r="J1153" s="88" t="s">
        <v>220</v>
      </c>
      <c r="K1153" s="4" t="str">
        <f>IF(_xlfn.XLOOKUP(LEFT(F1153,12),'Reference_data '!G:G,'Reference_data '!I:I,"First Error",0,1)="First Error",_xlfn.XLOOKUP(LEFT(F1153,7),'Reference_data '!G:G,'Reference_data '!H:H,"Second Error",0,1),_xlfn.XLOOKUP(LEFT(F1153,12),'Reference_data '!G:G,'Reference_data '!I:I,"First Error",0,1))</f>
        <v>REFINERY-MULTISTOCK DEO REFINERY 200 TPD</v>
      </c>
      <c r="L1153" s="10"/>
      <c r="M1153" s="10" t="e">
        <f>VLOOKUP(L1153,'Reference_data '!$A$2:$B$17,2,0)</f>
        <v>#N/A</v>
      </c>
      <c r="N1153" s="10" t="e">
        <f>VLOOKUP(L1153,'Reference_data '!$A$2:$C$18,3,0)</f>
        <v>#N/A</v>
      </c>
      <c r="O1153" s="10"/>
      <c r="P1153" s="10"/>
      <c r="Q1153" s="10"/>
      <c r="R1153" s="10"/>
      <c r="S1153" s="4"/>
      <c r="T1153" s="10"/>
      <c r="U1153" s="10"/>
      <c r="V1153" s="26">
        <f ca="1">TODAY()</f>
        <v>45194</v>
      </c>
      <c r="W1153" s="10" t="str" cm="1">
        <f t="array" ref="W1153">IF(J1153="WMAT",_xlfn.IFS(U1153-V1153=0,"Update require",U1153-V1153&lt;0,"Pending follow up",U1153-V1153&gt;0,"ASK Later"),"")</f>
        <v/>
      </c>
      <c r="X1153" s="10"/>
      <c r="Y1153" s="10"/>
      <c r="Z1153" s="10"/>
      <c r="AA1153"/>
      <c r="AB1153"/>
      <c r="AC1153" s="64" t="e">
        <f>_xlfn.XLOOKUP(C1153,DATA1,DATA4,"NA",0,1)</f>
        <v>#REF!</v>
      </c>
    </row>
    <row r="1154" spans="1:29" ht="26.5" customHeight="1" x14ac:dyDescent="0.35">
      <c r="A1154" s="10">
        <f t="shared" ref="A1154:A1218" si="48">WEEKNUM($D1154,16)</f>
        <v>8</v>
      </c>
      <c r="B1154" s="63">
        <f t="shared" si="47"/>
        <v>8</v>
      </c>
      <c r="C1154" s="398">
        <v>13161271</v>
      </c>
      <c r="D1154" s="146">
        <v>44977</v>
      </c>
      <c r="E1154" s="34" t="s">
        <v>2087</v>
      </c>
      <c r="F1154" s="34" t="s">
        <v>2088</v>
      </c>
      <c r="G1154" s="34" t="s">
        <v>10</v>
      </c>
      <c r="H1154" s="34" t="s">
        <v>218</v>
      </c>
      <c r="I1154" s="34" t="s">
        <v>468</v>
      </c>
      <c r="J1154" s="34" t="s">
        <v>220</v>
      </c>
      <c r="K1154" s="4" t="str">
        <f>IF(_xlfn.XLOOKUP(LEFT(F1154,12),'Reference_data '!G:G,'Reference_data '!I:I,"First Error",0,1)="First Error",_xlfn.XLOOKUP(LEFT(F1154,7),'Reference_data '!G:G,'Reference_data '!H:H,"Second Error",0,1),_xlfn.XLOOKUP(LEFT(F1154,12),'Reference_data '!G:G,'Reference_data '!I:I,"First Error",0,1))</f>
        <v>BAKERY 96 TON</v>
      </c>
      <c r="L1154" s="63">
        <v>2784</v>
      </c>
      <c r="M1154" s="10" t="str">
        <f>VLOOKUP(L1154,'Reference_data '!$A$2:$B$17,2,0)</f>
        <v>Jignesh</v>
      </c>
      <c r="N1154" s="10" t="str">
        <f>VLOOKUP(L1154,'Reference_data '!$A$2:$C$18,3,0)</f>
        <v>MEC</v>
      </c>
      <c r="O1154" s="134">
        <v>44977</v>
      </c>
      <c r="Q1154" s="134">
        <v>44977</v>
      </c>
    </row>
    <row r="1155" spans="1:29" ht="26.5" customHeight="1" x14ac:dyDescent="0.35">
      <c r="A1155" s="10">
        <f t="shared" si="48"/>
        <v>8</v>
      </c>
      <c r="B1155" s="63">
        <f t="shared" si="47"/>
        <v>8</v>
      </c>
      <c r="C1155" s="398">
        <v>13161272</v>
      </c>
      <c r="D1155" s="146">
        <v>44977</v>
      </c>
      <c r="E1155" s="34" t="s">
        <v>2089</v>
      </c>
      <c r="F1155" s="34" t="s">
        <v>913</v>
      </c>
      <c r="G1155" s="34" t="s">
        <v>10</v>
      </c>
      <c r="H1155" s="34" t="s">
        <v>218</v>
      </c>
      <c r="I1155" s="34" t="s">
        <v>468</v>
      </c>
      <c r="J1155" s="34" t="s">
        <v>220</v>
      </c>
      <c r="K1155" s="4" t="str">
        <f>IF(_xlfn.XLOOKUP(LEFT(F1155,12),'Reference_data '!G:G,'Reference_data '!I:I,"First Error",0,1)="First Error",_xlfn.XLOOKUP(LEFT(F1155,7),'Reference_data '!G:G,'Reference_data '!H:H,"Second Error",0,1),_xlfn.XLOOKUP(LEFT(F1155,12),'Reference_data '!G:G,'Reference_data '!I:I,"First Error",0,1))</f>
        <v>BAKERY 96 TON</v>
      </c>
      <c r="L1155" s="63">
        <v>8</v>
      </c>
      <c r="M1155" s="10" t="s">
        <v>396</v>
      </c>
      <c r="N1155" s="10" t="str">
        <f>VLOOKUP(L1155,'Reference_data '!$A$2:$C$18,3,0)</f>
        <v>EXT</v>
      </c>
      <c r="O1155" s="134">
        <v>44977</v>
      </c>
      <c r="Q1155" s="134">
        <v>44977</v>
      </c>
    </row>
    <row r="1156" spans="1:29" ht="26.5" customHeight="1" x14ac:dyDescent="0.35">
      <c r="A1156" s="10">
        <f t="shared" si="48"/>
        <v>8</v>
      </c>
      <c r="B1156" s="63">
        <f t="shared" si="47"/>
        <v>8</v>
      </c>
      <c r="C1156" s="398">
        <v>13161396</v>
      </c>
      <c r="D1156" s="394">
        <v>44977</v>
      </c>
      <c r="E1156" s="34" t="s">
        <v>2090</v>
      </c>
      <c r="F1156" s="34" t="s">
        <v>559</v>
      </c>
      <c r="G1156" s="34" t="s">
        <v>61</v>
      </c>
      <c r="H1156" s="34" t="s">
        <v>327</v>
      </c>
      <c r="I1156" s="34" t="s">
        <v>238</v>
      </c>
      <c r="J1156" s="34" t="s">
        <v>220</v>
      </c>
      <c r="K1156" s="4" t="str">
        <f>IF(_xlfn.XLOOKUP(LEFT(F1156,12),'Reference_data '!G:G,'Reference_data '!I:I,"First Error",0,1)="First Error",_xlfn.XLOOKUP(LEFT(F1156,7),'Reference_data '!G:G,'Reference_data '!H:H,"Second Error",0,1),_xlfn.XLOOKUP(LEFT(F1156,12),'Reference_data '!G:G,'Reference_data '!I:I,"First Error",0,1))</f>
        <v>PACKING-MOULDING PLANT</v>
      </c>
      <c r="L1156" s="63">
        <v>3195</v>
      </c>
      <c r="M1156" s="10" t="str">
        <f>VLOOKUP(L1156,'Reference_data '!$A$2:$B$17,2,0)</f>
        <v>Mehul</v>
      </c>
      <c r="N1156" s="10" t="str">
        <f>VLOOKUP(L1156,'Reference_data '!$A$2:$C$18,3,0)</f>
        <v>ELE</v>
      </c>
      <c r="Q1156" s="134">
        <v>44977</v>
      </c>
      <c r="R1156" s="63">
        <v>2</v>
      </c>
      <c r="S1156" s="139" t="s">
        <v>2091</v>
      </c>
    </row>
    <row r="1157" spans="1:29" ht="26.5" customHeight="1" x14ac:dyDescent="0.35">
      <c r="A1157" s="10">
        <f t="shared" si="48"/>
        <v>8</v>
      </c>
      <c r="B1157" s="63">
        <f t="shared" si="47"/>
        <v>8</v>
      </c>
      <c r="C1157" s="398">
        <v>13161528</v>
      </c>
      <c r="D1157" s="394">
        <v>44978</v>
      </c>
      <c r="E1157" s="34" t="s">
        <v>2092</v>
      </c>
      <c r="F1157" s="34" t="s">
        <v>1184</v>
      </c>
      <c r="G1157" s="34" t="s">
        <v>61</v>
      </c>
      <c r="H1157" s="34" t="s">
        <v>218</v>
      </c>
      <c r="I1157" s="34" t="s">
        <v>285</v>
      </c>
      <c r="J1157" s="34" t="s">
        <v>220</v>
      </c>
      <c r="K1157" s="4" t="str">
        <f>IF(_xlfn.XLOOKUP(LEFT(F1157,12),'Reference_data '!G:G,'Reference_data '!I:I,"First Error",0,1)="First Error",_xlfn.XLOOKUP(LEFT(F1157,7),'Reference_data '!G:G,'Reference_data '!H:H,"Second Error",0,1),_xlfn.XLOOKUP(LEFT(F1157,12),'Reference_data '!G:G,'Reference_data '!I:I,"First Error",0,1))</f>
        <v>PACKING</v>
      </c>
      <c r="L1157" s="63">
        <v>2792</v>
      </c>
      <c r="M1157" s="10" t="str">
        <f>VLOOKUP(L1157,'Reference_data '!$A$2:$B$17,2,0)</f>
        <v>Bhagat</v>
      </c>
      <c r="N1157" s="10" t="str">
        <f>VLOOKUP(L1157,'Reference_data '!$A$2:$C$18,3,0)</f>
        <v>ELE</v>
      </c>
      <c r="O1157" s="134">
        <v>44977</v>
      </c>
      <c r="Q1157" s="134">
        <v>44977</v>
      </c>
      <c r="R1157" s="63">
        <v>1.4</v>
      </c>
    </row>
    <row r="1158" spans="1:29" s="350" customFormat="1" ht="26.5" customHeight="1" x14ac:dyDescent="0.35">
      <c r="A1158" s="346">
        <f t="shared" si="48"/>
        <v>8</v>
      </c>
      <c r="B1158" s="347">
        <f t="shared" si="47"/>
        <v>9</v>
      </c>
      <c r="C1158" s="416">
        <v>13161530</v>
      </c>
      <c r="D1158" s="396">
        <v>44978</v>
      </c>
      <c r="E1158" s="393" t="s">
        <v>2093</v>
      </c>
      <c r="F1158" s="393" t="s">
        <v>772</v>
      </c>
      <c r="G1158" s="393" t="s">
        <v>10</v>
      </c>
      <c r="H1158" s="393" t="s">
        <v>218</v>
      </c>
      <c r="I1158" s="393" t="s">
        <v>285</v>
      </c>
      <c r="J1158" s="393" t="s">
        <v>220</v>
      </c>
      <c r="K1158" s="348" t="str">
        <f>IF(_xlfn.XLOOKUP(LEFT(F1158,12),'Reference_data '!G:G,'Reference_data '!I:I,"First Error",0,1)="First Error",_xlfn.XLOOKUP(LEFT(F1158,7),'Reference_data '!G:G,'Reference_data '!H:H,"Second Error",0,1),_xlfn.XLOOKUP(LEFT(F1158,12),'Reference_data '!G:G,'Reference_data '!I:I,"First Error",0,1))</f>
        <v>PACKING</v>
      </c>
      <c r="L1158" s="347">
        <v>2787</v>
      </c>
      <c r="M1158" s="346" t="str">
        <f>VLOOKUP(L1158,'Reference_data '!$A$2:$B$17,2,0)</f>
        <v>Vikram</v>
      </c>
      <c r="N1158" s="346" t="str">
        <f>VLOOKUP(L1158,'Reference_data '!$A$2:$C$18,3,0)</f>
        <v>MEC</v>
      </c>
      <c r="O1158" s="347"/>
      <c r="P1158" s="347"/>
      <c r="Q1158" s="353">
        <v>44982</v>
      </c>
      <c r="R1158" s="347">
        <v>2</v>
      </c>
      <c r="S1158" s="349"/>
      <c r="T1158" s="347"/>
      <c r="U1158" s="347"/>
      <c r="V1158" s="346"/>
      <c r="W1158" s="347"/>
      <c r="X1158" s="347"/>
      <c r="Y1158" s="347"/>
      <c r="Z1158" s="347"/>
    </row>
    <row r="1159" spans="1:29" ht="26.5" customHeight="1" x14ac:dyDescent="0.35">
      <c r="A1159" s="10">
        <f t="shared" si="48"/>
        <v>8</v>
      </c>
      <c r="B1159" s="63">
        <f t="shared" si="47"/>
        <v>1</v>
      </c>
      <c r="C1159" s="398">
        <v>13161547</v>
      </c>
      <c r="D1159" s="394">
        <v>44977</v>
      </c>
      <c r="E1159" s="34" t="s">
        <v>2094</v>
      </c>
      <c r="F1159" s="34" t="s">
        <v>80</v>
      </c>
      <c r="G1159" s="34" t="s">
        <v>92</v>
      </c>
      <c r="H1159" s="34" t="s">
        <v>237</v>
      </c>
      <c r="I1159" s="34" t="s">
        <v>382</v>
      </c>
      <c r="J1159" s="34" t="s">
        <v>220</v>
      </c>
      <c r="K1159" s="4" t="str">
        <f>IF(_xlfn.XLOOKUP(LEFT(F1159,12),'Reference_data '!G:G,'Reference_data '!I:I,"First Error",0,1)="First Error",_xlfn.XLOOKUP(LEFT(F1159,7),'Reference_data '!G:G,'Reference_data '!H:H,"Second Error",0,1),_xlfn.XLOOKUP(LEFT(F1159,12),'Reference_data '!G:G,'Reference_data '!I:I,"First Error",0,1))</f>
        <v>PACKING</v>
      </c>
      <c r="M1159" s="10" t="e">
        <f>VLOOKUP(L1159,'Reference_data '!$A$2:$B$17,2,0)</f>
        <v>#N/A</v>
      </c>
      <c r="N1159" s="10" t="e">
        <f>VLOOKUP(L1159,'Reference_data '!$A$2:$C$18,3,0)</f>
        <v>#N/A</v>
      </c>
      <c r="S1159" s="139" t="s">
        <v>2095</v>
      </c>
    </row>
    <row r="1160" spans="1:29" ht="26.5" customHeight="1" x14ac:dyDescent="0.35">
      <c r="A1160" s="10">
        <f t="shared" si="48"/>
        <v>39</v>
      </c>
      <c r="B1160" s="10" t="str">
        <f t="shared" si="47"/>
        <v/>
      </c>
      <c r="C1160" s="398">
        <v>13079043</v>
      </c>
      <c r="D1160" s="146">
        <v>44831</v>
      </c>
      <c r="E1160" s="343" t="s">
        <v>2096</v>
      </c>
      <c r="F1160" s="34" t="s">
        <v>133</v>
      </c>
      <c r="G1160" s="34" t="s">
        <v>92</v>
      </c>
      <c r="H1160" s="34" t="s">
        <v>218</v>
      </c>
      <c r="I1160" s="34" t="s">
        <v>287</v>
      </c>
      <c r="J1160" s="34" t="s">
        <v>302</v>
      </c>
      <c r="K1160" s="4" t="str">
        <f>IF(_xlfn.XLOOKUP(LEFT(F1160,12),'Reference_data '!G:G,'Reference_data '!I:I,"First Error",0,1)="First Error",_xlfn.XLOOKUP(LEFT(F1160,7),'Reference_data '!G:G,'Reference_data '!H:H,"Second Error",0,1),_xlfn.XLOOKUP(LEFT(F1160,12),'Reference_data '!G:G,'Reference_data '!I:I,"First Error",0,1))</f>
        <v>REFINERY-MULTISTOCK DEO REFINERY 200 TPD</v>
      </c>
      <c r="L1160" s="34" t="s">
        <v>2097</v>
      </c>
      <c r="M1160" s="63" t="s">
        <v>576</v>
      </c>
      <c r="O1160" s="134">
        <v>44833</v>
      </c>
      <c r="S1160" s="139" t="s">
        <v>2098</v>
      </c>
      <c r="AC1160" s="64" t="e">
        <f>_xlfn.XLOOKUP(C1160,DATA1,DATA4,"NA",0,1)</f>
        <v>#REF!</v>
      </c>
    </row>
    <row r="1161" spans="1:29" ht="26.5" customHeight="1" x14ac:dyDescent="0.35">
      <c r="A1161" s="10">
        <f t="shared" si="48"/>
        <v>8</v>
      </c>
      <c r="B1161" s="63">
        <f t="shared" si="47"/>
        <v>8</v>
      </c>
      <c r="C1161" s="398">
        <v>13161565</v>
      </c>
      <c r="D1161" s="146">
        <v>44977</v>
      </c>
      <c r="E1161" s="34" t="s">
        <v>2099</v>
      </c>
      <c r="F1161" s="34" t="s">
        <v>784</v>
      </c>
      <c r="G1161" s="34" t="s">
        <v>10</v>
      </c>
      <c r="H1161" s="34" t="s">
        <v>218</v>
      </c>
      <c r="I1161" s="34" t="s">
        <v>219</v>
      </c>
      <c r="J1161" s="34" t="s">
        <v>220</v>
      </c>
      <c r="K1161" s="4" t="str">
        <f>IF(_xlfn.XLOOKUP(LEFT(F1161,12),'Reference_data '!G:G,'Reference_data '!I:I,"First Error",0,1)="First Error",_xlfn.XLOOKUP(LEFT(F1161,7),'Reference_data '!G:G,'Reference_data '!H:H,"Second Error",0,1),_xlfn.XLOOKUP(LEFT(F1161,12),'Reference_data '!G:G,'Reference_data '!I:I,"First Error",0,1))</f>
        <v>PACKING</v>
      </c>
      <c r="L1161" s="64">
        <v>2784</v>
      </c>
      <c r="M1161" s="10" t="str">
        <f>VLOOKUP(L1161,'Reference_data '!$A$2:$B$17,2,0)</f>
        <v>Jignesh</v>
      </c>
      <c r="N1161" s="10" t="str">
        <f>VLOOKUP(L1161,'Reference_data '!$A$2:$C$18,3,0)</f>
        <v>MEC</v>
      </c>
      <c r="O1161" s="134">
        <v>44977</v>
      </c>
      <c r="Q1161" s="134">
        <v>44977</v>
      </c>
      <c r="S1161" s="139" t="s">
        <v>2100</v>
      </c>
    </row>
    <row r="1162" spans="1:29" ht="26.5" customHeight="1" x14ac:dyDescent="0.35">
      <c r="A1162" s="10">
        <f t="shared" si="48"/>
        <v>47</v>
      </c>
      <c r="B1162" s="10">
        <f t="shared" si="47"/>
        <v>1</v>
      </c>
      <c r="C1162" s="398">
        <v>13111033</v>
      </c>
      <c r="D1162" s="146">
        <v>44888</v>
      </c>
      <c r="E1162" s="343" t="s">
        <v>2101</v>
      </c>
      <c r="F1162" s="34" t="s">
        <v>133</v>
      </c>
      <c r="G1162" s="34" t="s">
        <v>92</v>
      </c>
      <c r="H1162" s="34" t="s">
        <v>218</v>
      </c>
      <c r="I1162" s="34" t="s">
        <v>251</v>
      </c>
      <c r="J1162" s="34" t="s">
        <v>220</v>
      </c>
      <c r="K1162" s="4" t="str">
        <f>IF(_xlfn.XLOOKUP(LEFT(F1162,12),'Reference_data '!G:G,'Reference_data '!I:I,"First Error",0,1)="First Error",_xlfn.XLOOKUP(LEFT(F1162,7),'Reference_data '!G:G,'Reference_data '!H:H,"Second Error",0,1),_xlfn.XLOOKUP(LEFT(F1162,12),'Reference_data '!G:G,'Reference_data '!I:I,"First Error",0,1))</f>
        <v>REFINERY-MULTISTOCK DEO REFINERY 200 TPD</v>
      </c>
      <c r="L1162" s="64">
        <v>8</v>
      </c>
      <c r="M1162" s="63" t="s">
        <v>260</v>
      </c>
      <c r="N1162" s="10" t="str">
        <f>VLOOKUP(L1162,'Reference_data '!$A$2:$C$18,3,0)</f>
        <v>EXT</v>
      </c>
      <c r="O1162" s="134">
        <v>44889</v>
      </c>
    </row>
    <row r="1163" spans="1:29" ht="26.5" customHeight="1" x14ac:dyDescent="0.35">
      <c r="A1163" s="10">
        <f t="shared" si="48"/>
        <v>47</v>
      </c>
      <c r="B1163" s="10">
        <f t="shared" si="47"/>
        <v>1</v>
      </c>
      <c r="C1163" s="398">
        <v>13111084</v>
      </c>
      <c r="D1163" s="146">
        <v>44888</v>
      </c>
      <c r="E1163" s="343" t="s">
        <v>2102</v>
      </c>
      <c r="F1163" s="34" t="s">
        <v>133</v>
      </c>
      <c r="G1163" s="34" t="s">
        <v>92</v>
      </c>
      <c r="H1163" s="34" t="s">
        <v>218</v>
      </c>
      <c r="I1163" s="34" t="s">
        <v>251</v>
      </c>
      <c r="J1163" s="34" t="s">
        <v>220</v>
      </c>
      <c r="K1163" s="4" t="str">
        <f>IF(_xlfn.XLOOKUP(LEFT(F1163,12),'Reference_data '!G:G,'Reference_data '!I:I,"First Error",0,1)="First Error",_xlfn.XLOOKUP(LEFT(F1163,7),'Reference_data '!G:G,'Reference_data '!H:H,"Second Error",0,1),_xlfn.XLOOKUP(LEFT(F1163,12),'Reference_data '!G:G,'Reference_data '!I:I,"First Error",0,1))</f>
        <v>REFINERY-MULTISTOCK DEO REFINERY 200 TPD</v>
      </c>
      <c r="L1163" s="64"/>
      <c r="M1163" s="10" t="e">
        <f>VLOOKUP(L1163,'Reference_data '!$A$2:$B$17,2,0)</f>
        <v>#N/A</v>
      </c>
      <c r="N1163" s="10" t="e">
        <f>VLOOKUP(L1163,'Reference_data '!$A$2:$C$18,3,0)</f>
        <v>#N/A</v>
      </c>
      <c r="S1163" s="139" t="s">
        <v>999</v>
      </c>
    </row>
    <row r="1164" spans="1:29" ht="26.5" customHeight="1" x14ac:dyDescent="0.35">
      <c r="A1164" s="10">
        <f t="shared" si="48"/>
        <v>8</v>
      </c>
      <c r="B1164" s="63">
        <f t="shared" si="47"/>
        <v>1</v>
      </c>
      <c r="C1164" s="398">
        <v>13161941</v>
      </c>
      <c r="D1164" s="394">
        <v>44978</v>
      </c>
      <c r="E1164" s="34" t="s">
        <v>2103</v>
      </c>
      <c r="F1164" s="34" t="s">
        <v>1019</v>
      </c>
      <c r="G1164" s="34" t="s">
        <v>92</v>
      </c>
      <c r="H1164" s="34" t="s">
        <v>223</v>
      </c>
      <c r="I1164" s="34" t="s">
        <v>238</v>
      </c>
      <c r="J1164" s="34" t="s">
        <v>220</v>
      </c>
      <c r="K1164" s="4" t="str">
        <f>IF(_xlfn.XLOOKUP(LEFT(F1164,12),'Reference_data '!G:G,'Reference_data '!I:I,"First Error",0,1)="First Error",_xlfn.XLOOKUP(LEFT(F1164,7),'Reference_data '!G:G,'Reference_data '!H:H,"Second Error",0,1),_xlfn.XLOOKUP(LEFT(F1164,12),'Reference_data '!G:G,'Reference_data '!I:I,"First Error",0,1))</f>
        <v>PACKING-MOULDING PLANT</v>
      </c>
      <c r="L1164" s="64"/>
      <c r="M1164" s="10" t="e">
        <f>VLOOKUP(L1164,'Reference_data '!$A$2:$B$17,2,0)</f>
        <v>#N/A</v>
      </c>
      <c r="N1164" s="10" t="e">
        <f>VLOOKUP(L1164,'Reference_data '!$A$2:$C$18,3,0)</f>
        <v>#N/A</v>
      </c>
    </row>
    <row r="1165" spans="1:29" ht="26.5" customHeight="1" x14ac:dyDescent="0.35">
      <c r="A1165" s="10">
        <f t="shared" si="48"/>
        <v>8</v>
      </c>
      <c r="B1165" s="63">
        <f t="shared" si="47"/>
        <v>1</v>
      </c>
      <c r="C1165" s="398">
        <v>13162035</v>
      </c>
      <c r="D1165" s="146">
        <v>44978</v>
      </c>
      <c r="E1165" s="34" t="s">
        <v>2104</v>
      </c>
      <c r="F1165" s="34" t="s">
        <v>1613</v>
      </c>
      <c r="G1165" s="34" t="s">
        <v>10</v>
      </c>
      <c r="H1165" s="34" t="s">
        <v>218</v>
      </c>
      <c r="I1165" s="34" t="s">
        <v>468</v>
      </c>
      <c r="J1165" s="34" t="s">
        <v>220</v>
      </c>
      <c r="K1165" s="4" t="str">
        <f>IF(_xlfn.XLOOKUP(LEFT(F1165,12),'Reference_data '!G:G,'Reference_data '!I:I,"First Error",0,1)="First Error",_xlfn.XLOOKUP(LEFT(F1165,7),'Reference_data '!G:G,'Reference_data '!H:H,"Second Error",0,1),_xlfn.XLOOKUP(LEFT(F1165,12),'Reference_data '!G:G,'Reference_data '!I:I,"First Error",0,1))</f>
        <v>BAKERY 96 TON</v>
      </c>
      <c r="L1165" s="64">
        <v>2784</v>
      </c>
      <c r="M1165" s="10" t="str">
        <f>VLOOKUP(L1165,'Reference_data '!$A$2:$B$17,2,0)</f>
        <v>Jignesh</v>
      </c>
      <c r="N1165" s="10" t="str">
        <f>VLOOKUP(L1165,'Reference_data '!$A$2:$C$18,3,0)</f>
        <v>MEC</v>
      </c>
    </row>
    <row r="1166" spans="1:29" ht="26.5" customHeight="1" x14ac:dyDescent="0.35">
      <c r="A1166" s="10">
        <f t="shared" si="48"/>
        <v>8</v>
      </c>
      <c r="B1166" s="63">
        <f t="shared" si="47"/>
        <v>1</v>
      </c>
      <c r="C1166" s="398">
        <v>13162110</v>
      </c>
      <c r="D1166" s="146">
        <v>44978</v>
      </c>
      <c r="E1166" s="34" t="s">
        <v>2105</v>
      </c>
      <c r="F1166" s="34" t="s">
        <v>899</v>
      </c>
      <c r="G1166" s="34" t="s">
        <v>61</v>
      </c>
      <c r="H1166" s="34" t="s">
        <v>218</v>
      </c>
      <c r="I1166" s="34" t="s">
        <v>468</v>
      </c>
      <c r="J1166" s="34" t="s">
        <v>220</v>
      </c>
      <c r="K1166" s="4" t="str">
        <f>IF(_xlfn.XLOOKUP(LEFT(F1166,12),'Reference_data '!G:G,'Reference_data '!I:I,"First Error",0,1)="First Error",_xlfn.XLOOKUP(LEFT(F1166,7),'Reference_data '!G:G,'Reference_data '!H:H,"Second Error",0,1),_xlfn.XLOOKUP(LEFT(F1166,12),'Reference_data '!G:G,'Reference_data '!I:I,"First Error",0,1))</f>
        <v>BAKERY 36 TON</v>
      </c>
      <c r="L1166" s="64"/>
      <c r="M1166" s="10" t="e">
        <f>VLOOKUP(L1166,'Reference_data '!$A$2:$B$17,2,0)</f>
        <v>#N/A</v>
      </c>
      <c r="N1166" s="10" t="e">
        <f>VLOOKUP(L1166,'Reference_data '!$A$2:$C$18,3,0)</f>
        <v>#N/A</v>
      </c>
    </row>
    <row r="1167" spans="1:29" ht="26.5" customHeight="1" x14ac:dyDescent="0.35">
      <c r="A1167" s="10">
        <f t="shared" si="48"/>
        <v>8</v>
      </c>
      <c r="B1167" s="63">
        <f t="shared" si="47"/>
        <v>8</v>
      </c>
      <c r="C1167" s="398">
        <v>13162111</v>
      </c>
      <c r="D1167" s="146">
        <v>44978</v>
      </c>
      <c r="E1167" s="34" t="s">
        <v>2106</v>
      </c>
      <c r="F1167" s="34" t="s">
        <v>904</v>
      </c>
      <c r="G1167" s="34" t="s">
        <v>92</v>
      </c>
      <c r="H1167" s="34" t="s">
        <v>218</v>
      </c>
      <c r="I1167" s="34" t="s">
        <v>468</v>
      </c>
      <c r="J1167" s="34" t="s">
        <v>220</v>
      </c>
      <c r="K1167" s="4" t="str">
        <f>IF(_xlfn.XLOOKUP(LEFT(F1167,12),'Reference_data '!G:G,'Reference_data '!I:I,"First Error",0,1)="First Error",_xlfn.XLOOKUP(LEFT(F1167,7),'Reference_data '!G:G,'Reference_data '!H:H,"Second Error",0,1),_xlfn.XLOOKUP(LEFT(F1167,12),'Reference_data '!G:G,'Reference_data '!I:I,"First Error",0,1))</f>
        <v>BAKERY 96 TON</v>
      </c>
      <c r="L1167" s="64">
        <v>8</v>
      </c>
      <c r="M1167" s="10" t="s">
        <v>2107</v>
      </c>
      <c r="N1167" s="10" t="str">
        <f>VLOOKUP(L1167,'Reference_data '!$A$2:$C$18,3,0)</f>
        <v>EXT</v>
      </c>
      <c r="O1167" s="134">
        <v>44978</v>
      </c>
      <c r="Q1167" s="134">
        <v>44978</v>
      </c>
    </row>
    <row r="1168" spans="1:29" ht="26.5" customHeight="1" x14ac:dyDescent="0.35">
      <c r="A1168" s="10">
        <f t="shared" si="48"/>
        <v>8</v>
      </c>
      <c r="B1168" s="63">
        <f t="shared" si="47"/>
        <v>1</v>
      </c>
      <c r="C1168" s="398">
        <v>13162132</v>
      </c>
      <c r="D1168" s="146">
        <v>44978</v>
      </c>
      <c r="E1168" s="34" t="s">
        <v>2108</v>
      </c>
      <c r="F1168" s="34" t="s">
        <v>1066</v>
      </c>
      <c r="G1168" s="34" t="s">
        <v>10</v>
      </c>
      <c r="H1168" s="34" t="s">
        <v>237</v>
      </c>
      <c r="I1168" s="34" t="s">
        <v>238</v>
      </c>
      <c r="J1168" s="34" t="s">
        <v>220</v>
      </c>
      <c r="K1168" s="4" t="str">
        <f>IF(_xlfn.XLOOKUP(LEFT(F1168,12),'Reference_data '!G:G,'Reference_data '!I:I,"First Error",0,1)="First Error",_xlfn.XLOOKUP(LEFT(F1168,7),'Reference_data '!G:G,'Reference_data '!H:H,"Second Error",0,1),_xlfn.XLOOKUP(LEFT(F1168,12),'Reference_data '!G:G,'Reference_data '!I:I,"First Error",0,1))</f>
        <v>PACKING</v>
      </c>
      <c r="L1168" s="64"/>
      <c r="M1168" s="10" t="e">
        <f>VLOOKUP(L1168,'Reference_data '!$A$2:$B$17,2,0)</f>
        <v>#N/A</v>
      </c>
      <c r="N1168" s="10" t="e">
        <f>VLOOKUP(L1168,'Reference_data '!$A$2:$C$18,3,0)</f>
        <v>#N/A</v>
      </c>
    </row>
    <row r="1169" spans="1:29" ht="26.5" customHeight="1" x14ac:dyDescent="0.35">
      <c r="A1169" s="10">
        <f t="shared" si="48"/>
        <v>8</v>
      </c>
      <c r="B1169" s="63">
        <f t="shared" si="47"/>
        <v>1</v>
      </c>
      <c r="C1169" s="398">
        <v>13162145</v>
      </c>
      <c r="D1169" s="394">
        <v>44978</v>
      </c>
      <c r="E1169" s="34" t="s">
        <v>2109</v>
      </c>
      <c r="F1169" s="34" t="s">
        <v>80</v>
      </c>
      <c r="G1169" s="34" t="s">
        <v>61</v>
      </c>
      <c r="H1169" s="34" t="s">
        <v>223</v>
      </c>
      <c r="I1169" s="34" t="s">
        <v>233</v>
      </c>
      <c r="J1169" s="34" t="s">
        <v>220</v>
      </c>
      <c r="K1169" s="4" t="str">
        <f>IF(_xlfn.XLOOKUP(LEFT(F1169,12),'Reference_data '!G:G,'Reference_data '!I:I,"First Error",0,1)="First Error",_xlfn.XLOOKUP(LEFT(F1169,7),'Reference_data '!G:G,'Reference_data '!H:H,"Second Error",0,1),_xlfn.XLOOKUP(LEFT(F1169,12),'Reference_data '!G:G,'Reference_data '!I:I,"First Error",0,1))</f>
        <v>PACKING</v>
      </c>
      <c r="L1169" s="64"/>
      <c r="M1169" s="10" t="e">
        <f>VLOOKUP(L1169,'Reference_data '!$A$2:$B$17,2,0)</f>
        <v>#N/A</v>
      </c>
      <c r="N1169" s="10" t="e">
        <f>VLOOKUP(L1169,'Reference_data '!$A$2:$C$18,3,0)</f>
        <v>#N/A</v>
      </c>
    </row>
    <row r="1170" spans="1:29" ht="26.5" customHeight="1" x14ac:dyDescent="0.35">
      <c r="A1170" s="10">
        <f t="shared" si="48"/>
        <v>37</v>
      </c>
      <c r="B1170" s="10" t="str">
        <f t="shared" si="47"/>
        <v/>
      </c>
      <c r="C1170" s="398">
        <v>13070715</v>
      </c>
      <c r="D1170" s="146">
        <v>44816</v>
      </c>
      <c r="E1170" s="343" t="s">
        <v>2110</v>
      </c>
      <c r="F1170" s="34" t="s">
        <v>2111</v>
      </c>
      <c r="G1170" s="34" t="s">
        <v>10</v>
      </c>
      <c r="H1170" s="34" t="s">
        <v>237</v>
      </c>
      <c r="I1170" s="34" t="s">
        <v>369</v>
      </c>
      <c r="J1170" s="34" t="s">
        <v>302</v>
      </c>
      <c r="K1170" s="4" t="str">
        <f>IF(_xlfn.XLOOKUP(LEFT(F1170,12),'Reference_data '!G:G,'Reference_data '!I:I,"First Error",0,1)="First Error",_xlfn.XLOOKUP(LEFT(F1170,7),'Reference_data '!G:G,'Reference_data '!H:H,"Second Error",0,1),_xlfn.XLOOKUP(LEFT(F1170,12),'Reference_data '!G:G,'Reference_data '!I:I,"First Error",0,1))</f>
        <v>REFINERY-MULTISTOCK DEO REFINERY 200 TPD</v>
      </c>
      <c r="L1170" s="64"/>
      <c r="M1170" s="63" t="e">
        <f>VLOOKUP(L1170,'Reference_data '!$A$2:$B$17,2,0)</f>
        <v>#N/A</v>
      </c>
      <c r="N1170" s="10" t="e">
        <f>VLOOKUP(L1170,'Reference_data '!$A$2:$C$18,3,0)</f>
        <v>#N/A</v>
      </c>
      <c r="S1170" s="139" t="s">
        <v>2112</v>
      </c>
      <c r="AC1170" s="64" t="e">
        <f>_xlfn.XLOOKUP(C1170,DATA1,DATA4,"NA",0,1)</f>
        <v>#REF!</v>
      </c>
    </row>
    <row r="1171" spans="1:29" ht="26.5" customHeight="1" x14ac:dyDescent="0.35">
      <c r="A1171" s="10">
        <f t="shared" si="48"/>
        <v>43</v>
      </c>
      <c r="B1171" s="10">
        <f t="shared" si="47"/>
        <v>43</v>
      </c>
      <c r="C1171" s="398">
        <v>13093879</v>
      </c>
      <c r="D1171" s="146">
        <v>44857</v>
      </c>
      <c r="E1171" s="343" t="s">
        <v>2113</v>
      </c>
      <c r="F1171" s="34" t="s">
        <v>133</v>
      </c>
      <c r="G1171" s="34" t="s">
        <v>92</v>
      </c>
      <c r="H1171" s="34" t="s">
        <v>218</v>
      </c>
      <c r="I1171" s="34" t="s">
        <v>251</v>
      </c>
      <c r="J1171" s="34" t="s">
        <v>220</v>
      </c>
      <c r="K1171" s="4" t="str">
        <f>IF(_xlfn.XLOOKUP(LEFT(F1171,12),'Reference_data '!G:G,'Reference_data '!I:I,"First Error",0,1)="First Error",_xlfn.XLOOKUP(LEFT(F1171,7),'Reference_data '!G:G,'Reference_data '!H:H,"Second Error",0,1),_xlfn.XLOOKUP(LEFT(F1171,12),'Reference_data '!G:G,'Reference_data '!I:I,"First Error",0,1))</f>
        <v>REFINERY-MULTISTOCK DEO REFINERY 200 TPD</v>
      </c>
      <c r="L1171" s="64">
        <v>2800</v>
      </c>
      <c r="M1171" s="63" t="str">
        <f>VLOOKUP(L1171,'Reference_data '!$A$2:$B$17,2,0)</f>
        <v>Dhaval</v>
      </c>
      <c r="N1171" s="10" t="str">
        <f>VLOOKUP(L1171,'Reference_data '!$A$2:$C$18,3,0)</f>
        <v>INS</v>
      </c>
      <c r="Q1171" s="134">
        <v>44858</v>
      </c>
    </row>
    <row r="1172" spans="1:29" ht="26.5" customHeight="1" x14ac:dyDescent="0.35">
      <c r="A1172" s="10">
        <f t="shared" si="48"/>
        <v>49</v>
      </c>
      <c r="B1172" s="10">
        <f t="shared" si="47"/>
        <v>1</v>
      </c>
      <c r="C1172" s="398">
        <v>13116244</v>
      </c>
      <c r="D1172" s="146">
        <v>44898</v>
      </c>
      <c r="E1172" s="343" t="s">
        <v>2114</v>
      </c>
      <c r="F1172" s="34" t="s">
        <v>133</v>
      </c>
      <c r="G1172" s="34" t="s">
        <v>92</v>
      </c>
      <c r="H1172" s="34" t="s">
        <v>218</v>
      </c>
      <c r="I1172" s="34" t="s">
        <v>287</v>
      </c>
      <c r="J1172" s="34" t="s">
        <v>220</v>
      </c>
      <c r="K1172" s="4" t="str">
        <f>IF(_xlfn.XLOOKUP(LEFT(F1172,12),'Reference_data '!G:G,'Reference_data '!I:I,"First Error",0,1)="First Error",_xlfn.XLOOKUP(LEFT(F1172,7),'Reference_data '!G:G,'Reference_data '!H:H,"Second Error",0,1),_xlfn.XLOOKUP(LEFT(F1172,12),'Reference_data '!G:G,'Reference_data '!I:I,"First Error",0,1))</f>
        <v>REFINERY-MULTISTOCK DEO REFINERY 200 TPD</v>
      </c>
      <c r="L1172" s="64"/>
      <c r="M1172" s="10" t="e">
        <f>VLOOKUP(L1172,'Reference_data '!$A$2:$B$17,2,0)</f>
        <v>#N/A</v>
      </c>
      <c r="N1172" s="10" t="e">
        <f>VLOOKUP(L1172,'Reference_data '!$A$2:$C$18,3,0)</f>
        <v>#N/A</v>
      </c>
    </row>
    <row r="1173" spans="1:29" ht="26.5" customHeight="1" x14ac:dyDescent="0.35">
      <c r="A1173" s="10">
        <f t="shared" si="48"/>
        <v>51</v>
      </c>
      <c r="B1173" s="10">
        <f t="shared" si="47"/>
        <v>1</v>
      </c>
      <c r="C1173" s="398">
        <v>13124229</v>
      </c>
      <c r="D1173" s="146">
        <v>44913</v>
      </c>
      <c r="E1173" s="34" t="s">
        <v>2115</v>
      </c>
      <c r="F1173" s="34" t="s">
        <v>133</v>
      </c>
      <c r="G1173" s="34" t="s">
        <v>10</v>
      </c>
      <c r="H1173" s="34" t="s">
        <v>218</v>
      </c>
      <c r="I1173" s="34" t="s">
        <v>251</v>
      </c>
      <c r="J1173" s="34" t="s">
        <v>220</v>
      </c>
      <c r="K1173" s="4" t="str">
        <f>IF(_xlfn.XLOOKUP(LEFT(F1173,12),'Reference_data '!G:G,'Reference_data '!I:I,"First Error",0,1)="First Error",_xlfn.XLOOKUP(LEFT(F1173,7),'Reference_data '!G:G,'Reference_data '!H:H,"Second Error",0,1),_xlfn.XLOOKUP(LEFT(F1173,12),'Reference_data '!G:G,'Reference_data '!I:I,"First Error",0,1))</f>
        <v>REFINERY-MULTISTOCK DEO REFINERY 200 TPD</v>
      </c>
      <c r="L1173" s="64"/>
      <c r="M1173" s="10" t="e">
        <f>VLOOKUP(L1173,'Reference_data '!$A$2:$B$17,2,0)</f>
        <v>#N/A</v>
      </c>
      <c r="N1173" s="10" t="e">
        <f>VLOOKUP(L1173,'Reference_data '!$A$2:$C$18,3,0)</f>
        <v>#N/A</v>
      </c>
    </row>
    <row r="1174" spans="1:29" ht="26.5" customHeight="1" x14ac:dyDescent="0.35">
      <c r="A1174" s="10">
        <f t="shared" si="48"/>
        <v>2</v>
      </c>
      <c r="B1174" s="10">
        <f t="shared" si="47"/>
        <v>1</v>
      </c>
      <c r="C1174" s="398">
        <v>13136797</v>
      </c>
      <c r="D1174" s="146">
        <v>44936</v>
      </c>
      <c r="E1174" s="34" t="s">
        <v>2116</v>
      </c>
      <c r="F1174" s="34" t="s">
        <v>2117</v>
      </c>
      <c r="G1174" s="34" t="s">
        <v>10</v>
      </c>
      <c r="H1174" s="34" t="s">
        <v>218</v>
      </c>
      <c r="I1174" s="34" t="s">
        <v>266</v>
      </c>
      <c r="J1174" s="34" t="s">
        <v>220</v>
      </c>
      <c r="K1174" s="4" t="str">
        <f>IF(_xlfn.XLOOKUP(LEFT(F1174,12),'Reference_data '!G:G,'Reference_data '!I:I,"First Error",0,1)="First Error",_xlfn.XLOOKUP(LEFT(F1174,7),'Reference_data '!G:G,'Reference_data '!H:H,"Second Error",0,1),_xlfn.XLOOKUP(LEFT(F1174,12),'Reference_data '!G:G,'Reference_data '!I:I,"First Error",0,1))</f>
        <v>REFINERY-MULTISTOCK DEO REFINERY 200 TPD</v>
      </c>
      <c r="L1174" s="64"/>
      <c r="M1174" s="10" t="e">
        <f>VLOOKUP(L1174,'Reference_data '!$A$2:$B$17,2,0)</f>
        <v>#N/A</v>
      </c>
      <c r="N1174" s="10" t="e">
        <f>VLOOKUP(L1174,'Reference_data '!$A$2:$C$18,3,0)</f>
        <v>#N/A</v>
      </c>
    </row>
    <row r="1175" spans="1:29" ht="26.5" customHeight="1" x14ac:dyDescent="0.35">
      <c r="A1175" s="10">
        <f t="shared" si="48"/>
        <v>2</v>
      </c>
      <c r="B1175" s="10">
        <f t="shared" si="47"/>
        <v>1</v>
      </c>
      <c r="C1175" s="398">
        <v>13138328</v>
      </c>
      <c r="D1175" s="146">
        <v>44938</v>
      </c>
      <c r="E1175" s="34" t="s">
        <v>2118</v>
      </c>
      <c r="F1175" s="34" t="s">
        <v>2119</v>
      </c>
      <c r="G1175" s="34" t="s">
        <v>10</v>
      </c>
      <c r="H1175" s="34" t="s">
        <v>218</v>
      </c>
      <c r="I1175" s="34" t="s">
        <v>266</v>
      </c>
      <c r="J1175" s="34" t="s">
        <v>220</v>
      </c>
      <c r="K1175" s="4" t="str">
        <f>IF(_xlfn.XLOOKUP(LEFT(F1175,12),'Reference_data '!G:G,'Reference_data '!I:I,"First Error",0,1)="First Error",_xlfn.XLOOKUP(LEFT(F1175,7),'Reference_data '!G:G,'Reference_data '!H:H,"Second Error",0,1),_xlfn.XLOOKUP(LEFT(F1175,12),'Reference_data '!G:G,'Reference_data '!I:I,"First Error",0,1))</f>
        <v>REFINERY-MULTISTOCK DEO REFINERY 200 TPD</v>
      </c>
      <c r="M1175" s="10" t="e">
        <f>VLOOKUP(L1175,'Reference_data '!$A$2:$B$17,2,0)</f>
        <v>#N/A</v>
      </c>
      <c r="N1175" s="10" t="e">
        <f>VLOOKUP(L1175,'Reference_data '!$A$2:$C$18,3,0)</f>
        <v>#N/A</v>
      </c>
    </row>
    <row r="1176" spans="1:29" ht="26.5" customHeight="1" x14ac:dyDescent="0.35">
      <c r="A1176" s="10">
        <f t="shared" si="48"/>
        <v>3</v>
      </c>
      <c r="B1176" s="10">
        <f t="shared" si="47"/>
        <v>1</v>
      </c>
      <c r="C1176" s="398">
        <v>13139733</v>
      </c>
      <c r="D1176" s="146">
        <v>44941</v>
      </c>
      <c r="E1176" s="34" t="s">
        <v>2120</v>
      </c>
      <c r="F1176" s="34" t="s">
        <v>2121</v>
      </c>
      <c r="G1176" s="34" t="s">
        <v>10</v>
      </c>
      <c r="H1176" s="34" t="s">
        <v>218</v>
      </c>
      <c r="I1176" s="34" t="s">
        <v>287</v>
      </c>
      <c r="J1176" s="34" t="s">
        <v>220</v>
      </c>
      <c r="K1176" s="4" t="str">
        <f>IF(_xlfn.XLOOKUP(LEFT(F1176,12),'Reference_data '!G:G,'Reference_data '!I:I,"First Error",0,1)="First Error",_xlfn.XLOOKUP(LEFT(F1176,7),'Reference_data '!G:G,'Reference_data '!H:H,"Second Error",0,1),_xlfn.XLOOKUP(LEFT(F1176,12),'Reference_data '!G:G,'Reference_data '!I:I,"First Error",0,1))</f>
        <v>REFINERY-MULTISTOCK DEO REFINERY 200 TPD</v>
      </c>
      <c r="M1176" s="10" t="e">
        <f>VLOOKUP(L1176,'Reference_data '!$A$2:$B$17,2,0)</f>
        <v>#N/A</v>
      </c>
      <c r="N1176" s="10" t="e">
        <f>VLOOKUP(L1176,'Reference_data '!$A$2:$C$18,3,0)</f>
        <v>#N/A</v>
      </c>
    </row>
    <row r="1177" spans="1:29" ht="26.5" customHeight="1" x14ac:dyDescent="0.35">
      <c r="A1177" s="10">
        <f t="shared" si="48"/>
        <v>8</v>
      </c>
      <c r="B1177" s="63">
        <f t="shared" si="47"/>
        <v>1</v>
      </c>
      <c r="C1177" s="398">
        <v>13162963</v>
      </c>
      <c r="D1177" s="146">
        <v>44979</v>
      </c>
      <c r="E1177" s="34" t="s">
        <v>2122</v>
      </c>
      <c r="F1177" s="34" t="s">
        <v>30</v>
      </c>
      <c r="G1177" s="34" t="s">
        <v>10</v>
      </c>
      <c r="H1177" s="34" t="s">
        <v>218</v>
      </c>
      <c r="I1177" s="34" t="s">
        <v>291</v>
      </c>
      <c r="J1177" s="34" t="s">
        <v>220</v>
      </c>
      <c r="K1177" s="4" t="str">
        <f>IF(_xlfn.XLOOKUP(LEFT(F1177,12),'Reference_data '!G:G,'Reference_data '!I:I,"First Error",0,1)="First Error",_xlfn.XLOOKUP(LEFT(F1177,7),'Reference_data '!G:G,'Reference_data '!H:H,"Second Error",0,1),_xlfn.XLOOKUP(LEFT(F1177,12),'Reference_data '!G:G,'Reference_data '!I:I,"First Error",0,1))</f>
        <v xml:space="preserve"> ETP</v>
      </c>
      <c r="M1177" s="10" t="e">
        <f>VLOOKUP(L1177,'Reference_data '!$A$2:$B$17,2,0)</f>
        <v>#N/A</v>
      </c>
      <c r="N1177" s="10" t="e">
        <f>VLOOKUP(L1177,'Reference_data '!$A$2:$C$18,3,0)</f>
        <v>#N/A</v>
      </c>
    </row>
    <row r="1178" spans="1:29" ht="26.5" customHeight="1" x14ac:dyDescent="0.35">
      <c r="A1178" s="10">
        <f t="shared" si="48"/>
        <v>3</v>
      </c>
      <c r="B1178" s="10">
        <f t="shared" si="47"/>
        <v>1</v>
      </c>
      <c r="C1178" s="398">
        <v>13139898</v>
      </c>
      <c r="D1178" s="146">
        <v>44941</v>
      </c>
      <c r="E1178" s="34" t="s">
        <v>2123</v>
      </c>
      <c r="F1178" s="34" t="s">
        <v>133</v>
      </c>
      <c r="G1178" s="34" t="s">
        <v>92</v>
      </c>
      <c r="H1178" s="34" t="s">
        <v>218</v>
      </c>
      <c r="I1178" s="34" t="s">
        <v>263</v>
      </c>
      <c r="J1178" s="34" t="s">
        <v>220</v>
      </c>
      <c r="K1178" s="4" t="str">
        <f>IF(_xlfn.XLOOKUP(LEFT(F1178,12),'Reference_data '!G:G,'Reference_data '!I:I,"First Error",0,1)="First Error",_xlfn.XLOOKUP(LEFT(F1178,7),'Reference_data '!G:G,'Reference_data '!H:H,"Second Error",0,1),_xlfn.XLOOKUP(LEFT(F1178,12),'Reference_data '!G:G,'Reference_data '!I:I,"First Error",0,1))</f>
        <v>REFINERY-MULTISTOCK DEO REFINERY 200 TPD</v>
      </c>
      <c r="M1178" s="10" t="e">
        <f>VLOOKUP(L1178,'Reference_data '!$A$2:$B$17,2,0)</f>
        <v>#N/A</v>
      </c>
      <c r="N1178" s="10" t="e">
        <f>VLOOKUP(L1178,'Reference_data '!$A$2:$C$18,3,0)</f>
        <v>#N/A</v>
      </c>
    </row>
    <row r="1179" spans="1:29" ht="26.5" customHeight="1" x14ac:dyDescent="0.35">
      <c r="A1179" s="10">
        <f t="shared" si="48"/>
        <v>3</v>
      </c>
      <c r="B1179" s="10">
        <f t="shared" si="47"/>
        <v>3</v>
      </c>
      <c r="C1179" s="398">
        <v>13140012</v>
      </c>
      <c r="D1179" s="146">
        <v>44942</v>
      </c>
      <c r="E1179" s="34" t="s">
        <v>2124</v>
      </c>
      <c r="F1179" s="34" t="s">
        <v>2125</v>
      </c>
      <c r="G1179" s="34" t="s">
        <v>10</v>
      </c>
      <c r="H1179" s="34" t="s">
        <v>218</v>
      </c>
      <c r="I1179" s="34" t="s">
        <v>291</v>
      </c>
      <c r="J1179" s="34" t="s">
        <v>220</v>
      </c>
      <c r="K1179" s="4" t="str">
        <f>IF(_xlfn.XLOOKUP(LEFT(F1179,12),'Reference_data '!G:G,'Reference_data '!I:I,"First Error",0,1)="First Error",_xlfn.XLOOKUP(LEFT(F1179,7),'Reference_data '!G:G,'Reference_data '!H:H,"Second Error",0,1),_xlfn.XLOOKUP(LEFT(F1179,12),'Reference_data '!G:G,'Reference_data '!I:I,"First Error",0,1))</f>
        <v>REFINERY-MULTISTOCK DEO REFINERY 200 TPD</v>
      </c>
      <c r="L1179" s="63">
        <v>2787</v>
      </c>
      <c r="M1179" s="10" t="str">
        <f>VLOOKUP(L1179,'Reference_data '!$A$2:$B$17,2,0)</f>
        <v>Vikram</v>
      </c>
      <c r="N1179" s="10" t="str">
        <f>VLOOKUP(L1179,'Reference_data '!$A$2:$C$18,3,0)</f>
        <v>MEC</v>
      </c>
      <c r="O1179" s="134">
        <v>44942</v>
      </c>
      <c r="Q1179" s="134">
        <v>44942</v>
      </c>
      <c r="R1179" s="63">
        <v>2.9</v>
      </c>
      <c r="S1179" s="139" t="s">
        <v>2126</v>
      </c>
      <c r="AA1179" s="64" t="s">
        <v>140</v>
      </c>
    </row>
    <row r="1180" spans="1:29" ht="26.5" customHeight="1" x14ac:dyDescent="0.35">
      <c r="A1180" s="10">
        <f t="shared" si="48"/>
        <v>3</v>
      </c>
      <c r="B1180" s="10">
        <f t="shared" si="47"/>
        <v>3</v>
      </c>
      <c r="C1180" s="398">
        <v>13141750</v>
      </c>
      <c r="D1180" s="146">
        <v>44944</v>
      </c>
      <c r="E1180" s="34" t="s">
        <v>2127</v>
      </c>
      <c r="F1180" s="34" t="s">
        <v>2119</v>
      </c>
      <c r="G1180" s="34" t="s">
        <v>10</v>
      </c>
      <c r="H1180" s="34" t="s">
        <v>218</v>
      </c>
      <c r="I1180" s="34" t="s">
        <v>263</v>
      </c>
      <c r="J1180" s="34" t="s">
        <v>220</v>
      </c>
      <c r="K1180" s="4" t="str">
        <f>IF(_xlfn.XLOOKUP(LEFT(F1180,12),'Reference_data '!G:G,'Reference_data '!I:I,"First Error",0,1)="First Error",_xlfn.XLOOKUP(LEFT(F1180,7),'Reference_data '!G:G,'Reference_data '!H:H,"Second Error",0,1),_xlfn.XLOOKUP(LEFT(F1180,12),'Reference_data '!G:G,'Reference_data '!I:I,"First Error",0,1))</f>
        <v>REFINERY-MULTISTOCK DEO REFINERY 200 TPD</v>
      </c>
      <c r="L1180" s="63">
        <v>2784</v>
      </c>
      <c r="M1180" s="10" t="str">
        <f>VLOOKUP(L1180,'Reference_data '!$A$2:$B$17,2,0)</f>
        <v>Jignesh</v>
      </c>
      <c r="N1180" s="10" t="str">
        <f>VLOOKUP(L1180,'Reference_data '!$A$2:$C$18,3,0)</f>
        <v>MEC</v>
      </c>
      <c r="O1180" s="134">
        <v>44944</v>
      </c>
      <c r="Q1180" s="134">
        <v>44944</v>
      </c>
      <c r="R1180" s="63">
        <v>2.4</v>
      </c>
      <c r="S1180" s="139" t="s">
        <v>2128</v>
      </c>
      <c r="AA1180" s="64" t="s">
        <v>140</v>
      </c>
    </row>
    <row r="1181" spans="1:29" ht="26.5" customHeight="1" x14ac:dyDescent="0.35">
      <c r="A1181" s="10">
        <f t="shared" si="48"/>
        <v>8</v>
      </c>
      <c r="B1181" s="63">
        <f t="shared" ref="B1181" si="49">IF(J1181="COMP",WEEKNUM(Q1181,16),"")</f>
        <v>8</v>
      </c>
      <c r="C1181" s="398">
        <v>13163270</v>
      </c>
      <c r="D1181" s="394">
        <v>44980</v>
      </c>
      <c r="E1181" s="34" t="s">
        <v>2129</v>
      </c>
      <c r="F1181" s="34" t="s">
        <v>1237</v>
      </c>
      <c r="G1181" s="34" t="s">
        <v>61</v>
      </c>
      <c r="H1181" s="34" t="s">
        <v>218</v>
      </c>
      <c r="I1181" s="34" t="s">
        <v>435</v>
      </c>
      <c r="J1181" s="34" t="s">
        <v>220</v>
      </c>
      <c r="K1181" s="4" t="str">
        <f>IF(_xlfn.XLOOKUP(LEFT(F1181,12),'Reference_data '!G:G,'Reference_data '!I:I,"First Error",0,1)="First Error",_xlfn.XLOOKUP(LEFT(F1181,7),'Reference_data '!G:G,'Reference_data '!H:H,"Second Error",0,1),_xlfn.XLOOKUP(LEFT(F1181,12),'Reference_data '!G:G,'Reference_data '!I:I,"First Error",0,1))</f>
        <v>PACKING</v>
      </c>
      <c r="L1181" s="63">
        <v>3195</v>
      </c>
      <c r="M1181" s="10" t="str">
        <f>VLOOKUP(L1181,'Reference_data '!$A$2:$B$17,2,0)</f>
        <v>Mehul</v>
      </c>
      <c r="N1181" s="10" t="str">
        <f>VLOOKUP(L1181,'Reference_data '!$A$2:$C$18,3,0)</f>
        <v>ELE</v>
      </c>
      <c r="O1181" s="63">
        <v>3</v>
      </c>
      <c r="Q1181" s="134">
        <v>44979</v>
      </c>
      <c r="R1181" s="63">
        <v>1</v>
      </c>
      <c r="S1181" s="139" t="s">
        <v>2130</v>
      </c>
    </row>
    <row r="1182" spans="1:29" ht="26.5" customHeight="1" x14ac:dyDescent="0.35">
      <c r="A1182" s="10">
        <f t="shared" si="48"/>
        <v>8</v>
      </c>
      <c r="B1182" s="63">
        <f t="shared" si="47"/>
        <v>8</v>
      </c>
      <c r="C1182" s="398">
        <v>13163270</v>
      </c>
      <c r="D1182" s="394">
        <v>44980</v>
      </c>
      <c r="E1182" s="34" t="s">
        <v>2129</v>
      </c>
      <c r="F1182" s="34" t="s">
        <v>1237</v>
      </c>
      <c r="G1182" s="34" t="s">
        <v>61</v>
      </c>
      <c r="H1182" s="34" t="s">
        <v>218</v>
      </c>
      <c r="I1182" s="34" t="s">
        <v>435</v>
      </c>
      <c r="J1182" s="34" t="s">
        <v>220</v>
      </c>
      <c r="K1182" s="4" t="str">
        <f>IF(_xlfn.XLOOKUP(LEFT(F1182,12),'Reference_data '!G:G,'Reference_data '!I:I,"First Error",0,1)="First Error",_xlfn.XLOOKUP(LEFT(F1182,7),'Reference_data '!G:G,'Reference_data '!H:H,"Second Error",0,1),_xlfn.XLOOKUP(LEFT(F1182,12),'Reference_data '!G:G,'Reference_data '!I:I,"First Error",0,1))</f>
        <v>PACKING</v>
      </c>
      <c r="L1182" s="63">
        <v>2792</v>
      </c>
      <c r="M1182" s="10" t="str">
        <f>VLOOKUP(L1182,'Reference_data '!$A$2:$B$17,2,0)</f>
        <v>Bhagat</v>
      </c>
      <c r="N1182" s="10" t="str">
        <f>VLOOKUP(L1182,'Reference_data '!$A$2:$C$18,3,0)</f>
        <v>ELE</v>
      </c>
      <c r="Q1182" s="134">
        <v>44979</v>
      </c>
      <c r="R1182" s="63">
        <v>1</v>
      </c>
      <c r="S1182" s="139" t="s">
        <v>2130</v>
      </c>
    </row>
    <row r="1183" spans="1:29" ht="26.5" customHeight="1" x14ac:dyDescent="0.35">
      <c r="A1183" s="10">
        <f t="shared" si="48"/>
        <v>3</v>
      </c>
      <c r="B1183" s="10">
        <f t="shared" si="47"/>
        <v>3</v>
      </c>
      <c r="C1183" s="398">
        <v>13142123</v>
      </c>
      <c r="D1183" s="146">
        <v>44944</v>
      </c>
      <c r="E1183" s="34" t="s">
        <v>2131</v>
      </c>
      <c r="F1183" s="34" t="s">
        <v>133</v>
      </c>
      <c r="G1183" s="34" t="s">
        <v>10</v>
      </c>
      <c r="H1183" s="34" t="s">
        <v>218</v>
      </c>
      <c r="I1183" s="34" t="s">
        <v>251</v>
      </c>
      <c r="J1183" s="34" t="s">
        <v>220</v>
      </c>
      <c r="K1183" s="4" t="str">
        <f>IF(_xlfn.XLOOKUP(LEFT(F1183,12),'Reference_data '!G:G,'Reference_data '!I:I,"First Error",0,1)="First Error",_xlfn.XLOOKUP(LEFT(F1183,7),'Reference_data '!G:G,'Reference_data '!H:H,"Second Error",0,1),_xlfn.XLOOKUP(LEFT(F1183,12),'Reference_data '!G:G,'Reference_data '!I:I,"First Error",0,1))</f>
        <v>REFINERY-MULTISTOCK DEO REFINERY 200 TPD</v>
      </c>
      <c r="L1183" s="63">
        <v>2785</v>
      </c>
      <c r="M1183" s="10" t="str">
        <f>VLOOKUP(L1183,'Reference_data '!$A$2:$B$17,2,0)</f>
        <v>Manu</v>
      </c>
      <c r="N1183" s="10" t="str">
        <f>VLOOKUP(L1183,'Reference_data '!$A$2:$C$18,3,0)</f>
        <v>MEC</v>
      </c>
      <c r="O1183" s="134">
        <v>44944</v>
      </c>
      <c r="Q1183" s="134">
        <v>44944</v>
      </c>
      <c r="R1183" s="63">
        <v>4</v>
      </c>
      <c r="S1183" s="139" t="s">
        <v>2132</v>
      </c>
      <c r="AA1183" s="64" t="s">
        <v>66</v>
      </c>
    </row>
    <row r="1184" spans="1:29" ht="26.5" customHeight="1" x14ac:dyDescent="0.35">
      <c r="A1184" s="10">
        <f t="shared" si="48"/>
        <v>8</v>
      </c>
      <c r="B1184" s="63">
        <f t="shared" si="47"/>
        <v>9</v>
      </c>
      <c r="C1184" s="398">
        <v>13163601</v>
      </c>
      <c r="D1184" s="146">
        <v>44980</v>
      </c>
      <c r="E1184" s="34" t="s">
        <v>2133</v>
      </c>
      <c r="F1184" s="34" t="s">
        <v>2134</v>
      </c>
      <c r="G1184" s="34" t="s">
        <v>10</v>
      </c>
      <c r="H1184" s="34" t="s">
        <v>218</v>
      </c>
      <c r="I1184" s="34" t="s">
        <v>468</v>
      </c>
      <c r="J1184" s="34" t="s">
        <v>220</v>
      </c>
      <c r="K1184" s="4" t="str">
        <f>IF(_xlfn.XLOOKUP(LEFT(F1184,12),'Reference_data '!G:G,'Reference_data '!I:I,"First Error",0,1)="First Error",_xlfn.XLOOKUP(LEFT(F1184,7),'Reference_data '!G:G,'Reference_data '!H:H,"Second Error",0,1),_xlfn.XLOOKUP(LEFT(F1184,12),'Reference_data '!G:G,'Reference_data '!I:I,"First Error",0,1))</f>
        <v>BAKERY 36 TON</v>
      </c>
      <c r="L1184" s="63">
        <v>2784</v>
      </c>
      <c r="M1184" s="10" t="str">
        <f>VLOOKUP(L1184,'Reference_data '!$A$2:$B$17,2,0)</f>
        <v>Jignesh</v>
      </c>
      <c r="N1184" s="10" t="str">
        <f>VLOOKUP(L1184,'Reference_data '!$A$2:$C$18,3,0)</f>
        <v>MEC</v>
      </c>
      <c r="Q1184" s="134">
        <v>44985</v>
      </c>
      <c r="R1184" s="63">
        <v>1</v>
      </c>
      <c r="S1184" s="139" t="s">
        <v>2135</v>
      </c>
    </row>
    <row r="1185" spans="1:27" ht="26.5" customHeight="1" x14ac:dyDescent="0.35">
      <c r="A1185" s="10">
        <f t="shared" si="48"/>
        <v>3</v>
      </c>
      <c r="B1185" s="10">
        <f t="shared" si="47"/>
        <v>1</v>
      </c>
      <c r="C1185" s="398">
        <v>13143045</v>
      </c>
      <c r="D1185" s="146">
        <v>44946</v>
      </c>
      <c r="E1185" s="34" t="s">
        <v>2136</v>
      </c>
      <c r="F1185" s="34" t="s">
        <v>2117</v>
      </c>
      <c r="G1185" s="34" t="s">
        <v>10</v>
      </c>
      <c r="H1185" s="34" t="s">
        <v>237</v>
      </c>
      <c r="I1185" s="34" t="s">
        <v>369</v>
      </c>
      <c r="J1185" s="34" t="s">
        <v>220</v>
      </c>
      <c r="K1185" s="4" t="str">
        <f>IF(_xlfn.XLOOKUP(LEFT(F1185,12),'Reference_data '!G:G,'Reference_data '!I:I,"First Error",0,1)="First Error",_xlfn.XLOOKUP(LEFT(F1185,7),'Reference_data '!G:G,'Reference_data '!H:H,"Second Error",0,1),_xlfn.XLOOKUP(LEFT(F1185,12),'Reference_data '!G:G,'Reference_data '!I:I,"First Error",0,1))</f>
        <v>REFINERY-MULTISTOCK DEO REFINERY 200 TPD</v>
      </c>
      <c r="M1185" s="10" t="e">
        <f>VLOOKUP(L1185,'Reference_data '!$A$2:$B$17,2,0)</f>
        <v>#N/A</v>
      </c>
      <c r="N1185" s="10" t="e">
        <f>VLOOKUP(L1185,'Reference_data '!$A$2:$C$18,3,0)</f>
        <v>#N/A</v>
      </c>
    </row>
    <row r="1186" spans="1:27" ht="26.5" customHeight="1" x14ac:dyDescent="0.35">
      <c r="A1186" s="10">
        <f t="shared" si="48"/>
        <v>8</v>
      </c>
      <c r="B1186" s="63">
        <f t="shared" si="47"/>
        <v>1</v>
      </c>
      <c r="C1186" s="398">
        <v>13163702</v>
      </c>
      <c r="D1186" s="146">
        <v>44980</v>
      </c>
      <c r="E1186" s="34" t="s">
        <v>2137</v>
      </c>
      <c r="F1186" s="34" t="s">
        <v>529</v>
      </c>
      <c r="G1186" s="34" t="s">
        <v>10</v>
      </c>
      <c r="H1186" s="34" t="s">
        <v>237</v>
      </c>
      <c r="I1186" s="34" t="s">
        <v>382</v>
      </c>
      <c r="J1186" s="34" t="s">
        <v>220</v>
      </c>
      <c r="K1186" s="4" t="str">
        <f>IF(_xlfn.XLOOKUP(LEFT(F1186,12),'Reference_data '!G:G,'Reference_data '!I:I,"First Error",0,1)="First Error",_xlfn.XLOOKUP(LEFT(F1186,7),'Reference_data '!G:G,'Reference_data '!H:H,"Second Error",0,1),_xlfn.XLOOKUP(LEFT(F1186,12),'Reference_data '!G:G,'Reference_data '!I:I,"First Error",0,1))</f>
        <v>PACKING</v>
      </c>
      <c r="M1186" s="10" t="e">
        <f>VLOOKUP(L1186,'Reference_data '!$A$2:$B$17,2,0)</f>
        <v>#N/A</v>
      </c>
      <c r="N1186" s="10" t="e">
        <f>VLOOKUP(L1186,'Reference_data '!$A$2:$C$18,3,0)</f>
        <v>#N/A</v>
      </c>
    </row>
    <row r="1187" spans="1:27" ht="26.5" customHeight="1" x14ac:dyDescent="0.35">
      <c r="A1187" s="10">
        <f t="shared" si="48"/>
        <v>8</v>
      </c>
      <c r="B1187" s="63">
        <f t="shared" si="47"/>
        <v>1</v>
      </c>
      <c r="C1187" s="398">
        <v>13163715</v>
      </c>
      <c r="D1187" s="146">
        <v>44980</v>
      </c>
      <c r="E1187" s="34" t="s">
        <v>2138</v>
      </c>
      <c r="F1187" s="34" t="s">
        <v>87</v>
      </c>
      <c r="G1187" s="34" t="s">
        <v>61</v>
      </c>
      <c r="H1187" s="34" t="s">
        <v>223</v>
      </c>
      <c r="I1187" s="34" t="s">
        <v>233</v>
      </c>
      <c r="J1187" s="34" t="s">
        <v>220</v>
      </c>
      <c r="K1187" s="4" t="str">
        <f>IF(_xlfn.XLOOKUP(LEFT(F1187,12),'Reference_data '!G:G,'Reference_data '!I:I,"First Error",0,1)="First Error",_xlfn.XLOOKUP(LEFT(F1187,7),'Reference_data '!G:G,'Reference_data '!H:H,"Second Error",0,1),_xlfn.XLOOKUP(LEFT(F1187,12),'Reference_data '!G:G,'Reference_data '!I:I,"First Error",0,1))</f>
        <v>BOILER</v>
      </c>
      <c r="M1187" s="10" t="e">
        <f>VLOOKUP(L1187,'Reference_data '!$A$2:$B$17,2,0)</f>
        <v>#N/A</v>
      </c>
      <c r="N1187" s="10" t="e">
        <f>VLOOKUP(L1187,'Reference_data '!$A$2:$C$18,3,0)</f>
        <v>#N/A</v>
      </c>
    </row>
    <row r="1188" spans="1:27" ht="26.5" customHeight="1" x14ac:dyDescent="0.35">
      <c r="A1188" s="10">
        <f t="shared" si="48"/>
        <v>8</v>
      </c>
      <c r="B1188" s="63">
        <f t="shared" si="47"/>
        <v>8</v>
      </c>
      <c r="C1188" s="398">
        <v>13163755</v>
      </c>
      <c r="D1188" s="146">
        <v>44980</v>
      </c>
      <c r="E1188" s="34" t="s">
        <v>2139</v>
      </c>
      <c r="F1188" s="34" t="s">
        <v>2140</v>
      </c>
      <c r="G1188" s="34" t="s">
        <v>92</v>
      </c>
      <c r="H1188" s="34" t="s">
        <v>223</v>
      </c>
      <c r="I1188" s="34" t="s">
        <v>233</v>
      </c>
      <c r="J1188" s="34" t="s">
        <v>220</v>
      </c>
      <c r="K1188" s="4" t="str">
        <f>IF(_xlfn.XLOOKUP(LEFT(F1188,12),'Reference_data '!G:G,'Reference_data '!I:I,"First Error",0,1)="First Error",_xlfn.XLOOKUP(LEFT(F1188,7),'Reference_data '!G:G,'Reference_data '!H:H,"Second Error",0,1),_xlfn.XLOOKUP(LEFT(F1188,12),'Reference_data '!G:G,'Reference_data '!I:I,"First Error",0,1))</f>
        <v>BOILER</v>
      </c>
      <c r="L1188" s="63">
        <v>2800</v>
      </c>
      <c r="M1188" s="10" t="str">
        <f>VLOOKUP(L1188,'Reference_data '!$A$2:$B$17,2,0)</f>
        <v>Dhaval</v>
      </c>
      <c r="N1188" s="10" t="str">
        <f>VLOOKUP(L1188,'Reference_data '!$A$2:$C$18,3,0)</f>
        <v>INS</v>
      </c>
      <c r="O1188" s="134">
        <v>44980</v>
      </c>
      <c r="Q1188" s="134">
        <v>44980</v>
      </c>
      <c r="R1188" s="63">
        <v>1</v>
      </c>
    </row>
    <row r="1189" spans="1:27" ht="26.5" customHeight="1" x14ac:dyDescent="0.35">
      <c r="A1189" s="10">
        <f t="shared" si="48"/>
        <v>8</v>
      </c>
      <c r="B1189" s="63">
        <f t="shared" si="47"/>
        <v>8</v>
      </c>
      <c r="C1189" s="398">
        <v>13163863</v>
      </c>
      <c r="D1189" s="146">
        <v>44980</v>
      </c>
      <c r="E1189" s="34" t="s">
        <v>2141</v>
      </c>
      <c r="F1189" s="34" t="s">
        <v>1921</v>
      </c>
      <c r="G1189" s="34" t="s">
        <v>10</v>
      </c>
      <c r="H1189" s="34" t="s">
        <v>218</v>
      </c>
      <c r="I1189" s="34" t="s">
        <v>435</v>
      </c>
      <c r="J1189" s="34" t="s">
        <v>220</v>
      </c>
      <c r="K1189" s="4" t="str">
        <f>IF(_xlfn.XLOOKUP(LEFT(F1189,12),'Reference_data '!G:G,'Reference_data '!I:I,"First Error",0,1)="First Error",_xlfn.XLOOKUP(LEFT(F1189,7),'Reference_data '!G:G,'Reference_data '!H:H,"Second Error",0,1),_xlfn.XLOOKUP(LEFT(F1189,12),'Reference_data '!G:G,'Reference_data '!I:I,"First Error",0,1))</f>
        <v>PACKING</v>
      </c>
      <c r="L1189" s="63">
        <v>3070</v>
      </c>
      <c r="M1189" s="10" t="str">
        <f>VLOOKUP(L1189,'Reference_data '!$A$2:$B$17,2,0)</f>
        <v>Mahesh</v>
      </c>
      <c r="N1189" s="10" t="str">
        <f>VLOOKUP(L1189,'Reference_data '!$A$2:$C$18,3,0)</f>
        <v>MEC</v>
      </c>
      <c r="O1189" s="134">
        <v>44980</v>
      </c>
      <c r="Q1189" s="134">
        <v>44980</v>
      </c>
      <c r="R1189" s="63">
        <v>1</v>
      </c>
      <c r="S1189" s="139" t="s">
        <v>2142</v>
      </c>
      <c r="AA1189" s="64" t="s">
        <v>140</v>
      </c>
    </row>
    <row r="1190" spans="1:27" ht="26.5" customHeight="1" x14ac:dyDescent="0.35">
      <c r="A1190" s="10">
        <f t="shared" si="48"/>
        <v>8</v>
      </c>
      <c r="B1190" s="63">
        <f t="shared" si="47"/>
        <v>8</v>
      </c>
      <c r="C1190" s="398">
        <v>13163894</v>
      </c>
      <c r="D1190" s="146">
        <v>44980</v>
      </c>
      <c r="E1190" s="34" t="s">
        <v>2143</v>
      </c>
      <c r="F1190" s="34" t="s">
        <v>2144</v>
      </c>
      <c r="G1190" s="34" t="s">
        <v>10</v>
      </c>
      <c r="H1190" s="34" t="s">
        <v>218</v>
      </c>
      <c r="I1190" s="34" t="s">
        <v>435</v>
      </c>
      <c r="J1190" s="34" t="s">
        <v>220</v>
      </c>
      <c r="K1190" s="4" t="str">
        <f>IF(_xlfn.XLOOKUP(LEFT(F1190,12),'Reference_data '!G:G,'Reference_data '!I:I,"First Error",0,1)="First Error",_xlfn.XLOOKUP(LEFT(F1190,7),'Reference_data '!G:G,'Reference_data '!H:H,"Second Error",0,1),_xlfn.XLOOKUP(LEFT(F1190,12),'Reference_data '!G:G,'Reference_data '!I:I,"First Error",0,1))</f>
        <v>PACKING</v>
      </c>
      <c r="L1190" s="63">
        <v>3070</v>
      </c>
      <c r="M1190" s="10" t="str">
        <f>VLOOKUP(L1190,'Reference_data '!$A$2:$B$17,2,0)</f>
        <v>Mahesh</v>
      </c>
      <c r="N1190" s="10" t="str">
        <f>VLOOKUP(L1190,'Reference_data '!$A$2:$C$18,3,0)</f>
        <v>MEC</v>
      </c>
      <c r="O1190" s="134">
        <v>44980</v>
      </c>
      <c r="Q1190" s="134">
        <v>44980</v>
      </c>
      <c r="R1190" s="63">
        <v>0.5</v>
      </c>
      <c r="S1190" s="139" t="s">
        <v>221</v>
      </c>
      <c r="AA1190" s="64" t="s">
        <v>14</v>
      </c>
    </row>
    <row r="1191" spans="1:27" ht="26.5" customHeight="1" x14ac:dyDescent="0.35">
      <c r="A1191" s="10">
        <f t="shared" si="48"/>
        <v>4</v>
      </c>
      <c r="B1191" s="10">
        <f t="shared" si="47"/>
        <v>1</v>
      </c>
      <c r="C1191" s="398">
        <v>13144949</v>
      </c>
      <c r="D1191" s="146">
        <v>44950</v>
      </c>
      <c r="E1191" s="34" t="s">
        <v>2145</v>
      </c>
      <c r="F1191" s="34" t="s">
        <v>2146</v>
      </c>
      <c r="G1191" s="34" t="s">
        <v>92</v>
      </c>
      <c r="H1191" s="34" t="s">
        <v>237</v>
      </c>
      <c r="I1191" s="34" t="s">
        <v>369</v>
      </c>
      <c r="J1191" s="34" t="s">
        <v>220</v>
      </c>
      <c r="K1191" s="4" t="str">
        <f>IF(_xlfn.XLOOKUP(LEFT(F1191,12),'Reference_data '!G:G,'Reference_data '!I:I,"First Error",0,1)="First Error",_xlfn.XLOOKUP(LEFT(F1191,7),'Reference_data '!G:G,'Reference_data '!H:H,"Second Error",0,1),_xlfn.XLOOKUP(LEFT(F1191,12),'Reference_data '!G:G,'Reference_data '!I:I,"First Error",0,1))</f>
        <v>REFINERY-MULTISTOCK DEO REFINERY 200 TPD</v>
      </c>
      <c r="M1191" s="10" t="e">
        <f>VLOOKUP(L1191,'Reference_data '!$A$2:$B$17,2,0)</f>
        <v>#N/A</v>
      </c>
      <c r="N1191" s="10" t="e">
        <f>VLOOKUP(L1191,'Reference_data '!$A$2:$C$18,3,0)</f>
        <v>#N/A</v>
      </c>
    </row>
    <row r="1192" spans="1:27" ht="26.5" customHeight="1" x14ac:dyDescent="0.35">
      <c r="A1192" s="10">
        <f t="shared" si="48"/>
        <v>5</v>
      </c>
      <c r="B1192" s="63">
        <f t="shared" si="47"/>
        <v>5</v>
      </c>
      <c r="C1192" s="398">
        <v>13151006</v>
      </c>
      <c r="D1192" s="146">
        <v>44960</v>
      </c>
      <c r="E1192" s="34" t="s">
        <v>2147</v>
      </c>
      <c r="F1192" s="34" t="s">
        <v>2148</v>
      </c>
      <c r="G1192" s="34" t="s">
        <v>10</v>
      </c>
      <c r="H1192">
        <v>2</v>
      </c>
      <c r="I1192" t="s">
        <v>369</v>
      </c>
      <c r="J1192" t="s">
        <v>220</v>
      </c>
      <c r="K1192" s="4" t="str">
        <f>IF(_xlfn.XLOOKUP(LEFT(F1192,12),'Reference_data '!G:G,'Reference_data '!I:I,"First Error",0,1)="First Error",_xlfn.XLOOKUP(LEFT(F1192,7),'Reference_data '!G:G,'Reference_data '!H:H,"Second Error",0,1),_xlfn.XLOOKUP(LEFT(F1192,12),'Reference_data '!G:G,'Reference_data '!I:I,"First Error",0,1))</f>
        <v>REFINERY-MULTISTOCK DEO REFINERY 200 TPD</v>
      </c>
      <c r="L1192" s="63">
        <v>2783</v>
      </c>
      <c r="M1192" s="10" t="str">
        <f>VLOOKUP(L1192,'Reference_data '!$A$2:$B$17,2,0)</f>
        <v>Vipul</v>
      </c>
      <c r="N1192" s="10" t="str">
        <f>VLOOKUP(L1192,'Reference_data '!$A$2:$C$18,3,0)</f>
        <v>MEC</v>
      </c>
      <c r="O1192" s="134">
        <v>44960</v>
      </c>
      <c r="Q1192" s="134">
        <v>44960</v>
      </c>
      <c r="R1192" s="63">
        <v>7</v>
      </c>
    </row>
    <row r="1193" spans="1:27" ht="26.5" customHeight="1" x14ac:dyDescent="0.35">
      <c r="A1193" s="10">
        <f t="shared" si="48"/>
        <v>5</v>
      </c>
      <c r="B1193" s="63">
        <f t="shared" si="47"/>
        <v>5</v>
      </c>
      <c r="C1193" s="398">
        <v>13151006</v>
      </c>
      <c r="D1193" s="146">
        <v>44960</v>
      </c>
      <c r="E1193" s="34" t="s">
        <v>2147</v>
      </c>
      <c r="F1193" s="34" t="s">
        <v>2148</v>
      </c>
      <c r="G1193" s="34" t="s">
        <v>10</v>
      </c>
      <c r="H1193">
        <v>2</v>
      </c>
      <c r="I1193" t="s">
        <v>369</v>
      </c>
      <c r="J1193" t="s">
        <v>220</v>
      </c>
      <c r="K1193" s="4" t="str">
        <f>IF(_xlfn.XLOOKUP(LEFT(F1193,12),'Reference_data '!G:G,'Reference_data '!I:I,"First Error",0,1)="First Error",_xlfn.XLOOKUP(LEFT(F1193,7),'Reference_data '!G:G,'Reference_data '!H:H,"Second Error",0,1),_xlfn.XLOOKUP(LEFT(F1193,12),'Reference_data '!G:G,'Reference_data '!I:I,"First Error",0,1))</f>
        <v>REFINERY-MULTISTOCK DEO REFINERY 200 TPD</v>
      </c>
      <c r="L1193" s="63">
        <v>2783</v>
      </c>
      <c r="M1193" s="10" t="str">
        <f>VLOOKUP(L1193,'Reference_data '!$A$2:$B$17,2,0)</f>
        <v>Vipul</v>
      </c>
      <c r="N1193" s="10" t="str">
        <f>VLOOKUP(L1193,'Reference_data '!$A$2:$C$18,3,0)</f>
        <v>MEC</v>
      </c>
      <c r="O1193" s="134">
        <v>44960</v>
      </c>
      <c r="Q1193" s="134">
        <v>44960</v>
      </c>
      <c r="R1193" s="63">
        <v>7</v>
      </c>
    </row>
    <row r="1194" spans="1:27" ht="26.5" customHeight="1" x14ac:dyDescent="0.35">
      <c r="A1194" s="10">
        <f t="shared" si="48"/>
        <v>7</v>
      </c>
      <c r="B1194" s="63">
        <f t="shared" si="47"/>
        <v>8</v>
      </c>
      <c r="C1194" s="398">
        <v>13159650</v>
      </c>
      <c r="D1194" s="146">
        <v>44973</v>
      </c>
      <c r="E1194" s="34" t="s">
        <v>2149</v>
      </c>
      <c r="F1194" s="34" t="s">
        <v>30</v>
      </c>
      <c r="G1194" s="34" t="s">
        <v>10</v>
      </c>
      <c r="H1194" s="34" t="s">
        <v>223</v>
      </c>
      <c r="I1194" s="34" t="s">
        <v>233</v>
      </c>
      <c r="J1194" s="34" t="s">
        <v>220</v>
      </c>
      <c r="K1194" s="4" t="str">
        <f>IF(_xlfn.XLOOKUP(LEFT(F1194,12),'Reference_data '!G:G,'Reference_data '!I:I,"First Error",0,1)="First Error",_xlfn.XLOOKUP(LEFT(F1194,7),'Reference_data '!G:G,'Reference_data '!H:H,"Second Error",0,1),_xlfn.XLOOKUP(LEFT(F1194,12),'Reference_data '!G:G,'Reference_data '!I:I,"First Error",0,1))</f>
        <v xml:space="preserve"> ETP</v>
      </c>
      <c r="L1194" s="63">
        <v>8</v>
      </c>
      <c r="M1194" s="10" t="s">
        <v>396</v>
      </c>
      <c r="N1194" s="10" t="str">
        <f>VLOOKUP(L1194,'Reference_data '!$A$2:$C$18,3,0)</f>
        <v>EXT</v>
      </c>
      <c r="O1194" s="134">
        <v>44981</v>
      </c>
      <c r="Q1194" s="134">
        <v>44981</v>
      </c>
    </row>
    <row r="1195" spans="1:27" ht="26.5" customHeight="1" x14ac:dyDescent="0.35">
      <c r="A1195" s="10">
        <f t="shared" si="48"/>
        <v>6</v>
      </c>
      <c r="B1195" s="63">
        <f t="shared" si="47"/>
        <v>6</v>
      </c>
      <c r="C1195" s="398">
        <v>13153085</v>
      </c>
      <c r="D1195" s="146">
        <v>44964</v>
      </c>
      <c r="E1195" s="34" t="s">
        <v>2150</v>
      </c>
      <c r="F1195" s="34" t="s">
        <v>133</v>
      </c>
      <c r="G1195" s="34" t="s">
        <v>10</v>
      </c>
      <c r="H1195" s="34" t="s">
        <v>218</v>
      </c>
      <c r="I1195" s="34" t="s">
        <v>287</v>
      </c>
      <c r="J1195" s="34" t="s">
        <v>220</v>
      </c>
      <c r="K1195" s="4" t="str">
        <f>IF(_xlfn.XLOOKUP(LEFT(F1195,12),'Reference_data '!G:G,'Reference_data '!I:I,"First Error",0,1)="First Error",_xlfn.XLOOKUP(LEFT(F1195,7),'Reference_data '!G:G,'Reference_data '!H:H,"Second Error",0,1),_xlfn.XLOOKUP(LEFT(F1195,12),'Reference_data '!G:G,'Reference_data '!I:I,"First Error",0,1))</f>
        <v>REFINERY-MULTISTOCK DEO REFINERY 200 TPD</v>
      </c>
      <c r="L1195" s="63">
        <v>2787</v>
      </c>
      <c r="M1195" s="10" t="str">
        <f>VLOOKUP(L1195,'Reference_data '!$A$2:$B$17,2,0)</f>
        <v>Vikram</v>
      </c>
      <c r="N1195" s="10" t="str">
        <f>VLOOKUP(L1195,'Reference_data '!$A$2:$C$18,3,0)</f>
        <v>MEC</v>
      </c>
      <c r="O1195" s="134">
        <v>44963</v>
      </c>
      <c r="Q1195" s="134">
        <v>44963</v>
      </c>
      <c r="R1195" s="63">
        <v>0.5</v>
      </c>
      <c r="AA1195" s="64" t="s">
        <v>14</v>
      </c>
    </row>
    <row r="1196" spans="1:27" ht="26.5" customHeight="1" x14ac:dyDescent="0.35">
      <c r="A1196" s="10">
        <f t="shared" si="48"/>
        <v>6</v>
      </c>
      <c r="B1196" s="63">
        <f t="shared" si="47"/>
        <v>6</v>
      </c>
      <c r="C1196" s="398">
        <v>13153079</v>
      </c>
      <c r="D1196" s="146">
        <v>44964</v>
      </c>
      <c r="E1196" s="34" t="s">
        <v>2151</v>
      </c>
      <c r="F1196" s="34" t="s">
        <v>133</v>
      </c>
      <c r="G1196" s="34" t="s">
        <v>92</v>
      </c>
      <c r="H1196" s="34" t="s">
        <v>218</v>
      </c>
      <c r="I1196" s="34" t="s">
        <v>251</v>
      </c>
      <c r="J1196" s="34" t="s">
        <v>220</v>
      </c>
      <c r="K1196" s="4" t="str">
        <f>IF(_xlfn.XLOOKUP(LEFT(F1196,12),'Reference_data '!G:G,'Reference_data '!I:I,"First Error",0,1)="First Error",_xlfn.XLOOKUP(LEFT(F1196,7),'Reference_data '!G:G,'Reference_data '!H:H,"Second Error",0,1),_xlfn.XLOOKUP(LEFT(F1196,12),'Reference_data '!G:G,'Reference_data '!I:I,"First Error",0,1))</f>
        <v>REFINERY-MULTISTOCK DEO REFINERY 200 TPD</v>
      </c>
      <c r="L1196" s="63">
        <v>8</v>
      </c>
      <c r="M1196" s="10" t="s">
        <v>1128</v>
      </c>
      <c r="N1196" s="10" t="str">
        <f>VLOOKUP(L1196,'Reference_data '!$A$2:$C$18,3,0)</f>
        <v>EXT</v>
      </c>
      <c r="O1196" s="134">
        <v>44964</v>
      </c>
      <c r="Q1196" s="134">
        <v>44964</v>
      </c>
      <c r="R1196" s="63">
        <v>0.6</v>
      </c>
      <c r="AA1196" s="64" t="s">
        <v>14</v>
      </c>
    </row>
    <row r="1197" spans="1:27" ht="26.5" customHeight="1" x14ac:dyDescent="0.35">
      <c r="A1197" s="10">
        <f t="shared" si="48"/>
        <v>6</v>
      </c>
      <c r="B1197" s="63">
        <f t="shared" si="47"/>
        <v>1</v>
      </c>
      <c r="C1197" s="398">
        <v>13153468</v>
      </c>
      <c r="D1197" s="146">
        <v>44964</v>
      </c>
      <c r="E1197" s="34" t="s">
        <v>2152</v>
      </c>
      <c r="F1197" s="34" t="s">
        <v>133</v>
      </c>
      <c r="G1197" s="34" t="s">
        <v>92</v>
      </c>
      <c r="H1197" s="34" t="s">
        <v>218</v>
      </c>
      <c r="I1197" s="34" t="s">
        <v>263</v>
      </c>
      <c r="J1197" s="34" t="s">
        <v>220</v>
      </c>
      <c r="K1197" s="4" t="str">
        <f>IF(_xlfn.XLOOKUP(LEFT(F1197,12),'Reference_data '!G:G,'Reference_data '!I:I,"First Error",0,1)="First Error",_xlfn.XLOOKUP(LEFT(F1197,7),'Reference_data '!G:G,'Reference_data '!H:H,"Second Error",0,1),_xlfn.XLOOKUP(LEFT(F1197,12),'Reference_data '!G:G,'Reference_data '!I:I,"First Error",0,1))</f>
        <v>REFINERY-MULTISTOCK DEO REFINERY 200 TPD</v>
      </c>
      <c r="M1197" s="10" t="e">
        <f>VLOOKUP(L1197,'Reference_data '!$A$2:$B$17,2,0)</f>
        <v>#N/A</v>
      </c>
      <c r="N1197" s="10" t="e">
        <f>VLOOKUP(L1197,'Reference_data '!$A$2:$C$18,3,0)</f>
        <v>#N/A</v>
      </c>
    </row>
    <row r="1198" spans="1:27" ht="26.5" customHeight="1" x14ac:dyDescent="0.35">
      <c r="A1198" s="10">
        <f t="shared" si="48"/>
        <v>6</v>
      </c>
      <c r="B1198" s="63">
        <f t="shared" si="47"/>
        <v>6</v>
      </c>
      <c r="C1198" s="398">
        <v>13153599</v>
      </c>
      <c r="D1198" s="146">
        <v>44964</v>
      </c>
      <c r="E1198" s="34" t="s">
        <v>2153</v>
      </c>
      <c r="F1198" s="34" t="s">
        <v>2146</v>
      </c>
      <c r="G1198" s="34" t="s">
        <v>92</v>
      </c>
      <c r="H1198" s="34" t="s">
        <v>218</v>
      </c>
      <c r="I1198" s="34" t="s">
        <v>263</v>
      </c>
      <c r="J1198" s="34" t="s">
        <v>220</v>
      </c>
      <c r="K1198" s="4" t="str">
        <f>IF(_xlfn.XLOOKUP(LEFT(F1198,12),'Reference_data '!G:G,'Reference_data '!I:I,"First Error",0,1)="First Error",_xlfn.XLOOKUP(LEFT(F1198,7),'Reference_data '!G:G,'Reference_data '!H:H,"Second Error",0,1),_xlfn.XLOOKUP(LEFT(F1198,12),'Reference_data '!G:G,'Reference_data '!I:I,"First Error",0,1))</f>
        <v>REFINERY-MULTISTOCK DEO REFINERY 200 TPD</v>
      </c>
      <c r="L1198" s="63">
        <v>2799</v>
      </c>
      <c r="M1198" s="10" t="str">
        <f>VLOOKUP(L1198,'Reference_data '!$A$2:$B$17,2,0)</f>
        <v>Prakash</v>
      </c>
      <c r="N1198" s="10" t="str">
        <f>VLOOKUP(L1198,'Reference_data '!$A$2:$C$18,3,0)</f>
        <v>INS</v>
      </c>
      <c r="O1198" s="134">
        <v>44964</v>
      </c>
      <c r="Q1198" s="134">
        <v>44964</v>
      </c>
      <c r="R1198" s="63">
        <v>0.5</v>
      </c>
    </row>
    <row r="1199" spans="1:27" ht="26.5" customHeight="1" x14ac:dyDescent="0.35">
      <c r="A1199" s="10">
        <f t="shared" si="48"/>
        <v>8</v>
      </c>
      <c r="B1199" s="63">
        <f t="shared" si="47"/>
        <v>9</v>
      </c>
      <c r="C1199" s="398">
        <v>13164119</v>
      </c>
      <c r="D1199" s="146">
        <v>44981</v>
      </c>
      <c r="E1199" s="34" t="s">
        <v>2154</v>
      </c>
      <c r="F1199" s="34" t="s">
        <v>30</v>
      </c>
      <c r="G1199" s="34" t="s">
        <v>61</v>
      </c>
      <c r="H1199" s="34" t="s">
        <v>223</v>
      </c>
      <c r="I1199" s="34" t="s">
        <v>233</v>
      </c>
      <c r="J1199" s="34" t="s">
        <v>220</v>
      </c>
      <c r="K1199" s="4" t="str">
        <f>IF(_xlfn.XLOOKUP(LEFT(F1199,12),'Reference_data '!G:G,'Reference_data '!I:I,"First Error",0,1)="First Error",_xlfn.XLOOKUP(LEFT(F1199,7),'Reference_data '!G:G,'Reference_data '!H:H,"Second Error",0,1),_xlfn.XLOOKUP(LEFT(F1199,12),'Reference_data '!G:G,'Reference_data '!I:I,"First Error",0,1))</f>
        <v xml:space="preserve"> ETP</v>
      </c>
      <c r="L1199" s="25"/>
      <c r="M1199" s="10" t="e">
        <f>VLOOKUP(L1199,'Reference_data '!$A$2:$B$17,2,0)</f>
        <v>#N/A</v>
      </c>
      <c r="N1199" s="10" t="e">
        <f>VLOOKUP(L1199,'Reference_data '!$A$2:$C$18,3,0)</f>
        <v>#N/A</v>
      </c>
      <c r="Q1199" s="134">
        <v>44982</v>
      </c>
    </row>
    <row r="1200" spans="1:27" ht="26.5" customHeight="1" x14ac:dyDescent="0.35">
      <c r="A1200" s="10">
        <f t="shared" si="48"/>
        <v>8</v>
      </c>
      <c r="B1200" s="63">
        <f t="shared" si="47"/>
        <v>1</v>
      </c>
      <c r="C1200" s="398">
        <v>13164120</v>
      </c>
      <c r="D1200" s="146">
        <v>44981</v>
      </c>
      <c r="E1200" s="34" t="s">
        <v>2155</v>
      </c>
      <c r="F1200" s="34" t="s">
        <v>2156</v>
      </c>
      <c r="G1200" s="34" t="s">
        <v>10</v>
      </c>
      <c r="H1200" s="34" t="s">
        <v>237</v>
      </c>
      <c r="I1200" s="34" t="s">
        <v>382</v>
      </c>
      <c r="J1200" s="34" t="s">
        <v>220</v>
      </c>
      <c r="K1200" s="4" t="str">
        <f>IF(_xlfn.XLOOKUP(LEFT(F1200,12),'Reference_data '!G:G,'Reference_data '!I:I,"First Error",0,1)="First Error",_xlfn.XLOOKUP(LEFT(F1200,7),'Reference_data '!G:G,'Reference_data '!H:H,"Second Error",0,1),_xlfn.XLOOKUP(LEFT(F1200,12),'Reference_data '!G:G,'Reference_data '!I:I,"First Error",0,1))</f>
        <v>PACKING</v>
      </c>
      <c r="L1200" s="25"/>
      <c r="M1200" s="10" t="e">
        <f>VLOOKUP(L1200,'Reference_data '!$A$2:$B$17,2,0)</f>
        <v>#N/A</v>
      </c>
      <c r="N1200" s="10" t="e">
        <f>VLOOKUP(L1200,'Reference_data '!$A$2:$C$18,3,0)</f>
        <v>#N/A</v>
      </c>
      <c r="S1200" s="139" t="s">
        <v>1186</v>
      </c>
    </row>
    <row r="1201" spans="1:27" ht="26.5" customHeight="1" x14ac:dyDescent="0.35">
      <c r="A1201" s="10">
        <f t="shared" si="48"/>
        <v>8</v>
      </c>
      <c r="B1201" s="63">
        <f t="shared" si="47"/>
        <v>8</v>
      </c>
      <c r="C1201" s="398">
        <v>13164340</v>
      </c>
      <c r="D1201" s="394">
        <v>44981</v>
      </c>
      <c r="E1201" s="34" t="s">
        <v>2157</v>
      </c>
      <c r="F1201" s="34" t="s">
        <v>686</v>
      </c>
      <c r="G1201" s="34" t="s">
        <v>92</v>
      </c>
      <c r="H1201" s="34" t="s">
        <v>218</v>
      </c>
      <c r="I1201" s="34" t="s">
        <v>219</v>
      </c>
      <c r="J1201" s="34" t="s">
        <v>220</v>
      </c>
      <c r="K1201" s="4" t="str">
        <f>IF(_xlfn.XLOOKUP(LEFT(F1201,12),'Reference_data '!G:G,'Reference_data '!I:I,"First Error",0,1)="First Error",_xlfn.XLOOKUP(LEFT(F1201,7),'Reference_data '!G:G,'Reference_data '!H:H,"Second Error",0,1),_xlfn.XLOOKUP(LEFT(F1201,12),'Reference_data '!G:G,'Reference_data '!I:I,"First Error",0,1))</f>
        <v>PACKING</v>
      </c>
      <c r="L1201" s="25" t="s">
        <v>2158</v>
      </c>
      <c r="M1201" s="10" t="e">
        <f>VLOOKUP(L1201,'Reference_data '!$A$2:$B$17,2,0)</f>
        <v>#N/A</v>
      </c>
      <c r="N1201" s="10" t="e">
        <f>VLOOKUP(L1201,'Reference_data '!$A$2:$C$18,3,0)</f>
        <v>#N/A</v>
      </c>
      <c r="O1201" s="134">
        <v>44981</v>
      </c>
      <c r="Q1201" s="134">
        <v>44981</v>
      </c>
      <c r="R1201" s="63">
        <v>0.5</v>
      </c>
      <c r="AA1201" s="64" t="s">
        <v>140</v>
      </c>
    </row>
    <row r="1202" spans="1:27" ht="26.5" customHeight="1" x14ac:dyDescent="0.35">
      <c r="A1202" s="10">
        <f t="shared" si="48"/>
        <v>8</v>
      </c>
      <c r="B1202" s="63">
        <f t="shared" si="47"/>
        <v>8</v>
      </c>
      <c r="C1202" s="398">
        <v>13164518</v>
      </c>
      <c r="D1202" s="394">
        <v>44981</v>
      </c>
      <c r="E1202" s="34" t="s">
        <v>2159</v>
      </c>
      <c r="F1202" s="34" t="s">
        <v>236</v>
      </c>
      <c r="G1202" s="34" t="s">
        <v>92</v>
      </c>
      <c r="H1202" s="34" t="s">
        <v>218</v>
      </c>
      <c r="I1202" s="34" t="s">
        <v>435</v>
      </c>
      <c r="J1202" s="34" t="s">
        <v>220</v>
      </c>
      <c r="K1202" s="4" t="str">
        <f>IF(_xlfn.XLOOKUP(LEFT(F1202,12),'Reference_data '!G:G,'Reference_data '!I:I,"First Error",0,1)="First Error",_xlfn.XLOOKUP(LEFT(F1202,7),'Reference_data '!G:G,'Reference_data '!H:H,"Second Error",0,1),_xlfn.XLOOKUP(LEFT(F1202,12),'Reference_data '!G:G,'Reference_data '!I:I,"First Error",0,1))</f>
        <v>PACKING</v>
      </c>
      <c r="L1202" s="25" t="s">
        <v>2160</v>
      </c>
      <c r="M1202" s="10" t="e">
        <f>VLOOKUP(L1202,'Reference_data '!$A$2:$B$17,2,0)</f>
        <v>#N/A</v>
      </c>
      <c r="N1202" s="10" t="e">
        <f>VLOOKUP(L1202,'Reference_data '!$A$2:$C$18,3,0)</f>
        <v>#N/A</v>
      </c>
      <c r="O1202" s="134">
        <v>44981</v>
      </c>
      <c r="Q1202" s="134">
        <v>44981</v>
      </c>
      <c r="R1202" s="63">
        <v>1</v>
      </c>
      <c r="S1202" s="139" t="s">
        <v>2161</v>
      </c>
    </row>
    <row r="1203" spans="1:27" ht="26.5" customHeight="1" x14ac:dyDescent="0.35">
      <c r="A1203" s="10">
        <f t="shared" si="48"/>
        <v>7</v>
      </c>
      <c r="B1203" s="63">
        <f t="shared" si="47"/>
        <v>1</v>
      </c>
      <c r="C1203" s="398">
        <v>13156232</v>
      </c>
      <c r="D1203" s="146">
        <v>44968</v>
      </c>
      <c r="E1203" s="34" t="s">
        <v>2162</v>
      </c>
      <c r="F1203" s="34" t="s">
        <v>2163</v>
      </c>
      <c r="G1203" s="34" t="s">
        <v>10</v>
      </c>
      <c r="H1203" s="34" t="s">
        <v>218</v>
      </c>
      <c r="I1203" s="34" t="s">
        <v>266</v>
      </c>
      <c r="J1203" s="34" t="s">
        <v>220</v>
      </c>
      <c r="K1203" s="4" t="str">
        <f>IF(_xlfn.XLOOKUP(LEFT(F1203,12),'Reference_data '!G:G,'Reference_data '!I:I,"First Error",0,1)="First Error",_xlfn.XLOOKUP(LEFT(F1203,7),'Reference_data '!G:G,'Reference_data '!H:H,"Second Error",0,1),_xlfn.XLOOKUP(LEFT(F1203,12),'Reference_data '!G:G,'Reference_data '!I:I,"First Error",0,1))</f>
        <v>REFINERY-MULTISTOCK DEO REFINERY 200 TPD</v>
      </c>
      <c r="M1203" s="10" t="e">
        <f>VLOOKUP(L1203,'Reference_data '!$A$2:$B$17,2,0)</f>
        <v>#N/A</v>
      </c>
      <c r="N1203" s="10" t="e">
        <f>VLOOKUP(L1203,'Reference_data '!$A$2:$C$18,3,0)</f>
        <v>#N/A</v>
      </c>
    </row>
    <row r="1204" spans="1:27" ht="26.5" customHeight="1" x14ac:dyDescent="0.35">
      <c r="A1204" s="10">
        <f t="shared" si="48"/>
        <v>7</v>
      </c>
      <c r="B1204" s="63">
        <f t="shared" si="47"/>
        <v>7</v>
      </c>
      <c r="C1204" s="398">
        <v>13157749</v>
      </c>
      <c r="D1204" s="146">
        <v>44971</v>
      </c>
      <c r="E1204" s="34" t="s">
        <v>2164</v>
      </c>
      <c r="F1204" s="34" t="s">
        <v>2165</v>
      </c>
      <c r="G1204" s="34" t="s">
        <v>92</v>
      </c>
      <c r="H1204" s="34" t="s">
        <v>218</v>
      </c>
      <c r="I1204" s="34" t="s">
        <v>287</v>
      </c>
      <c r="J1204" s="34" t="s">
        <v>220</v>
      </c>
      <c r="K1204" s="4" t="str">
        <f>IF(_xlfn.XLOOKUP(LEFT(F1204,12),'Reference_data '!G:G,'Reference_data '!I:I,"First Error",0,1)="First Error",_xlfn.XLOOKUP(LEFT(F1204,7),'Reference_data '!G:G,'Reference_data '!H:H,"Second Error",0,1),_xlfn.XLOOKUP(LEFT(F1204,12),'Reference_data '!G:G,'Reference_data '!I:I,"First Error",0,1))</f>
        <v>REFINERY-MULTISTOCK DEO REFINERY 200 TPD</v>
      </c>
      <c r="L1204" s="63">
        <v>8</v>
      </c>
      <c r="M1204" s="10" t="s">
        <v>1034</v>
      </c>
      <c r="N1204" s="10" t="str">
        <f>VLOOKUP(L1204,'Reference_data '!$A$2:$C$18,3,0)</f>
        <v>EXT</v>
      </c>
      <c r="O1204" s="134">
        <v>44973</v>
      </c>
      <c r="Q1204" s="134">
        <v>44973</v>
      </c>
      <c r="R1204" s="63">
        <v>1</v>
      </c>
      <c r="S1204" s="139" t="s">
        <v>2166</v>
      </c>
    </row>
    <row r="1205" spans="1:27" ht="26.5" customHeight="1" x14ac:dyDescent="0.35">
      <c r="A1205" s="10">
        <f t="shared" si="48"/>
        <v>8</v>
      </c>
      <c r="B1205" s="63">
        <f t="shared" si="47"/>
        <v>8</v>
      </c>
      <c r="C1205" s="398">
        <v>13161766</v>
      </c>
      <c r="D1205" s="146">
        <v>44978</v>
      </c>
      <c r="E1205" s="34" t="s">
        <v>2167</v>
      </c>
      <c r="F1205" s="34" t="s">
        <v>2146</v>
      </c>
      <c r="G1205" s="34" t="s">
        <v>10</v>
      </c>
      <c r="H1205" s="34" t="s">
        <v>218</v>
      </c>
      <c r="I1205" s="34" t="s">
        <v>263</v>
      </c>
      <c r="J1205" s="34" t="s">
        <v>220</v>
      </c>
      <c r="K1205" s="4" t="str">
        <f>IF(_xlfn.XLOOKUP(LEFT(F1205,12),'Reference_data '!G:G,'Reference_data '!I:I,"First Error",0,1)="First Error",_xlfn.XLOOKUP(LEFT(F1205,7),'Reference_data '!G:G,'Reference_data '!H:H,"Second Error",0,1),_xlfn.XLOOKUP(LEFT(F1205,12),'Reference_data '!G:G,'Reference_data '!I:I,"First Error",0,1))</f>
        <v>REFINERY-MULTISTOCK DEO REFINERY 200 TPD</v>
      </c>
      <c r="L1205" s="63">
        <v>2785</v>
      </c>
      <c r="M1205" s="10" t="str">
        <f>VLOOKUP(L1205,'Reference_data '!$A$2:$B$17,2,0)</f>
        <v>Manu</v>
      </c>
      <c r="N1205" s="10" t="str">
        <f>VLOOKUP(L1205,'Reference_data '!$A$2:$C$18,3,0)</f>
        <v>MEC</v>
      </c>
      <c r="O1205" s="134">
        <v>44977</v>
      </c>
      <c r="Q1205" s="134">
        <v>44977</v>
      </c>
    </row>
    <row r="1206" spans="1:27" ht="26.5" customHeight="1" x14ac:dyDescent="0.35">
      <c r="A1206" s="10">
        <f t="shared" si="48"/>
        <v>9</v>
      </c>
      <c r="B1206" s="63">
        <f t="shared" si="47"/>
        <v>8</v>
      </c>
      <c r="C1206" s="398">
        <v>13164726</v>
      </c>
      <c r="D1206" s="394">
        <v>44982</v>
      </c>
      <c r="E1206" s="34" t="s">
        <v>2168</v>
      </c>
      <c r="F1206" s="34" t="s">
        <v>188</v>
      </c>
      <c r="G1206" s="34" t="s">
        <v>92</v>
      </c>
      <c r="H1206" s="34" t="s">
        <v>218</v>
      </c>
      <c r="I1206" s="34" t="s">
        <v>255</v>
      </c>
      <c r="J1206" s="34" t="s">
        <v>220</v>
      </c>
      <c r="K1206" s="4" t="str">
        <f>IF(_xlfn.XLOOKUP(LEFT(F1206,12),'Reference_data '!G:G,'Reference_data '!I:I,"First Error",0,1)="First Error",_xlfn.XLOOKUP(LEFT(F1206,7),'Reference_data '!G:G,'Reference_data '!H:H,"Second Error",0,1),_xlfn.XLOOKUP(LEFT(F1206,12),'Reference_data '!G:G,'Reference_data '!I:I,"First Error",0,1))</f>
        <v>PACKING</v>
      </c>
      <c r="L1206" s="25" t="s">
        <v>2097</v>
      </c>
      <c r="M1206" s="10" t="s">
        <v>1884</v>
      </c>
      <c r="N1206" s="10" t="e">
        <f>VLOOKUP(L1206,'Reference_data '!$A$2:$C$18,3,0)</f>
        <v>#N/A</v>
      </c>
      <c r="O1206" s="134">
        <v>44981</v>
      </c>
      <c r="Q1206" s="134">
        <v>44981</v>
      </c>
      <c r="R1206" s="63">
        <v>1</v>
      </c>
      <c r="AA1206" s="64" t="s">
        <v>14</v>
      </c>
    </row>
    <row r="1207" spans="1:27" ht="26.5" customHeight="1" x14ac:dyDescent="0.35">
      <c r="A1207" s="10">
        <f t="shared" si="48"/>
        <v>8</v>
      </c>
      <c r="B1207" s="63">
        <f t="shared" si="47"/>
        <v>8</v>
      </c>
      <c r="C1207" s="398">
        <v>13162631</v>
      </c>
      <c r="D1207" s="146">
        <v>44978</v>
      </c>
      <c r="E1207" s="34" t="s">
        <v>2169</v>
      </c>
      <c r="F1207" s="34" t="s">
        <v>2119</v>
      </c>
      <c r="G1207" s="34" t="s">
        <v>10</v>
      </c>
      <c r="H1207" s="34" t="s">
        <v>218</v>
      </c>
      <c r="I1207" s="34" t="s">
        <v>251</v>
      </c>
      <c r="J1207" s="34" t="s">
        <v>220</v>
      </c>
      <c r="K1207" s="4" t="str">
        <f>IF(_xlfn.XLOOKUP(LEFT(F1207,12),'Reference_data '!G:G,'Reference_data '!I:I,"First Error",0,1)="First Error",_xlfn.XLOOKUP(LEFT(F1207,7),'Reference_data '!G:G,'Reference_data '!H:H,"Second Error",0,1),_xlfn.XLOOKUP(LEFT(F1207,12),'Reference_data '!G:G,'Reference_data '!I:I,"First Error",0,1))</f>
        <v>REFINERY-MULTISTOCK DEO REFINERY 200 TPD</v>
      </c>
      <c r="L1207" s="63">
        <v>2784</v>
      </c>
      <c r="M1207" s="10" t="str">
        <f>VLOOKUP(L1207,'Reference_data '!$A$2:$B$17,2,0)</f>
        <v>Jignesh</v>
      </c>
      <c r="N1207" s="10" t="str">
        <f>VLOOKUP(L1207,'Reference_data '!$A$2:$C$18,3,0)</f>
        <v>MEC</v>
      </c>
      <c r="O1207" s="134">
        <v>44979</v>
      </c>
      <c r="Q1207" s="134">
        <v>44980</v>
      </c>
    </row>
    <row r="1208" spans="1:27" ht="26.5" customHeight="1" x14ac:dyDescent="0.35">
      <c r="A1208" s="10">
        <f t="shared" si="48"/>
        <v>9</v>
      </c>
      <c r="B1208" s="63">
        <f t="shared" si="47"/>
        <v>9</v>
      </c>
      <c r="C1208" s="398">
        <v>13166997</v>
      </c>
      <c r="D1208" s="146">
        <v>44986</v>
      </c>
      <c r="E1208" s="34" t="s">
        <v>2170</v>
      </c>
      <c r="F1208" s="34" t="s">
        <v>2146</v>
      </c>
      <c r="G1208" s="34" t="s">
        <v>61</v>
      </c>
      <c r="H1208" s="34" t="s">
        <v>237</v>
      </c>
      <c r="I1208" s="34" t="s">
        <v>369</v>
      </c>
      <c r="J1208" s="34" t="s">
        <v>220</v>
      </c>
      <c r="K1208" s="4" t="str">
        <f>IF(_xlfn.XLOOKUP(LEFT(F1208,12),'Reference_data '!G:G,'Reference_data '!I:I,"First Error",0,1)="First Error",_xlfn.XLOOKUP(LEFT(F1208,7),'Reference_data '!G:G,'Reference_data '!H:H,"Second Error",0,1),_xlfn.XLOOKUP(LEFT(F1208,12),'Reference_data '!G:G,'Reference_data '!I:I,"First Error",0,1))</f>
        <v>REFINERY-MULTISTOCK DEO REFINERY 200 TPD</v>
      </c>
      <c r="L1208" s="63">
        <v>2790</v>
      </c>
      <c r="M1208" s="10" t="str">
        <f>VLOOKUP(L1208,'Reference_data '!$A$2:$B$17,2,0)</f>
        <v>Ronak</v>
      </c>
      <c r="N1208" s="10" t="str">
        <f>VLOOKUP(L1208,'Reference_data '!$A$2:$C$18,3,0)</f>
        <v>ELE</v>
      </c>
      <c r="O1208" s="134">
        <v>44986</v>
      </c>
      <c r="Q1208" s="134">
        <v>44986</v>
      </c>
      <c r="R1208" s="63">
        <v>1.5</v>
      </c>
      <c r="S1208" s="139" t="s">
        <v>2171</v>
      </c>
    </row>
    <row r="1209" spans="1:27" ht="26.5" customHeight="1" x14ac:dyDescent="0.35">
      <c r="A1209" s="10">
        <f t="shared" si="48"/>
        <v>9</v>
      </c>
      <c r="B1209" s="63">
        <f t="shared" si="47"/>
        <v>9</v>
      </c>
      <c r="C1209" s="398">
        <v>13167615</v>
      </c>
      <c r="D1209" s="146">
        <v>44987</v>
      </c>
      <c r="E1209" s="34" t="s">
        <v>2172</v>
      </c>
      <c r="F1209" s="34" t="s">
        <v>133</v>
      </c>
      <c r="G1209" s="34" t="s">
        <v>10</v>
      </c>
      <c r="H1209" s="34" t="s">
        <v>218</v>
      </c>
      <c r="I1209" s="34" t="s">
        <v>287</v>
      </c>
      <c r="J1209" s="34" t="s">
        <v>220</v>
      </c>
      <c r="K1209" s="4" t="str">
        <f>IF(_xlfn.XLOOKUP(LEFT(F1209,12),'Reference_data '!G:G,'Reference_data '!I:I,"First Error",0,1)="First Error",_xlfn.XLOOKUP(LEFT(F1209,7),'Reference_data '!G:G,'Reference_data '!H:H,"Second Error",0,1),_xlfn.XLOOKUP(LEFT(F1209,12),'Reference_data '!G:G,'Reference_data '!I:I,"First Error",0,1))</f>
        <v>REFINERY-MULTISTOCK DEO REFINERY 200 TPD</v>
      </c>
      <c r="L1209" s="63">
        <v>3347</v>
      </c>
      <c r="M1209" s="10" t="str">
        <f>VLOOKUP(L1209,'Reference_data '!$A$2:$B$17,2,0)</f>
        <v>Debabrata</v>
      </c>
      <c r="N1209" s="10" t="str">
        <f>VLOOKUP(L1209,'Reference_data '!$A$2:$C$18,3,0)</f>
        <v>MEC</v>
      </c>
      <c r="O1209" s="134">
        <v>44987</v>
      </c>
      <c r="Q1209" s="134">
        <v>44987</v>
      </c>
      <c r="R1209" s="63">
        <v>1.5</v>
      </c>
    </row>
    <row r="1210" spans="1:27" ht="26.5" customHeight="1" x14ac:dyDescent="0.35">
      <c r="A1210" s="10">
        <f t="shared" si="48"/>
        <v>9</v>
      </c>
      <c r="B1210" s="63">
        <f t="shared" ref="B1210:B1273" si="50">IF(J1210="COMP",WEEKNUM(Q1210,16),"")</f>
        <v>9</v>
      </c>
      <c r="C1210" s="398">
        <v>13165879</v>
      </c>
      <c r="D1210" s="394">
        <v>44984</v>
      </c>
      <c r="E1210" s="34" t="s">
        <v>2173</v>
      </c>
      <c r="F1210" s="34" t="s">
        <v>713</v>
      </c>
      <c r="G1210" s="34" t="s">
        <v>92</v>
      </c>
      <c r="H1210" s="34" t="s">
        <v>218</v>
      </c>
      <c r="I1210" s="34" t="s">
        <v>285</v>
      </c>
      <c r="J1210" s="34" t="s">
        <v>220</v>
      </c>
      <c r="K1210" s="4" t="str">
        <f>IF(_xlfn.XLOOKUP(LEFT(F1210,12),'Reference_data '!G:G,'Reference_data '!I:I,"First Error",0,1)="First Error",_xlfn.XLOOKUP(LEFT(F1210,7),'Reference_data '!G:G,'Reference_data '!H:H,"Second Error",0,1),_xlfn.XLOOKUP(LEFT(F1210,12),'Reference_data '!G:G,'Reference_data '!I:I,"First Error",0,1))</f>
        <v>PACKING</v>
      </c>
      <c r="L1210" s="63">
        <v>2800</v>
      </c>
      <c r="M1210" s="10" t="str">
        <f>VLOOKUP(L1210,'Reference_data '!$A$2:$B$17,2,0)</f>
        <v>Dhaval</v>
      </c>
      <c r="N1210" s="10" t="str">
        <f>VLOOKUP(L1210,'Reference_data '!$A$2:$C$18,3,0)</f>
        <v>INS</v>
      </c>
      <c r="O1210" s="134"/>
      <c r="Q1210" s="134">
        <v>44984</v>
      </c>
      <c r="R1210" s="63">
        <v>1</v>
      </c>
      <c r="S1210" s="139" t="s">
        <v>2174</v>
      </c>
    </row>
    <row r="1211" spans="1:27" ht="26.5" customHeight="1" x14ac:dyDescent="0.35">
      <c r="A1211" s="10">
        <f t="shared" si="48"/>
        <v>9</v>
      </c>
      <c r="B1211" s="63">
        <f t="shared" si="50"/>
        <v>9</v>
      </c>
      <c r="C1211" s="398">
        <v>13165736</v>
      </c>
      <c r="D1211" s="146">
        <v>44984</v>
      </c>
      <c r="E1211" s="34" t="s">
        <v>2175</v>
      </c>
      <c r="F1211" s="34" t="s">
        <v>946</v>
      </c>
      <c r="G1211" s="34" t="s">
        <v>10</v>
      </c>
      <c r="H1211" s="34" t="s">
        <v>218</v>
      </c>
      <c r="I1211" s="34" t="s">
        <v>285</v>
      </c>
      <c r="J1211" s="34" t="s">
        <v>220</v>
      </c>
      <c r="K1211" s="4" t="str">
        <f>IF(_xlfn.XLOOKUP(LEFT(F1211,12),'Reference_data '!G:G,'Reference_data '!I:I,"First Error",0,1)="First Error",_xlfn.XLOOKUP(LEFT(F1211,7),'Reference_data '!G:G,'Reference_data '!H:H,"Second Error",0,1),_xlfn.XLOOKUP(LEFT(F1211,12),'Reference_data '!G:G,'Reference_data '!I:I,"First Error",0,1))</f>
        <v>PACKING</v>
      </c>
      <c r="L1211" s="63">
        <v>2784</v>
      </c>
      <c r="M1211" s="10" t="str">
        <f>VLOOKUP(L1211,'Reference_data '!$A$2:$B$17,2,0)</f>
        <v>Jignesh</v>
      </c>
      <c r="N1211" s="10" t="str">
        <f>VLOOKUP(L1211,'Reference_data '!$A$2:$C$18,3,0)</f>
        <v>MEC</v>
      </c>
      <c r="Q1211" s="134">
        <v>44984</v>
      </c>
      <c r="R1211" s="63">
        <v>1</v>
      </c>
      <c r="S1211" s="139" t="s">
        <v>2174</v>
      </c>
    </row>
    <row r="1212" spans="1:27" ht="26.5" customHeight="1" x14ac:dyDescent="0.35">
      <c r="A1212" s="10">
        <f t="shared" si="48"/>
        <v>9</v>
      </c>
      <c r="B1212" s="63">
        <f t="shared" si="50"/>
        <v>9</v>
      </c>
      <c r="C1212" s="398">
        <v>13165734</v>
      </c>
      <c r="D1212" s="394">
        <v>44984</v>
      </c>
      <c r="E1212" s="34" t="s">
        <v>2176</v>
      </c>
      <c r="F1212" s="34" t="s">
        <v>2177</v>
      </c>
      <c r="G1212" s="34" t="s">
        <v>92</v>
      </c>
      <c r="H1212" s="34" t="s">
        <v>218</v>
      </c>
      <c r="I1212" s="34" t="s">
        <v>285</v>
      </c>
      <c r="J1212" s="34" t="s">
        <v>220</v>
      </c>
      <c r="K1212" s="4" t="str">
        <f>IF(_xlfn.XLOOKUP(LEFT(F1212,12),'Reference_data '!G:G,'Reference_data '!I:I,"First Error",0,1)="First Error",_xlfn.XLOOKUP(LEFT(F1212,7),'Reference_data '!G:G,'Reference_data '!H:H,"Second Error",0,1),_xlfn.XLOOKUP(LEFT(F1212,12),'Reference_data '!G:G,'Reference_data '!I:I,"First Error",0,1))</f>
        <v>PACKING</v>
      </c>
      <c r="L1212" s="63">
        <v>2801</v>
      </c>
      <c r="M1212" s="10" t="str">
        <f>VLOOKUP(L1212,'Reference_data '!$A$2:$B$17,2,0)</f>
        <v>Ramani</v>
      </c>
      <c r="N1212" s="10" t="str">
        <f>VLOOKUP(L1212,'Reference_data '!$A$2:$C$18,3,0)</f>
        <v>INS</v>
      </c>
      <c r="Q1212" s="134">
        <v>44984</v>
      </c>
      <c r="R1212" s="63">
        <v>1</v>
      </c>
      <c r="S1212" s="139" t="s">
        <v>2174</v>
      </c>
    </row>
    <row r="1213" spans="1:27" ht="26.5" customHeight="1" x14ac:dyDescent="0.35">
      <c r="A1213" s="10">
        <f t="shared" si="48"/>
        <v>9</v>
      </c>
      <c r="B1213" s="63">
        <f t="shared" si="50"/>
        <v>9</v>
      </c>
      <c r="C1213" s="398">
        <v>13165345</v>
      </c>
      <c r="D1213" s="394">
        <v>44983</v>
      </c>
      <c r="E1213" s="34" t="s">
        <v>2178</v>
      </c>
      <c r="F1213" s="34" t="s">
        <v>1921</v>
      </c>
      <c r="G1213" s="34" t="s">
        <v>61</v>
      </c>
      <c r="H1213" s="34" t="s">
        <v>218</v>
      </c>
      <c r="I1213" s="34" t="s">
        <v>435</v>
      </c>
      <c r="J1213" s="34" t="s">
        <v>220</v>
      </c>
      <c r="K1213" s="4" t="str">
        <f>IF(_xlfn.XLOOKUP(LEFT(F1213,12),'Reference_data '!G:G,'Reference_data '!I:I,"First Error",0,1)="First Error",_xlfn.XLOOKUP(LEFT(F1213,7),'Reference_data '!G:G,'Reference_data '!H:H,"Second Error",0,1),_xlfn.XLOOKUP(LEFT(F1213,12),'Reference_data '!G:G,'Reference_data '!I:I,"First Error",0,1))</f>
        <v>PACKING</v>
      </c>
      <c r="L1213" s="63">
        <v>3346</v>
      </c>
      <c r="M1213" s="10" t="str">
        <f>VLOOKUP(L1213,'Reference_data '!$A$2:$B$17,2,0)</f>
        <v>Manish</v>
      </c>
      <c r="N1213" s="10" t="str">
        <f>VLOOKUP(L1213,'Reference_data '!$A$2:$C$18,3,0)</f>
        <v>INS</v>
      </c>
      <c r="Q1213" s="134">
        <v>44983</v>
      </c>
      <c r="R1213" s="63">
        <v>0.5</v>
      </c>
    </row>
    <row r="1214" spans="1:27" ht="26.5" customHeight="1" x14ac:dyDescent="0.35">
      <c r="A1214" s="10">
        <f t="shared" si="48"/>
        <v>9</v>
      </c>
      <c r="B1214" s="63">
        <f t="shared" si="50"/>
        <v>9</v>
      </c>
      <c r="C1214" s="398">
        <v>13165345</v>
      </c>
      <c r="D1214" s="394">
        <v>44983</v>
      </c>
      <c r="E1214" s="34" t="s">
        <v>2178</v>
      </c>
      <c r="F1214" s="34" t="s">
        <v>1921</v>
      </c>
      <c r="G1214" s="34" t="s">
        <v>61</v>
      </c>
      <c r="H1214" s="34" t="s">
        <v>218</v>
      </c>
      <c r="I1214" s="34" t="s">
        <v>435</v>
      </c>
      <c r="J1214" s="34" t="s">
        <v>220</v>
      </c>
      <c r="K1214" s="4" t="str">
        <f>IF(_xlfn.XLOOKUP(LEFT(F1214,12),'Reference_data '!G:G,'Reference_data '!I:I,"First Error",0,1)="First Error",_xlfn.XLOOKUP(LEFT(F1214,7),'Reference_data '!G:G,'Reference_data '!H:H,"Second Error",0,1),_xlfn.XLOOKUP(LEFT(F1214,12),'Reference_data '!G:G,'Reference_data '!I:I,"First Error",0,1))</f>
        <v>PACKING</v>
      </c>
      <c r="L1214" s="63">
        <v>2799</v>
      </c>
      <c r="M1214" s="10" t="str">
        <f>VLOOKUP(L1214,'Reference_data '!$A$2:$B$17,2,0)</f>
        <v>Prakash</v>
      </c>
      <c r="N1214" s="10" t="str">
        <f>VLOOKUP(L1214,'Reference_data '!$A$2:$C$18,3,0)</f>
        <v>INS</v>
      </c>
      <c r="Q1214" s="134">
        <v>44983</v>
      </c>
      <c r="R1214" s="63">
        <v>1</v>
      </c>
      <c r="S1214" s="139" t="s">
        <v>2179</v>
      </c>
    </row>
    <row r="1215" spans="1:27" ht="26.5" customHeight="1" x14ac:dyDescent="0.35">
      <c r="A1215" s="10">
        <f t="shared" si="48"/>
        <v>9</v>
      </c>
      <c r="B1215" s="63">
        <f t="shared" si="50"/>
        <v>9</v>
      </c>
      <c r="C1215" s="398">
        <v>13165735</v>
      </c>
      <c r="D1215" s="146">
        <v>44984</v>
      </c>
      <c r="E1215" s="34" t="s">
        <v>2180</v>
      </c>
      <c r="F1215" s="34" t="s">
        <v>1576</v>
      </c>
      <c r="G1215" s="34" t="s">
        <v>10</v>
      </c>
      <c r="H1215" s="34" t="s">
        <v>218</v>
      </c>
      <c r="I1215" s="34" t="s">
        <v>285</v>
      </c>
      <c r="J1215" s="34" t="s">
        <v>220</v>
      </c>
      <c r="K1215" s="4" t="str">
        <f>IF(_xlfn.XLOOKUP(LEFT(F1215,12),'Reference_data '!G:G,'Reference_data '!I:I,"First Error",0,1)="First Error",_xlfn.XLOOKUP(LEFT(F1215,7),'Reference_data '!G:G,'Reference_data '!H:H,"Second Error",0,1),_xlfn.XLOOKUP(LEFT(F1215,12),'Reference_data '!G:G,'Reference_data '!I:I,"First Error",0,1))</f>
        <v>PACKING</v>
      </c>
      <c r="L1215" s="63">
        <v>2784</v>
      </c>
      <c r="M1215" s="10" t="str">
        <f>VLOOKUP(L1215,'Reference_data '!$A$2:$B$17,2,0)</f>
        <v>Jignesh</v>
      </c>
      <c r="N1215" s="10" t="str">
        <f>VLOOKUP(L1215,'Reference_data '!$A$2:$C$18,3,0)</f>
        <v>MEC</v>
      </c>
      <c r="Q1215" s="134">
        <v>44984</v>
      </c>
      <c r="R1215" s="63">
        <v>1</v>
      </c>
      <c r="S1215" s="139" t="s">
        <v>2181</v>
      </c>
    </row>
    <row r="1216" spans="1:27" ht="26.5" customHeight="1" x14ac:dyDescent="0.35">
      <c r="A1216" s="10">
        <f t="shared" si="48"/>
        <v>9</v>
      </c>
      <c r="B1216" s="63">
        <f t="shared" si="50"/>
        <v>9</v>
      </c>
      <c r="C1216" s="177">
        <v>13165347</v>
      </c>
      <c r="D1216" s="394">
        <v>44983</v>
      </c>
      <c r="E1216" s="34" t="s">
        <v>2182</v>
      </c>
      <c r="F1216" s="34" t="s">
        <v>394</v>
      </c>
      <c r="G1216" s="34" t="s">
        <v>61</v>
      </c>
      <c r="H1216" s="34" t="s">
        <v>218</v>
      </c>
      <c r="I1216" s="34" t="s">
        <v>435</v>
      </c>
      <c r="J1216" s="34" t="s">
        <v>220</v>
      </c>
      <c r="K1216" s="4" t="str">
        <f>IF(_xlfn.XLOOKUP(LEFT(F1216,12),'Reference_data '!G:G,'Reference_data '!I:I,"First Error",0,1)="First Error",_xlfn.XLOOKUP(LEFT(F1216,7),'Reference_data '!G:G,'Reference_data '!H:H,"Second Error",0,1),_xlfn.XLOOKUP(LEFT(F1216,12),'Reference_data '!G:G,'Reference_data '!I:I,"First Error",0,1))</f>
        <v>PACKING</v>
      </c>
      <c r="L1216" s="63">
        <v>3346</v>
      </c>
      <c r="M1216" s="10" t="str">
        <f>VLOOKUP(L1216,'Reference_data '!$A$2:$B$17,2,0)</f>
        <v>Manish</v>
      </c>
      <c r="N1216" s="10" t="str">
        <f>VLOOKUP(L1216,'Reference_data '!$A$2:$C$18,3,0)</f>
        <v>INS</v>
      </c>
      <c r="Q1216" s="134">
        <v>44983</v>
      </c>
      <c r="R1216" s="63">
        <v>2</v>
      </c>
    </row>
    <row r="1217" spans="1:27" ht="26.5" customHeight="1" x14ac:dyDescent="0.35">
      <c r="A1217" s="10">
        <f t="shared" si="48"/>
        <v>9</v>
      </c>
      <c r="B1217" s="63">
        <f t="shared" si="50"/>
        <v>9</v>
      </c>
      <c r="C1217" s="177">
        <v>13165348</v>
      </c>
      <c r="D1217" s="394">
        <v>44983</v>
      </c>
      <c r="E1217" s="34" t="s">
        <v>2183</v>
      </c>
      <c r="F1217" s="34" t="s">
        <v>394</v>
      </c>
      <c r="G1217" s="34" t="s">
        <v>92</v>
      </c>
      <c r="H1217" s="34" t="s">
        <v>218</v>
      </c>
      <c r="I1217" s="34" t="s">
        <v>435</v>
      </c>
      <c r="J1217" s="34" t="s">
        <v>220</v>
      </c>
      <c r="K1217" s="4" t="str">
        <f>IF(_xlfn.XLOOKUP(LEFT(F1217,12),'Reference_data '!G:G,'Reference_data '!I:I,"First Error",0,1)="First Error",_xlfn.XLOOKUP(LEFT(F1217,7),'Reference_data '!G:G,'Reference_data '!H:H,"Second Error",0,1),_xlfn.XLOOKUP(LEFT(F1217,12),'Reference_data '!G:G,'Reference_data '!I:I,"First Error",0,1))</f>
        <v>PACKING</v>
      </c>
      <c r="L1217" s="63">
        <v>2799</v>
      </c>
      <c r="M1217" s="10" t="str">
        <f>VLOOKUP(L1217,'Reference_data '!$A$2:$B$17,2,0)</f>
        <v>Prakash</v>
      </c>
      <c r="N1217" s="10" t="str">
        <f>VLOOKUP(L1217,'Reference_data '!$A$2:$C$18,3,0)</f>
        <v>INS</v>
      </c>
      <c r="Q1217" s="134">
        <v>44983</v>
      </c>
      <c r="R1217" s="63">
        <v>0.7</v>
      </c>
    </row>
    <row r="1218" spans="1:27" ht="26.5" customHeight="1" x14ac:dyDescent="0.35">
      <c r="A1218" s="10">
        <f t="shared" si="48"/>
        <v>9</v>
      </c>
      <c r="B1218" s="63">
        <f t="shared" si="50"/>
        <v>9</v>
      </c>
      <c r="C1218" s="177">
        <v>13165333</v>
      </c>
      <c r="D1218" s="394">
        <v>44983</v>
      </c>
      <c r="E1218" s="34" t="s">
        <v>2184</v>
      </c>
      <c r="F1218" s="34" t="s">
        <v>236</v>
      </c>
      <c r="G1218" s="34" t="s">
        <v>92</v>
      </c>
      <c r="H1218" s="34" t="s">
        <v>218</v>
      </c>
      <c r="I1218" s="34" t="s">
        <v>435</v>
      </c>
      <c r="J1218" s="34" t="s">
        <v>220</v>
      </c>
      <c r="K1218" s="4" t="str">
        <f>IF(_xlfn.XLOOKUP(LEFT(F1218,12),'Reference_data '!G:G,'Reference_data '!I:I,"First Error",0,1)="First Error",_xlfn.XLOOKUP(LEFT(F1218,7),'Reference_data '!G:G,'Reference_data '!H:H,"Second Error",0,1),_xlfn.XLOOKUP(LEFT(F1218,12),'Reference_data '!G:G,'Reference_data '!I:I,"First Error",0,1))</f>
        <v>PACKING</v>
      </c>
      <c r="L1218" s="63">
        <v>2799</v>
      </c>
      <c r="M1218" s="10" t="str">
        <f>VLOOKUP(L1218,'Reference_data '!$A$2:$B$17,2,0)</f>
        <v>Prakash</v>
      </c>
      <c r="N1218" s="10" t="str">
        <f>VLOOKUP(L1218,'Reference_data '!$A$2:$C$18,3,0)</f>
        <v>INS</v>
      </c>
      <c r="Q1218" s="134">
        <v>44983</v>
      </c>
      <c r="R1218" s="63">
        <v>1</v>
      </c>
      <c r="S1218" s="139" t="s">
        <v>2185</v>
      </c>
    </row>
    <row r="1219" spans="1:27" ht="26.5" customHeight="1" x14ac:dyDescent="0.35">
      <c r="A1219" s="10">
        <f t="shared" ref="A1219:A1282" si="51">WEEKNUM($D1219,16)</f>
        <v>9</v>
      </c>
      <c r="B1219" s="63">
        <f t="shared" si="50"/>
        <v>9</v>
      </c>
      <c r="C1219" s="177">
        <v>13165771</v>
      </c>
      <c r="D1219" s="394">
        <v>44984</v>
      </c>
      <c r="E1219" s="34" t="s">
        <v>2186</v>
      </c>
      <c r="F1219" s="34" t="s">
        <v>2187</v>
      </c>
      <c r="G1219" s="34" t="s">
        <v>61</v>
      </c>
      <c r="H1219" s="34" t="s">
        <v>218</v>
      </c>
      <c r="I1219" s="34" t="s">
        <v>285</v>
      </c>
      <c r="J1219" s="34" t="s">
        <v>220</v>
      </c>
      <c r="K1219" s="4" t="str">
        <f>IF(_xlfn.XLOOKUP(LEFT(F1219,12),'Reference_data '!G:G,'Reference_data '!I:I,"First Error",0,1)="First Error",_xlfn.XLOOKUP(LEFT(F1219,7),'Reference_data '!G:G,'Reference_data '!H:H,"Second Error",0,1),_xlfn.XLOOKUP(LEFT(F1219,12),'Reference_data '!G:G,'Reference_data '!I:I,"First Error",0,1))</f>
        <v>PACKING</v>
      </c>
      <c r="L1219" s="63">
        <v>3195</v>
      </c>
      <c r="M1219" s="10" t="str">
        <f>VLOOKUP(L1219,'Reference_data '!$A$2:$B$17,2,0)</f>
        <v>Mehul</v>
      </c>
      <c r="N1219" s="10" t="str">
        <f>VLOOKUP(L1219,'Reference_data '!$A$2:$C$18,3,0)</f>
        <v>ELE</v>
      </c>
      <c r="Q1219" s="134">
        <v>44984</v>
      </c>
      <c r="R1219" s="63">
        <v>1</v>
      </c>
      <c r="S1219" s="139" t="s">
        <v>2188</v>
      </c>
    </row>
    <row r="1220" spans="1:27" ht="26.5" customHeight="1" x14ac:dyDescent="0.35">
      <c r="A1220" s="10">
        <f t="shared" si="51"/>
        <v>9</v>
      </c>
      <c r="B1220" s="63">
        <f t="shared" si="50"/>
        <v>9</v>
      </c>
      <c r="C1220" s="177">
        <v>13165126</v>
      </c>
      <c r="D1220" s="394">
        <v>44983</v>
      </c>
      <c r="E1220" s="34" t="s">
        <v>2189</v>
      </c>
      <c r="F1220" s="34" t="s">
        <v>188</v>
      </c>
      <c r="G1220" s="34" t="s">
        <v>92</v>
      </c>
      <c r="H1220" s="34" t="s">
        <v>218</v>
      </c>
      <c r="I1220" s="34" t="s">
        <v>255</v>
      </c>
      <c r="J1220" s="34" t="s">
        <v>220</v>
      </c>
      <c r="K1220" s="4" t="str">
        <f>IF(_xlfn.XLOOKUP(LEFT(F1220,12),'Reference_data '!G:G,'Reference_data '!I:I,"First Error",0,1)="First Error",_xlfn.XLOOKUP(LEFT(F1220,7),'Reference_data '!G:G,'Reference_data '!H:H,"Second Error",0,1),_xlfn.XLOOKUP(LEFT(F1220,12),'Reference_data '!G:G,'Reference_data '!I:I,"First Error",0,1))</f>
        <v>PACKING</v>
      </c>
      <c r="L1220" s="63">
        <v>8</v>
      </c>
      <c r="M1220" s="10" t="s">
        <v>1828</v>
      </c>
      <c r="N1220" s="10" t="str">
        <f>VLOOKUP(L1220,'Reference_data '!$A$2:$C$18,3,0)</f>
        <v>EXT</v>
      </c>
      <c r="Q1220" s="134">
        <v>44982</v>
      </c>
      <c r="R1220" s="63">
        <v>3.5</v>
      </c>
      <c r="S1220" s="139" t="s">
        <v>2190</v>
      </c>
    </row>
    <row r="1221" spans="1:27" ht="26.5" customHeight="1" x14ac:dyDescent="0.35">
      <c r="A1221" s="10">
        <f t="shared" si="51"/>
        <v>9</v>
      </c>
      <c r="B1221" s="63">
        <f t="shared" si="50"/>
        <v>9</v>
      </c>
      <c r="C1221" s="177">
        <v>13164871</v>
      </c>
      <c r="D1221" s="146">
        <v>44982</v>
      </c>
      <c r="E1221" s="34" t="s">
        <v>2191</v>
      </c>
      <c r="F1221" s="34" t="s">
        <v>463</v>
      </c>
      <c r="G1221" s="34" t="s">
        <v>10</v>
      </c>
      <c r="H1221" s="34" t="s">
        <v>218</v>
      </c>
      <c r="I1221" s="34" t="s">
        <v>219</v>
      </c>
      <c r="J1221" s="34" t="s">
        <v>220</v>
      </c>
      <c r="K1221" s="4" t="str">
        <f>IF(_xlfn.XLOOKUP(LEFT(F1221,12),'Reference_data '!G:G,'Reference_data '!I:I,"First Error",0,1)="First Error",_xlfn.XLOOKUP(LEFT(F1221,7),'Reference_data '!G:G,'Reference_data '!H:H,"Second Error",0,1),_xlfn.XLOOKUP(LEFT(F1221,12),'Reference_data '!G:G,'Reference_data '!I:I,"First Error",0,1))</f>
        <v>PACKING</v>
      </c>
      <c r="L1221" s="63">
        <v>3070</v>
      </c>
      <c r="M1221" s="10" t="str">
        <f>VLOOKUP(L1221,'Reference_data '!$A$2:$B$17,2,0)</f>
        <v>Mahesh</v>
      </c>
      <c r="N1221" s="10" t="str">
        <f>VLOOKUP(L1221,'Reference_data '!$A$2:$C$18,3,0)</f>
        <v>MEC</v>
      </c>
      <c r="Q1221" s="134">
        <v>44983</v>
      </c>
      <c r="R1221" s="63">
        <v>1</v>
      </c>
      <c r="S1221" s="139" t="s">
        <v>2192</v>
      </c>
    </row>
    <row r="1222" spans="1:27" ht="26.5" customHeight="1" x14ac:dyDescent="0.35">
      <c r="A1222" s="10">
        <f t="shared" si="51"/>
        <v>9</v>
      </c>
      <c r="B1222" s="63">
        <f t="shared" si="50"/>
        <v>1</v>
      </c>
      <c r="C1222" s="177">
        <v>13164872</v>
      </c>
      <c r="D1222" s="146">
        <v>44982</v>
      </c>
      <c r="E1222" s="34" t="s">
        <v>2193</v>
      </c>
      <c r="F1222" s="34" t="s">
        <v>828</v>
      </c>
      <c r="G1222" s="34" t="s">
        <v>10</v>
      </c>
      <c r="H1222" s="34" t="s">
        <v>218</v>
      </c>
      <c r="I1222" s="34" t="s">
        <v>219</v>
      </c>
      <c r="J1222" s="34" t="s">
        <v>220</v>
      </c>
      <c r="K1222" s="4" t="str">
        <f>IF(_xlfn.XLOOKUP(LEFT(F1222,12),'Reference_data '!G:G,'Reference_data '!I:I,"First Error",0,1)="First Error",_xlfn.XLOOKUP(LEFT(F1222,7),'Reference_data '!G:G,'Reference_data '!H:H,"Second Error",0,1),_xlfn.XLOOKUP(LEFT(F1222,12),'Reference_data '!G:G,'Reference_data '!I:I,"First Error",0,1))</f>
        <v>PACKING</v>
      </c>
      <c r="M1222" s="10" t="e">
        <f>VLOOKUP(L1222,'Reference_data '!$A$2:$B$17,2,0)</f>
        <v>#N/A</v>
      </c>
      <c r="N1222" s="10" t="e">
        <f>VLOOKUP(L1222,'Reference_data '!$A$2:$C$18,3,0)</f>
        <v>#N/A</v>
      </c>
    </row>
    <row r="1223" spans="1:27" ht="26.5" customHeight="1" x14ac:dyDescent="0.35">
      <c r="A1223" s="10">
        <f t="shared" si="51"/>
        <v>9</v>
      </c>
      <c r="B1223" s="63">
        <f t="shared" si="50"/>
        <v>1</v>
      </c>
      <c r="C1223" s="177">
        <v>13164873</v>
      </c>
      <c r="D1223" s="394">
        <v>44982</v>
      </c>
      <c r="E1223" s="34" t="s">
        <v>2194</v>
      </c>
      <c r="F1223" s="34" t="s">
        <v>1576</v>
      </c>
      <c r="G1223" s="34" t="s">
        <v>61</v>
      </c>
      <c r="H1223" s="34" t="s">
        <v>218</v>
      </c>
      <c r="I1223" s="34" t="s">
        <v>285</v>
      </c>
      <c r="J1223" s="34" t="s">
        <v>220</v>
      </c>
      <c r="K1223" s="4" t="str">
        <f>IF(_xlfn.XLOOKUP(LEFT(F1223,12),'Reference_data '!G:G,'Reference_data '!I:I,"First Error",0,1)="First Error",_xlfn.XLOOKUP(LEFT(F1223,7),'Reference_data '!G:G,'Reference_data '!H:H,"Second Error",0,1),_xlfn.XLOOKUP(LEFT(F1223,12),'Reference_data '!G:G,'Reference_data '!I:I,"First Error",0,1))</f>
        <v>PACKING</v>
      </c>
      <c r="M1223" s="10" t="e">
        <f>VLOOKUP(L1223,'Reference_data '!$A$2:$B$17,2,0)</f>
        <v>#N/A</v>
      </c>
      <c r="N1223" s="10" t="e">
        <f>VLOOKUP(L1223,'Reference_data '!$A$2:$C$18,3,0)</f>
        <v>#N/A</v>
      </c>
    </row>
    <row r="1224" spans="1:27" ht="26.5" customHeight="1" x14ac:dyDescent="0.35">
      <c r="A1224" s="10">
        <f t="shared" si="51"/>
        <v>9</v>
      </c>
      <c r="B1224" s="63">
        <f t="shared" si="50"/>
        <v>1</v>
      </c>
      <c r="C1224" s="177">
        <v>13167563</v>
      </c>
      <c r="D1224" s="146">
        <v>44987</v>
      </c>
      <c r="E1224" s="34" t="s">
        <v>2195</v>
      </c>
      <c r="F1224" s="34" t="s">
        <v>2146</v>
      </c>
      <c r="G1224" s="34" t="s">
        <v>10</v>
      </c>
      <c r="H1224" s="34" t="s">
        <v>218</v>
      </c>
      <c r="I1224" s="34" t="s">
        <v>266</v>
      </c>
      <c r="J1224" s="34" t="s">
        <v>220</v>
      </c>
      <c r="K1224" s="4" t="str">
        <f>IF(_xlfn.XLOOKUP(LEFT(F1224,12),'Reference_data '!G:G,'Reference_data '!I:I,"First Error",0,1)="First Error",_xlfn.XLOOKUP(LEFT(F1224,7),'Reference_data '!G:G,'Reference_data '!H:H,"Second Error",0,1),_xlfn.XLOOKUP(LEFT(F1224,12),'Reference_data '!G:G,'Reference_data '!I:I,"First Error",0,1))</f>
        <v>REFINERY-MULTISTOCK DEO REFINERY 200 TPD</v>
      </c>
      <c r="M1224" s="10" t="e">
        <f>VLOOKUP(L1224,'Reference_data '!$A$2:$B$17,2,0)</f>
        <v>#N/A</v>
      </c>
      <c r="N1224" s="10" t="e">
        <f>VLOOKUP(L1224,'Reference_data '!$A$2:$C$18,3,0)</f>
        <v>#N/A</v>
      </c>
    </row>
    <row r="1225" spans="1:27" ht="26.5" customHeight="1" x14ac:dyDescent="0.35">
      <c r="A1225" s="10">
        <f t="shared" si="51"/>
        <v>10</v>
      </c>
      <c r="B1225" s="63">
        <f t="shared" si="50"/>
        <v>1</v>
      </c>
      <c r="C1225" s="177">
        <v>13169656</v>
      </c>
      <c r="D1225" s="146">
        <v>44991</v>
      </c>
      <c r="E1225" s="34" t="s">
        <v>2196</v>
      </c>
      <c r="F1225" s="34" t="s">
        <v>2146</v>
      </c>
      <c r="G1225" s="34" t="s">
        <v>10</v>
      </c>
      <c r="H1225" s="34" t="s">
        <v>218</v>
      </c>
      <c r="I1225" s="34" t="s">
        <v>263</v>
      </c>
      <c r="J1225" s="34" t="s">
        <v>220</v>
      </c>
      <c r="K1225" s="4" t="str">
        <f>IF(_xlfn.XLOOKUP(LEFT(F1225,12),'Reference_data '!G:G,'Reference_data '!I:I,"First Error",0,1)="First Error",_xlfn.XLOOKUP(LEFT(F1225,7),'Reference_data '!G:G,'Reference_data '!H:H,"Second Error",0,1),_xlfn.XLOOKUP(LEFT(F1225,12),'Reference_data '!G:G,'Reference_data '!I:I,"First Error",0,1))</f>
        <v>REFINERY-MULTISTOCK DEO REFINERY 200 TPD</v>
      </c>
      <c r="M1225" s="10" t="e">
        <f>VLOOKUP(L1225,'Reference_data '!$A$2:$B$17,2,0)</f>
        <v>#N/A</v>
      </c>
      <c r="N1225" s="10" t="e">
        <f>VLOOKUP(L1225,'Reference_data '!$A$2:$C$18,3,0)</f>
        <v>#N/A</v>
      </c>
    </row>
    <row r="1226" spans="1:27" ht="26.5" customHeight="1" x14ac:dyDescent="0.35">
      <c r="A1226" s="10">
        <f t="shared" si="51"/>
        <v>9</v>
      </c>
      <c r="B1226" s="63">
        <f t="shared" si="50"/>
        <v>1</v>
      </c>
      <c r="C1226" s="177">
        <v>13164952</v>
      </c>
      <c r="D1226" s="146">
        <v>44982</v>
      </c>
      <c r="E1226" s="34" t="s">
        <v>2197</v>
      </c>
      <c r="F1226" s="34" t="s">
        <v>890</v>
      </c>
      <c r="G1226" s="34" t="s">
        <v>10</v>
      </c>
      <c r="H1226" s="34" t="s">
        <v>237</v>
      </c>
      <c r="I1226" s="34" t="s">
        <v>382</v>
      </c>
      <c r="J1226" s="34" t="s">
        <v>220</v>
      </c>
      <c r="K1226" s="4" t="str">
        <f>IF(_xlfn.XLOOKUP(LEFT(F1226,12),'Reference_data '!G:G,'Reference_data '!I:I,"First Error",0,1)="First Error",_xlfn.XLOOKUP(LEFT(F1226,7),'Reference_data '!G:G,'Reference_data '!H:H,"Second Error",0,1),_xlfn.XLOOKUP(LEFT(F1226,12),'Reference_data '!G:G,'Reference_data '!I:I,"First Error",0,1))</f>
        <v>PACKING</v>
      </c>
      <c r="M1226" s="10" t="e">
        <f>VLOOKUP(L1226,'Reference_data '!$A$2:$B$17,2,0)</f>
        <v>#N/A</v>
      </c>
      <c r="N1226" s="10" t="e">
        <f>VLOOKUP(L1226,'Reference_data '!$A$2:$C$18,3,0)</f>
        <v>#N/A</v>
      </c>
    </row>
    <row r="1227" spans="1:27" ht="26.5" customHeight="1" x14ac:dyDescent="0.35">
      <c r="A1227" s="10">
        <f t="shared" si="51"/>
        <v>10</v>
      </c>
      <c r="B1227" s="63">
        <f t="shared" si="50"/>
        <v>10</v>
      </c>
      <c r="C1227" s="177">
        <v>13170370</v>
      </c>
      <c r="D1227" s="146">
        <v>44992</v>
      </c>
      <c r="E1227" s="34" t="s">
        <v>2198</v>
      </c>
      <c r="F1227" s="34" t="s">
        <v>2084</v>
      </c>
      <c r="G1227" s="34" t="s">
        <v>10</v>
      </c>
      <c r="H1227" s="34" t="s">
        <v>218</v>
      </c>
      <c r="I1227" s="34" t="s">
        <v>287</v>
      </c>
      <c r="J1227" s="34" t="s">
        <v>220</v>
      </c>
      <c r="K1227" s="4" t="str">
        <f>IF(_xlfn.XLOOKUP(LEFT(F1227,12),'Reference_data '!G:G,'Reference_data '!I:I,"First Error",0,1)="First Error",_xlfn.XLOOKUP(LEFT(F1227,7),'Reference_data '!G:G,'Reference_data '!H:H,"Second Error",0,1),_xlfn.XLOOKUP(LEFT(F1227,12),'Reference_data '!G:G,'Reference_data '!I:I,"First Error",0,1))</f>
        <v>REFINERY-MULTISTOCK DEO REFINERY 200 TPD</v>
      </c>
      <c r="L1227" s="63">
        <v>8</v>
      </c>
      <c r="M1227" s="10" t="s">
        <v>1128</v>
      </c>
      <c r="N1227" s="10" t="str">
        <f>VLOOKUP(L1227,'Reference_data '!$A$2:$C$18,3,0)</f>
        <v>EXT</v>
      </c>
      <c r="O1227" s="134">
        <v>44992</v>
      </c>
      <c r="Q1227" s="134">
        <v>44992</v>
      </c>
      <c r="R1227" s="63">
        <v>0.5</v>
      </c>
    </row>
    <row r="1228" spans="1:27" ht="26.5" customHeight="1" x14ac:dyDescent="0.35">
      <c r="A1228" s="10">
        <f t="shared" si="51"/>
        <v>9</v>
      </c>
      <c r="B1228" s="63">
        <f t="shared" si="50"/>
        <v>9</v>
      </c>
      <c r="C1228" s="177">
        <v>13165005</v>
      </c>
      <c r="D1228" s="146">
        <v>44982</v>
      </c>
      <c r="E1228" s="34" t="s">
        <v>2199</v>
      </c>
      <c r="F1228" s="34" t="s">
        <v>1613</v>
      </c>
      <c r="G1228" s="34" t="s">
        <v>92</v>
      </c>
      <c r="H1228" s="34" t="s">
        <v>218</v>
      </c>
      <c r="I1228" s="34" t="s">
        <v>468</v>
      </c>
      <c r="J1228" s="34" t="s">
        <v>220</v>
      </c>
      <c r="K1228" s="4" t="str">
        <f>IF(_xlfn.XLOOKUP(LEFT(F1228,12),'Reference_data '!G:G,'Reference_data '!I:I,"First Error",0,1)="First Error",_xlfn.XLOOKUP(LEFT(F1228,7),'Reference_data '!G:G,'Reference_data '!H:H,"Second Error",0,1),_xlfn.XLOOKUP(LEFT(F1228,12),'Reference_data '!G:G,'Reference_data '!I:I,"First Error",0,1))</f>
        <v>BAKERY 96 TON</v>
      </c>
      <c r="L1228" s="63">
        <v>2801</v>
      </c>
      <c r="M1228" s="10" t="str">
        <f>VLOOKUP(L1228,'Reference_data '!$A$2:$B$17,2,0)</f>
        <v>Ramani</v>
      </c>
      <c r="N1228" s="10" t="str">
        <f>VLOOKUP(L1228,'Reference_data '!$A$2:$C$18,3,0)</f>
        <v>INS</v>
      </c>
      <c r="Q1228" s="134">
        <v>44982</v>
      </c>
      <c r="R1228" s="63">
        <v>1</v>
      </c>
      <c r="S1228" s="139" t="s">
        <v>2200</v>
      </c>
    </row>
    <row r="1229" spans="1:27" ht="26.5" customHeight="1" x14ac:dyDescent="0.35">
      <c r="A1229" s="10">
        <f t="shared" si="51"/>
        <v>10</v>
      </c>
      <c r="B1229" s="63">
        <f t="shared" si="50"/>
        <v>10</v>
      </c>
      <c r="C1229" s="177">
        <v>13171172</v>
      </c>
      <c r="D1229" s="146">
        <v>44994</v>
      </c>
      <c r="E1229" s="34" t="s">
        <v>2201</v>
      </c>
      <c r="F1229" s="34" t="s">
        <v>133</v>
      </c>
      <c r="G1229" s="34" t="s">
        <v>10</v>
      </c>
      <c r="H1229" s="34" t="s">
        <v>218</v>
      </c>
      <c r="I1229" s="34" t="s">
        <v>291</v>
      </c>
      <c r="J1229" s="34" t="s">
        <v>220</v>
      </c>
      <c r="K1229" s="4" t="str">
        <f>IF(_xlfn.XLOOKUP(LEFT(F1229,12),'Reference_data '!G:G,'Reference_data '!I:I,"First Error",0,1)="First Error",_xlfn.XLOOKUP(LEFT(F1229,7),'Reference_data '!G:G,'Reference_data '!H:H,"Second Error",0,1),_xlfn.XLOOKUP(LEFT(F1229,12),'Reference_data '!G:G,'Reference_data '!I:I,"First Error",0,1))</f>
        <v>REFINERY-MULTISTOCK DEO REFINERY 200 TPD</v>
      </c>
      <c r="L1229" s="63">
        <v>2784</v>
      </c>
      <c r="M1229" s="10" t="str">
        <f>VLOOKUP(L1229,'Reference_data '!$A$2:$B$17,2,0)</f>
        <v>Jignesh</v>
      </c>
      <c r="N1229" s="10" t="str">
        <f>VLOOKUP(L1229,'Reference_data '!$A$2:$C$18,3,0)</f>
        <v>MEC</v>
      </c>
      <c r="O1229" s="134">
        <v>44994</v>
      </c>
      <c r="Q1229" s="134">
        <v>44994</v>
      </c>
      <c r="R1229" s="63">
        <v>1</v>
      </c>
      <c r="S1229" s="139" t="s">
        <v>2202</v>
      </c>
    </row>
    <row r="1230" spans="1:27" ht="26.5" customHeight="1" x14ac:dyDescent="0.35">
      <c r="A1230" s="10">
        <f t="shared" si="51"/>
        <v>10</v>
      </c>
      <c r="B1230" s="63">
        <f t="shared" si="50"/>
        <v>1</v>
      </c>
      <c r="C1230" s="177">
        <v>13171790</v>
      </c>
      <c r="D1230" s="146">
        <v>44994</v>
      </c>
      <c r="E1230" s="34" t="s">
        <v>2203</v>
      </c>
      <c r="F1230" s="34" t="s">
        <v>133</v>
      </c>
      <c r="G1230" s="34" t="s">
        <v>92</v>
      </c>
      <c r="H1230" s="34" t="s">
        <v>218</v>
      </c>
      <c r="I1230" s="34" t="s">
        <v>251</v>
      </c>
      <c r="J1230" s="34" t="s">
        <v>220</v>
      </c>
      <c r="K1230" s="4" t="str">
        <f>IF(_xlfn.XLOOKUP(LEFT(F1230,12),'Reference_data '!G:G,'Reference_data '!I:I,"First Error",0,1)="First Error",_xlfn.XLOOKUP(LEFT(F1230,7),'Reference_data '!G:G,'Reference_data '!H:H,"Second Error",0,1),_xlfn.XLOOKUP(LEFT(F1230,12),'Reference_data '!G:G,'Reference_data '!I:I,"First Error",0,1))</f>
        <v>REFINERY-MULTISTOCK DEO REFINERY 200 TPD</v>
      </c>
      <c r="M1230" s="10" t="e">
        <f>VLOOKUP(L1230,'Reference_data '!$A$2:$B$17,2,0)</f>
        <v>#N/A</v>
      </c>
      <c r="N1230" s="10" t="e">
        <f>VLOOKUP(L1230,'Reference_data '!$A$2:$C$18,3,0)</f>
        <v>#N/A</v>
      </c>
    </row>
    <row r="1231" spans="1:27" ht="26.5" customHeight="1" x14ac:dyDescent="0.35">
      <c r="A1231" s="10">
        <f t="shared" si="51"/>
        <v>11</v>
      </c>
      <c r="B1231" s="63" t="str">
        <f t="shared" si="50"/>
        <v/>
      </c>
      <c r="C1231" s="177">
        <v>13173004</v>
      </c>
      <c r="D1231" s="146">
        <v>44996</v>
      </c>
      <c r="E1231" s="34" t="s">
        <v>2204</v>
      </c>
      <c r="F1231" s="34" t="s">
        <v>133</v>
      </c>
      <c r="G1231" s="34" t="s">
        <v>10</v>
      </c>
      <c r="H1231" s="34" t="s">
        <v>218</v>
      </c>
      <c r="I1231" s="34" t="s">
        <v>266</v>
      </c>
      <c r="J1231" s="34" t="s">
        <v>300</v>
      </c>
      <c r="K1231" s="4" t="str">
        <f>IF(_xlfn.XLOOKUP(LEFT(F1231,12),'Reference_data '!G:G,'Reference_data '!I:I,"First Error",0,1)="First Error",_xlfn.XLOOKUP(LEFT(F1231,7),'Reference_data '!G:G,'Reference_data '!H:H,"Second Error",0,1),_xlfn.XLOOKUP(LEFT(F1231,12),'Reference_data '!G:G,'Reference_data '!I:I,"First Error",0,1))</f>
        <v>REFINERY-MULTISTOCK DEO REFINERY 200 TPD</v>
      </c>
      <c r="L1231" s="63">
        <v>8</v>
      </c>
      <c r="M1231" s="10" t="s">
        <v>347</v>
      </c>
      <c r="N1231" s="10" t="str">
        <f>VLOOKUP(L1231,'Reference_data '!$A$2:$C$18,3,0)</f>
        <v>EXT</v>
      </c>
      <c r="O1231" s="134">
        <v>45000</v>
      </c>
      <c r="P1231" s="134">
        <v>45006</v>
      </c>
      <c r="Q1231" s="63" t="s">
        <v>278</v>
      </c>
    </row>
    <row r="1232" spans="1:27" ht="26.5" customHeight="1" x14ac:dyDescent="0.35">
      <c r="A1232" s="10">
        <f t="shared" si="51"/>
        <v>11</v>
      </c>
      <c r="B1232" s="63">
        <f t="shared" si="50"/>
        <v>11</v>
      </c>
      <c r="C1232" s="177">
        <v>13173562</v>
      </c>
      <c r="D1232" s="146">
        <v>44998</v>
      </c>
      <c r="E1232" s="34" t="s">
        <v>2205</v>
      </c>
      <c r="F1232" s="34" t="s">
        <v>2084</v>
      </c>
      <c r="G1232" s="34" t="s">
        <v>10</v>
      </c>
      <c r="H1232" s="34" t="s">
        <v>223</v>
      </c>
      <c r="I1232" s="34" t="s">
        <v>251</v>
      </c>
      <c r="J1232" s="34" t="s">
        <v>220</v>
      </c>
      <c r="K1232" s="4" t="str">
        <f>IF(_xlfn.XLOOKUP(LEFT(F1232,12),'Reference_data '!G:G,'Reference_data '!I:I,"First Error",0,1)="First Error",_xlfn.XLOOKUP(LEFT(F1232,7),'Reference_data '!G:G,'Reference_data '!H:H,"Second Error",0,1),_xlfn.XLOOKUP(LEFT(F1232,12),'Reference_data '!G:G,'Reference_data '!I:I,"First Error",0,1))</f>
        <v>REFINERY-MULTISTOCK DEO REFINERY 200 TPD</v>
      </c>
      <c r="L1232" s="63">
        <v>3347</v>
      </c>
      <c r="M1232" s="10" t="str">
        <f>VLOOKUP(L1232,'Reference_data '!$A$2:$B$17,2,0)</f>
        <v>Debabrata</v>
      </c>
      <c r="N1232" s="10" t="str">
        <f>VLOOKUP(L1232,'Reference_data '!$A$2:$C$18,3,0)</f>
        <v>MEC</v>
      </c>
      <c r="O1232" s="134">
        <v>44998</v>
      </c>
      <c r="Q1232" s="134">
        <v>44998</v>
      </c>
      <c r="R1232" s="63">
        <v>3</v>
      </c>
      <c r="S1232" s="139" t="s">
        <v>2206</v>
      </c>
      <c r="AA1232" s="64" t="s">
        <v>114</v>
      </c>
    </row>
    <row r="1233" spans="1:28" ht="26.5" customHeight="1" x14ac:dyDescent="0.35">
      <c r="A1233" s="10">
        <f t="shared" si="51"/>
        <v>9</v>
      </c>
      <c r="B1233" s="63">
        <f t="shared" si="50"/>
        <v>9</v>
      </c>
      <c r="C1233" s="271">
        <v>13166477</v>
      </c>
      <c r="D1233" s="394">
        <v>44985</v>
      </c>
      <c r="E1233" s="34" t="s">
        <v>2207</v>
      </c>
      <c r="F1233" s="34" t="s">
        <v>1275</v>
      </c>
      <c r="G1233" s="34" t="s">
        <v>61</v>
      </c>
      <c r="H1233" s="34" t="s">
        <v>237</v>
      </c>
      <c r="I1233" s="34" t="s">
        <v>697</v>
      </c>
      <c r="J1233" s="34" t="s">
        <v>220</v>
      </c>
      <c r="K1233" s="4" t="str">
        <f>IF(_xlfn.XLOOKUP(LEFT(F1233,12),'Reference_data '!G:G,'Reference_data '!I:I,"First Error",0,1)="First Error",_xlfn.XLOOKUP(LEFT(F1233,7),'Reference_data '!G:G,'Reference_data '!H:H,"Second Error",0,1),_xlfn.XLOOKUP(LEFT(F1233,12),'Reference_data '!G:G,'Reference_data '!I:I,"First Error",0,1))</f>
        <v>PACKING</v>
      </c>
      <c r="L1233" s="63">
        <v>2785</v>
      </c>
      <c r="M1233" s="10" t="str">
        <f>VLOOKUP(L1233,'Reference_data '!$A$2:$B$17,2,0)</f>
        <v>Manu</v>
      </c>
      <c r="N1233" s="10" t="str">
        <f>VLOOKUP(L1233,'Reference_data '!$A$2:$C$18,3,0)</f>
        <v>MEC</v>
      </c>
      <c r="O1233" s="134">
        <v>44985</v>
      </c>
      <c r="Q1233" s="134">
        <v>44985</v>
      </c>
      <c r="R1233" s="63">
        <v>4</v>
      </c>
      <c r="S1233" s="139" t="s">
        <v>2208</v>
      </c>
    </row>
    <row r="1234" spans="1:28" ht="26.5" customHeight="1" x14ac:dyDescent="0.35">
      <c r="A1234" s="10">
        <f t="shared" si="51"/>
        <v>9</v>
      </c>
      <c r="B1234" s="63">
        <f t="shared" si="50"/>
        <v>9</v>
      </c>
      <c r="C1234" s="271">
        <v>13166477</v>
      </c>
      <c r="D1234" s="394">
        <v>44985</v>
      </c>
      <c r="E1234" s="34" t="s">
        <v>2207</v>
      </c>
      <c r="F1234" s="34" t="s">
        <v>1275</v>
      </c>
      <c r="G1234" s="34" t="s">
        <v>61</v>
      </c>
      <c r="H1234" s="34" t="s">
        <v>237</v>
      </c>
      <c r="I1234" s="34" t="s">
        <v>697</v>
      </c>
      <c r="J1234" s="34" t="s">
        <v>220</v>
      </c>
      <c r="K1234" s="4" t="str">
        <f>IF(_xlfn.XLOOKUP(LEFT(F1234,12),'Reference_data '!G:G,'Reference_data '!I:I,"First Error",0,1)="First Error",_xlfn.XLOOKUP(LEFT(F1234,7),'Reference_data '!G:G,'Reference_data '!H:H,"Second Error",0,1),_xlfn.XLOOKUP(LEFT(F1234,12),'Reference_data '!G:G,'Reference_data '!I:I,"First Error",0,1))</f>
        <v>PACKING</v>
      </c>
      <c r="L1234" s="63">
        <v>3347</v>
      </c>
      <c r="M1234" s="10" t="str">
        <f>VLOOKUP(L1234,'Reference_data '!$A$2:$B$17,2,0)</f>
        <v>Debabrata</v>
      </c>
      <c r="N1234" s="10" t="str">
        <f>VLOOKUP(L1234,'Reference_data '!$A$2:$C$18,3,0)</f>
        <v>MEC</v>
      </c>
      <c r="O1234" s="134">
        <v>44985</v>
      </c>
      <c r="Q1234" s="134">
        <v>44985</v>
      </c>
      <c r="R1234" s="63">
        <v>4</v>
      </c>
      <c r="S1234" s="139" t="s">
        <v>2208</v>
      </c>
    </row>
    <row r="1235" spans="1:28" ht="26.5" customHeight="1" x14ac:dyDescent="0.35">
      <c r="A1235" s="10">
        <f t="shared" si="51"/>
        <v>9</v>
      </c>
      <c r="B1235" s="63">
        <f t="shared" si="50"/>
        <v>9</v>
      </c>
      <c r="C1235" s="271">
        <v>13166477</v>
      </c>
      <c r="D1235" s="394">
        <v>44985</v>
      </c>
      <c r="E1235" s="34" t="s">
        <v>2207</v>
      </c>
      <c r="F1235" s="34" t="s">
        <v>1275</v>
      </c>
      <c r="G1235" s="34" t="s">
        <v>61</v>
      </c>
      <c r="H1235" s="34" t="s">
        <v>237</v>
      </c>
      <c r="I1235" s="34" t="s">
        <v>697</v>
      </c>
      <c r="J1235" s="34" t="s">
        <v>220</v>
      </c>
      <c r="K1235" s="4" t="str">
        <f>IF(_xlfn.XLOOKUP(LEFT(F1235,12),'Reference_data '!G:G,'Reference_data '!I:I,"First Error",0,1)="First Error",_xlfn.XLOOKUP(LEFT(F1235,7),'Reference_data '!G:G,'Reference_data '!H:H,"Second Error",0,1),_xlfn.XLOOKUP(LEFT(F1235,12),'Reference_data '!G:G,'Reference_data '!I:I,"First Error",0,1))</f>
        <v>PACKING</v>
      </c>
      <c r="L1235" s="63">
        <v>3195</v>
      </c>
      <c r="M1235" s="10" t="str">
        <f>VLOOKUP(L1235,'Reference_data '!$A$2:$B$17,2,0)</f>
        <v>Mehul</v>
      </c>
      <c r="N1235" s="10" t="str">
        <f>VLOOKUP(L1235,'Reference_data '!$A$2:$C$18,3,0)</f>
        <v>ELE</v>
      </c>
      <c r="Q1235" s="134">
        <v>44985</v>
      </c>
      <c r="R1235" s="63">
        <v>4.5</v>
      </c>
      <c r="S1235" s="139" t="s">
        <v>2209</v>
      </c>
    </row>
    <row r="1236" spans="1:28" ht="26.5" customHeight="1" x14ac:dyDescent="0.35">
      <c r="A1236" s="10">
        <f t="shared" si="51"/>
        <v>9</v>
      </c>
      <c r="B1236" s="63">
        <f t="shared" si="50"/>
        <v>9</v>
      </c>
      <c r="C1236" s="271">
        <v>13166477</v>
      </c>
      <c r="D1236" s="394">
        <v>44985</v>
      </c>
      <c r="E1236" s="34" t="s">
        <v>2207</v>
      </c>
      <c r="F1236" s="34" t="s">
        <v>1275</v>
      </c>
      <c r="G1236" s="34" t="s">
        <v>61</v>
      </c>
      <c r="H1236" s="34" t="s">
        <v>237</v>
      </c>
      <c r="I1236" s="34" t="s">
        <v>697</v>
      </c>
      <c r="J1236" s="34" t="s">
        <v>220</v>
      </c>
      <c r="K1236" s="4" t="str">
        <f>IF(_xlfn.XLOOKUP(LEFT(F1236,12),'Reference_data '!G:G,'Reference_data '!I:I,"First Error",0,1)="First Error",_xlfn.XLOOKUP(LEFT(F1236,7),'Reference_data '!G:G,'Reference_data '!H:H,"Second Error",0,1),_xlfn.XLOOKUP(LEFT(F1236,12),'Reference_data '!G:G,'Reference_data '!I:I,"First Error",0,1))</f>
        <v>PACKING</v>
      </c>
      <c r="L1236" s="63">
        <v>3346</v>
      </c>
      <c r="M1236" s="10" t="str">
        <f>VLOOKUP(L1236,'Reference_data '!$A$2:$B$17,2,0)</f>
        <v>Manish</v>
      </c>
      <c r="N1236" s="10" t="str">
        <f>VLOOKUP(L1236,'Reference_data '!$A$2:$C$18,3,0)</f>
        <v>INS</v>
      </c>
      <c r="Q1236" s="134">
        <v>44985</v>
      </c>
      <c r="R1236" s="63">
        <v>4.5</v>
      </c>
      <c r="S1236" s="139" t="s">
        <v>2209</v>
      </c>
    </row>
    <row r="1237" spans="1:28" ht="26.5" customHeight="1" x14ac:dyDescent="0.35">
      <c r="A1237" s="10">
        <f t="shared" si="51"/>
        <v>9</v>
      </c>
      <c r="B1237" s="63">
        <f t="shared" si="50"/>
        <v>1</v>
      </c>
      <c r="C1237" s="271">
        <v>13166478</v>
      </c>
      <c r="D1237" s="394">
        <v>44985</v>
      </c>
      <c r="E1237" s="34" t="s">
        <v>2210</v>
      </c>
      <c r="F1237" s="34" t="s">
        <v>1184</v>
      </c>
      <c r="G1237" s="34" t="s">
        <v>61</v>
      </c>
      <c r="H1237" s="34" t="s">
        <v>237</v>
      </c>
      <c r="I1237" s="34" t="s">
        <v>697</v>
      </c>
      <c r="J1237" s="34" t="s">
        <v>220</v>
      </c>
      <c r="K1237" s="4" t="str">
        <f>IF(_xlfn.XLOOKUP(LEFT(F1237,12),'Reference_data '!G:G,'Reference_data '!I:I,"First Error",0,1)="First Error",_xlfn.XLOOKUP(LEFT(F1237,7),'Reference_data '!G:G,'Reference_data '!H:H,"Second Error",0,1),_xlfn.XLOOKUP(LEFT(F1237,12),'Reference_data '!G:G,'Reference_data '!I:I,"First Error",0,1))</f>
        <v>PACKING</v>
      </c>
      <c r="M1237" s="10" t="e">
        <f>VLOOKUP(L1237,'Reference_data '!$A$2:$B$17,2,0)</f>
        <v>#N/A</v>
      </c>
      <c r="N1237" s="10" t="e">
        <f>VLOOKUP(L1237,'Reference_data '!$A$2:$C$18,3,0)</f>
        <v>#N/A</v>
      </c>
    </row>
    <row r="1238" spans="1:28" ht="26.5" customHeight="1" x14ac:dyDescent="0.35">
      <c r="A1238" s="10">
        <f t="shared" si="51"/>
        <v>11</v>
      </c>
      <c r="B1238" s="63">
        <f t="shared" si="50"/>
        <v>1</v>
      </c>
      <c r="C1238" s="177">
        <v>13175394</v>
      </c>
      <c r="D1238" s="146">
        <v>44999</v>
      </c>
      <c r="E1238" s="34" t="s">
        <v>2211</v>
      </c>
      <c r="F1238" s="34" t="s">
        <v>2059</v>
      </c>
      <c r="G1238" s="34" t="s">
        <v>10</v>
      </c>
      <c r="H1238" s="34" t="s">
        <v>237</v>
      </c>
      <c r="I1238" s="34" t="s">
        <v>369</v>
      </c>
      <c r="J1238" s="34" t="s">
        <v>220</v>
      </c>
      <c r="K1238" s="4" t="str">
        <f>IF(_xlfn.XLOOKUP(LEFT(F1238,12),'Reference_data '!G:G,'Reference_data '!I:I,"First Error",0,1)="First Error",_xlfn.XLOOKUP(LEFT(F1238,7),'Reference_data '!G:G,'Reference_data '!H:H,"Second Error",0,1),_xlfn.XLOOKUP(LEFT(F1238,12),'Reference_data '!G:G,'Reference_data '!I:I,"First Error",0,1))</f>
        <v>REFINERY-MULTISTOCK DEO REFINERY 200 TPD</v>
      </c>
      <c r="L1238" s="63">
        <v>2799</v>
      </c>
      <c r="M1238" s="10" t="str">
        <f>VLOOKUP(L1238,'Reference_data '!$A$2:$B$17,2,0)</f>
        <v>Prakash</v>
      </c>
      <c r="N1238" s="10" t="str">
        <f>VLOOKUP(L1238,'Reference_data '!$A$2:$C$18,3,0)</f>
        <v>INS</v>
      </c>
      <c r="O1238" s="134">
        <v>45000</v>
      </c>
      <c r="S1238" s="139" t="s">
        <v>2212</v>
      </c>
    </row>
    <row r="1239" spans="1:28" ht="15.5" x14ac:dyDescent="0.35">
      <c r="A1239" s="10">
        <f t="shared" si="51"/>
        <v>9</v>
      </c>
      <c r="B1239" s="63">
        <f t="shared" si="50"/>
        <v>9</v>
      </c>
      <c r="C1239" s="271">
        <v>13166508</v>
      </c>
      <c r="D1239" s="146">
        <v>44985</v>
      </c>
      <c r="E1239" s="34" t="s">
        <v>2213</v>
      </c>
      <c r="F1239" s="34" t="s">
        <v>1150</v>
      </c>
      <c r="G1239" s="34" t="s">
        <v>10</v>
      </c>
      <c r="H1239" s="34" t="s">
        <v>218</v>
      </c>
      <c r="I1239" s="34" t="s">
        <v>435</v>
      </c>
      <c r="J1239" s="34" t="s">
        <v>220</v>
      </c>
      <c r="K1239" s="4" t="str">
        <f>IF(_xlfn.XLOOKUP(LEFT(F1239,12),'Reference_data '!G:G,'Reference_data '!I:I,"First Error",0,1)="First Error",_xlfn.XLOOKUP(LEFT(F1239,7),'Reference_data '!G:G,'Reference_data '!H:H,"Second Error",0,1),_xlfn.XLOOKUP(LEFT(F1239,12),'Reference_data '!G:G,'Reference_data '!I:I,"First Error",0,1))</f>
        <v>PACKING</v>
      </c>
      <c r="L1239" s="63">
        <v>2784</v>
      </c>
      <c r="M1239" s="10" t="str">
        <f>VLOOKUP(L1239,'Reference_data '!$A$2:$B$17,2,0)</f>
        <v>Jignesh</v>
      </c>
      <c r="N1239" s="10" t="str">
        <f>VLOOKUP(L1239,'Reference_data '!$A$2:$C$18,3,0)</f>
        <v>MEC</v>
      </c>
      <c r="Q1239" s="134">
        <v>44985</v>
      </c>
      <c r="R1239" s="63">
        <v>2</v>
      </c>
      <c r="S1239" s="139" t="s">
        <v>2214</v>
      </c>
      <c r="AA1239" s="64" t="s">
        <v>14</v>
      </c>
    </row>
    <row r="1240" spans="1:28" ht="26.5" customHeight="1" x14ac:dyDescent="0.35">
      <c r="A1240" s="10">
        <f t="shared" si="51"/>
        <v>9</v>
      </c>
      <c r="B1240" s="63">
        <f t="shared" si="50"/>
        <v>9</v>
      </c>
      <c r="C1240" s="271">
        <v>13166509</v>
      </c>
      <c r="D1240" s="146">
        <v>44985</v>
      </c>
      <c r="E1240" s="34" t="s">
        <v>2215</v>
      </c>
      <c r="F1240" s="34" t="s">
        <v>723</v>
      </c>
      <c r="G1240" s="34" t="s">
        <v>10</v>
      </c>
      <c r="H1240" s="34" t="s">
        <v>218</v>
      </c>
      <c r="I1240" s="34" t="s">
        <v>435</v>
      </c>
      <c r="J1240" s="34" t="s">
        <v>220</v>
      </c>
      <c r="K1240" s="4" t="str">
        <f>IF(_xlfn.XLOOKUP(LEFT(F1240,12),'Reference_data '!G:G,'Reference_data '!I:I,"First Error",0,1)="First Error",_xlfn.XLOOKUP(LEFT(F1240,7),'Reference_data '!G:G,'Reference_data '!H:H,"Second Error",0,1),_xlfn.XLOOKUP(LEFT(F1240,12),'Reference_data '!G:G,'Reference_data '!I:I,"First Error",0,1))</f>
        <v>PACKING</v>
      </c>
      <c r="L1240" s="63">
        <v>2784</v>
      </c>
      <c r="M1240" s="10" t="str">
        <f>VLOOKUP(L1240,'Reference_data '!$A$2:$B$17,2,0)</f>
        <v>Jignesh</v>
      </c>
      <c r="N1240" s="10" t="str">
        <f>VLOOKUP(L1240,'Reference_data '!$A$2:$C$18,3,0)</f>
        <v>MEC</v>
      </c>
      <c r="Q1240" s="134">
        <v>44985</v>
      </c>
      <c r="R1240" s="63">
        <v>0.5</v>
      </c>
      <c r="S1240" s="139" t="s">
        <v>2192</v>
      </c>
    </row>
    <row r="1241" spans="1:28" ht="26.5" customHeight="1" x14ac:dyDescent="0.35">
      <c r="A1241" s="10">
        <f t="shared" si="51"/>
        <v>9</v>
      </c>
      <c r="B1241" s="63">
        <f t="shared" si="50"/>
        <v>9</v>
      </c>
      <c r="C1241" s="271">
        <v>13166534</v>
      </c>
      <c r="D1241" s="394">
        <v>44985</v>
      </c>
      <c r="E1241" s="34" t="s">
        <v>2216</v>
      </c>
      <c r="F1241" s="34" t="s">
        <v>441</v>
      </c>
      <c r="G1241" s="34" t="s">
        <v>92</v>
      </c>
      <c r="H1241" s="34" t="s">
        <v>288</v>
      </c>
      <c r="I1241" s="34" t="s">
        <v>238</v>
      </c>
      <c r="J1241" s="34" t="s">
        <v>220</v>
      </c>
      <c r="K1241" s="4" t="str">
        <f>IF(_xlfn.XLOOKUP(LEFT(F1241,12),'Reference_data '!G:G,'Reference_data '!I:I,"First Error",0,1)="First Error",_xlfn.XLOOKUP(LEFT(F1241,7),'Reference_data '!G:G,'Reference_data '!H:H,"Second Error",0,1),_xlfn.XLOOKUP(LEFT(F1241,12),'Reference_data '!G:G,'Reference_data '!I:I,"First Error",0,1))</f>
        <v>PACKING-MOULDING PLANT</v>
      </c>
      <c r="L1241" s="63">
        <v>2801</v>
      </c>
      <c r="M1241" s="10" t="str">
        <f>VLOOKUP(L1241,'Reference_data '!$A$2:$B$17,2,0)</f>
        <v>Ramani</v>
      </c>
      <c r="N1241" s="10" t="str">
        <f>VLOOKUP(L1241,'Reference_data '!$A$2:$C$18,3,0)</f>
        <v>INS</v>
      </c>
      <c r="Q1241" s="134">
        <v>44985</v>
      </c>
      <c r="R1241" s="63">
        <v>1</v>
      </c>
      <c r="S1241" s="139" t="s">
        <v>2217</v>
      </c>
    </row>
    <row r="1242" spans="1:28" ht="26.5" customHeight="1" x14ac:dyDescent="0.35">
      <c r="A1242" s="10">
        <f t="shared" si="51"/>
        <v>11</v>
      </c>
      <c r="B1242" s="63">
        <f t="shared" si="50"/>
        <v>12</v>
      </c>
      <c r="C1242" s="398">
        <v>13175454</v>
      </c>
      <c r="D1242" s="146">
        <v>44999</v>
      </c>
      <c r="E1242" s="34" t="s">
        <v>2218</v>
      </c>
      <c r="F1242" s="34" t="s">
        <v>133</v>
      </c>
      <c r="G1242" s="34" t="s">
        <v>92</v>
      </c>
      <c r="H1242" s="34" t="s">
        <v>218</v>
      </c>
      <c r="I1242" s="34" t="s">
        <v>291</v>
      </c>
      <c r="J1242" s="34" t="s">
        <v>220</v>
      </c>
      <c r="K1242" s="4" t="str">
        <f>IF(_xlfn.XLOOKUP(LEFT(F1242,12),'Reference_data '!G:G,'Reference_data '!I:I,"First Error",0,1)="First Error",_xlfn.XLOOKUP(LEFT(F1242,7),'Reference_data '!G:G,'Reference_data '!H:H,"Second Error",0,1),_xlfn.XLOOKUP(LEFT(F1242,12),'Reference_data '!G:G,'Reference_data '!I:I,"First Error",0,1))</f>
        <v>REFINERY-MULTISTOCK DEO REFINERY 200 TPD</v>
      </c>
      <c r="L1242" s="63">
        <v>2785</v>
      </c>
      <c r="M1242" s="10" t="str">
        <f>VLOOKUP(L1242,'Reference_data '!$A$2:$B$17,2,0)</f>
        <v>Manu</v>
      </c>
      <c r="N1242" s="10" t="str">
        <f>VLOOKUP(L1242,'Reference_data '!$A$2:$C$18,3,0)</f>
        <v>MEC</v>
      </c>
      <c r="O1242" s="134">
        <v>45004</v>
      </c>
      <c r="Q1242" s="134">
        <v>45004</v>
      </c>
      <c r="R1242" s="63">
        <v>1.5</v>
      </c>
      <c r="S1242" s="139" t="s">
        <v>221</v>
      </c>
      <c r="AB1242" s="64" t="s">
        <v>66</v>
      </c>
    </row>
    <row r="1243" spans="1:28" ht="26.5" customHeight="1" x14ac:dyDescent="0.35">
      <c r="A1243" s="10">
        <f t="shared" si="51"/>
        <v>11</v>
      </c>
      <c r="B1243" s="63">
        <f t="shared" si="50"/>
        <v>11</v>
      </c>
      <c r="C1243" s="398">
        <v>13176038</v>
      </c>
      <c r="D1243" s="146">
        <v>45000</v>
      </c>
      <c r="E1243" s="34" t="s">
        <v>2219</v>
      </c>
      <c r="F1243" s="34" t="s">
        <v>2059</v>
      </c>
      <c r="G1243" s="34" t="s">
        <v>92</v>
      </c>
      <c r="H1243" s="34" t="s">
        <v>218</v>
      </c>
      <c r="I1243" s="34" t="s">
        <v>251</v>
      </c>
      <c r="J1243" s="34" t="s">
        <v>220</v>
      </c>
      <c r="K1243" s="4" t="str">
        <f>IF(_xlfn.XLOOKUP(LEFT(F1243,12),'Reference_data '!G:G,'Reference_data '!I:I,"First Error",0,1)="First Error",_xlfn.XLOOKUP(LEFT(F1243,7),'Reference_data '!G:G,'Reference_data '!H:H,"Second Error",0,1),_xlfn.XLOOKUP(LEFT(F1243,12),'Reference_data '!G:G,'Reference_data '!I:I,"First Error",0,1))</f>
        <v>REFINERY-MULTISTOCK DEO REFINERY 200 TPD</v>
      </c>
      <c r="L1243" s="63">
        <v>8</v>
      </c>
      <c r="M1243" s="10" t="s">
        <v>1128</v>
      </c>
      <c r="N1243" s="10" t="str">
        <f>VLOOKUP(L1243,'Reference_data '!$A$2:$C$18,3,0)</f>
        <v>EXT</v>
      </c>
      <c r="O1243" s="134">
        <v>45000</v>
      </c>
      <c r="Q1243" s="134">
        <v>45000</v>
      </c>
      <c r="R1243" s="63">
        <v>0.5</v>
      </c>
    </row>
    <row r="1244" spans="1:28" ht="26.5" customHeight="1" x14ac:dyDescent="0.35">
      <c r="A1244" s="10">
        <f t="shared" si="51"/>
        <v>12</v>
      </c>
      <c r="B1244" s="63">
        <f t="shared" si="50"/>
        <v>12</v>
      </c>
      <c r="C1244" s="398">
        <v>13178293</v>
      </c>
      <c r="D1244" s="146">
        <v>45004</v>
      </c>
      <c r="E1244" s="34" t="s">
        <v>2220</v>
      </c>
      <c r="F1244" s="34" t="s">
        <v>2221</v>
      </c>
      <c r="G1244" s="34" t="s">
        <v>288</v>
      </c>
      <c r="H1244" s="34" t="s">
        <v>218</v>
      </c>
      <c r="I1244" s="34" t="s">
        <v>291</v>
      </c>
      <c r="J1244" s="34" t="s">
        <v>220</v>
      </c>
      <c r="K1244" s="4" t="str">
        <f>IF(_xlfn.XLOOKUP(LEFT(F1244,12),'Reference_data '!G:G,'Reference_data '!I:I,"First Error",0,1)="First Error",_xlfn.XLOOKUP(LEFT(F1244,7),'Reference_data '!G:G,'Reference_data '!H:H,"Second Error",0,1),_xlfn.XLOOKUP(LEFT(F1244,12),'Reference_data '!G:G,'Reference_data '!I:I,"First Error",0,1))</f>
        <v>REFINERY-MULTISTOCK DEO REFINERY 200 TPD</v>
      </c>
      <c r="L1244" s="63">
        <v>2785</v>
      </c>
      <c r="M1244" s="10" t="str">
        <f>VLOOKUP(L1244,'Reference_data '!$A$2:$B$17,2,0)</f>
        <v>Manu</v>
      </c>
      <c r="N1244" s="10" t="str">
        <f>VLOOKUP(L1244,'Reference_data '!$A$2:$C$18,3,0)</f>
        <v>MEC</v>
      </c>
      <c r="O1244" s="134">
        <v>45005</v>
      </c>
      <c r="Q1244" s="134">
        <v>45005</v>
      </c>
      <c r="R1244" s="63">
        <v>1</v>
      </c>
      <c r="S1244" s="139" t="s">
        <v>2222</v>
      </c>
    </row>
    <row r="1245" spans="1:28" ht="26.5" customHeight="1" x14ac:dyDescent="0.35">
      <c r="A1245" s="10">
        <f t="shared" si="51"/>
        <v>12</v>
      </c>
      <c r="B1245" s="63">
        <f t="shared" si="50"/>
        <v>1</v>
      </c>
      <c r="C1245" s="398">
        <v>13178397</v>
      </c>
      <c r="D1245" s="146">
        <v>45004</v>
      </c>
      <c r="E1245" s="34" t="s">
        <v>2223</v>
      </c>
      <c r="F1245" s="34" t="s">
        <v>2224</v>
      </c>
      <c r="G1245" s="34" t="s">
        <v>288</v>
      </c>
      <c r="H1245" s="34" t="s">
        <v>218</v>
      </c>
      <c r="I1245" s="34" t="s">
        <v>291</v>
      </c>
      <c r="J1245" s="34" t="s">
        <v>220</v>
      </c>
      <c r="K1245" s="4" t="str">
        <f>IF(_xlfn.XLOOKUP(LEFT(F1245,12),'Reference_data '!G:G,'Reference_data '!I:I,"First Error",0,1)="First Error",_xlfn.XLOOKUP(LEFT(F1245,7),'Reference_data '!G:G,'Reference_data '!H:H,"Second Error",0,1),_xlfn.XLOOKUP(LEFT(F1245,12),'Reference_data '!G:G,'Reference_data '!I:I,"First Error",0,1))</f>
        <v>REFINERY-MULTISTOCK DEO REFINERY 200 TPD</v>
      </c>
      <c r="M1245" s="10" t="e">
        <f>VLOOKUP(L1245,'Reference_data '!$A$2:$B$17,2,0)</f>
        <v>#N/A</v>
      </c>
      <c r="N1245" s="10" t="e">
        <f>VLOOKUP(L1245,'Reference_data '!$A$2:$C$18,3,0)</f>
        <v>#N/A</v>
      </c>
      <c r="O1245" s="134">
        <v>45005</v>
      </c>
    </row>
    <row r="1246" spans="1:28" ht="26.5" customHeight="1" x14ac:dyDescent="0.35">
      <c r="A1246" s="10">
        <f t="shared" si="51"/>
        <v>9</v>
      </c>
      <c r="B1246" s="63">
        <f t="shared" si="50"/>
        <v>9</v>
      </c>
      <c r="C1246" s="384">
        <v>13166902</v>
      </c>
      <c r="D1246" s="394">
        <v>44986</v>
      </c>
      <c r="E1246" s="34" t="s">
        <v>2225</v>
      </c>
      <c r="F1246" s="34" t="s">
        <v>791</v>
      </c>
      <c r="G1246" s="34" t="s">
        <v>92</v>
      </c>
      <c r="H1246" s="34" t="s">
        <v>218</v>
      </c>
      <c r="I1246" s="34" t="s">
        <v>219</v>
      </c>
      <c r="J1246" s="34" t="s">
        <v>220</v>
      </c>
      <c r="K1246" s="4" t="str">
        <f>IF(_xlfn.XLOOKUP(LEFT(F1246,12),'Reference_data '!G:G,'Reference_data '!I:I,"First Error",0,1)="First Error",_xlfn.XLOOKUP(LEFT(F1246,7),'Reference_data '!G:G,'Reference_data '!H:H,"Second Error",0,1),_xlfn.XLOOKUP(LEFT(F1246,12),'Reference_data '!G:G,'Reference_data '!I:I,"First Error",0,1))</f>
        <v>PACKING</v>
      </c>
      <c r="L1246" s="63">
        <v>3346</v>
      </c>
      <c r="M1246" s="10" t="str">
        <f>VLOOKUP(L1246,'Reference_data '!$A$2:$B$17,2,0)</f>
        <v>Manish</v>
      </c>
      <c r="N1246" s="10" t="str">
        <f>VLOOKUP(L1246,'Reference_data '!$A$2:$C$18,3,0)</f>
        <v>INS</v>
      </c>
      <c r="Q1246" s="134">
        <v>44985</v>
      </c>
      <c r="R1246" s="63">
        <v>1</v>
      </c>
      <c r="S1246" s="139" t="s">
        <v>2226</v>
      </c>
    </row>
    <row r="1247" spans="1:28" ht="26.5" customHeight="1" x14ac:dyDescent="0.35">
      <c r="A1247" s="10">
        <f t="shared" si="51"/>
        <v>9</v>
      </c>
      <c r="B1247" s="63">
        <f t="shared" si="50"/>
        <v>9</v>
      </c>
      <c r="C1247" s="384">
        <v>13166903</v>
      </c>
      <c r="D1247" s="394">
        <v>44986</v>
      </c>
      <c r="E1247" s="34" t="s">
        <v>2227</v>
      </c>
      <c r="F1247" s="34" t="s">
        <v>686</v>
      </c>
      <c r="G1247" s="34" t="s">
        <v>61</v>
      </c>
      <c r="H1247" s="34" t="s">
        <v>218</v>
      </c>
      <c r="I1247" s="34" t="s">
        <v>219</v>
      </c>
      <c r="J1247" s="34" t="s">
        <v>220</v>
      </c>
      <c r="K1247" s="4" t="str">
        <f>IF(_xlfn.XLOOKUP(LEFT(F1247,12),'Reference_data '!G:G,'Reference_data '!I:I,"First Error",0,1)="First Error",_xlfn.XLOOKUP(LEFT(F1247,7),'Reference_data '!G:G,'Reference_data '!H:H,"Second Error",0,1),_xlfn.XLOOKUP(LEFT(F1247,12),'Reference_data '!G:G,'Reference_data '!I:I,"First Error",0,1))</f>
        <v>PACKING</v>
      </c>
      <c r="L1247" s="63">
        <v>3346</v>
      </c>
      <c r="M1247" s="10" t="str">
        <f>VLOOKUP(L1247,'Reference_data '!$A$2:$B$17,2,0)</f>
        <v>Manish</v>
      </c>
      <c r="N1247" s="10" t="str">
        <f>VLOOKUP(L1247,'Reference_data '!$A$2:$C$18,3,0)</f>
        <v>INS</v>
      </c>
      <c r="Q1247" s="134">
        <v>44985</v>
      </c>
      <c r="R1247" s="63">
        <v>0.5</v>
      </c>
      <c r="S1247" s="139" t="s">
        <v>2174</v>
      </c>
    </row>
    <row r="1248" spans="1:28" ht="26.5" customHeight="1" x14ac:dyDescent="0.35">
      <c r="A1248" s="10">
        <f t="shared" si="51"/>
        <v>9</v>
      </c>
      <c r="B1248" s="63">
        <f t="shared" si="50"/>
        <v>9</v>
      </c>
      <c r="C1248" s="398">
        <v>13166807</v>
      </c>
      <c r="D1248" s="146">
        <v>44986</v>
      </c>
      <c r="E1248" s="34" t="s">
        <v>2228</v>
      </c>
      <c r="F1248" s="34" t="s">
        <v>2229</v>
      </c>
      <c r="G1248" s="34" t="s">
        <v>10</v>
      </c>
      <c r="H1248" s="34" t="s">
        <v>218</v>
      </c>
      <c r="I1248" s="34" t="s">
        <v>468</v>
      </c>
      <c r="J1248" s="34" t="s">
        <v>220</v>
      </c>
      <c r="K1248" s="4" t="str">
        <f>IF(_xlfn.XLOOKUP(LEFT(F1248,12),'Reference_data '!G:G,'Reference_data '!I:I,"First Error",0,1)="First Error",_xlfn.XLOOKUP(LEFT(F1248,7),'Reference_data '!G:G,'Reference_data '!H:H,"Second Error",0,1),_xlfn.XLOOKUP(LEFT(F1248,12),'Reference_data '!G:G,'Reference_data '!I:I,"First Error",0,1))</f>
        <v>BAKERY 36 TON</v>
      </c>
      <c r="L1248" s="63">
        <v>2784</v>
      </c>
      <c r="M1248" s="10" t="str">
        <f>VLOOKUP(L1248,'Reference_data '!$A$2:$B$17,2,0)</f>
        <v>Jignesh</v>
      </c>
      <c r="N1248" s="10" t="str">
        <f>VLOOKUP(L1248,'Reference_data '!$A$2:$C$18,3,0)</f>
        <v>MEC</v>
      </c>
      <c r="O1248" s="134">
        <v>44985</v>
      </c>
      <c r="Q1248" s="134">
        <v>44985</v>
      </c>
      <c r="R1248" s="63">
        <v>0.5</v>
      </c>
    </row>
    <row r="1249" spans="1:27" ht="26.5" customHeight="1" x14ac:dyDescent="0.35">
      <c r="A1249" s="10">
        <f t="shared" si="51"/>
        <v>13</v>
      </c>
      <c r="B1249" s="63" t="str">
        <f t="shared" si="50"/>
        <v/>
      </c>
      <c r="C1249" s="398">
        <v>13184225</v>
      </c>
      <c r="D1249" s="146">
        <v>45013</v>
      </c>
      <c r="E1249" s="34" t="s">
        <v>2230</v>
      </c>
      <c r="F1249" s="34" t="s">
        <v>133</v>
      </c>
      <c r="G1249" s="34" t="s">
        <v>92</v>
      </c>
      <c r="H1249" s="34" t="s">
        <v>218</v>
      </c>
      <c r="I1249" s="34" t="s">
        <v>287</v>
      </c>
      <c r="J1249" s="34" t="s">
        <v>1109</v>
      </c>
      <c r="K1249" s="4" t="str">
        <f>IF(_xlfn.XLOOKUP(LEFT(F1249,12),'Reference_data '!G:G,'Reference_data '!I:I,"First Error",0,1)="First Error",_xlfn.XLOOKUP(LEFT(F1249,7),'Reference_data '!G:G,'Reference_data '!H:H,"Second Error",0,1),_xlfn.XLOOKUP(LEFT(F1249,12),'Reference_data '!G:G,'Reference_data '!I:I,"First Error",0,1))</f>
        <v>REFINERY-MULTISTOCK DEO REFINERY 200 TPD</v>
      </c>
      <c r="M1249" s="10" t="e">
        <f>VLOOKUP(L1249,'Reference_data '!$A$2:$B$17,2,0)</f>
        <v>#N/A</v>
      </c>
      <c r="N1249" s="10" t="e">
        <f>VLOOKUP(L1249,'Reference_data '!$A$2:$C$18,3,0)</f>
        <v>#N/A</v>
      </c>
      <c r="S1249" s="139" t="s">
        <v>2231</v>
      </c>
    </row>
    <row r="1250" spans="1:27" ht="26.5" customHeight="1" x14ac:dyDescent="0.35">
      <c r="A1250" s="10">
        <f t="shared" si="51"/>
        <v>45</v>
      </c>
      <c r="B1250" s="10">
        <f t="shared" si="50"/>
        <v>1</v>
      </c>
      <c r="C1250" s="398">
        <v>13101647</v>
      </c>
      <c r="D1250" s="387">
        <v>44871</v>
      </c>
      <c r="E1250" s="343" t="s">
        <v>2232</v>
      </c>
      <c r="F1250" s="34" t="s">
        <v>2233</v>
      </c>
      <c r="G1250" s="34" t="s">
        <v>92</v>
      </c>
      <c r="H1250" s="34" t="s">
        <v>218</v>
      </c>
      <c r="I1250" s="34" t="s">
        <v>287</v>
      </c>
      <c r="J1250" s="34" t="s">
        <v>220</v>
      </c>
      <c r="K1250" s="4" t="str">
        <f>IF(_xlfn.XLOOKUP(LEFT(F1250,12),'Reference_data '!G:G,'Reference_data '!I:I,"First Error",0,1)="First Error",_xlfn.XLOOKUP(LEFT(F1250,7),'Reference_data '!G:G,'Reference_data '!H:H,"Second Error",0,1),_xlfn.XLOOKUP(LEFT(F1250,12),'Reference_data '!G:G,'Reference_data '!I:I,"First Error",0,1))</f>
        <v>REFINERY-NEUTRILIZATION CHEMICAL REFINERY 600 TPD</v>
      </c>
      <c r="L1250" s="63">
        <v>2801</v>
      </c>
      <c r="M1250" s="63" t="str">
        <f>VLOOKUP(L1250,'Reference_data '!$A$2:$B$17,2,0)</f>
        <v>Ramani</v>
      </c>
      <c r="N1250" s="10" t="str">
        <f>VLOOKUP(L1250,'Reference_data '!$A$2:$C$18,3,0)</f>
        <v>INS</v>
      </c>
      <c r="O1250" s="134">
        <v>44871</v>
      </c>
      <c r="S1250" s="139" t="s">
        <v>2234</v>
      </c>
    </row>
    <row r="1251" spans="1:27" ht="26.5" customHeight="1" x14ac:dyDescent="0.35">
      <c r="A1251" s="10">
        <f t="shared" si="51"/>
        <v>3</v>
      </c>
      <c r="B1251" s="10" t="str">
        <f t="shared" si="50"/>
        <v/>
      </c>
      <c r="C1251" s="398">
        <v>13140011</v>
      </c>
      <c r="D1251" s="146">
        <v>44942</v>
      </c>
      <c r="E1251" s="34" t="s">
        <v>2235</v>
      </c>
      <c r="F1251" s="34" t="s">
        <v>151</v>
      </c>
      <c r="G1251" s="34" t="s">
        <v>10</v>
      </c>
      <c r="H1251" s="34" t="s">
        <v>218</v>
      </c>
      <c r="I1251" s="34" t="s">
        <v>291</v>
      </c>
      <c r="J1251" s="34" t="s">
        <v>302</v>
      </c>
      <c r="K1251" s="4" t="str">
        <f>IF(_xlfn.XLOOKUP(LEFT(F1251,12),'Reference_data '!G:G,'Reference_data '!I:I,"First Error",0,1)="First Error",_xlfn.XLOOKUP(LEFT(F1251,7),'Reference_data '!G:G,'Reference_data '!H:H,"Second Error",0,1),_xlfn.XLOOKUP(LEFT(F1251,12),'Reference_data '!G:G,'Reference_data '!I:I,"First Error",0,1))</f>
        <v>REFINERY-NEUTRILIZATION CHEMICAL REFINERY 600 TPD</v>
      </c>
      <c r="L1251" s="63">
        <v>8</v>
      </c>
      <c r="M1251" s="10" t="s">
        <v>576</v>
      </c>
      <c r="N1251" s="10" t="str">
        <f>VLOOKUP(L1251,'Reference_data '!$A$2:$C$18,3,0)</f>
        <v>EXT</v>
      </c>
      <c r="O1251" s="134">
        <v>44983</v>
      </c>
      <c r="P1251" s="134"/>
      <c r="S1251" s="139" t="s">
        <v>2236</v>
      </c>
    </row>
    <row r="1252" spans="1:27" ht="26.5" customHeight="1" x14ac:dyDescent="0.35">
      <c r="A1252" s="10">
        <f t="shared" si="51"/>
        <v>1</v>
      </c>
      <c r="B1252" s="10">
        <f t="shared" si="50"/>
        <v>1</v>
      </c>
      <c r="C1252" s="398">
        <v>13134657</v>
      </c>
      <c r="D1252" s="146">
        <v>44932</v>
      </c>
      <c r="E1252" s="34" t="s">
        <v>2237</v>
      </c>
      <c r="F1252" s="34" t="s">
        <v>2238</v>
      </c>
      <c r="G1252" s="34" t="s">
        <v>10</v>
      </c>
      <c r="H1252" s="34" t="s">
        <v>223</v>
      </c>
      <c r="I1252" s="34" t="s">
        <v>233</v>
      </c>
      <c r="J1252" s="34" t="s">
        <v>220</v>
      </c>
      <c r="K1252" s="4" t="str">
        <f>IF(_xlfn.XLOOKUP(LEFT(F1252,12),'Reference_data '!G:G,'Reference_data '!I:I,"First Error",0,1)="First Error",_xlfn.XLOOKUP(LEFT(F1252,7),'Reference_data '!G:G,'Reference_data '!H:H,"Second Error",0,1),_xlfn.XLOOKUP(LEFT(F1252,12),'Reference_data '!G:G,'Reference_data '!I:I,"First Error",0,1))</f>
        <v>REFINERY-NEUTRILIZATION CHEMICAL REFINERY 600 TPD</v>
      </c>
      <c r="M1252" s="10" t="e">
        <f>VLOOKUP(L1252,'Reference_data '!$A$2:$B$17,2,0)</f>
        <v>#N/A</v>
      </c>
      <c r="N1252" s="10" t="e">
        <f>VLOOKUP(L1252,'Reference_data '!$A$2:$C$18,3,0)</f>
        <v>#N/A</v>
      </c>
    </row>
    <row r="1253" spans="1:27" ht="26.5" customHeight="1" x14ac:dyDescent="0.35">
      <c r="A1253" s="10">
        <f t="shared" si="51"/>
        <v>6</v>
      </c>
      <c r="B1253" s="63">
        <f t="shared" si="50"/>
        <v>1</v>
      </c>
      <c r="C1253" s="398">
        <v>13155432</v>
      </c>
      <c r="D1253" s="146">
        <v>44967</v>
      </c>
      <c r="E1253" s="34" t="s">
        <v>2239</v>
      </c>
      <c r="F1253" s="34" t="s">
        <v>2240</v>
      </c>
      <c r="G1253" s="34" t="s">
        <v>10</v>
      </c>
      <c r="H1253" s="34" t="s">
        <v>218</v>
      </c>
      <c r="I1253" s="34" t="s">
        <v>266</v>
      </c>
      <c r="J1253" s="34" t="s">
        <v>220</v>
      </c>
      <c r="K1253" s="4" t="str">
        <f>IF(_xlfn.XLOOKUP(LEFT(F1253,12),'Reference_data '!G:G,'Reference_data '!I:I,"First Error",0,1)="First Error",_xlfn.XLOOKUP(LEFT(F1253,7),'Reference_data '!G:G,'Reference_data '!H:H,"Second Error",0,1),_xlfn.XLOOKUP(LEFT(F1253,12),'Reference_data '!G:G,'Reference_data '!I:I,"First Error",0,1))</f>
        <v>REFINERY-NEUTRILIZATION CHEMICAL REFINERY 600 TPD</v>
      </c>
      <c r="M1253" s="10" t="e">
        <f>VLOOKUP(L1253,'Reference_data '!$A$2:$B$17,2,0)</f>
        <v>#N/A</v>
      </c>
      <c r="N1253" s="10" t="e">
        <f>VLOOKUP(L1253,'Reference_data '!$A$2:$C$18,3,0)</f>
        <v>#N/A</v>
      </c>
    </row>
    <row r="1254" spans="1:27" ht="26.5" customHeight="1" x14ac:dyDescent="0.35">
      <c r="A1254" s="10">
        <f t="shared" si="51"/>
        <v>8</v>
      </c>
      <c r="B1254" s="63">
        <f t="shared" si="50"/>
        <v>8</v>
      </c>
      <c r="C1254" s="398">
        <v>13160457</v>
      </c>
      <c r="D1254" s="146">
        <v>44975</v>
      </c>
      <c r="E1254" s="34" t="s">
        <v>2241</v>
      </c>
      <c r="F1254" s="34" t="s">
        <v>151</v>
      </c>
      <c r="G1254" s="34" t="s">
        <v>10</v>
      </c>
      <c r="H1254" s="34" t="s">
        <v>218</v>
      </c>
      <c r="I1254" s="34" t="s">
        <v>291</v>
      </c>
      <c r="J1254" s="34" t="s">
        <v>220</v>
      </c>
      <c r="K1254" s="4" t="str">
        <f>IF(_xlfn.XLOOKUP(LEFT(F1254,12),'Reference_data '!G:G,'Reference_data '!I:I,"First Error",0,1)="First Error",_xlfn.XLOOKUP(LEFT(F1254,7),'Reference_data '!G:G,'Reference_data '!H:H,"Second Error",0,1),_xlfn.XLOOKUP(LEFT(F1254,12),'Reference_data '!G:G,'Reference_data '!I:I,"First Error",0,1))</f>
        <v>REFINERY-NEUTRILIZATION CHEMICAL REFINERY 600 TPD</v>
      </c>
      <c r="L1254" s="63">
        <v>3195</v>
      </c>
      <c r="M1254" s="10" t="str">
        <f>VLOOKUP(L1254,'Reference_data '!$A$2:$B$17,2,0)</f>
        <v>Mehul</v>
      </c>
      <c r="N1254" s="10" t="str">
        <f>VLOOKUP(L1254,'Reference_data '!$A$2:$C$18,3,0)</f>
        <v>ELE</v>
      </c>
      <c r="Q1254" s="134">
        <v>44975</v>
      </c>
      <c r="R1254" s="63">
        <v>0.5</v>
      </c>
      <c r="S1254" s="139" t="s">
        <v>2242</v>
      </c>
    </row>
    <row r="1255" spans="1:27" ht="26.5" customHeight="1" x14ac:dyDescent="0.35">
      <c r="A1255" s="10">
        <f t="shared" si="51"/>
        <v>9</v>
      </c>
      <c r="B1255" s="63">
        <f t="shared" si="50"/>
        <v>1</v>
      </c>
      <c r="C1255" s="398">
        <v>13167140</v>
      </c>
      <c r="D1255" s="146">
        <v>44986</v>
      </c>
      <c r="E1255" s="34" t="s">
        <v>2243</v>
      </c>
      <c r="F1255" s="34" t="s">
        <v>30</v>
      </c>
      <c r="G1255" s="34" t="s">
        <v>61</v>
      </c>
      <c r="H1255" s="34" t="s">
        <v>327</v>
      </c>
      <c r="I1255" s="34" t="s">
        <v>328</v>
      </c>
      <c r="J1255" s="34" t="s">
        <v>220</v>
      </c>
      <c r="K1255" s="4" t="str">
        <f>IF(_xlfn.XLOOKUP(LEFT(F1255,12),'Reference_data '!G:G,'Reference_data '!I:I,"First Error",0,1)="First Error",_xlfn.XLOOKUP(LEFT(F1255,7),'Reference_data '!G:G,'Reference_data '!H:H,"Second Error",0,1),_xlfn.XLOOKUP(LEFT(F1255,12),'Reference_data '!G:G,'Reference_data '!I:I,"First Error",0,1))</f>
        <v xml:space="preserve"> ETP</v>
      </c>
      <c r="L1255" s="63">
        <v>2792</v>
      </c>
      <c r="M1255" s="10" t="str">
        <f>VLOOKUP(L1255,'Reference_data '!$A$2:$B$17,2,0)</f>
        <v>Bhagat</v>
      </c>
      <c r="N1255" s="10" t="str">
        <f>VLOOKUP(L1255,'Reference_data '!$A$2:$C$18,3,0)</f>
        <v>ELE</v>
      </c>
    </row>
    <row r="1256" spans="1:27" ht="26.5" customHeight="1" x14ac:dyDescent="0.35">
      <c r="A1256" s="10">
        <f t="shared" si="51"/>
        <v>9</v>
      </c>
      <c r="B1256" s="63">
        <f t="shared" si="50"/>
        <v>9</v>
      </c>
      <c r="C1256" s="398">
        <v>13167169</v>
      </c>
      <c r="D1256" s="146">
        <v>44986</v>
      </c>
      <c r="E1256" s="34" t="s">
        <v>2244</v>
      </c>
      <c r="F1256" s="34" t="s">
        <v>1087</v>
      </c>
      <c r="G1256" s="34" t="s">
        <v>10</v>
      </c>
      <c r="H1256" s="34" t="s">
        <v>218</v>
      </c>
      <c r="I1256" s="34" t="s">
        <v>266</v>
      </c>
      <c r="J1256" s="34" t="s">
        <v>220</v>
      </c>
      <c r="K1256" s="4" t="str">
        <f>IF(_xlfn.XLOOKUP(LEFT(F1256,12),'Reference_data '!G:G,'Reference_data '!I:I,"First Error",0,1)="First Error",_xlfn.XLOOKUP(LEFT(F1256,7),'Reference_data '!G:G,'Reference_data '!H:H,"Second Error",0,1),_xlfn.XLOOKUP(LEFT(F1256,12),'Reference_data '!G:G,'Reference_data '!I:I,"First Error",0,1))</f>
        <v>RAW PRODUCT TANKFARM RMFG</v>
      </c>
      <c r="L1256" s="63">
        <v>8</v>
      </c>
      <c r="M1256" s="10" t="s">
        <v>347</v>
      </c>
      <c r="N1256" s="10" t="str">
        <f>VLOOKUP(L1256,'Reference_data '!$A$2:$C$18,3,0)</f>
        <v>EXT</v>
      </c>
      <c r="O1256" s="134">
        <v>44986</v>
      </c>
      <c r="Q1256" s="134">
        <v>44986</v>
      </c>
      <c r="R1256" s="63">
        <v>1</v>
      </c>
    </row>
    <row r="1257" spans="1:27" ht="26.5" customHeight="1" x14ac:dyDescent="0.35">
      <c r="A1257" s="10">
        <f t="shared" si="51"/>
        <v>9</v>
      </c>
      <c r="B1257" s="63">
        <f t="shared" si="50"/>
        <v>9</v>
      </c>
      <c r="C1257" s="398">
        <v>13167492</v>
      </c>
      <c r="D1257" s="394">
        <v>44987</v>
      </c>
      <c r="E1257" s="34" t="s">
        <v>2245</v>
      </c>
      <c r="F1257" s="34" t="s">
        <v>188</v>
      </c>
      <c r="G1257" s="34" t="s">
        <v>92</v>
      </c>
      <c r="H1257" s="34" t="s">
        <v>218</v>
      </c>
      <c r="I1257" s="34" t="s">
        <v>2246</v>
      </c>
      <c r="J1257" s="34" t="s">
        <v>220</v>
      </c>
      <c r="K1257" s="4" t="str">
        <f>IF(_xlfn.XLOOKUP(LEFT(F1257,12),'Reference_data '!G:G,'Reference_data '!I:I,"First Error",0,1)="First Error",_xlfn.XLOOKUP(LEFT(F1257,7),'Reference_data '!G:G,'Reference_data '!H:H,"Second Error",0,1),_xlfn.XLOOKUP(LEFT(F1257,12),'Reference_data '!G:G,'Reference_data '!I:I,"First Error",0,1))</f>
        <v>PACKING</v>
      </c>
      <c r="L1257" s="63">
        <v>8</v>
      </c>
      <c r="M1257" s="10" t="s">
        <v>2247</v>
      </c>
      <c r="N1257" s="10" t="str">
        <f>VLOOKUP(L1257,'Reference_data '!$A$2:$C$18,3,0)</f>
        <v>EXT</v>
      </c>
      <c r="O1257" s="134">
        <v>44986</v>
      </c>
      <c r="Q1257" s="134">
        <v>44986</v>
      </c>
      <c r="R1257" s="63">
        <v>3</v>
      </c>
      <c r="S1257" s="139" t="s">
        <v>2142</v>
      </c>
      <c r="AA1257" s="64" t="s">
        <v>140</v>
      </c>
    </row>
    <row r="1258" spans="1:27" ht="26.5" customHeight="1" x14ac:dyDescent="0.35">
      <c r="A1258" s="10">
        <f t="shared" si="51"/>
        <v>8</v>
      </c>
      <c r="B1258" s="63">
        <f t="shared" si="50"/>
        <v>8</v>
      </c>
      <c r="C1258" s="398">
        <v>13164155</v>
      </c>
      <c r="D1258" s="146">
        <v>44981</v>
      </c>
      <c r="E1258" s="34" t="s">
        <v>2248</v>
      </c>
      <c r="F1258" s="34" t="s">
        <v>2249</v>
      </c>
      <c r="G1258" s="34" t="s">
        <v>10</v>
      </c>
      <c r="H1258" s="34" t="s">
        <v>218</v>
      </c>
      <c r="I1258" s="34" t="s">
        <v>287</v>
      </c>
      <c r="J1258" s="34" t="s">
        <v>220</v>
      </c>
      <c r="K1258" s="4" t="str">
        <f>IF(_xlfn.XLOOKUP(LEFT(F1258,12),'Reference_data '!G:G,'Reference_data '!I:I,"First Error",0,1)="First Error",_xlfn.XLOOKUP(LEFT(F1258,7),'Reference_data '!G:G,'Reference_data '!H:H,"Second Error",0,1),_xlfn.XLOOKUP(LEFT(F1258,12),'Reference_data '!G:G,'Reference_data '!I:I,"First Error",0,1))</f>
        <v>REFINERY-NEUTRILIZATION CHEMICAL REFINERY 600 TPD</v>
      </c>
      <c r="L1258" s="63">
        <v>2781</v>
      </c>
      <c r="M1258" s="10" t="str">
        <f>VLOOKUP(L1258,'Reference_data '!$A$2:$B$17,2,0)</f>
        <v>Bhim Rao</v>
      </c>
      <c r="N1258" s="10" t="str">
        <f>VLOOKUP(L1258,'Reference_data '!$A$2:$C$18,3,0)</f>
        <v>MEC</v>
      </c>
      <c r="O1258" s="134">
        <v>44980</v>
      </c>
      <c r="Q1258" s="134">
        <v>44980</v>
      </c>
      <c r="R1258" s="63">
        <v>0.6</v>
      </c>
      <c r="S1258" s="139" t="s">
        <v>2250</v>
      </c>
      <c r="AA1258" s="64" t="s">
        <v>1796</v>
      </c>
    </row>
    <row r="1259" spans="1:27" ht="26.5" customHeight="1" x14ac:dyDescent="0.35">
      <c r="A1259" s="10">
        <f t="shared" si="51"/>
        <v>8</v>
      </c>
      <c r="B1259" s="63">
        <f t="shared" si="50"/>
        <v>8</v>
      </c>
      <c r="C1259" s="398">
        <v>13164158</v>
      </c>
      <c r="D1259" s="146">
        <v>44981</v>
      </c>
      <c r="E1259" s="34" t="s">
        <v>2251</v>
      </c>
      <c r="F1259" s="34" t="s">
        <v>2249</v>
      </c>
      <c r="G1259" s="34" t="s">
        <v>10</v>
      </c>
      <c r="H1259" s="34" t="s">
        <v>218</v>
      </c>
      <c r="I1259" s="34" t="s">
        <v>291</v>
      </c>
      <c r="J1259" s="34" t="s">
        <v>220</v>
      </c>
      <c r="K1259" s="4" t="str">
        <f>IF(_xlfn.XLOOKUP(LEFT(F1259,12),'Reference_data '!G:G,'Reference_data '!I:I,"First Error",0,1)="First Error",_xlfn.XLOOKUP(LEFT(F1259,7),'Reference_data '!G:G,'Reference_data '!H:H,"Second Error",0,1),_xlfn.XLOOKUP(LEFT(F1259,12),'Reference_data '!G:G,'Reference_data '!I:I,"First Error",0,1))</f>
        <v>REFINERY-NEUTRILIZATION CHEMICAL REFINERY 600 TPD</v>
      </c>
      <c r="L1259" s="63">
        <v>2783</v>
      </c>
      <c r="M1259" s="10" t="str">
        <f>VLOOKUP(L1259,'Reference_data '!$A$2:$B$17,2,0)</f>
        <v>Vipul</v>
      </c>
      <c r="N1259" s="10" t="str">
        <f>VLOOKUP(L1259,'Reference_data '!$A$2:$C$18,3,0)</f>
        <v>MEC</v>
      </c>
      <c r="O1259" s="134">
        <v>44981</v>
      </c>
      <c r="Q1259" s="134">
        <v>44981</v>
      </c>
      <c r="R1259" s="63">
        <v>2</v>
      </c>
      <c r="S1259" s="139" t="s">
        <v>2252</v>
      </c>
      <c r="AA1259" s="64" t="s">
        <v>140</v>
      </c>
    </row>
    <row r="1260" spans="1:27" ht="26.5" customHeight="1" x14ac:dyDescent="0.35">
      <c r="A1260" s="10">
        <f t="shared" si="51"/>
        <v>9</v>
      </c>
      <c r="B1260" s="63">
        <f t="shared" si="50"/>
        <v>10</v>
      </c>
      <c r="C1260" s="398">
        <v>13167672</v>
      </c>
      <c r="D1260" s="394">
        <v>44987</v>
      </c>
      <c r="E1260" s="34" t="s">
        <v>2253</v>
      </c>
      <c r="F1260" s="34" t="s">
        <v>919</v>
      </c>
      <c r="G1260" s="34" t="s">
        <v>92</v>
      </c>
      <c r="H1260" s="34" t="s">
        <v>218</v>
      </c>
      <c r="I1260" s="34" t="s">
        <v>285</v>
      </c>
      <c r="J1260" s="34" t="s">
        <v>220</v>
      </c>
      <c r="K1260" s="4" t="str">
        <f>IF(_xlfn.XLOOKUP(LEFT(F1260,12),'Reference_data '!G:G,'Reference_data '!I:I,"First Error",0,1)="First Error",_xlfn.XLOOKUP(LEFT(F1260,7),'Reference_data '!G:G,'Reference_data '!H:H,"Second Error",0,1),_xlfn.XLOOKUP(LEFT(F1260,12),'Reference_data '!G:G,'Reference_data '!I:I,"First Error",0,1))</f>
        <v>PACKING</v>
      </c>
      <c r="L1260" s="63">
        <v>2784</v>
      </c>
      <c r="M1260" s="10" t="s">
        <v>1128</v>
      </c>
      <c r="N1260" s="10" t="str">
        <f>VLOOKUP(L1260,'Reference_data '!$A$2:$C$18,3,0)</f>
        <v>MEC</v>
      </c>
      <c r="O1260" s="134">
        <v>44989</v>
      </c>
      <c r="Q1260" s="134">
        <v>44989</v>
      </c>
      <c r="R1260" s="63">
        <v>0.5</v>
      </c>
    </row>
    <row r="1261" spans="1:27" ht="26.5" customHeight="1" x14ac:dyDescent="0.35">
      <c r="A1261" s="10">
        <f t="shared" si="51"/>
        <v>9</v>
      </c>
      <c r="B1261" s="63">
        <f t="shared" si="50"/>
        <v>9</v>
      </c>
      <c r="C1261" s="398">
        <v>13167672</v>
      </c>
      <c r="D1261" s="394">
        <v>44987</v>
      </c>
      <c r="E1261" s="34" t="s">
        <v>2253</v>
      </c>
      <c r="F1261" s="34" t="s">
        <v>919</v>
      </c>
      <c r="G1261" s="34" t="s">
        <v>92</v>
      </c>
      <c r="H1261" s="34" t="s">
        <v>218</v>
      </c>
      <c r="I1261" s="34" t="s">
        <v>285</v>
      </c>
      <c r="J1261" s="34" t="s">
        <v>220</v>
      </c>
      <c r="K1261" s="4" t="str">
        <f>IF(_xlfn.XLOOKUP(LEFT(F1261,12),'Reference_data '!G:G,'Reference_data '!I:I,"First Error",0,1)="First Error",_xlfn.XLOOKUP(LEFT(F1261,7),'Reference_data '!G:G,'Reference_data '!H:H,"Second Error",0,1),_xlfn.XLOOKUP(LEFT(F1261,12),'Reference_data '!G:G,'Reference_data '!I:I,"First Error",0,1))</f>
        <v>PACKING</v>
      </c>
      <c r="L1261" s="63">
        <v>8</v>
      </c>
      <c r="M1261" s="10" t="s">
        <v>1128</v>
      </c>
      <c r="N1261" s="10" t="str">
        <f>VLOOKUP(L1261,'Reference_data '!$A$2:$C$18,3,0)</f>
        <v>EXT</v>
      </c>
      <c r="O1261" s="134">
        <v>44987</v>
      </c>
      <c r="Q1261" s="134">
        <v>44987</v>
      </c>
      <c r="R1261" s="63">
        <v>0.5</v>
      </c>
    </row>
    <row r="1262" spans="1:27" ht="26.5" customHeight="1" x14ac:dyDescent="0.35">
      <c r="A1262" s="10">
        <f t="shared" si="51"/>
        <v>9</v>
      </c>
      <c r="B1262" s="63">
        <f t="shared" si="50"/>
        <v>9</v>
      </c>
      <c r="C1262" s="398">
        <v>13167673</v>
      </c>
      <c r="D1262" s="394">
        <v>44987</v>
      </c>
      <c r="E1262" s="34" t="s">
        <v>1249</v>
      </c>
      <c r="F1262" s="34" t="s">
        <v>1184</v>
      </c>
      <c r="G1262" s="34" t="s">
        <v>92</v>
      </c>
      <c r="H1262" s="34" t="s">
        <v>218</v>
      </c>
      <c r="I1262" s="34" t="s">
        <v>285</v>
      </c>
      <c r="J1262" s="34" t="s">
        <v>220</v>
      </c>
      <c r="K1262" s="4" t="str">
        <f>IF(_xlfn.XLOOKUP(LEFT(F1262,12),'Reference_data '!G:G,'Reference_data '!I:I,"First Error",0,1)="First Error",_xlfn.XLOOKUP(LEFT(F1262,7),'Reference_data '!G:G,'Reference_data '!H:H,"Second Error",0,1),_xlfn.XLOOKUP(LEFT(F1262,12),'Reference_data '!G:G,'Reference_data '!I:I,"First Error",0,1))</f>
        <v>PACKING</v>
      </c>
      <c r="L1262" s="63">
        <v>8</v>
      </c>
      <c r="M1262" s="10" t="s">
        <v>1128</v>
      </c>
      <c r="N1262" s="10" t="str">
        <f>VLOOKUP(L1262,'Reference_data '!$A$2:$C$18,3,0)</f>
        <v>EXT</v>
      </c>
      <c r="O1262" s="134">
        <v>44987</v>
      </c>
      <c r="Q1262" s="134">
        <v>44987</v>
      </c>
      <c r="R1262" s="63">
        <v>0.5</v>
      </c>
      <c r="S1262" s="139" t="s">
        <v>2254</v>
      </c>
    </row>
    <row r="1263" spans="1:27" ht="26.5" customHeight="1" x14ac:dyDescent="0.35">
      <c r="A1263" s="10">
        <f t="shared" si="51"/>
        <v>9</v>
      </c>
      <c r="B1263" s="63">
        <f t="shared" si="50"/>
        <v>9</v>
      </c>
      <c r="C1263" s="398">
        <v>13167754</v>
      </c>
      <c r="D1263" s="394">
        <v>44987</v>
      </c>
      <c r="E1263" s="34" t="s">
        <v>2255</v>
      </c>
      <c r="F1263" s="34" t="s">
        <v>1100</v>
      </c>
      <c r="G1263" s="34" t="s">
        <v>61</v>
      </c>
      <c r="H1263" s="34" t="s">
        <v>218</v>
      </c>
      <c r="I1263" s="34" t="s">
        <v>285</v>
      </c>
      <c r="J1263" s="34" t="s">
        <v>220</v>
      </c>
      <c r="K1263" s="4" t="str">
        <f>IF(_xlfn.XLOOKUP(LEFT(F1263,12),'Reference_data '!G:G,'Reference_data '!I:I,"First Error",0,1)="First Error",_xlfn.XLOOKUP(LEFT(F1263,7),'Reference_data '!G:G,'Reference_data '!H:H,"Second Error",0,1),_xlfn.XLOOKUP(LEFT(F1263,12),'Reference_data '!G:G,'Reference_data '!I:I,"First Error",0,1))</f>
        <v>PACKING</v>
      </c>
      <c r="L1263" s="63">
        <v>8</v>
      </c>
      <c r="M1263" s="10" t="s">
        <v>1128</v>
      </c>
      <c r="N1263" s="10" t="str">
        <f>VLOOKUP(L1263,'Reference_data '!$A$2:$C$18,3,0)</f>
        <v>EXT</v>
      </c>
      <c r="O1263" s="134">
        <v>44987</v>
      </c>
      <c r="Q1263" s="134">
        <v>44987</v>
      </c>
      <c r="R1263" s="63">
        <v>0.5</v>
      </c>
      <c r="S1263" s="139" t="s">
        <v>2256</v>
      </c>
      <c r="AA1263" s="64" t="s">
        <v>140</v>
      </c>
    </row>
    <row r="1264" spans="1:27" ht="26.5" customHeight="1" x14ac:dyDescent="0.35">
      <c r="A1264" s="10">
        <f t="shared" si="51"/>
        <v>9</v>
      </c>
      <c r="B1264" s="63">
        <f t="shared" si="50"/>
        <v>9</v>
      </c>
      <c r="C1264" s="398">
        <v>13167755</v>
      </c>
      <c r="D1264" s="394">
        <v>44987</v>
      </c>
      <c r="E1264" s="34" t="s">
        <v>2257</v>
      </c>
      <c r="F1264" s="34" t="s">
        <v>866</v>
      </c>
      <c r="G1264" s="34" t="s">
        <v>61</v>
      </c>
      <c r="H1264" s="34" t="s">
        <v>218</v>
      </c>
      <c r="I1264" s="34" t="s">
        <v>285</v>
      </c>
      <c r="J1264" s="34" t="s">
        <v>220</v>
      </c>
      <c r="K1264" s="4" t="str">
        <f>IF(_xlfn.XLOOKUP(LEFT(F1264,12),'Reference_data '!G:G,'Reference_data '!I:I,"First Error",0,1)="First Error",_xlfn.XLOOKUP(LEFT(F1264,7),'Reference_data '!G:G,'Reference_data '!H:H,"Second Error",0,1),_xlfn.XLOOKUP(LEFT(F1264,12),'Reference_data '!G:G,'Reference_data '!I:I,"First Error",0,1))</f>
        <v>PACKING</v>
      </c>
      <c r="L1264" s="63">
        <v>8</v>
      </c>
      <c r="M1264" s="10" t="s">
        <v>1128</v>
      </c>
      <c r="N1264" s="10" t="str">
        <f>VLOOKUP(L1264,'Reference_data '!$A$2:$C$18,3,0)</f>
        <v>EXT</v>
      </c>
      <c r="O1264" s="134">
        <v>44987</v>
      </c>
      <c r="Q1264" s="134">
        <v>44987</v>
      </c>
      <c r="R1264" s="63">
        <v>0.5</v>
      </c>
      <c r="S1264" s="139" t="s">
        <v>2258</v>
      </c>
    </row>
    <row r="1265" spans="1:29" ht="26.5" customHeight="1" x14ac:dyDescent="0.35">
      <c r="A1265" s="10">
        <f t="shared" si="51"/>
        <v>9</v>
      </c>
      <c r="B1265" s="63">
        <f t="shared" si="50"/>
        <v>9</v>
      </c>
      <c r="C1265" s="398">
        <v>13165396</v>
      </c>
      <c r="D1265" s="146">
        <v>44983</v>
      </c>
      <c r="E1265" s="34" t="s">
        <v>2259</v>
      </c>
      <c r="F1265" s="34" t="s">
        <v>2249</v>
      </c>
      <c r="G1265" s="34" t="s">
        <v>10</v>
      </c>
      <c r="H1265" s="34" t="s">
        <v>218</v>
      </c>
      <c r="I1265" s="34" t="s">
        <v>263</v>
      </c>
      <c r="J1265" s="34" t="s">
        <v>220</v>
      </c>
      <c r="K1265" s="4" t="str">
        <f>IF(_xlfn.XLOOKUP(LEFT(F1265,12),'Reference_data '!G:G,'Reference_data '!I:I,"First Error",0,1)="First Error",_xlfn.XLOOKUP(LEFT(F1265,7),'Reference_data '!G:G,'Reference_data '!H:H,"Second Error",0,1),_xlfn.XLOOKUP(LEFT(F1265,12),'Reference_data '!G:G,'Reference_data '!I:I,"First Error",0,1))</f>
        <v>REFINERY-NEUTRILIZATION CHEMICAL REFINERY 600 TPD</v>
      </c>
      <c r="L1265" s="63">
        <v>2785</v>
      </c>
      <c r="M1265" s="10" t="str">
        <f>VLOOKUP(L1265,'Reference_data '!$A$2:$B$17,2,0)</f>
        <v>Manu</v>
      </c>
      <c r="N1265" s="10" t="str">
        <f>VLOOKUP(L1265,'Reference_data '!$A$2:$C$18,3,0)</f>
        <v>MEC</v>
      </c>
      <c r="Q1265" s="134">
        <v>44983</v>
      </c>
      <c r="R1265" s="63">
        <v>1</v>
      </c>
      <c r="S1265" s="139" t="s">
        <v>2260</v>
      </c>
    </row>
    <row r="1266" spans="1:29" ht="26.5" customHeight="1" x14ac:dyDescent="0.35">
      <c r="A1266" s="10">
        <f t="shared" si="51"/>
        <v>9</v>
      </c>
      <c r="B1266" s="63">
        <f t="shared" si="50"/>
        <v>9</v>
      </c>
      <c r="C1266" s="398">
        <v>13167938</v>
      </c>
      <c r="D1266" s="146">
        <v>44987</v>
      </c>
      <c r="E1266" s="34" t="s">
        <v>2261</v>
      </c>
      <c r="F1266" s="34" t="s">
        <v>1217</v>
      </c>
      <c r="G1266" s="34" t="s">
        <v>10</v>
      </c>
      <c r="H1266" s="34" t="s">
        <v>218</v>
      </c>
      <c r="I1266" s="34" t="s">
        <v>435</v>
      </c>
      <c r="J1266" s="34" t="s">
        <v>220</v>
      </c>
      <c r="K1266" s="4" t="str">
        <f>IF(_xlfn.XLOOKUP(LEFT(F1266,12),'Reference_data '!G:G,'Reference_data '!I:I,"First Error",0,1)="First Error",_xlfn.XLOOKUP(LEFT(F1266,7),'Reference_data '!G:G,'Reference_data '!H:H,"Second Error",0,1),_xlfn.XLOOKUP(LEFT(F1266,12),'Reference_data '!G:G,'Reference_data '!I:I,"First Error",0,1))</f>
        <v>PACKING</v>
      </c>
      <c r="L1266" s="63">
        <v>3070</v>
      </c>
      <c r="M1266" s="10" t="str">
        <f>VLOOKUP(L1266,'Reference_data '!$A$2:$B$17,2,0)</f>
        <v>Mahesh</v>
      </c>
      <c r="N1266" s="10" t="str">
        <f>VLOOKUP(L1266,'Reference_data '!$A$2:$C$18,3,0)</f>
        <v>MEC</v>
      </c>
      <c r="O1266" s="134">
        <v>44987</v>
      </c>
      <c r="Q1266" s="134">
        <v>44987</v>
      </c>
      <c r="R1266" s="63">
        <v>1</v>
      </c>
      <c r="AA1266" s="64" t="s">
        <v>140</v>
      </c>
    </row>
    <row r="1267" spans="1:29" ht="26.5" customHeight="1" x14ac:dyDescent="0.35">
      <c r="A1267" s="10">
        <f t="shared" si="51"/>
        <v>9</v>
      </c>
      <c r="B1267" s="63">
        <f t="shared" si="50"/>
        <v>9</v>
      </c>
      <c r="C1267" s="398">
        <v>13167956</v>
      </c>
      <c r="D1267" s="146">
        <v>44987</v>
      </c>
      <c r="E1267" s="34" t="s">
        <v>2262</v>
      </c>
      <c r="F1267" s="34" t="s">
        <v>820</v>
      </c>
      <c r="G1267" s="34" t="s">
        <v>10</v>
      </c>
      <c r="H1267" s="34" t="s">
        <v>218</v>
      </c>
      <c r="I1267" s="34" t="s">
        <v>435</v>
      </c>
      <c r="J1267" s="34" t="s">
        <v>220</v>
      </c>
      <c r="K1267" s="4" t="str">
        <f>IF(_xlfn.XLOOKUP(LEFT(F1267,12),'Reference_data '!G:G,'Reference_data '!I:I,"First Error",0,1)="First Error",_xlfn.XLOOKUP(LEFT(F1267,7),'Reference_data '!G:G,'Reference_data '!H:H,"Second Error",0,1),_xlfn.XLOOKUP(LEFT(F1267,12),'Reference_data '!G:G,'Reference_data '!I:I,"First Error",0,1))</f>
        <v>PACKING</v>
      </c>
      <c r="L1267" s="63">
        <v>3070</v>
      </c>
      <c r="M1267" s="10" t="str">
        <f>VLOOKUP(L1267,'Reference_data '!$A$2:$B$17,2,0)</f>
        <v>Mahesh</v>
      </c>
      <c r="N1267" s="10" t="str">
        <f>VLOOKUP(L1267,'Reference_data '!$A$2:$C$18,3,0)</f>
        <v>MEC</v>
      </c>
      <c r="O1267" s="134">
        <v>44987</v>
      </c>
      <c r="Q1267" s="134">
        <v>44987</v>
      </c>
      <c r="R1267" s="63">
        <v>0.5</v>
      </c>
      <c r="AA1267" s="64" t="s">
        <v>140</v>
      </c>
    </row>
    <row r="1268" spans="1:29" ht="26.5" customHeight="1" x14ac:dyDescent="0.35">
      <c r="A1268" s="10">
        <f t="shared" si="51"/>
        <v>9</v>
      </c>
      <c r="B1268" s="63">
        <f t="shared" si="50"/>
        <v>9</v>
      </c>
      <c r="C1268" s="398">
        <v>13167961</v>
      </c>
      <c r="D1268" s="394">
        <v>44987</v>
      </c>
      <c r="E1268" s="34" t="s">
        <v>2263</v>
      </c>
      <c r="F1268" s="34" t="s">
        <v>713</v>
      </c>
      <c r="G1268" s="34" t="s">
        <v>92</v>
      </c>
      <c r="H1268" s="34" t="s">
        <v>218</v>
      </c>
      <c r="I1268" s="34" t="s">
        <v>435</v>
      </c>
      <c r="J1268" s="34" t="s">
        <v>220</v>
      </c>
      <c r="K1268" s="4" t="str">
        <f>IF(_xlfn.XLOOKUP(LEFT(F1268,12),'Reference_data '!G:G,'Reference_data '!I:I,"First Error",0,1)="First Error",_xlfn.XLOOKUP(LEFT(F1268,7),'Reference_data '!G:G,'Reference_data '!H:H,"Second Error",0,1),_xlfn.XLOOKUP(LEFT(F1268,12),'Reference_data '!G:G,'Reference_data '!I:I,"First Error",0,1))</f>
        <v>PACKING</v>
      </c>
      <c r="L1268" s="63">
        <v>2800</v>
      </c>
      <c r="M1268" s="10" t="str">
        <f>VLOOKUP(L1268,'Reference_data '!$A$2:$B$17,2,0)</f>
        <v>Dhaval</v>
      </c>
      <c r="N1268" s="10" t="str">
        <f>VLOOKUP(L1268,'Reference_data '!$A$2:$C$18,3,0)</f>
        <v>INS</v>
      </c>
      <c r="O1268" s="134">
        <v>44987</v>
      </c>
      <c r="Q1268" s="134">
        <v>44987</v>
      </c>
      <c r="R1268" s="63">
        <v>0.5</v>
      </c>
      <c r="S1268" s="139" t="s">
        <v>2264</v>
      </c>
      <c r="AA1268" s="64" t="s">
        <v>140</v>
      </c>
    </row>
    <row r="1269" spans="1:29" ht="26.5" customHeight="1" x14ac:dyDescent="0.35">
      <c r="A1269" s="10">
        <f t="shared" si="51"/>
        <v>12</v>
      </c>
      <c r="B1269" s="63">
        <f t="shared" si="50"/>
        <v>1</v>
      </c>
      <c r="C1269" s="398">
        <v>13179551</v>
      </c>
      <c r="D1269" s="146">
        <v>45006</v>
      </c>
      <c r="E1269" s="34" t="s">
        <v>2265</v>
      </c>
      <c r="F1269" s="34" t="s">
        <v>151</v>
      </c>
      <c r="G1269" s="34" t="s">
        <v>10</v>
      </c>
      <c r="H1269" s="34" t="s">
        <v>218</v>
      </c>
      <c r="I1269" s="34" t="s">
        <v>266</v>
      </c>
      <c r="J1269" s="34" t="s">
        <v>220</v>
      </c>
      <c r="K1269" s="4" t="str">
        <f>IF(_xlfn.XLOOKUP(LEFT(F1269,12),'Reference_data '!G:G,'Reference_data '!I:I,"First Error",0,1)="First Error",_xlfn.XLOOKUP(LEFT(F1269,7),'Reference_data '!G:G,'Reference_data '!H:H,"Second Error",0,1),_xlfn.XLOOKUP(LEFT(F1269,12),'Reference_data '!G:G,'Reference_data '!I:I,"First Error",0,1))</f>
        <v>REFINERY-NEUTRILIZATION CHEMICAL REFINERY 600 TPD</v>
      </c>
      <c r="L1269" s="63">
        <v>8</v>
      </c>
      <c r="M1269" s="10" t="s">
        <v>585</v>
      </c>
      <c r="N1269" s="10" t="str">
        <f>VLOOKUP(L1269,'Reference_data '!$A$2:$C$18,3,0)</f>
        <v>EXT</v>
      </c>
      <c r="O1269" s="134">
        <v>45007</v>
      </c>
      <c r="P1269" s="134">
        <v>45009</v>
      </c>
    </row>
    <row r="1270" spans="1:29" ht="26.5" customHeight="1" x14ac:dyDescent="0.35">
      <c r="A1270" s="10">
        <f t="shared" si="51"/>
        <v>9</v>
      </c>
      <c r="B1270" s="63">
        <f t="shared" si="50"/>
        <v>9</v>
      </c>
      <c r="C1270" s="398">
        <v>13168390</v>
      </c>
      <c r="D1270" s="146">
        <v>44988</v>
      </c>
      <c r="E1270" s="34" t="s">
        <v>2266</v>
      </c>
      <c r="F1270" s="34" t="s">
        <v>721</v>
      </c>
      <c r="G1270" s="34" t="s">
        <v>10</v>
      </c>
      <c r="H1270" s="34" t="s">
        <v>223</v>
      </c>
      <c r="I1270" s="34" t="s">
        <v>285</v>
      </c>
      <c r="J1270" s="34" t="s">
        <v>220</v>
      </c>
      <c r="K1270" s="4" t="str">
        <f>IF(_xlfn.XLOOKUP(LEFT(F1270,12),'Reference_data '!G:G,'Reference_data '!I:I,"First Error",0,1)="First Error",_xlfn.XLOOKUP(LEFT(F1270,7),'Reference_data '!G:G,'Reference_data '!H:H,"Second Error",0,1),_xlfn.XLOOKUP(LEFT(F1270,12),'Reference_data '!G:G,'Reference_data '!I:I,"First Error",0,1))</f>
        <v>PACKING</v>
      </c>
      <c r="L1270" s="63">
        <v>2784</v>
      </c>
      <c r="M1270" s="10" t="str">
        <f>VLOOKUP(L1270,'Reference_data '!$A$2:$B$17,2,0)</f>
        <v>Jignesh</v>
      </c>
      <c r="N1270" s="10" t="str">
        <f>VLOOKUP(L1270,'Reference_data '!$A$2:$C$18,3,0)</f>
        <v>MEC</v>
      </c>
      <c r="O1270" s="134">
        <v>44988</v>
      </c>
      <c r="Q1270" s="134">
        <v>44988</v>
      </c>
      <c r="R1270" s="63">
        <v>1</v>
      </c>
      <c r="S1270" s="139" t="s">
        <v>2267</v>
      </c>
      <c r="AA1270" s="64" t="s">
        <v>114</v>
      </c>
    </row>
    <row r="1271" spans="1:29" ht="26.5" customHeight="1" x14ac:dyDescent="0.35">
      <c r="A1271" s="10">
        <f t="shared" si="51"/>
        <v>9</v>
      </c>
      <c r="B1271" s="63">
        <f t="shared" si="50"/>
        <v>9</v>
      </c>
      <c r="C1271" s="398">
        <v>13168464</v>
      </c>
      <c r="D1271" s="146">
        <v>44988</v>
      </c>
      <c r="E1271" s="34" t="s">
        <v>2268</v>
      </c>
      <c r="F1271" s="34" t="s">
        <v>2269</v>
      </c>
      <c r="G1271" s="34" t="s">
        <v>10</v>
      </c>
      <c r="H1271" s="34" t="s">
        <v>218</v>
      </c>
      <c r="I1271" s="34" t="s">
        <v>285</v>
      </c>
      <c r="J1271" s="34" t="s">
        <v>220</v>
      </c>
      <c r="K1271" s="4" t="str">
        <f>IF(_xlfn.XLOOKUP(LEFT(F1271,12),'Reference_data '!G:G,'Reference_data '!I:I,"First Error",0,1)="First Error",_xlfn.XLOOKUP(LEFT(F1271,7),'Reference_data '!G:G,'Reference_data '!H:H,"Second Error",0,1),_xlfn.XLOOKUP(LEFT(F1271,12),'Reference_data '!G:G,'Reference_data '!I:I,"First Error",0,1))</f>
        <v>PACKING</v>
      </c>
      <c r="L1271" s="63">
        <v>2784</v>
      </c>
      <c r="M1271" s="10" t="str">
        <f>VLOOKUP(L1271,'Reference_data '!$A$2:$B$17,2,0)</f>
        <v>Jignesh</v>
      </c>
      <c r="N1271" s="10" t="str">
        <f>VLOOKUP(L1271,'Reference_data '!$A$2:$C$18,3,0)</f>
        <v>MEC</v>
      </c>
      <c r="O1271" s="134">
        <v>44988</v>
      </c>
      <c r="Q1271" s="134">
        <v>44988</v>
      </c>
      <c r="R1271" s="63">
        <v>1.5</v>
      </c>
      <c r="S1271" s="139" t="s">
        <v>2270</v>
      </c>
    </row>
    <row r="1272" spans="1:29" ht="26.5" customHeight="1" x14ac:dyDescent="0.35">
      <c r="A1272" s="10">
        <f t="shared" si="51"/>
        <v>10</v>
      </c>
      <c r="B1272" s="63">
        <f t="shared" si="50"/>
        <v>9</v>
      </c>
      <c r="C1272" s="398">
        <v>13168845</v>
      </c>
      <c r="D1272" s="146">
        <v>44989</v>
      </c>
      <c r="E1272" s="34" t="s">
        <v>2099</v>
      </c>
      <c r="F1272" s="34" t="s">
        <v>1921</v>
      </c>
      <c r="G1272" s="34" t="s">
        <v>10</v>
      </c>
      <c r="H1272" s="34" t="s">
        <v>218</v>
      </c>
      <c r="I1272" s="34" t="s">
        <v>219</v>
      </c>
      <c r="J1272" s="34" t="s">
        <v>220</v>
      </c>
      <c r="K1272" s="4" t="str">
        <f>IF(_xlfn.XLOOKUP(LEFT(F1272,12),'Reference_data '!G:G,'Reference_data '!I:I,"First Error",0,1)="First Error",_xlfn.XLOOKUP(LEFT(F1272,7),'Reference_data '!G:G,'Reference_data '!H:H,"Second Error",0,1),_xlfn.XLOOKUP(LEFT(F1272,12),'Reference_data '!G:G,'Reference_data '!I:I,"First Error",0,1))</f>
        <v>PACKING</v>
      </c>
      <c r="L1272" s="63">
        <v>2781</v>
      </c>
      <c r="M1272" s="10" t="str">
        <f>VLOOKUP(L1272,'Reference_data '!$A$2:$B$17,2,0)</f>
        <v>Bhim Rao</v>
      </c>
      <c r="N1272" s="10" t="str">
        <f>VLOOKUP(L1272,'Reference_data '!$A$2:$C$18,3,0)</f>
        <v>MEC</v>
      </c>
      <c r="O1272" s="134">
        <v>44988</v>
      </c>
      <c r="Q1272" s="134">
        <v>44988</v>
      </c>
      <c r="R1272" s="63">
        <v>1</v>
      </c>
    </row>
    <row r="1273" spans="1:29" ht="26.5" customHeight="1" x14ac:dyDescent="0.35">
      <c r="A1273" s="10">
        <f t="shared" si="51"/>
        <v>10</v>
      </c>
      <c r="B1273" s="63">
        <f t="shared" si="50"/>
        <v>9</v>
      </c>
      <c r="C1273" s="398">
        <v>13168846</v>
      </c>
      <c r="D1273" s="394">
        <v>44989</v>
      </c>
      <c r="E1273" s="34" t="s">
        <v>2271</v>
      </c>
      <c r="F1273" s="34" t="s">
        <v>2144</v>
      </c>
      <c r="G1273" s="34" t="s">
        <v>61</v>
      </c>
      <c r="H1273" s="34" t="s">
        <v>218</v>
      </c>
      <c r="I1273" s="34" t="s">
        <v>219</v>
      </c>
      <c r="J1273" s="34" t="s">
        <v>220</v>
      </c>
      <c r="K1273" s="4" t="str">
        <f>IF(_xlfn.XLOOKUP(LEFT(F1273,12),'Reference_data '!G:G,'Reference_data '!I:I,"First Error",0,1)="First Error",_xlfn.XLOOKUP(LEFT(F1273,7),'Reference_data '!G:G,'Reference_data '!H:H,"Second Error",0,1),_xlfn.XLOOKUP(LEFT(F1273,12),'Reference_data '!G:G,'Reference_data '!I:I,"First Error",0,1))</f>
        <v>PACKING</v>
      </c>
      <c r="L1273" s="63">
        <v>2801</v>
      </c>
      <c r="M1273" s="10" t="str">
        <f>VLOOKUP(L1273,'Reference_data '!$A$2:$B$17,2,0)</f>
        <v>Ramani</v>
      </c>
      <c r="N1273" s="10" t="str">
        <f>VLOOKUP(L1273,'Reference_data '!$A$2:$C$18,3,0)</f>
        <v>INS</v>
      </c>
      <c r="O1273" s="134">
        <v>44988</v>
      </c>
      <c r="Q1273" s="134">
        <v>44988</v>
      </c>
      <c r="R1273" s="63">
        <v>0.5</v>
      </c>
    </row>
    <row r="1274" spans="1:29" ht="26.5" customHeight="1" x14ac:dyDescent="0.35">
      <c r="A1274" s="10">
        <f t="shared" si="51"/>
        <v>9</v>
      </c>
      <c r="B1274" s="63" t="str">
        <f t="shared" ref="B1274:B1337" si="52">IF(J1274="COMP",WEEKNUM(Q1274,16),"")</f>
        <v/>
      </c>
      <c r="C1274" s="413">
        <v>12775352</v>
      </c>
      <c r="D1274" s="342">
        <v>44253</v>
      </c>
      <c r="E1274" s="343" t="s">
        <v>2272</v>
      </c>
      <c r="F1274" s="34" t="s">
        <v>1175</v>
      </c>
      <c r="G1274" s="34" t="s">
        <v>10</v>
      </c>
      <c r="H1274" s="34" t="s">
        <v>213</v>
      </c>
      <c r="I1274" s="34" t="s">
        <v>214</v>
      </c>
      <c r="J1274" s="34" t="s">
        <v>228</v>
      </c>
      <c r="K1274" s="4" t="str">
        <f>IF(_xlfn.XLOOKUP(LEFT(F1274,12),'Reference_data '!G:G,'Reference_data '!I:I,"First Error",0,1)="First Error",_xlfn.XLOOKUP(LEFT(F1274,7),'Reference_data '!G:G,'Reference_data '!H:H,"Second Error",0,1),_xlfn.XLOOKUP(LEFT(F1274,12),'Reference_data '!G:G,'Reference_data '!I:I,"First Error",0,1))</f>
        <v>BOILER</v>
      </c>
      <c r="L1274" s="10"/>
      <c r="M1274" s="10" t="e">
        <f>VLOOKUP(L1274,'Reference_data '!$A$2:$B$17,2,0)</f>
        <v>#N/A</v>
      </c>
      <c r="N1274" s="10" t="e">
        <f>VLOOKUP(L1274,'Reference_data '!$A$2:$C$18,3,0)</f>
        <v>#N/A</v>
      </c>
      <c r="O1274" s="10"/>
      <c r="P1274" s="10"/>
      <c r="Q1274" s="10"/>
      <c r="R1274" s="10"/>
      <c r="S1274" s="4"/>
      <c r="T1274" s="10"/>
      <c r="U1274" s="10"/>
      <c r="V1274" s="26">
        <f t="shared" ref="V1274:V1279" ca="1" si="53">TODAY()</f>
        <v>45194</v>
      </c>
      <c r="W1274" s="10"/>
      <c r="X1274" s="10"/>
      <c r="Y1274" s="10"/>
      <c r="Z1274" s="10"/>
      <c r="AA1274"/>
      <c r="AB1274"/>
      <c r="AC1274"/>
    </row>
    <row r="1275" spans="1:29" ht="26.5" customHeight="1" x14ac:dyDescent="0.35">
      <c r="A1275" s="10">
        <f t="shared" si="51"/>
        <v>9</v>
      </c>
      <c r="B1275" s="63" t="str">
        <f t="shared" si="52"/>
        <v/>
      </c>
      <c r="C1275" s="413">
        <v>12775353</v>
      </c>
      <c r="D1275" s="385">
        <v>44253</v>
      </c>
      <c r="E1275" s="343" t="s">
        <v>2273</v>
      </c>
      <c r="F1275" s="34" t="s">
        <v>2274</v>
      </c>
      <c r="G1275" s="34" t="s">
        <v>92</v>
      </c>
      <c r="H1275" s="34" t="s">
        <v>223</v>
      </c>
      <c r="I1275" s="34" t="s">
        <v>214</v>
      </c>
      <c r="J1275" s="34" t="s">
        <v>228</v>
      </c>
      <c r="K1275" s="4" t="str">
        <f>IF(_xlfn.XLOOKUP(LEFT(F1275,12),'Reference_data '!G:G,'Reference_data '!I:I,"First Error",0,1)="First Error",_xlfn.XLOOKUP(LEFT(F1275,7),'Reference_data '!G:G,'Reference_data '!H:H,"Second Error",0,1),_xlfn.XLOOKUP(LEFT(F1275,12),'Reference_data '!G:G,'Reference_data '!I:I,"First Error",0,1))</f>
        <v>BOILER</v>
      </c>
      <c r="L1275" s="10"/>
      <c r="M1275" s="10" t="e">
        <f>VLOOKUP(L1275,'Reference_data '!$A$2:$B$17,2,0)</f>
        <v>#N/A</v>
      </c>
      <c r="N1275" s="10" t="e">
        <f>VLOOKUP(L1275,'Reference_data '!$A$2:$C$18,3,0)</f>
        <v>#N/A</v>
      </c>
      <c r="O1275" s="10"/>
      <c r="P1275" s="10"/>
      <c r="Q1275" s="10"/>
      <c r="R1275" s="10"/>
      <c r="S1275" s="4"/>
      <c r="T1275" s="10"/>
      <c r="U1275" s="10"/>
      <c r="V1275" s="26">
        <f t="shared" ca="1" si="53"/>
        <v>45194</v>
      </c>
      <c r="W1275" s="10"/>
      <c r="X1275" s="10"/>
      <c r="Y1275" s="10"/>
      <c r="Z1275" s="10"/>
      <c r="AA1275"/>
      <c r="AB1275"/>
      <c r="AC1275"/>
    </row>
    <row r="1276" spans="1:29" ht="26.5" customHeight="1" x14ac:dyDescent="0.35">
      <c r="A1276" s="10">
        <f t="shared" si="51"/>
        <v>10</v>
      </c>
      <c r="B1276" s="63" t="str">
        <f t="shared" si="52"/>
        <v/>
      </c>
      <c r="C1276" s="413">
        <v>12775323</v>
      </c>
      <c r="D1276" s="342">
        <v>44254</v>
      </c>
      <c r="E1276" s="343" t="s">
        <v>2275</v>
      </c>
      <c r="F1276" s="34" t="s">
        <v>2274</v>
      </c>
      <c r="G1276" s="34" t="s">
        <v>10</v>
      </c>
      <c r="H1276" s="34" t="s">
        <v>213</v>
      </c>
      <c r="I1276" s="34" t="s">
        <v>214</v>
      </c>
      <c r="J1276" s="34" t="s">
        <v>228</v>
      </c>
      <c r="K1276" s="4" t="str">
        <f>IF(_xlfn.XLOOKUP(LEFT(F1276,12),'Reference_data '!G:G,'Reference_data '!I:I,"First Error",0,1)="First Error",_xlfn.XLOOKUP(LEFT(F1276,7),'Reference_data '!G:G,'Reference_data '!H:H,"Second Error",0,1),_xlfn.XLOOKUP(LEFT(F1276,12),'Reference_data '!G:G,'Reference_data '!I:I,"First Error",0,1))</f>
        <v>BOILER</v>
      </c>
      <c r="L1276" s="10"/>
      <c r="M1276" s="10" t="s">
        <v>2276</v>
      </c>
      <c r="N1276" s="10" t="e">
        <f>VLOOKUP(L1276,'Reference_data '!$A$2:$C$18,3,0)</f>
        <v>#N/A</v>
      </c>
      <c r="O1276" s="26">
        <v>44989</v>
      </c>
      <c r="P1276" s="10"/>
      <c r="Q1276" s="10"/>
      <c r="R1276" s="10"/>
      <c r="S1276" s="4"/>
      <c r="T1276" s="10"/>
      <c r="U1276" s="10"/>
      <c r="V1276" s="26">
        <f t="shared" ca="1" si="53"/>
        <v>45194</v>
      </c>
      <c r="W1276" s="10"/>
      <c r="X1276" s="10"/>
      <c r="Y1276" s="10"/>
      <c r="Z1276" s="10"/>
      <c r="AA1276"/>
      <c r="AB1276"/>
      <c r="AC1276"/>
    </row>
    <row r="1277" spans="1:29" ht="26.5" customHeight="1" x14ac:dyDescent="0.35">
      <c r="A1277" s="10">
        <f t="shared" si="51"/>
        <v>43</v>
      </c>
      <c r="B1277" s="63" t="str">
        <f t="shared" si="52"/>
        <v/>
      </c>
      <c r="C1277" s="413">
        <v>12895728</v>
      </c>
      <c r="D1277" s="385">
        <v>44488</v>
      </c>
      <c r="E1277" s="343" t="s">
        <v>2277</v>
      </c>
      <c r="F1277" s="34" t="s">
        <v>2278</v>
      </c>
      <c r="G1277" s="34" t="s">
        <v>92</v>
      </c>
      <c r="H1277" s="34" t="s">
        <v>218</v>
      </c>
      <c r="I1277" s="34" t="s">
        <v>344</v>
      </c>
      <c r="J1277" s="34" t="s">
        <v>228</v>
      </c>
      <c r="K1277" s="4" t="str">
        <f>IF(_xlfn.XLOOKUP(LEFT(F1277,12),'Reference_data '!G:G,'Reference_data '!I:I,"First Error",0,1)="First Error",_xlfn.XLOOKUP(LEFT(F1277,7),'Reference_data '!G:G,'Reference_data '!H:H,"Second Error",0,1),_xlfn.XLOOKUP(LEFT(F1277,12),'Reference_data '!G:G,'Reference_data '!I:I,"First Error",0,1))</f>
        <v xml:space="preserve"> ETP</v>
      </c>
      <c r="L1277" s="10">
        <v>8</v>
      </c>
      <c r="M1277" s="10" t="e">
        <f>VLOOKUP(L1277,'Reference_data '!$A$2:$B$17,2,0)</f>
        <v>#N/A</v>
      </c>
      <c r="N1277" s="10" t="str">
        <f>VLOOKUP(L1277,'Reference_data '!$A$2:$C$18,3,0)</f>
        <v>EXT</v>
      </c>
      <c r="O1277" s="26">
        <v>44987</v>
      </c>
      <c r="P1277" s="10"/>
      <c r="Q1277" s="10"/>
      <c r="R1277" s="10"/>
      <c r="S1277" s="4" t="s">
        <v>2279</v>
      </c>
      <c r="T1277" s="10"/>
      <c r="U1277" s="10"/>
      <c r="V1277" s="26">
        <f t="shared" ca="1" si="53"/>
        <v>45194</v>
      </c>
      <c r="W1277" s="10"/>
      <c r="X1277" s="10">
        <v>1005183904</v>
      </c>
      <c r="Y1277" s="10"/>
      <c r="Z1277" s="10"/>
      <c r="AA1277"/>
      <c r="AB1277"/>
      <c r="AC1277" s="64" t="e">
        <f>_xlfn.XLOOKUP(C1277,DATA1,DATA4,"NA",0,1)</f>
        <v>#REF!</v>
      </c>
    </row>
    <row r="1278" spans="1:29" ht="26.5" customHeight="1" x14ac:dyDescent="0.35">
      <c r="A1278" s="10">
        <f t="shared" si="51"/>
        <v>48</v>
      </c>
      <c r="B1278" s="63">
        <f t="shared" si="52"/>
        <v>1</v>
      </c>
      <c r="C1278" s="413">
        <v>12912571</v>
      </c>
      <c r="D1278" s="342">
        <v>44522</v>
      </c>
      <c r="E1278" s="343" t="s">
        <v>2280</v>
      </c>
      <c r="F1278" s="34" t="s">
        <v>2281</v>
      </c>
      <c r="G1278" s="34" t="s">
        <v>10</v>
      </c>
      <c r="H1278" s="34" t="s">
        <v>223</v>
      </c>
      <c r="I1278" s="34" t="s">
        <v>233</v>
      </c>
      <c r="J1278" s="34" t="s">
        <v>220</v>
      </c>
      <c r="K1278" s="4" t="str">
        <f>IF(_xlfn.XLOOKUP(LEFT(F1278,12),'Reference_data '!G:G,'Reference_data '!I:I,"First Error",0,1)="First Error",_xlfn.XLOOKUP(LEFT(F1278,7),'Reference_data '!G:G,'Reference_data '!H:H,"Second Error",0,1),_xlfn.XLOOKUP(LEFT(F1278,12),'Reference_data '!G:G,'Reference_data '!I:I,"First Error",0,1))</f>
        <v>BOILER-WATER TREATMENT PLANT WTP</v>
      </c>
      <c r="L1278" s="10"/>
      <c r="M1278" s="10" t="e">
        <f>VLOOKUP(L1278,'Reference_data '!$A$2:$B$17,2,0)</f>
        <v>#N/A</v>
      </c>
      <c r="N1278" s="10" t="e">
        <f>VLOOKUP(L1278,'Reference_data '!$A$2:$C$18,3,0)</f>
        <v>#N/A</v>
      </c>
      <c r="O1278" s="26">
        <v>44870</v>
      </c>
      <c r="P1278" s="10"/>
      <c r="Q1278" s="10"/>
      <c r="R1278" s="10"/>
      <c r="S1278" s="4" t="s">
        <v>2282</v>
      </c>
      <c r="T1278" s="10"/>
      <c r="U1278" s="10"/>
      <c r="V1278" s="26">
        <f t="shared" ca="1" si="53"/>
        <v>45194</v>
      </c>
      <c r="W1278" s="10"/>
      <c r="X1278" s="10"/>
      <c r="Y1278" s="10"/>
      <c r="Z1278" s="10"/>
      <c r="AA1278"/>
      <c r="AB1278"/>
      <c r="AC1278" s="64" t="e">
        <f>_xlfn.XLOOKUP(C1278,DATA1,DATA4,"NA",0,1)</f>
        <v>#REF!</v>
      </c>
    </row>
    <row r="1279" spans="1:29" ht="26.5" customHeight="1" x14ac:dyDescent="0.35">
      <c r="A1279" s="10">
        <f t="shared" si="51"/>
        <v>18</v>
      </c>
      <c r="B1279" s="10">
        <f t="shared" si="52"/>
        <v>1</v>
      </c>
      <c r="C1279" s="413">
        <v>13002356</v>
      </c>
      <c r="D1279" s="342">
        <v>44687</v>
      </c>
      <c r="E1279" s="343" t="s">
        <v>2283</v>
      </c>
      <c r="F1279" s="34" t="s">
        <v>2284</v>
      </c>
      <c r="G1279" s="34" t="s">
        <v>10</v>
      </c>
      <c r="H1279" s="34" t="s">
        <v>213</v>
      </c>
      <c r="I1279" s="34" t="s">
        <v>369</v>
      </c>
      <c r="J1279" s="34" t="s">
        <v>220</v>
      </c>
      <c r="K1279" s="4" t="str">
        <f>IF(_xlfn.XLOOKUP(LEFT(F1279,12),'Reference_data '!G:G,'Reference_data '!I:I,"First Error",0,1)="First Error",_xlfn.XLOOKUP(LEFT(F1279,7),'Reference_data '!G:G,'Reference_data '!H:H,"Second Error",0,1),_xlfn.XLOOKUP(LEFT(F1279,12),'Reference_data '!G:G,'Reference_data '!I:I,"First Error",0,1))</f>
        <v>REFINERY-NEW CIE PLANT  300 TPD</v>
      </c>
      <c r="L1279" s="10"/>
      <c r="M1279" s="10" t="e">
        <f>VLOOKUP(L1279,'Reference_data '!$A$2:$B$17,2,0)</f>
        <v>#N/A</v>
      </c>
      <c r="N1279" s="10" t="e">
        <f>VLOOKUP(L1279,'Reference_data '!$A$2:$C$18,3,0)</f>
        <v>#N/A</v>
      </c>
      <c r="O1279" s="10"/>
      <c r="P1279" s="10"/>
      <c r="Q1279" s="10"/>
      <c r="R1279" s="10"/>
      <c r="S1279" s="401" t="s">
        <v>1095</v>
      </c>
      <c r="T1279" s="10"/>
      <c r="U1279" s="10"/>
      <c r="V1279" s="26">
        <f t="shared" ca="1" si="53"/>
        <v>45194</v>
      </c>
      <c r="W1279" s="10" t="str" cm="1">
        <f t="array" ref="W1279">IF(J1279="WMAT",_xlfn.IFS(U1279-V1279=0,"Update require",U1279-V1279&lt;0,"Pending follow up",U1279-V1279&gt;0,"ASK Later"),"")</f>
        <v/>
      </c>
      <c r="X1279" s="10"/>
      <c r="Y1279" s="10"/>
      <c r="Z1279" s="10"/>
      <c r="AA1279"/>
      <c r="AB1279"/>
      <c r="AC1279" s="64" t="e">
        <f>_xlfn.XLOOKUP(C1279,DATA1,DATA4,"NA",0,1)</f>
        <v>#REF!</v>
      </c>
    </row>
    <row r="1280" spans="1:29" ht="26.5" customHeight="1" x14ac:dyDescent="0.35">
      <c r="A1280" s="10">
        <f t="shared" si="51"/>
        <v>25</v>
      </c>
      <c r="B1280" s="63" t="str">
        <f t="shared" si="52"/>
        <v/>
      </c>
      <c r="C1280" s="398">
        <v>13027886</v>
      </c>
      <c r="D1280" s="146">
        <v>44735</v>
      </c>
      <c r="E1280" s="343" t="s">
        <v>2285</v>
      </c>
      <c r="F1280" s="34" t="s">
        <v>1583</v>
      </c>
      <c r="G1280" s="34" t="s">
        <v>10</v>
      </c>
      <c r="H1280" s="34" t="s">
        <v>218</v>
      </c>
      <c r="I1280" s="34" t="s">
        <v>344</v>
      </c>
      <c r="J1280" s="34" t="s">
        <v>228</v>
      </c>
      <c r="K1280" s="4" t="str">
        <f>IF(_xlfn.XLOOKUP(LEFT(F1280,12),'Reference_data '!G:G,'Reference_data '!I:I,"First Error",0,1)="First Error",_xlfn.XLOOKUP(LEFT(F1280,7),'Reference_data '!G:G,'Reference_data '!H:H,"Second Error",0,1),_xlfn.XLOOKUP(LEFT(F1280,12),'Reference_data '!G:G,'Reference_data '!I:I,"First Error",0,1))</f>
        <v xml:space="preserve"> ETP</v>
      </c>
      <c r="L1280" s="63">
        <v>2787</v>
      </c>
      <c r="M1280" s="63" t="str">
        <f>VLOOKUP(L1280,'Reference_data '!$A$2:$B$17,2,0)</f>
        <v>Vikram</v>
      </c>
      <c r="N1280" s="10" t="str">
        <f>VLOOKUP(L1280,'Reference_data '!$A$2:$C$18,3,0)</f>
        <v>MEC</v>
      </c>
      <c r="O1280" s="134">
        <v>44902</v>
      </c>
      <c r="S1280" s="139" t="s">
        <v>2286</v>
      </c>
      <c r="AC1280" s="64" t="e">
        <f>_xlfn.XLOOKUP(C1280,DATA1,DATA4,"NA",0,1)</f>
        <v>#REF!</v>
      </c>
    </row>
    <row r="1281" spans="1:29" ht="26.5" customHeight="1" x14ac:dyDescent="0.35">
      <c r="A1281" s="10">
        <f t="shared" si="51"/>
        <v>39</v>
      </c>
      <c r="B1281" s="63" t="str">
        <f t="shared" si="52"/>
        <v/>
      </c>
      <c r="C1281" s="398">
        <v>13077772</v>
      </c>
      <c r="D1281" s="146">
        <v>44829</v>
      </c>
      <c r="E1281" s="343" t="s">
        <v>2287</v>
      </c>
      <c r="F1281" s="34" t="s">
        <v>394</v>
      </c>
      <c r="G1281" s="34" t="s">
        <v>10</v>
      </c>
      <c r="H1281" s="34" t="s">
        <v>218</v>
      </c>
      <c r="I1281" s="34" t="s">
        <v>435</v>
      </c>
      <c r="J1281" s="34" t="s">
        <v>228</v>
      </c>
      <c r="K1281" s="4" t="str">
        <f>IF(_xlfn.XLOOKUP(LEFT(F1281,12),'Reference_data '!G:G,'Reference_data '!I:I,"First Error",0,1)="First Error",_xlfn.XLOOKUP(LEFT(F1281,7),'Reference_data '!G:G,'Reference_data '!H:H,"Second Error",0,1),_xlfn.XLOOKUP(LEFT(F1281,12),'Reference_data '!G:G,'Reference_data '!I:I,"First Error",0,1))</f>
        <v>PACKING</v>
      </c>
      <c r="M1281" s="63" t="e">
        <f>VLOOKUP(L1281,'Reference_data '!$A$2:$B$17,2,0)</f>
        <v>#N/A</v>
      </c>
      <c r="N1281" s="10" t="e">
        <f>VLOOKUP(L1281,'Reference_data '!$A$2:$C$18,3,0)</f>
        <v>#N/A</v>
      </c>
      <c r="AC1281" s="64" t="e">
        <f>_xlfn.XLOOKUP(C1281,DATA1,DATA4,"NA",0,1)</f>
        <v>#REF!</v>
      </c>
    </row>
    <row r="1282" spans="1:29" ht="26.5" customHeight="1" x14ac:dyDescent="0.35">
      <c r="A1282" s="10">
        <f t="shared" si="51"/>
        <v>46</v>
      </c>
      <c r="B1282" s="63" t="str">
        <f t="shared" si="52"/>
        <v/>
      </c>
      <c r="C1282" s="398">
        <v>13107088</v>
      </c>
      <c r="D1282" s="146">
        <v>44881</v>
      </c>
      <c r="E1282" s="343" t="s">
        <v>2288</v>
      </c>
      <c r="F1282" s="34" t="s">
        <v>1456</v>
      </c>
      <c r="G1282" s="34" t="s">
        <v>92</v>
      </c>
      <c r="H1282" s="34" t="s">
        <v>218</v>
      </c>
      <c r="I1282" s="34" t="s">
        <v>307</v>
      </c>
      <c r="J1282" s="34" t="s">
        <v>228</v>
      </c>
      <c r="K1282" s="4" t="str">
        <f>IF(_xlfn.XLOOKUP(LEFT(F1282,12),'Reference_data '!G:G,'Reference_data '!I:I,"First Error",0,1)="First Error",_xlfn.XLOOKUP(LEFT(F1282,7),'Reference_data '!G:G,'Reference_data '!H:H,"Second Error",0,1),_xlfn.XLOOKUP(LEFT(F1282,12),'Reference_data '!G:G,'Reference_data '!I:I,"First Error",0,1))</f>
        <v>SUBSTATION</v>
      </c>
      <c r="M1282" s="10" t="e">
        <f>VLOOKUP(L1282,'Reference_data '!$A$2:$B$17,2,0)</f>
        <v>#N/A</v>
      </c>
      <c r="N1282" s="10" t="e">
        <f>VLOOKUP(L1282,'Reference_data '!$A$2:$C$18,3,0)</f>
        <v>#N/A</v>
      </c>
      <c r="S1282" s="139" t="s">
        <v>2289</v>
      </c>
    </row>
    <row r="1283" spans="1:29" ht="26.5" customHeight="1" x14ac:dyDescent="0.35">
      <c r="A1283" s="10">
        <f t="shared" ref="A1283:A1346" si="54">WEEKNUM($D1283,16)</f>
        <v>35</v>
      </c>
      <c r="B1283" s="10">
        <f t="shared" si="52"/>
        <v>1</v>
      </c>
      <c r="C1283" s="398">
        <v>13063682</v>
      </c>
      <c r="D1283" s="146">
        <v>44802</v>
      </c>
      <c r="E1283" s="343" t="s">
        <v>2290</v>
      </c>
      <c r="F1283" s="34" t="s">
        <v>160</v>
      </c>
      <c r="G1283" s="34" t="s">
        <v>61</v>
      </c>
      <c r="H1283" s="34" t="s">
        <v>237</v>
      </c>
      <c r="I1283" s="34" t="s">
        <v>369</v>
      </c>
      <c r="J1283" s="34" t="s">
        <v>220</v>
      </c>
      <c r="K1283" s="4" t="str">
        <f>IF(_xlfn.XLOOKUP(LEFT(F1283,12),'Reference_data '!G:G,'Reference_data '!I:I,"First Error",0,1)="First Error",_xlfn.XLOOKUP(LEFT(F1283,7),'Reference_data '!G:G,'Reference_data '!H:H,"Second Error",0,1),_xlfn.XLOOKUP(LEFT(F1283,12),'Reference_data '!G:G,'Reference_data '!I:I,"First Error",0,1))</f>
        <v>REFINERY-NEW CIE PLANT  300 TPD</v>
      </c>
      <c r="L1283" s="63">
        <v>8</v>
      </c>
      <c r="M1283" s="63" t="s">
        <v>370</v>
      </c>
      <c r="N1283" s="10" t="str">
        <f>VLOOKUP(L1283,'Reference_data '!$A$2:$C$18,3,0)</f>
        <v>EXT</v>
      </c>
      <c r="O1283" s="134">
        <v>44804</v>
      </c>
      <c r="P1283" s="134">
        <v>44979</v>
      </c>
      <c r="S1283" s="139" t="s">
        <v>2291</v>
      </c>
      <c r="AC1283" s="64" t="e">
        <f>_xlfn.XLOOKUP(C1283,DATA1,DATA4,"NA",0,1)</f>
        <v>#REF!</v>
      </c>
    </row>
    <row r="1284" spans="1:29" ht="26.5" customHeight="1" x14ac:dyDescent="0.35">
      <c r="A1284" s="10">
        <f t="shared" si="54"/>
        <v>35</v>
      </c>
      <c r="B1284" s="10">
        <f t="shared" si="52"/>
        <v>1</v>
      </c>
      <c r="C1284" s="398">
        <v>13063683</v>
      </c>
      <c r="D1284" s="146">
        <v>44802</v>
      </c>
      <c r="E1284" s="343" t="s">
        <v>2292</v>
      </c>
      <c r="F1284" s="34" t="s">
        <v>160</v>
      </c>
      <c r="G1284" s="34" t="s">
        <v>61</v>
      </c>
      <c r="H1284" s="34" t="s">
        <v>237</v>
      </c>
      <c r="I1284" s="34" t="s">
        <v>369</v>
      </c>
      <c r="J1284" s="34" t="s">
        <v>220</v>
      </c>
      <c r="K1284" s="4" t="str">
        <f>IF(_xlfn.XLOOKUP(LEFT(F1284,12),'Reference_data '!G:G,'Reference_data '!I:I,"First Error",0,1)="First Error",_xlfn.XLOOKUP(LEFT(F1284,7),'Reference_data '!G:G,'Reference_data '!H:H,"Second Error",0,1),_xlfn.XLOOKUP(LEFT(F1284,12),'Reference_data '!G:G,'Reference_data '!I:I,"First Error",0,1))</f>
        <v>REFINERY-NEW CIE PLANT  300 TPD</v>
      </c>
      <c r="L1284" s="63">
        <v>8</v>
      </c>
      <c r="M1284" s="63" t="s">
        <v>370</v>
      </c>
      <c r="N1284" s="10" t="str">
        <f>VLOOKUP(L1284,'Reference_data '!$A$2:$C$18,3,0)</f>
        <v>EXT</v>
      </c>
      <c r="O1284" s="134">
        <v>44804</v>
      </c>
      <c r="S1284" s="139" t="s">
        <v>2293</v>
      </c>
      <c r="AC1284" s="64" t="e">
        <f>_xlfn.XLOOKUP(C1284,DATA1,DATA4,"NA",0,1)</f>
        <v>#REF!</v>
      </c>
    </row>
    <row r="1285" spans="1:29" ht="26.5" customHeight="1" x14ac:dyDescent="0.35">
      <c r="A1285" s="10">
        <f t="shared" si="54"/>
        <v>19</v>
      </c>
      <c r="B1285" s="10" t="str">
        <f t="shared" si="52"/>
        <v/>
      </c>
      <c r="C1285" s="413">
        <v>13002843</v>
      </c>
      <c r="D1285" s="385">
        <v>44688</v>
      </c>
      <c r="E1285" s="343" t="s">
        <v>2294</v>
      </c>
      <c r="F1285" s="34" t="s">
        <v>160</v>
      </c>
      <c r="G1285" s="34" t="s">
        <v>92</v>
      </c>
      <c r="H1285" s="34" t="s">
        <v>237</v>
      </c>
      <c r="I1285" s="34" t="s">
        <v>369</v>
      </c>
      <c r="J1285" s="34" t="s">
        <v>300</v>
      </c>
      <c r="K1285" s="4" t="str">
        <f>IF(_xlfn.XLOOKUP(LEFT(F1285,12),'Reference_data '!G:G,'Reference_data '!I:I,"First Error",0,1)="First Error",_xlfn.XLOOKUP(LEFT(F1285,7),'Reference_data '!G:G,'Reference_data '!H:H,"Second Error",0,1),_xlfn.XLOOKUP(LEFT(F1285,12),'Reference_data '!G:G,'Reference_data '!I:I,"First Error",0,1))</f>
        <v>REFINERY-NEW CIE PLANT  300 TPD</v>
      </c>
      <c r="L1285" s="10"/>
      <c r="M1285" s="10" t="e">
        <f>VLOOKUP(L1285,'Reference_data '!$A$2:$B$17,2,0)</f>
        <v>#N/A</v>
      </c>
      <c r="N1285" s="10" t="e">
        <f>VLOOKUP(L1285,'Reference_data '!$A$2:$C$18,3,0)</f>
        <v>#N/A</v>
      </c>
      <c r="O1285" s="10"/>
      <c r="P1285" s="10"/>
      <c r="Q1285" s="10"/>
      <c r="R1285" s="10"/>
      <c r="S1285" s="4" t="s">
        <v>1949</v>
      </c>
      <c r="T1285" s="10"/>
      <c r="U1285" s="10"/>
      <c r="V1285" s="26">
        <f ca="1">TODAY()</f>
        <v>45194</v>
      </c>
      <c r="W1285" s="10" t="str" cm="1">
        <f t="array" ref="W1285">IF(J1285="WMAT",_xlfn.IFS(U1285-V1285=0,"Update require",U1285-V1285&lt;0,"Pending follow up",U1285-V1285&gt;0,"ASK Later"),"")</f>
        <v/>
      </c>
      <c r="X1285" s="10"/>
      <c r="Y1285" s="10"/>
      <c r="Z1285" s="10"/>
      <c r="AA1285"/>
      <c r="AB1285"/>
      <c r="AC1285" s="64" t="e">
        <f>_xlfn.XLOOKUP(C1285,DATA1,DATA4,"NA",0,1)</f>
        <v>#REF!</v>
      </c>
    </row>
    <row r="1286" spans="1:29" ht="26.5" customHeight="1" x14ac:dyDescent="0.35">
      <c r="A1286" s="10">
        <f t="shared" si="54"/>
        <v>4</v>
      </c>
      <c r="B1286" s="63" t="str">
        <f t="shared" si="52"/>
        <v/>
      </c>
      <c r="C1286" s="398">
        <v>13144348</v>
      </c>
      <c r="D1286" s="146">
        <v>44949</v>
      </c>
      <c r="E1286" s="34" t="s">
        <v>1650</v>
      </c>
      <c r="F1286" s="34" t="s">
        <v>182</v>
      </c>
      <c r="G1286" s="34" t="s">
        <v>61</v>
      </c>
      <c r="H1286" s="34" t="s">
        <v>218</v>
      </c>
      <c r="I1286" s="34" t="s">
        <v>255</v>
      </c>
      <c r="J1286" s="34" t="s">
        <v>228</v>
      </c>
      <c r="K1286" s="4" t="str">
        <f>IF(_xlfn.XLOOKUP(LEFT(F1286,12),'Reference_data '!G:G,'Reference_data '!I:I,"First Error",0,1)="First Error",_xlfn.XLOOKUP(LEFT(F1286,7),'Reference_data '!G:G,'Reference_data '!H:H,"Second Error",0,1),_xlfn.XLOOKUP(LEFT(F1286,12),'Reference_data '!G:G,'Reference_data '!I:I,"First Error",0,1))</f>
        <v>Kandla plant</v>
      </c>
      <c r="M1286" s="10" t="e">
        <f>VLOOKUP(L1286,'Reference_data '!$A$2:$B$17,2,0)</f>
        <v>#N/A</v>
      </c>
      <c r="N1286" s="10" t="e">
        <f>VLOOKUP(L1286,'Reference_data '!$A$2:$C$18,3,0)</f>
        <v>#N/A</v>
      </c>
    </row>
    <row r="1287" spans="1:29" ht="26.5" customHeight="1" x14ac:dyDescent="0.35">
      <c r="A1287" s="10">
        <f t="shared" si="54"/>
        <v>4</v>
      </c>
      <c r="B1287" s="63" t="str">
        <f t="shared" si="52"/>
        <v/>
      </c>
      <c r="C1287" s="398">
        <v>13145773</v>
      </c>
      <c r="D1287" s="394">
        <v>44951</v>
      </c>
      <c r="E1287" s="34" t="s">
        <v>1912</v>
      </c>
      <c r="F1287" s="34" t="s">
        <v>1261</v>
      </c>
      <c r="G1287" s="34" t="s">
        <v>92</v>
      </c>
      <c r="H1287" s="34" t="s">
        <v>218</v>
      </c>
      <c r="I1287" s="34" t="s">
        <v>219</v>
      </c>
      <c r="J1287" s="34" t="s">
        <v>228</v>
      </c>
      <c r="K1287" s="4" t="str">
        <f>IF(_xlfn.XLOOKUP(LEFT(F1287,12),'Reference_data '!G:G,'Reference_data '!I:I,"First Error",0,1)="First Error",_xlfn.XLOOKUP(LEFT(F1287,7),'Reference_data '!G:G,'Reference_data '!H:H,"Second Error",0,1),_xlfn.XLOOKUP(LEFT(F1287,12),'Reference_data '!G:G,'Reference_data '!I:I,"First Error",0,1))</f>
        <v>PACKING</v>
      </c>
      <c r="M1287" s="10" t="e">
        <f>VLOOKUP(L1287,'Reference_data '!$A$2:$B$17,2,0)</f>
        <v>#N/A</v>
      </c>
      <c r="N1287" s="10" t="e">
        <f>VLOOKUP(L1287,'Reference_data '!$A$2:$C$18,3,0)</f>
        <v>#N/A</v>
      </c>
    </row>
    <row r="1288" spans="1:29" ht="26.5" customHeight="1" x14ac:dyDescent="0.35">
      <c r="A1288" s="10">
        <f t="shared" si="54"/>
        <v>5</v>
      </c>
      <c r="B1288" s="63" t="str">
        <f t="shared" si="52"/>
        <v/>
      </c>
      <c r="C1288" s="398">
        <v>13149098</v>
      </c>
      <c r="D1288" s="394">
        <v>44957</v>
      </c>
      <c r="E1288" s="34" t="s">
        <v>2295</v>
      </c>
      <c r="F1288" s="34" t="s">
        <v>236</v>
      </c>
      <c r="G1288" s="34" t="s">
        <v>61</v>
      </c>
      <c r="H1288" s="34" t="s">
        <v>237</v>
      </c>
      <c r="I1288" s="34" t="s">
        <v>285</v>
      </c>
      <c r="J1288" s="34" t="s">
        <v>228</v>
      </c>
      <c r="K1288" s="4" t="str">
        <f>IF(_xlfn.XLOOKUP(LEFT(F1288,12),'Reference_data '!G:G,'Reference_data '!I:I,"First Error",0,1)="First Error",_xlfn.XLOOKUP(LEFT(F1288,7),'Reference_data '!G:G,'Reference_data '!H:H,"Second Error",0,1),_xlfn.XLOOKUP(LEFT(F1288,12),'Reference_data '!G:G,'Reference_data '!I:I,"First Error",0,1))</f>
        <v>PACKING</v>
      </c>
      <c r="M1288" s="10" t="e">
        <f>VLOOKUP(L1288,'Reference_data '!$A$2:$B$17,2,0)</f>
        <v>#N/A</v>
      </c>
      <c r="N1288" s="10" t="e">
        <f>VLOOKUP(L1288,'Reference_data '!$A$2:$C$18,3,0)</f>
        <v>#N/A</v>
      </c>
    </row>
    <row r="1289" spans="1:29" ht="26.5" customHeight="1" x14ac:dyDescent="0.35">
      <c r="A1289" s="10">
        <f t="shared" si="54"/>
        <v>5</v>
      </c>
      <c r="B1289" s="63" t="str">
        <f t="shared" si="52"/>
        <v/>
      </c>
      <c r="C1289" s="398">
        <v>13149789</v>
      </c>
      <c r="D1289" s="394">
        <v>44958</v>
      </c>
      <c r="E1289" s="34" t="s">
        <v>2296</v>
      </c>
      <c r="F1289" s="34" t="s">
        <v>1303</v>
      </c>
      <c r="G1289" s="34" t="s">
        <v>61</v>
      </c>
      <c r="H1289" s="34" t="s">
        <v>218</v>
      </c>
      <c r="I1289" s="34" t="s">
        <v>435</v>
      </c>
      <c r="J1289" s="34" t="s">
        <v>228</v>
      </c>
      <c r="K1289" s="4" t="str">
        <f>IF(_xlfn.XLOOKUP(LEFT(F1289,12),'Reference_data '!G:G,'Reference_data '!I:I,"First Error",0,1)="First Error",_xlfn.XLOOKUP(LEFT(F1289,7),'Reference_data '!G:G,'Reference_data '!H:H,"Second Error",0,1),_xlfn.XLOOKUP(LEFT(F1289,12),'Reference_data '!G:G,'Reference_data '!I:I,"First Error",0,1))</f>
        <v>PACKING</v>
      </c>
      <c r="M1289" s="10" t="e">
        <f>VLOOKUP(L1289,'Reference_data '!$A$2:$B$17,2,0)</f>
        <v>#N/A</v>
      </c>
      <c r="N1289" s="10" t="e">
        <f>VLOOKUP(L1289,'Reference_data '!$A$2:$C$18,3,0)</f>
        <v>#N/A</v>
      </c>
      <c r="Q1289" s="134">
        <v>44958</v>
      </c>
      <c r="S1289" s="139" t="s">
        <v>2297</v>
      </c>
    </row>
    <row r="1290" spans="1:29" ht="26.5" customHeight="1" x14ac:dyDescent="0.35">
      <c r="A1290" s="10">
        <f t="shared" si="54"/>
        <v>6</v>
      </c>
      <c r="B1290" s="63" t="str">
        <f t="shared" si="52"/>
        <v/>
      </c>
      <c r="C1290" s="398">
        <v>13151662</v>
      </c>
      <c r="D1290" s="394">
        <v>44961</v>
      </c>
      <c r="E1290" s="34" t="s">
        <v>2298</v>
      </c>
      <c r="F1290" s="34" t="s">
        <v>72</v>
      </c>
      <c r="G1290" s="34" t="s">
        <v>61</v>
      </c>
      <c r="H1290" s="34" t="s">
        <v>218</v>
      </c>
      <c r="I1290" s="34" t="s">
        <v>291</v>
      </c>
      <c r="J1290" s="34" t="s">
        <v>228</v>
      </c>
      <c r="K1290" s="4" t="str">
        <f>IF(_xlfn.XLOOKUP(LEFT(F1290,12),'Reference_data '!G:G,'Reference_data '!I:I,"First Error",0,1)="First Error",_xlfn.XLOOKUP(LEFT(F1290,7),'Reference_data '!G:G,'Reference_data '!H:H,"Second Error",0,1),_xlfn.XLOOKUP(LEFT(F1290,12),'Reference_data '!G:G,'Reference_data '!I:I,"First Error",0,1))</f>
        <v>PACKING TANKFARM PMFG</v>
      </c>
      <c r="M1290" s="10" t="e">
        <f>VLOOKUP(L1290,'Reference_data '!$A$2:$B$17,2,0)</f>
        <v>#N/A</v>
      </c>
      <c r="N1290" s="10" t="e">
        <f>VLOOKUP(L1290,'Reference_data '!$A$2:$C$18,3,0)</f>
        <v>#N/A</v>
      </c>
    </row>
    <row r="1291" spans="1:29" ht="26.5" customHeight="1" x14ac:dyDescent="0.35">
      <c r="A1291" s="10">
        <f t="shared" si="54"/>
        <v>9</v>
      </c>
      <c r="B1291" s="63">
        <f t="shared" si="52"/>
        <v>1</v>
      </c>
      <c r="C1291" s="398">
        <v>13168268</v>
      </c>
      <c r="D1291" s="146">
        <v>44988</v>
      </c>
      <c r="E1291" s="34" t="s">
        <v>2299</v>
      </c>
      <c r="F1291" s="34" t="s">
        <v>160</v>
      </c>
      <c r="G1291" s="34" t="s">
        <v>10</v>
      </c>
      <c r="H1291" s="34" t="s">
        <v>218</v>
      </c>
      <c r="I1291" s="34" t="s">
        <v>287</v>
      </c>
      <c r="J1291" s="34" t="s">
        <v>220</v>
      </c>
      <c r="K1291" s="4" t="str">
        <f>IF(_xlfn.XLOOKUP(LEFT(F1291,12),'Reference_data '!G:G,'Reference_data '!I:I,"First Error",0,1)="First Error",_xlfn.XLOOKUP(LEFT(F1291,7),'Reference_data '!G:G,'Reference_data '!H:H,"Second Error",0,1),_xlfn.XLOOKUP(LEFT(F1291,12),'Reference_data '!G:G,'Reference_data '!I:I,"First Error",0,1))</f>
        <v>REFINERY-NEW CIE PLANT  300 TPD</v>
      </c>
      <c r="M1291" s="10" t="e">
        <f>VLOOKUP(L1291,'Reference_data '!$A$2:$B$17,2,0)</f>
        <v>#N/A</v>
      </c>
      <c r="N1291" s="10" t="e">
        <f>VLOOKUP(L1291,'Reference_data '!$A$2:$C$18,3,0)</f>
        <v>#N/A</v>
      </c>
      <c r="S1291" s="401" t="s">
        <v>1095</v>
      </c>
    </row>
    <row r="1292" spans="1:29" ht="26.5" customHeight="1" x14ac:dyDescent="0.35">
      <c r="A1292" s="10">
        <f t="shared" si="54"/>
        <v>28</v>
      </c>
      <c r="B1292" s="10">
        <f t="shared" si="52"/>
        <v>1</v>
      </c>
      <c r="C1292" s="398">
        <v>13036606</v>
      </c>
      <c r="D1292" s="387">
        <v>44751</v>
      </c>
      <c r="E1292" s="343" t="s">
        <v>2300</v>
      </c>
      <c r="F1292" s="34" t="s">
        <v>160</v>
      </c>
      <c r="G1292" s="34" t="s">
        <v>92</v>
      </c>
      <c r="H1292" s="34" t="s">
        <v>218</v>
      </c>
      <c r="I1292" s="34" t="s">
        <v>251</v>
      </c>
      <c r="J1292" s="34" t="s">
        <v>220</v>
      </c>
      <c r="K1292" s="4" t="str">
        <f>IF(_xlfn.XLOOKUP(LEFT(F1292,12),'Reference_data '!G:G,'Reference_data '!I:I,"First Error",0,1)="First Error",_xlfn.XLOOKUP(LEFT(F1292,7),'Reference_data '!G:G,'Reference_data '!H:H,"Second Error",0,1),_xlfn.XLOOKUP(LEFT(F1292,12),'Reference_data '!G:G,'Reference_data '!I:I,"First Error",0,1))</f>
        <v>REFINERY-NEW CIE PLANT  300 TPD</v>
      </c>
      <c r="L1292" s="63">
        <v>2801</v>
      </c>
      <c r="M1292" s="63" t="str">
        <f>VLOOKUP(L1292,'Reference_data '!$A$2:$B$17,2,0)</f>
        <v>Ramani</v>
      </c>
      <c r="N1292" s="10" t="str">
        <f>VLOOKUP(L1292,'Reference_data '!$A$2:$C$18,3,0)</f>
        <v>INS</v>
      </c>
      <c r="O1292" s="134">
        <v>44753</v>
      </c>
      <c r="S1292" s="139" t="s">
        <v>242</v>
      </c>
      <c r="AC1292" s="64" t="e">
        <f>_xlfn.XLOOKUP(C1292,DATA1,DATA4,"NA",0,1)</f>
        <v>#REF!</v>
      </c>
    </row>
    <row r="1293" spans="1:29" ht="26.5" customHeight="1" x14ac:dyDescent="0.35">
      <c r="A1293" s="10">
        <f t="shared" si="54"/>
        <v>10</v>
      </c>
      <c r="B1293" s="63">
        <f t="shared" si="52"/>
        <v>1</v>
      </c>
      <c r="C1293" s="398">
        <v>13168821</v>
      </c>
      <c r="D1293" s="146">
        <v>44989</v>
      </c>
      <c r="E1293" s="34" t="s">
        <v>2301</v>
      </c>
      <c r="F1293" s="34" t="s">
        <v>184</v>
      </c>
      <c r="G1293" s="34" t="s">
        <v>61</v>
      </c>
      <c r="H1293" s="34" t="s">
        <v>327</v>
      </c>
      <c r="I1293" s="34" t="s">
        <v>328</v>
      </c>
      <c r="J1293" s="34" t="s">
        <v>220</v>
      </c>
      <c r="K1293" s="4" t="str">
        <f>IF(_xlfn.XLOOKUP(LEFT(F1293,12),'Reference_data '!G:G,'Reference_data '!I:I,"First Error",0,1)="First Error",_xlfn.XLOOKUP(LEFT(F1293,7),'Reference_data '!G:G,'Reference_data '!H:H,"Second Error",0,1),_xlfn.XLOOKUP(LEFT(F1293,12),'Reference_data '!G:G,'Reference_data '!I:I,"First Error",0,1))</f>
        <v>BUILDINGS &amp; INFRASTRUCTURE</v>
      </c>
      <c r="M1293" s="10" t="e">
        <f>VLOOKUP(L1293,'Reference_data '!$A$2:$B$17,2,0)</f>
        <v>#N/A</v>
      </c>
      <c r="N1293" s="10" t="e">
        <f>VLOOKUP(L1293,'Reference_data '!$A$2:$C$18,3,0)</f>
        <v>#N/A</v>
      </c>
      <c r="S1293" s="404" t="s">
        <v>225</v>
      </c>
    </row>
    <row r="1294" spans="1:29" ht="26.5" customHeight="1" x14ac:dyDescent="0.35">
      <c r="A1294" s="10">
        <f t="shared" si="54"/>
        <v>10</v>
      </c>
      <c r="B1294" s="63" t="str">
        <f t="shared" si="52"/>
        <v/>
      </c>
      <c r="C1294" s="398">
        <v>13168822</v>
      </c>
      <c r="D1294" s="146">
        <v>44989</v>
      </c>
      <c r="E1294" s="34" t="s">
        <v>2302</v>
      </c>
      <c r="F1294" s="34" t="s">
        <v>182</v>
      </c>
      <c r="G1294" s="34" t="s">
        <v>10</v>
      </c>
      <c r="H1294" s="34" t="s">
        <v>327</v>
      </c>
      <c r="I1294" s="34" t="s">
        <v>328</v>
      </c>
      <c r="J1294" s="34" t="s">
        <v>246</v>
      </c>
      <c r="K1294" s="4" t="str">
        <f>IF(_xlfn.XLOOKUP(LEFT(F1294,12),'Reference_data '!G:G,'Reference_data '!I:I,"First Error",0,1)="First Error",_xlfn.XLOOKUP(LEFT(F1294,7),'Reference_data '!G:G,'Reference_data '!H:H,"Second Error",0,1),_xlfn.XLOOKUP(LEFT(F1294,12),'Reference_data '!G:G,'Reference_data '!I:I,"First Error",0,1))</f>
        <v>Kandla plant</v>
      </c>
      <c r="M1294" s="10" t="e">
        <f>VLOOKUP(L1294,'Reference_data '!$A$2:$B$17,2,0)</f>
        <v>#N/A</v>
      </c>
      <c r="N1294" s="10" t="e">
        <f>VLOOKUP(L1294,'Reference_data '!$A$2:$C$18,3,0)</f>
        <v>#N/A</v>
      </c>
    </row>
    <row r="1295" spans="1:29" ht="26.5" customHeight="1" x14ac:dyDescent="0.35">
      <c r="A1295" s="10">
        <f t="shared" si="54"/>
        <v>10</v>
      </c>
      <c r="B1295" s="63">
        <f t="shared" si="52"/>
        <v>1</v>
      </c>
      <c r="C1295" s="398">
        <v>13168906</v>
      </c>
      <c r="D1295" s="146">
        <v>44989</v>
      </c>
      <c r="E1295" s="34" t="s">
        <v>2303</v>
      </c>
      <c r="F1295" s="34" t="s">
        <v>2304</v>
      </c>
      <c r="G1295" s="34" t="s">
        <v>61</v>
      </c>
      <c r="H1295" s="34" t="s">
        <v>218</v>
      </c>
      <c r="I1295" s="34" t="s">
        <v>468</v>
      </c>
      <c r="J1295" s="34" t="s">
        <v>220</v>
      </c>
      <c r="K1295" s="4" t="str">
        <f>IF(_xlfn.XLOOKUP(LEFT(F1295,12),'Reference_data '!G:G,'Reference_data '!I:I,"First Error",0,1)="First Error",_xlfn.XLOOKUP(LEFT(F1295,7),'Reference_data '!G:G,'Reference_data '!H:H,"Second Error",0,1),_xlfn.XLOOKUP(LEFT(F1295,12),'Reference_data '!G:G,'Reference_data '!I:I,"First Error",0,1))</f>
        <v>BAKERY 96 TON</v>
      </c>
      <c r="L1295" s="63">
        <v>8</v>
      </c>
      <c r="M1295" s="10" t="s">
        <v>2305</v>
      </c>
      <c r="N1295" s="10" t="str">
        <f>VLOOKUP(L1295,'Reference_data '!$A$2:$C$18,3,0)</f>
        <v>EXT</v>
      </c>
      <c r="O1295" s="134">
        <v>44992</v>
      </c>
    </row>
    <row r="1296" spans="1:29" ht="26.5" customHeight="1" x14ac:dyDescent="0.35">
      <c r="A1296" s="10">
        <f t="shared" si="54"/>
        <v>10</v>
      </c>
      <c r="B1296" s="63">
        <f t="shared" si="52"/>
        <v>1</v>
      </c>
      <c r="C1296" s="398">
        <v>13168953</v>
      </c>
      <c r="D1296" s="394">
        <v>44989</v>
      </c>
      <c r="E1296" s="34" t="s">
        <v>2306</v>
      </c>
      <c r="F1296" s="34" t="s">
        <v>184</v>
      </c>
      <c r="G1296" s="34" t="s">
        <v>61</v>
      </c>
      <c r="H1296" s="34" t="s">
        <v>327</v>
      </c>
      <c r="I1296" s="34" t="s">
        <v>328</v>
      </c>
      <c r="J1296" s="34" t="s">
        <v>220</v>
      </c>
      <c r="K1296" s="4" t="str">
        <f>IF(_xlfn.XLOOKUP(LEFT(F1296,12),'Reference_data '!G:G,'Reference_data '!I:I,"First Error",0,1)="First Error",_xlfn.XLOOKUP(LEFT(F1296,7),'Reference_data '!G:G,'Reference_data '!H:H,"Second Error",0,1),_xlfn.XLOOKUP(LEFT(F1296,12),'Reference_data '!G:G,'Reference_data '!I:I,"First Error",0,1))</f>
        <v>BUILDINGS &amp; INFRASTRUCTURE</v>
      </c>
      <c r="M1296" s="10" t="e">
        <f>VLOOKUP(L1296,'Reference_data '!$A$2:$B$17,2,0)</f>
        <v>#N/A</v>
      </c>
      <c r="N1296" s="10" t="e">
        <f>VLOOKUP(L1296,'Reference_data '!$A$2:$C$18,3,0)</f>
        <v>#N/A</v>
      </c>
    </row>
    <row r="1297" spans="1:27" ht="26.5" customHeight="1" x14ac:dyDescent="0.35">
      <c r="A1297" s="10">
        <f t="shared" si="54"/>
        <v>10</v>
      </c>
      <c r="B1297" s="63">
        <f t="shared" si="52"/>
        <v>10</v>
      </c>
      <c r="C1297" s="398">
        <v>13168996</v>
      </c>
      <c r="D1297" s="394">
        <v>44989</v>
      </c>
      <c r="E1297" s="34" t="s">
        <v>2307</v>
      </c>
      <c r="F1297" s="34" t="s">
        <v>80</v>
      </c>
      <c r="G1297" s="34" t="s">
        <v>61</v>
      </c>
      <c r="H1297" s="34" t="s">
        <v>218</v>
      </c>
      <c r="I1297" s="34" t="s">
        <v>285</v>
      </c>
      <c r="J1297" s="34" t="s">
        <v>220</v>
      </c>
      <c r="K1297" s="4" t="str">
        <f>IF(_xlfn.XLOOKUP(LEFT(F1297,12),'Reference_data '!G:G,'Reference_data '!I:I,"First Error",0,1)="First Error",_xlfn.XLOOKUP(LEFT(F1297,7),'Reference_data '!G:G,'Reference_data '!H:H,"Second Error",0,1),_xlfn.XLOOKUP(LEFT(F1297,12),'Reference_data '!G:G,'Reference_data '!I:I,"First Error",0,1))</f>
        <v>PACKING</v>
      </c>
      <c r="L1297" s="63">
        <v>3195</v>
      </c>
      <c r="M1297" s="10" t="str">
        <f>VLOOKUP(L1297,'Reference_data '!$A$2:$B$17,2,0)</f>
        <v>Mehul</v>
      </c>
      <c r="N1297" s="10" t="str">
        <f>VLOOKUP(L1297,'Reference_data '!$A$2:$C$18,3,0)</f>
        <v>ELE</v>
      </c>
      <c r="O1297" s="134">
        <v>44989</v>
      </c>
      <c r="Q1297" s="134">
        <v>44989</v>
      </c>
      <c r="R1297" s="63">
        <v>0.8</v>
      </c>
      <c r="S1297" s="139" t="s">
        <v>2308</v>
      </c>
    </row>
    <row r="1298" spans="1:27" ht="26.5" customHeight="1" x14ac:dyDescent="0.35">
      <c r="A1298" s="10">
        <f t="shared" si="54"/>
        <v>10</v>
      </c>
      <c r="B1298" s="63" t="str">
        <f t="shared" si="52"/>
        <v/>
      </c>
      <c r="C1298" s="398">
        <v>13169004</v>
      </c>
      <c r="D1298" s="146">
        <v>44989</v>
      </c>
      <c r="E1298" s="34" t="s">
        <v>2309</v>
      </c>
      <c r="F1298" s="34" t="s">
        <v>380</v>
      </c>
      <c r="G1298" s="34" t="s">
        <v>117</v>
      </c>
      <c r="H1298" s="34" t="s">
        <v>327</v>
      </c>
      <c r="I1298" s="34" t="s">
        <v>270</v>
      </c>
      <c r="J1298" s="34" t="s">
        <v>246</v>
      </c>
      <c r="K1298" s="4" t="str">
        <f>IF(_xlfn.XLOOKUP(LEFT(F1298,12),'Reference_data '!G:G,'Reference_data '!I:I,"First Error",0,1)="First Error",_xlfn.XLOOKUP(LEFT(F1298,7),'Reference_data '!G:G,'Reference_data '!H:H,"Second Error",0,1),_xlfn.XLOOKUP(LEFT(F1298,12),'Reference_data '!G:G,'Reference_data '!I:I,"First Error",0,1))</f>
        <v>RAW PRODUCT TANKFARM RMFG</v>
      </c>
      <c r="M1298" s="10" t="e">
        <f>VLOOKUP(L1298,'Reference_data '!$A$2:$B$17,2,0)</f>
        <v>#N/A</v>
      </c>
      <c r="N1298" s="10" t="e">
        <f>VLOOKUP(L1298,'Reference_data '!$A$2:$C$18,3,0)</f>
        <v>#N/A</v>
      </c>
    </row>
    <row r="1299" spans="1:27" ht="26.5" customHeight="1" x14ac:dyDescent="0.35">
      <c r="A1299" s="10">
        <f t="shared" si="54"/>
        <v>10</v>
      </c>
      <c r="B1299" s="63">
        <f t="shared" si="52"/>
        <v>10</v>
      </c>
      <c r="C1299" s="398">
        <v>13169011</v>
      </c>
      <c r="D1299" s="146">
        <v>44989</v>
      </c>
      <c r="E1299" s="34" t="s">
        <v>2310</v>
      </c>
      <c r="F1299" s="34" t="s">
        <v>2311</v>
      </c>
      <c r="G1299" s="34" t="s">
        <v>61</v>
      </c>
      <c r="H1299" s="34" t="s">
        <v>218</v>
      </c>
      <c r="I1299" s="34" t="s">
        <v>344</v>
      </c>
      <c r="J1299" s="34" t="s">
        <v>220</v>
      </c>
      <c r="K1299" s="321" t="str">
        <f>IF(_xlfn.XLOOKUP(LEFT(F1299,12),'Reference_data '!G:G,'Reference_data '!I:I,"First Error",0,1)="First Error",_xlfn.XLOOKUP(LEFT(F1299,7),'Reference_data '!G:G,'Reference_data '!H:H,"Second Error",0,1),_xlfn.XLOOKUP(LEFT(F1299,12),'Reference_data '!G:G,'Reference_data '!I:I,"First Error",0,1))</f>
        <v xml:space="preserve"> ETP</v>
      </c>
      <c r="L1299" s="322">
        <v>2787</v>
      </c>
      <c r="M1299" s="32" t="str">
        <f>VLOOKUP(L1299,'Reference_data '!$A$2:$B$17,2,0)</f>
        <v>Vikram</v>
      </c>
      <c r="N1299" s="32" t="str">
        <f>VLOOKUP(L1299,'Reference_data '!$A$2:$C$18,3,0)</f>
        <v>MEC</v>
      </c>
      <c r="O1299" s="323">
        <v>44989</v>
      </c>
      <c r="P1299" s="322"/>
      <c r="Q1299" s="323">
        <v>44989</v>
      </c>
      <c r="R1299" s="322">
        <v>1</v>
      </c>
      <c r="S1299" s="324" t="s">
        <v>2312</v>
      </c>
      <c r="AA1299" s="64" t="s">
        <v>140</v>
      </c>
    </row>
    <row r="1300" spans="1:27" ht="26.5" customHeight="1" x14ac:dyDescent="0.35">
      <c r="A1300" s="10">
        <f t="shared" si="54"/>
        <v>6</v>
      </c>
      <c r="B1300" s="63" t="e">
        <f t="shared" si="52"/>
        <v>#VALUE!</v>
      </c>
      <c r="C1300" s="177">
        <v>13154914</v>
      </c>
      <c r="D1300" s="376">
        <v>44966</v>
      </c>
      <c r="E1300" s="131" t="s">
        <v>2313</v>
      </c>
      <c r="F1300" s="25" t="s">
        <v>80</v>
      </c>
      <c r="G1300" s="25" t="s">
        <v>61</v>
      </c>
      <c r="H1300" s="25" t="s">
        <v>237</v>
      </c>
      <c r="I1300" s="25" t="s">
        <v>285</v>
      </c>
      <c r="J1300" s="25" t="s">
        <v>220</v>
      </c>
      <c r="K1300" s="4" t="str">
        <f>IF(_xlfn.XLOOKUP(LEFT(F1300,12),'Reference_data '!G:G,'Reference_data '!I:I,"First Error",0,1)="First Error",_xlfn.XLOOKUP(LEFT(F1300,7),'Reference_data '!G:G,'Reference_data '!H:H,"Second Error",0,1),_xlfn.XLOOKUP(LEFT(F1300,12),'Reference_data '!G:G,'Reference_data '!I:I,"First Error",0,1))</f>
        <v>PACKING</v>
      </c>
      <c r="M1300" s="10" t="e">
        <f>VLOOKUP(L1300,'Reference_data '!$A$2:$B$17,2,0)</f>
        <v>#N/A</v>
      </c>
      <c r="N1300" s="10" t="e">
        <f>VLOOKUP(L1300,'Reference_data '!$A$2:$C$18,3,0)</f>
        <v>#N/A</v>
      </c>
      <c r="O1300" s="134">
        <v>45002</v>
      </c>
      <c r="Q1300" s="139" t="s">
        <v>2314</v>
      </c>
      <c r="S1300" s="139" t="s">
        <v>2315</v>
      </c>
    </row>
    <row r="1301" spans="1:27" ht="26.5" customHeight="1" x14ac:dyDescent="0.35">
      <c r="A1301" s="10">
        <f t="shared" si="54"/>
        <v>10</v>
      </c>
      <c r="B1301" s="63">
        <f t="shared" si="52"/>
        <v>10</v>
      </c>
      <c r="C1301" s="398">
        <v>13169021</v>
      </c>
      <c r="D1301" s="394">
        <v>44990</v>
      </c>
      <c r="E1301" s="34" t="s">
        <v>2316</v>
      </c>
      <c r="F1301" s="34" t="s">
        <v>2317</v>
      </c>
      <c r="G1301" s="34" t="s">
        <v>92</v>
      </c>
      <c r="H1301" s="34" t="s">
        <v>218</v>
      </c>
      <c r="I1301" s="34" t="s">
        <v>219</v>
      </c>
      <c r="J1301" s="34" t="s">
        <v>220</v>
      </c>
      <c r="K1301" s="326" t="str">
        <f>IF(_xlfn.XLOOKUP(LEFT(F1301,12),'Reference_data '!G:G,'Reference_data '!I:I,"First Error",0,1)="First Error",_xlfn.XLOOKUP(LEFT(F1301,7),'Reference_data '!G:G,'Reference_data '!H:H,"Second Error",0,1),_xlfn.XLOOKUP(LEFT(F1301,12),'Reference_data '!G:G,'Reference_data '!I:I,"First Error",0,1))</f>
        <v>PACKING</v>
      </c>
      <c r="L1301" s="242">
        <v>2801</v>
      </c>
      <c r="M1301" s="30" t="str">
        <f>VLOOKUP(L1301,'Reference_data '!$A$2:$B$17,2,0)</f>
        <v>Ramani</v>
      </c>
      <c r="N1301" s="30" t="str">
        <f>VLOOKUP(L1301,'Reference_data '!$A$2:$C$18,3,0)</f>
        <v>INS</v>
      </c>
      <c r="O1301" s="272">
        <v>44992</v>
      </c>
      <c r="P1301" s="242"/>
      <c r="Q1301" s="272">
        <v>44992</v>
      </c>
      <c r="R1301" s="242">
        <v>0.5</v>
      </c>
      <c r="S1301" s="241">
        <v>24</v>
      </c>
    </row>
    <row r="1302" spans="1:27" ht="26.5" customHeight="1" x14ac:dyDescent="0.35">
      <c r="A1302" s="10">
        <f t="shared" si="54"/>
        <v>10</v>
      </c>
      <c r="B1302" s="63">
        <f t="shared" si="52"/>
        <v>10</v>
      </c>
      <c r="C1302" s="398">
        <v>13169021</v>
      </c>
      <c r="D1302" s="394">
        <v>44990</v>
      </c>
      <c r="E1302" s="34" t="s">
        <v>2316</v>
      </c>
      <c r="F1302" s="34" t="s">
        <v>2317</v>
      </c>
      <c r="G1302" s="34" t="s">
        <v>92</v>
      </c>
      <c r="H1302" s="34" t="s">
        <v>218</v>
      </c>
      <c r="I1302" s="34" t="s">
        <v>219</v>
      </c>
      <c r="J1302" s="34" t="s">
        <v>220</v>
      </c>
      <c r="K1302" s="4" t="str">
        <f>IF(_xlfn.XLOOKUP(LEFT(F1302,12),'Reference_data '!G:G,'Reference_data '!I:I,"First Error",0,1)="First Error",_xlfn.XLOOKUP(LEFT(F1302,7),'Reference_data '!G:G,'Reference_data '!H:H,"Second Error",0,1),_xlfn.XLOOKUP(LEFT(F1302,12),'Reference_data '!G:G,'Reference_data '!I:I,"First Error",0,1))</f>
        <v>PACKING</v>
      </c>
      <c r="L1302" s="63">
        <v>3346</v>
      </c>
      <c r="M1302" s="10" t="str">
        <f>VLOOKUP(L1302,'Reference_data '!$A$2:$B$17,2,0)</f>
        <v>Manish</v>
      </c>
      <c r="N1302" s="10" t="str">
        <f>VLOOKUP(L1302,'Reference_data '!$A$2:$C$18,3,0)</f>
        <v>INS</v>
      </c>
      <c r="O1302" s="134">
        <v>44989</v>
      </c>
      <c r="Q1302" s="134">
        <v>44989</v>
      </c>
      <c r="R1302" s="63">
        <v>0.5</v>
      </c>
      <c r="S1302" s="139" t="s">
        <v>221</v>
      </c>
    </row>
    <row r="1303" spans="1:27" ht="26.5" customHeight="1" x14ac:dyDescent="0.35">
      <c r="A1303" s="10">
        <f t="shared" si="54"/>
        <v>10</v>
      </c>
      <c r="B1303" s="63">
        <f t="shared" si="52"/>
        <v>1</v>
      </c>
      <c r="C1303" s="398">
        <v>13169034</v>
      </c>
      <c r="D1303" s="146">
        <v>44989</v>
      </c>
      <c r="E1303" s="34" t="s">
        <v>2318</v>
      </c>
      <c r="F1303" s="34" t="s">
        <v>106</v>
      </c>
      <c r="G1303" s="34" t="s">
        <v>61</v>
      </c>
      <c r="H1303" s="34" t="s">
        <v>218</v>
      </c>
      <c r="I1303" s="34" t="s">
        <v>835</v>
      </c>
      <c r="J1303" s="34" t="s">
        <v>220</v>
      </c>
      <c r="K1303" s="4" t="str">
        <f>IF(_xlfn.XLOOKUP(LEFT(F1303,12),'Reference_data '!G:G,'Reference_data '!I:I,"First Error",0,1)="First Error",_xlfn.XLOOKUP(LEFT(F1303,7),'Reference_data '!G:G,'Reference_data '!H:H,"Second Error",0,1),_xlfn.XLOOKUP(LEFT(F1303,12),'Reference_data '!G:G,'Reference_data '!I:I,"First Error",0,1))</f>
        <v>WAREHOUSE</v>
      </c>
      <c r="M1303" s="10" t="e">
        <f>VLOOKUP(L1303,'Reference_data '!$A$2:$B$17,2,0)</f>
        <v>#N/A</v>
      </c>
      <c r="N1303" s="10" t="e">
        <f>VLOOKUP(L1303,'Reference_data '!$A$2:$C$18,3,0)</f>
        <v>#N/A</v>
      </c>
    </row>
    <row r="1304" spans="1:27" ht="26.5" customHeight="1" x14ac:dyDescent="0.35">
      <c r="A1304" s="10">
        <f t="shared" si="54"/>
        <v>10</v>
      </c>
      <c r="B1304" s="63">
        <f t="shared" si="52"/>
        <v>10</v>
      </c>
      <c r="C1304" s="398">
        <v>13169044</v>
      </c>
      <c r="D1304" s="146">
        <v>44989</v>
      </c>
      <c r="E1304" s="34" t="s">
        <v>2319</v>
      </c>
      <c r="F1304" s="34" t="s">
        <v>1921</v>
      </c>
      <c r="G1304" s="34" t="s">
        <v>10</v>
      </c>
      <c r="H1304" s="34" t="s">
        <v>218</v>
      </c>
      <c r="I1304" s="34" t="s">
        <v>435</v>
      </c>
      <c r="J1304" s="34" t="s">
        <v>220</v>
      </c>
      <c r="K1304" s="4" t="str">
        <f>IF(_xlfn.XLOOKUP(LEFT(F1304,12),'Reference_data '!G:G,'Reference_data '!I:I,"First Error",0,1)="First Error",_xlfn.XLOOKUP(LEFT(F1304,7),'Reference_data '!G:G,'Reference_data '!H:H,"Second Error",0,1),_xlfn.XLOOKUP(LEFT(F1304,12),'Reference_data '!G:G,'Reference_data '!I:I,"First Error",0,1))</f>
        <v>PACKING</v>
      </c>
      <c r="L1304" s="63">
        <v>3070</v>
      </c>
      <c r="M1304" s="10" t="str">
        <f>VLOOKUP(L1304,'Reference_data '!$A$2:$B$17,2,0)</f>
        <v>Mahesh</v>
      </c>
      <c r="N1304" s="10" t="str">
        <f>VLOOKUP(L1304,'Reference_data '!$A$2:$C$18,3,0)</f>
        <v>MEC</v>
      </c>
      <c r="O1304" s="134">
        <v>44989</v>
      </c>
      <c r="Q1304" s="134">
        <v>44989</v>
      </c>
      <c r="R1304" s="63">
        <v>1</v>
      </c>
      <c r="S1304" s="139" t="s">
        <v>2320</v>
      </c>
      <c r="AA1304" s="64" t="s">
        <v>140</v>
      </c>
    </row>
    <row r="1305" spans="1:27" ht="26.5" customHeight="1" x14ac:dyDescent="0.35">
      <c r="A1305" s="10">
        <f t="shared" si="54"/>
        <v>10</v>
      </c>
      <c r="B1305" s="63">
        <f t="shared" si="52"/>
        <v>10</v>
      </c>
      <c r="C1305" s="398">
        <v>13169045</v>
      </c>
      <c r="D1305" s="394">
        <v>44989</v>
      </c>
      <c r="E1305" s="34" t="s">
        <v>2321</v>
      </c>
      <c r="F1305" s="34" t="s">
        <v>284</v>
      </c>
      <c r="G1305" s="34" t="s">
        <v>92</v>
      </c>
      <c r="H1305" s="34" t="s">
        <v>218</v>
      </c>
      <c r="I1305" s="34" t="s">
        <v>435</v>
      </c>
      <c r="J1305" s="34" t="s">
        <v>220</v>
      </c>
      <c r="K1305" s="4" t="str">
        <f>IF(_xlfn.XLOOKUP(LEFT(F1305,12),'Reference_data '!G:G,'Reference_data '!I:I,"First Error",0,1)="First Error",_xlfn.XLOOKUP(LEFT(F1305,7),'Reference_data '!G:G,'Reference_data '!H:H,"Second Error",0,1),_xlfn.XLOOKUP(LEFT(F1305,12),'Reference_data '!G:G,'Reference_data '!I:I,"First Error",0,1))</f>
        <v>PACKING</v>
      </c>
      <c r="L1305" s="134">
        <v>2800</v>
      </c>
      <c r="M1305" s="10" t="str">
        <f>VLOOKUP(L1305,'Reference_data '!$A$2:$B$17,2,0)</f>
        <v>Dhaval</v>
      </c>
      <c r="N1305" s="10" t="str">
        <f>VLOOKUP(L1305,'Reference_data '!$A$2:$C$18,3,0)</f>
        <v>INS</v>
      </c>
      <c r="O1305" s="134">
        <v>44989</v>
      </c>
      <c r="Q1305" s="134">
        <v>44989</v>
      </c>
      <c r="R1305" s="63">
        <v>1</v>
      </c>
      <c r="AA1305" s="64" t="s">
        <v>140</v>
      </c>
    </row>
    <row r="1306" spans="1:27" ht="26.5" customHeight="1" x14ac:dyDescent="0.35">
      <c r="A1306" s="10">
        <f t="shared" si="54"/>
        <v>47</v>
      </c>
      <c r="B1306" s="10">
        <f t="shared" si="52"/>
        <v>1</v>
      </c>
      <c r="C1306" s="398">
        <v>13110379</v>
      </c>
      <c r="D1306" s="146">
        <v>44887</v>
      </c>
      <c r="E1306" s="343" t="s">
        <v>2322</v>
      </c>
      <c r="F1306" s="34" t="s">
        <v>160</v>
      </c>
      <c r="G1306" s="34" t="s">
        <v>92</v>
      </c>
      <c r="H1306" s="34" t="s">
        <v>218</v>
      </c>
      <c r="I1306" s="34" t="s">
        <v>251</v>
      </c>
      <c r="J1306" s="34" t="s">
        <v>220</v>
      </c>
      <c r="K1306" s="4" t="str">
        <f>IF(_xlfn.XLOOKUP(LEFT(F1306,12),'Reference_data '!G:G,'Reference_data '!I:I,"First Error",0,1)="First Error",_xlfn.XLOOKUP(LEFT(F1306,7),'Reference_data '!G:G,'Reference_data '!H:H,"Second Error",0,1),_xlfn.XLOOKUP(LEFT(F1306,12),'Reference_data '!G:G,'Reference_data '!I:I,"First Error",0,1))</f>
        <v>REFINERY-NEW CIE PLANT  300 TPD</v>
      </c>
      <c r="M1306" s="10" t="e">
        <f>VLOOKUP(L1306,'Reference_data '!$A$2:$B$17,2,0)</f>
        <v>#N/A</v>
      </c>
      <c r="N1306" s="10" t="e">
        <f>VLOOKUP(L1306,'Reference_data '!$A$2:$C$18,3,0)</f>
        <v>#N/A</v>
      </c>
    </row>
    <row r="1307" spans="1:27" ht="26.5" customHeight="1" x14ac:dyDescent="0.35">
      <c r="A1307" s="10">
        <f t="shared" si="54"/>
        <v>10</v>
      </c>
      <c r="B1307" s="63">
        <f t="shared" si="52"/>
        <v>10</v>
      </c>
      <c r="C1307" s="398">
        <v>13169134</v>
      </c>
      <c r="D1307" s="146">
        <v>44990</v>
      </c>
      <c r="E1307" s="34" t="s">
        <v>2323</v>
      </c>
      <c r="F1307" s="34" t="s">
        <v>559</v>
      </c>
      <c r="G1307" s="34" t="s">
        <v>10</v>
      </c>
      <c r="H1307" s="34" t="s">
        <v>223</v>
      </c>
      <c r="I1307" s="34" t="s">
        <v>238</v>
      </c>
      <c r="J1307" s="34" t="s">
        <v>220</v>
      </c>
      <c r="K1307" s="4" t="str">
        <f>IF(_xlfn.XLOOKUP(LEFT(F1307,12),'Reference_data '!G:G,'Reference_data '!I:I,"First Error",0,1)="First Error",_xlfn.XLOOKUP(LEFT(F1307,7),'Reference_data '!G:G,'Reference_data '!H:H,"Second Error",0,1),_xlfn.XLOOKUP(LEFT(F1307,12),'Reference_data '!G:G,'Reference_data '!I:I,"First Error",0,1))</f>
        <v>PACKING-MOULDING PLANT</v>
      </c>
      <c r="L1307" s="63">
        <v>2781</v>
      </c>
      <c r="M1307" s="10" t="str">
        <f>VLOOKUP(L1307,'Reference_data '!$A$2:$B$17,2,0)</f>
        <v>Bhim Rao</v>
      </c>
      <c r="N1307" s="10" t="str">
        <f>VLOOKUP(L1307,'Reference_data '!$A$2:$C$18,3,0)</f>
        <v>MEC</v>
      </c>
      <c r="O1307" s="134">
        <v>44989</v>
      </c>
      <c r="Q1307" s="134">
        <v>44989</v>
      </c>
      <c r="R1307" s="63">
        <v>1.5</v>
      </c>
      <c r="S1307" s="139" t="s">
        <v>2324</v>
      </c>
      <c r="AA1307" s="64" t="s">
        <v>140</v>
      </c>
    </row>
    <row r="1308" spans="1:27" ht="26.5" customHeight="1" x14ac:dyDescent="0.35">
      <c r="A1308" s="10">
        <f t="shared" si="54"/>
        <v>10</v>
      </c>
      <c r="B1308" s="63">
        <f t="shared" si="52"/>
        <v>10</v>
      </c>
      <c r="C1308" s="398">
        <v>13169148</v>
      </c>
      <c r="D1308" s="394">
        <v>44990</v>
      </c>
      <c r="E1308" s="34" t="s">
        <v>2325</v>
      </c>
      <c r="F1308" s="34" t="s">
        <v>1921</v>
      </c>
      <c r="G1308" s="34" t="s">
        <v>61</v>
      </c>
      <c r="H1308" s="34" t="s">
        <v>218</v>
      </c>
      <c r="I1308" s="34" t="s">
        <v>435</v>
      </c>
      <c r="J1308" s="34" t="s">
        <v>220</v>
      </c>
      <c r="K1308" s="4" t="str">
        <f>IF(_xlfn.XLOOKUP(LEFT(F1308,12),'Reference_data '!G:G,'Reference_data '!I:I,"First Error",0,1)="First Error",_xlfn.XLOOKUP(LEFT(F1308,7),'Reference_data '!G:G,'Reference_data '!H:H,"Second Error",0,1),_xlfn.XLOOKUP(LEFT(F1308,12),'Reference_data '!G:G,'Reference_data '!I:I,"First Error",0,1))</f>
        <v>PACKING</v>
      </c>
      <c r="L1308" s="63">
        <v>2801</v>
      </c>
      <c r="M1308" s="10" t="str">
        <f>VLOOKUP(L1308,'Reference_data '!$A$2:$B$17,2,0)</f>
        <v>Ramani</v>
      </c>
      <c r="N1308" s="10" t="str">
        <f>VLOOKUP(L1308,'Reference_data '!$A$2:$C$18,3,0)</f>
        <v>INS</v>
      </c>
      <c r="O1308" s="134">
        <v>44990</v>
      </c>
      <c r="Q1308" s="134">
        <v>44990</v>
      </c>
      <c r="S1308" s="139" t="s">
        <v>2326</v>
      </c>
      <c r="AA1308" s="64" t="s">
        <v>14</v>
      </c>
    </row>
    <row r="1309" spans="1:27" ht="26.5" customHeight="1" x14ac:dyDescent="0.35">
      <c r="A1309" s="10">
        <f t="shared" si="54"/>
        <v>10</v>
      </c>
      <c r="B1309" s="63">
        <f t="shared" si="52"/>
        <v>1</v>
      </c>
      <c r="C1309" s="398">
        <v>13169149</v>
      </c>
      <c r="D1309" s="146">
        <v>44990</v>
      </c>
      <c r="E1309" s="34" t="s">
        <v>2327</v>
      </c>
      <c r="F1309" s="34" t="s">
        <v>1217</v>
      </c>
      <c r="G1309" s="34" t="s">
        <v>10</v>
      </c>
      <c r="H1309" s="34" t="s">
        <v>218</v>
      </c>
      <c r="I1309" s="34" t="s">
        <v>435</v>
      </c>
      <c r="J1309" s="34" t="s">
        <v>220</v>
      </c>
      <c r="K1309" s="4" t="str">
        <f>IF(_xlfn.XLOOKUP(LEFT(F1309,12),'Reference_data '!G:G,'Reference_data '!I:I,"First Error",0,1)="First Error",_xlfn.XLOOKUP(LEFT(F1309,7),'Reference_data '!G:G,'Reference_data '!H:H,"Second Error",0,1),_xlfn.XLOOKUP(LEFT(F1309,12),'Reference_data '!G:G,'Reference_data '!I:I,"First Error",0,1))</f>
        <v>PACKING</v>
      </c>
      <c r="M1309" s="10" t="e">
        <f>VLOOKUP(L1309,'Reference_data '!$A$2:$B$17,2,0)</f>
        <v>#N/A</v>
      </c>
      <c r="N1309" s="10" t="e">
        <f>VLOOKUP(L1309,'Reference_data '!$A$2:$C$18,3,0)</f>
        <v>#N/A</v>
      </c>
    </row>
    <row r="1310" spans="1:27" ht="26.5" customHeight="1" x14ac:dyDescent="0.35">
      <c r="A1310" s="10">
        <f t="shared" si="54"/>
        <v>10</v>
      </c>
      <c r="B1310" s="63">
        <f t="shared" si="52"/>
        <v>10</v>
      </c>
      <c r="C1310" s="398">
        <v>13169151</v>
      </c>
      <c r="D1310" s="146">
        <v>44990</v>
      </c>
      <c r="E1310" s="34" t="s">
        <v>2328</v>
      </c>
      <c r="F1310" s="34" t="s">
        <v>723</v>
      </c>
      <c r="G1310" s="34" t="s">
        <v>10</v>
      </c>
      <c r="H1310" s="34" t="s">
        <v>218</v>
      </c>
      <c r="I1310" s="34" t="s">
        <v>435</v>
      </c>
      <c r="J1310" s="34" t="s">
        <v>220</v>
      </c>
      <c r="K1310" s="4" t="str">
        <f>IF(_xlfn.XLOOKUP(LEFT(F1310,12),'Reference_data '!G:G,'Reference_data '!I:I,"First Error",0,1)="First Error",_xlfn.XLOOKUP(LEFT(F1310,7),'Reference_data '!G:G,'Reference_data '!H:H,"Second Error",0,1),_xlfn.XLOOKUP(LEFT(F1310,12),'Reference_data '!G:G,'Reference_data '!I:I,"First Error",0,1))</f>
        <v>PACKING</v>
      </c>
      <c r="L1310" s="63">
        <v>2785</v>
      </c>
      <c r="M1310" s="10" t="str">
        <f>VLOOKUP(L1310,'Reference_data '!$A$2:$B$17,2,0)</f>
        <v>Manu</v>
      </c>
      <c r="N1310" s="10" t="str">
        <f>VLOOKUP(L1310,'Reference_data '!$A$2:$C$18,3,0)</f>
        <v>MEC</v>
      </c>
      <c r="O1310" s="134">
        <v>44991</v>
      </c>
      <c r="Q1310" s="134">
        <v>44991</v>
      </c>
      <c r="R1310" s="63">
        <v>0.5</v>
      </c>
      <c r="AA1310" s="64" t="s">
        <v>140</v>
      </c>
    </row>
    <row r="1311" spans="1:27" ht="26.5" customHeight="1" x14ac:dyDescent="0.35">
      <c r="A1311" s="10">
        <f t="shared" si="54"/>
        <v>10</v>
      </c>
      <c r="B1311" s="63">
        <f t="shared" si="52"/>
        <v>1</v>
      </c>
      <c r="C1311" s="398">
        <v>13169153</v>
      </c>
      <c r="D1311" s="394">
        <v>44990</v>
      </c>
      <c r="E1311" s="34" t="s">
        <v>2329</v>
      </c>
      <c r="F1311" s="34" t="s">
        <v>828</v>
      </c>
      <c r="G1311" s="34" t="s">
        <v>92</v>
      </c>
      <c r="H1311" s="34" t="s">
        <v>218</v>
      </c>
      <c r="I1311" s="34" t="s">
        <v>435</v>
      </c>
      <c r="J1311" s="34" t="s">
        <v>220</v>
      </c>
      <c r="K1311" s="4" t="str">
        <f>IF(_xlfn.XLOOKUP(LEFT(F1311,12),'Reference_data '!G:G,'Reference_data '!I:I,"First Error",0,1)="First Error",_xlfn.XLOOKUP(LEFT(F1311,7),'Reference_data '!G:G,'Reference_data '!H:H,"Second Error",0,1),_xlfn.XLOOKUP(LEFT(F1311,12),'Reference_data '!G:G,'Reference_data '!I:I,"First Error",0,1))</f>
        <v>PACKING</v>
      </c>
      <c r="M1311" s="10" t="e">
        <f>VLOOKUP(L1311,'Reference_data '!$A$2:$B$17,2,0)</f>
        <v>#N/A</v>
      </c>
      <c r="N1311" s="10" t="e">
        <f>VLOOKUP(L1311,'Reference_data '!$A$2:$C$18,3,0)</f>
        <v>#N/A</v>
      </c>
    </row>
    <row r="1312" spans="1:27" ht="26.5" customHeight="1" x14ac:dyDescent="0.35">
      <c r="A1312" s="10">
        <f t="shared" si="54"/>
        <v>10</v>
      </c>
      <c r="B1312" s="63">
        <f t="shared" si="52"/>
        <v>10</v>
      </c>
      <c r="C1312" s="398">
        <v>13169183</v>
      </c>
      <c r="D1312" s="394">
        <v>44990</v>
      </c>
      <c r="E1312" s="34" t="s">
        <v>2330</v>
      </c>
      <c r="F1312" s="34" t="s">
        <v>801</v>
      </c>
      <c r="G1312" s="34" t="s">
        <v>92</v>
      </c>
      <c r="H1312" s="34" t="s">
        <v>218</v>
      </c>
      <c r="I1312" s="34" t="s">
        <v>238</v>
      </c>
      <c r="J1312" s="34" t="s">
        <v>220</v>
      </c>
      <c r="K1312" s="4" t="str">
        <f>IF(_xlfn.XLOOKUP(LEFT(F1312,12),'Reference_data '!G:G,'Reference_data '!I:I,"First Error",0,1)="First Error",_xlfn.XLOOKUP(LEFT(F1312,7),'Reference_data '!G:G,'Reference_data '!H:H,"Second Error",0,1),_xlfn.XLOOKUP(LEFT(F1312,12),'Reference_data '!G:G,'Reference_data '!I:I,"First Error",0,1))</f>
        <v>PACKING-MOULDING PLANT</v>
      </c>
      <c r="L1312" s="63">
        <v>2801</v>
      </c>
      <c r="M1312" s="10" t="str">
        <f>VLOOKUP(L1312,'Reference_data '!$A$2:$B$17,2,0)</f>
        <v>Ramani</v>
      </c>
      <c r="N1312" s="10" t="str">
        <f>VLOOKUP(L1312,'Reference_data '!$A$2:$C$18,3,0)</f>
        <v>INS</v>
      </c>
      <c r="O1312" s="134">
        <v>44990</v>
      </c>
      <c r="Q1312" s="134">
        <v>44990</v>
      </c>
      <c r="R1312" s="63">
        <v>1</v>
      </c>
      <c r="S1312" s="139" t="s">
        <v>2331</v>
      </c>
      <c r="AA1312" s="64" t="s">
        <v>140</v>
      </c>
    </row>
    <row r="1313" spans="1:29" ht="26.5" customHeight="1" x14ac:dyDescent="0.35">
      <c r="A1313" s="10">
        <f t="shared" si="54"/>
        <v>10</v>
      </c>
      <c r="B1313" s="63">
        <f t="shared" si="52"/>
        <v>10</v>
      </c>
      <c r="C1313" s="398">
        <v>13169224</v>
      </c>
      <c r="D1313" s="394">
        <v>44990</v>
      </c>
      <c r="E1313" s="34" t="s">
        <v>2332</v>
      </c>
      <c r="F1313" s="34" t="s">
        <v>559</v>
      </c>
      <c r="G1313" s="34" t="s">
        <v>61</v>
      </c>
      <c r="H1313" s="34" t="s">
        <v>218</v>
      </c>
      <c r="I1313" s="34" t="s">
        <v>238</v>
      </c>
      <c r="J1313" s="34" t="s">
        <v>220</v>
      </c>
      <c r="K1313" s="4" t="str">
        <f>IF(_xlfn.XLOOKUP(LEFT(F1313,12),'Reference_data '!G:G,'Reference_data '!I:I,"First Error",0,1)="First Error",_xlfn.XLOOKUP(LEFT(F1313,7),'Reference_data '!G:G,'Reference_data '!H:H,"Second Error",0,1),_xlfn.XLOOKUP(LEFT(F1313,12),'Reference_data '!G:G,'Reference_data '!I:I,"First Error",0,1))</f>
        <v>PACKING-MOULDING PLANT</v>
      </c>
      <c r="L1313" s="63">
        <v>8</v>
      </c>
      <c r="M1313" s="10" t="s">
        <v>1128</v>
      </c>
      <c r="N1313" s="10" t="str">
        <f>VLOOKUP(L1313,'Reference_data '!$A$2:$C$18,3,0)</f>
        <v>EXT</v>
      </c>
      <c r="O1313" s="134">
        <v>44990</v>
      </c>
      <c r="Q1313" s="134">
        <v>44990</v>
      </c>
      <c r="R1313" s="63">
        <v>0.5</v>
      </c>
      <c r="AA1313" s="64" t="s">
        <v>14</v>
      </c>
    </row>
    <row r="1314" spans="1:29" ht="26.5" customHeight="1" x14ac:dyDescent="0.35">
      <c r="A1314" s="10">
        <f t="shared" si="54"/>
        <v>10</v>
      </c>
      <c r="B1314" s="63" t="str">
        <f t="shared" si="52"/>
        <v/>
      </c>
      <c r="C1314" s="398">
        <v>13169281</v>
      </c>
      <c r="D1314" s="146">
        <v>44990</v>
      </c>
      <c r="E1314" s="34" t="s">
        <v>2333</v>
      </c>
      <c r="F1314" s="34" t="s">
        <v>54</v>
      </c>
      <c r="G1314" s="34" t="s">
        <v>61</v>
      </c>
      <c r="H1314" s="34" t="s">
        <v>218</v>
      </c>
      <c r="I1314" s="34" t="s">
        <v>251</v>
      </c>
      <c r="J1314" s="34" t="s">
        <v>228</v>
      </c>
      <c r="K1314" s="4" t="str">
        <f>IF(_xlfn.XLOOKUP(LEFT(F1314,12),'Reference_data '!G:G,'Reference_data '!I:I,"First Error",0,1)="First Error",_xlfn.XLOOKUP(LEFT(F1314,7),'Reference_data '!G:G,'Reference_data '!H:H,"Second Error",0,1),_xlfn.XLOOKUP(LEFT(F1314,12),'Reference_data '!G:G,'Reference_data '!I:I,"First Error",0,1))</f>
        <v>BAKERY 96 TON</v>
      </c>
      <c r="M1314" s="10" t="e">
        <f>VLOOKUP(L1314,'Reference_data '!$A$2:$B$17,2,0)</f>
        <v>#N/A</v>
      </c>
      <c r="N1314" s="10" t="e">
        <f>VLOOKUP(L1314,'Reference_data '!$A$2:$C$18,3,0)</f>
        <v>#N/A</v>
      </c>
    </row>
    <row r="1315" spans="1:29" ht="26.5" customHeight="1" x14ac:dyDescent="0.35">
      <c r="A1315" s="10">
        <f t="shared" si="54"/>
        <v>17</v>
      </c>
      <c r="B1315" s="10" t="str">
        <f t="shared" si="52"/>
        <v/>
      </c>
      <c r="C1315" s="413">
        <v>12997704</v>
      </c>
      <c r="D1315" s="385">
        <v>44680</v>
      </c>
      <c r="E1315" s="343" t="s">
        <v>2334</v>
      </c>
      <c r="F1315" s="34" t="s">
        <v>2335</v>
      </c>
      <c r="G1315" s="34" t="s">
        <v>92</v>
      </c>
      <c r="H1315" s="34" t="s">
        <v>218</v>
      </c>
      <c r="I1315" s="34" t="s">
        <v>266</v>
      </c>
      <c r="J1315" s="34" t="s">
        <v>1109</v>
      </c>
      <c r="K1315" s="4" t="str">
        <f>IF(_xlfn.XLOOKUP(LEFT(F1315,12),'Reference_data '!G:G,'Reference_data '!I:I,"First Error",0,1)="First Error",_xlfn.XLOOKUP(LEFT(F1315,7),'Reference_data '!G:G,'Reference_data '!H:H,"Second Error",0,1),_xlfn.XLOOKUP(LEFT(F1315,12),'Reference_data '!G:G,'Reference_data '!I:I,"First Error",0,1))</f>
        <v>REFINERY-NEW CIE PLANT  300 TPD</v>
      </c>
      <c r="L1315" s="10">
        <v>2800</v>
      </c>
      <c r="M1315" s="10" t="str">
        <f>VLOOKUP(L1315,'Reference_data '!$A$2:$B$17,2,0)</f>
        <v>Dhaval</v>
      </c>
      <c r="N1315" s="10" t="str">
        <f>VLOOKUP(L1315,'Reference_data '!$A$2:$C$18,3,0)</f>
        <v>INS</v>
      </c>
      <c r="O1315" s="26">
        <v>44680</v>
      </c>
      <c r="P1315" s="26">
        <v>45000</v>
      </c>
      <c r="Q1315" s="10"/>
      <c r="R1315" s="10"/>
      <c r="S1315" s="4" t="s">
        <v>2336</v>
      </c>
      <c r="T1315" s="10"/>
      <c r="U1315" s="10"/>
      <c r="V1315" s="26">
        <f ca="1">TODAY()</f>
        <v>45194</v>
      </c>
      <c r="W1315" s="10" t="str" cm="1">
        <f t="array" ref="W1315">IF(J1315="WMAT",_xlfn.IFS(U1315-V1315=0,"Update require",U1315-V1315&lt;0,"Pending follow up",U1315-V1315&gt;0,"ASK Later"),"")</f>
        <v/>
      </c>
      <c r="X1315" s="10"/>
      <c r="Y1315" s="10"/>
      <c r="Z1315" s="10"/>
      <c r="AA1315"/>
      <c r="AB1315"/>
      <c r="AC1315" s="64" t="e">
        <f>_xlfn.XLOOKUP(C1315,DATA1,DATA4,"NA",0,1)</f>
        <v>#REF!</v>
      </c>
    </row>
    <row r="1316" spans="1:29" ht="26.5" customHeight="1" x14ac:dyDescent="0.35">
      <c r="A1316" s="10">
        <f t="shared" si="54"/>
        <v>10</v>
      </c>
      <c r="B1316" s="63">
        <f t="shared" si="52"/>
        <v>10</v>
      </c>
      <c r="C1316" s="398">
        <v>13169329</v>
      </c>
      <c r="D1316" s="146">
        <v>44990</v>
      </c>
      <c r="E1316" s="34" t="s">
        <v>2337</v>
      </c>
      <c r="F1316" s="34" t="s">
        <v>2144</v>
      </c>
      <c r="G1316" s="34" t="s">
        <v>10</v>
      </c>
      <c r="H1316" s="34" t="s">
        <v>218</v>
      </c>
      <c r="I1316" s="34" t="s">
        <v>219</v>
      </c>
      <c r="J1316" s="34" t="s">
        <v>220</v>
      </c>
      <c r="K1316" s="4" t="str">
        <f>IF(_xlfn.XLOOKUP(LEFT(F1316,12),'Reference_data '!G:G,'Reference_data '!I:I,"First Error",0,1)="First Error",_xlfn.XLOOKUP(LEFT(F1316,7),'Reference_data '!G:G,'Reference_data '!H:H,"Second Error",0,1),_xlfn.XLOOKUP(LEFT(F1316,12),'Reference_data '!G:G,'Reference_data '!I:I,"First Error",0,1))</f>
        <v>PACKING</v>
      </c>
      <c r="L1316" s="63">
        <v>3070</v>
      </c>
      <c r="M1316" s="10" t="str">
        <f>VLOOKUP(L1316,'Reference_data '!$A$2:$B$17,2,0)</f>
        <v>Mahesh</v>
      </c>
      <c r="N1316" s="10" t="str">
        <f>VLOOKUP(L1316,'Reference_data '!$A$2:$C$18,3,0)</f>
        <v>MEC</v>
      </c>
      <c r="O1316" s="134">
        <v>44990</v>
      </c>
      <c r="Q1316" s="134">
        <v>44990</v>
      </c>
      <c r="R1316" s="63">
        <v>1</v>
      </c>
      <c r="AA1316" s="64" t="s">
        <v>140</v>
      </c>
    </row>
    <row r="1317" spans="1:29" ht="26.5" customHeight="1" x14ac:dyDescent="0.35">
      <c r="A1317" s="10">
        <f t="shared" si="54"/>
        <v>10</v>
      </c>
      <c r="B1317" s="63">
        <f t="shared" si="52"/>
        <v>10</v>
      </c>
      <c r="C1317" s="398">
        <v>13169337</v>
      </c>
      <c r="D1317" s="394">
        <v>44991</v>
      </c>
      <c r="E1317" s="34" t="s">
        <v>2338</v>
      </c>
      <c r="F1317" s="34" t="s">
        <v>713</v>
      </c>
      <c r="G1317" s="34" t="s">
        <v>92</v>
      </c>
      <c r="H1317" s="34" t="s">
        <v>218</v>
      </c>
      <c r="I1317" s="34" t="s">
        <v>285</v>
      </c>
      <c r="J1317" s="34" t="s">
        <v>220</v>
      </c>
      <c r="K1317" s="4" t="str">
        <f>IF(_xlfn.XLOOKUP(LEFT(F1317,12),'Reference_data '!G:G,'Reference_data '!I:I,"First Error",0,1)="First Error",_xlfn.XLOOKUP(LEFT(F1317,7),'Reference_data '!G:G,'Reference_data '!H:H,"Second Error",0,1),_xlfn.XLOOKUP(LEFT(F1317,12),'Reference_data '!G:G,'Reference_data '!I:I,"First Error",0,1))</f>
        <v>PACKING</v>
      </c>
      <c r="L1317" s="63">
        <v>8</v>
      </c>
      <c r="M1317" s="10" t="s">
        <v>1128</v>
      </c>
      <c r="N1317" s="10" t="str">
        <f>VLOOKUP(L1317,'Reference_data '!$A$2:$C$18,3,0)</f>
        <v>EXT</v>
      </c>
      <c r="O1317" s="134">
        <v>44992</v>
      </c>
      <c r="Q1317" s="134">
        <v>44992</v>
      </c>
      <c r="R1317" s="63">
        <v>0.4</v>
      </c>
      <c r="S1317" s="139" t="s">
        <v>2339</v>
      </c>
      <c r="AA1317" s="64" t="s">
        <v>20</v>
      </c>
    </row>
    <row r="1318" spans="1:29" ht="26.5" customHeight="1" x14ac:dyDescent="0.35">
      <c r="A1318" s="10">
        <f t="shared" si="54"/>
        <v>10</v>
      </c>
      <c r="B1318" s="63">
        <f t="shared" si="52"/>
        <v>1</v>
      </c>
      <c r="C1318" s="398">
        <v>13169323</v>
      </c>
      <c r="D1318" s="146">
        <v>44990</v>
      </c>
      <c r="E1318" s="34" t="s">
        <v>2340</v>
      </c>
      <c r="F1318" s="34" t="s">
        <v>1273</v>
      </c>
      <c r="G1318" s="34" t="s">
        <v>10</v>
      </c>
      <c r="H1318" s="34" t="s">
        <v>223</v>
      </c>
      <c r="I1318" s="34" t="s">
        <v>233</v>
      </c>
      <c r="J1318" s="34" t="s">
        <v>220</v>
      </c>
      <c r="K1318" s="4" t="str">
        <f>IF(_xlfn.XLOOKUP(LEFT(F1318,12),'Reference_data '!G:G,'Reference_data '!I:I,"First Error",0,1)="First Error",_xlfn.XLOOKUP(LEFT(F1318,7),'Reference_data '!G:G,'Reference_data '!H:H,"Second Error",0,1),_xlfn.XLOOKUP(LEFT(F1318,12),'Reference_data '!G:G,'Reference_data '!I:I,"First Error",0,1))</f>
        <v>BOILER-WATER TREATMENT PLANT WTP</v>
      </c>
      <c r="M1318" s="10" t="e">
        <f>VLOOKUP(L1318,'Reference_data '!$A$2:$B$17,2,0)</f>
        <v>#N/A</v>
      </c>
      <c r="N1318" s="10" t="e">
        <f>VLOOKUP(L1318,'Reference_data '!$A$2:$C$18,3,0)</f>
        <v>#N/A</v>
      </c>
      <c r="O1318" s="134">
        <v>44996</v>
      </c>
      <c r="P1318" s="134">
        <v>45014</v>
      </c>
    </row>
    <row r="1319" spans="1:29" ht="26.5" customHeight="1" x14ac:dyDescent="0.35">
      <c r="A1319" s="10">
        <f t="shared" si="54"/>
        <v>10</v>
      </c>
      <c r="B1319" s="63">
        <f t="shared" si="52"/>
        <v>1</v>
      </c>
      <c r="C1319" s="398">
        <v>13169511</v>
      </c>
      <c r="D1319" s="146">
        <v>44991</v>
      </c>
      <c r="E1319" s="34" t="s">
        <v>2341</v>
      </c>
      <c r="F1319" s="34" t="s">
        <v>1422</v>
      </c>
      <c r="G1319" s="34" t="s">
        <v>10</v>
      </c>
      <c r="H1319" s="34" t="s">
        <v>218</v>
      </c>
      <c r="I1319" s="34" t="s">
        <v>468</v>
      </c>
      <c r="J1319" s="34" t="s">
        <v>220</v>
      </c>
      <c r="K1319" s="4" t="str">
        <f>IF(_xlfn.XLOOKUP(LEFT(F1319,12),'Reference_data '!G:G,'Reference_data '!I:I,"First Error",0,1)="First Error",_xlfn.XLOOKUP(LEFT(F1319,7),'Reference_data '!G:G,'Reference_data '!H:H,"Second Error",0,1),_xlfn.XLOOKUP(LEFT(F1319,12),'Reference_data '!G:G,'Reference_data '!I:I,"First Error",0,1))</f>
        <v>BAKERY 96 TON</v>
      </c>
      <c r="M1319" s="10" t="e">
        <f>VLOOKUP(L1319,'Reference_data '!$A$2:$B$17,2,0)</f>
        <v>#N/A</v>
      </c>
      <c r="N1319" s="10" t="e">
        <f>VLOOKUP(L1319,'Reference_data '!$A$2:$C$18,3,0)</f>
        <v>#N/A</v>
      </c>
    </row>
    <row r="1320" spans="1:29" ht="26.5" customHeight="1" x14ac:dyDescent="0.35">
      <c r="A1320" s="10">
        <f t="shared" si="54"/>
        <v>10</v>
      </c>
      <c r="B1320" s="63">
        <f t="shared" si="52"/>
        <v>1</v>
      </c>
      <c r="C1320" s="398">
        <v>13169528</v>
      </c>
      <c r="D1320" s="146">
        <v>44990</v>
      </c>
      <c r="E1320" s="34" t="s">
        <v>2342</v>
      </c>
      <c r="F1320" s="34" t="s">
        <v>913</v>
      </c>
      <c r="G1320" s="34" t="s">
        <v>10</v>
      </c>
      <c r="H1320" s="34" t="s">
        <v>218</v>
      </c>
      <c r="I1320" s="34" t="s">
        <v>227</v>
      </c>
      <c r="J1320" s="34" t="s">
        <v>220</v>
      </c>
      <c r="K1320" s="4" t="str">
        <f>IF(_xlfn.XLOOKUP(LEFT(F1320,12),'Reference_data '!G:G,'Reference_data '!I:I,"First Error",0,1)="First Error",_xlfn.XLOOKUP(LEFT(F1320,7),'Reference_data '!G:G,'Reference_data '!H:H,"Second Error",0,1),_xlfn.XLOOKUP(LEFT(F1320,12),'Reference_data '!G:G,'Reference_data '!I:I,"First Error",0,1))</f>
        <v>BAKERY 96 TON</v>
      </c>
      <c r="M1320" s="10" t="e">
        <f>VLOOKUP(L1320,'Reference_data '!$A$2:$B$17,2,0)</f>
        <v>#N/A</v>
      </c>
      <c r="N1320" s="10" t="e">
        <f>VLOOKUP(L1320,'Reference_data '!$A$2:$C$18,3,0)</f>
        <v>#N/A</v>
      </c>
      <c r="O1320" s="134">
        <v>44992</v>
      </c>
    </row>
    <row r="1321" spans="1:29" ht="26.5" customHeight="1" x14ac:dyDescent="0.35">
      <c r="A1321" s="10">
        <f t="shared" si="54"/>
        <v>10</v>
      </c>
      <c r="B1321" s="63">
        <f t="shared" si="52"/>
        <v>1</v>
      </c>
      <c r="C1321" s="398">
        <v>13169529</v>
      </c>
      <c r="D1321" s="146">
        <v>44990</v>
      </c>
      <c r="E1321" s="34" t="s">
        <v>2343</v>
      </c>
      <c r="F1321" s="34" t="s">
        <v>2344</v>
      </c>
      <c r="G1321" s="34" t="s">
        <v>61</v>
      </c>
      <c r="H1321" s="34" t="s">
        <v>218</v>
      </c>
      <c r="I1321" s="34" t="s">
        <v>227</v>
      </c>
      <c r="J1321" s="34" t="s">
        <v>220</v>
      </c>
      <c r="K1321" s="4" t="str">
        <f>IF(_xlfn.XLOOKUP(LEFT(F1321,12),'Reference_data '!G:G,'Reference_data '!I:I,"First Error",0,1)="First Error",_xlfn.XLOOKUP(LEFT(F1321,7),'Reference_data '!G:G,'Reference_data '!H:H,"Second Error",0,1),_xlfn.XLOOKUP(LEFT(F1321,12),'Reference_data '!G:G,'Reference_data '!I:I,"First Error",0,1))</f>
        <v>BAKERY 96 TON</v>
      </c>
      <c r="M1321" s="10" t="e">
        <f>VLOOKUP(L1321,'Reference_data '!$A$2:$B$17,2,0)</f>
        <v>#N/A</v>
      </c>
      <c r="N1321" s="10" t="e">
        <f>VLOOKUP(L1321,'Reference_data '!$A$2:$C$18,3,0)</f>
        <v>#N/A</v>
      </c>
      <c r="O1321" s="134">
        <v>44992</v>
      </c>
      <c r="S1321" s="404" t="s">
        <v>225</v>
      </c>
    </row>
    <row r="1322" spans="1:29" ht="26.5" customHeight="1" x14ac:dyDescent="0.35">
      <c r="A1322" s="10">
        <f t="shared" si="54"/>
        <v>10</v>
      </c>
      <c r="B1322" s="63">
        <f t="shared" si="52"/>
        <v>1</v>
      </c>
      <c r="C1322" s="398">
        <v>13169530</v>
      </c>
      <c r="D1322" s="146">
        <v>44991</v>
      </c>
      <c r="E1322" s="34" t="s">
        <v>2345</v>
      </c>
      <c r="F1322" s="34" t="s">
        <v>54</v>
      </c>
      <c r="G1322" s="34" t="s">
        <v>61</v>
      </c>
      <c r="H1322" s="34" t="s">
        <v>237</v>
      </c>
      <c r="I1322" s="34" t="s">
        <v>227</v>
      </c>
      <c r="J1322" s="34" t="s">
        <v>220</v>
      </c>
      <c r="K1322" s="4" t="str">
        <f>IF(_xlfn.XLOOKUP(LEFT(F1322,12),'Reference_data '!G:G,'Reference_data '!I:I,"First Error",0,1)="First Error",_xlfn.XLOOKUP(LEFT(F1322,7),'Reference_data '!G:G,'Reference_data '!H:H,"Second Error",0,1),_xlfn.XLOOKUP(LEFT(F1322,12),'Reference_data '!G:G,'Reference_data '!I:I,"First Error",0,1))</f>
        <v>BAKERY 96 TON</v>
      </c>
      <c r="M1322" s="10" t="e">
        <f>VLOOKUP(L1322,'Reference_data '!$A$2:$B$17,2,0)</f>
        <v>#N/A</v>
      </c>
      <c r="N1322" s="10" t="e">
        <f>VLOOKUP(L1322,'Reference_data '!$A$2:$C$18,3,0)</f>
        <v>#N/A</v>
      </c>
      <c r="S1322" s="404" t="s">
        <v>225</v>
      </c>
    </row>
    <row r="1323" spans="1:29" ht="26.5" customHeight="1" x14ac:dyDescent="0.35">
      <c r="A1323" s="10">
        <f t="shared" si="54"/>
        <v>10</v>
      </c>
      <c r="B1323" s="63">
        <f t="shared" si="52"/>
        <v>1</v>
      </c>
      <c r="C1323" s="398">
        <v>13169531</v>
      </c>
      <c r="D1323" s="146">
        <v>44991</v>
      </c>
      <c r="E1323" s="34" t="s">
        <v>2346</v>
      </c>
      <c r="F1323" s="34" t="s">
        <v>54</v>
      </c>
      <c r="G1323" s="34" t="s">
        <v>61</v>
      </c>
      <c r="H1323" s="34" t="s">
        <v>237</v>
      </c>
      <c r="I1323" s="34" t="s">
        <v>227</v>
      </c>
      <c r="J1323" s="34" t="s">
        <v>220</v>
      </c>
      <c r="K1323" s="4" t="str">
        <f>IF(_xlfn.XLOOKUP(LEFT(F1323,12),'Reference_data '!G:G,'Reference_data '!I:I,"First Error",0,1)="First Error",_xlfn.XLOOKUP(LEFT(F1323,7),'Reference_data '!G:G,'Reference_data '!H:H,"Second Error",0,1),_xlfn.XLOOKUP(LEFT(F1323,12),'Reference_data '!G:G,'Reference_data '!I:I,"First Error",0,1))</f>
        <v>BAKERY 96 TON</v>
      </c>
      <c r="M1323" s="10" t="e">
        <f>VLOOKUP(L1323,'Reference_data '!$A$2:$B$17,2,0)</f>
        <v>#N/A</v>
      </c>
      <c r="N1323" s="10" t="e">
        <f>VLOOKUP(L1323,'Reference_data '!$A$2:$C$18,3,0)</f>
        <v>#N/A</v>
      </c>
    </row>
    <row r="1324" spans="1:29" ht="26.5" customHeight="1" x14ac:dyDescent="0.35">
      <c r="A1324" s="10">
        <f t="shared" si="54"/>
        <v>10</v>
      </c>
      <c r="B1324" s="63" t="str">
        <f t="shared" si="52"/>
        <v/>
      </c>
      <c r="C1324" s="398">
        <v>13169532</v>
      </c>
      <c r="D1324" s="146">
        <v>44991</v>
      </c>
      <c r="E1324" s="34" t="s">
        <v>2347</v>
      </c>
      <c r="F1324" s="34" t="s">
        <v>2348</v>
      </c>
      <c r="G1324" s="34" t="s">
        <v>10</v>
      </c>
      <c r="H1324" s="34" t="s">
        <v>223</v>
      </c>
      <c r="I1324" s="34" t="s">
        <v>233</v>
      </c>
      <c r="J1324" s="34" t="s">
        <v>302</v>
      </c>
      <c r="K1324" s="4" t="str">
        <f>IF(_xlfn.XLOOKUP(LEFT(F1324,12),'Reference_data '!G:G,'Reference_data '!I:I,"First Error",0,1)="First Error",_xlfn.XLOOKUP(LEFT(F1324,7),'Reference_data '!G:G,'Reference_data '!H:H,"Second Error",0,1),_xlfn.XLOOKUP(LEFT(F1324,12),'Reference_data '!G:G,'Reference_data '!I:I,"First Error",0,1))</f>
        <v xml:space="preserve"> ETP</v>
      </c>
      <c r="L1324" s="63">
        <v>2787</v>
      </c>
      <c r="M1324" s="10" t="str">
        <f>VLOOKUP(L1324,'Reference_data '!$A$2:$B$17,2,0)</f>
        <v>Vikram</v>
      </c>
      <c r="N1324" s="10" t="str">
        <f>VLOOKUP(L1324,'Reference_data '!$A$2:$C$18,3,0)</f>
        <v>MEC</v>
      </c>
      <c r="O1324" s="134">
        <v>44995</v>
      </c>
      <c r="S1324" s="139" t="s">
        <v>1194</v>
      </c>
    </row>
    <row r="1325" spans="1:29" ht="26.5" customHeight="1" x14ac:dyDescent="0.35">
      <c r="A1325" s="10">
        <f t="shared" si="54"/>
        <v>39</v>
      </c>
      <c r="B1325" s="10">
        <f t="shared" si="52"/>
        <v>1</v>
      </c>
      <c r="C1325" s="398">
        <v>13077614</v>
      </c>
      <c r="D1325" s="146">
        <v>44828</v>
      </c>
      <c r="E1325" s="343" t="s">
        <v>2349</v>
      </c>
      <c r="F1325" s="34" t="s">
        <v>160</v>
      </c>
      <c r="G1325" s="34" t="s">
        <v>61</v>
      </c>
      <c r="H1325" s="34" t="s">
        <v>218</v>
      </c>
      <c r="I1325" s="34" t="s">
        <v>287</v>
      </c>
      <c r="J1325" s="34" t="s">
        <v>220</v>
      </c>
      <c r="K1325" s="4" t="str">
        <f>IF(_xlfn.XLOOKUP(LEFT(F1325,12),'Reference_data '!G:G,'Reference_data '!I:I,"First Error",0,1)="First Error",_xlfn.XLOOKUP(LEFT(F1325,7),'Reference_data '!G:G,'Reference_data '!H:H,"Second Error",0,1),_xlfn.XLOOKUP(LEFT(F1325,12),'Reference_data '!G:G,'Reference_data '!I:I,"First Error",0,1))</f>
        <v>REFINERY-NEW CIE PLANT  300 TPD</v>
      </c>
      <c r="M1325" s="63" t="e">
        <f>VLOOKUP(L1325,'Reference_data '!$A$2:$B$17,2,0)</f>
        <v>#N/A</v>
      </c>
      <c r="N1325" s="10" t="e">
        <f>VLOOKUP(L1325,'Reference_data '!$A$2:$C$18,3,0)</f>
        <v>#N/A</v>
      </c>
      <c r="AC1325" s="64" t="e">
        <f>_xlfn.XLOOKUP(C1325,DATA1,DATA4,"NA",0,1)</f>
        <v>#REF!</v>
      </c>
    </row>
    <row r="1326" spans="1:29" ht="26.5" customHeight="1" x14ac:dyDescent="0.35">
      <c r="A1326" s="10">
        <f t="shared" si="54"/>
        <v>10</v>
      </c>
      <c r="B1326" s="63" t="str">
        <f t="shared" si="52"/>
        <v/>
      </c>
      <c r="C1326" s="398">
        <v>13169547</v>
      </c>
      <c r="D1326" s="146">
        <v>44990</v>
      </c>
      <c r="E1326" s="34" t="s">
        <v>2350</v>
      </c>
      <c r="F1326" s="34" t="s">
        <v>2351</v>
      </c>
      <c r="G1326" s="34" t="s">
        <v>10</v>
      </c>
      <c r="H1326" s="34" t="s">
        <v>223</v>
      </c>
      <c r="I1326" s="34" t="s">
        <v>233</v>
      </c>
      <c r="J1326" s="34" t="s">
        <v>228</v>
      </c>
      <c r="K1326" s="4" t="str">
        <f>IF(_xlfn.XLOOKUP(LEFT(F1326,12),'Reference_data '!G:G,'Reference_data '!I:I,"First Error",0,1)="First Error",_xlfn.XLOOKUP(LEFT(F1326,7),'Reference_data '!G:G,'Reference_data '!H:H,"Second Error",0,1),_xlfn.XLOOKUP(LEFT(F1326,12),'Reference_data '!G:G,'Reference_data '!I:I,"First Error",0,1))</f>
        <v>BOILER-WATER TREATMENT PLANT WTP</v>
      </c>
      <c r="M1326" s="10" t="e">
        <f>VLOOKUP(L1326,'Reference_data '!$A$2:$B$17,2,0)</f>
        <v>#N/A</v>
      </c>
      <c r="N1326" s="10" t="e">
        <f>VLOOKUP(L1326,'Reference_data '!$A$2:$C$18,3,0)</f>
        <v>#N/A</v>
      </c>
      <c r="O1326" s="134">
        <v>44994</v>
      </c>
      <c r="S1326" s="139" t="s">
        <v>2352</v>
      </c>
    </row>
    <row r="1327" spans="1:29" ht="26.5" customHeight="1" x14ac:dyDescent="0.35">
      <c r="A1327" s="10">
        <f t="shared" si="54"/>
        <v>10</v>
      </c>
      <c r="B1327" s="63" t="str">
        <f t="shared" si="52"/>
        <v/>
      </c>
      <c r="C1327" s="398">
        <v>13169548</v>
      </c>
      <c r="D1327" s="146">
        <v>44990</v>
      </c>
      <c r="E1327" s="34" t="s">
        <v>2353</v>
      </c>
      <c r="F1327" s="34" t="s">
        <v>2354</v>
      </c>
      <c r="G1327" s="34" t="s">
        <v>10</v>
      </c>
      <c r="H1327" s="34" t="s">
        <v>223</v>
      </c>
      <c r="I1327" s="34" t="s">
        <v>233</v>
      </c>
      <c r="J1327" s="34" t="s">
        <v>228</v>
      </c>
      <c r="K1327" s="4" t="str">
        <f>IF(_xlfn.XLOOKUP(LEFT(F1327,12),'Reference_data '!G:G,'Reference_data '!I:I,"First Error",0,1)="First Error",_xlfn.XLOOKUP(LEFT(F1327,7),'Reference_data '!G:G,'Reference_data '!H:H,"Second Error",0,1),_xlfn.XLOOKUP(LEFT(F1327,12),'Reference_data '!G:G,'Reference_data '!I:I,"First Error",0,1))</f>
        <v>BOILER-WATER TREATMENT PLANT WTP</v>
      </c>
      <c r="M1327" s="10" t="e">
        <f>VLOOKUP(L1327,'Reference_data '!$A$2:$B$17,2,0)</f>
        <v>#N/A</v>
      </c>
      <c r="N1327" s="10" t="e">
        <f>VLOOKUP(L1327,'Reference_data '!$A$2:$C$18,3,0)</f>
        <v>#N/A</v>
      </c>
      <c r="O1327" s="134">
        <v>44994</v>
      </c>
      <c r="S1327" s="139" t="s">
        <v>2352</v>
      </c>
    </row>
    <row r="1328" spans="1:29" ht="26.5" customHeight="1" x14ac:dyDescent="0.35">
      <c r="A1328" s="10">
        <f t="shared" si="54"/>
        <v>1</v>
      </c>
      <c r="B1328" s="10">
        <f t="shared" si="52"/>
        <v>1</v>
      </c>
      <c r="C1328" s="398">
        <v>13134026</v>
      </c>
      <c r="D1328" s="146">
        <v>44931</v>
      </c>
      <c r="E1328" s="34" t="s">
        <v>2355</v>
      </c>
      <c r="F1328" s="34" t="s">
        <v>2335</v>
      </c>
      <c r="G1328" s="34" t="s">
        <v>61</v>
      </c>
      <c r="H1328" s="34" t="s">
        <v>218</v>
      </c>
      <c r="I1328" s="34" t="s">
        <v>263</v>
      </c>
      <c r="J1328" s="34" t="s">
        <v>220</v>
      </c>
      <c r="K1328" s="4" t="str">
        <f>IF(_xlfn.XLOOKUP(LEFT(F1328,12),'Reference_data '!G:G,'Reference_data '!I:I,"First Error",0,1)="First Error",_xlfn.XLOOKUP(LEFT(F1328,7),'Reference_data '!G:G,'Reference_data '!H:H,"Second Error",0,1),_xlfn.XLOOKUP(LEFT(F1328,12),'Reference_data '!G:G,'Reference_data '!I:I,"First Error",0,1))</f>
        <v>REFINERY-NEW CIE PLANT  300 TPD</v>
      </c>
      <c r="M1328" s="10" t="e">
        <f>VLOOKUP(L1328,'Reference_data '!$A$2:$B$17,2,0)</f>
        <v>#N/A</v>
      </c>
      <c r="N1328" s="10" t="e">
        <f>VLOOKUP(L1328,'Reference_data '!$A$2:$C$18,3,0)</f>
        <v>#N/A</v>
      </c>
    </row>
    <row r="1329" spans="1:27" ht="26.5" customHeight="1" x14ac:dyDescent="0.35">
      <c r="A1329" s="10">
        <f t="shared" si="54"/>
        <v>2</v>
      </c>
      <c r="B1329" s="10">
        <f t="shared" si="52"/>
        <v>1</v>
      </c>
      <c r="C1329" s="398">
        <v>13135795</v>
      </c>
      <c r="D1329" s="146">
        <v>44935</v>
      </c>
      <c r="E1329" s="34" t="s">
        <v>2356</v>
      </c>
      <c r="F1329" s="34" t="s">
        <v>160</v>
      </c>
      <c r="G1329" s="34" t="s">
        <v>92</v>
      </c>
      <c r="H1329" s="34" t="s">
        <v>218</v>
      </c>
      <c r="I1329" s="34" t="s">
        <v>263</v>
      </c>
      <c r="J1329" s="34" t="s">
        <v>220</v>
      </c>
      <c r="K1329" s="4" t="str">
        <f>IF(_xlfn.XLOOKUP(LEFT(F1329,12),'Reference_data '!G:G,'Reference_data '!I:I,"First Error",0,1)="First Error",_xlfn.XLOOKUP(LEFT(F1329,7),'Reference_data '!G:G,'Reference_data '!H:H,"Second Error",0,1),_xlfn.XLOOKUP(LEFT(F1329,12),'Reference_data '!G:G,'Reference_data '!I:I,"First Error",0,1))</f>
        <v>REFINERY-NEW CIE PLANT  300 TPD</v>
      </c>
      <c r="M1329" s="10" t="e">
        <f>VLOOKUP(L1329,'Reference_data '!$A$2:$B$17,2,0)</f>
        <v>#N/A</v>
      </c>
      <c r="N1329" s="10" t="e">
        <f>VLOOKUP(L1329,'Reference_data '!$A$2:$C$18,3,0)</f>
        <v>#N/A</v>
      </c>
    </row>
    <row r="1330" spans="1:27" ht="26.5" customHeight="1" x14ac:dyDescent="0.35">
      <c r="A1330" s="10">
        <f t="shared" si="54"/>
        <v>10</v>
      </c>
      <c r="B1330" s="63">
        <f t="shared" si="52"/>
        <v>1</v>
      </c>
      <c r="C1330" s="398">
        <v>13170046</v>
      </c>
      <c r="D1330" s="394">
        <v>44992</v>
      </c>
      <c r="E1330" s="34" t="s">
        <v>2357</v>
      </c>
      <c r="F1330" s="34" t="s">
        <v>2358</v>
      </c>
      <c r="G1330" s="34" t="s">
        <v>92</v>
      </c>
      <c r="H1330" s="34" t="s">
        <v>218</v>
      </c>
      <c r="I1330" s="34" t="s">
        <v>435</v>
      </c>
      <c r="J1330" s="34" t="s">
        <v>220</v>
      </c>
      <c r="K1330" s="4" t="str">
        <f>IF(_xlfn.XLOOKUP(LEFT(F1330,12),'Reference_data '!G:G,'Reference_data '!I:I,"First Error",0,1)="First Error",_xlfn.XLOOKUP(LEFT(F1330,7),'Reference_data '!G:G,'Reference_data '!H:H,"Second Error",0,1),_xlfn.XLOOKUP(LEFT(F1330,12),'Reference_data '!G:G,'Reference_data '!I:I,"First Error",0,1))</f>
        <v>PACKING</v>
      </c>
      <c r="L1330" s="63">
        <v>8</v>
      </c>
      <c r="M1330" s="10" t="s">
        <v>2359</v>
      </c>
      <c r="N1330" s="10" t="str">
        <f>VLOOKUP(L1330,'Reference_data '!$A$2:$C$18,3,0)</f>
        <v>EXT</v>
      </c>
      <c r="O1330" s="134">
        <v>44999</v>
      </c>
      <c r="P1330" s="134">
        <v>45001</v>
      </c>
    </row>
    <row r="1331" spans="1:27" ht="26.5" customHeight="1" x14ac:dyDescent="0.35">
      <c r="A1331" s="10">
        <f t="shared" si="54"/>
        <v>10</v>
      </c>
      <c r="B1331" s="63">
        <f t="shared" si="52"/>
        <v>10</v>
      </c>
      <c r="C1331" s="398">
        <v>13170049</v>
      </c>
      <c r="D1331" s="146">
        <v>44992</v>
      </c>
      <c r="E1331" s="34" t="s">
        <v>2360</v>
      </c>
      <c r="F1331" s="34" t="s">
        <v>820</v>
      </c>
      <c r="G1331" s="34" t="s">
        <v>10</v>
      </c>
      <c r="H1331" s="34" t="s">
        <v>218</v>
      </c>
      <c r="I1331" s="34" t="s">
        <v>435</v>
      </c>
      <c r="J1331" s="34" t="s">
        <v>220</v>
      </c>
      <c r="K1331" s="4" t="str">
        <f>IF(_xlfn.XLOOKUP(LEFT(F1331,12),'Reference_data '!G:G,'Reference_data '!I:I,"First Error",0,1)="First Error",_xlfn.XLOOKUP(LEFT(F1331,7),'Reference_data '!G:G,'Reference_data '!H:H,"Second Error",0,1),_xlfn.XLOOKUP(LEFT(F1331,12),'Reference_data '!G:G,'Reference_data '!I:I,"First Error",0,1))</f>
        <v>PACKING</v>
      </c>
      <c r="L1331" s="63">
        <v>2781</v>
      </c>
      <c r="M1331" s="10" t="str">
        <f>VLOOKUP(L1331,'Reference_data '!$A$2:$B$17,2,0)</f>
        <v>Bhim Rao</v>
      </c>
      <c r="N1331" s="10" t="str">
        <f>VLOOKUP(L1331,'Reference_data '!$A$2:$C$18,3,0)</f>
        <v>MEC</v>
      </c>
      <c r="O1331" s="134">
        <v>44991</v>
      </c>
      <c r="Q1331" s="134">
        <v>44991</v>
      </c>
      <c r="R1331" s="63">
        <v>1</v>
      </c>
      <c r="AA1331" s="64" t="s">
        <v>14</v>
      </c>
    </row>
    <row r="1332" spans="1:27" ht="26.5" customHeight="1" x14ac:dyDescent="0.35">
      <c r="A1332" s="10">
        <f t="shared" si="54"/>
        <v>10</v>
      </c>
      <c r="B1332" s="63">
        <f t="shared" si="52"/>
        <v>12</v>
      </c>
      <c r="C1332" s="398">
        <v>13170096</v>
      </c>
      <c r="D1332" s="394">
        <v>44992</v>
      </c>
      <c r="E1332" s="34" t="s">
        <v>2361</v>
      </c>
      <c r="F1332" s="34" t="s">
        <v>866</v>
      </c>
      <c r="G1332" s="34" t="s">
        <v>92</v>
      </c>
      <c r="H1332" s="34" t="s">
        <v>218</v>
      </c>
      <c r="I1332" s="34" t="s">
        <v>219</v>
      </c>
      <c r="J1332" s="34" t="s">
        <v>220</v>
      </c>
      <c r="K1332" s="4" t="str">
        <f>IF(_xlfn.XLOOKUP(LEFT(F1332,12),'Reference_data '!G:G,'Reference_data '!I:I,"First Error",0,1)="First Error",_xlfn.XLOOKUP(LEFT(F1332,7),'Reference_data '!G:G,'Reference_data '!H:H,"Second Error",0,1),_xlfn.XLOOKUP(LEFT(F1332,12),'Reference_data '!G:G,'Reference_data '!I:I,"First Error",0,1))</f>
        <v>PACKING</v>
      </c>
      <c r="L1332" s="63">
        <v>2784</v>
      </c>
      <c r="M1332" s="10" t="s">
        <v>1128</v>
      </c>
      <c r="N1332" s="10" t="str">
        <f>VLOOKUP(L1332,'Reference_data '!$A$2:$C$18,3,0)</f>
        <v>MEC</v>
      </c>
      <c r="O1332" s="134">
        <v>45007</v>
      </c>
      <c r="P1332" s="134">
        <v>44999</v>
      </c>
      <c r="Q1332" s="134">
        <v>45007</v>
      </c>
      <c r="R1332" s="63">
        <v>0.5</v>
      </c>
      <c r="S1332" s="139" t="s">
        <v>2362</v>
      </c>
      <c r="AA1332" s="64" t="s">
        <v>140</v>
      </c>
    </row>
    <row r="1333" spans="1:27" ht="26.5" customHeight="1" x14ac:dyDescent="0.35">
      <c r="A1333" s="10">
        <f t="shared" si="54"/>
        <v>10</v>
      </c>
      <c r="B1333" s="63">
        <f t="shared" si="52"/>
        <v>11</v>
      </c>
      <c r="C1333" s="398">
        <v>13170096</v>
      </c>
      <c r="D1333" s="394">
        <v>44992</v>
      </c>
      <c r="E1333" s="34" t="s">
        <v>2361</v>
      </c>
      <c r="F1333" s="34" t="s">
        <v>866</v>
      </c>
      <c r="G1333" s="34" t="s">
        <v>92</v>
      </c>
      <c r="H1333" s="34" t="s">
        <v>218</v>
      </c>
      <c r="I1333" s="34" t="s">
        <v>219</v>
      </c>
      <c r="J1333" s="34" t="s">
        <v>220</v>
      </c>
      <c r="K1333" s="4" t="str">
        <f>IF(_xlfn.XLOOKUP(LEFT(F1333,12),'Reference_data '!G:G,'Reference_data '!I:I,"First Error",0,1)="First Error",_xlfn.XLOOKUP(LEFT(F1333,7),'Reference_data '!G:G,'Reference_data '!H:H,"Second Error",0,1),_xlfn.XLOOKUP(LEFT(F1333,12),'Reference_data '!G:G,'Reference_data '!I:I,"First Error",0,1))</f>
        <v>PACKING</v>
      </c>
      <c r="L1333" s="63">
        <v>3346</v>
      </c>
      <c r="M1333" s="10" t="s">
        <v>1128</v>
      </c>
      <c r="N1333" s="10" t="str">
        <f>VLOOKUP(L1333,'Reference_data '!$A$2:$C$18,3,0)</f>
        <v>INS</v>
      </c>
      <c r="O1333" s="134">
        <v>44992</v>
      </c>
      <c r="P1333" s="134">
        <v>44999</v>
      </c>
      <c r="Q1333" s="134">
        <v>44998</v>
      </c>
      <c r="R1333" s="63">
        <v>0.5</v>
      </c>
      <c r="S1333" s="139" t="s">
        <v>2363</v>
      </c>
      <c r="AA1333" s="64" t="s">
        <v>140</v>
      </c>
    </row>
    <row r="1334" spans="1:27" ht="26.5" customHeight="1" x14ac:dyDescent="0.35">
      <c r="A1334" s="10">
        <f t="shared" si="54"/>
        <v>3</v>
      </c>
      <c r="B1334" s="10">
        <f t="shared" si="52"/>
        <v>1</v>
      </c>
      <c r="C1334" s="398">
        <v>13139805</v>
      </c>
      <c r="D1334" s="146">
        <v>44940</v>
      </c>
      <c r="E1334" s="34" t="s">
        <v>2364</v>
      </c>
      <c r="F1334" s="34" t="s">
        <v>160</v>
      </c>
      <c r="G1334" s="34" t="s">
        <v>10</v>
      </c>
      <c r="H1334" s="34" t="s">
        <v>218</v>
      </c>
      <c r="I1334" s="34" t="s">
        <v>266</v>
      </c>
      <c r="J1334" s="34" t="s">
        <v>220</v>
      </c>
      <c r="K1334" s="4" t="str">
        <f>IF(_xlfn.XLOOKUP(LEFT(F1334,12),'Reference_data '!G:G,'Reference_data '!I:I,"First Error",0,1)="First Error",_xlfn.XLOOKUP(LEFT(F1334,7),'Reference_data '!G:G,'Reference_data '!H:H,"Second Error",0,1),_xlfn.XLOOKUP(LEFT(F1334,12),'Reference_data '!G:G,'Reference_data '!I:I,"First Error",0,1))</f>
        <v>REFINERY-NEW CIE PLANT  300 TPD</v>
      </c>
      <c r="L1334" s="63">
        <v>8</v>
      </c>
      <c r="M1334" s="10" t="e">
        <f>VLOOKUP(L1334,'Reference_data '!$A$2:$B$17,2,0)</f>
        <v>#N/A</v>
      </c>
      <c r="N1334" s="10" t="str">
        <f>VLOOKUP(L1334,'Reference_data '!$A$2:$C$18,3,0)</f>
        <v>EXT</v>
      </c>
      <c r="O1334" s="134">
        <v>44958</v>
      </c>
      <c r="P1334" s="134">
        <v>44959</v>
      </c>
      <c r="S1334" s="139" t="s">
        <v>2365</v>
      </c>
    </row>
    <row r="1335" spans="1:27" ht="26.5" customHeight="1" x14ac:dyDescent="0.35">
      <c r="A1335" s="10">
        <f t="shared" si="54"/>
        <v>3</v>
      </c>
      <c r="B1335" s="10">
        <f t="shared" si="52"/>
        <v>1</v>
      </c>
      <c r="C1335" s="398">
        <v>13139865</v>
      </c>
      <c r="D1335" s="146">
        <v>44941</v>
      </c>
      <c r="E1335" s="34" t="s">
        <v>2366</v>
      </c>
      <c r="F1335" s="34" t="s">
        <v>160</v>
      </c>
      <c r="G1335" s="34" t="s">
        <v>10</v>
      </c>
      <c r="H1335" s="34" t="s">
        <v>218</v>
      </c>
      <c r="I1335" s="34" t="s">
        <v>287</v>
      </c>
      <c r="J1335" s="34" t="s">
        <v>220</v>
      </c>
      <c r="K1335" s="4" t="str">
        <f>IF(_xlfn.XLOOKUP(LEFT(F1335,12),'Reference_data '!G:G,'Reference_data '!I:I,"First Error",0,1)="First Error",_xlfn.XLOOKUP(LEFT(F1335,7),'Reference_data '!G:G,'Reference_data '!H:H,"Second Error",0,1),_xlfn.XLOOKUP(LEFT(F1335,12),'Reference_data '!G:G,'Reference_data '!I:I,"First Error",0,1))</f>
        <v>REFINERY-NEW CIE PLANT  300 TPD</v>
      </c>
      <c r="M1335" s="10" t="e">
        <f>VLOOKUP(L1335,'Reference_data '!$A$2:$B$17,2,0)</f>
        <v>#N/A</v>
      </c>
      <c r="N1335" s="10" t="e">
        <f>VLOOKUP(L1335,'Reference_data '!$A$2:$C$18,3,0)</f>
        <v>#N/A</v>
      </c>
    </row>
    <row r="1336" spans="1:27" ht="26.5" customHeight="1" x14ac:dyDescent="0.35">
      <c r="A1336" s="10">
        <f t="shared" si="54"/>
        <v>10</v>
      </c>
      <c r="B1336" s="63">
        <f t="shared" si="52"/>
        <v>1</v>
      </c>
      <c r="C1336" s="398">
        <v>13170231</v>
      </c>
      <c r="D1336" s="394">
        <v>44992</v>
      </c>
      <c r="E1336" s="34" t="s">
        <v>2367</v>
      </c>
      <c r="F1336" s="34" t="s">
        <v>794</v>
      </c>
      <c r="G1336" s="34" t="s">
        <v>61</v>
      </c>
      <c r="H1336" s="34" t="s">
        <v>237</v>
      </c>
      <c r="I1336" s="34" t="s">
        <v>369</v>
      </c>
      <c r="J1336" s="34" t="s">
        <v>220</v>
      </c>
      <c r="K1336" s="4" t="str">
        <f>IF(_xlfn.XLOOKUP(LEFT(F1336,12),'Reference_data '!G:G,'Reference_data '!I:I,"First Error",0,1)="First Error",_xlfn.XLOOKUP(LEFT(F1336,7),'Reference_data '!G:G,'Reference_data '!H:H,"Second Error",0,1),_xlfn.XLOOKUP(LEFT(F1336,12),'Reference_data '!G:G,'Reference_data '!I:I,"First Error",0,1))</f>
        <v>PACKING TANKFARM PMFG</v>
      </c>
      <c r="M1336" s="10" t="e">
        <f>VLOOKUP(L1336,'Reference_data '!$A$2:$B$17,2,0)</f>
        <v>#N/A</v>
      </c>
      <c r="N1336" s="10" t="e">
        <f>VLOOKUP(L1336,'Reference_data '!$A$2:$C$18,3,0)</f>
        <v>#N/A</v>
      </c>
    </row>
    <row r="1337" spans="1:27" ht="26.5" customHeight="1" x14ac:dyDescent="0.35">
      <c r="A1337" s="10">
        <f t="shared" si="54"/>
        <v>3</v>
      </c>
      <c r="B1337" s="10">
        <f t="shared" si="52"/>
        <v>1</v>
      </c>
      <c r="C1337" s="398">
        <v>13140720</v>
      </c>
      <c r="D1337" s="146">
        <v>44943</v>
      </c>
      <c r="E1337" s="34" t="s">
        <v>2368</v>
      </c>
      <c r="F1337" s="34" t="s">
        <v>2369</v>
      </c>
      <c r="G1337" s="34" t="s">
        <v>10</v>
      </c>
      <c r="H1337" s="34" t="s">
        <v>218</v>
      </c>
      <c r="I1337" s="34" t="s">
        <v>266</v>
      </c>
      <c r="J1337" s="34" t="s">
        <v>220</v>
      </c>
      <c r="K1337" s="4" t="str">
        <f>IF(_xlfn.XLOOKUP(LEFT(F1337,12),'Reference_data '!G:G,'Reference_data '!I:I,"First Error",0,1)="First Error",_xlfn.XLOOKUP(LEFT(F1337,7),'Reference_data '!G:G,'Reference_data '!H:H,"Second Error",0,1),_xlfn.XLOOKUP(LEFT(F1337,12),'Reference_data '!G:G,'Reference_data '!I:I,"First Error",0,1))</f>
        <v>REFINERY-NEW CIE PLANT  300 TPD</v>
      </c>
      <c r="M1337" s="10" t="e">
        <f>VLOOKUP(L1337,'Reference_data '!$A$2:$B$17,2,0)</f>
        <v>#N/A</v>
      </c>
      <c r="N1337" s="10" t="e">
        <f>VLOOKUP(L1337,'Reference_data '!$A$2:$C$18,3,0)</f>
        <v>#N/A</v>
      </c>
    </row>
    <row r="1338" spans="1:27" ht="26.5" customHeight="1" x14ac:dyDescent="0.35">
      <c r="A1338" s="10">
        <f t="shared" si="54"/>
        <v>10</v>
      </c>
      <c r="B1338" s="63">
        <f t="shared" ref="B1338:B1401" si="55">IF(J1338="COMP",WEEKNUM(Q1338,16),"")</f>
        <v>1</v>
      </c>
      <c r="C1338" s="398">
        <v>13170292</v>
      </c>
      <c r="D1338" s="146">
        <v>44992</v>
      </c>
      <c r="E1338" s="34" t="s">
        <v>2370</v>
      </c>
      <c r="F1338" s="34" t="s">
        <v>48</v>
      </c>
      <c r="G1338" s="34" t="s">
        <v>61</v>
      </c>
      <c r="H1338" s="34" t="s">
        <v>218</v>
      </c>
      <c r="I1338" s="34" t="s">
        <v>227</v>
      </c>
      <c r="J1338" s="34" t="s">
        <v>220</v>
      </c>
      <c r="K1338" s="4" t="str">
        <f>IF(_xlfn.XLOOKUP(LEFT(F1338,12),'Reference_data '!G:G,'Reference_data '!I:I,"First Error",0,1)="First Error",_xlfn.XLOOKUP(LEFT(F1338,7),'Reference_data '!G:G,'Reference_data '!H:H,"Second Error",0,1),_xlfn.XLOOKUP(LEFT(F1338,12),'Reference_data '!G:G,'Reference_data '!I:I,"First Error",0,1))</f>
        <v>BAKERY 36 TON</v>
      </c>
      <c r="M1338" s="10" t="e">
        <f>VLOOKUP(L1338,'Reference_data '!$A$2:$B$17,2,0)</f>
        <v>#N/A</v>
      </c>
      <c r="N1338" s="10" t="e">
        <f>VLOOKUP(L1338,'Reference_data '!$A$2:$C$18,3,0)</f>
        <v>#N/A</v>
      </c>
    </row>
    <row r="1339" spans="1:27" ht="26.5" customHeight="1" x14ac:dyDescent="0.35">
      <c r="A1339" s="10">
        <f t="shared" si="54"/>
        <v>3</v>
      </c>
      <c r="B1339" s="10">
        <f t="shared" si="55"/>
        <v>1</v>
      </c>
      <c r="C1339" s="398">
        <v>13141689</v>
      </c>
      <c r="D1339" s="146">
        <v>44944</v>
      </c>
      <c r="E1339" s="34" t="s">
        <v>2371</v>
      </c>
      <c r="F1339" s="34" t="s">
        <v>2369</v>
      </c>
      <c r="G1339" s="34" t="s">
        <v>10</v>
      </c>
      <c r="H1339" s="34" t="s">
        <v>237</v>
      </c>
      <c r="I1339" s="34" t="s">
        <v>369</v>
      </c>
      <c r="J1339" s="34" t="s">
        <v>220</v>
      </c>
      <c r="K1339" s="4" t="str">
        <f>IF(_xlfn.XLOOKUP(LEFT(F1339,12),'Reference_data '!G:G,'Reference_data '!I:I,"First Error",0,1)="First Error",_xlfn.XLOOKUP(LEFT(F1339,7),'Reference_data '!G:G,'Reference_data '!H:H,"Second Error",0,1),_xlfn.XLOOKUP(LEFT(F1339,12),'Reference_data '!G:G,'Reference_data '!I:I,"First Error",0,1))</f>
        <v>REFINERY-NEW CIE PLANT  300 TPD</v>
      </c>
      <c r="M1339" s="10" t="e">
        <f>VLOOKUP(L1339,'Reference_data '!$A$2:$B$17,2,0)</f>
        <v>#N/A</v>
      </c>
      <c r="N1339" s="10" t="e">
        <f>VLOOKUP(L1339,'Reference_data '!$A$2:$C$18,3,0)</f>
        <v>#N/A</v>
      </c>
    </row>
    <row r="1340" spans="1:27" ht="26.5" customHeight="1" x14ac:dyDescent="0.35">
      <c r="A1340" s="10">
        <f t="shared" si="54"/>
        <v>3</v>
      </c>
      <c r="B1340" s="10">
        <f t="shared" si="55"/>
        <v>1</v>
      </c>
      <c r="C1340" s="398">
        <v>13142903</v>
      </c>
      <c r="D1340" s="146">
        <v>44945</v>
      </c>
      <c r="E1340" s="34" t="s">
        <v>2372</v>
      </c>
      <c r="F1340" s="34" t="s">
        <v>2369</v>
      </c>
      <c r="G1340" s="34" t="s">
        <v>10</v>
      </c>
      <c r="H1340" s="34" t="s">
        <v>218</v>
      </c>
      <c r="I1340" s="34" t="s">
        <v>266</v>
      </c>
      <c r="J1340" s="34" t="s">
        <v>220</v>
      </c>
      <c r="K1340" s="4" t="str">
        <f>IF(_xlfn.XLOOKUP(LEFT(F1340,12),'Reference_data '!G:G,'Reference_data '!I:I,"First Error",0,1)="First Error",_xlfn.XLOOKUP(LEFT(F1340,7),'Reference_data '!G:G,'Reference_data '!H:H,"Second Error",0,1),_xlfn.XLOOKUP(LEFT(F1340,12),'Reference_data '!G:G,'Reference_data '!I:I,"First Error",0,1))</f>
        <v>REFINERY-NEW CIE PLANT  300 TPD</v>
      </c>
      <c r="M1340" s="10" t="e">
        <f>VLOOKUP(L1340,'Reference_data '!$A$2:$B$17,2,0)</f>
        <v>#N/A</v>
      </c>
      <c r="N1340" s="10" t="e">
        <f>VLOOKUP(L1340,'Reference_data '!$A$2:$C$18,3,0)</f>
        <v>#N/A</v>
      </c>
    </row>
    <row r="1341" spans="1:27" ht="26.5" customHeight="1" x14ac:dyDescent="0.35">
      <c r="A1341" s="10">
        <f t="shared" si="54"/>
        <v>10</v>
      </c>
      <c r="B1341" s="63">
        <f t="shared" si="55"/>
        <v>10</v>
      </c>
      <c r="C1341" s="398">
        <v>13170597</v>
      </c>
      <c r="D1341" s="146">
        <v>44993</v>
      </c>
      <c r="E1341" s="34" t="s">
        <v>2373</v>
      </c>
      <c r="F1341" s="34" t="s">
        <v>217</v>
      </c>
      <c r="G1341" s="34" t="s">
        <v>10</v>
      </c>
      <c r="H1341" s="34" t="s">
        <v>218</v>
      </c>
      <c r="I1341" s="34" t="s">
        <v>435</v>
      </c>
      <c r="J1341" s="34" t="s">
        <v>220</v>
      </c>
      <c r="K1341" s="4" t="str">
        <f>IF(_xlfn.XLOOKUP(LEFT(F1341,12),'Reference_data '!G:G,'Reference_data '!I:I,"First Error",0,1)="First Error",_xlfn.XLOOKUP(LEFT(F1341,7),'Reference_data '!G:G,'Reference_data '!H:H,"Second Error",0,1),_xlfn.XLOOKUP(LEFT(F1341,12),'Reference_data '!G:G,'Reference_data '!I:I,"First Error",0,1))</f>
        <v>PACKING</v>
      </c>
      <c r="L1341" s="63">
        <v>2785</v>
      </c>
      <c r="M1341" s="10" t="str">
        <f>VLOOKUP(L1341,'Reference_data '!$A$2:$B$17,2,0)</f>
        <v>Manu</v>
      </c>
      <c r="N1341" s="10" t="str">
        <f>VLOOKUP(L1341,'Reference_data '!$A$2:$C$18,3,0)</f>
        <v>MEC</v>
      </c>
      <c r="O1341" s="134">
        <v>44993</v>
      </c>
      <c r="Q1341" s="134">
        <v>44993</v>
      </c>
      <c r="R1341" s="63">
        <v>1.5</v>
      </c>
      <c r="AA1341" s="64" t="s">
        <v>140</v>
      </c>
    </row>
    <row r="1342" spans="1:27" ht="26.5" customHeight="1" x14ac:dyDescent="0.35">
      <c r="A1342" s="10">
        <f t="shared" si="54"/>
        <v>10</v>
      </c>
      <c r="B1342" s="63">
        <f t="shared" si="55"/>
        <v>1</v>
      </c>
      <c r="C1342" s="398">
        <v>13170598</v>
      </c>
      <c r="D1342" s="394">
        <v>44993</v>
      </c>
      <c r="E1342" s="34" t="s">
        <v>2374</v>
      </c>
      <c r="F1342" s="34" t="s">
        <v>217</v>
      </c>
      <c r="G1342" s="34" t="s">
        <v>61</v>
      </c>
      <c r="H1342" s="34" t="s">
        <v>218</v>
      </c>
      <c r="I1342" s="34" t="s">
        <v>435</v>
      </c>
      <c r="J1342" s="34" t="s">
        <v>220</v>
      </c>
      <c r="K1342" s="4" t="str">
        <f>IF(_xlfn.XLOOKUP(LEFT(F1342,12),'Reference_data '!G:G,'Reference_data '!I:I,"First Error",0,1)="First Error",_xlfn.XLOOKUP(LEFT(F1342,7),'Reference_data '!G:G,'Reference_data '!H:H,"Second Error",0,1),_xlfn.XLOOKUP(LEFT(F1342,12),'Reference_data '!G:G,'Reference_data '!I:I,"First Error",0,1))</f>
        <v>PACKING</v>
      </c>
      <c r="M1342" s="10" t="e">
        <f>VLOOKUP(L1342,'Reference_data '!$A$2:$B$17,2,0)</f>
        <v>#N/A</v>
      </c>
      <c r="N1342" s="10" t="e">
        <f>VLOOKUP(L1342,'Reference_data '!$A$2:$C$18,3,0)</f>
        <v>#N/A</v>
      </c>
    </row>
    <row r="1343" spans="1:27" ht="26.5" customHeight="1" x14ac:dyDescent="0.35">
      <c r="A1343" s="10">
        <f t="shared" si="54"/>
        <v>10</v>
      </c>
      <c r="B1343" s="63">
        <f t="shared" si="55"/>
        <v>1</v>
      </c>
      <c r="C1343" s="398">
        <v>13170702</v>
      </c>
      <c r="D1343" s="394">
        <v>44993</v>
      </c>
      <c r="E1343" s="34" t="s">
        <v>2375</v>
      </c>
      <c r="F1343" s="34" t="s">
        <v>1303</v>
      </c>
      <c r="G1343" s="34" t="s">
        <v>61</v>
      </c>
      <c r="H1343" s="34" t="s">
        <v>218</v>
      </c>
      <c r="I1343" s="34" t="s">
        <v>435</v>
      </c>
      <c r="J1343" s="34" t="s">
        <v>220</v>
      </c>
      <c r="K1343" s="4" t="str">
        <f>IF(_xlfn.XLOOKUP(LEFT(F1343,12),'Reference_data '!G:G,'Reference_data '!I:I,"First Error",0,1)="First Error",_xlfn.XLOOKUP(LEFT(F1343,7),'Reference_data '!G:G,'Reference_data '!H:H,"Second Error",0,1),_xlfn.XLOOKUP(LEFT(F1343,12),'Reference_data '!G:G,'Reference_data '!I:I,"First Error",0,1))</f>
        <v>PACKING</v>
      </c>
      <c r="M1343" s="10" t="e">
        <f>VLOOKUP(L1343,'Reference_data '!$A$2:$B$17,2,0)</f>
        <v>#N/A</v>
      </c>
      <c r="N1343" s="10" t="e">
        <f>VLOOKUP(L1343,'Reference_data '!$A$2:$C$18,3,0)</f>
        <v>#N/A</v>
      </c>
    </row>
    <row r="1344" spans="1:27" ht="26.5" customHeight="1" x14ac:dyDescent="0.35">
      <c r="A1344" s="10">
        <f t="shared" si="54"/>
        <v>4</v>
      </c>
      <c r="B1344" s="10">
        <f t="shared" si="55"/>
        <v>1</v>
      </c>
      <c r="C1344" s="398">
        <v>13144948</v>
      </c>
      <c r="D1344" s="146">
        <v>44950</v>
      </c>
      <c r="E1344" s="34" t="s">
        <v>2376</v>
      </c>
      <c r="F1344" s="34" t="s">
        <v>2284</v>
      </c>
      <c r="G1344" s="34" t="s">
        <v>92</v>
      </c>
      <c r="H1344" s="34" t="s">
        <v>237</v>
      </c>
      <c r="I1344" s="34" t="s">
        <v>369</v>
      </c>
      <c r="J1344" s="34" t="s">
        <v>220</v>
      </c>
      <c r="K1344" s="4" t="str">
        <f>IF(_xlfn.XLOOKUP(LEFT(F1344,12),'Reference_data '!G:G,'Reference_data '!I:I,"First Error",0,1)="First Error",_xlfn.XLOOKUP(LEFT(F1344,7),'Reference_data '!G:G,'Reference_data '!H:H,"Second Error",0,1),_xlfn.XLOOKUP(LEFT(F1344,12),'Reference_data '!G:G,'Reference_data '!I:I,"First Error",0,1))</f>
        <v>REFINERY-NEW CIE PLANT  300 TPD</v>
      </c>
      <c r="M1344" s="10" t="e">
        <f>VLOOKUP(L1344,'Reference_data '!$A$2:$B$17,2,0)</f>
        <v>#N/A</v>
      </c>
      <c r="N1344" s="10" t="e">
        <f>VLOOKUP(L1344,'Reference_data '!$A$2:$C$18,3,0)</f>
        <v>#N/A</v>
      </c>
    </row>
    <row r="1345" spans="1:27" ht="26.5" customHeight="1" x14ac:dyDescent="0.35">
      <c r="A1345" s="10">
        <f t="shared" si="54"/>
        <v>4</v>
      </c>
      <c r="B1345" s="10">
        <f t="shared" si="55"/>
        <v>4</v>
      </c>
      <c r="C1345" s="398">
        <v>13146419</v>
      </c>
      <c r="D1345" s="146">
        <v>44951</v>
      </c>
      <c r="E1345" s="34" t="s">
        <v>2377</v>
      </c>
      <c r="F1345" s="34" t="s">
        <v>2378</v>
      </c>
      <c r="G1345" s="34" t="s">
        <v>10</v>
      </c>
      <c r="H1345" s="34" t="s">
        <v>218</v>
      </c>
      <c r="I1345" s="34" t="s">
        <v>266</v>
      </c>
      <c r="J1345" s="34" t="s">
        <v>220</v>
      </c>
      <c r="K1345" s="4" t="str">
        <f>IF(_xlfn.XLOOKUP(LEFT(F1345,12),'Reference_data '!G:G,'Reference_data '!I:I,"First Error",0,1)="First Error",_xlfn.XLOOKUP(LEFT(F1345,7),'Reference_data '!G:G,'Reference_data '!H:H,"Second Error",0,1),_xlfn.XLOOKUP(LEFT(F1345,12),'Reference_data '!G:G,'Reference_data '!I:I,"First Error",0,1))</f>
        <v>REFINERY-NEW CIE PLANT  300 TPD</v>
      </c>
      <c r="L1345" s="63">
        <v>2783</v>
      </c>
      <c r="M1345" s="10" t="str">
        <f>VLOOKUP(L1345,'Reference_data '!$A$2:$B$17,2,0)</f>
        <v>Vipul</v>
      </c>
      <c r="N1345" s="10" t="str">
        <f>VLOOKUP(L1345,'Reference_data '!$A$2:$C$18,3,0)</f>
        <v>MEC</v>
      </c>
      <c r="O1345" s="134">
        <v>44952</v>
      </c>
      <c r="Q1345" s="134">
        <v>44952</v>
      </c>
      <c r="R1345" s="63">
        <v>2.5</v>
      </c>
      <c r="S1345" s="139" t="s">
        <v>221</v>
      </c>
      <c r="AA1345" s="64" t="s">
        <v>114</v>
      </c>
    </row>
    <row r="1346" spans="1:27" ht="26.5" customHeight="1" x14ac:dyDescent="0.35">
      <c r="A1346" s="10">
        <f t="shared" si="54"/>
        <v>4</v>
      </c>
      <c r="B1346" s="10">
        <f t="shared" si="55"/>
        <v>4</v>
      </c>
      <c r="C1346" s="398">
        <v>13146978</v>
      </c>
      <c r="D1346" s="146">
        <v>44953</v>
      </c>
      <c r="E1346" s="34" t="s">
        <v>2379</v>
      </c>
      <c r="F1346" s="34" t="s">
        <v>2369</v>
      </c>
      <c r="G1346" s="34" t="s">
        <v>10</v>
      </c>
      <c r="H1346" s="34" t="s">
        <v>218</v>
      </c>
      <c r="I1346" s="34" t="s">
        <v>263</v>
      </c>
      <c r="J1346" s="34" t="s">
        <v>220</v>
      </c>
      <c r="K1346" s="4" t="str">
        <f>IF(_xlfn.XLOOKUP(LEFT(F1346,12),'Reference_data '!G:G,'Reference_data '!I:I,"First Error",0,1)="First Error",_xlfn.XLOOKUP(LEFT(F1346,7),'Reference_data '!G:G,'Reference_data '!H:H,"Second Error",0,1),_xlfn.XLOOKUP(LEFT(F1346,12),'Reference_data '!G:G,'Reference_data '!I:I,"First Error",0,1))</f>
        <v>REFINERY-NEW CIE PLANT  300 TPD</v>
      </c>
      <c r="L1346" s="63">
        <v>2784</v>
      </c>
      <c r="M1346" s="10" t="str">
        <f>VLOOKUP(L1346,'Reference_data '!$A$2:$B$17,2,0)</f>
        <v>Jignesh</v>
      </c>
      <c r="N1346" s="10" t="str">
        <f>VLOOKUP(L1346,'Reference_data '!$A$2:$C$18,3,0)</f>
        <v>MEC</v>
      </c>
      <c r="O1346" s="134">
        <v>44952</v>
      </c>
      <c r="Q1346" s="134">
        <v>44952</v>
      </c>
      <c r="R1346" s="63">
        <v>0.8</v>
      </c>
    </row>
    <row r="1347" spans="1:27" ht="26.5" customHeight="1" x14ac:dyDescent="0.35">
      <c r="A1347" s="10">
        <f t="shared" ref="A1347:A1410" si="56">WEEKNUM($D1347,16)</f>
        <v>4</v>
      </c>
      <c r="B1347" s="10">
        <f t="shared" si="55"/>
        <v>1</v>
      </c>
      <c r="C1347" s="398">
        <v>13146978</v>
      </c>
      <c r="D1347" s="146">
        <v>44953</v>
      </c>
      <c r="E1347" s="34" t="s">
        <v>2379</v>
      </c>
      <c r="F1347" s="34" t="s">
        <v>2369</v>
      </c>
      <c r="G1347" s="34" t="s">
        <v>10</v>
      </c>
      <c r="H1347" s="34" t="s">
        <v>218</v>
      </c>
      <c r="I1347" s="34" t="s">
        <v>263</v>
      </c>
      <c r="J1347" s="34" t="s">
        <v>220</v>
      </c>
      <c r="K1347" s="4" t="str">
        <f>IF(_xlfn.XLOOKUP(LEFT(F1347,12),'Reference_data '!G:G,'Reference_data '!I:I,"First Error",0,1)="First Error",_xlfn.XLOOKUP(LEFT(F1347,7),'Reference_data '!G:G,'Reference_data '!H:H,"Second Error",0,1),_xlfn.XLOOKUP(LEFT(F1347,12),'Reference_data '!G:G,'Reference_data '!I:I,"First Error",0,1))</f>
        <v>REFINERY-NEW CIE PLANT  300 TPD</v>
      </c>
      <c r="L1347" s="63">
        <v>3070</v>
      </c>
      <c r="M1347" s="10" t="str">
        <f>VLOOKUP(L1347,'Reference_data '!$A$2:$B$17,2,0)</f>
        <v>Mahesh</v>
      </c>
      <c r="N1347" s="10" t="str">
        <f>VLOOKUP(L1347,'Reference_data '!$A$2:$C$18,3,0)</f>
        <v>MEC</v>
      </c>
      <c r="O1347" s="134">
        <v>44953</v>
      </c>
    </row>
    <row r="1348" spans="1:27" ht="26.5" customHeight="1" x14ac:dyDescent="0.35">
      <c r="A1348" s="10">
        <f t="shared" si="56"/>
        <v>5</v>
      </c>
      <c r="B1348" s="10">
        <f t="shared" si="55"/>
        <v>5</v>
      </c>
      <c r="C1348" s="398">
        <v>13149884</v>
      </c>
      <c r="D1348" s="146">
        <v>44958</v>
      </c>
      <c r="E1348" s="34" t="s">
        <v>2380</v>
      </c>
      <c r="F1348" s="34" t="s">
        <v>2284</v>
      </c>
      <c r="G1348" s="34" t="s">
        <v>10</v>
      </c>
      <c r="H1348" s="34" t="s">
        <v>237</v>
      </c>
      <c r="I1348" s="34" t="s">
        <v>369</v>
      </c>
      <c r="J1348" s="34" t="s">
        <v>220</v>
      </c>
      <c r="K1348" s="4" t="str">
        <f>IF(_xlfn.XLOOKUP(LEFT(F1348,12),'Reference_data '!G:G,'Reference_data '!I:I,"First Error",0,1)="First Error",_xlfn.XLOOKUP(LEFT(F1348,7),'Reference_data '!G:G,'Reference_data '!H:H,"Second Error",0,1),_xlfn.XLOOKUP(LEFT(F1348,12),'Reference_data '!G:G,'Reference_data '!I:I,"First Error",0,1))</f>
        <v>REFINERY-NEW CIE PLANT  300 TPD</v>
      </c>
      <c r="L1348" s="63">
        <v>8</v>
      </c>
      <c r="M1348" s="10" t="s">
        <v>317</v>
      </c>
      <c r="N1348" s="10" t="str">
        <f>VLOOKUP(L1348,'Reference_data '!$A$2:$C$18,3,0)</f>
        <v>EXT</v>
      </c>
      <c r="O1348" s="134">
        <v>44958</v>
      </c>
      <c r="Q1348" s="134">
        <v>44958</v>
      </c>
      <c r="S1348" s="139" t="s">
        <v>2381</v>
      </c>
    </row>
    <row r="1349" spans="1:27" ht="26.5" customHeight="1" x14ac:dyDescent="0.35">
      <c r="A1349" s="10">
        <f t="shared" si="56"/>
        <v>6</v>
      </c>
      <c r="B1349" s="63">
        <f t="shared" si="55"/>
        <v>6</v>
      </c>
      <c r="C1349" s="398">
        <v>13153084</v>
      </c>
      <c r="D1349" s="146">
        <v>44964</v>
      </c>
      <c r="E1349" s="34" t="s">
        <v>2382</v>
      </c>
      <c r="F1349" s="34" t="s">
        <v>2369</v>
      </c>
      <c r="G1349" s="34" t="s">
        <v>92</v>
      </c>
      <c r="H1349" s="34" t="s">
        <v>218</v>
      </c>
      <c r="I1349" s="34" t="s">
        <v>287</v>
      </c>
      <c r="J1349" s="34" t="s">
        <v>220</v>
      </c>
      <c r="K1349" s="4" t="str">
        <f>IF(_xlfn.XLOOKUP(LEFT(F1349,12),'Reference_data '!G:G,'Reference_data '!I:I,"First Error",0,1)="First Error",_xlfn.XLOOKUP(LEFT(F1349,7),'Reference_data '!G:G,'Reference_data '!H:H,"Second Error",0,1),_xlfn.XLOOKUP(LEFT(F1349,12),'Reference_data '!G:G,'Reference_data '!I:I,"First Error",0,1))</f>
        <v>REFINERY-NEW CIE PLANT  300 TPD</v>
      </c>
      <c r="L1349" s="63">
        <v>2801</v>
      </c>
      <c r="M1349" s="10" t="str">
        <f>VLOOKUP(L1349,'Reference_data '!$A$2:$B$17,2,0)</f>
        <v>Ramani</v>
      </c>
      <c r="N1349" s="10" t="str">
        <f>VLOOKUP(L1349,'Reference_data '!$A$2:$C$18,3,0)</f>
        <v>INS</v>
      </c>
      <c r="O1349" s="134">
        <v>44963</v>
      </c>
      <c r="Q1349" s="134">
        <v>44963</v>
      </c>
      <c r="R1349" s="63">
        <v>0.5</v>
      </c>
      <c r="S1349" s="139" t="s">
        <v>2383</v>
      </c>
      <c r="AA1349" s="64" t="s">
        <v>66</v>
      </c>
    </row>
    <row r="1350" spans="1:27" ht="26.5" customHeight="1" x14ac:dyDescent="0.35">
      <c r="A1350" s="10">
        <f t="shared" si="56"/>
        <v>6</v>
      </c>
      <c r="B1350" s="63">
        <f t="shared" si="55"/>
        <v>6</v>
      </c>
      <c r="C1350" s="398">
        <v>13153598</v>
      </c>
      <c r="D1350" s="146">
        <v>44964</v>
      </c>
      <c r="E1350" s="34" t="s">
        <v>2384</v>
      </c>
      <c r="F1350" s="34" t="s">
        <v>2369</v>
      </c>
      <c r="G1350" s="34" t="s">
        <v>10</v>
      </c>
      <c r="H1350" s="34" t="s">
        <v>218</v>
      </c>
      <c r="I1350" s="34" t="s">
        <v>263</v>
      </c>
      <c r="J1350" s="34" t="s">
        <v>220</v>
      </c>
      <c r="K1350" s="4" t="str">
        <f>IF(_xlfn.XLOOKUP(LEFT(F1350,12),'Reference_data '!G:G,'Reference_data '!I:I,"First Error",0,1)="First Error",_xlfn.XLOOKUP(LEFT(F1350,7),'Reference_data '!G:G,'Reference_data '!H:H,"Second Error",0,1),_xlfn.XLOOKUP(LEFT(F1350,12),'Reference_data '!G:G,'Reference_data '!I:I,"First Error",0,1))</f>
        <v>REFINERY-NEW CIE PLANT  300 TPD</v>
      </c>
      <c r="L1350" s="63">
        <v>2781</v>
      </c>
      <c r="M1350" s="10" t="str">
        <f>VLOOKUP(L1350,'Reference_data '!$A$2:$B$17,2,0)</f>
        <v>Bhim Rao</v>
      </c>
      <c r="N1350" s="10" t="str">
        <f>VLOOKUP(L1350,'Reference_data '!$A$2:$C$18,3,0)</f>
        <v>MEC</v>
      </c>
      <c r="O1350" s="134">
        <v>44964</v>
      </c>
      <c r="Q1350" s="134">
        <v>44964</v>
      </c>
      <c r="R1350" s="63">
        <v>0.4</v>
      </c>
    </row>
    <row r="1351" spans="1:27" ht="26.5" customHeight="1" x14ac:dyDescent="0.35">
      <c r="A1351" s="10">
        <f t="shared" si="56"/>
        <v>10</v>
      </c>
      <c r="B1351" s="63">
        <f t="shared" si="55"/>
        <v>1</v>
      </c>
      <c r="C1351" s="398">
        <v>13171416</v>
      </c>
      <c r="D1351" s="146">
        <v>44994</v>
      </c>
      <c r="E1351" s="34" t="s">
        <v>2385</v>
      </c>
      <c r="F1351" s="34" t="s">
        <v>394</v>
      </c>
      <c r="G1351" s="34" t="s">
        <v>10</v>
      </c>
      <c r="H1351" s="34" t="s">
        <v>237</v>
      </c>
      <c r="I1351" s="34" t="s">
        <v>238</v>
      </c>
      <c r="J1351" s="34" t="s">
        <v>220</v>
      </c>
      <c r="K1351" s="4" t="str">
        <f>IF(_xlfn.XLOOKUP(LEFT(F1351,12),'Reference_data '!G:G,'Reference_data '!I:I,"First Error",0,1)="First Error",_xlfn.XLOOKUP(LEFT(F1351,7),'Reference_data '!G:G,'Reference_data '!H:H,"Second Error",0,1),_xlfn.XLOOKUP(LEFT(F1351,12),'Reference_data '!G:G,'Reference_data '!I:I,"First Error",0,1))</f>
        <v>PACKING</v>
      </c>
      <c r="S1351" s="139" t="s">
        <v>2386</v>
      </c>
    </row>
    <row r="1352" spans="1:27" ht="26.5" customHeight="1" x14ac:dyDescent="0.35">
      <c r="A1352" s="10">
        <f t="shared" si="56"/>
        <v>7</v>
      </c>
      <c r="B1352" s="63">
        <f t="shared" si="55"/>
        <v>1</v>
      </c>
      <c r="C1352" s="398">
        <v>13156444</v>
      </c>
      <c r="D1352" s="146">
        <v>44969</v>
      </c>
      <c r="E1352" s="34" t="s">
        <v>2387</v>
      </c>
      <c r="F1352" s="34" t="s">
        <v>160</v>
      </c>
      <c r="G1352" s="34" t="s">
        <v>10</v>
      </c>
      <c r="H1352" s="34" t="s">
        <v>218</v>
      </c>
      <c r="I1352" s="34" t="s">
        <v>291</v>
      </c>
      <c r="J1352" s="34" t="s">
        <v>220</v>
      </c>
      <c r="K1352" s="4" t="str">
        <f>IF(_xlfn.XLOOKUP(LEFT(F1352,12),'Reference_data '!G:G,'Reference_data '!I:I,"First Error",0,1)="First Error",_xlfn.XLOOKUP(LEFT(F1352,7),'Reference_data '!G:G,'Reference_data '!H:H,"Second Error",0,1),_xlfn.XLOOKUP(LEFT(F1352,12),'Reference_data '!G:G,'Reference_data '!I:I,"First Error",0,1))</f>
        <v>REFINERY-NEW CIE PLANT  300 TPD</v>
      </c>
      <c r="L1352" s="63">
        <v>2781</v>
      </c>
      <c r="M1352" s="10" t="str">
        <f>VLOOKUP(L1352,'Reference_data '!$A$2:$B$17,2,0)</f>
        <v>Bhim Rao</v>
      </c>
      <c r="N1352" s="10" t="str">
        <f>VLOOKUP(L1352,'Reference_data '!$A$2:$C$18,3,0)</f>
        <v>MEC</v>
      </c>
    </row>
    <row r="1353" spans="1:27" ht="26.5" customHeight="1" x14ac:dyDescent="0.35">
      <c r="A1353" s="10">
        <f t="shared" si="56"/>
        <v>7</v>
      </c>
      <c r="B1353" s="63">
        <f t="shared" si="55"/>
        <v>7</v>
      </c>
      <c r="C1353" s="398">
        <v>13159232</v>
      </c>
      <c r="D1353" s="146">
        <v>44973</v>
      </c>
      <c r="E1353" s="34" t="s">
        <v>2388</v>
      </c>
      <c r="F1353" s="34" t="s">
        <v>160</v>
      </c>
      <c r="G1353" s="34" t="s">
        <v>92</v>
      </c>
      <c r="H1353" s="34" t="s">
        <v>218</v>
      </c>
      <c r="I1353" s="34" t="s">
        <v>287</v>
      </c>
      <c r="J1353" s="34" t="s">
        <v>220</v>
      </c>
      <c r="K1353" s="4" t="str">
        <f>IF(_xlfn.XLOOKUP(LEFT(F1353,12),'Reference_data '!G:G,'Reference_data '!I:I,"First Error",0,1)="First Error",_xlfn.XLOOKUP(LEFT(F1353,7),'Reference_data '!G:G,'Reference_data '!H:H,"Second Error",0,1),_xlfn.XLOOKUP(LEFT(F1353,12),'Reference_data '!G:G,'Reference_data '!I:I,"First Error",0,1))</f>
        <v>REFINERY-NEW CIE PLANT  300 TPD</v>
      </c>
      <c r="L1353" s="63">
        <v>8</v>
      </c>
      <c r="M1353" s="10" t="s">
        <v>1034</v>
      </c>
      <c r="N1353" s="10" t="str">
        <f>VLOOKUP(L1353,'Reference_data '!$A$2:$C$18,3,0)</f>
        <v>EXT</v>
      </c>
      <c r="O1353" s="134">
        <v>44973</v>
      </c>
      <c r="Q1353" s="134">
        <v>44973</v>
      </c>
      <c r="R1353" s="63">
        <v>0.2</v>
      </c>
    </row>
    <row r="1354" spans="1:27" ht="26.5" customHeight="1" x14ac:dyDescent="0.35">
      <c r="A1354" s="10">
        <f t="shared" si="56"/>
        <v>7</v>
      </c>
      <c r="B1354" s="63">
        <f t="shared" si="55"/>
        <v>7</v>
      </c>
      <c r="C1354" s="398">
        <v>13159232</v>
      </c>
      <c r="D1354" s="146">
        <v>44973</v>
      </c>
      <c r="E1354" s="34" t="s">
        <v>2388</v>
      </c>
      <c r="F1354" s="34" t="s">
        <v>160</v>
      </c>
      <c r="G1354" s="34" t="s">
        <v>92</v>
      </c>
      <c r="H1354" s="34" t="s">
        <v>218</v>
      </c>
      <c r="I1354" s="34" t="s">
        <v>287</v>
      </c>
      <c r="J1354" s="34" t="s">
        <v>220</v>
      </c>
      <c r="K1354" s="4" t="str">
        <f>IF(_xlfn.XLOOKUP(LEFT(F1354,12),'Reference_data '!G:G,'Reference_data '!I:I,"First Error",0,1)="First Error",_xlfn.XLOOKUP(LEFT(F1354,7),'Reference_data '!G:G,'Reference_data '!H:H,"Second Error",0,1),_xlfn.XLOOKUP(LEFT(F1354,12),'Reference_data '!G:G,'Reference_data '!I:I,"First Error",0,1))</f>
        <v>REFINERY-NEW CIE PLANT  300 TPD</v>
      </c>
      <c r="L1354" s="63">
        <v>2785</v>
      </c>
      <c r="M1354" s="10" t="str">
        <f>VLOOKUP(L1354,'Reference_data '!$A$2:$B$17,2,0)</f>
        <v>Manu</v>
      </c>
      <c r="N1354" s="10" t="str">
        <f>VLOOKUP(L1354,'Reference_data '!$A$2:$C$18,3,0)</f>
        <v>MEC</v>
      </c>
      <c r="O1354" s="134">
        <v>44973</v>
      </c>
      <c r="Q1354" s="134">
        <v>44973</v>
      </c>
      <c r="R1354" s="63">
        <v>1</v>
      </c>
    </row>
    <row r="1355" spans="1:27" ht="26.5" customHeight="1" x14ac:dyDescent="0.35">
      <c r="A1355" s="10">
        <f t="shared" si="56"/>
        <v>8</v>
      </c>
      <c r="B1355" s="63">
        <f t="shared" si="55"/>
        <v>8</v>
      </c>
      <c r="C1355" s="398">
        <v>13160455</v>
      </c>
      <c r="D1355" s="146">
        <v>44975</v>
      </c>
      <c r="E1355" s="34" t="s">
        <v>2389</v>
      </c>
      <c r="F1355" s="34" t="s">
        <v>160</v>
      </c>
      <c r="G1355" s="34" t="s">
        <v>10</v>
      </c>
      <c r="H1355" s="34" t="s">
        <v>218</v>
      </c>
      <c r="I1355" s="34" t="s">
        <v>251</v>
      </c>
      <c r="J1355" s="34" t="s">
        <v>220</v>
      </c>
      <c r="K1355" s="4" t="str">
        <f>IF(_xlfn.XLOOKUP(LEFT(F1355,12),'Reference_data '!G:G,'Reference_data '!I:I,"First Error",0,1)="First Error",_xlfn.XLOOKUP(LEFT(F1355,7),'Reference_data '!G:G,'Reference_data '!H:H,"Second Error",0,1),_xlfn.XLOOKUP(LEFT(F1355,12),'Reference_data '!G:G,'Reference_data '!I:I,"First Error",0,1))</f>
        <v>REFINERY-NEW CIE PLANT  300 TPD</v>
      </c>
      <c r="L1355" s="63">
        <v>2784</v>
      </c>
      <c r="M1355" s="10" t="str">
        <f>VLOOKUP(L1355,'Reference_data '!$A$2:$B$17,2,0)</f>
        <v>Jignesh</v>
      </c>
      <c r="N1355" s="10" t="str">
        <f>VLOOKUP(L1355,'Reference_data '!$A$2:$C$18,3,0)</f>
        <v>MEC</v>
      </c>
      <c r="Q1355" s="134">
        <v>44975</v>
      </c>
      <c r="R1355" s="63">
        <v>2</v>
      </c>
      <c r="S1355" s="139" t="s">
        <v>2390</v>
      </c>
    </row>
    <row r="1356" spans="1:27" ht="26.5" customHeight="1" x14ac:dyDescent="0.35">
      <c r="A1356" s="10">
        <f t="shared" si="56"/>
        <v>8</v>
      </c>
      <c r="B1356" s="63">
        <f t="shared" si="55"/>
        <v>8</v>
      </c>
      <c r="C1356" s="398">
        <v>13160456</v>
      </c>
      <c r="D1356" s="146">
        <v>44975</v>
      </c>
      <c r="E1356" s="34" t="s">
        <v>2391</v>
      </c>
      <c r="F1356" s="34" t="s">
        <v>160</v>
      </c>
      <c r="G1356" s="34" t="s">
        <v>10</v>
      </c>
      <c r="H1356" s="34" t="s">
        <v>218</v>
      </c>
      <c r="I1356" s="34" t="s">
        <v>251</v>
      </c>
      <c r="J1356" s="34" t="s">
        <v>220</v>
      </c>
      <c r="K1356" s="4" t="str">
        <f>IF(_xlfn.XLOOKUP(LEFT(F1356,12),'Reference_data '!G:G,'Reference_data '!I:I,"First Error",0,1)="First Error",_xlfn.XLOOKUP(LEFT(F1356,7),'Reference_data '!G:G,'Reference_data '!H:H,"Second Error",0,1),_xlfn.XLOOKUP(LEFT(F1356,12),'Reference_data '!G:G,'Reference_data '!I:I,"First Error",0,1))</f>
        <v>REFINERY-NEW CIE PLANT  300 TPD</v>
      </c>
      <c r="L1356" s="63">
        <v>2784</v>
      </c>
      <c r="M1356" s="10" t="str">
        <f>VLOOKUP(L1356,'Reference_data '!$A$2:$B$17,2,0)</f>
        <v>Jignesh</v>
      </c>
      <c r="N1356" s="10" t="str">
        <f>VLOOKUP(L1356,'Reference_data '!$A$2:$C$18,3,0)</f>
        <v>MEC</v>
      </c>
      <c r="Q1356" s="134">
        <v>44975</v>
      </c>
      <c r="R1356" s="63">
        <v>2.5</v>
      </c>
      <c r="S1356" s="139" t="s">
        <v>2392</v>
      </c>
    </row>
    <row r="1357" spans="1:27" ht="26.5" customHeight="1" x14ac:dyDescent="0.35">
      <c r="A1357" s="10">
        <f t="shared" si="56"/>
        <v>8</v>
      </c>
      <c r="B1357" s="63">
        <f t="shared" si="55"/>
        <v>1</v>
      </c>
      <c r="C1357" s="398">
        <v>13164154</v>
      </c>
      <c r="D1357" s="146">
        <v>44981</v>
      </c>
      <c r="E1357" s="34" t="s">
        <v>2393</v>
      </c>
      <c r="F1357" s="34" t="s">
        <v>160</v>
      </c>
      <c r="G1357" s="34" t="s">
        <v>10</v>
      </c>
      <c r="H1357" s="34" t="s">
        <v>218</v>
      </c>
      <c r="I1357" s="34" t="s">
        <v>287</v>
      </c>
      <c r="J1357" s="34" t="s">
        <v>220</v>
      </c>
      <c r="K1357" s="4" t="str">
        <f>IF(_xlfn.XLOOKUP(LEFT(F1357,12),'Reference_data '!G:G,'Reference_data '!I:I,"First Error",0,1)="First Error",_xlfn.XLOOKUP(LEFT(F1357,7),'Reference_data '!G:G,'Reference_data '!H:H,"Second Error",0,1),_xlfn.XLOOKUP(LEFT(F1357,12),'Reference_data '!G:G,'Reference_data '!I:I,"First Error",0,1))</f>
        <v>REFINERY-NEW CIE PLANT  300 TPD</v>
      </c>
      <c r="L1357" s="63">
        <v>2781</v>
      </c>
      <c r="M1357" s="10" t="str">
        <f>VLOOKUP(L1357,'Reference_data '!$A$2:$B$17,2,0)</f>
        <v>Bhim Rao</v>
      </c>
      <c r="N1357" s="10" t="str">
        <f>VLOOKUP(L1357,'Reference_data '!$A$2:$C$18,3,0)</f>
        <v>MEC</v>
      </c>
      <c r="O1357" s="134">
        <v>44980</v>
      </c>
      <c r="Q1357" s="134"/>
      <c r="R1357" s="63">
        <v>5</v>
      </c>
      <c r="S1357" s="139" t="s">
        <v>2394</v>
      </c>
      <c r="AA1357" s="64" t="s">
        <v>66</v>
      </c>
    </row>
    <row r="1358" spans="1:27" ht="26.5" customHeight="1" x14ac:dyDescent="0.35">
      <c r="A1358" s="10">
        <f t="shared" si="56"/>
        <v>10</v>
      </c>
      <c r="B1358" s="63">
        <f t="shared" si="55"/>
        <v>1</v>
      </c>
      <c r="C1358" s="398">
        <v>13171451</v>
      </c>
      <c r="D1358" s="146">
        <v>44994</v>
      </c>
      <c r="E1358" s="34" t="s">
        <v>2395</v>
      </c>
      <c r="F1358" s="34" t="s">
        <v>18</v>
      </c>
      <c r="G1358" s="34" t="s">
        <v>10</v>
      </c>
      <c r="H1358" s="34" t="s">
        <v>213</v>
      </c>
      <c r="I1358" s="34" t="s">
        <v>762</v>
      </c>
      <c r="J1358" s="34" t="s">
        <v>220</v>
      </c>
      <c r="K1358" s="4" t="str">
        <f>IF(_xlfn.XLOOKUP(LEFT(F1358,12),'Reference_data '!G:G,'Reference_data '!I:I,"First Error",0,1)="First Error",_xlfn.XLOOKUP(LEFT(F1358,7),'Reference_data '!G:G,'Reference_data '!H:H,"Second Error",0,1),_xlfn.XLOOKUP(LEFT(F1358,12),'Reference_data '!G:G,'Reference_data '!I:I,"First Error",0,1))</f>
        <v>BOILER-WATER TREATMENT PLANT WTP</v>
      </c>
      <c r="L1358" s="63">
        <v>2787</v>
      </c>
      <c r="M1358" s="10" t="str">
        <f>VLOOKUP(L1358,'Reference_data '!$A$2:$B$17,2,0)</f>
        <v>Vikram</v>
      </c>
      <c r="N1358" s="10" t="str">
        <f>VLOOKUP(L1358,'Reference_data '!$A$2:$C$18,3,0)</f>
        <v>MEC</v>
      </c>
      <c r="O1358" s="134">
        <v>44995</v>
      </c>
      <c r="P1358" s="134">
        <v>45026</v>
      </c>
      <c r="S1358" s="139" t="s">
        <v>2396</v>
      </c>
    </row>
    <row r="1359" spans="1:27" ht="26.5" customHeight="1" x14ac:dyDescent="0.35">
      <c r="A1359" s="10">
        <f t="shared" si="56"/>
        <v>9</v>
      </c>
      <c r="B1359" s="63">
        <f t="shared" si="55"/>
        <v>8</v>
      </c>
      <c r="C1359" s="398">
        <v>13164662</v>
      </c>
      <c r="D1359" s="146">
        <v>44982</v>
      </c>
      <c r="E1359" s="34" t="s">
        <v>2397</v>
      </c>
      <c r="F1359" s="34" t="s">
        <v>160</v>
      </c>
      <c r="G1359" s="34" t="s">
        <v>10</v>
      </c>
      <c r="H1359" s="34" t="s">
        <v>218</v>
      </c>
      <c r="I1359" s="34" t="s">
        <v>287</v>
      </c>
      <c r="J1359" s="34" t="s">
        <v>220</v>
      </c>
      <c r="K1359" s="4" t="str">
        <f>IF(_xlfn.XLOOKUP(LEFT(F1359,12),'Reference_data '!G:G,'Reference_data '!I:I,"First Error",0,1)="First Error",_xlfn.XLOOKUP(LEFT(F1359,7),'Reference_data '!G:G,'Reference_data '!H:H,"Second Error",0,1),_xlfn.XLOOKUP(LEFT(F1359,12),'Reference_data '!G:G,'Reference_data '!I:I,"First Error",0,1))</f>
        <v>REFINERY-NEW CIE PLANT  300 TPD</v>
      </c>
      <c r="L1359" s="25" t="s">
        <v>1047</v>
      </c>
      <c r="M1359" s="10" t="e">
        <f>VLOOKUP(L1359,'Reference_data '!$A$2:$B$17,2,0)</f>
        <v>#N/A</v>
      </c>
      <c r="N1359" s="10" t="e">
        <f>VLOOKUP(L1359,'Reference_data '!$A$2:$C$18,3,0)</f>
        <v>#N/A</v>
      </c>
      <c r="O1359" s="134">
        <v>44981</v>
      </c>
      <c r="Q1359" s="134">
        <v>44981</v>
      </c>
      <c r="R1359" s="63">
        <v>2</v>
      </c>
      <c r="S1359" s="139" t="s">
        <v>2398</v>
      </c>
    </row>
    <row r="1360" spans="1:27" ht="26.5" customHeight="1" x14ac:dyDescent="0.35">
      <c r="A1360" s="10">
        <f t="shared" si="56"/>
        <v>10</v>
      </c>
      <c r="B1360" s="63" t="str">
        <f t="shared" si="55"/>
        <v/>
      </c>
      <c r="C1360" s="398">
        <v>13171484</v>
      </c>
      <c r="D1360" s="146">
        <v>44994</v>
      </c>
      <c r="E1360" s="34" t="s">
        <v>2399</v>
      </c>
      <c r="F1360" s="34" t="s">
        <v>184</v>
      </c>
      <c r="G1360" s="34" t="s">
        <v>10</v>
      </c>
      <c r="H1360" s="34" t="s">
        <v>218</v>
      </c>
      <c r="I1360" s="34" t="s">
        <v>344</v>
      </c>
      <c r="J1360" s="34" t="s">
        <v>374</v>
      </c>
      <c r="K1360" s="4" t="str">
        <f>IF(_xlfn.XLOOKUP(LEFT(F1360,12),'Reference_data '!G:G,'Reference_data '!I:I,"First Error",0,1)="First Error",_xlfn.XLOOKUP(LEFT(F1360,7),'Reference_data '!G:G,'Reference_data '!H:H,"Second Error",0,1),_xlfn.XLOOKUP(LEFT(F1360,12),'Reference_data '!G:G,'Reference_data '!I:I,"First Error",0,1))</f>
        <v>BUILDINGS &amp; INFRASTRUCTURE</v>
      </c>
      <c r="O1360" s="134">
        <v>44996</v>
      </c>
    </row>
    <row r="1361" spans="1:27" ht="26.5" customHeight="1" x14ac:dyDescent="0.35">
      <c r="A1361" s="10">
        <f t="shared" si="56"/>
        <v>9</v>
      </c>
      <c r="B1361" s="63">
        <f t="shared" si="55"/>
        <v>9</v>
      </c>
      <c r="C1361" s="384">
        <v>13166383</v>
      </c>
      <c r="D1361" s="146">
        <v>44985</v>
      </c>
      <c r="E1361" s="34" t="s">
        <v>2400</v>
      </c>
      <c r="F1361" s="34" t="s">
        <v>2369</v>
      </c>
      <c r="G1361" s="34" t="s">
        <v>10</v>
      </c>
      <c r="H1361" s="34" t="s">
        <v>218</v>
      </c>
      <c r="I1361" s="34" t="s">
        <v>291</v>
      </c>
      <c r="J1361" s="34" t="s">
        <v>220</v>
      </c>
      <c r="K1361" s="4" t="str">
        <f>IF(_xlfn.XLOOKUP(LEFT(F1361,12),'Reference_data '!G:G,'Reference_data '!I:I,"First Error",0,1)="First Error",_xlfn.XLOOKUP(LEFT(F1361,7),'Reference_data '!G:G,'Reference_data '!H:H,"Second Error",0,1),_xlfn.XLOOKUP(LEFT(F1361,12),'Reference_data '!G:G,'Reference_data '!I:I,"First Error",0,1))</f>
        <v>REFINERY-NEW CIE PLANT  300 TPD</v>
      </c>
      <c r="L1361" s="63">
        <v>2781</v>
      </c>
      <c r="M1361" s="10" t="str">
        <f>VLOOKUP(L1361,'Reference_data '!$A$2:$B$17,2,0)</f>
        <v>Bhim Rao</v>
      </c>
      <c r="N1361" s="10" t="str">
        <f>VLOOKUP(L1361,'Reference_data '!$A$2:$C$18,3,0)</f>
        <v>MEC</v>
      </c>
      <c r="O1361" s="134">
        <v>44985</v>
      </c>
      <c r="Q1361" s="134">
        <v>44985</v>
      </c>
      <c r="R1361" s="63">
        <v>4.3</v>
      </c>
      <c r="S1361" s="139" t="s">
        <v>2401</v>
      </c>
    </row>
    <row r="1362" spans="1:27" ht="26.5" customHeight="1" x14ac:dyDescent="0.35">
      <c r="A1362" s="10">
        <f t="shared" si="56"/>
        <v>2</v>
      </c>
      <c r="B1362" s="63" t="str">
        <f t="shared" si="55"/>
        <v/>
      </c>
      <c r="C1362" s="398">
        <v>13136796</v>
      </c>
      <c r="D1362" s="146">
        <v>44936</v>
      </c>
      <c r="E1362" s="34" t="s">
        <v>2402</v>
      </c>
      <c r="F1362" s="34" t="s">
        <v>2284</v>
      </c>
      <c r="G1362" s="34" t="s">
        <v>10</v>
      </c>
      <c r="H1362" s="34" t="s">
        <v>218</v>
      </c>
      <c r="I1362" s="34" t="s">
        <v>266</v>
      </c>
      <c r="J1362" s="34" t="s">
        <v>228</v>
      </c>
      <c r="K1362" s="4" t="str">
        <f>IF(_xlfn.XLOOKUP(LEFT(F1362,12),'Reference_data '!G:G,'Reference_data '!I:I,"First Error",0,1)="First Error",_xlfn.XLOOKUP(LEFT(F1362,7),'Reference_data '!G:G,'Reference_data '!H:H,"Second Error",0,1),_xlfn.XLOOKUP(LEFT(F1362,12),'Reference_data '!G:G,'Reference_data '!I:I,"First Error",0,1))</f>
        <v>REFINERY-NEW CIE PLANT  300 TPD</v>
      </c>
      <c r="M1362" s="10" t="e">
        <f>VLOOKUP(L1362,'Reference_data '!$A$2:$B$17,2,0)</f>
        <v>#N/A</v>
      </c>
      <c r="N1362" s="10" t="e">
        <f>VLOOKUP(L1362,'Reference_data '!$A$2:$C$18,3,0)</f>
        <v>#N/A</v>
      </c>
    </row>
    <row r="1363" spans="1:27" ht="26.5" customHeight="1" x14ac:dyDescent="0.35">
      <c r="A1363" s="10">
        <f t="shared" si="56"/>
        <v>11</v>
      </c>
      <c r="B1363" s="63">
        <f t="shared" si="55"/>
        <v>1</v>
      </c>
      <c r="C1363" s="398">
        <v>13172718</v>
      </c>
      <c r="D1363" s="146">
        <v>44996</v>
      </c>
      <c r="E1363" s="34" t="s">
        <v>2403</v>
      </c>
      <c r="F1363" s="34" t="s">
        <v>2369</v>
      </c>
      <c r="G1363" s="34" t="s">
        <v>10</v>
      </c>
      <c r="H1363" s="34" t="s">
        <v>218</v>
      </c>
      <c r="I1363" s="34" t="s">
        <v>369</v>
      </c>
      <c r="J1363" s="34" t="s">
        <v>220</v>
      </c>
      <c r="K1363" s="4" t="str">
        <f>IF(_xlfn.XLOOKUP(LEFT(F1363,12),'Reference_data '!G:G,'Reference_data '!I:I,"First Error",0,1)="First Error",_xlfn.XLOOKUP(LEFT(F1363,7),'Reference_data '!G:G,'Reference_data '!H:H,"Second Error",0,1),_xlfn.XLOOKUP(LEFT(F1363,12),'Reference_data '!G:G,'Reference_data '!I:I,"First Error",0,1))</f>
        <v>REFINERY-NEW CIE PLANT  300 TPD</v>
      </c>
      <c r="L1363" s="63">
        <v>2783</v>
      </c>
      <c r="M1363" s="10" t="str">
        <f>VLOOKUP(L1363,'Reference_data '!$A$2:$B$17,2,0)</f>
        <v>Vipul</v>
      </c>
      <c r="N1363" s="10" t="str">
        <f>VLOOKUP(L1363,'Reference_data '!$A$2:$C$18,3,0)</f>
        <v>MEC</v>
      </c>
    </row>
    <row r="1364" spans="1:27" ht="26.5" customHeight="1" x14ac:dyDescent="0.35">
      <c r="A1364" s="10">
        <f t="shared" si="56"/>
        <v>11</v>
      </c>
      <c r="B1364" s="63">
        <f t="shared" si="55"/>
        <v>1</v>
      </c>
      <c r="C1364" s="398">
        <v>13172738</v>
      </c>
      <c r="D1364" s="146">
        <v>44996</v>
      </c>
      <c r="E1364" s="34" t="s">
        <v>2404</v>
      </c>
      <c r="F1364" s="34" t="s">
        <v>160</v>
      </c>
      <c r="G1364" s="34" t="s">
        <v>10</v>
      </c>
      <c r="H1364" s="34" t="s">
        <v>218</v>
      </c>
      <c r="I1364" s="34" t="s">
        <v>266</v>
      </c>
      <c r="J1364" s="34" t="s">
        <v>220</v>
      </c>
      <c r="K1364" s="4" t="str">
        <f>IF(_xlfn.XLOOKUP(LEFT(F1364,12),'Reference_data '!G:G,'Reference_data '!I:I,"First Error",0,1)="First Error",_xlfn.XLOOKUP(LEFT(F1364,7),'Reference_data '!G:G,'Reference_data '!H:H,"Second Error",0,1),_xlfn.XLOOKUP(LEFT(F1364,12),'Reference_data '!G:G,'Reference_data '!I:I,"First Error",0,1))</f>
        <v>REFINERY-NEW CIE PLANT  300 TPD</v>
      </c>
      <c r="M1364" s="10" t="e">
        <f>VLOOKUP(L1364,'Reference_data '!$A$2:$B$17,2,0)</f>
        <v>#N/A</v>
      </c>
      <c r="N1364" s="10" t="e">
        <f>VLOOKUP(L1364,'Reference_data '!$A$2:$C$18,3,0)</f>
        <v>#N/A</v>
      </c>
      <c r="O1364" s="134">
        <v>44999</v>
      </c>
      <c r="P1364" s="134">
        <v>45004</v>
      </c>
    </row>
    <row r="1365" spans="1:27" ht="26.5" customHeight="1" x14ac:dyDescent="0.35">
      <c r="A1365" s="10">
        <f t="shared" si="56"/>
        <v>10</v>
      </c>
      <c r="B1365" s="63">
        <f t="shared" si="55"/>
        <v>1</v>
      </c>
      <c r="C1365" s="398">
        <v>13171767</v>
      </c>
      <c r="D1365" s="394">
        <v>44995</v>
      </c>
      <c r="E1365" s="34" t="s">
        <v>2405</v>
      </c>
      <c r="F1365" s="34" t="s">
        <v>646</v>
      </c>
      <c r="G1365" s="34" t="s">
        <v>61</v>
      </c>
      <c r="H1365" s="34" t="s">
        <v>223</v>
      </c>
      <c r="I1365" s="34" t="s">
        <v>238</v>
      </c>
      <c r="J1365" s="34" t="s">
        <v>220</v>
      </c>
      <c r="K1365" s="4" t="str">
        <f>IF(_xlfn.XLOOKUP(LEFT(F1365,12),'Reference_data '!G:G,'Reference_data '!I:I,"First Error",0,1)="First Error",_xlfn.XLOOKUP(LEFT(F1365,7),'Reference_data '!G:G,'Reference_data '!H:H,"Second Error",0,1),_xlfn.XLOOKUP(LEFT(F1365,12),'Reference_data '!G:G,'Reference_data '!I:I,"First Error",0,1))</f>
        <v>PACKING-MOULDING PLANT</v>
      </c>
      <c r="M1365" s="10" t="e">
        <f>VLOOKUP(L1365,'Reference_data '!$A$2:$B$17,2,0)</f>
        <v>#N/A</v>
      </c>
      <c r="N1365" s="10" t="e">
        <f>VLOOKUP(L1365,'Reference_data '!$A$2:$C$18,3,0)</f>
        <v>#N/A</v>
      </c>
    </row>
    <row r="1366" spans="1:27" ht="26.5" customHeight="1" x14ac:dyDescent="0.35">
      <c r="A1366" s="10">
        <f t="shared" si="56"/>
        <v>12</v>
      </c>
      <c r="B1366" s="63">
        <f t="shared" si="55"/>
        <v>12</v>
      </c>
      <c r="C1366" s="398">
        <v>13179049</v>
      </c>
      <c r="D1366" s="146">
        <v>45005</v>
      </c>
      <c r="E1366" s="34" t="s">
        <v>2406</v>
      </c>
      <c r="F1366" s="34" t="s">
        <v>2378</v>
      </c>
      <c r="G1366" s="34" t="s">
        <v>288</v>
      </c>
      <c r="H1366" s="34" t="s">
        <v>218</v>
      </c>
      <c r="I1366" s="34" t="s">
        <v>291</v>
      </c>
      <c r="J1366" s="34" t="s">
        <v>220</v>
      </c>
      <c r="K1366" s="4" t="str">
        <f>IF(_xlfn.XLOOKUP(LEFT(F1366,12),'Reference_data '!G:G,'Reference_data '!I:I,"First Error",0,1)="First Error",_xlfn.XLOOKUP(LEFT(F1366,7),'Reference_data '!G:G,'Reference_data '!H:H,"Second Error",0,1),_xlfn.XLOOKUP(LEFT(F1366,12),'Reference_data '!G:G,'Reference_data '!I:I,"First Error",0,1))</f>
        <v>REFINERY-NEW CIE PLANT  300 TPD</v>
      </c>
      <c r="L1366" s="63">
        <v>2787</v>
      </c>
      <c r="M1366" s="10" t="str">
        <f>VLOOKUP(L1366,'Reference_data '!$A$2:$B$17,2,0)</f>
        <v>Vikram</v>
      </c>
      <c r="N1366" s="10" t="str">
        <f>VLOOKUP(L1366,'Reference_data '!$A$2:$C$18,3,0)</f>
        <v>MEC</v>
      </c>
      <c r="O1366" s="134">
        <v>45006</v>
      </c>
      <c r="Q1366" s="134">
        <v>45006</v>
      </c>
      <c r="R1366" s="63">
        <v>1</v>
      </c>
      <c r="AA1366" s="64" t="s">
        <v>14</v>
      </c>
    </row>
    <row r="1367" spans="1:27" ht="26.5" customHeight="1" x14ac:dyDescent="0.35">
      <c r="A1367" s="10">
        <f t="shared" si="56"/>
        <v>12</v>
      </c>
      <c r="B1367" s="63">
        <f t="shared" si="55"/>
        <v>12</v>
      </c>
      <c r="C1367" s="398">
        <v>13179049</v>
      </c>
      <c r="D1367" s="146">
        <v>45005</v>
      </c>
      <c r="E1367" s="34" t="s">
        <v>2406</v>
      </c>
      <c r="F1367" s="34" t="s">
        <v>2378</v>
      </c>
      <c r="G1367" s="34" t="s">
        <v>288</v>
      </c>
      <c r="H1367" s="34" t="s">
        <v>218</v>
      </c>
      <c r="I1367" s="34" t="s">
        <v>291</v>
      </c>
      <c r="J1367" s="34" t="s">
        <v>220</v>
      </c>
      <c r="K1367" s="4" t="str">
        <f>IF(_xlfn.XLOOKUP(LEFT(F1367,12),'Reference_data '!G:G,'Reference_data '!I:I,"First Error",0,1)="First Error",_xlfn.XLOOKUP(LEFT(F1367,7),'Reference_data '!G:G,'Reference_data '!H:H,"Second Error",0,1),_xlfn.XLOOKUP(LEFT(F1367,12),'Reference_data '!G:G,'Reference_data '!I:I,"First Error",0,1))</f>
        <v>REFINERY-NEW CIE PLANT  300 TPD</v>
      </c>
      <c r="L1367" s="63">
        <v>2785</v>
      </c>
      <c r="M1367" s="10" t="str">
        <f>VLOOKUP(L1367,'Reference_data '!$A$2:$B$17,2,0)</f>
        <v>Manu</v>
      </c>
      <c r="N1367" s="10" t="str">
        <f>VLOOKUP(L1367,'Reference_data '!$A$2:$C$18,3,0)</f>
        <v>MEC</v>
      </c>
      <c r="O1367" s="134">
        <v>45006</v>
      </c>
      <c r="Q1367" s="134">
        <v>45006</v>
      </c>
      <c r="R1367" s="63">
        <v>1</v>
      </c>
      <c r="S1367" s="139" t="s">
        <v>221</v>
      </c>
      <c r="AA1367" s="64" t="s">
        <v>14</v>
      </c>
    </row>
    <row r="1368" spans="1:27" ht="26.5" customHeight="1" x14ac:dyDescent="0.35">
      <c r="A1368" s="10">
        <f t="shared" si="56"/>
        <v>10</v>
      </c>
      <c r="B1368" s="63">
        <f t="shared" si="55"/>
        <v>11</v>
      </c>
      <c r="C1368" s="398">
        <v>13171994</v>
      </c>
      <c r="D1368" s="146">
        <v>44995</v>
      </c>
      <c r="E1368" s="34" t="s">
        <v>2407</v>
      </c>
      <c r="F1368" s="34" t="s">
        <v>801</v>
      </c>
      <c r="G1368" s="34" t="s">
        <v>10</v>
      </c>
      <c r="H1368" s="34" t="s">
        <v>218</v>
      </c>
      <c r="I1368" s="34" t="s">
        <v>238</v>
      </c>
      <c r="J1368" s="34" t="s">
        <v>220</v>
      </c>
      <c r="K1368" s="4" t="str">
        <f>IF(_xlfn.XLOOKUP(LEFT(F1368,12),'Reference_data '!G:G,'Reference_data '!I:I,"First Error",0,1)="First Error",_xlfn.XLOOKUP(LEFT(F1368,7),'Reference_data '!G:G,'Reference_data '!H:H,"Second Error",0,1),_xlfn.XLOOKUP(LEFT(F1368,12),'Reference_data '!G:G,'Reference_data '!I:I,"First Error",0,1))</f>
        <v>PACKING-MOULDING PLANT</v>
      </c>
      <c r="L1368" s="63">
        <v>3070</v>
      </c>
      <c r="M1368" s="10" t="str">
        <f>VLOOKUP(L1368,'Reference_data '!$A$2:$B$17,2,0)</f>
        <v>Mahesh</v>
      </c>
      <c r="N1368" s="10" t="str">
        <f>VLOOKUP(L1368,'Reference_data '!$A$2:$C$18,3,0)</f>
        <v>MEC</v>
      </c>
      <c r="O1368" s="134">
        <v>44996</v>
      </c>
      <c r="Q1368" s="134">
        <v>44996</v>
      </c>
      <c r="R1368" s="63">
        <v>3</v>
      </c>
      <c r="S1368" s="139" t="s">
        <v>221</v>
      </c>
    </row>
    <row r="1369" spans="1:27" ht="26.5" customHeight="1" x14ac:dyDescent="0.35">
      <c r="A1369" s="10">
        <f t="shared" si="56"/>
        <v>12</v>
      </c>
      <c r="B1369" s="63">
        <f t="shared" si="55"/>
        <v>1</v>
      </c>
      <c r="C1369" s="398">
        <v>13179410</v>
      </c>
      <c r="D1369" s="146">
        <v>45005</v>
      </c>
      <c r="E1369" s="34" t="s">
        <v>2408</v>
      </c>
      <c r="F1369" s="34" t="s">
        <v>160</v>
      </c>
      <c r="G1369" s="34" t="s">
        <v>10</v>
      </c>
      <c r="H1369" s="34" t="s">
        <v>218</v>
      </c>
      <c r="I1369" s="34" t="s">
        <v>266</v>
      </c>
      <c r="J1369" s="34" t="s">
        <v>220</v>
      </c>
      <c r="K1369" s="4" t="str">
        <f>IF(_xlfn.XLOOKUP(LEFT(F1369,12),'Reference_data '!G:G,'Reference_data '!I:I,"First Error",0,1)="First Error",_xlfn.XLOOKUP(LEFT(F1369,7),'Reference_data '!G:G,'Reference_data '!H:H,"Second Error",0,1),_xlfn.XLOOKUP(LEFT(F1369,12),'Reference_data '!G:G,'Reference_data '!I:I,"First Error",0,1))</f>
        <v>REFINERY-NEW CIE PLANT  300 TPD</v>
      </c>
      <c r="M1369" s="10" t="e">
        <f>VLOOKUP(L1369,'Reference_data '!$A$2:$B$17,2,0)</f>
        <v>#N/A</v>
      </c>
      <c r="N1369" s="10" t="e">
        <f>VLOOKUP(L1369,'Reference_data '!$A$2:$C$18,3,0)</f>
        <v>#N/A</v>
      </c>
      <c r="O1369" s="134">
        <v>45006</v>
      </c>
    </row>
    <row r="1370" spans="1:27" ht="26.5" customHeight="1" x14ac:dyDescent="0.35">
      <c r="A1370" s="10">
        <f t="shared" si="56"/>
        <v>10</v>
      </c>
      <c r="B1370" s="63">
        <f t="shared" si="55"/>
        <v>10</v>
      </c>
      <c r="C1370" s="398">
        <v>13172039</v>
      </c>
      <c r="D1370" s="146">
        <v>44995</v>
      </c>
      <c r="E1370" s="34" t="s">
        <v>2409</v>
      </c>
      <c r="F1370" s="34" t="s">
        <v>184</v>
      </c>
      <c r="G1370" s="34" t="s">
        <v>10</v>
      </c>
      <c r="H1370" s="34" t="s">
        <v>218</v>
      </c>
      <c r="I1370" s="34" t="s">
        <v>287</v>
      </c>
      <c r="J1370" s="34" t="s">
        <v>220</v>
      </c>
      <c r="K1370" s="4" t="str">
        <f>IF(_xlfn.XLOOKUP(LEFT(F1370,12),'Reference_data '!G:G,'Reference_data '!I:I,"First Error",0,1)="First Error",_xlfn.XLOOKUP(LEFT(F1370,7),'Reference_data '!G:G,'Reference_data '!H:H,"Second Error",0,1),_xlfn.XLOOKUP(LEFT(F1370,12),'Reference_data '!G:G,'Reference_data '!I:I,"First Error",0,1))</f>
        <v>BUILDINGS &amp; INFRASTRUCTURE</v>
      </c>
      <c r="L1370" s="63">
        <v>2784</v>
      </c>
      <c r="M1370" s="10" t="str">
        <f>VLOOKUP(L1370,'Reference_data '!$A$2:$B$17,2,0)</f>
        <v>Jignesh</v>
      </c>
      <c r="N1370" s="10" t="str">
        <f>VLOOKUP(L1370,'Reference_data '!$A$2:$C$18,3,0)</f>
        <v>MEC</v>
      </c>
      <c r="O1370" s="134">
        <v>44995</v>
      </c>
      <c r="Q1370" s="134">
        <v>44995</v>
      </c>
      <c r="R1370" s="63">
        <v>1</v>
      </c>
      <c r="S1370" s="139" t="s">
        <v>2410</v>
      </c>
      <c r="AA1370" s="64" t="s">
        <v>140</v>
      </c>
    </row>
    <row r="1371" spans="1:27" ht="26.5" customHeight="1" x14ac:dyDescent="0.35">
      <c r="A1371" s="10">
        <f t="shared" si="56"/>
        <v>10</v>
      </c>
      <c r="B1371" s="63">
        <f t="shared" si="55"/>
        <v>1</v>
      </c>
      <c r="C1371" s="398">
        <v>13172048</v>
      </c>
      <c r="D1371" s="146">
        <v>44995</v>
      </c>
      <c r="E1371" s="34" t="s">
        <v>2411</v>
      </c>
      <c r="F1371" s="34" t="s">
        <v>2412</v>
      </c>
      <c r="G1371" s="34" t="s">
        <v>92</v>
      </c>
      <c r="H1371" s="34" t="s">
        <v>218</v>
      </c>
      <c r="I1371" s="34" t="s">
        <v>227</v>
      </c>
      <c r="J1371" s="34" t="s">
        <v>220</v>
      </c>
      <c r="K1371" s="4" t="str">
        <f>IF(_xlfn.XLOOKUP(LEFT(F1371,12),'Reference_data '!G:G,'Reference_data '!I:I,"First Error",0,1)="First Error",_xlfn.XLOOKUP(LEFT(F1371,7),'Reference_data '!G:G,'Reference_data '!H:H,"Second Error",0,1),_xlfn.XLOOKUP(LEFT(F1371,12),'Reference_data '!G:G,'Reference_data '!I:I,"First Error",0,1))</f>
        <v>BAKERY 96 TON</v>
      </c>
      <c r="M1371" s="10" t="e">
        <f>VLOOKUP(L1371,'Reference_data '!$A$2:$B$17,2,0)</f>
        <v>#N/A</v>
      </c>
      <c r="N1371" s="10" t="e">
        <f>VLOOKUP(L1371,'Reference_data '!$A$2:$C$18,3,0)</f>
        <v>#N/A</v>
      </c>
    </row>
    <row r="1372" spans="1:27" ht="26.5" customHeight="1" x14ac:dyDescent="0.35">
      <c r="A1372" s="10">
        <f t="shared" si="56"/>
        <v>10</v>
      </c>
      <c r="B1372" s="63">
        <f t="shared" si="55"/>
        <v>1</v>
      </c>
      <c r="C1372" s="398">
        <v>13172049</v>
      </c>
      <c r="D1372" s="146">
        <v>44995</v>
      </c>
      <c r="E1372" s="34" t="s">
        <v>2413</v>
      </c>
      <c r="F1372" s="34" t="s">
        <v>54</v>
      </c>
      <c r="G1372" s="34" t="s">
        <v>92</v>
      </c>
      <c r="H1372" s="34" t="s">
        <v>218</v>
      </c>
      <c r="I1372" s="34" t="s">
        <v>227</v>
      </c>
      <c r="J1372" s="34" t="s">
        <v>220</v>
      </c>
      <c r="K1372" s="4" t="str">
        <f>IF(_xlfn.XLOOKUP(LEFT(F1372,12),'Reference_data '!G:G,'Reference_data '!I:I,"First Error",0,1)="First Error",_xlfn.XLOOKUP(LEFT(F1372,7),'Reference_data '!G:G,'Reference_data '!H:H,"Second Error",0,1),_xlfn.XLOOKUP(LEFT(F1372,12),'Reference_data '!G:G,'Reference_data '!I:I,"First Error",0,1))</f>
        <v>BAKERY 96 TON</v>
      </c>
      <c r="M1372" s="10" t="e">
        <f>VLOOKUP(L1372,'Reference_data '!$A$2:$B$17,2,0)</f>
        <v>#N/A</v>
      </c>
      <c r="N1372" s="10" t="e">
        <f>VLOOKUP(L1372,'Reference_data '!$A$2:$C$18,3,0)</f>
        <v>#N/A</v>
      </c>
    </row>
    <row r="1373" spans="1:27" ht="26.5" customHeight="1" x14ac:dyDescent="0.35">
      <c r="A1373" s="10">
        <f t="shared" si="56"/>
        <v>10</v>
      </c>
      <c r="B1373" s="63" t="str">
        <f t="shared" si="55"/>
        <v/>
      </c>
      <c r="C1373" s="398">
        <v>13172189</v>
      </c>
      <c r="D1373" s="146">
        <v>44995</v>
      </c>
      <c r="E1373" s="34" t="s">
        <v>2414</v>
      </c>
      <c r="F1373" s="34" t="s">
        <v>184</v>
      </c>
      <c r="G1373" s="34" t="s">
        <v>10</v>
      </c>
      <c r="H1373" s="34" t="s">
        <v>223</v>
      </c>
      <c r="I1373" s="34" t="s">
        <v>307</v>
      </c>
      <c r="J1373" s="34" t="s">
        <v>246</v>
      </c>
      <c r="K1373" s="4" t="str">
        <f>IF(_xlfn.XLOOKUP(LEFT(F1373,12),'Reference_data '!G:G,'Reference_data '!I:I,"First Error",0,1)="First Error",_xlfn.XLOOKUP(LEFT(F1373,7),'Reference_data '!G:G,'Reference_data '!H:H,"Second Error",0,1),_xlfn.XLOOKUP(LEFT(F1373,12),'Reference_data '!G:G,'Reference_data '!I:I,"First Error",0,1))</f>
        <v>BUILDINGS &amp; INFRASTRUCTURE</v>
      </c>
      <c r="M1373" s="10" t="e">
        <f>VLOOKUP(L1373,'Reference_data '!$A$2:$B$17,2,0)</f>
        <v>#N/A</v>
      </c>
      <c r="N1373" s="10" t="e">
        <f>VLOOKUP(L1373,'Reference_data '!$A$2:$C$18,3,0)</f>
        <v>#N/A</v>
      </c>
    </row>
    <row r="1374" spans="1:27" ht="26.5" customHeight="1" x14ac:dyDescent="0.35">
      <c r="A1374" s="10">
        <f t="shared" si="56"/>
        <v>10</v>
      </c>
      <c r="B1374" s="63">
        <f t="shared" si="55"/>
        <v>10</v>
      </c>
      <c r="C1374" s="398">
        <v>13172193</v>
      </c>
      <c r="D1374" s="146">
        <v>44995</v>
      </c>
      <c r="E1374" s="34" t="s">
        <v>2415</v>
      </c>
      <c r="F1374" s="34" t="s">
        <v>2026</v>
      </c>
      <c r="G1374" s="34" t="s">
        <v>10</v>
      </c>
      <c r="H1374" s="34" t="s">
        <v>223</v>
      </c>
      <c r="I1374" s="34" t="s">
        <v>762</v>
      </c>
      <c r="J1374" s="34" t="s">
        <v>220</v>
      </c>
      <c r="K1374" s="4" t="str">
        <f>IF(_xlfn.XLOOKUP(LEFT(F1374,12),'Reference_data '!G:G,'Reference_data '!I:I,"First Error",0,1)="First Error",_xlfn.XLOOKUP(LEFT(F1374,7),'Reference_data '!G:G,'Reference_data '!H:H,"Second Error",0,1),_xlfn.XLOOKUP(LEFT(F1374,12),'Reference_data '!G:G,'Reference_data '!I:I,"First Error",0,1))</f>
        <v>BOILER</v>
      </c>
      <c r="L1374" s="63">
        <v>2781</v>
      </c>
      <c r="M1374" s="10" t="str">
        <f>VLOOKUP(L1374,'Reference_data '!$A$2:$B$17,2,0)</f>
        <v>Bhim Rao</v>
      </c>
      <c r="N1374" s="10" t="str">
        <f>VLOOKUP(L1374,'Reference_data '!$A$2:$C$18,3,0)</f>
        <v>MEC</v>
      </c>
      <c r="Q1374" s="134">
        <v>44995</v>
      </c>
      <c r="S1374" s="139" t="s">
        <v>2416</v>
      </c>
      <c r="AA1374" s="64" t="s">
        <v>140</v>
      </c>
    </row>
    <row r="1375" spans="1:27" ht="26.5" customHeight="1" x14ac:dyDescent="0.35">
      <c r="A1375" s="10">
        <f t="shared" si="56"/>
        <v>10</v>
      </c>
      <c r="B1375" s="63" t="str">
        <f t="shared" si="55"/>
        <v/>
      </c>
      <c r="C1375" s="398">
        <v>13169014</v>
      </c>
      <c r="D1375" s="394">
        <v>44989</v>
      </c>
      <c r="E1375" s="34" t="s">
        <v>2417</v>
      </c>
      <c r="F1375" s="34" t="s">
        <v>80</v>
      </c>
      <c r="G1375" s="34" t="s">
        <v>10</v>
      </c>
      <c r="H1375" s="34" t="s">
        <v>237</v>
      </c>
      <c r="I1375" s="34" t="s">
        <v>238</v>
      </c>
      <c r="J1375" s="34" t="s">
        <v>309</v>
      </c>
      <c r="K1375" s="4" t="str">
        <f>IF(_xlfn.XLOOKUP(LEFT(F1375,12),'Reference_data '!G:G,'Reference_data '!I:I,"First Error",0,1)="First Error",_xlfn.XLOOKUP(LEFT(F1375,7),'Reference_data '!G:G,'Reference_data '!H:H,"Second Error",0,1),_xlfn.XLOOKUP(LEFT(F1375,12),'Reference_data '!G:G,'Reference_data '!I:I,"First Error",0,1))</f>
        <v>PACKING</v>
      </c>
      <c r="M1375" s="10" t="e">
        <f>VLOOKUP(L1375,'Reference_data '!$A$2:$B$17,2,0)</f>
        <v>#N/A</v>
      </c>
      <c r="N1375" s="10" t="e">
        <f>VLOOKUP(L1375,'Reference_data '!$A$2:$C$18,3,0)</f>
        <v>#N/A</v>
      </c>
      <c r="S1375" s="139" t="s">
        <v>2418</v>
      </c>
    </row>
    <row r="1376" spans="1:27" ht="26.5" customHeight="1" x14ac:dyDescent="0.35">
      <c r="A1376" s="10">
        <f t="shared" si="56"/>
        <v>12</v>
      </c>
      <c r="B1376" s="63">
        <f t="shared" si="55"/>
        <v>12</v>
      </c>
      <c r="C1376" s="398">
        <v>13179473</v>
      </c>
      <c r="D1376" s="146">
        <v>45006</v>
      </c>
      <c r="E1376" s="34" t="s">
        <v>2419</v>
      </c>
      <c r="F1376" s="34" t="s">
        <v>2378</v>
      </c>
      <c r="G1376" s="34" t="s">
        <v>10</v>
      </c>
      <c r="H1376" s="34" t="s">
        <v>218</v>
      </c>
      <c r="I1376" s="34" t="s">
        <v>287</v>
      </c>
      <c r="J1376" s="34" t="s">
        <v>220</v>
      </c>
      <c r="K1376" s="4" t="str">
        <f>IF(_xlfn.XLOOKUP(LEFT(F1376,12),'Reference_data '!G:G,'Reference_data '!I:I,"First Error",0,1)="First Error",_xlfn.XLOOKUP(LEFT(F1376,7),'Reference_data '!G:G,'Reference_data '!H:H,"Second Error",0,1),_xlfn.XLOOKUP(LEFT(F1376,12),'Reference_data '!G:G,'Reference_data '!I:I,"First Error",0,1))</f>
        <v>REFINERY-NEW CIE PLANT  300 TPD</v>
      </c>
      <c r="L1376" s="63">
        <v>2781</v>
      </c>
      <c r="M1376" s="10" t="str">
        <f>VLOOKUP(L1376,'Reference_data '!$A$2:$B$17,2,0)</f>
        <v>Bhim Rao</v>
      </c>
      <c r="N1376" s="10" t="str">
        <f>VLOOKUP(L1376,'Reference_data '!$A$2:$C$18,3,0)</f>
        <v>MEC</v>
      </c>
      <c r="O1376" s="134">
        <v>45006</v>
      </c>
      <c r="Q1376" s="134">
        <v>45006</v>
      </c>
      <c r="R1376" s="63">
        <v>2.2000000000000002</v>
      </c>
      <c r="S1376" s="139" t="s">
        <v>1878</v>
      </c>
      <c r="AA1376" s="64" t="s">
        <v>140</v>
      </c>
    </row>
    <row r="1377" spans="1:29" ht="26.5" customHeight="1" x14ac:dyDescent="0.35">
      <c r="A1377" s="10">
        <f t="shared" si="56"/>
        <v>12</v>
      </c>
      <c r="B1377" s="63">
        <f t="shared" si="55"/>
        <v>1</v>
      </c>
      <c r="C1377" s="398">
        <v>13179473</v>
      </c>
      <c r="D1377" s="146">
        <v>45006</v>
      </c>
      <c r="E1377" s="34" t="s">
        <v>2419</v>
      </c>
      <c r="F1377" s="34" t="s">
        <v>2378</v>
      </c>
      <c r="G1377" s="34" t="s">
        <v>10</v>
      </c>
      <c r="H1377" s="34" t="s">
        <v>218</v>
      </c>
      <c r="I1377" s="34" t="s">
        <v>287</v>
      </c>
      <c r="J1377" s="34" t="s">
        <v>220</v>
      </c>
      <c r="K1377" s="4" t="str">
        <f>IF(_xlfn.XLOOKUP(LEFT(F1377,12),'Reference_data '!G:G,'Reference_data '!I:I,"First Error",0,1)="First Error",_xlfn.XLOOKUP(LEFT(F1377,7),'Reference_data '!G:G,'Reference_data '!H:H,"Second Error",0,1),_xlfn.XLOOKUP(LEFT(F1377,12),'Reference_data '!G:G,'Reference_data '!I:I,"First Error",0,1))</f>
        <v>REFINERY-NEW CIE PLANT  300 TPD</v>
      </c>
      <c r="L1377" s="63">
        <v>2783</v>
      </c>
      <c r="M1377" s="10" t="str">
        <f>VLOOKUP(L1377,'Reference_data '!$A$2:$B$17,2,0)</f>
        <v>Vipul</v>
      </c>
      <c r="N1377" s="10" t="str">
        <f>VLOOKUP(L1377,'Reference_data '!$A$2:$C$18,3,0)</f>
        <v>MEC</v>
      </c>
      <c r="O1377" s="134">
        <v>45006</v>
      </c>
      <c r="S1377" s="139" t="s">
        <v>1878</v>
      </c>
      <c r="AA1377" s="64" t="s">
        <v>140</v>
      </c>
    </row>
    <row r="1378" spans="1:29" ht="26.5" customHeight="1" x14ac:dyDescent="0.35">
      <c r="A1378" s="10">
        <f t="shared" si="56"/>
        <v>12</v>
      </c>
      <c r="B1378" s="63">
        <f t="shared" si="55"/>
        <v>1</v>
      </c>
      <c r="C1378" s="398">
        <v>13179574</v>
      </c>
      <c r="D1378" s="146">
        <v>45006</v>
      </c>
      <c r="E1378" s="34" t="s">
        <v>2420</v>
      </c>
      <c r="F1378" s="34" t="s">
        <v>160</v>
      </c>
      <c r="G1378" s="34" t="s">
        <v>10</v>
      </c>
      <c r="H1378" s="34" t="s">
        <v>218</v>
      </c>
      <c r="I1378" s="34" t="s">
        <v>287</v>
      </c>
      <c r="J1378" s="34" t="s">
        <v>220</v>
      </c>
      <c r="K1378" s="4" t="str">
        <f>IF(_xlfn.XLOOKUP(LEFT(F1378,12),'Reference_data '!G:G,'Reference_data '!I:I,"First Error",0,1)="First Error",_xlfn.XLOOKUP(LEFT(F1378,7),'Reference_data '!G:G,'Reference_data '!H:H,"Second Error",0,1),_xlfn.XLOOKUP(LEFT(F1378,12),'Reference_data '!G:G,'Reference_data '!I:I,"First Error",0,1))</f>
        <v>REFINERY-NEW CIE PLANT  300 TPD</v>
      </c>
      <c r="M1378" s="10" t="e">
        <f>VLOOKUP(L1378,'Reference_data '!$A$2:$B$17,2,0)</f>
        <v>#N/A</v>
      </c>
      <c r="N1378" s="10" t="e">
        <f>VLOOKUP(L1378,'Reference_data '!$A$2:$C$18,3,0)</f>
        <v>#N/A</v>
      </c>
      <c r="O1378" s="134">
        <v>45006</v>
      </c>
    </row>
    <row r="1379" spans="1:29" ht="26.5" customHeight="1" x14ac:dyDescent="0.35">
      <c r="A1379" s="10">
        <f t="shared" si="56"/>
        <v>12</v>
      </c>
      <c r="B1379" s="63">
        <f t="shared" si="55"/>
        <v>1</v>
      </c>
      <c r="C1379" s="398">
        <v>13180248</v>
      </c>
      <c r="D1379" s="146">
        <v>45007</v>
      </c>
      <c r="E1379" s="34" t="s">
        <v>2421</v>
      </c>
      <c r="F1379" s="34" t="s">
        <v>160</v>
      </c>
      <c r="G1379" s="34" t="s">
        <v>10</v>
      </c>
      <c r="H1379" s="34" t="s">
        <v>218</v>
      </c>
      <c r="I1379" s="34" t="s">
        <v>287</v>
      </c>
      <c r="J1379" s="34" t="s">
        <v>220</v>
      </c>
      <c r="K1379" s="4" t="str">
        <f>IF(_xlfn.XLOOKUP(LEFT(F1379,12),'Reference_data '!G:G,'Reference_data '!I:I,"First Error",0,1)="First Error",_xlfn.XLOOKUP(LEFT(F1379,7),'Reference_data '!G:G,'Reference_data '!H:H,"Second Error",0,1),_xlfn.XLOOKUP(LEFT(F1379,12),'Reference_data '!G:G,'Reference_data '!I:I,"First Error",0,1))</f>
        <v>REFINERY-NEW CIE PLANT  300 TPD</v>
      </c>
      <c r="L1379" s="63">
        <v>2783</v>
      </c>
      <c r="M1379" s="10" t="str">
        <f>VLOOKUP(L1379,'Reference_data '!$A$2:$B$17,2,0)</f>
        <v>Vipul</v>
      </c>
      <c r="N1379" s="10" t="str">
        <f>VLOOKUP(L1379,'Reference_data '!$A$2:$C$18,3,0)</f>
        <v>MEC</v>
      </c>
      <c r="O1379" s="134">
        <v>45007</v>
      </c>
      <c r="S1379" s="139" t="s">
        <v>2422</v>
      </c>
    </row>
    <row r="1380" spans="1:29" ht="26.5" customHeight="1" x14ac:dyDescent="0.35">
      <c r="A1380" s="10">
        <f t="shared" si="56"/>
        <v>12</v>
      </c>
      <c r="B1380" s="63">
        <f t="shared" si="55"/>
        <v>1</v>
      </c>
      <c r="C1380" s="398">
        <v>13180853</v>
      </c>
      <c r="D1380" s="146">
        <v>45008</v>
      </c>
      <c r="E1380" s="34" t="s">
        <v>2423</v>
      </c>
      <c r="F1380" s="34" t="s">
        <v>160</v>
      </c>
      <c r="G1380" s="34" t="s">
        <v>10</v>
      </c>
      <c r="H1380" s="34" t="s">
        <v>218</v>
      </c>
      <c r="I1380" s="34" t="s">
        <v>287</v>
      </c>
      <c r="J1380" s="34" t="s">
        <v>220</v>
      </c>
      <c r="K1380" s="4" t="str">
        <f>IF(_xlfn.XLOOKUP(LEFT(F1380,12),'Reference_data '!G:G,'Reference_data '!I:I,"First Error",0,1)="First Error",_xlfn.XLOOKUP(LEFT(F1380,7),'Reference_data '!G:G,'Reference_data '!H:H,"Second Error",0,1),_xlfn.XLOOKUP(LEFT(F1380,12),'Reference_data '!G:G,'Reference_data '!I:I,"First Error",0,1))</f>
        <v>REFINERY-NEW CIE PLANT  300 TPD</v>
      </c>
      <c r="M1380" s="10" t="e">
        <f>VLOOKUP(L1380,'Reference_data '!$A$2:$B$17,2,0)</f>
        <v>#N/A</v>
      </c>
      <c r="N1380" s="10" t="e">
        <f>VLOOKUP(L1380,'Reference_data '!$A$2:$C$18,3,0)</f>
        <v>#N/A</v>
      </c>
      <c r="O1380" s="134">
        <v>45009</v>
      </c>
      <c r="P1380" s="134"/>
    </row>
    <row r="1381" spans="1:29" ht="26.5" customHeight="1" x14ac:dyDescent="0.35">
      <c r="A1381" s="10">
        <f t="shared" si="56"/>
        <v>12</v>
      </c>
      <c r="B1381" s="63">
        <f t="shared" si="55"/>
        <v>1</v>
      </c>
      <c r="C1381" s="398">
        <v>13180929</v>
      </c>
      <c r="D1381" s="146">
        <v>45008</v>
      </c>
      <c r="E1381" s="34" t="s">
        <v>2424</v>
      </c>
      <c r="F1381" s="34" t="s">
        <v>2369</v>
      </c>
      <c r="G1381" s="34" t="s">
        <v>117</v>
      </c>
      <c r="H1381" s="34" t="s">
        <v>327</v>
      </c>
      <c r="I1381" s="34" t="s">
        <v>270</v>
      </c>
      <c r="J1381" s="34" t="s">
        <v>220</v>
      </c>
      <c r="K1381" s="321" t="str">
        <f>IF(_xlfn.XLOOKUP(LEFT(F1381,12),'Reference_data '!G:G,'Reference_data '!I:I,"First Error",0,1)="First Error",_xlfn.XLOOKUP(LEFT(F1381,7),'Reference_data '!G:G,'Reference_data '!H:H,"Second Error",0,1),_xlfn.XLOOKUP(LEFT(F1381,12),'Reference_data '!G:G,'Reference_data '!I:I,"First Error",0,1))</f>
        <v>REFINERY-NEW CIE PLANT  300 TPD</v>
      </c>
      <c r="L1381" s="322"/>
      <c r="M1381" s="32" t="e">
        <f>VLOOKUP(L1381,'Reference_data '!$A$2:$B$17,2,0)</f>
        <v>#N/A</v>
      </c>
      <c r="N1381" s="32" t="e">
        <f>VLOOKUP(L1381,'Reference_data '!$A$2:$C$18,3,0)</f>
        <v>#N/A</v>
      </c>
      <c r="O1381" s="323">
        <v>45009</v>
      </c>
      <c r="P1381" s="323"/>
      <c r="Q1381" s="322"/>
      <c r="R1381" s="322"/>
      <c r="S1381" s="324"/>
    </row>
    <row r="1382" spans="1:29" s="350" customFormat="1" ht="26.5" customHeight="1" x14ac:dyDescent="0.35">
      <c r="A1382" s="10">
        <f t="shared" si="56"/>
        <v>10</v>
      </c>
      <c r="B1382" s="63">
        <f t="shared" si="55"/>
        <v>1</v>
      </c>
      <c r="C1382" s="177">
        <v>13172204</v>
      </c>
      <c r="D1382" s="43">
        <v>44995</v>
      </c>
      <c r="E1382" s="25" t="s">
        <v>2425</v>
      </c>
      <c r="F1382" s="25" t="s">
        <v>236</v>
      </c>
      <c r="G1382" s="25" t="s">
        <v>10</v>
      </c>
      <c r="H1382" s="25" t="s">
        <v>223</v>
      </c>
      <c r="I1382" s="25" t="s">
        <v>233</v>
      </c>
      <c r="J1382" s="25" t="s">
        <v>220</v>
      </c>
      <c r="K1382" s="4" t="str">
        <f>IF(_xlfn.XLOOKUP(LEFT(F1382,12),'Reference_data '!G:G,'Reference_data '!I:I,"First Error",0,1)="First Error",_xlfn.XLOOKUP(LEFT(F1382,7),'Reference_data '!G:G,'Reference_data '!H:H,"Second Error",0,1),_xlfn.XLOOKUP(LEFT(F1382,12),'Reference_data '!G:G,'Reference_data '!I:I,"First Error",0,1))</f>
        <v>PACKING</v>
      </c>
      <c r="L1382" s="63"/>
      <c r="M1382" s="10" t="s">
        <v>492</v>
      </c>
      <c r="N1382" s="10" t="e">
        <f>VLOOKUP(L1382,'Reference_data '!$A$2:$C$18,3,0)</f>
        <v>#N/A</v>
      </c>
      <c r="O1382" s="134">
        <v>45003</v>
      </c>
      <c r="P1382" s="134">
        <v>45010</v>
      </c>
      <c r="Q1382" s="63"/>
      <c r="R1382" s="63"/>
      <c r="S1382" s="139" t="s">
        <v>2426</v>
      </c>
      <c r="T1382" s="63"/>
      <c r="U1382" s="63"/>
      <c r="V1382" s="10"/>
      <c r="W1382" s="63"/>
      <c r="X1382" s="63"/>
      <c r="Y1382" s="63"/>
      <c r="Z1382" s="63"/>
      <c r="AA1382" s="64"/>
      <c r="AB1382" s="64"/>
      <c r="AC1382" s="64"/>
    </row>
    <row r="1383" spans="1:29" ht="26.5" customHeight="1" x14ac:dyDescent="0.35">
      <c r="A1383" s="10">
        <f t="shared" si="56"/>
        <v>11</v>
      </c>
      <c r="B1383" s="63">
        <f t="shared" si="55"/>
        <v>11</v>
      </c>
      <c r="C1383" s="398">
        <v>13172601</v>
      </c>
      <c r="D1383" s="146">
        <v>44996</v>
      </c>
      <c r="E1383" s="34" t="s">
        <v>2427</v>
      </c>
      <c r="F1383" s="34" t="s">
        <v>182</v>
      </c>
      <c r="G1383" s="34" t="s">
        <v>61</v>
      </c>
      <c r="H1383" s="34" t="s">
        <v>218</v>
      </c>
      <c r="I1383" s="34" t="s">
        <v>255</v>
      </c>
      <c r="J1383" s="34" t="s">
        <v>220</v>
      </c>
      <c r="K1383" s="326" t="str">
        <f>IF(_xlfn.XLOOKUP(LEFT(F1383,12),'Reference_data '!G:G,'Reference_data '!I:I,"First Error",0,1)="First Error",_xlfn.XLOOKUP(LEFT(F1383,7),'Reference_data '!G:G,'Reference_data '!H:H,"Second Error",0,1),_xlfn.XLOOKUP(LEFT(F1383,12),'Reference_data '!G:G,'Reference_data '!I:I,"First Error",0,1))</f>
        <v>Kandla plant</v>
      </c>
      <c r="L1383" s="242">
        <v>3195</v>
      </c>
      <c r="M1383" s="30" t="str">
        <f>VLOOKUP(L1383,'Reference_data '!$A$2:$B$17,2,0)</f>
        <v>Mehul</v>
      </c>
      <c r="N1383" s="30" t="str">
        <f>VLOOKUP(L1383,'Reference_data '!$A$2:$C$18,3,0)</f>
        <v>ELE</v>
      </c>
      <c r="O1383" s="242"/>
      <c r="P1383" s="242"/>
      <c r="Q1383" s="272">
        <v>44996</v>
      </c>
      <c r="R1383" s="242">
        <v>0.5</v>
      </c>
      <c r="S1383" s="241" t="s">
        <v>2428</v>
      </c>
      <c r="AA1383" s="64" t="s">
        <v>14</v>
      </c>
    </row>
    <row r="1384" spans="1:29" ht="26.5" customHeight="1" x14ac:dyDescent="0.35">
      <c r="A1384" s="10">
        <f t="shared" si="56"/>
        <v>13</v>
      </c>
      <c r="B1384" s="63">
        <f t="shared" si="55"/>
        <v>13</v>
      </c>
      <c r="C1384" s="384">
        <v>13182631</v>
      </c>
      <c r="D1384" s="386">
        <v>45011</v>
      </c>
      <c r="E1384" s="388" t="s">
        <v>2429</v>
      </c>
      <c r="F1384" s="64" t="s">
        <v>2369</v>
      </c>
      <c r="G1384" s="64" t="s">
        <v>10</v>
      </c>
      <c r="H1384" s="64">
        <v>1</v>
      </c>
      <c r="I1384" s="64" t="s">
        <v>263</v>
      </c>
      <c r="J1384" s="64" t="s">
        <v>220</v>
      </c>
      <c r="K1384" s="4" t="str">
        <f>IF(_xlfn.XLOOKUP(LEFT(F1384,12),'Reference_data '!G:G,'Reference_data '!I:I,"First Error",0,1)="First Error",_xlfn.XLOOKUP(LEFT(F1384,7),'Reference_data '!G:G,'Reference_data '!H:H,"Second Error",0,1),_xlfn.XLOOKUP(LEFT(F1384,12),'Reference_data '!G:G,'Reference_data '!I:I,"First Error",0,1))</f>
        <v>REFINERY-NEW CIE PLANT  300 TPD</v>
      </c>
      <c r="L1384" s="63">
        <v>2781</v>
      </c>
      <c r="M1384" s="10" t="str">
        <f>VLOOKUP(L1384,'Reference_data '!$A$2:$B$17,2,0)</f>
        <v>Bhim Rao</v>
      </c>
      <c r="N1384" s="10" t="str">
        <f>VLOOKUP(L1384,'Reference_data '!$A$2:$C$18,3,0)</f>
        <v>MEC</v>
      </c>
      <c r="O1384" s="134">
        <v>45010</v>
      </c>
      <c r="Q1384" s="134">
        <v>45010</v>
      </c>
      <c r="R1384" s="63">
        <v>0.5</v>
      </c>
      <c r="S1384" s="139" t="s">
        <v>2430</v>
      </c>
      <c r="AA1384" s="64" t="s">
        <v>14</v>
      </c>
    </row>
    <row r="1385" spans="1:29" ht="26.5" customHeight="1" x14ac:dyDescent="0.35">
      <c r="A1385" s="10">
        <f t="shared" si="56"/>
        <v>11</v>
      </c>
      <c r="B1385" s="63">
        <f t="shared" si="55"/>
        <v>1</v>
      </c>
      <c r="C1385" s="398">
        <v>13172603</v>
      </c>
      <c r="D1385" s="146">
        <v>44996</v>
      </c>
      <c r="E1385" s="34" t="s">
        <v>2431</v>
      </c>
      <c r="F1385" s="34" t="s">
        <v>1168</v>
      </c>
      <c r="G1385" s="34" t="s">
        <v>10</v>
      </c>
      <c r="H1385" s="34" t="s">
        <v>223</v>
      </c>
      <c r="I1385" s="34" t="s">
        <v>762</v>
      </c>
      <c r="J1385" s="34" t="s">
        <v>220</v>
      </c>
      <c r="K1385" s="4" t="str">
        <f>IF(_xlfn.XLOOKUP(LEFT(F1385,12),'Reference_data '!G:G,'Reference_data '!I:I,"First Error",0,1)="First Error",_xlfn.XLOOKUP(LEFT(F1385,7),'Reference_data '!G:G,'Reference_data '!H:H,"Second Error",0,1),_xlfn.XLOOKUP(LEFT(F1385,12),'Reference_data '!G:G,'Reference_data '!I:I,"First Error",0,1))</f>
        <v>BOILER</v>
      </c>
      <c r="L1385" s="63">
        <v>8</v>
      </c>
      <c r="M1385" s="10" t="e">
        <f>VLOOKUP(L1385,'Reference_data '!$A$2:$B$17,2,0)</f>
        <v>#N/A</v>
      </c>
      <c r="N1385" s="10" t="str">
        <f>VLOOKUP(L1385,'Reference_data '!$A$2:$C$18,3,0)</f>
        <v>EXT</v>
      </c>
    </row>
    <row r="1386" spans="1:29" ht="26.5" customHeight="1" x14ac:dyDescent="0.35">
      <c r="A1386" s="10">
        <f t="shared" si="56"/>
        <v>11</v>
      </c>
      <c r="B1386" s="63" t="str">
        <f t="shared" si="55"/>
        <v/>
      </c>
      <c r="C1386" s="398">
        <v>13172612</v>
      </c>
      <c r="D1386" s="146">
        <v>44996</v>
      </c>
      <c r="E1386" s="34" t="s">
        <v>2432</v>
      </c>
      <c r="F1386" s="34" t="s">
        <v>380</v>
      </c>
      <c r="G1386" s="34" t="s">
        <v>10</v>
      </c>
      <c r="H1386" s="34" t="s">
        <v>237</v>
      </c>
      <c r="I1386" s="34" t="s">
        <v>369</v>
      </c>
      <c r="J1386" s="34" t="s">
        <v>246</v>
      </c>
      <c r="K1386" s="4" t="str">
        <f>IF(_xlfn.XLOOKUP(LEFT(F1386,12),'Reference_data '!G:G,'Reference_data '!I:I,"First Error",0,1)="First Error",_xlfn.XLOOKUP(LEFT(F1386,7),'Reference_data '!G:G,'Reference_data '!H:H,"Second Error",0,1),_xlfn.XLOOKUP(LEFT(F1386,12),'Reference_data '!G:G,'Reference_data '!I:I,"First Error",0,1))</f>
        <v>RAW PRODUCT TANKFARM RMFG</v>
      </c>
      <c r="M1386" s="10" t="e">
        <f>VLOOKUP(L1386,'Reference_data '!$A$2:$B$17,2,0)</f>
        <v>#N/A</v>
      </c>
      <c r="N1386" s="10" t="e">
        <f>VLOOKUP(L1386,'Reference_data '!$A$2:$C$18,3,0)</f>
        <v>#N/A</v>
      </c>
    </row>
    <row r="1387" spans="1:29" ht="26.5" customHeight="1" x14ac:dyDescent="0.35">
      <c r="A1387" s="10">
        <f t="shared" si="56"/>
        <v>11</v>
      </c>
      <c r="B1387" s="63">
        <f t="shared" si="55"/>
        <v>1</v>
      </c>
      <c r="C1387" s="398">
        <v>13172653</v>
      </c>
      <c r="D1387" s="146">
        <v>44996</v>
      </c>
      <c r="E1387" s="34" t="s">
        <v>2433</v>
      </c>
      <c r="F1387" s="34" t="s">
        <v>1613</v>
      </c>
      <c r="G1387" s="34" t="s">
        <v>92</v>
      </c>
      <c r="H1387" s="34" t="s">
        <v>223</v>
      </c>
      <c r="I1387" s="34" t="s">
        <v>227</v>
      </c>
      <c r="J1387" s="34" t="s">
        <v>220</v>
      </c>
      <c r="K1387" s="4" t="str">
        <f>IF(_xlfn.XLOOKUP(LEFT(F1387,12),'Reference_data '!G:G,'Reference_data '!I:I,"First Error",0,1)="First Error",_xlfn.XLOOKUP(LEFT(F1387,7),'Reference_data '!G:G,'Reference_data '!H:H,"Second Error",0,1),_xlfn.XLOOKUP(LEFT(F1387,12),'Reference_data '!G:G,'Reference_data '!I:I,"First Error",0,1))</f>
        <v>BAKERY 96 TON</v>
      </c>
      <c r="M1387" s="10" t="e">
        <f>VLOOKUP(L1387,'Reference_data '!$A$2:$B$17,2,0)</f>
        <v>#N/A</v>
      </c>
      <c r="N1387" s="10" t="e">
        <f>VLOOKUP(L1387,'Reference_data '!$A$2:$C$18,3,0)</f>
        <v>#N/A</v>
      </c>
      <c r="O1387" s="134">
        <v>44998</v>
      </c>
    </row>
    <row r="1388" spans="1:29" ht="46.5" x14ac:dyDescent="0.35">
      <c r="A1388" s="10">
        <f t="shared" si="56"/>
        <v>10</v>
      </c>
      <c r="B1388" s="63">
        <f t="shared" si="55"/>
        <v>11</v>
      </c>
      <c r="C1388" s="398">
        <v>13172671</v>
      </c>
      <c r="D1388" s="146">
        <v>44995</v>
      </c>
      <c r="E1388" s="34" t="s">
        <v>2434</v>
      </c>
      <c r="F1388" s="34" t="s">
        <v>54</v>
      </c>
      <c r="G1388" s="34" t="s">
        <v>92</v>
      </c>
      <c r="H1388" s="34" t="s">
        <v>218</v>
      </c>
      <c r="I1388" s="34" t="s">
        <v>227</v>
      </c>
      <c r="J1388" s="34" t="s">
        <v>220</v>
      </c>
      <c r="K1388" s="321" t="str">
        <f>IF(_xlfn.XLOOKUP(LEFT(F1388,12),'Reference_data '!G:G,'Reference_data '!I:I,"First Error",0,1)="First Error",_xlfn.XLOOKUP(LEFT(F1388,7),'Reference_data '!G:G,'Reference_data '!H:H,"Second Error",0,1),_xlfn.XLOOKUP(LEFT(F1388,12),'Reference_data '!G:G,'Reference_data '!I:I,"First Error",0,1))</f>
        <v>BAKERY 96 TON</v>
      </c>
      <c r="L1388" s="322">
        <v>8</v>
      </c>
      <c r="M1388" s="32" t="e">
        <f>VLOOKUP(L1388,'Reference_data '!$A$2:$B$17,2,0)</f>
        <v>#N/A</v>
      </c>
      <c r="N1388" s="32" t="str">
        <f>VLOOKUP(L1388,'Reference_data '!$A$2:$C$18,3,0)</f>
        <v>EXT</v>
      </c>
      <c r="O1388" s="323">
        <v>44998</v>
      </c>
      <c r="P1388" s="322"/>
      <c r="Q1388" s="134">
        <v>44996</v>
      </c>
      <c r="R1388" s="63">
        <v>0.7</v>
      </c>
      <c r="S1388" s="324" t="s">
        <v>2435</v>
      </c>
      <c r="AA1388" s="64" t="s">
        <v>14</v>
      </c>
    </row>
    <row r="1389" spans="1:29" ht="26.5" customHeight="1" x14ac:dyDescent="0.35">
      <c r="A1389" s="10">
        <f t="shared" si="56"/>
        <v>31</v>
      </c>
      <c r="B1389" s="10">
        <f t="shared" si="55"/>
        <v>1</v>
      </c>
      <c r="C1389" s="177">
        <v>13048155</v>
      </c>
      <c r="D1389" s="233">
        <v>44773</v>
      </c>
      <c r="E1389" s="131" t="s">
        <v>2436</v>
      </c>
      <c r="F1389" s="25" t="s">
        <v>154</v>
      </c>
      <c r="G1389" s="25" t="s">
        <v>92</v>
      </c>
      <c r="H1389" s="25" t="s">
        <v>218</v>
      </c>
      <c r="I1389" s="25" t="s">
        <v>287</v>
      </c>
      <c r="J1389" s="25" t="s">
        <v>220</v>
      </c>
      <c r="K1389" s="4" t="str">
        <f>IF(_xlfn.XLOOKUP(LEFT(F1389,12),'Reference_data '!G:G,'Reference_data '!I:I,"First Error",0,1)="First Error",_xlfn.XLOOKUP(LEFT(F1389,7),'Reference_data '!G:G,'Reference_data '!H:H,"Second Error",0,1),_xlfn.XLOOKUP(LEFT(F1389,12),'Reference_data '!G:G,'Reference_data '!I:I,"First Error",0,1))</f>
        <v>REFINERY-NEW CIE VACUUM GENERATION SYSTEM 300 TPD</v>
      </c>
      <c r="M1389" s="63" t="e">
        <f>VLOOKUP(L1389,'Reference_data '!$A$2:$B$17,2,0)</f>
        <v>#N/A</v>
      </c>
      <c r="N1389" s="10" t="e">
        <f>VLOOKUP(L1389,'Reference_data '!$A$2:$C$18,3,0)</f>
        <v>#N/A</v>
      </c>
      <c r="O1389" s="134">
        <v>44776</v>
      </c>
      <c r="S1389" s="139" t="s">
        <v>999</v>
      </c>
      <c r="AC1389" s="64" t="e">
        <f>_xlfn.XLOOKUP(C1389,DATA1,DATA4,"NA",0,1)</f>
        <v>#REF!</v>
      </c>
    </row>
    <row r="1390" spans="1:29" ht="26.5" customHeight="1" x14ac:dyDescent="0.35">
      <c r="A1390" s="10">
        <f t="shared" si="56"/>
        <v>11</v>
      </c>
      <c r="B1390" s="63">
        <f t="shared" si="55"/>
        <v>11</v>
      </c>
      <c r="C1390" s="398">
        <v>13172713</v>
      </c>
      <c r="D1390" s="394">
        <v>44996</v>
      </c>
      <c r="E1390" s="34" t="s">
        <v>2437</v>
      </c>
      <c r="F1390" s="34" t="s">
        <v>946</v>
      </c>
      <c r="G1390" s="34" t="s">
        <v>92</v>
      </c>
      <c r="H1390" s="34" t="s">
        <v>218</v>
      </c>
      <c r="I1390" s="34" t="s">
        <v>219</v>
      </c>
      <c r="J1390" s="34" t="s">
        <v>220</v>
      </c>
      <c r="K1390" s="326" t="str">
        <f>IF(_xlfn.XLOOKUP(LEFT(F1390,12),'Reference_data '!G:G,'Reference_data '!I:I,"First Error",0,1)="First Error",_xlfn.XLOOKUP(LEFT(F1390,7),'Reference_data '!G:G,'Reference_data '!H:H,"Second Error",0,1),_xlfn.XLOOKUP(LEFT(F1390,12),'Reference_data '!G:G,'Reference_data '!I:I,"First Error",0,1))</f>
        <v>PACKING</v>
      </c>
      <c r="L1390" s="242">
        <v>2799</v>
      </c>
      <c r="M1390" s="30" t="str">
        <f>VLOOKUP(L1390,'Reference_data '!$A$2:$B$17,2,0)</f>
        <v>Prakash</v>
      </c>
      <c r="N1390" s="30" t="str">
        <f>VLOOKUP(L1390,'Reference_data '!$A$2:$C$18,3,0)</f>
        <v>INS</v>
      </c>
      <c r="O1390" s="242"/>
      <c r="P1390" s="242"/>
      <c r="Q1390" s="134">
        <v>44996</v>
      </c>
      <c r="R1390" s="63">
        <v>1</v>
      </c>
      <c r="S1390" s="241" t="s">
        <v>2438</v>
      </c>
      <c r="AA1390" s="64" t="s">
        <v>140</v>
      </c>
    </row>
    <row r="1391" spans="1:29" ht="26.5" customHeight="1" x14ac:dyDescent="0.35">
      <c r="A1391" s="10">
        <f t="shared" si="56"/>
        <v>8</v>
      </c>
      <c r="B1391" s="63">
        <f t="shared" si="55"/>
        <v>8</v>
      </c>
      <c r="C1391" s="398">
        <v>13160454</v>
      </c>
      <c r="D1391" s="146">
        <v>44975</v>
      </c>
      <c r="E1391" s="34" t="s">
        <v>2439</v>
      </c>
      <c r="F1391" s="34" t="s">
        <v>154</v>
      </c>
      <c r="G1391" s="34" t="s">
        <v>10</v>
      </c>
      <c r="H1391" s="34" t="s">
        <v>218</v>
      </c>
      <c r="I1391" s="34" t="s">
        <v>251</v>
      </c>
      <c r="J1391" s="34" t="s">
        <v>220</v>
      </c>
      <c r="K1391" s="4" t="str">
        <f>IF(_xlfn.XLOOKUP(LEFT(F1391,12),'Reference_data '!G:G,'Reference_data '!I:I,"First Error",0,1)="First Error",_xlfn.XLOOKUP(LEFT(F1391,7),'Reference_data '!G:G,'Reference_data '!H:H,"Second Error",0,1),_xlfn.XLOOKUP(LEFT(F1391,12),'Reference_data '!G:G,'Reference_data '!I:I,"First Error",0,1))</f>
        <v>REFINERY-NEW CIE VACUUM GENERATION SYSTEM 300 TPD</v>
      </c>
      <c r="L1391" s="63">
        <v>2784</v>
      </c>
      <c r="M1391" s="10" t="str">
        <f>VLOOKUP(L1391,'Reference_data '!$A$2:$B$17,2,0)</f>
        <v>Jignesh</v>
      </c>
      <c r="N1391" s="10" t="str">
        <f>VLOOKUP(L1391,'Reference_data '!$A$2:$C$18,3,0)</f>
        <v>MEC</v>
      </c>
      <c r="Q1391" s="134">
        <v>44975</v>
      </c>
      <c r="R1391" s="63">
        <v>1</v>
      </c>
      <c r="S1391" s="139" t="s">
        <v>2440</v>
      </c>
    </row>
    <row r="1392" spans="1:29" ht="26.5" customHeight="1" x14ac:dyDescent="0.35">
      <c r="A1392" s="10">
        <f t="shared" si="56"/>
        <v>11</v>
      </c>
      <c r="B1392" s="63">
        <f t="shared" si="55"/>
        <v>11</v>
      </c>
      <c r="C1392" s="398">
        <v>13172737</v>
      </c>
      <c r="D1392" s="146">
        <v>44996</v>
      </c>
      <c r="E1392" s="34" t="s">
        <v>2441</v>
      </c>
      <c r="F1392" s="34" t="s">
        <v>2442</v>
      </c>
      <c r="G1392" s="34" t="s">
        <v>10</v>
      </c>
      <c r="H1392" s="34" t="s">
        <v>223</v>
      </c>
      <c r="I1392" s="34" t="s">
        <v>266</v>
      </c>
      <c r="J1392" s="34" t="s">
        <v>220</v>
      </c>
      <c r="K1392" s="4" t="str">
        <f>IF(_xlfn.XLOOKUP(LEFT(F1392,12),'Reference_data '!G:G,'Reference_data '!I:I,"First Error",0,1)="First Error",_xlfn.XLOOKUP(LEFT(F1392,7),'Reference_data '!G:G,'Reference_data '!H:H,"Second Error",0,1),_xlfn.XLOOKUP(LEFT(F1392,12),'Reference_data '!G:G,'Reference_data '!I:I,"First Error",0,1))</f>
        <v>RAW PRODUCT TANKFARM RMFG</v>
      </c>
      <c r="L1392" s="63">
        <v>2790</v>
      </c>
      <c r="M1392" s="10" t="str">
        <f>VLOOKUP(L1392,'Reference_data '!$A$2:$B$17,2,0)</f>
        <v>Ronak</v>
      </c>
      <c r="N1392" s="10" t="str">
        <f>VLOOKUP(L1392,'Reference_data '!$A$2:$C$18,3,0)</f>
        <v>ELE</v>
      </c>
      <c r="O1392" s="134">
        <v>44998</v>
      </c>
      <c r="Q1392" s="134">
        <v>44998</v>
      </c>
      <c r="R1392" s="63">
        <v>1</v>
      </c>
      <c r="S1392" s="139" t="s">
        <v>1528</v>
      </c>
    </row>
    <row r="1393" spans="1:29" ht="26.5" customHeight="1" x14ac:dyDescent="0.35">
      <c r="A1393" s="10">
        <f t="shared" si="56"/>
        <v>12</v>
      </c>
      <c r="B1393" s="63" t="str">
        <f t="shared" si="55"/>
        <v/>
      </c>
      <c r="C1393" s="398">
        <v>13179187</v>
      </c>
      <c r="D1393" s="146">
        <v>45005</v>
      </c>
      <c r="E1393" s="34" t="s">
        <v>2443</v>
      </c>
      <c r="F1393" s="34" t="s">
        <v>154</v>
      </c>
      <c r="G1393" s="34" t="s">
        <v>10</v>
      </c>
      <c r="H1393" s="34" t="s">
        <v>218</v>
      </c>
      <c r="I1393" s="34" t="s">
        <v>251</v>
      </c>
      <c r="J1393" s="34" t="s">
        <v>228</v>
      </c>
      <c r="K1393" s="4" t="str">
        <f>IF(_xlfn.XLOOKUP(LEFT(F1393,12),'Reference_data '!G:G,'Reference_data '!I:I,"First Error",0,1)="First Error",_xlfn.XLOOKUP(LEFT(F1393,7),'Reference_data '!G:G,'Reference_data '!H:H,"Second Error",0,1),_xlfn.XLOOKUP(LEFT(F1393,12),'Reference_data '!G:G,'Reference_data '!I:I,"First Error",0,1))</f>
        <v>REFINERY-NEW CIE VACUUM GENERATION SYSTEM 300 TPD</v>
      </c>
      <c r="M1393" s="10" t="e">
        <f>VLOOKUP(L1393,'Reference_data '!$A$2:$B$17,2,0)</f>
        <v>#N/A</v>
      </c>
      <c r="N1393" s="10" t="e">
        <f>VLOOKUP(L1393,'Reference_data '!$A$2:$C$18,3,0)</f>
        <v>#N/A</v>
      </c>
    </row>
    <row r="1394" spans="1:29" ht="26.5" customHeight="1" x14ac:dyDescent="0.35">
      <c r="A1394" s="10">
        <f t="shared" si="56"/>
        <v>12</v>
      </c>
      <c r="B1394" s="63" t="str">
        <f t="shared" si="55"/>
        <v/>
      </c>
      <c r="C1394" s="177">
        <v>13179204</v>
      </c>
      <c r="D1394" s="43">
        <v>45005</v>
      </c>
      <c r="E1394" s="25" t="s">
        <v>2444</v>
      </c>
      <c r="F1394" s="25" t="s">
        <v>154</v>
      </c>
      <c r="G1394" s="25" t="s">
        <v>10</v>
      </c>
      <c r="H1394" s="25" t="s">
        <v>218</v>
      </c>
      <c r="I1394" s="25" t="s">
        <v>251</v>
      </c>
      <c r="J1394" s="25" t="s">
        <v>228</v>
      </c>
      <c r="K1394" s="4" t="str">
        <f>IF(_xlfn.XLOOKUP(LEFT(F1394,12),'Reference_data '!G:G,'Reference_data '!I:I,"First Error",0,1)="First Error",_xlfn.XLOOKUP(LEFT(F1394,7),'Reference_data '!G:G,'Reference_data '!H:H,"Second Error",0,1),_xlfn.XLOOKUP(LEFT(F1394,12),'Reference_data '!G:G,'Reference_data '!I:I,"First Error",0,1))</f>
        <v>REFINERY-NEW CIE VACUUM GENERATION SYSTEM 300 TPD</v>
      </c>
      <c r="M1394" s="10" t="e">
        <f>VLOOKUP(L1394,'Reference_data '!$A$2:$B$17,2,0)</f>
        <v>#N/A</v>
      </c>
      <c r="N1394" s="10" t="e">
        <f>VLOOKUP(L1394,'Reference_data '!$A$2:$C$18,3,0)</f>
        <v>#N/A</v>
      </c>
      <c r="O1394" s="134">
        <v>45006</v>
      </c>
    </row>
    <row r="1395" spans="1:29" ht="26.5" customHeight="1" x14ac:dyDescent="0.35">
      <c r="A1395" s="10">
        <f t="shared" si="56"/>
        <v>11</v>
      </c>
      <c r="B1395" s="63">
        <f t="shared" si="55"/>
        <v>11</v>
      </c>
      <c r="C1395" s="398">
        <v>13172740</v>
      </c>
      <c r="D1395" s="394">
        <v>44996</v>
      </c>
      <c r="E1395" s="34" t="s">
        <v>2445</v>
      </c>
      <c r="F1395" s="34" t="s">
        <v>971</v>
      </c>
      <c r="G1395" s="34" t="s">
        <v>61</v>
      </c>
      <c r="H1395" s="34" t="s">
        <v>218</v>
      </c>
      <c r="I1395" s="34" t="s">
        <v>219</v>
      </c>
      <c r="J1395" s="34" t="s">
        <v>220</v>
      </c>
      <c r="K1395" s="4" t="str">
        <f>IF(_xlfn.XLOOKUP(LEFT(F1395,12),'Reference_data '!G:G,'Reference_data '!I:I,"First Error",0,1)="First Error",_xlfn.XLOOKUP(LEFT(F1395,7),'Reference_data '!G:G,'Reference_data '!H:H,"Second Error",0,1),_xlfn.XLOOKUP(LEFT(F1395,12),'Reference_data '!G:G,'Reference_data '!I:I,"First Error",0,1))</f>
        <v>PACKING</v>
      </c>
      <c r="L1395" s="63">
        <v>3195</v>
      </c>
      <c r="M1395" s="10" t="str">
        <f>VLOOKUP(L1395,'Reference_data '!$A$2:$B$17,2,0)</f>
        <v>Mehul</v>
      </c>
      <c r="N1395" s="10" t="str">
        <f>VLOOKUP(L1395,'Reference_data '!$A$2:$C$18,3,0)</f>
        <v>ELE</v>
      </c>
      <c r="Q1395" s="134">
        <v>44996</v>
      </c>
      <c r="R1395" s="63">
        <v>1.5</v>
      </c>
      <c r="S1395" s="139" t="s">
        <v>2446</v>
      </c>
      <c r="AA1395" s="64" t="s">
        <v>140</v>
      </c>
    </row>
    <row r="1396" spans="1:29" ht="26.5" customHeight="1" x14ac:dyDescent="0.35">
      <c r="A1396" s="10">
        <f t="shared" si="56"/>
        <v>11</v>
      </c>
      <c r="B1396" s="63">
        <f t="shared" si="55"/>
        <v>11</v>
      </c>
      <c r="C1396" s="398">
        <v>13172740</v>
      </c>
      <c r="D1396" s="394">
        <v>44996</v>
      </c>
      <c r="E1396" s="34" t="s">
        <v>2445</v>
      </c>
      <c r="F1396" s="34" t="s">
        <v>971</v>
      </c>
      <c r="G1396" s="34" t="s">
        <v>61</v>
      </c>
      <c r="H1396" s="34" t="s">
        <v>218</v>
      </c>
      <c r="I1396" s="34" t="s">
        <v>219</v>
      </c>
      <c r="J1396" s="34" t="s">
        <v>220</v>
      </c>
      <c r="K1396" s="4" t="str">
        <f>IF(_xlfn.XLOOKUP(LEFT(F1396,12),'Reference_data '!G:G,'Reference_data '!I:I,"First Error",0,1)="First Error",_xlfn.XLOOKUP(LEFT(F1396,7),'Reference_data '!G:G,'Reference_data '!H:H,"Second Error",0,1),_xlfn.XLOOKUP(LEFT(F1396,12),'Reference_data '!G:G,'Reference_data '!I:I,"First Error",0,1))</f>
        <v>PACKING</v>
      </c>
      <c r="L1396" s="63">
        <v>2799</v>
      </c>
      <c r="M1396" s="10" t="str">
        <f>VLOOKUP(L1396,'Reference_data '!$A$2:$B$17,2,0)</f>
        <v>Prakash</v>
      </c>
      <c r="N1396" s="10" t="str">
        <f>VLOOKUP(L1396,'Reference_data '!$A$2:$C$18,3,0)</f>
        <v>INS</v>
      </c>
      <c r="Q1396" s="134">
        <v>44996</v>
      </c>
      <c r="R1396" s="63">
        <v>1.5</v>
      </c>
      <c r="S1396" s="139" t="s">
        <v>2446</v>
      </c>
      <c r="AA1396" s="64" t="s">
        <v>140</v>
      </c>
    </row>
    <row r="1397" spans="1:29" ht="26.5" customHeight="1" x14ac:dyDescent="0.35">
      <c r="A1397" s="10">
        <f t="shared" si="56"/>
        <v>11</v>
      </c>
      <c r="B1397" s="63">
        <f t="shared" si="55"/>
        <v>11</v>
      </c>
      <c r="C1397" s="398">
        <v>13172741</v>
      </c>
      <c r="D1397" s="394">
        <v>44996</v>
      </c>
      <c r="E1397" s="34" t="s">
        <v>2157</v>
      </c>
      <c r="F1397" s="34" t="s">
        <v>686</v>
      </c>
      <c r="G1397" s="34" t="s">
        <v>92</v>
      </c>
      <c r="H1397" s="34" t="s">
        <v>218</v>
      </c>
      <c r="I1397" s="34" t="s">
        <v>219</v>
      </c>
      <c r="J1397" s="34" t="s">
        <v>220</v>
      </c>
      <c r="K1397" s="4" t="str">
        <f>IF(_xlfn.XLOOKUP(LEFT(F1397,12),'Reference_data '!G:G,'Reference_data '!I:I,"First Error",0,1)="First Error",_xlfn.XLOOKUP(LEFT(F1397,7),'Reference_data '!G:G,'Reference_data '!H:H,"Second Error",0,1),_xlfn.XLOOKUP(LEFT(F1397,12),'Reference_data '!G:G,'Reference_data '!I:I,"First Error",0,1))</f>
        <v>PACKING</v>
      </c>
      <c r="L1397" s="63">
        <v>2799</v>
      </c>
      <c r="M1397" s="10" t="str">
        <f>VLOOKUP(L1397,'Reference_data '!$A$2:$B$17,2,0)</f>
        <v>Prakash</v>
      </c>
      <c r="N1397" s="10" t="str">
        <f>VLOOKUP(L1397,'Reference_data '!$A$2:$C$18,3,0)</f>
        <v>INS</v>
      </c>
      <c r="Q1397" s="134">
        <v>44996</v>
      </c>
      <c r="R1397" s="63">
        <v>0.5</v>
      </c>
      <c r="S1397" s="139" t="s">
        <v>2447</v>
      </c>
      <c r="AA1397" s="64" t="s">
        <v>14</v>
      </c>
    </row>
    <row r="1398" spans="1:29" ht="26.5" customHeight="1" x14ac:dyDescent="0.35">
      <c r="A1398" s="10">
        <f t="shared" si="56"/>
        <v>3</v>
      </c>
      <c r="B1398" s="10">
        <f t="shared" si="55"/>
        <v>3</v>
      </c>
      <c r="C1398" s="398">
        <v>13139894</v>
      </c>
      <c r="D1398" s="146">
        <v>44941</v>
      </c>
      <c r="E1398" s="34" t="s">
        <v>2448</v>
      </c>
      <c r="F1398" s="34" t="s">
        <v>148</v>
      </c>
      <c r="G1398" s="34" t="s">
        <v>10</v>
      </c>
      <c r="H1398" s="34" t="s">
        <v>218</v>
      </c>
      <c r="I1398" s="34" t="s">
        <v>263</v>
      </c>
      <c r="J1398" s="34" t="s">
        <v>220</v>
      </c>
      <c r="K1398" s="4" t="str">
        <f>IF(_xlfn.XLOOKUP(LEFT(F1398,12),'Reference_data '!G:G,'Reference_data '!I:I,"First Error",0,1)="First Error",_xlfn.XLOOKUP(LEFT(F1398,7),'Reference_data '!G:G,'Reference_data '!H:H,"Second Error",0,1),_xlfn.XLOOKUP(LEFT(F1398,12),'Reference_data '!G:G,'Reference_data '!I:I,"First Error",0,1))</f>
        <v>REFINERY-POST BLEACHING REFINERY 200 TPD</v>
      </c>
      <c r="L1398" s="63">
        <v>2792</v>
      </c>
      <c r="M1398" s="10" t="str">
        <f>VLOOKUP(L1398,'Reference_data '!$A$2:$B$17,2,0)</f>
        <v>Bhagat</v>
      </c>
      <c r="N1398" s="10" t="str">
        <f>VLOOKUP(L1398,'Reference_data '!$A$2:$C$18,3,0)</f>
        <v>ELE</v>
      </c>
      <c r="O1398" s="134">
        <v>44941</v>
      </c>
      <c r="Q1398" s="134">
        <v>44941</v>
      </c>
      <c r="R1398" s="63">
        <v>0.5</v>
      </c>
      <c r="S1398" s="139" t="s">
        <v>2449</v>
      </c>
      <c r="AA1398" s="64" t="s">
        <v>140</v>
      </c>
    </row>
    <row r="1399" spans="1:29" ht="26.5" customHeight="1" x14ac:dyDescent="0.35">
      <c r="A1399" s="10">
        <f t="shared" si="56"/>
        <v>3</v>
      </c>
      <c r="B1399" s="10">
        <f t="shared" si="55"/>
        <v>3</v>
      </c>
      <c r="C1399" s="398">
        <v>13139894</v>
      </c>
      <c r="D1399" s="146">
        <v>44941</v>
      </c>
      <c r="E1399" s="34" t="s">
        <v>2448</v>
      </c>
      <c r="F1399" s="34" t="s">
        <v>148</v>
      </c>
      <c r="G1399" s="34" t="s">
        <v>10</v>
      </c>
      <c r="H1399" s="34" t="s">
        <v>218</v>
      </c>
      <c r="I1399" s="34" t="s">
        <v>263</v>
      </c>
      <c r="J1399" s="34" t="s">
        <v>220</v>
      </c>
      <c r="K1399" s="4" t="str">
        <f>IF(_xlfn.XLOOKUP(LEFT(F1399,12),'Reference_data '!G:G,'Reference_data '!I:I,"First Error",0,1)="First Error",_xlfn.XLOOKUP(LEFT(F1399,7),'Reference_data '!G:G,'Reference_data '!H:H,"Second Error",0,1),_xlfn.XLOOKUP(LEFT(F1399,12),'Reference_data '!G:G,'Reference_data '!I:I,"First Error",0,1))</f>
        <v>REFINERY-POST BLEACHING REFINERY 200 TPD</v>
      </c>
      <c r="L1399" s="63">
        <v>2785</v>
      </c>
      <c r="M1399" s="10" t="str">
        <f>VLOOKUP(L1399,'Reference_data '!$A$2:$B$17,2,0)</f>
        <v>Manu</v>
      </c>
      <c r="N1399" s="10" t="str">
        <f>VLOOKUP(L1399,'Reference_data '!$A$2:$C$18,3,0)</f>
        <v>MEC</v>
      </c>
      <c r="O1399" s="134">
        <v>44944</v>
      </c>
      <c r="Q1399" s="134">
        <v>44944</v>
      </c>
      <c r="R1399" s="63">
        <v>1</v>
      </c>
      <c r="S1399" s="139" t="s">
        <v>221</v>
      </c>
      <c r="AA1399" s="64" t="s">
        <v>140</v>
      </c>
    </row>
    <row r="1400" spans="1:29" ht="26.5" customHeight="1" x14ac:dyDescent="0.35">
      <c r="A1400" s="10">
        <f t="shared" si="56"/>
        <v>11</v>
      </c>
      <c r="B1400" s="63" t="str">
        <f t="shared" si="55"/>
        <v/>
      </c>
      <c r="C1400" s="398">
        <v>13172752</v>
      </c>
      <c r="D1400" s="394">
        <v>44996</v>
      </c>
      <c r="E1400" s="34" t="s">
        <v>2450</v>
      </c>
      <c r="F1400" s="34" t="s">
        <v>715</v>
      </c>
      <c r="G1400" s="34" t="s">
        <v>10</v>
      </c>
      <c r="H1400" s="34" t="s">
        <v>237</v>
      </c>
      <c r="I1400" s="34" t="s">
        <v>369</v>
      </c>
      <c r="J1400" s="34" t="s">
        <v>309</v>
      </c>
      <c r="K1400" s="4" t="str">
        <f>IF(_xlfn.XLOOKUP(LEFT(F1400,12),'Reference_data '!G:G,'Reference_data '!I:I,"First Error",0,1)="First Error",_xlfn.XLOOKUP(LEFT(F1400,7),'Reference_data '!G:G,'Reference_data '!H:H,"Second Error",0,1),_xlfn.XLOOKUP(LEFT(F1400,12),'Reference_data '!G:G,'Reference_data '!I:I,"First Error",0,1))</f>
        <v>PACKING TANKFARM PMFG</v>
      </c>
      <c r="L1400" s="63">
        <v>8</v>
      </c>
      <c r="M1400" s="10" t="s">
        <v>347</v>
      </c>
      <c r="N1400" s="10" t="str">
        <f>VLOOKUP(L1400,'Reference_data '!$A$2:$C$18,3,0)</f>
        <v>EXT</v>
      </c>
      <c r="O1400" s="134">
        <v>44999</v>
      </c>
      <c r="P1400" s="134">
        <v>45002</v>
      </c>
      <c r="S1400" s="139" t="s">
        <v>2451</v>
      </c>
    </row>
    <row r="1401" spans="1:29" ht="26.5" customHeight="1" x14ac:dyDescent="0.35">
      <c r="A1401" s="10">
        <f t="shared" si="56"/>
        <v>11</v>
      </c>
      <c r="B1401" s="63">
        <f t="shared" si="55"/>
        <v>1</v>
      </c>
      <c r="C1401" s="398">
        <v>13172769</v>
      </c>
      <c r="D1401" s="394">
        <v>44996</v>
      </c>
      <c r="E1401" s="34" t="s">
        <v>2452</v>
      </c>
      <c r="F1401" s="34" t="s">
        <v>1136</v>
      </c>
      <c r="G1401" s="34" t="s">
        <v>61</v>
      </c>
      <c r="H1401" s="34" t="s">
        <v>237</v>
      </c>
      <c r="I1401" s="34" t="s">
        <v>238</v>
      </c>
      <c r="J1401" s="34" t="s">
        <v>220</v>
      </c>
      <c r="K1401" s="4" t="str">
        <f>IF(_xlfn.XLOOKUP(LEFT(F1401,12),'Reference_data '!G:G,'Reference_data '!I:I,"First Error",0,1)="First Error",_xlfn.XLOOKUP(LEFT(F1401,7),'Reference_data '!G:G,'Reference_data '!H:H,"Second Error",0,1),_xlfn.XLOOKUP(LEFT(F1401,12),'Reference_data '!G:G,'Reference_data '!I:I,"First Error",0,1))</f>
        <v>PACKING-MOULDING PLANT</v>
      </c>
      <c r="M1401" s="10" t="e">
        <f>VLOOKUP(L1401,'Reference_data '!$A$2:$B$17,2,0)</f>
        <v>#N/A</v>
      </c>
      <c r="N1401" s="10" t="e">
        <f>VLOOKUP(L1401,'Reference_data '!$A$2:$C$18,3,0)</f>
        <v>#N/A</v>
      </c>
      <c r="S1401" s="139" t="s">
        <v>2453</v>
      </c>
    </row>
    <row r="1402" spans="1:29" ht="26.5" customHeight="1" x14ac:dyDescent="0.35">
      <c r="A1402" s="10">
        <f t="shared" si="56"/>
        <v>3</v>
      </c>
      <c r="B1402" s="10">
        <f t="shared" ref="B1402:B1465" si="57">IF(J1402="COMP",WEEKNUM(Q1402,16),"")</f>
        <v>3</v>
      </c>
      <c r="C1402" s="398">
        <v>13139899</v>
      </c>
      <c r="D1402" s="146">
        <v>44941</v>
      </c>
      <c r="E1402" s="34" t="s">
        <v>2454</v>
      </c>
      <c r="F1402" s="34" t="s">
        <v>148</v>
      </c>
      <c r="G1402" s="34" t="s">
        <v>92</v>
      </c>
      <c r="H1402" s="34" t="s">
        <v>218</v>
      </c>
      <c r="I1402" s="34" t="s">
        <v>263</v>
      </c>
      <c r="J1402" s="34" t="s">
        <v>220</v>
      </c>
      <c r="K1402" s="4" t="str">
        <f>IF(_xlfn.XLOOKUP(LEFT(F1402,12),'Reference_data '!G:G,'Reference_data '!I:I,"First Error",0,1)="First Error",_xlfn.XLOOKUP(LEFT(F1402,7),'Reference_data '!G:G,'Reference_data '!H:H,"Second Error",0,1),_xlfn.XLOOKUP(LEFT(F1402,12),'Reference_data '!G:G,'Reference_data '!I:I,"First Error",0,1))</f>
        <v>REFINERY-POST BLEACHING REFINERY 200 TPD</v>
      </c>
      <c r="L1402" s="63">
        <v>2800</v>
      </c>
      <c r="M1402" s="10" t="str">
        <f>VLOOKUP(L1402,'Reference_data '!$A$2:$B$17,2,0)</f>
        <v>Dhaval</v>
      </c>
      <c r="N1402" s="10" t="str">
        <f>VLOOKUP(L1402,'Reference_data '!$A$2:$C$18,3,0)</f>
        <v>INS</v>
      </c>
      <c r="O1402" s="134">
        <v>44941</v>
      </c>
      <c r="Q1402" s="134">
        <v>44941</v>
      </c>
      <c r="R1402" s="63">
        <v>0.5</v>
      </c>
      <c r="AA1402" s="64" t="s">
        <v>20</v>
      </c>
    </row>
    <row r="1403" spans="1:29" ht="26.5" customHeight="1" x14ac:dyDescent="0.35">
      <c r="A1403" s="10">
        <f t="shared" si="56"/>
        <v>11</v>
      </c>
      <c r="B1403" s="63">
        <f t="shared" si="57"/>
        <v>11</v>
      </c>
      <c r="C1403" s="398">
        <v>13172776</v>
      </c>
      <c r="D1403" s="146">
        <v>44996</v>
      </c>
      <c r="E1403" s="34" t="s">
        <v>2455</v>
      </c>
      <c r="F1403" s="34" t="s">
        <v>1815</v>
      </c>
      <c r="G1403" s="34" t="s">
        <v>10</v>
      </c>
      <c r="H1403" s="34" t="s">
        <v>237</v>
      </c>
      <c r="I1403" s="34" t="s">
        <v>344</v>
      </c>
      <c r="J1403" s="34" t="s">
        <v>220</v>
      </c>
      <c r="K1403" s="4" t="str">
        <f>IF(_xlfn.XLOOKUP(LEFT(F1403,12),'Reference_data '!G:G,'Reference_data '!I:I,"First Error",0,1)="First Error",_xlfn.XLOOKUP(LEFT(F1403,7),'Reference_data '!G:G,'Reference_data '!H:H,"Second Error",0,1),_xlfn.XLOOKUP(LEFT(F1403,12),'Reference_data '!G:G,'Reference_data '!I:I,"First Error",0,1))</f>
        <v xml:space="preserve"> ETP</v>
      </c>
      <c r="L1403" s="63">
        <v>2781</v>
      </c>
      <c r="M1403" s="10" t="str">
        <f>VLOOKUP(L1403,'Reference_data '!$A$2:$B$17,2,0)</f>
        <v>Bhim Rao</v>
      </c>
      <c r="N1403" s="10" t="str">
        <f>VLOOKUP(L1403,'Reference_data '!$A$2:$C$18,3,0)</f>
        <v>MEC</v>
      </c>
      <c r="Q1403" s="134">
        <v>44996</v>
      </c>
      <c r="R1403" s="63">
        <v>3</v>
      </c>
      <c r="S1403" s="139" t="s">
        <v>2456</v>
      </c>
      <c r="AA1403" s="64" t="s">
        <v>140</v>
      </c>
    </row>
    <row r="1404" spans="1:29" ht="26.5" customHeight="1" x14ac:dyDescent="0.35">
      <c r="A1404" s="10">
        <f t="shared" si="56"/>
        <v>5</v>
      </c>
      <c r="B1404" s="10">
        <f t="shared" si="57"/>
        <v>1</v>
      </c>
      <c r="C1404" s="398">
        <v>13148003</v>
      </c>
      <c r="D1404" s="146">
        <v>44955</v>
      </c>
      <c r="E1404" s="34" t="s">
        <v>2457</v>
      </c>
      <c r="F1404" s="34" t="s">
        <v>2458</v>
      </c>
      <c r="G1404" s="34" t="s">
        <v>92</v>
      </c>
      <c r="H1404" s="34" t="s">
        <v>237</v>
      </c>
      <c r="I1404" s="34" t="s">
        <v>369</v>
      </c>
      <c r="J1404" s="34" t="s">
        <v>220</v>
      </c>
      <c r="K1404" s="4" t="str">
        <f>IF(_xlfn.XLOOKUP(LEFT(F1404,12),'Reference_data '!G:G,'Reference_data '!I:I,"First Error",0,1)="First Error",_xlfn.XLOOKUP(LEFT(F1404,7),'Reference_data '!G:G,'Reference_data '!H:H,"Second Error",0,1),_xlfn.XLOOKUP(LEFT(F1404,12),'Reference_data '!G:G,'Reference_data '!I:I,"First Error",0,1))</f>
        <v>REFINERY-POST BLEACHING REFINERY 200 TPD</v>
      </c>
      <c r="M1404" s="10" t="e">
        <f>VLOOKUP(L1404,'Reference_data '!$A$2:$B$17,2,0)</f>
        <v>#N/A</v>
      </c>
      <c r="N1404" s="10" t="e">
        <f>VLOOKUP(L1404,'Reference_data '!$A$2:$C$18,3,0)</f>
        <v>#N/A</v>
      </c>
    </row>
    <row r="1405" spans="1:29" ht="26.5" customHeight="1" x14ac:dyDescent="0.35">
      <c r="A1405" s="10">
        <f t="shared" si="56"/>
        <v>8</v>
      </c>
      <c r="B1405" s="63" t="str">
        <f t="shared" si="57"/>
        <v/>
      </c>
      <c r="C1405" s="398">
        <v>13161014</v>
      </c>
      <c r="D1405" s="146">
        <v>44976</v>
      </c>
      <c r="E1405" s="34" t="s">
        <v>2459</v>
      </c>
      <c r="F1405" s="34" t="s">
        <v>63</v>
      </c>
      <c r="G1405" s="34" t="s">
        <v>92</v>
      </c>
      <c r="H1405" s="34" t="s">
        <v>218</v>
      </c>
      <c r="I1405" s="34" t="s">
        <v>287</v>
      </c>
      <c r="J1405" s="34" t="s">
        <v>300</v>
      </c>
      <c r="K1405" s="4" t="str">
        <f>IF(_xlfn.XLOOKUP(LEFT(F1405,12),'Reference_data '!G:G,'Reference_data '!I:I,"First Error",0,1)="First Error",_xlfn.XLOOKUP(LEFT(F1405,7),'Reference_data '!G:G,'Reference_data '!H:H,"Second Error",0,1),_xlfn.XLOOKUP(LEFT(F1405,12),'Reference_data '!G:G,'Reference_data '!I:I,"First Error",0,1))</f>
        <v>REFINERY-RAW PRODUCT TANKFARM RMFG</v>
      </c>
      <c r="M1405" s="10" t="e">
        <f>VLOOKUP(L1405,'Reference_data '!$A$2:$B$17,2,0)</f>
        <v>#N/A</v>
      </c>
      <c r="N1405" s="10" t="e">
        <f>VLOOKUP(L1405,'Reference_data '!$A$2:$C$18,3,0)</f>
        <v>#N/A</v>
      </c>
      <c r="O1405" s="134"/>
      <c r="S1405" s="139" t="s">
        <v>2460</v>
      </c>
    </row>
    <row r="1406" spans="1:29" ht="26.5" customHeight="1" x14ac:dyDescent="0.35">
      <c r="A1406" s="10">
        <f t="shared" si="56"/>
        <v>11</v>
      </c>
      <c r="B1406" s="63">
        <f t="shared" si="57"/>
        <v>1</v>
      </c>
      <c r="C1406" s="398">
        <v>13172882</v>
      </c>
      <c r="D1406" s="146">
        <v>44997</v>
      </c>
      <c r="E1406" s="34" t="s">
        <v>2461</v>
      </c>
      <c r="F1406" s="34" t="s">
        <v>1921</v>
      </c>
      <c r="G1406" s="34" t="s">
        <v>10</v>
      </c>
      <c r="H1406" s="34" t="s">
        <v>218</v>
      </c>
      <c r="I1406" s="34" t="s">
        <v>435</v>
      </c>
      <c r="J1406" s="34" t="s">
        <v>220</v>
      </c>
      <c r="K1406" s="4" t="str">
        <f>IF(_xlfn.XLOOKUP(LEFT(F1406,12),'Reference_data '!G:G,'Reference_data '!I:I,"First Error",0,1)="First Error",_xlfn.XLOOKUP(LEFT(F1406,7),'Reference_data '!G:G,'Reference_data '!H:H,"Second Error",0,1),_xlfn.XLOOKUP(LEFT(F1406,12),'Reference_data '!G:G,'Reference_data '!I:I,"First Error",0,1))</f>
        <v>PACKING</v>
      </c>
      <c r="M1406" s="10" t="e">
        <f>VLOOKUP(L1406,'Reference_data '!$A$2:$B$17,2,0)</f>
        <v>#N/A</v>
      </c>
      <c r="N1406" s="10" t="e">
        <f>VLOOKUP(L1406,'Reference_data '!$A$2:$C$18,3,0)</f>
        <v>#N/A</v>
      </c>
    </row>
    <row r="1407" spans="1:29" ht="26.5" customHeight="1" x14ac:dyDescent="0.35">
      <c r="A1407" s="10">
        <f t="shared" si="56"/>
        <v>8</v>
      </c>
      <c r="B1407" s="10" t="str">
        <f t="shared" si="57"/>
        <v/>
      </c>
      <c r="C1407" s="413">
        <v>12962052</v>
      </c>
      <c r="D1407" s="342">
        <v>44617</v>
      </c>
      <c r="E1407" s="343" t="s">
        <v>2462</v>
      </c>
      <c r="F1407" s="34" t="s">
        <v>63</v>
      </c>
      <c r="G1407" s="34" t="s">
        <v>10</v>
      </c>
      <c r="H1407" s="34" t="s">
        <v>218</v>
      </c>
      <c r="I1407" s="34" t="s">
        <v>251</v>
      </c>
      <c r="J1407" s="34" t="s">
        <v>430</v>
      </c>
      <c r="K1407" s="4" t="str">
        <f>IF(_xlfn.XLOOKUP(LEFT(F1407,12),'Reference_data '!G:G,'Reference_data '!I:I,"First Error",0,1)="First Error",_xlfn.XLOOKUP(LEFT(F1407,7),'Reference_data '!G:G,'Reference_data '!H:H,"Second Error",0,1),_xlfn.XLOOKUP(LEFT(F1407,12),'Reference_data '!G:G,'Reference_data '!I:I,"First Error",0,1))</f>
        <v>REFINERY-RAW PRODUCT TANKFARM RMFG</v>
      </c>
      <c r="L1407" s="10"/>
      <c r="M1407" s="10" t="e">
        <f>VLOOKUP(L1407,'Reference_data '!$A$2:$B$17,2,0)</f>
        <v>#N/A</v>
      </c>
      <c r="N1407" s="10" t="e">
        <f>VLOOKUP(L1407,'Reference_data '!$A$2:$C$18,3,0)</f>
        <v>#N/A</v>
      </c>
      <c r="O1407" s="10"/>
      <c r="P1407" s="10"/>
      <c r="Q1407" s="10"/>
      <c r="R1407" s="4"/>
      <c r="S1407" s="4"/>
      <c r="T1407" s="4"/>
      <c r="U1407" s="10"/>
      <c r="V1407" s="26">
        <f ca="1">TODAY()</f>
        <v>45194</v>
      </c>
      <c r="W1407" s="10" t="str" cm="1">
        <f t="array" ref="W1407">IF(J1407="WMAT",_xlfn.IFS(U1407-V1407=0,"Update require",U1407-V1407&lt;0,"Pending follow up",U1407-V1407&gt;0,"ASK Later"),"")</f>
        <v/>
      </c>
      <c r="X1407" s="10"/>
      <c r="Y1407" s="10"/>
      <c r="Z1407" s="10"/>
      <c r="AA1407"/>
      <c r="AB1407"/>
      <c r="AC1407" s="64" t="e">
        <f>_xlfn.XLOOKUP(C1407,DATA1,DATA4,"NA",0,1)</f>
        <v>#REF!</v>
      </c>
    </row>
    <row r="1408" spans="1:29" ht="26.5" customHeight="1" x14ac:dyDescent="0.35">
      <c r="A1408" s="10">
        <f t="shared" si="56"/>
        <v>31</v>
      </c>
      <c r="B1408" s="10" t="str">
        <f t="shared" si="57"/>
        <v/>
      </c>
      <c r="C1408" s="398">
        <v>13049545</v>
      </c>
      <c r="D1408" s="146">
        <v>44776</v>
      </c>
      <c r="E1408" s="343" t="s">
        <v>2463</v>
      </c>
      <c r="F1408" s="34" t="s">
        <v>63</v>
      </c>
      <c r="G1408" s="34" t="s">
        <v>10</v>
      </c>
      <c r="H1408" s="34" t="s">
        <v>218</v>
      </c>
      <c r="I1408" s="34" t="s">
        <v>266</v>
      </c>
      <c r="J1408" s="34" t="s">
        <v>246</v>
      </c>
      <c r="K1408" s="4" t="str">
        <f>IF(_xlfn.XLOOKUP(LEFT(F1408,12),'Reference_data '!G:G,'Reference_data '!I:I,"First Error",0,1)="First Error",_xlfn.XLOOKUP(LEFT(F1408,7),'Reference_data '!G:G,'Reference_data '!H:H,"Second Error",0,1),_xlfn.XLOOKUP(LEFT(F1408,12),'Reference_data '!G:G,'Reference_data '!I:I,"First Error",0,1))</f>
        <v>REFINERY-RAW PRODUCT TANKFARM RMFG</v>
      </c>
      <c r="Q1408" s="63" t="s">
        <v>2464</v>
      </c>
      <c r="AC1408" s="64" t="e">
        <f>_xlfn.XLOOKUP(C1408,DATA1,DATA4,"NA",0,1)</f>
        <v>#REF!</v>
      </c>
    </row>
    <row r="1409" spans="1:29" ht="26.5" customHeight="1" x14ac:dyDescent="0.35">
      <c r="A1409" s="10">
        <f t="shared" si="56"/>
        <v>11</v>
      </c>
      <c r="B1409" s="63">
        <f t="shared" si="57"/>
        <v>11</v>
      </c>
      <c r="C1409" s="398">
        <v>13173016</v>
      </c>
      <c r="D1409" s="146">
        <v>44997</v>
      </c>
      <c r="E1409" s="34" t="s">
        <v>2465</v>
      </c>
      <c r="F1409" s="34" t="s">
        <v>398</v>
      </c>
      <c r="G1409" s="34" t="s">
        <v>10</v>
      </c>
      <c r="H1409" s="34" t="s">
        <v>218</v>
      </c>
      <c r="I1409" s="34" t="s">
        <v>266</v>
      </c>
      <c r="J1409" s="34" t="s">
        <v>220</v>
      </c>
      <c r="K1409" s="4" t="str">
        <f>IF(_xlfn.XLOOKUP(LEFT(F1409,12),'Reference_data '!G:G,'Reference_data '!I:I,"First Error",0,1)="First Error",_xlfn.XLOOKUP(LEFT(F1409,7),'Reference_data '!G:G,'Reference_data '!H:H,"Second Error",0,1),_xlfn.XLOOKUP(LEFT(F1409,12),'Reference_data '!G:G,'Reference_data '!I:I,"First Error",0,1))</f>
        <v>RAW PRODUCT TANKFARM RMFG</v>
      </c>
      <c r="L1409" s="63">
        <v>2783</v>
      </c>
      <c r="M1409" s="10" t="str">
        <f>VLOOKUP(L1409,'Reference_data '!$A$2:$B$17,2,0)</f>
        <v>Vipul</v>
      </c>
      <c r="N1409" s="10" t="str">
        <f>VLOOKUP(L1409,'Reference_data '!$A$2:$C$18,3,0)</f>
        <v>MEC</v>
      </c>
      <c r="Q1409" s="134">
        <v>44997</v>
      </c>
      <c r="R1409" s="63">
        <v>1</v>
      </c>
      <c r="S1409" s="139" t="s">
        <v>2466</v>
      </c>
      <c r="AA1409" s="64" t="s">
        <v>140</v>
      </c>
    </row>
    <row r="1410" spans="1:29" ht="26.5" customHeight="1" x14ac:dyDescent="0.35">
      <c r="A1410" s="10">
        <f t="shared" si="56"/>
        <v>41</v>
      </c>
      <c r="B1410" s="10">
        <f t="shared" si="57"/>
        <v>1</v>
      </c>
      <c r="C1410" s="398">
        <v>13086176</v>
      </c>
      <c r="D1410" s="146">
        <v>44843</v>
      </c>
      <c r="E1410" s="343" t="s">
        <v>2467</v>
      </c>
      <c r="F1410" s="34" t="s">
        <v>63</v>
      </c>
      <c r="G1410" s="34" t="s">
        <v>10</v>
      </c>
      <c r="H1410" s="34" t="s">
        <v>218</v>
      </c>
      <c r="I1410" s="34" t="s">
        <v>251</v>
      </c>
      <c r="J1410" s="34" t="s">
        <v>220</v>
      </c>
      <c r="K1410" s="4" t="str">
        <f>IF(_xlfn.XLOOKUP(LEFT(F1410,12),'Reference_data '!G:G,'Reference_data '!I:I,"First Error",0,1)="First Error",_xlfn.XLOOKUP(LEFT(F1410,7),'Reference_data '!G:G,'Reference_data '!H:H,"Second Error",0,1),_xlfn.XLOOKUP(LEFT(F1410,12),'Reference_data '!G:G,'Reference_data '!I:I,"First Error",0,1))</f>
        <v>REFINERY-RAW PRODUCT TANKFARM RMFG</v>
      </c>
      <c r="L1410" s="63">
        <v>8</v>
      </c>
      <c r="M1410" s="63" t="s">
        <v>297</v>
      </c>
      <c r="N1410" s="10" t="str">
        <f>VLOOKUP(L1410,'Reference_data '!$A$2:$C$18,3,0)</f>
        <v>EXT</v>
      </c>
      <c r="O1410" s="134">
        <v>44855</v>
      </c>
      <c r="S1410" s="139" t="s">
        <v>2468</v>
      </c>
    </row>
    <row r="1411" spans="1:29" ht="26.5" customHeight="1" x14ac:dyDescent="0.35">
      <c r="A1411" s="10">
        <f t="shared" ref="A1411:A1474" si="58">WEEKNUM($D1411,16)</f>
        <v>36</v>
      </c>
      <c r="B1411" s="10" t="str">
        <f t="shared" si="57"/>
        <v/>
      </c>
      <c r="C1411" s="398">
        <v>13067519</v>
      </c>
      <c r="D1411" s="394">
        <v>44809</v>
      </c>
      <c r="E1411" s="343" t="s">
        <v>2469</v>
      </c>
      <c r="F1411" s="34" t="s">
        <v>63</v>
      </c>
      <c r="G1411" s="34" t="s">
        <v>10</v>
      </c>
      <c r="H1411" s="34" t="s">
        <v>218</v>
      </c>
      <c r="I1411" s="34" t="s">
        <v>291</v>
      </c>
      <c r="J1411" s="34" t="s">
        <v>309</v>
      </c>
      <c r="K1411" s="4" t="str">
        <f>IF(_xlfn.XLOOKUP(LEFT(F1411,12),'Reference_data '!G:G,'Reference_data '!I:I,"First Error",0,1)="First Error",_xlfn.XLOOKUP(LEFT(F1411,7),'Reference_data '!G:G,'Reference_data '!H:H,"Second Error",0,1),_xlfn.XLOOKUP(LEFT(F1411,12),'Reference_data '!G:G,'Reference_data '!I:I,"First Error",0,1))</f>
        <v>REFINERY-RAW PRODUCT TANKFARM RMFG</v>
      </c>
      <c r="L1411" s="63">
        <v>8</v>
      </c>
      <c r="M1411" s="63" t="s">
        <v>260</v>
      </c>
      <c r="N1411" s="10" t="str">
        <f>VLOOKUP(L1411,'Reference_data '!$A$2:$C$18,3,0)</f>
        <v>EXT</v>
      </c>
      <c r="O1411" s="134">
        <v>44811</v>
      </c>
      <c r="S1411" s="139" t="s">
        <v>2470</v>
      </c>
      <c r="AC1411" s="64" t="e">
        <f>_xlfn.XLOOKUP(C1411,DATA1,DATA4,"NA",0,1)</f>
        <v>#REF!</v>
      </c>
    </row>
    <row r="1412" spans="1:29" ht="26.5" customHeight="1" x14ac:dyDescent="0.35">
      <c r="A1412" s="10">
        <f t="shared" si="58"/>
        <v>2</v>
      </c>
      <c r="B1412" s="10">
        <f t="shared" si="57"/>
        <v>1</v>
      </c>
      <c r="C1412" s="398">
        <v>13134762</v>
      </c>
      <c r="D1412" s="146">
        <v>44933</v>
      </c>
      <c r="E1412" s="34" t="s">
        <v>2471</v>
      </c>
      <c r="F1412" s="34" t="s">
        <v>63</v>
      </c>
      <c r="G1412" s="34" t="s">
        <v>61</v>
      </c>
      <c r="H1412" s="34" t="s">
        <v>218</v>
      </c>
      <c r="I1412" s="34" t="s">
        <v>263</v>
      </c>
      <c r="J1412" s="34" t="s">
        <v>220</v>
      </c>
      <c r="K1412" s="4" t="str">
        <f>IF(_xlfn.XLOOKUP(LEFT(F1412,12),'Reference_data '!G:G,'Reference_data '!I:I,"First Error",0,1)="First Error",_xlfn.XLOOKUP(LEFT(F1412,7),'Reference_data '!G:G,'Reference_data '!H:H,"Second Error",0,1),_xlfn.XLOOKUP(LEFT(F1412,12),'Reference_data '!G:G,'Reference_data '!I:I,"First Error",0,1))</f>
        <v>REFINERY-RAW PRODUCT TANKFARM RMFG</v>
      </c>
      <c r="M1412" s="10" t="e">
        <f>VLOOKUP(L1412,'Reference_data '!$A$2:$B$17,2,0)</f>
        <v>#N/A</v>
      </c>
      <c r="N1412" s="10" t="e">
        <f>VLOOKUP(L1412,'Reference_data '!$A$2:$C$18,3,0)</f>
        <v>#N/A</v>
      </c>
    </row>
    <row r="1413" spans="1:29" ht="26.5" customHeight="1" x14ac:dyDescent="0.35">
      <c r="A1413" s="10">
        <f t="shared" si="58"/>
        <v>3</v>
      </c>
      <c r="B1413" s="10">
        <f t="shared" si="57"/>
        <v>1</v>
      </c>
      <c r="C1413" s="398">
        <v>13139390</v>
      </c>
      <c r="D1413" s="146">
        <v>44940</v>
      </c>
      <c r="E1413" s="34" t="s">
        <v>2472</v>
      </c>
      <c r="F1413" s="34" t="s">
        <v>63</v>
      </c>
      <c r="G1413" s="34" t="s">
        <v>10</v>
      </c>
      <c r="H1413" s="34" t="s">
        <v>218</v>
      </c>
      <c r="I1413" s="34" t="s">
        <v>287</v>
      </c>
      <c r="J1413" s="34" t="s">
        <v>220</v>
      </c>
      <c r="K1413" s="4" t="str">
        <f>IF(_xlfn.XLOOKUP(LEFT(F1413,12),'Reference_data '!G:G,'Reference_data '!I:I,"First Error",0,1)="First Error",_xlfn.XLOOKUP(LEFT(F1413,7),'Reference_data '!G:G,'Reference_data '!H:H,"Second Error",0,1),_xlfn.XLOOKUP(LEFT(F1413,12),'Reference_data '!G:G,'Reference_data '!I:I,"First Error",0,1))</f>
        <v>REFINERY-RAW PRODUCT TANKFARM RMFG</v>
      </c>
      <c r="M1413" s="10" t="e">
        <f>VLOOKUP(L1413,'Reference_data '!$A$2:$B$17,2,0)</f>
        <v>#N/A</v>
      </c>
      <c r="N1413" s="10" t="e">
        <f>VLOOKUP(L1413,'Reference_data '!$A$2:$C$18,3,0)</f>
        <v>#N/A</v>
      </c>
    </row>
    <row r="1414" spans="1:29" ht="26.5" customHeight="1" x14ac:dyDescent="0.35">
      <c r="A1414" s="10">
        <f t="shared" si="58"/>
        <v>11</v>
      </c>
      <c r="B1414" s="63">
        <f t="shared" si="57"/>
        <v>11</v>
      </c>
      <c r="C1414" s="398">
        <v>13173115</v>
      </c>
      <c r="D1414" s="146">
        <v>44997</v>
      </c>
      <c r="E1414" s="34" t="s">
        <v>2473</v>
      </c>
      <c r="F1414" s="34" t="s">
        <v>847</v>
      </c>
      <c r="G1414" s="34" t="s">
        <v>10</v>
      </c>
      <c r="H1414" s="34" t="s">
        <v>237</v>
      </c>
      <c r="I1414" s="34" t="s">
        <v>382</v>
      </c>
      <c r="J1414" s="34" t="s">
        <v>220</v>
      </c>
      <c r="K1414" s="4" t="str">
        <f>IF(_xlfn.XLOOKUP(LEFT(F1414,12),'Reference_data '!G:G,'Reference_data '!I:I,"First Error",0,1)="First Error",_xlfn.XLOOKUP(LEFT(F1414,7),'Reference_data '!G:G,'Reference_data '!H:H,"Second Error",0,1),_xlfn.XLOOKUP(LEFT(F1414,12),'Reference_data '!G:G,'Reference_data '!I:I,"First Error",0,1))</f>
        <v>PACKING</v>
      </c>
      <c r="L1414" s="63">
        <v>3070</v>
      </c>
      <c r="M1414" s="10" t="str">
        <f>VLOOKUP(L1414,'Reference_data '!$A$2:$B$17,2,0)</f>
        <v>Mahesh</v>
      </c>
      <c r="N1414" s="10" t="str">
        <f>VLOOKUP(L1414,'Reference_data '!$A$2:$C$18,3,0)</f>
        <v>MEC</v>
      </c>
      <c r="Q1414" s="134">
        <v>44997</v>
      </c>
      <c r="R1414" s="63">
        <v>1.5</v>
      </c>
      <c r="AA1414" s="64" t="s">
        <v>140</v>
      </c>
    </row>
    <row r="1415" spans="1:29" ht="26.5" customHeight="1" x14ac:dyDescent="0.35">
      <c r="A1415" s="10">
        <f t="shared" si="58"/>
        <v>11</v>
      </c>
      <c r="B1415" s="63">
        <f t="shared" si="57"/>
        <v>11</v>
      </c>
      <c r="C1415" s="398">
        <v>13173116</v>
      </c>
      <c r="D1415" s="146">
        <v>44997</v>
      </c>
      <c r="E1415" s="34" t="s">
        <v>2474</v>
      </c>
      <c r="F1415" s="34" t="s">
        <v>80</v>
      </c>
      <c r="G1415" s="34" t="s">
        <v>10</v>
      </c>
      <c r="H1415" s="34" t="s">
        <v>237</v>
      </c>
      <c r="I1415" s="34" t="s">
        <v>382</v>
      </c>
      <c r="J1415" s="34" t="s">
        <v>220</v>
      </c>
      <c r="K1415" s="4" t="str">
        <f>IF(_xlfn.XLOOKUP(LEFT(F1415,12),'Reference_data '!G:G,'Reference_data '!I:I,"First Error",0,1)="First Error",_xlfn.XLOOKUP(LEFT(F1415,7),'Reference_data '!G:G,'Reference_data '!H:H,"Second Error",0,1),_xlfn.XLOOKUP(LEFT(F1415,12),'Reference_data '!G:G,'Reference_data '!I:I,"First Error",0,1))</f>
        <v>PACKING</v>
      </c>
      <c r="L1415" s="63">
        <v>3070</v>
      </c>
      <c r="M1415" s="10" t="str">
        <f>VLOOKUP(L1415,'Reference_data '!$A$2:$B$17,2,0)</f>
        <v>Mahesh</v>
      </c>
      <c r="N1415" s="10" t="str">
        <f>VLOOKUP(L1415,'Reference_data '!$A$2:$C$18,3,0)</f>
        <v>MEC</v>
      </c>
      <c r="Q1415" s="134">
        <v>44997</v>
      </c>
      <c r="R1415" s="63">
        <v>1.5</v>
      </c>
      <c r="AA1415" s="64" t="s">
        <v>140</v>
      </c>
    </row>
    <row r="1416" spans="1:29" ht="26.5" customHeight="1" x14ac:dyDescent="0.35">
      <c r="A1416" s="10">
        <f t="shared" si="58"/>
        <v>11</v>
      </c>
      <c r="B1416" s="63" t="str">
        <f t="shared" si="57"/>
        <v/>
      </c>
      <c r="C1416" s="398">
        <v>13173131</v>
      </c>
      <c r="D1416" s="394">
        <v>44997</v>
      </c>
      <c r="E1416" s="34" t="s">
        <v>2475</v>
      </c>
      <c r="F1416" s="34" t="s">
        <v>909</v>
      </c>
      <c r="G1416" s="34" t="s">
        <v>10</v>
      </c>
      <c r="H1416" s="34" t="s">
        <v>223</v>
      </c>
      <c r="I1416" s="34" t="s">
        <v>285</v>
      </c>
      <c r="J1416" s="34" t="s">
        <v>568</v>
      </c>
      <c r="K1416" s="4" t="str">
        <f>IF(_xlfn.XLOOKUP(LEFT(F1416,12),'Reference_data '!G:G,'Reference_data '!I:I,"First Error",0,1)="First Error",_xlfn.XLOOKUP(LEFT(F1416,7),'Reference_data '!G:G,'Reference_data '!H:H,"Second Error",0,1),_xlfn.XLOOKUP(LEFT(F1416,12),'Reference_data '!G:G,'Reference_data '!I:I,"First Error",0,1))</f>
        <v>PACKING</v>
      </c>
      <c r="L1416" s="63">
        <v>8</v>
      </c>
      <c r="M1416" s="10" t="s">
        <v>585</v>
      </c>
      <c r="N1416" s="10" t="str">
        <f>VLOOKUP(L1416,'Reference_data '!$A$2:$C$18,3,0)</f>
        <v>EXT</v>
      </c>
      <c r="O1416" s="134">
        <v>44999</v>
      </c>
      <c r="P1416" s="134">
        <v>45006</v>
      </c>
      <c r="S1416" s="139" t="s">
        <v>2476</v>
      </c>
    </row>
    <row r="1417" spans="1:29" ht="26.5" customHeight="1" x14ac:dyDescent="0.35">
      <c r="A1417" s="10">
        <f t="shared" si="58"/>
        <v>11</v>
      </c>
      <c r="B1417" s="63">
        <f t="shared" si="57"/>
        <v>1</v>
      </c>
      <c r="C1417" s="398">
        <v>13173232</v>
      </c>
      <c r="D1417" s="394">
        <v>44998</v>
      </c>
      <c r="E1417" s="34" t="s">
        <v>2477</v>
      </c>
      <c r="F1417" s="34" t="s">
        <v>713</v>
      </c>
      <c r="G1417" s="34" t="s">
        <v>92</v>
      </c>
      <c r="H1417" s="34" t="s">
        <v>218</v>
      </c>
      <c r="I1417" s="34" t="s">
        <v>435</v>
      </c>
      <c r="J1417" s="34" t="s">
        <v>220</v>
      </c>
      <c r="K1417" s="4" t="str">
        <f>IF(_xlfn.XLOOKUP(LEFT(F1417,12),'Reference_data '!G:G,'Reference_data '!I:I,"First Error",0,1)="First Error",_xlfn.XLOOKUP(LEFT(F1417,7),'Reference_data '!G:G,'Reference_data '!H:H,"Second Error",0,1),_xlfn.XLOOKUP(LEFT(F1417,12),'Reference_data '!G:G,'Reference_data '!I:I,"First Error",0,1))</f>
        <v>PACKING</v>
      </c>
      <c r="M1417" s="10" t="e">
        <f>VLOOKUP(L1417,'Reference_data '!$A$2:$B$17,2,0)</f>
        <v>#N/A</v>
      </c>
      <c r="N1417" s="10" t="e">
        <f>VLOOKUP(L1417,'Reference_data '!$A$2:$C$18,3,0)</f>
        <v>#N/A</v>
      </c>
    </row>
    <row r="1418" spans="1:29" ht="26.5" customHeight="1" x14ac:dyDescent="0.35">
      <c r="A1418" s="10">
        <f t="shared" si="58"/>
        <v>3</v>
      </c>
      <c r="B1418" s="10">
        <f t="shared" si="57"/>
        <v>3</v>
      </c>
      <c r="C1418" s="398">
        <v>13139958</v>
      </c>
      <c r="D1418" s="146">
        <v>44941</v>
      </c>
      <c r="E1418" s="34" t="s">
        <v>2478</v>
      </c>
      <c r="F1418" s="34" t="s">
        <v>63</v>
      </c>
      <c r="G1418" s="34" t="s">
        <v>10</v>
      </c>
      <c r="H1418" s="34" t="s">
        <v>218</v>
      </c>
      <c r="I1418" s="34" t="s">
        <v>251</v>
      </c>
      <c r="J1418" s="34" t="s">
        <v>220</v>
      </c>
      <c r="K1418" s="4" t="str">
        <f>IF(_xlfn.XLOOKUP(LEFT(F1418,12),'Reference_data '!G:G,'Reference_data '!I:I,"First Error",0,1)="First Error",_xlfn.XLOOKUP(LEFT(F1418,7),'Reference_data '!G:G,'Reference_data '!H:H,"Second Error",0,1),_xlfn.XLOOKUP(LEFT(F1418,12),'Reference_data '!G:G,'Reference_data '!I:I,"First Error",0,1))</f>
        <v>REFINERY-RAW PRODUCT TANKFARM RMFG</v>
      </c>
      <c r="L1418" s="63">
        <v>2785</v>
      </c>
      <c r="M1418" s="10" t="str">
        <f>VLOOKUP(L1418,'Reference_data '!$A$2:$B$17,2,0)</f>
        <v>Manu</v>
      </c>
      <c r="N1418" s="10" t="str">
        <f>VLOOKUP(L1418,'Reference_data '!$A$2:$C$18,3,0)</f>
        <v>MEC</v>
      </c>
      <c r="O1418" s="134">
        <v>44941</v>
      </c>
      <c r="Q1418" s="134">
        <v>44941</v>
      </c>
      <c r="R1418" s="63">
        <v>1</v>
      </c>
      <c r="S1418" s="139" t="s">
        <v>2479</v>
      </c>
      <c r="AA1418" s="64" t="s">
        <v>140</v>
      </c>
    </row>
    <row r="1419" spans="1:29" ht="26.5" customHeight="1" x14ac:dyDescent="0.35">
      <c r="A1419" s="10">
        <f t="shared" si="58"/>
        <v>4</v>
      </c>
      <c r="B1419" s="10">
        <f t="shared" si="57"/>
        <v>4</v>
      </c>
      <c r="C1419" s="398">
        <v>13143554</v>
      </c>
      <c r="D1419" s="146">
        <v>44947</v>
      </c>
      <c r="E1419" s="34" t="s">
        <v>2480</v>
      </c>
      <c r="F1419" s="34" t="s">
        <v>63</v>
      </c>
      <c r="G1419" s="34" t="s">
        <v>92</v>
      </c>
      <c r="H1419" s="34" t="s">
        <v>218</v>
      </c>
      <c r="I1419" s="34" t="s">
        <v>263</v>
      </c>
      <c r="J1419" s="34" t="s">
        <v>220</v>
      </c>
      <c r="K1419" s="4" t="str">
        <f>IF(_xlfn.XLOOKUP(LEFT(F1419,12),'Reference_data '!G:G,'Reference_data '!I:I,"First Error",0,1)="First Error",_xlfn.XLOOKUP(LEFT(F1419,7),'Reference_data '!G:G,'Reference_data '!H:H,"Second Error",0,1),_xlfn.XLOOKUP(LEFT(F1419,12),'Reference_data '!G:G,'Reference_data '!I:I,"First Error",0,1))</f>
        <v>REFINERY-RAW PRODUCT TANKFARM RMFG</v>
      </c>
      <c r="L1419" s="63">
        <v>2799</v>
      </c>
      <c r="M1419" s="10" t="str">
        <f>VLOOKUP(L1419,'Reference_data '!$A$2:$B$17,2,0)</f>
        <v>Prakash</v>
      </c>
      <c r="N1419" s="10" t="str">
        <f>VLOOKUP(L1419,'Reference_data '!$A$2:$C$18,3,0)</f>
        <v>INS</v>
      </c>
      <c r="O1419" s="134">
        <v>44947</v>
      </c>
      <c r="Q1419" s="134">
        <v>44947</v>
      </c>
      <c r="R1419" s="63">
        <v>1</v>
      </c>
      <c r="AA1419" s="64" t="s">
        <v>14</v>
      </c>
    </row>
    <row r="1420" spans="1:29" ht="26.5" customHeight="1" x14ac:dyDescent="0.35">
      <c r="A1420" s="10">
        <f t="shared" si="58"/>
        <v>11</v>
      </c>
      <c r="B1420" s="63">
        <f t="shared" si="57"/>
        <v>1</v>
      </c>
      <c r="C1420" s="177">
        <v>13173436</v>
      </c>
      <c r="D1420" s="376">
        <v>44998</v>
      </c>
      <c r="E1420" s="25" t="s">
        <v>2481</v>
      </c>
      <c r="F1420" s="25" t="s">
        <v>80</v>
      </c>
      <c r="G1420" s="25" t="s">
        <v>61</v>
      </c>
      <c r="H1420" s="25" t="s">
        <v>237</v>
      </c>
      <c r="I1420" s="25" t="s">
        <v>238</v>
      </c>
      <c r="J1420" s="25" t="s">
        <v>220</v>
      </c>
      <c r="K1420" s="4" t="str">
        <f>IF(_xlfn.XLOOKUP(LEFT(F1420,12),'Reference_data '!G:G,'Reference_data '!I:I,"First Error",0,1)="First Error",_xlfn.XLOOKUP(LEFT(F1420,7),'Reference_data '!G:G,'Reference_data '!H:H,"Second Error",0,1),_xlfn.XLOOKUP(LEFT(F1420,12),'Reference_data '!G:G,'Reference_data '!I:I,"First Error",0,1))</f>
        <v>PACKING</v>
      </c>
      <c r="L1420" s="63">
        <v>8</v>
      </c>
      <c r="M1420" s="10" t="s">
        <v>2482</v>
      </c>
      <c r="N1420" s="10" t="str">
        <f>VLOOKUP(L1420,'Reference_data '!$A$2:$C$18,3,0)</f>
        <v>EXT</v>
      </c>
      <c r="O1420" s="134">
        <v>45000</v>
      </c>
      <c r="P1420" s="134">
        <v>45009</v>
      </c>
    </row>
    <row r="1421" spans="1:29" ht="26.5" customHeight="1" x14ac:dyDescent="0.35">
      <c r="A1421" s="10">
        <f t="shared" si="58"/>
        <v>11</v>
      </c>
      <c r="B1421" s="63">
        <f t="shared" si="57"/>
        <v>1</v>
      </c>
      <c r="C1421" s="398">
        <v>13173437</v>
      </c>
      <c r="D1421" s="394">
        <v>44998</v>
      </c>
      <c r="E1421" s="34" t="s">
        <v>2483</v>
      </c>
      <c r="F1421" s="34" t="s">
        <v>394</v>
      </c>
      <c r="G1421" s="34" t="s">
        <v>61</v>
      </c>
      <c r="H1421" s="34" t="s">
        <v>237</v>
      </c>
      <c r="I1421" s="34" t="s">
        <v>238</v>
      </c>
      <c r="J1421" s="34" t="s">
        <v>220</v>
      </c>
      <c r="K1421" s="4" t="str">
        <f>IF(_xlfn.XLOOKUP(LEFT(F1421,12),'Reference_data '!G:G,'Reference_data '!I:I,"First Error",0,1)="First Error",_xlfn.XLOOKUP(LEFT(F1421,7),'Reference_data '!G:G,'Reference_data '!H:H,"Second Error",0,1),_xlfn.XLOOKUP(LEFT(F1421,12),'Reference_data '!G:G,'Reference_data '!I:I,"First Error",0,1))</f>
        <v>PACKING</v>
      </c>
      <c r="M1421" s="10" t="e">
        <f>VLOOKUP(L1421,'Reference_data '!$A$2:$B$17,2,0)</f>
        <v>#N/A</v>
      </c>
      <c r="N1421" s="10" t="e">
        <f>VLOOKUP(L1421,'Reference_data '!$A$2:$C$18,3,0)</f>
        <v>#N/A</v>
      </c>
    </row>
    <row r="1422" spans="1:29" ht="26.5" customHeight="1" x14ac:dyDescent="0.35">
      <c r="A1422" s="10">
        <f t="shared" si="58"/>
        <v>5</v>
      </c>
      <c r="B1422" s="10">
        <f t="shared" si="57"/>
        <v>5</v>
      </c>
      <c r="C1422" s="398">
        <v>13150075</v>
      </c>
      <c r="D1422" s="146">
        <v>44958</v>
      </c>
      <c r="E1422" s="34" t="s">
        <v>2484</v>
      </c>
      <c r="F1422" s="34" t="s">
        <v>63</v>
      </c>
      <c r="G1422" s="34" t="s">
        <v>10</v>
      </c>
      <c r="H1422" s="34" t="s">
        <v>218</v>
      </c>
      <c r="I1422" s="34" t="s">
        <v>291</v>
      </c>
      <c r="J1422" s="34" t="s">
        <v>220</v>
      </c>
      <c r="K1422" s="4" t="str">
        <f>IF(_xlfn.XLOOKUP(LEFT(F1422,12),'Reference_data '!G:G,'Reference_data '!I:I,"First Error",0,1)="First Error",_xlfn.XLOOKUP(LEFT(F1422,7),'Reference_data '!G:G,'Reference_data '!H:H,"Second Error",0,1),_xlfn.XLOOKUP(LEFT(F1422,12),'Reference_data '!G:G,'Reference_data '!I:I,"First Error",0,1))</f>
        <v>REFINERY-RAW PRODUCT TANKFARM RMFG</v>
      </c>
      <c r="M1422" s="10" t="e">
        <f>VLOOKUP(L1422,'Reference_data '!$A$2:$B$17,2,0)</f>
        <v>#N/A</v>
      </c>
      <c r="N1422" s="10" t="e">
        <f>VLOOKUP(L1422,'Reference_data '!$A$2:$C$18,3,0)</f>
        <v>#N/A</v>
      </c>
      <c r="O1422" s="134">
        <v>44958</v>
      </c>
      <c r="Q1422" s="134">
        <v>44958</v>
      </c>
      <c r="R1422" s="63">
        <v>1</v>
      </c>
      <c r="AA1422" s="64" t="s">
        <v>140</v>
      </c>
    </row>
    <row r="1423" spans="1:29" ht="26.5" customHeight="1" x14ac:dyDescent="0.35">
      <c r="A1423" s="10">
        <f t="shared" si="58"/>
        <v>6</v>
      </c>
      <c r="B1423" s="63">
        <f t="shared" si="57"/>
        <v>1</v>
      </c>
      <c r="C1423" s="398">
        <v>13152556</v>
      </c>
      <c r="D1423" s="146">
        <v>44963</v>
      </c>
      <c r="E1423" s="34" t="s">
        <v>2485</v>
      </c>
      <c r="F1423" s="34" t="s">
        <v>63</v>
      </c>
      <c r="G1423" s="34" t="s">
        <v>10</v>
      </c>
      <c r="H1423" s="34" t="s">
        <v>223</v>
      </c>
      <c r="I1423" s="34" t="s">
        <v>233</v>
      </c>
      <c r="J1423" s="34" t="s">
        <v>220</v>
      </c>
      <c r="K1423" s="4" t="str">
        <f>IF(_xlfn.XLOOKUP(LEFT(F1423,12),'Reference_data '!G:G,'Reference_data '!I:I,"First Error",0,1)="First Error",_xlfn.XLOOKUP(LEFT(F1423,7),'Reference_data '!G:G,'Reference_data '!H:H,"Second Error",0,1),_xlfn.XLOOKUP(LEFT(F1423,12),'Reference_data '!G:G,'Reference_data '!I:I,"First Error",0,1))</f>
        <v>REFINERY-RAW PRODUCT TANKFARM RMFG</v>
      </c>
      <c r="M1423" s="10" t="e">
        <f>VLOOKUP(L1423,'Reference_data '!$A$2:$B$17,2,0)</f>
        <v>#N/A</v>
      </c>
      <c r="N1423" s="10" t="e">
        <f>VLOOKUP(L1423,'Reference_data '!$A$2:$C$18,3,0)</f>
        <v>#N/A</v>
      </c>
    </row>
    <row r="1424" spans="1:29" ht="26.5" customHeight="1" x14ac:dyDescent="0.35">
      <c r="A1424" s="10">
        <f t="shared" si="58"/>
        <v>7</v>
      </c>
      <c r="B1424" s="63">
        <f t="shared" si="57"/>
        <v>7</v>
      </c>
      <c r="C1424" s="398">
        <v>13157584</v>
      </c>
      <c r="D1424" s="146">
        <v>44971</v>
      </c>
      <c r="E1424" s="34" t="s">
        <v>2486</v>
      </c>
      <c r="F1424" s="34" t="s">
        <v>63</v>
      </c>
      <c r="G1424" s="34" t="s">
        <v>10</v>
      </c>
      <c r="H1424" s="34" t="s">
        <v>218</v>
      </c>
      <c r="I1424" s="34" t="s">
        <v>291</v>
      </c>
      <c r="J1424" s="34" t="s">
        <v>220</v>
      </c>
      <c r="K1424" s="4" t="str">
        <f>IF(_xlfn.XLOOKUP(LEFT(F1424,12),'Reference_data '!G:G,'Reference_data '!I:I,"First Error",0,1)="First Error",_xlfn.XLOOKUP(LEFT(F1424,7),'Reference_data '!G:G,'Reference_data '!H:H,"Second Error",0,1),_xlfn.XLOOKUP(LEFT(F1424,12),'Reference_data '!G:G,'Reference_data '!I:I,"First Error",0,1))</f>
        <v>REFINERY-RAW PRODUCT TANKFARM RMFG</v>
      </c>
      <c r="L1424" s="63">
        <v>2781</v>
      </c>
      <c r="M1424" s="10" t="str">
        <f>VLOOKUP(L1424,'Reference_data '!$A$2:$B$17,2,0)</f>
        <v>Bhim Rao</v>
      </c>
      <c r="N1424" s="10" t="str">
        <f>VLOOKUP(L1424,'Reference_data '!$A$2:$C$18,3,0)</f>
        <v>MEC</v>
      </c>
      <c r="O1424" s="134">
        <v>44970</v>
      </c>
      <c r="Q1424" s="134">
        <v>44970</v>
      </c>
      <c r="R1424" s="63">
        <v>2</v>
      </c>
      <c r="S1424" s="139" t="s">
        <v>2487</v>
      </c>
      <c r="AA1424" s="64" t="s">
        <v>14</v>
      </c>
    </row>
    <row r="1425" spans="1:27" ht="26.5" customHeight="1" x14ac:dyDescent="0.35">
      <c r="A1425" s="10">
        <f t="shared" si="58"/>
        <v>11</v>
      </c>
      <c r="B1425" s="63">
        <f t="shared" si="57"/>
        <v>11</v>
      </c>
      <c r="C1425" s="398">
        <v>13173636</v>
      </c>
      <c r="D1425" s="146">
        <v>44998</v>
      </c>
      <c r="E1425" s="34" t="s">
        <v>2488</v>
      </c>
      <c r="F1425" s="34" t="s">
        <v>1184</v>
      </c>
      <c r="G1425" s="34" t="s">
        <v>10</v>
      </c>
      <c r="H1425" s="34" t="s">
        <v>218</v>
      </c>
      <c r="I1425" s="34" t="s">
        <v>219</v>
      </c>
      <c r="J1425" s="34" t="s">
        <v>220</v>
      </c>
      <c r="K1425" s="4" t="str">
        <f>IF(_xlfn.XLOOKUP(LEFT(F1425,12),'Reference_data '!G:G,'Reference_data '!I:I,"First Error",0,1)="First Error",_xlfn.XLOOKUP(LEFT(F1425,7),'Reference_data '!G:G,'Reference_data '!H:H,"Second Error",0,1),_xlfn.XLOOKUP(LEFT(F1425,12),'Reference_data '!G:G,'Reference_data '!I:I,"First Error",0,1))</f>
        <v>PACKING</v>
      </c>
      <c r="L1425" s="63">
        <v>3070</v>
      </c>
      <c r="M1425" s="10" t="str">
        <f>VLOOKUP(L1425,'Reference_data '!$A$2:$B$17,2,0)</f>
        <v>Mahesh</v>
      </c>
      <c r="N1425" s="10" t="str">
        <f>VLOOKUP(L1425,'Reference_data '!$A$2:$C$18,3,0)</f>
        <v>MEC</v>
      </c>
      <c r="O1425" s="134">
        <v>44998</v>
      </c>
      <c r="Q1425" s="134">
        <v>44998</v>
      </c>
      <c r="R1425" s="63">
        <v>1</v>
      </c>
      <c r="AA1425" s="64" t="s">
        <v>140</v>
      </c>
    </row>
    <row r="1426" spans="1:27" ht="26.5" customHeight="1" x14ac:dyDescent="0.35">
      <c r="A1426" s="10">
        <f t="shared" si="58"/>
        <v>11</v>
      </c>
      <c r="B1426" s="63" t="str">
        <f t="shared" si="57"/>
        <v/>
      </c>
      <c r="C1426" s="398">
        <v>13173664</v>
      </c>
      <c r="D1426" s="394">
        <v>44998</v>
      </c>
      <c r="E1426" s="34" t="s">
        <v>2489</v>
      </c>
      <c r="F1426" s="34" t="s">
        <v>394</v>
      </c>
      <c r="G1426" s="34" t="s">
        <v>10</v>
      </c>
      <c r="H1426" s="34" t="s">
        <v>237</v>
      </c>
      <c r="I1426" s="34" t="s">
        <v>238</v>
      </c>
      <c r="J1426" s="34" t="s">
        <v>309</v>
      </c>
      <c r="K1426" s="4" t="str">
        <f>IF(_xlfn.XLOOKUP(LEFT(F1426,12),'Reference_data '!G:G,'Reference_data '!I:I,"First Error",0,1)="First Error",_xlfn.XLOOKUP(LEFT(F1426,7),'Reference_data '!G:G,'Reference_data '!H:H,"Second Error",0,1),_xlfn.XLOOKUP(LEFT(F1426,12),'Reference_data '!G:G,'Reference_data '!I:I,"First Error",0,1))</f>
        <v>PACKING</v>
      </c>
      <c r="L1426" s="63">
        <v>8</v>
      </c>
      <c r="M1426" s="10" t="s">
        <v>585</v>
      </c>
      <c r="N1426" s="10" t="str">
        <f>VLOOKUP(L1426,'Reference_data '!$A$2:$C$18,3,0)</f>
        <v>EXT</v>
      </c>
      <c r="O1426" s="134">
        <v>45000</v>
      </c>
      <c r="P1426" s="134">
        <v>45007</v>
      </c>
    </row>
    <row r="1427" spans="1:27" ht="26.5" customHeight="1" x14ac:dyDescent="0.35">
      <c r="A1427" s="10">
        <f t="shared" si="58"/>
        <v>11</v>
      </c>
      <c r="B1427" s="63">
        <f t="shared" si="57"/>
        <v>11</v>
      </c>
      <c r="C1427" s="398">
        <v>13173927</v>
      </c>
      <c r="D1427" s="146">
        <v>44999</v>
      </c>
      <c r="E1427" s="34" t="s">
        <v>2490</v>
      </c>
      <c r="F1427" s="34" t="s">
        <v>217</v>
      </c>
      <c r="G1427" s="34" t="s">
        <v>10</v>
      </c>
      <c r="H1427" s="34" t="s">
        <v>218</v>
      </c>
      <c r="I1427" s="34" t="s">
        <v>435</v>
      </c>
      <c r="J1427" s="34" t="s">
        <v>220</v>
      </c>
      <c r="K1427" s="4" t="str">
        <f>IF(_xlfn.XLOOKUP(LEFT(F1427,12),'Reference_data '!G:G,'Reference_data '!I:I,"First Error",0,1)="First Error",_xlfn.XLOOKUP(LEFT(F1427,7),'Reference_data '!G:G,'Reference_data '!H:H,"Second Error",0,1),_xlfn.XLOOKUP(LEFT(F1427,12),'Reference_data '!G:G,'Reference_data '!I:I,"First Error",0,1))</f>
        <v>PACKING</v>
      </c>
      <c r="L1427" s="63">
        <v>2785</v>
      </c>
      <c r="M1427" s="10" t="str">
        <f>VLOOKUP(L1427,'Reference_data '!$A$2:$B$17,2,0)</f>
        <v>Manu</v>
      </c>
      <c r="N1427" s="10" t="str">
        <f>VLOOKUP(L1427,'Reference_data '!$A$2:$C$18,3,0)</f>
        <v>MEC</v>
      </c>
      <c r="O1427" s="134">
        <v>44998</v>
      </c>
      <c r="Q1427" s="134">
        <v>44998</v>
      </c>
      <c r="R1427" s="63">
        <v>1</v>
      </c>
      <c r="AA1427" s="64" t="s">
        <v>140</v>
      </c>
    </row>
    <row r="1428" spans="1:27" ht="26.5" customHeight="1" x14ac:dyDescent="0.35">
      <c r="A1428" s="10">
        <f t="shared" si="58"/>
        <v>7</v>
      </c>
      <c r="B1428" s="63">
        <f t="shared" si="57"/>
        <v>1</v>
      </c>
      <c r="C1428" s="398">
        <v>13157748</v>
      </c>
      <c r="D1428" s="146">
        <v>44971</v>
      </c>
      <c r="E1428" s="34" t="s">
        <v>2491</v>
      </c>
      <c r="F1428" s="34" t="s">
        <v>63</v>
      </c>
      <c r="G1428" s="34" t="s">
        <v>10</v>
      </c>
      <c r="H1428" s="34" t="s">
        <v>218</v>
      </c>
      <c r="I1428" s="34" t="s">
        <v>287</v>
      </c>
      <c r="J1428" s="34" t="s">
        <v>220</v>
      </c>
      <c r="K1428" s="4" t="str">
        <f>IF(_xlfn.XLOOKUP(LEFT(F1428,12),'Reference_data '!G:G,'Reference_data '!I:I,"First Error",0,1)="First Error",_xlfn.XLOOKUP(LEFT(F1428,7),'Reference_data '!G:G,'Reference_data '!H:H,"Second Error",0,1),_xlfn.XLOOKUP(LEFT(F1428,12),'Reference_data '!G:G,'Reference_data '!I:I,"First Error",0,1))</f>
        <v>REFINERY-RAW PRODUCT TANKFARM RMFG</v>
      </c>
      <c r="M1428" s="10" t="e">
        <f>VLOOKUP(L1428,'Reference_data '!$A$2:$B$17,2,0)</f>
        <v>#N/A</v>
      </c>
      <c r="N1428" s="10" t="e">
        <f>VLOOKUP(L1428,'Reference_data '!$A$2:$C$18,3,0)</f>
        <v>#N/A</v>
      </c>
    </row>
    <row r="1429" spans="1:27" ht="26.5" customHeight="1" x14ac:dyDescent="0.35">
      <c r="A1429" s="10">
        <f t="shared" si="58"/>
        <v>11</v>
      </c>
      <c r="B1429" s="63">
        <f t="shared" si="57"/>
        <v>1</v>
      </c>
      <c r="C1429" s="398">
        <v>13175032</v>
      </c>
      <c r="D1429" s="146">
        <v>44999</v>
      </c>
      <c r="E1429" s="34" t="s">
        <v>2492</v>
      </c>
      <c r="F1429" s="34" t="s">
        <v>1833</v>
      </c>
      <c r="G1429" s="34" t="s">
        <v>10</v>
      </c>
      <c r="H1429" s="34" t="s">
        <v>223</v>
      </c>
      <c r="I1429" s="34" t="s">
        <v>233</v>
      </c>
      <c r="J1429" s="34" t="s">
        <v>220</v>
      </c>
      <c r="K1429" s="4" t="str">
        <f>IF(_xlfn.XLOOKUP(LEFT(F1429,12),'Reference_data '!G:G,'Reference_data '!I:I,"First Error",0,1)="First Error",_xlfn.XLOOKUP(LEFT(F1429,7),'Reference_data '!G:G,'Reference_data '!H:H,"Second Error",0,1),_xlfn.XLOOKUP(LEFT(F1429,12),'Reference_data '!G:G,'Reference_data '!I:I,"First Error",0,1))</f>
        <v xml:space="preserve"> ETP</v>
      </c>
      <c r="M1429" s="10" t="s">
        <v>2493</v>
      </c>
      <c r="N1429" s="10" t="e">
        <f>VLOOKUP(L1429,'Reference_data '!$A$2:$C$18,3,0)</f>
        <v>#N/A</v>
      </c>
      <c r="O1429" s="134">
        <v>45002</v>
      </c>
      <c r="P1429" s="134">
        <v>45005</v>
      </c>
      <c r="R1429" s="63">
        <v>2</v>
      </c>
      <c r="S1429" s="139" t="s">
        <v>2494</v>
      </c>
    </row>
    <row r="1430" spans="1:27" ht="26.5" customHeight="1" x14ac:dyDescent="0.35">
      <c r="A1430" s="10">
        <f t="shared" si="58"/>
        <v>11</v>
      </c>
      <c r="B1430" s="63">
        <f t="shared" si="57"/>
        <v>12</v>
      </c>
      <c r="C1430" s="398">
        <v>13175033</v>
      </c>
      <c r="D1430" s="146">
        <v>44999</v>
      </c>
      <c r="E1430" s="34" t="s">
        <v>2495</v>
      </c>
      <c r="F1430" s="34" t="s">
        <v>2496</v>
      </c>
      <c r="G1430" s="34" t="s">
        <v>10</v>
      </c>
      <c r="H1430" s="34" t="s">
        <v>223</v>
      </c>
      <c r="I1430" s="34" t="s">
        <v>233</v>
      </c>
      <c r="J1430" s="34" t="s">
        <v>220</v>
      </c>
      <c r="K1430" s="4" t="str">
        <f>IF(_xlfn.XLOOKUP(LEFT(F1430,12),'Reference_data '!G:G,'Reference_data '!I:I,"First Error",0,1)="First Error",_xlfn.XLOOKUP(LEFT(F1430,7),'Reference_data '!G:G,'Reference_data '!H:H,"Second Error",0,1),_xlfn.XLOOKUP(LEFT(F1430,12),'Reference_data '!G:G,'Reference_data '!I:I,"First Error",0,1))</f>
        <v xml:space="preserve"> ETP</v>
      </c>
      <c r="L1430" s="63">
        <v>2781</v>
      </c>
      <c r="M1430" s="10" t="str">
        <f>VLOOKUP(L1430,'Reference_data '!$A$2:$B$17,2,0)</f>
        <v>Bhim Rao</v>
      </c>
      <c r="N1430" s="10" t="str">
        <f>VLOOKUP(L1430,'Reference_data '!$A$2:$C$18,3,0)</f>
        <v>MEC</v>
      </c>
      <c r="O1430" s="134">
        <v>45003</v>
      </c>
      <c r="Q1430" s="134">
        <v>45003</v>
      </c>
      <c r="R1430" s="63">
        <v>3</v>
      </c>
      <c r="S1430" s="4" t="s">
        <v>2497</v>
      </c>
      <c r="AA1430" s="64" t="s">
        <v>140</v>
      </c>
    </row>
    <row r="1431" spans="1:27" ht="26.5" customHeight="1" x14ac:dyDescent="0.35">
      <c r="A1431" s="10">
        <f t="shared" si="58"/>
        <v>8</v>
      </c>
      <c r="B1431" s="63">
        <f t="shared" si="57"/>
        <v>1</v>
      </c>
      <c r="C1431" s="398">
        <v>13162626</v>
      </c>
      <c r="D1431" s="146">
        <v>44979</v>
      </c>
      <c r="E1431" s="34" t="s">
        <v>2498</v>
      </c>
      <c r="F1431" s="34" t="s">
        <v>63</v>
      </c>
      <c r="G1431" s="34" t="s">
        <v>10</v>
      </c>
      <c r="H1431" s="34" t="s">
        <v>218</v>
      </c>
      <c r="I1431" s="34" t="s">
        <v>263</v>
      </c>
      <c r="J1431" s="34" t="s">
        <v>220</v>
      </c>
      <c r="K1431" s="4" t="str">
        <f>IF(_xlfn.XLOOKUP(LEFT(F1431,12),'Reference_data '!G:G,'Reference_data '!I:I,"First Error",0,1)="First Error",_xlfn.XLOOKUP(LEFT(F1431,7),'Reference_data '!G:G,'Reference_data '!H:H,"Second Error",0,1),_xlfn.XLOOKUP(LEFT(F1431,12),'Reference_data '!G:G,'Reference_data '!I:I,"First Error",0,1))</f>
        <v>REFINERY-RAW PRODUCT TANKFARM RMFG</v>
      </c>
      <c r="L1431" s="63">
        <v>2787</v>
      </c>
      <c r="M1431" s="10" t="str">
        <f>VLOOKUP(L1431,'Reference_data '!$A$2:$B$17,2,0)</f>
        <v>Vikram</v>
      </c>
      <c r="N1431" s="10" t="str">
        <f>VLOOKUP(L1431,'Reference_data '!$A$2:$C$18,3,0)</f>
        <v>MEC</v>
      </c>
      <c r="S1431" s="139" t="s">
        <v>2499</v>
      </c>
    </row>
    <row r="1432" spans="1:27" ht="26.5" customHeight="1" x14ac:dyDescent="0.35">
      <c r="A1432" s="10">
        <f t="shared" si="58"/>
        <v>11</v>
      </c>
      <c r="B1432" s="63" t="str">
        <f t="shared" si="57"/>
        <v/>
      </c>
      <c r="C1432" s="398">
        <v>13175294</v>
      </c>
      <c r="D1432" s="146">
        <v>44999</v>
      </c>
      <c r="E1432" s="34" t="s">
        <v>2500</v>
      </c>
      <c r="F1432" s="34" t="s">
        <v>106</v>
      </c>
      <c r="G1432" s="34" t="s">
        <v>92</v>
      </c>
      <c r="H1432" s="34" t="s">
        <v>218</v>
      </c>
      <c r="I1432" s="34" t="s">
        <v>835</v>
      </c>
      <c r="J1432" s="34" t="s">
        <v>302</v>
      </c>
      <c r="K1432" s="4" t="str">
        <f>IF(_xlfn.XLOOKUP(LEFT(F1432,12),'Reference_data '!G:G,'Reference_data '!I:I,"First Error",0,1)="First Error",_xlfn.XLOOKUP(LEFT(F1432,7),'Reference_data '!G:G,'Reference_data '!H:H,"Second Error",0,1),_xlfn.XLOOKUP(LEFT(F1432,12),'Reference_data '!G:G,'Reference_data '!I:I,"First Error",0,1))</f>
        <v>WAREHOUSE</v>
      </c>
      <c r="L1432" s="63">
        <v>3346</v>
      </c>
      <c r="M1432" s="10" t="str">
        <f>VLOOKUP(L1432,'Reference_data '!$A$2:$B$17,2,0)</f>
        <v>Manish</v>
      </c>
      <c r="N1432" s="10" t="str">
        <f>VLOOKUP(L1432,'Reference_data '!$A$2:$C$18,3,0)</f>
        <v>INS</v>
      </c>
      <c r="O1432" s="134">
        <v>44999</v>
      </c>
      <c r="Q1432" s="134"/>
      <c r="S1432" s="139" t="s">
        <v>2501</v>
      </c>
    </row>
    <row r="1433" spans="1:27" ht="26.5" customHeight="1" x14ac:dyDescent="0.35">
      <c r="A1433" s="10">
        <f t="shared" si="58"/>
        <v>11</v>
      </c>
      <c r="B1433" s="63">
        <f t="shared" si="57"/>
        <v>11</v>
      </c>
      <c r="C1433" s="398">
        <v>13175295</v>
      </c>
      <c r="D1433" s="146">
        <v>44999</v>
      </c>
      <c r="E1433" s="34" t="s">
        <v>2502</v>
      </c>
      <c r="F1433" s="34" t="s">
        <v>106</v>
      </c>
      <c r="G1433" s="34" t="s">
        <v>92</v>
      </c>
      <c r="H1433" s="34" t="s">
        <v>218</v>
      </c>
      <c r="I1433" s="34" t="s">
        <v>835</v>
      </c>
      <c r="J1433" s="34" t="s">
        <v>220</v>
      </c>
      <c r="K1433" s="4" t="str">
        <f>IF(_xlfn.XLOOKUP(LEFT(F1433,12),'Reference_data '!G:G,'Reference_data '!I:I,"First Error",0,1)="First Error",_xlfn.XLOOKUP(LEFT(F1433,7),'Reference_data '!G:G,'Reference_data '!H:H,"Second Error",0,1),_xlfn.XLOOKUP(LEFT(F1433,12),'Reference_data '!G:G,'Reference_data '!I:I,"First Error",0,1))</f>
        <v>WAREHOUSE</v>
      </c>
      <c r="L1433" s="63">
        <v>3346</v>
      </c>
      <c r="M1433" s="10" t="str">
        <f>VLOOKUP(L1433,'Reference_data '!$A$2:$B$17,2,0)</f>
        <v>Manish</v>
      </c>
      <c r="N1433" s="10" t="str">
        <f>VLOOKUP(L1433,'Reference_data '!$A$2:$C$18,3,0)</f>
        <v>INS</v>
      </c>
      <c r="O1433" s="134">
        <v>44999</v>
      </c>
      <c r="Q1433" s="134">
        <v>44999</v>
      </c>
      <c r="R1433" s="63">
        <v>0.8</v>
      </c>
    </row>
    <row r="1434" spans="1:27" ht="26.5" customHeight="1" x14ac:dyDescent="0.35">
      <c r="A1434" s="10">
        <f t="shared" si="58"/>
        <v>11</v>
      </c>
      <c r="B1434" s="63" t="str">
        <f t="shared" si="57"/>
        <v/>
      </c>
      <c r="C1434" s="398">
        <v>13175304</v>
      </c>
      <c r="D1434" s="146">
        <v>44999</v>
      </c>
      <c r="E1434" s="34" t="s">
        <v>2503</v>
      </c>
      <c r="F1434" s="34" t="s">
        <v>490</v>
      </c>
      <c r="G1434" s="34" t="s">
        <v>10</v>
      </c>
      <c r="H1434" s="34" t="s">
        <v>223</v>
      </c>
      <c r="I1434" s="34" t="s">
        <v>233</v>
      </c>
      <c r="J1434" s="34" t="s">
        <v>302</v>
      </c>
      <c r="K1434" s="4" t="str">
        <f>IF(_xlfn.XLOOKUP(LEFT(F1434,12),'Reference_data '!G:G,'Reference_data '!I:I,"First Error",0,1)="First Error",_xlfn.XLOOKUP(LEFT(F1434,7),'Reference_data '!G:G,'Reference_data '!H:H,"Second Error",0,1),_xlfn.XLOOKUP(LEFT(F1434,12),'Reference_data '!G:G,'Reference_data '!I:I,"First Error",0,1))</f>
        <v xml:space="preserve"> ETP</v>
      </c>
      <c r="M1434" s="10" t="e">
        <f>VLOOKUP(L1434,'Reference_data '!$A$2:$B$17,2,0)</f>
        <v>#N/A</v>
      </c>
      <c r="N1434" s="10" t="e">
        <f>VLOOKUP(L1434,'Reference_data '!$A$2:$C$18,3,0)</f>
        <v>#N/A</v>
      </c>
      <c r="O1434" s="134">
        <v>45003</v>
      </c>
      <c r="P1434" s="134">
        <v>45020</v>
      </c>
      <c r="S1434" s="328" t="s">
        <v>2504</v>
      </c>
    </row>
    <row r="1435" spans="1:27" ht="26.5" customHeight="1" x14ac:dyDescent="0.35">
      <c r="A1435" s="10">
        <f t="shared" si="58"/>
        <v>11</v>
      </c>
      <c r="B1435" s="63" t="str">
        <f t="shared" si="57"/>
        <v/>
      </c>
      <c r="C1435" s="398">
        <v>13175305</v>
      </c>
      <c r="D1435" s="146">
        <v>44999</v>
      </c>
      <c r="E1435" s="34" t="s">
        <v>2505</v>
      </c>
      <c r="F1435" s="34" t="s">
        <v>490</v>
      </c>
      <c r="G1435" s="34" t="s">
        <v>10</v>
      </c>
      <c r="H1435" s="34" t="s">
        <v>223</v>
      </c>
      <c r="I1435" s="34" t="s">
        <v>233</v>
      </c>
      <c r="J1435" s="34" t="s">
        <v>302</v>
      </c>
      <c r="K1435" s="4" t="str">
        <f>IF(_xlfn.XLOOKUP(LEFT(F1435,12),'Reference_data '!G:G,'Reference_data '!I:I,"First Error",0,1)="First Error",_xlfn.XLOOKUP(LEFT(F1435,7),'Reference_data '!G:G,'Reference_data '!H:H,"Second Error",0,1),_xlfn.XLOOKUP(LEFT(F1435,12),'Reference_data '!G:G,'Reference_data '!I:I,"First Error",0,1))</f>
        <v xml:space="preserve"> ETP</v>
      </c>
      <c r="M1435" s="10" t="e">
        <f>VLOOKUP(L1435,'Reference_data '!$A$2:$B$17,2,0)</f>
        <v>#N/A</v>
      </c>
      <c r="N1435" s="10" t="e">
        <f>VLOOKUP(L1435,'Reference_data '!$A$2:$C$18,3,0)</f>
        <v>#N/A</v>
      </c>
      <c r="P1435" s="134">
        <v>45020</v>
      </c>
    </row>
    <row r="1436" spans="1:27" ht="26.5" customHeight="1" x14ac:dyDescent="0.35">
      <c r="A1436" s="10">
        <f t="shared" si="58"/>
        <v>11</v>
      </c>
      <c r="B1436" s="63" t="str">
        <f t="shared" si="57"/>
        <v/>
      </c>
      <c r="C1436" s="398">
        <v>13175306</v>
      </c>
      <c r="D1436" s="146">
        <v>44999</v>
      </c>
      <c r="E1436" s="34" t="s">
        <v>2506</v>
      </c>
      <c r="F1436" s="34" t="s">
        <v>490</v>
      </c>
      <c r="G1436" s="34" t="s">
        <v>10</v>
      </c>
      <c r="H1436" s="34" t="s">
        <v>223</v>
      </c>
      <c r="I1436" s="34" t="s">
        <v>233</v>
      </c>
      <c r="J1436" s="34" t="s">
        <v>302</v>
      </c>
      <c r="K1436" s="321" t="str">
        <f>IF(_xlfn.XLOOKUP(LEFT(F1436,12),'Reference_data '!G:G,'Reference_data '!I:I,"First Error",0,1)="First Error",_xlfn.XLOOKUP(LEFT(F1436,7),'Reference_data '!G:G,'Reference_data '!H:H,"Second Error",0,1),_xlfn.XLOOKUP(LEFT(F1436,12),'Reference_data '!G:G,'Reference_data '!I:I,"First Error",0,1))</f>
        <v xml:space="preserve"> ETP</v>
      </c>
      <c r="L1436" s="322">
        <v>3347</v>
      </c>
      <c r="M1436" s="32" t="str">
        <f>VLOOKUP(L1436,'Reference_data '!$A$2:$B$17,2,0)</f>
        <v>Debabrata</v>
      </c>
      <c r="N1436" s="32" t="str">
        <f>VLOOKUP(L1436,'Reference_data '!$A$2:$C$18,3,0)</f>
        <v>MEC</v>
      </c>
      <c r="O1436" s="323">
        <v>45030</v>
      </c>
      <c r="P1436" s="323"/>
      <c r="Q1436" s="134">
        <v>45030</v>
      </c>
      <c r="R1436" s="63">
        <v>1</v>
      </c>
      <c r="S1436" s="324" t="s">
        <v>6019</v>
      </c>
    </row>
    <row r="1437" spans="1:27" ht="26.5" customHeight="1" x14ac:dyDescent="0.35">
      <c r="A1437" s="10">
        <f t="shared" si="58"/>
        <v>11</v>
      </c>
      <c r="B1437" s="63" t="str">
        <f t="shared" si="57"/>
        <v/>
      </c>
      <c r="C1437" s="177">
        <v>13175307</v>
      </c>
      <c r="D1437" s="43">
        <v>44999</v>
      </c>
      <c r="E1437" s="25" t="s">
        <v>2507</v>
      </c>
      <c r="F1437" s="25" t="s">
        <v>1396</v>
      </c>
      <c r="G1437" s="25" t="s">
        <v>10</v>
      </c>
      <c r="H1437" s="25" t="s">
        <v>223</v>
      </c>
      <c r="I1437" s="25" t="s">
        <v>233</v>
      </c>
      <c r="J1437" s="25" t="s">
        <v>302</v>
      </c>
      <c r="K1437" s="4" t="str">
        <f>IF(_xlfn.XLOOKUP(LEFT(F1437,12),'Reference_data '!G:G,'Reference_data '!I:I,"First Error",0,1)="First Error",_xlfn.XLOOKUP(LEFT(F1437,7),'Reference_data '!G:G,'Reference_data '!H:H,"Second Error",0,1),_xlfn.XLOOKUP(LEFT(F1437,12),'Reference_data '!G:G,'Reference_data '!I:I,"First Error",0,1))</f>
        <v xml:space="preserve"> ETP</v>
      </c>
      <c r="L1437" s="63">
        <v>2781</v>
      </c>
      <c r="M1437" s="10" t="str">
        <f>VLOOKUP(L1437,'Reference_data '!$A$2:$B$17,2,0)</f>
        <v>Bhim Rao</v>
      </c>
      <c r="N1437" s="10" t="str">
        <f>VLOOKUP(L1437,'Reference_data '!$A$2:$C$18,3,0)</f>
        <v>MEC</v>
      </c>
      <c r="O1437" s="134">
        <v>45005</v>
      </c>
      <c r="P1437" s="134">
        <v>45020</v>
      </c>
    </row>
    <row r="1438" spans="1:27" ht="26.5" customHeight="1" x14ac:dyDescent="0.35">
      <c r="A1438" s="10">
        <f t="shared" si="58"/>
        <v>11</v>
      </c>
      <c r="B1438" s="63">
        <f t="shared" si="57"/>
        <v>1</v>
      </c>
      <c r="C1438" s="398">
        <v>13175308</v>
      </c>
      <c r="D1438" s="146">
        <v>44999</v>
      </c>
      <c r="E1438" s="34" t="s">
        <v>2508</v>
      </c>
      <c r="F1438" s="34" t="s">
        <v>2509</v>
      </c>
      <c r="G1438" s="34" t="s">
        <v>10</v>
      </c>
      <c r="H1438" s="34" t="s">
        <v>223</v>
      </c>
      <c r="I1438" s="34" t="s">
        <v>233</v>
      </c>
      <c r="J1438" s="34" t="s">
        <v>220</v>
      </c>
      <c r="K1438" s="326" t="str">
        <f>IF(_xlfn.XLOOKUP(LEFT(F1438,12),'Reference_data '!G:G,'Reference_data '!I:I,"First Error",0,1)="First Error",_xlfn.XLOOKUP(LEFT(F1438,7),'Reference_data '!G:G,'Reference_data '!H:H,"Second Error",0,1),_xlfn.XLOOKUP(LEFT(F1438,12),'Reference_data '!G:G,'Reference_data '!I:I,"First Error",0,1))</f>
        <v xml:space="preserve"> ETP</v>
      </c>
      <c r="L1438" s="242"/>
      <c r="M1438" s="30" t="e">
        <f>VLOOKUP(L1438,'Reference_data '!$A$2:$B$17,2,0)</f>
        <v>#N/A</v>
      </c>
      <c r="N1438" s="30" t="e">
        <f>VLOOKUP(L1438,'Reference_data '!$A$2:$C$18,3,0)</f>
        <v>#N/A</v>
      </c>
      <c r="O1438" s="242"/>
      <c r="P1438" s="242"/>
      <c r="S1438" s="241"/>
    </row>
    <row r="1439" spans="1:27" ht="26.5" customHeight="1" x14ac:dyDescent="0.35">
      <c r="A1439" s="10">
        <f t="shared" si="58"/>
        <v>11</v>
      </c>
      <c r="B1439" s="63" t="str">
        <f t="shared" si="57"/>
        <v/>
      </c>
      <c r="C1439" s="398">
        <v>13175356</v>
      </c>
      <c r="D1439" s="394">
        <v>44999</v>
      </c>
      <c r="E1439" s="34" t="s">
        <v>2510</v>
      </c>
      <c r="F1439" s="34" t="s">
        <v>106</v>
      </c>
      <c r="G1439" s="34" t="s">
        <v>92</v>
      </c>
      <c r="H1439" s="34" t="s">
        <v>218</v>
      </c>
      <c r="I1439" s="34" t="s">
        <v>835</v>
      </c>
      <c r="J1439" s="34" t="s">
        <v>309</v>
      </c>
      <c r="K1439" s="4" t="str">
        <f>IF(_xlfn.XLOOKUP(LEFT(F1439,12),'Reference_data '!G:G,'Reference_data '!I:I,"First Error",0,1)="First Error",_xlfn.XLOOKUP(LEFT(F1439,7),'Reference_data '!G:G,'Reference_data '!H:H,"Second Error",0,1),_xlfn.XLOOKUP(LEFT(F1439,12),'Reference_data '!G:G,'Reference_data '!I:I,"First Error",0,1))</f>
        <v>WAREHOUSE</v>
      </c>
      <c r="M1439" s="10" t="e">
        <f>VLOOKUP(L1439,'Reference_data '!$A$2:$B$17,2,0)</f>
        <v>#N/A</v>
      </c>
      <c r="N1439" s="10" t="e">
        <f>VLOOKUP(L1439,'Reference_data '!$A$2:$C$18,3,0)</f>
        <v>#N/A</v>
      </c>
      <c r="S1439" s="139" t="s">
        <v>2511</v>
      </c>
    </row>
    <row r="1440" spans="1:27" ht="26.5" customHeight="1" x14ac:dyDescent="0.35">
      <c r="A1440" s="10">
        <f t="shared" si="58"/>
        <v>10</v>
      </c>
      <c r="B1440" s="63">
        <f t="shared" si="57"/>
        <v>10</v>
      </c>
      <c r="C1440" s="398">
        <v>13170934</v>
      </c>
      <c r="D1440" s="146">
        <v>44993</v>
      </c>
      <c r="E1440" s="34" t="s">
        <v>2512</v>
      </c>
      <c r="F1440" s="34" t="s">
        <v>63</v>
      </c>
      <c r="G1440" s="34" t="s">
        <v>10</v>
      </c>
      <c r="H1440" s="34" t="s">
        <v>218</v>
      </c>
      <c r="I1440" s="34" t="s">
        <v>287</v>
      </c>
      <c r="J1440" s="34" t="s">
        <v>220</v>
      </c>
      <c r="K1440" s="4" t="str">
        <f>IF(_xlfn.XLOOKUP(LEFT(F1440,12),'Reference_data '!G:G,'Reference_data '!I:I,"First Error",0,1)="First Error",_xlfn.XLOOKUP(LEFT(F1440,7),'Reference_data '!G:G,'Reference_data '!H:H,"Second Error",0,1),_xlfn.XLOOKUP(LEFT(F1440,12),'Reference_data '!G:G,'Reference_data '!I:I,"First Error",0,1))</f>
        <v>REFINERY-RAW PRODUCT TANKFARM RMFG</v>
      </c>
      <c r="L1440" s="63">
        <v>2785</v>
      </c>
      <c r="M1440" s="10" t="str">
        <f>VLOOKUP(L1440,'Reference_data '!$A$2:$B$17,2,0)</f>
        <v>Manu</v>
      </c>
      <c r="N1440" s="10" t="str">
        <f>VLOOKUP(L1440,'Reference_data '!$A$2:$C$18,3,0)</f>
        <v>MEC</v>
      </c>
      <c r="O1440" s="134">
        <v>44993</v>
      </c>
      <c r="Q1440" s="134">
        <v>44993</v>
      </c>
      <c r="R1440" s="63">
        <v>4</v>
      </c>
      <c r="AA1440" s="64" t="s">
        <v>14</v>
      </c>
    </row>
    <row r="1441" spans="1:29" ht="26.5" customHeight="1" x14ac:dyDescent="0.35">
      <c r="A1441" s="10">
        <f t="shared" si="58"/>
        <v>11</v>
      </c>
      <c r="B1441" s="63">
        <f t="shared" si="57"/>
        <v>11</v>
      </c>
      <c r="C1441" s="398">
        <v>13173563</v>
      </c>
      <c r="D1441" s="146">
        <v>44998</v>
      </c>
      <c r="E1441" s="34" t="s">
        <v>2513</v>
      </c>
      <c r="F1441" s="34" t="s">
        <v>63</v>
      </c>
      <c r="G1441" s="34" t="s">
        <v>61</v>
      </c>
      <c r="H1441" s="34" t="s">
        <v>218</v>
      </c>
      <c r="I1441" s="34" t="s">
        <v>251</v>
      </c>
      <c r="J1441" s="34" t="s">
        <v>220</v>
      </c>
      <c r="K1441" s="4" t="str">
        <f>IF(_xlfn.XLOOKUP(LEFT(F1441,12),'Reference_data '!G:G,'Reference_data '!I:I,"First Error",0,1)="First Error",_xlfn.XLOOKUP(LEFT(F1441,7),'Reference_data '!G:G,'Reference_data '!H:H,"Second Error",0,1),_xlfn.XLOOKUP(LEFT(F1441,12),'Reference_data '!G:G,'Reference_data '!I:I,"First Error",0,1))</f>
        <v>REFINERY-RAW PRODUCT TANKFARM RMFG</v>
      </c>
      <c r="L1441" s="63">
        <v>2790</v>
      </c>
      <c r="M1441" s="10" t="str">
        <f>VLOOKUP(L1441,'Reference_data '!$A$2:$B$17,2,0)</f>
        <v>Ronak</v>
      </c>
      <c r="N1441" s="10" t="str">
        <f>VLOOKUP(L1441,'Reference_data '!$A$2:$C$18,3,0)</f>
        <v>ELE</v>
      </c>
      <c r="O1441" s="134">
        <v>44998</v>
      </c>
      <c r="Q1441" s="134">
        <v>44998</v>
      </c>
      <c r="R1441" s="63">
        <v>0.8</v>
      </c>
      <c r="S1441" s="139" t="s">
        <v>2514</v>
      </c>
    </row>
    <row r="1442" spans="1:29" ht="26.5" customHeight="1" x14ac:dyDescent="0.35">
      <c r="A1442" s="10">
        <f t="shared" si="58"/>
        <v>11</v>
      </c>
      <c r="B1442" s="63">
        <f t="shared" si="57"/>
        <v>11</v>
      </c>
      <c r="C1442" s="398">
        <v>13175378</v>
      </c>
      <c r="D1442" s="394">
        <v>44999</v>
      </c>
      <c r="E1442" s="34" t="s">
        <v>2515</v>
      </c>
      <c r="F1442" s="34" t="s">
        <v>80</v>
      </c>
      <c r="G1442" s="34" t="s">
        <v>61</v>
      </c>
      <c r="H1442" s="34" t="s">
        <v>327</v>
      </c>
      <c r="I1442" s="34" t="s">
        <v>328</v>
      </c>
      <c r="J1442" s="34" t="s">
        <v>220</v>
      </c>
      <c r="K1442" s="4" t="str">
        <f>IF(_xlfn.XLOOKUP(LEFT(F1442,12),'Reference_data '!G:G,'Reference_data '!I:I,"First Error",0,1)="First Error",_xlfn.XLOOKUP(LEFT(F1442,7),'Reference_data '!G:G,'Reference_data '!H:H,"Second Error",0,1),_xlfn.XLOOKUP(LEFT(F1442,12),'Reference_data '!G:G,'Reference_data '!I:I,"First Error",0,1))</f>
        <v>PACKING</v>
      </c>
      <c r="L1442" s="63">
        <v>8</v>
      </c>
      <c r="M1442" s="10" t="s">
        <v>597</v>
      </c>
      <c r="N1442" s="10" t="str">
        <f>VLOOKUP(L1442,'Reference_data '!$A$2:$C$18,3,0)</f>
        <v>EXT</v>
      </c>
      <c r="O1442" s="134">
        <v>44999</v>
      </c>
      <c r="Q1442" s="134">
        <v>44999</v>
      </c>
    </row>
    <row r="1443" spans="1:29" ht="26.5" customHeight="1" x14ac:dyDescent="0.35">
      <c r="A1443" s="10">
        <f t="shared" si="58"/>
        <v>12</v>
      </c>
      <c r="B1443" s="63">
        <f t="shared" si="57"/>
        <v>12</v>
      </c>
      <c r="C1443" s="398">
        <v>13178734</v>
      </c>
      <c r="D1443" s="146">
        <v>45005</v>
      </c>
      <c r="E1443" s="34" t="s">
        <v>2516</v>
      </c>
      <c r="F1443" s="34" t="s">
        <v>63</v>
      </c>
      <c r="G1443" s="34" t="s">
        <v>10</v>
      </c>
      <c r="H1443" s="34" t="s">
        <v>218</v>
      </c>
      <c r="I1443" s="34" t="s">
        <v>287</v>
      </c>
      <c r="J1443" s="34" t="s">
        <v>220</v>
      </c>
      <c r="K1443" s="4" t="str">
        <f>IF(_xlfn.XLOOKUP(LEFT(F1443,12),'Reference_data '!G:G,'Reference_data '!I:I,"First Error",0,1)="First Error",_xlfn.XLOOKUP(LEFT(F1443,7),'Reference_data '!G:G,'Reference_data '!H:H,"Second Error",0,1),_xlfn.XLOOKUP(LEFT(F1443,12),'Reference_data '!G:G,'Reference_data '!I:I,"First Error",0,1))</f>
        <v>REFINERY-RAW PRODUCT TANKFARM RMFG</v>
      </c>
      <c r="L1443" s="63">
        <v>2781</v>
      </c>
      <c r="M1443" s="10" t="str">
        <f>VLOOKUP(L1443,'Reference_data '!$A$2:$B$17,2,0)</f>
        <v>Bhim Rao</v>
      </c>
      <c r="N1443" s="10" t="str">
        <f>VLOOKUP(L1443,'Reference_data '!$A$2:$C$18,3,0)</f>
        <v>MEC</v>
      </c>
      <c r="O1443" s="134">
        <v>45005</v>
      </c>
      <c r="Q1443" s="134">
        <v>45005</v>
      </c>
      <c r="R1443" s="63">
        <v>0.5</v>
      </c>
      <c r="AA1443" s="64" t="s">
        <v>14</v>
      </c>
    </row>
    <row r="1444" spans="1:29" ht="26.5" customHeight="1" x14ac:dyDescent="0.35">
      <c r="A1444" s="10">
        <f t="shared" si="58"/>
        <v>12</v>
      </c>
      <c r="B1444" s="63" t="str">
        <f t="shared" si="57"/>
        <v/>
      </c>
      <c r="C1444" s="398">
        <v>13178894</v>
      </c>
      <c r="D1444" s="146">
        <v>45005</v>
      </c>
      <c r="E1444" s="34" t="s">
        <v>2517</v>
      </c>
      <c r="F1444" s="34" t="s">
        <v>63</v>
      </c>
      <c r="G1444" s="34" t="s">
        <v>288</v>
      </c>
      <c r="H1444" s="34" t="s">
        <v>218</v>
      </c>
      <c r="I1444" s="34" t="s">
        <v>291</v>
      </c>
      <c r="J1444" s="34" t="s">
        <v>300</v>
      </c>
      <c r="K1444" s="4" t="str">
        <f>IF(_xlfn.XLOOKUP(LEFT(F1444,12),'Reference_data '!G:G,'Reference_data '!I:I,"First Error",0,1)="First Error",_xlfn.XLOOKUP(LEFT(F1444,7),'Reference_data '!G:G,'Reference_data '!H:H,"Second Error",0,1),_xlfn.XLOOKUP(LEFT(F1444,12),'Reference_data '!G:G,'Reference_data '!I:I,"First Error",0,1))</f>
        <v>REFINERY-RAW PRODUCT TANKFARM RMFG</v>
      </c>
      <c r="L1444" s="63">
        <v>2790</v>
      </c>
      <c r="M1444" s="10" t="str">
        <f>VLOOKUP(L1444,'Reference_data '!$A$2:$B$17,2,0)</f>
        <v>Ronak</v>
      </c>
      <c r="N1444" s="10" t="str">
        <f>VLOOKUP(L1444,'Reference_data '!$A$2:$C$18,3,0)</f>
        <v>ELE</v>
      </c>
      <c r="O1444" s="134">
        <v>45006</v>
      </c>
      <c r="P1444" s="134">
        <v>45009</v>
      </c>
      <c r="S1444" s="139" t="s">
        <v>2518</v>
      </c>
    </row>
    <row r="1445" spans="1:29" ht="26.5" customHeight="1" x14ac:dyDescent="0.35">
      <c r="A1445" s="10">
        <f t="shared" si="58"/>
        <v>12</v>
      </c>
      <c r="B1445" s="63">
        <f t="shared" si="57"/>
        <v>12</v>
      </c>
      <c r="C1445" s="398">
        <v>13178895</v>
      </c>
      <c r="D1445" s="146">
        <v>45005</v>
      </c>
      <c r="E1445" s="34" t="s">
        <v>2519</v>
      </c>
      <c r="F1445" s="34" t="s">
        <v>63</v>
      </c>
      <c r="G1445" s="34" t="s">
        <v>288</v>
      </c>
      <c r="H1445" s="34" t="s">
        <v>218</v>
      </c>
      <c r="I1445" s="34" t="s">
        <v>291</v>
      </c>
      <c r="J1445" s="34" t="s">
        <v>220</v>
      </c>
      <c r="K1445" s="4" t="str">
        <f>IF(_xlfn.XLOOKUP(LEFT(F1445,12),'Reference_data '!G:G,'Reference_data '!I:I,"First Error",0,1)="First Error",_xlfn.XLOOKUP(LEFT(F1445,7),'Reference_data '!G:G,'Reference_data '!H:H,"Second Error",0,1),_xlfn.XLOOKUP(LEFT(F1445,12),'Reference_data '!G:G,'Reference_data '!I:I,"First Error",0,1))</f>
        <v>REFINERY-RAW PRODUCT TANKFARM RMFG</v>
      </c>
      <c r="L1445" s="63">
        <v>2790</v>
      </c>
      <c r="M1445" s="10" t="str">
        <f>VLOOKUP(L1445,'Reference_data '!$A$2:$B$17,2,0)</f>
        <v>Ronak</v>
      </c>
      <c r="N1445" s="10" t="str">
        <f>VLOOKUP(L1445,'Reference_data '!$A$2:$C$18,3,0)</f>
        <v>ELE</v>
      </c>
      <c r="O1445" s="134">
        <v>45006</v>
      </c>
      <c r="Q1445" s="134">
        <v>45006</v>
      </c>
      <c r="R1445" s="63">
        <v>0.4</v>
      </c>
      <c r="S1445" s="139" t="s">
        <v>221</v>
      </c>
    </row>
    <row r="1446" spans="1:29" ht="26.5" customHeight="1" x14ac:dyDescent="0.35">
      <c r="A1446" s="10">
        <f t="shared" si="58"/>
        <v>12</v>
      </c>
      <c r="B1446" s="63">
        <f t="shared" si="57"/>
        <v>1</v>
      </c>
      <c r="C1446" s="398">
        <v>13181024</v>
      </c>
      <c r="D1446" s="146">
        <v>45008</v>
      </c>
      <c r="E1446" s="34" t="s">
        <v>2520</v>
      </c>
      <c r="F1446" s="34" t="s">
        <v>63</v>
      </c>
      <c r="G1446" s="34" t="s">
        <v>10</v>
      </c>
      <c r="H1446" s="34" t="s">
        <v>218</v>
      </c>
      <c r="I1446" s="34" t="s">
        <v>287</v>
      </c>
      <c r="J1446" s="34" t="s">
        <v>220</v>
      </c>
      <c r="K1446" s="4" t="str">
        <f>IF(_xlfn.XLOOKUP(LEFT(F1446,12),'Reference_data '!G:G,'Reference_data '!I:I,"First Error",0,1)="First Error",_xlfn.XLOOKUP(LEFT(F1446,7),'Reference_data '!G:G,'Reference_data '!H:H,"Second Error",0,1),_xlfn.XLOOKUP(LEFT(F1446,12),'Reference_data '!G:G,'Reference_data '!I:I,"First Error",0,1))</f>
        <v>REFINERY-RAW PRODUCT TANKFARM RMFG</v>
      </c>
      <c r="M1446" s="10" t="e">
        <f>VLOOKUP(L1446,'Reference_data '!$A$2:$B$17,2,0)</f>
        <v>#N/A</v>
      </c>
      <c r="N1446" s="10" t="e">
        <f>VLOOKUP(L1446,'Reference_data '!$A$2:$C$18,3,0)</f>
        <v>#N/A</v>
      </c>
    </row>
    <row r="1447" spans="1:29" ht="26.5" customHeight="1" x14ac:dyDescent="0.35">
      <c r="A1447" s="10">
        <f t="shared" si="58"/>
        <v>11</v>
      </c>
      <c r="B1447" s="63" t="str">
        <f t="shared" si="57"/>
        <v/>
      </c>
      <c r="C1447" s="398">
        <v>13175703</v>
      </c>
      <c r="D1447" s="146">
        <v>45000</v>
      </c>
      <c r="E1447" s="34" t="s">
        <v>2521</v>
      </c>
      <c r="F1447" s="34" t="s">
        <v>87</v>
      </c>
      <c r="G1447" s="34" t="s">
        <v>10</v>
      </c>
      <c r="H1447" s="34" t="s">
        <v>223</v>
      </c>
      <c r="I1447" s="34" t="s">
        <v>233</v>
      </c>
      <c r="J1447" s="34" t="s">
        <v>1109</v>
      </c>
      <c r="K1447" s="4" t="str">
        <f>IF(_xlfn.XLOOKUP(LEFT(F1447,12),'Reference_data '!G:G,'Reference_data '!I:I,"First Error",0,1)="First Error",_xlfn.XLOOKUP(LEFT(F1447,7),'Reference_data '!G:G,'Reference_data '!H:H,"Second Error",0,1),_xlfn.XLOOKUP(LEFT(F1447,12),'Reference_data '!G:G,'Reference_data '!I:I,"First Error",0,1))</f>
        <v>BOILER</v>
      </c>
      <c r="M1447" s="10" t="e">
        <f>VLOOKUP(L1447,'Reference_data '!$A$2:$B$17,2,0)</f>
        <v>#N/A</v>
      </c>
      <c r="N1447" s="10" t="e">
        <f>VLOOKUP(L1447,'Reference_data '!$A$2:$C$18,3,0)</f>
        <v>#N/A</v>
      </c>
    </row>
    <row r="1448" spans="1:29" ht="26.5" customHeight="1" x14ac:dyDescent="0.35">
      <c r="A1448" s="10">
        <f t="shared" si="58"/>
        <v>12</v>
      </c>
      <c r="B1448" s="63">
        <f t="shared" si="57"/>
        <v>1</v>
      </c>
      <c r="C1448" s="398">
        <v>13181025</v>
      </c>
      <c r="D1448" s="146">
        <v>45008</v>
      </c>
      <c r="E1448" s="34" t="s">
        <v>2522</v>
      </c>
      <c r="F1448" s="34" t="s">
        <v>63</v>
      </c>
      <c r="G1448" s="34" t="s">
        <v>10</v>
      </c>
      <c r="H1448" s="34" t="s">
        <v>218</v>
      </c>
      <c r="I1448" s="34" t="s">
        <v>287</v>
      </c>
      <c r="J1448" s="34" t="s">
        <v>220</v>
      </c>
      <c r="K1448" s="4" t="str">
        <f>IF(_xlfn.XLOOKUP(LEFT(F1448,12),'Reference_data '!G:G,'Reference_data '!I:I,"First Error",0,1)="First Error",_xlfn.XLOOKUP(LEFT(F1448,7),'Reference_data '!G:G,'Reference_data '!H:H,"Second Error",0,1),_xlfn.XLOOKUP(LEFT(F1448,12),'Reference_data '!G:G,'Reference_data '!I:I,"First Error",0,1))</f>
        <v>REFINERY-RAW PRODUCT TANKFARM RMFG</v>
      </c>
      <c r="M1448" s="10" t="e">
        <f>VLOOKUP(L1448,'Reference_data '!$A$2:$B$17,2,0)</f>
        <v>#N/A</v>
      </c>
      <c r="N1448" s="10" t="e">
        <f>VLOOKUP(L1448,'Reference_data '!$A$2:$C$18,3,0)</f>
        <v>#N/A</v>
      </c>
    </row>
    <row r="1449" spans="1:29" ht="26.5" customHeight="1" x14ac:dyDescent="0.35">
      <c r="A1449" s="10">
        <f t="shared" si="58"/>
        <v>11</v>
      </c>
      <c r="B1449" s="63">
        <f t="shared" si="57"/>
        <v>11</v>
      </c>
      <c r="C1449" s="398">
        <v>13175987</v>
      </c>
      <c r="D1449" s="146">
        <v>45000</v>
      </c>
      <c r="E1449" s="34" t="s">
        <v>2523</v>
      </c>
      <c r="F1449" s="34" t="s">
        <v>465</v>
      </c>
      <c r="G1449" s="34" t="s">
        <v>10</v>
      </c>
      <c r="H1449" s="34" t="s">
        <v>218</v>
      </c>
      <c r="I1449" s="34" t="s">
        <v>219</v>
      </c>
      <c r="J1449" s="34" t="s">
        <v>220</v>
      </c>
      <c r="K1449" s="4" t="str">
        <f>IF(_xlfn.XLOOKUP(LEFT(F1449,12),'Reference_data '!G:G,'Reference_data '!I:I,"First Error",0,1)="First Error",_xlfn.XLOOKUP(LEFT(F1449,7),'Reference_data '!G:G,'Reference_data '!H:H,"Second Error",0,1),_xlfn.XLOOKUP(LEFT(F1449,12),'Reference_data '!G:G,'Reference_data '!I:I,"First Error",0,1))</f>
        <v>PACKING</v>
      </c>
      <c r="L1449" s="63">
        <v>2787</v>
      </c>
      <c r="M1449" s="10" t="str">
        <f>VLOOKUP(L1449,'Reference_data '!$A$2:$B$17,2,0)</f>
        <v>Vikram</v>
      </c>
      <c r="N1449" s="10" t="str">
        <f>VLOOKUP(L1449,'Reference_data '!$A$2:$C$18,3,0)</f>
        <v>MEC</v>
      </c>
      <c r="O1449" s="134">
        <v>45000</v>
      </c>
      <c r="Q1449" s="134">
        <v>45000</v>
      </c>
      <c r="R1449" s="63">
        <v>1.5</v>
      </c>
      <c r="S1449" s="139" t="s">
        <v>2524</v>
      </c>
    </row>
    <row r="1450" spans="1:29" ht="26.5" customHeight="1" x14ac:dyDescent="0.35">
      <c r="A1450" s="10">
        <f t="shared" si="58"/>
        <v>11</v>
      </c>
      <c r="B1450" s="63">
        <f t="shared" si="57"/>
        <v>1</v>
      </c>
      <c r="C1450" s="398">
        <v>13175988</v>
      </c>
      <c r="D1450" s="394">
        <v>45000</v>
      </c>
      <c r="E1450" s="34" t="s">
        <v>2525</v>
      </c>
      <c r="F1450" s="34" t="s">
        <v>902</v>
      </c>
      <c r="G1450" s="34" t="s">
        <v>92</v>
      </c>
      <c r="H1450" s="34" t="s">
        <v>218</v>
      </c>
      <c r="I1450" s="34" t="s">
        <v>219</v>
      </c>
      <c r="J1450" s="34" t="s">
        <v>220</v>
      </c>
      <c r="K1450" s="4" t="str">
        <f>IF(_xlfn.XLOOKUP(LEFT(F1450,12),'Reference_data '!G:G,'Reference_data '!I:I,"First Error",0,1)="First Error",_xlfn.XLOOKUP(LEFT(F1450,7),'Reference_data '!G:G,'Reference_data '!H:H,"Second Error",0,1),_xlfn.XLOOKUP(LEFT(F1450,12),'Reference_data '!G:G,'Reference_data '!I:I,"First Error",0,1))</f>
        <v>PACKING</v>
      </c>
      <c r="L1450" s="63">
        <v>8</v>
      </c>
      <c r="M1450" s="10" t="s">
        <v>2526</v>
      </c>
      <c r="N1450" s="10" t="str">
        <f>VLOOKUP(L1450,'Reference_data '!$A$2:$C$18,3,0)</f>
        <v>EXT</v>
      </c>
      <c r="O1450" s="134">
        <v>45001</v>
      </c>
      <c r="P1450" s="134">
        <v>45002</v>
      </c>
      <c r="S1450" s="139" t="s">
        <v>2527</v>
      </c>
    </row>
    <row r="1451" spans="1:29" ht="26.5" customHeight="1" x14ac:dyDescent="0.35">
      <c r="A1451" s="10">
        <f t="shared" si="58"/>
        <v>12</v>
      </c>
      <c r="B1451" s="63" t="e">
        <f t="shared" si="57"/>
        <v>#VALUE!</v>
      </c>
      <c r="C1451" s="398">
        <v>13181609</v>
      </c>
      <c r="D1451" s="146">
        <v>45009</v>
      </c>
      <c r="E1451" s="34" t="s">
        <v>2528</v>
      </c>
      <c r="F1451" s="34" t="s">
        <v>63</v>
      </c>
      <c r="G1451" s="34" t="s">
        <v>10</v>
      </c>
      <c r="H1451" s="34" t="s">
        <v>218</v>
      </c>
      <c r="I1451" s="34" t="s">
        <v>287</v>
      </c>
      <c r="J1451" s="34" t="s">
        <v>220</v>
      </c>
      <c r="K1451" s="4" t="str">
        <f>IF(_xlfn.XLOOKUP(LEFT(F1451,12),'Reference_data '!G:G,'Reference_data '!I:I,"First Error",0,1)="First Error",_xlfn.XLOOKUP(LEFT(F1451,7),'Reference_data '!G:G,'Reference_data '!H:H,"Second Error",0,1),_xlfn.XLOOKUP(LEFT(F1451,12),'Reference_data '!G:G,'Reference_data '!I:I,"First Error",0,1))</f>
        <v>REFINERY-RAW PRODUCT TANKFARM RMFG</v>
      </c>
      <c r="L1451" s="63">
        <v>2783</v>
      </c>
      <c r="M1451" s="10" t="str">
        <f>VLOOKUP(L1451,'Reference_data '!$A$2:$B$17,2,0)</f>
        <v>Vipul</v>
      </c>
      <c r="N1451" s="10" t="str">
        <f>VLOOKUP(L1451,'Reference_data '!$A$2:$C$18,3,0)</f>
        <v>MEC</v>
      </c>
      <c r="O1451" s="63" t="s">
        <v>2529</v>
      </c>
      <c r="Q1451" s="63" t="s">
        <v>2529</v>
      </c>
      <c r="R1451" s="63">
        <v>4</v>
      </c>
    </row>
    <row r="1452" spans="1:29" ht="26.5" customHeight="1" x14ac:dyDescent="0.35">
      <c r="A1452" s="10">
        <f t="shared" si="58"/>
        <v>14</v>
      </c>
      <c r="B1452" s="10" t="str">
        <f t="shared" si="57"/>
        <v/>
      </c>
      <c r="C1452" s="413">
        <v>12983624</v>
      </c>
      <c r="D1452" s="385">
        <v>44656</v>
      </c>
      <c r="E1452" s="343" t="s">
        <v>2530</v>
      </c>
      <c r="F1452" s="34" t="s">
        <v>2531</v>
      </c>
      <c r="G1452" s="34" t="s">
        <v>92</v>
      </c>
      <c r="H1452" s="34" t="s">
        <v>237</v>
      </c>
      <c r="I1452" s="34" t="s">
        <v>251</v>
      </c>
      <c r="J1452" s="34" t="s">
        <v>256</v>
      </c>
      <c r="K1452" s="4" t="str">
        <f>IF(_xlfn.XLOOKUP(LEFT(F1452,12),'Reference_data '!G:G,'Reference_data '!I:I,"First Error",0,1)="First Error",_xlfn.XLOOKUP(LEFT(F1452,7),'Reference_data '!G:G,'Reference_data '!H:H,"Second Error",0,1),_xlfn.XLOOKUP(LEFT(F1452,12),'Reference_data '!G:G,'Reference_data '!I:I,"First Error",0,1))</f>
        <v>REFINERY-REFINERY FRACTIONATION PLANT (RPO) 600 TPD</v>
      </c>
      <c r="L1452" s="10"/>
      <c r="M1452" s="10" t="s">
        <v>2532</v>
      </c>
      <c r="N1452" s="10" t="e">
        <f>VLOOKUP(L1452,'Reference_data '!$A$2:$C$18,3,0)</f>
        <v>#N/A</v>
      </c>
      <c r="O1452" s="26">
        <v>44870</v>
      </c>
      <c r="P1452" s="10"/>
      <c r="Q1452" s="10"/>
      <c r="R1452" s="4"/>
      <c r="S1452" s="170" t="s">
        <v>2533</v>
      </c>
      <c r="T1452" s="4" t="s">
        <v>2534</v>
      </c>
      <c r="U1452" s="10"/>
      <c r="V1452" s="26">
        <f ca="1">TODAY()</f>
        <v>45194</v>
      </c>
      <c r="W1452" s="10" t="str" cm="1">
        <f t="array" ref="W1452">IF(J1452="WMAT",_xlfn.IFS(U1452-V1452=0,"Update require",U1452-V1452&lt;0,"Pending follow up",U1452-V1452&gt;0,"ASK Later"),"")</f>
        <v/>
      </c>
      <c r="X1452" s="10"/>
      <c r="Y1452" s="10"/>
      <c r="Z1452" s="10"/>
      <c r="AA1452"/>
      <c r="AB1452"/>
      <c r="AC1452" s="64" t="e">
        <f>_xlfn.XLOOKUP(C1452,DATA1,DATA4,"NA",0,1)</f>
        <v>#REF!</v>
      </c>
    </row>
    <row r="1453" spans="1:29" ht="26.5" customHeight="1" x14ac:dyDescent="0.35">
      <c r="A1453" s="10">
        <f t="shared" si="58"/>
        <v>11</v>
      </c>
      <c r="B1453" s="63" t="str">
        <f t="shared" si="57"/>
        <v/>
      </c>
      <c r="C1453" s="398">
        <v>13175997</v>
      </c>
      <c r="D1453" s="146">
        <v>45000</v>
      </c>
      <c r="E1453" s="34" t="s">
        <v>2535</v>
      </c>
      <c r="F1453" s="34" t="s">
        <v>1396</v>
      </c>
      <c r="G1453" s="34" t="s">
        <v>10</v>
      </c>
      <c r="H1453" s="34" t="s">
        <v>223</v>
      </c>
      <c r="I1453" s="34" t="s">
        <v>233</v>
      </c>
      <c r="J1453" s="34" t="s">
        <v>302</v>
      </c>
      <c r="K1453" s="4" t="str">
        <f>IF(_xlfn.XLOOKUP(LEFT(F1453,12),'Reference_data '!G:G,'Reference_data '!I:I,"First Error",0,1)="First Error",_xlfn.XLOOKUP(LEFT(F1453,7),'Reference_data '!G:G,'Reference_data '!H:H,"Second Error",0,1),_xlfn.XLOOKUP(LEFT(F1453,12),'Reference_data '!G:G,'Reference_data '!I:I,"First Error",0,1))</f>
        <v xml:space="preserve"> ETP</v>
      </c>
      <c r="L1453" s="63">
        <v>2784</v>
      </c>
      <c r="M1453" s="10" t="str">
        <f>VLOOKUP(L1453,'Reference_data '!$A$2:$B$17,2,0)</f>
        <v>Jignesh</v>
      </c>
      <c r="N1453" s="10" t="str">
        <f>VLOOKUP(L1453,'Reference_data '!$A$2:$C$18,3,0)</f>
        <v>MEC</v>
      </c>
      <c r="O1453" s="134">
        <v>45003</v>
      </c>
      <c r="Q1453" s="134">
        <v>45005</v>
      </c>
      <c r="S1453" s="139" t="s">
        <v>2536</v>
      </c>
    </row>
    <row r="1454" spans="1:29" ht="26.5" customHeight="1" x14ac:dyDescent="0.35">
      <c r="A1454" s="10">
        <f t="shared" si="58"/>
        <v>11</v>
      </c>
      <c r="B1454" s="63" t="str">
        <f t="shared" si="57"/>
        <v/>
      </c>
      <c r="C1454" s="398">
        <v>13175998</v>
      </c>
      <c r="D1454" s="146">
        <v>45000</v>
      </c>
      <c r="E1454" s="34" t="s">
        <v>2537</v>
      </c>
      <c r="F1454" s="34" t="s">
        <v>184</v>
      </c>
      <c r="G1454" s="34" t="s">
        <v>10</v>
      </c>
      <c r="H1454" s="34" t="s">
        <v>223</v>
      </c>
      <c r="I1454" s="34" t="s">
        <v>307</v>
      </c>
      <c r="J1454" s="34" t="s">
        <v>374</v>
      </c>
      <c r="K1454" s="4" t="str">
        <f>IF(_xlfn.XLOOKUP(LEFT(F1454,12),'Reference_data '!G:G,'Reference_data '!I:I,"First Error",0,1)="First Error",_xlfn.XLOOKUP(LEFT(F1454,7),'Reference_data '!G:G,'Reference_data '!H:H,"Second Error",0,1),_xlfn.XLOOKUP(LEFT(F1454,12),'Reference_data '!G:G,'Reference_data '!I:I,"First Error",0,1))</f>
        <v>BUILDINGS &amp; INFRASTRUCTURE</v>
      </c>
      <c r="M1454" s="10" t="e">
        <f>VLOOKUP(L1454,'Reference_data '!$A$2:$B$17,2,0)</f>
        <v>#N/A</v>
      </c>
      <c r="N1454" s="10" t="e">
        <f>VLOOKUP(L1454,'Reference_data '!$A$2:$C$18,3,0)</f>
        <v>#N/A</v>
      </c>
      <c r="O1454" s="134">
        <v>45001</v>
      </c>
    </row>
    <row r="1455" spans="1:29" ht="26.5" customHeight="1" x14ac:dyDescent="0.35">
      <c r="A1455" s="10">
        <f t="shared" si="58"/>
        <v>28</v>
      </c>
      <c r="B1455" s="10" t="e">
        <f t="shared" si="57"/>
        <v>#VALUE!</v>
      </c>
      <c r="C1455" s="398">
        <v>13039909</v>
      </c>
      <c r="D1455" s="387">
        <v>44757</v>
      </c>
      <c r="E1455" s="343" t="s">
        <v>2538</v>
      </c>
      <c r="F1455" s="34" t="s">
        <v>163</v>
      </c>
      <c r="G1455" s="34" t="s">
        <v>92</v>
      </c>
      <c r="H1455" s="34" t="s">
        <v>218</v>
      </c>
      <c r="I1455" s="34" t="s">
        <v>251</v>
      </c>
      <c r="J1455" s="34" t="s">
        <v>220</v>
      </c>
      <c r="K1455" s="4" t="str">
        <f>IF(_xlfn.XLOOKUP(LEFT(F1455,12),'Reference_data '!G:G,'Reference_data '!I:I,"First Error",0,1)="First Error",_xlfn.XLOOKUP(LEFT(F1455,7),'Reference_data '!G:G,'Reference_data '!H:H,"Second Error",0,1),_xlfn.XLOOKUP(LEFT(F1455,12),'Reference_data '!G:G,'Reference_data '!I:I,"First Error",0,1))</f>
        <v>REFINERY-REFINERY FRACTIONATION PLANT (RPO) 600 TPD</v>
      </c>
      <c r="L1455" s="63">
        <v>2801</v>
      </c>
      <c r="M1455" s="63" t="str">
        <f>VLOOKUP(L1455,'Reference_data '!$A$2:$B$17,2,0)</f>
        <v>Ramani</v>
      </c>
      <c r="N1455" s="10" t="str">
        <f>VLOOKUP(L1455,'Reference_data '!$A$2:$C$18,3,0)</f>
        <v>INS</v>
      </c>
      <c r="O1455" s="134">
        <v>44758</v>
      </c>
      <c r="P1455" s="134"/>
      <c r="Q1455" s="63" t="s">
        <v>242</v>
      </c>
      <c r="S1455" s="139" t="s">
        <v>2539</v>
      </c>
      <c r="AC1455" s="64" t="e">
        <f>_xlfn.XLOOKUP(C1455,DATA1,DATA4,"NA",0,1)</f>
        <v>#REF!</v>
      </c>
    </row>
    <row r="1456" spans="1:29" ht="26.5" customHeight="1" x14ac:dyDescent="0.35">
      <c r="A1456" s="10">
        <f t="shared" si="58"/>
        <v>7</v>
      </c>
      <c r="B1456" s="63" t="str">
        <f t="shared" si="57"/>
        <v/>
      </c>
      <c r="C1456" s="398">
        <v>13157103</v>
      </c>
      <c r="D1456" s="146">
        <v>44970</v>
      </c>
      <c r="E1456" s="34" t="s">
        <v>2540</v>
      </c>
      <c r="F1456" s="34" t="s">
        <v>2541</v>
      </c>
      <c r="G1456" s="34" t="s">
        <v>92</v>
      </c>
      <c r="H1456" s="34" t="s">
        <v>237</v>
      </c>
      <c r="I1456" s="34" t="s">
        <v>369</v>
      </c>
      <c r="J1456" s="34" t="s">
        <v>302</v>
      </c>
      <c r="K1456" s="4" t="str">
        <f>IF(_xlfn.XLOOKUP(LEFT(F1456,12),'Reference_data '!G:G,'Reference_data '!I:I,"First Error",0,1)="First Error",_xlfn.XLOOKUP(LEFT(F1456,7),'Reference_data '!G:G,'Reference_data '!H:H,"Second Error",0,1),_xlfn.XLOOKUP(LEFT(F1456,12),'Reference_data '!G:G,'Reference_data '!I:I,"First Error",0,1))</f>
        <v>REFINERY-REFINERY FRACTIONATION PLANT (RPO) 600 TPD</v>
      </c>
      <c r="L1456" s="63">
        <v>8</v>
      </c>
      <c r="M1456" s="10" t="s">
        <v>260</v>
      </c>
      <c r="N1456" s="10" t="str">
        <f>VLOOKUP(L1456,'Reference_data '!$A$2:$C$18,3,0)</f>
        <v>EXT</v>
      </c>
      <c r="O1456" s="134">
        <v>44979</v>
      </c>
      <c r="S1456" s="139" t="s">
        <v>2542</v>
      </c>
    </row>
    <row r="1457" spans="1:29" ht="26.5" customHeight="1" x14ac:dyDescent="0.35">
      <c r="A1457" s="10">
        <f t="shared" si="58"/>
        <v>14</v>
      </c>
      <c r="B1457" s="10" t="str">
        <f t="shared" si="57"/>
        <v/>
      </c>
      <c r="C1457" s="413">
        <v>12983625</v>
      </c>
      <c r="D1457" s="342">
        <v>44656</v>
      </c>
      <c r="E1457" s="343" t="s">
        <v>2543</v>
      </c>
      <c r="F1457" s="34" t="s">
        <v>2544</v>
      </c>
      <c r="G1457" s="34" t="s">
        <v>10</v>
      </c>
      <c r="H1457" s="34" t="s">
        <v>237</v>
      </c>
      <c r="I1457" s="34" t="s">
        <v>251</v>
      </c>
      <c r="J1457" s="34" t="s">
        <v>246</v>
      </c>
      <c r="K1457" s="4" t="str">
        <f>IF(_xlfn.XLOOKUP(LEFT(F1457,12),'Reference_data '!G:G,'Reference_data '!I:I,"First Error",0,1)="First Error",_xlfn.XLOOKUP(LEFT(F1457,7),'Reference_data '!G:G,'Reference_data '!H:H,"Second Error",0,1),_xlfn.XLOOKUP(LEFT(F1457,12),'Reference_data '!G:G,'Reference_data '!I:I,"First Error",0,1))</f>
        <v>REFINERY-REFINERY FRACTIONATION PLANT (RPO) 600 TPD</v>
      </c>
      <c r="L1457" s="10"/>
      <c r="M1457" s="10" t="e">
        <f>VLOOKUP(L1457,'Reference_data '!$A$2:$B$17,2,0)</f>
        <v>#N/A</v>
      </c>
      <c r="N1457" s="10" t="e">
        <f>VLOOKUP(L1457,'Reference_data '!$A$2:$C$18,3,0)</f>
        <v>#N/A</v>
      </c>
      <c r="O1457" s="10"/>
      <c r="P1457" s="10"/>
      <c r="Q1457" s="10"/>
      <c r="R1457" s="4"/>
      <c r="S1457" s="4" t="s">
        <v>2545</v>
      </c>
      <c r="T1457" s="4"/>
      <c r="U1457" s="10"/>
      <c r="V1457" s="26">
        <f ca="1">TODAY()</f>
        <v>45194</v>
      </c>
      <c r="W1457" s="10" t="str" cm="1">
        <f t="array" ref="W1457">IF(J1457="WMAT",_xlfn.IFS(U1457-V1457=0,"Update require",U1457-V1457&lt;0,"Pending follow up",U1457-V1457&gt;0,"ASK Later"),"")</f>
        <v/>
      </c>
      <c r="X1457" s="10"/>
      <c r="Y1457" s="10"/>
      <c r="Z1457" s="10"/>
      <c r="AA1457"/>
      <c r="AB1457"/>
      <c r="AC1457" s="64" t="e">
        <f>_xlfn.XLOOKUP(C1457,DATA1,DATA4,"NA",0,1)</f>
        <v>#REF!</v>
      </c>
    </row>
    <row r="1458" spans="1:29" ht="26.5" customHeight="1" x14ac:dyDescent="0.35">
      <c r="A1458" s="10">
        <f t="shared" si="58"/>
        <v>28</v>
      </c>
      <c r="B1458" s="10">
        <f t="shared" si="57"/>
        <v>1</v>
      </c>
      <c r="C1458" s="177">
        <v>13036604</v>
      </c>
      <c r="D1458" s="233">
        <v>44751</v>
      </c>
      <c r="E1458" s="131" t="s">
        <v>2546</v>
      </c>
      <c r="F1458" s="25" t="s">
        <v>2547</v>
      </c>
      <c r="G1458" s="25" t="s">
        <v>92</v>
      </c>
      <c r="H1458" s="25" t="s">
        <v>218</v>
      </c>
      <c r="I1458" s="25" t="s">
        <v>251</v>
      </c>
      <c r="J1458" s="25" t="s">
        <v>220</v>
      </c>
      <c r="K1458" s="4" t="str">
        <f>IF(_xlfn.XLOOKUP(LEFT(F1458,12),'Reference_data '!G:G,'Reference_data '!I:I,"First Error",0,1)="First Error",_xlfn.XLOOKUP(LEFT(F1458,7),'Reference_data '!G:G,'Reference_data '!H:H,"Second Error",0,1),_xlfn.XLOOKUP(LEFT(F1458,12),'Reference_data '!G:G,'Reference_data '!I:I,"First Error",0,1))</f>
        <v>REFINERY-REFINERY FRACTIONATION PLANT (RPO) 600 TPD</v>
      </c>
      <c r="L1458" s="63">
        <v>2801</v>
      </c>
      <c r="M1458" s="63" t="str">
        <f>VLOOKUP(L1458,'Reference_data '!$A$2:$B$17,2,0)</f>
        <v>Ramani</v>
      </c>
      <c r="N1458" s="10" t="str">
        <f>VLOOKUP(L1458,'Reference_data '!$A$2:$C$18,3,0)</f>
        <v>INS</v>
      </c>
      <c r="O1458" s="134">
        <v>44753</v>
      </c>
      <c r="S1458" s="139" t="s">
        <v>242</v>
      </c>
      <c r="AC1458" s="64" t="e">
        <f>_xlfn.XLOOKUP(C1458,DATA1,DATA4,"NA",0,1)</f>
        <v>#REF!</v>
      </c>
    </row>
    <row r="1459" spans="1:29" ht="26.5" customHeight="1" x14ac:dyDescent="0.35">
      <c r="A1459" s="10">
        <f t="shared" si="58"/>
        <v>11</v>
      </c>
      <c r="B1459" s="63">
        <f t="shared" si="57"/>
        <v>1</v>
      </c>
      <c r="C1459" s="271">
        <v>13176041</v>
      </c>
      <c r="D1459" s="371">
        <v>45000</v>
      </c>
      <c r="E1459" s="139" t="s">
        <v>2548</v>
      </c>
      <c r="F1459" s="63" t="s">
        <v>465</v>
      </c>
      <c r="G1459" s="63" t="s">
        <v>92</v>
      </c>
      <c r="H1459" s="63">
        <v>1</v>
      </c>
      <c r="I1459" s="63" t="s">
        <v>435</v>
      </c>
      <c r="J1459" s="63" t="s">
        <v>220</v>
      </c>
      <c r="K1459" s="4" t="str">
        <f>IF(_xlfn.XLOOKUP(LEFT(F1459,12),'Reference_data '!G:G,'Reference_data '!I:I,"First Error",0,1)="First Error",_xlfn.XLOOKUP(LEFT(F1459,7),'Reference_data '!G:G,'Reference_data '!H:H,"Second Error",0,1),_xlfn.XLOOKUP(LEFT(F1459,12),'Reference_data '!G:G,'Reference_data '!I:I,"First Error",0,1))</f>
        <v>PACKING</v>
      </c>
      <c r="M1459" s="10" t="e">
        <f>VLOOKUP(L1459,'Reference_data '!$A$2:$B$17,2,0)</f>
        <v>#N/A</v>
      </c>
      <c r="N1459" s="10" t="e">
        <f>VLOOKUP(L1459,'Reference_data '!$A$2:$C$18,3,0)</f>
        <v>#N/A</v>
      </c>
    </row>
    <row r="1460" spans="1:29" ht="26.5" customHeight="1" x14ac:dyDescent="0.35">
      <c r="A1460" s="10">
        <f t="shared" si="58"/>
        <v>11</v>
      </c>
      <c r="B1460" s="63">
        <f t="shared" si="57"/>
        <v>11</v>
      </c>
      <c r="C1460" s="271">
        <v>13176220</v>
      </c>
      <c r="D1460" s="371">
        <v>45000</v>
      </c>
      <c r="E1460" s="139" t="s">
        <v>2549</v>
      </c>
      <c r="F1460" s="63" t="s">
        <v>632</v>
      </c>
      <c r="G1460" s="63" t="s">
        <v>92</v>
      </c>
      <c r="H1460" s="63">
        <v>1</v>
      </c>
      <c r="I1460" s="63" t="s">
        <v>435</v>
      </c>
      <c r="J1460" s="63" t="s">
        <v>220</v>
      </c>
      <c r="K1460" s="4" t="str">
        <f>IF(_xlfn.XLOOKUP(LEFT(F1460,12),'Reference_data '!G:G,'Reference_data '!I:I,"First Error",0,1)="First Error",_xlfn.XLOOKUP(LEFT(F1460,7),'Reference_data '!G:G,'Reference_data '!H:H,"Second Error",0,1),_xlfn.XLOOKUP(LEFT(F1460,12),'Reference_data '!G:G,'Reference_data '!I:I,"First Error",0,1))</f>
        <v>PACKING</v>
      </c>
      <c r="L1460" s="63">
        <v>2799</v>
      </c>
      <c r="M1460" s="10" t="str">
        <f>VLOOKUP(L1460,'Reference_data '!$A$2:$B$17,2,0)</f>
        <v>Prakash</v>
      </c>
      <c r="N1460" s="10" t="str">
        <f>VLOOKUP(L1460,'Reference_data '!$A$2:$C$18,3,0)</f>
        <v>INS</v>
      </c>
      <c r="O1460" s="134">
        <v>45000</v>
      </c>
      <c r="Q1460" s="134">
        <v>45000</v>
      </c>
      <c r="R1460" s="63">
        <v>3</v>
      </c>
    </row>
    <row r="1461" spans="1:29" ht="26.5" customHeight="1" x14ac:dyDescent="0.35">
      <c r="A1461" s="10">
        <f t="shared" si="58"/>
        <v>11</v>
      </c>
      <c r="B1461" s="63">
        <f t="shared" si="57"/>
        <v>1</v>
      </c>
      <c r="C1461" s="271">
        <v>13176253</v>
      </c>
      <c r="D1461" s="371">
        <v>45000</v>
      </c>
      <c r="E1461" s="139" t="s">
        <v>2550</v>
      </c>
      <c r="F1461" s="63" t="s">
        <v>1740</v>
      </c>
      <c r="G1461" s="63" t="s">
        <v>92</v>
      </c>
      <c r="H1461" s="63">
        <v>1</v>
      </c>
      <c r="I1461" s="63" t="s">
        <v>285</v>
      </c>
      <c r="J1461" s="63" t="s">
        <v>220</v>
      </c>
      <c r="K1461" s="4" t="str">
        <f>IF(_xlfn.XLOOKUP(LEFT(F1461,12),'Reference_data '!G:G,'Reference_data '!I:I,"First Error",0,1)="First Error",_xlfn.XLOOKUP(LEFT(F1461,7),'Reference_data '!G:G,'Reference_data '!H:H,"Second Error",0,1),_xlfn.XLOOKUP(LEFT(F1461,12),'Reference_data '!G:G,'Reference_data '!I:I,"First Error",0,1))</f>
        <v>PACKING</v>
      </c>
      <c r="M1461" s="10" t="e">
        <f>VLOOKUP(L1461,'Reference_data '!$A$2:$B$17,2,0)</f>
        <v>#N/A</v>
      </c>
      <c r="N1461" s="10" t="e">
        <f>VLOOKUP(L1461,'Reference_data '!$A$2:$C$18,3,0)</f>
        <v>#N/A</v>
      </c>
    </row>
    <row r="1462" spans="1:29" ht="26.5" customHeight="1" x14ac:dyDescent="0.35">
      <c r="A1462" s="10">
        <f t="shared" si="58"/>
        <v>28</v>
      </c>
      <c r="B1462" s="10">
        <f t="shared" si="57"/>
        <v>1</v>
      </c>
      <c r="C1462" s="177">
        <v>13036605</v>
      </c>
      <c r="D1462" s="233">
        <v>44751</v>
      </c>
      <c r="E1462" s="131" t="s">
        <v>2551</v>
      </c>
      <c r="F1462" s="25" t="s">
        <v>2547</v>
      </c>
      <c r="G1462" s="25" t="s">
        <v>92</v>
      </c>
      <c r="H1462" s="25" t="s">
        <v>218</v>
      </c>
      <c r="I1462" s="25" t="s">
        <v>251</v>
      </c>
      <c r="J1462" s="25" t="s">
        <v>220</v>
      </c>
      <c r="K1462" s="4" t="str">
        <f>IF(_xlfn.XLOOKUP(LEFT(F1462,12),'Reference_data '!G:G,'Reference_data '!I:I,"First Error",0,1)="First Error",_xlfn.XLOOKUP(LEFT(F1462,7),'Reference_data '!G:G,'Reference_data '!H:H,"Second Error",0,1),_xlfn.XLOOKUP(LEFT(F1462,12),'Reference_data '!G:G,'Reference_data '!I:I,"First Error",0,1))</f>
        <v>REFINERY-REFINERY FRACTIONATION PLANT (RPO) 600 TPD</v>
      </c>
      <c r="L1462" s="63">
        <v>2801</v>
      </c>
      <c r="M1462" s="63" t="str">
        <f>VLOOKUP(L1462,'Reference_data '!$A$2:$B$17,2,0)</f>
        <v>Ramani</v>
      </c>
      <c r="N1462" s="10" t="str">
        <f>VLOOKUP(L1462,'Reference_data '!$A$2:$C$18,3,0)</f>
        <v>INS</v>
      </c>
      <c r="O1462" s="134">
        <v>44753</v>
      </c>
      <c r="S1462" s="139" t="s">
        <v>242</v>
      </c>
      <c r="AC1462" s="64" t="e">
        <f>_xlfn.XLOOKUP(C1462,DATA1,DATA4,"NA",0,1)</f>
        <v>#REF!</v>
      </c>
    </row>
    <row r="1463" spans="1:29" ht="26.5" customHeight="1" x14ac:dyDescent="0.35">
      <c r="A1463" s="10">
        <f t="shared" si="58"/>
        <v>11</v>
      </c>
      <c r="B1463" s="63">
        <f t="shared" si="57"/>
        <v>1</v>
      </c>
      <c r="C1463" s="369">
        <v>13176502</v>
      </c>
      <c r="D1463" s="381">
        <v>45001</v>
      </c>
      <c r="E1463" s="324" t="s">
        <v>2552</v>
      </c>
      <c r="F1463" s="322" t="s">
        <v>217</v>
      </c>
      <c r="G1463" s="322" t="s">
        <v>61</v>
      </c>
      <c r="H1463" s="322">
        <v>1</v>
      </c>
      <c r="I1463" s="322" t="s">
        <v>219</v>
      </c>
      <c r="J1463" s="322" t="s">
        <v>220</v>
      </c>
      <c r="K1463" s="321" t="str">
        <f>IF(_xlfn.XLOOKUP(LEFT(F1463,12),'Reference_data '!G:G,'Reference_data '!I:I,"First Error",0,1)="First Error",_xlfn.XLOOKUP(LEFT(F1463,7),'Reference_data '!G:G,'Reference_data '!H:H,"Second Error",0,1),_xlfn.XLOOKUP(LEFT(F1463,12),'Reference_data '!G:G,'Reference_data '!I:I,"First Error",0,1))</f>
        <v>PACKING</v>
      </c>
      <c r="L1463" s="322"/>
      <c r="M1463" s="32" t="e">
        <f>VLOOKUP(L1463,'Reference_data '!$A$2:$B$17,2,0)</f>
        <v>#N/A</v>
      </c>
      <c r="N1463" s="32" t="e">
        <f>VLOOKUP(L1463,'Reference_data '!$A$2:$C$18,3,0)</f>
        <v>#N/A</v>
      </c>
      <c r="O1463" s="323">
        <v>45001</v>
      </c>
      <c r="P1463" s="322"/>
      <c r="Q1463" s="322"/>
      <c r="R1463" s="322"/>
      <c r="S1463" s="324"/>
    </row>
    <row r="1464" spans="1:29" ht="26.5" customHeight="1" x14ac:dyDescent="0.35">
      <c r="A1464" s="10">
        <f t="shared" si="58"/>
        <v>11</v>
      </c>
      <c r="B1464" s="63" t="str">
        <f t="shared" si="57"/>
        <v/>
      </c>
      <c r="C1464" s="249">
        <v>13176522</v>
      </c>
      <c r="D1464" s="90">
        <v>45000</v>
      </c>
      <c r="E1464" s="87" t="s">
        <v>2553</v>
      </c>
      <c r="F1464" s="87" t="s">
        <v>80</v>
      </c>
      <c r="G1464" s="87" t="s">
        <v>10</v>
      </c>
      <c r="H1464" s="87">
        <v>3</v>
      </c>
      <c r="I1464" s="87" t="s">
        <v>233</v>
      </c>
      <c r="J1464" s="63" t="s">
        <v>1109</v>
      </c>
      <c r="K1464" s="4" t="str">
        <f>IF(_xlfn.XLOOKUP(LEFT(F1464,12),'Reference_data '!G:G,'Reference_data '!I:I,"First Error",0,1)="First Error",_xlfn.XLOOKUP(LEFT(F1464,7),'Reference_data '!G:G,'Reference_data '!H:H,"Second Error",0,1),_xlfn.XLOOKUP(LEFT(F1464,12),'Reference_data '!G:G,'Reference_data '!I:I,"First Error",0,1))</f>
        <v>PACKING</v>
      </c>
      <c r="M1464" s="10" t="e">
        <f>VLOOKUP(L1464,'Reference_data '!$A$2:$B$17,2,0)</f>
        <v>#N/A</v>
      </c>
      <c r="N1464" s="10" t="e">
        <f>VLOOKUP(L1464,'Reference_data '!$A$2:$C$18,3,0)</f>
        <v>#N/A</v>
      </c>
      <c r="O1464" s="134">
        <v>45003</v>
      </c>
      <c r="S1464" s="139" t="s">
        <v>2554</v>
      </c>
    </row>
    <row r="1465" spans="1:29" ht="26.5" customHeight="1" x14ac:dyDescent="0.35">
      <c r="A1465" s="10">
        <f t="shared" si="58"/>
        <v>11</v>
      </c>
      <c r="B1465" s="63">
        <f t="shared" si="57"/>
        <v>11</v>
      </c>
      <c r="C1465" s="413">
        <v>13176648</v>
      </c>
      <c r="D1465" s="342">
        <v>45001</v>
      </c>
      <c r="E1465" s="88" t="s">
        <v>2555</v>
      </c>
      <c r="F1465" s="88" t="s">
        <v>1237</v>
      </c>
      <c r="G1465" s="88" t="s">
        <v>10</v>
      </c>
      <c r="H1465" s="88">
        <v>1</v>
      </c>
      <c r="I1465" s="88" t="s">
        <v>219</v>
      </c>
      <c r="J1465" s="242" t="s">
        <v>220</v>
      </c>
      <c r="K1465" s="326" t="str">
        <f>IF(_xlfn.XLOOKUP(LEFT(F1465,12),'Reference_data '!G:G,'Reference_data '!I:I,"First Error",0,1)="First Error",_xlfn.XLOOKUP(LEFT(F1465,7),'Reference_data '!G:G,'Reference_data '!H:H,"Second Error",0,1),_xlfn.XLOOKUP(LEFT(F1465,12),'Reference_data '!G:G,'Reference_data '!I:I,"First Error",0,1))</f>
        <v>PACKING</v>
      </c>
      <c r="L1465" s="242">
        <v>2784</v>
      </c>
      <c r="M1465" s="30" t="str">
        <f>VLOOKUP(L1465,'Reference_data '!$A$2:$B$17,2,0)</f>
        <v>Jignesh</v>
      </c>
      <c r="N1465" s="30" t="str">
        <f>VLOOKUP(L1465,'Reference_data '!$A$2:$C$18,3,0)</f>
        <v>MEC</v>
      </c>
      <c r="O1465" s="272">
        <v>45001</v>
      </c>
      <c r="P1465" s="242"/>
      <c r="Q1465" s="272">
        <v>45001</v>
      </c>
      <c r="R1465" s="242">
        <v>0.5</v>
      </c>
      <c r="S1465" s="241" t="s">
        <v>2556</v>
      </c>
      <c r="AB1465" s="64" t="s">
        <v>140</v>
      </c>
    </row>
    <row r="1466" spans="1:29" ht="26.5" customHeight="1" x14ac:dyDescent="0.35">
      <c r="A1466" s="10">
        <f t="shared" si="58"/>
        <v>11</v>
      </c>
      <c r="B1466" s="63">
        <f t="shared" ref="B1466:B1530" si="59">IF(J1466="COMP",WEEKNUM(Q1466,16),"")</f>
        <v>11</v>
      </c>
      <c r="C1466" s="413">
        <v>13176649</v>
      </c>
      <c r="D1466" s="342">
        <v>45001</v>
      </c>
      <c r="E1466" s="88" t="s">
        <v>2557</v>
      </c>
      <c r="F1466" s="88" t="s">
        <v>1958</v>
      </c>
      <c r="G1466" s="88" t="s">
        <v>10</v>
      </c>
      <c r="H1466" s="88">
        <v>1</v>
      </c>
      <c r="I1466" s="88" t="s">
        <v>219</v>
      </c>
      <c r="J1466" s="63" t="s">
        <v>220</v>
      </c>
      <c r="K1466" s="4" t="str">
        <f>IF(_xlfn.XLOOKUP(LEFT(F1466,12),'Reference_data '!G:G,'Reference_data '!I:I,"First Error",0,1)="First Error",_xlfn.XLOOKUP(LEFT(F1466,7),'Reference_data '!G:G,'Reference_data '!H:H,"Second Error",0,1),_xlfn.XLOOKUP(LEFT(F1466,12),'Reference_data '!G:G,'Reference_data '!I:I,"First Error",0,1))</f>
        <v>PACKING</v>
      </c>
      <c r="L1466" s="63">
        <v>2784</v>
      </c>
      <c r="M1466" s="10" t="str">
        <f>VLOOKUP(L1466,'Reference_data '!$A$2:$B$17,2,0)</f>
        <v>Jignesh</v>
      </c>
      <c r="N1466" s="10" t="str">
        <f>VLOOKUP(L1466,'Reference_data '!$A$2:$C$18,3,0)</f>
        <v>MEC</v>
      </c>
      <c r="O1466" s="134">
        <v>45001</v>
      </c>
      <c r="Q1466" s="134">
        <v>45001</v>
      </c>
      <c r="R1466" s="63">
        <v>1</v>
      </c>
      <c r="S1466" s="139" t="s">
        <v>2558</v>
      </c>
      <c r="AB1466" s="64" t="s">
        <v>140</v>
      </c>
    </row>
    <row r="1467" spans="1:29" ht="26.5" customHeight="1" x14ac:dyDescent="0.35">
      <c r="A1467" s="10">
        <f t="shared" si="58"/>
        <v>11</v>
      </c>
      <c r="B1467" s="63">
        <f t="shared" si="59"/>
        <v>1</v>
      </c>
      <c r="C1467" s="413">
        <v>13176723</v>
      </c>
      <c r="D1467" s="342">
        <v>45001</v>
      </c>
      <c r="E1467" s="88" t="s">
        <v>2559</v>
      </c>
      <c r="F1467" s="88" t="s">
        <v>80</v>
      </c>
      <c r="G1467" s="88" t="s">
        <v>117</v>
      </c>
      <c r="H1467" s="88">
        <v>3</v>
      </c>
      <c r="I1467" s="88" t="s">
        <v>233</v>
      </c>
      <c r="J1467" s="63" t="s">
        <v>220</v>
      </c>
      <c r="K1467" s="4" t="str">
        <f>IF(_xlfn.XLOOKUP(LEFT(F1467,12),'Reference_data '!G:G,'Reference_data '!I:I,"First Error",0,1)="First Error",_xlfn.XLOOKUP(LEFT(F1467,7),'Reference_data '!G:G,'Reference_data '!H:H,"Second Error",0,1),_xlfn.XLOOKUP(LEFT(F1467,12),'Reference_data '!G:G,'Reference_data '!I:I,"First Error",0,1))</f>
        <v>PACKING</v>
      </c>
      <c r="M1467" s="10" t="e">
        <f>VLOOKUP(L1467,'Reference_data '!$A$2:$B$17,2,0)</f>
        <v>#N/A</v>
      </c>
      <c r="N1467" s="10" t="e">
        <f>VLOOKUP(L1467,'Reference_data '!$A$2:$C$18,3,0)</f>
        <v>#N/A</v>
      </c>
    </row>
    <row r="1468" spans="1:29" ht="26.5" customHeight="1" x14ac:dyDescent="0.35">
      <c r="A1468" s="10">
        <f t="shared" si="58"/>
        <v>11</v>
      </c>
      <c r="B1468" s="63" t="str">
        <f t="shared" si="59"/>
        <v/>
      </c>
      <c r="C1468" s="413">
        <v>13176736</v>
      </c>
      <c r="D1468" s="342">
        <v>45001</v>
      </c>
      <c r="E1468" s="88" t="s">
        <v>2560</v>
      </c>
      <c r="F1468" s="88" t="s">
        <v>236</v>
      </c>
      <c r="G1468" s="88" t="s">
        <v>10</v>
      </c>
      <c r="H1468" s="88">
        <v>3</v>
      </c>
      <c r="I1468" s="88" t="s">
        <v>233</v>
      </c>
      <c r="J1468" s="63" t="s">
        <v>1155</v>
      </c>
      <c r="K1468" s="4" t="str">
        <f>IF(_xlfn.XLOOKUP(LEFT(F1468,12),'Reference_data '!G:G,'Reference_data '!I:I,"First Error",0,1)="First Error",_xlfn.XLOOKUP(LEFT(F1468,7),'Reference_data '!G:G,'Reference_data '!H:H,"Second Error",0,1),_xlfn.XLOOKUP(LEFT(F1468,12),'Reference_data '!G:G,'Reference_data '!I:I,"First Error",0,1))</f>
        <v>PACKING</v>
      </c>
      <c r="M1468" s="10" t="e">
        <f>VLOOKUP(L1468,'Reference_data '!$A$2:$B$17,2,0)</f>
        <v>#N/A</v>
      </c>
      <c r="N1468" s="10" t="e">
        <f>VLOOKUP(L1468,'Reference_data '!$A$2:$C$18,3,0)</f>
        <v>#N/A</v>
      </c>
    </row>
    <row r="1469" spans="1:29" ht="26.5" customHeight="1" x14ac:dyDescent="0.35">
      <c r="A1469" s="10">
        <f t="shared" si="58"/>
        <v>11</v>
      </c>
      <c r="B1469" s="63">
        <f t="shared" si="59"/>
        <v>11</v>
      </c>
      <c r="C1469" s="413">
        <v>13176852</v>
      </c>
      <c r="D1469" s="397">
        <v>45001</v>
      </c>
      <c r="E1469" s="88" t="s">
        <v>2561</v>
      </c>
      <c r="F1469" s="88" t="s">
        <v>826</v>
      </c>
      <c r="G1469" s="88" t="s">
        <v>92</v>
      </c>
      <c r="H1469" s="88">
        <v>1</v>
      </c>
      <c r="I1469" s="88" t="s">
        <v>285</v>
      </c>
      <c r="J1469" s="63" t="s">
        <v>220</v>
      </c>
      <c r="K1469" s="4" t="str">
        <f>IF(_xlfn.XLOOKUP(LEFT(F1469,12),'Reference_data '!G:G,'Reference_data '!I:I,"First Error",0,1)="First Error",_xlfn.XLOOKUP(LEFT(F1469,7),'Reference_data '!G:G,'Reference_data '!H:H,"Second Error",0,1),_xlfn.XLOOKUP(LEFT(F1469,12),'Reference_data '!G:G,'Reference_data '!I:I,"First Error",0,1))</f>
        <v>PACKING</v>
      </c>
      <c r="L1469" s="63">
        <v>2800</v>
      </c>
      <c r="M1469" s="10" t="str">
        <f>VLOOKUP(L1469,'Reference_data '!$A$2:$B$17,2,0)</f>
        <v>Dhaval</v>
      </c>
      <c r="N1469" s="10" t="str">
        <f>VLOOKUP(L1469,'Reference_data '!$A$2:$C$18,3,0)</f>
        <v>INS</v>
      </c>
      <c r="O1469" s="134">
        <v>45001</v>
      </c>
      <c r="Q1469" s="134">
        <v>45001</v>
      </c>
      <c r="R1469" s="63">
        <v>0.5</v>
      </c>
      <c r="AB1469" s="64" t="s">
        <v>14</v>
      </c>
    </row>
    <row r="1470" spans="1:29" ht="26.5" customHeight="1" x14ac:dyDescent="0.35">
      <c r="A1470" s="10">
        <f t="shared" si="58"/>
        <v>11</v>
      </c>
      <c r="B1470" s="63">
        <f t="shared" si="59"/>
        <v>11</v>
      </c>
      <c r="C1470" s="413">
        <v>13176941</v>
      </c>
      <c r="D1470" s="342">
        <v>45001</v>
      </c>
      <c r="E1470" s="88" t="s">
        <v>2562</v>
      </c>
      <c r="F1470" s="88" t="s">
        <v>2563</v>
      </c>
      <c r="G1470" s="88" t="s">
        <v>92</v>
      </c>
      <c r="H1470" s="88">
        <v>1</v>
      </c>
      <c r="I1470" s="88" t="s">
        <v>468</v>
      </c>
      <c r="J1470" s="63" t="s">
        <v>220</v>
      </c>
      <c r="K1470" s="4" t="str">
        <f>IF(_xlfn.XLOOKUP(LEFT(F1470,12),'Reference_data '!G:G,'Reference_data '!I:I,"First Error",0,1)="First Error",_xlfn.XLOOKUP(LEFT(F1470,7),'Reference_data '!G:G,'Reference_data '!H:H,"Second Error",0,1),_xlfn.XLOOKUP(LEFT(F1470,12),'Reference_data '!G:G,'Reference_data '!I:I,"First Error",0,1))</f>
        <v>BAKERY 96 TON</v>
      </c>
      <c r="L1470" s="63">
        <v>2800</v>
      </c>
      <c r="M1470" s="10" t="str">
        <f>VLOOKUP(L1470,'Reference_data '!$A$2:$B$17,2,0)</f>
        <v>Dhaval</v>
      </c>
      <c r="N1470" s="10" t="str">
        <f>VLOOKUP(L1470,'Reference_data '!$A$2:$C$18,3,0)</f>
        <v>INS</v>
      </c>
      <c r="O1470" s="134">
        <v>45001</v>
      </c>
      <c r="Q1470" s="134">
        <v>45001</v>
      </c>
      <c r="R1470" s="63">
        <v>0.5</v>
      </c>
      <c r="S1470" s="139" t="s">
        <v>2564</v>
      </c>
    </row>
    <row r="1471" spans="1:29" ht="26.5" customHeight="1" x14ac:dyDescent="0.35">
      <c r="A1471" s="10">
        <f t="shared" si="58"/>
        <v>11</v>
      </c>
      <c r="B1471" s="63">
        <f t="shared" si="59"/>
        <v>1</v>
      </c>
      <c r="C1471" s="398">
        <v>13177221</v>
      </c>
      <c r="D1471" s="146">
        <v>45002</v>
      </c>
      <c r="E1471" s="34" t="s">
        <v>2565</v>
      </c>
      <c r="F1471" s="34" t="s">
        <v>2229</v>
      </c>
      <c r="G1471" s="34" t="s">
        <v>92</v>
      </c>
      <c r="H1471" s="34" t="s">
        <v>218</v>
      </c>
      <c r="I1471" s="34" t="s">
        <v>468</v>
      </c>
      <c r="J1471" s="34" t="s">
        <v>220</v>
      </c>
      <c r="K1471" s="4" t="str">
        <f>IF(_xlfn.XLOOKUP(LEFT(F1471,12),'Reference_data '!G:G,'Reference_data '!I:I,"First Error",0,1)="First Error",_xlfn.XLOOKUP(LEFT(F1471,7),'Reference_data '!G:G,'Reference_data '!H:H,"Second Error",0,1),_xlfn.XLOOKUP(LEFT(F1471,12),'Reference_data '!G:G,'Reference_data '!I:I,"First Error",0,1))</f>
        <v>BAKERY 36 TON</v>
      </c>
      <c r="M1471" s="10" t="e">
        <f>VLOOKUP(L1471,'Reference_data '!$A$2:$B$17,2,0)</f>
        <v>#N/A</v>
      </c>
      <c r="N1471" s="10" t="e">
        <f>VLOOKUP(L1471,'Reference_data '!$A$2:$C$18,3,0)</f>
        <v>#N/A</v>
      </c>
    </row>
    <row r="1472" spans="1:29" ht="26.5" customHeight="1" x14ac:dyDescent="0.35">
      <c r="A1472" s="10">
        <f t="shared" si="58"/>
        <v>4</v>
      </c>
      <c r="B1472" s="10" t="str">
        <f t="shared" si="59"/>
        <v/>
      </c>
      <c r="C1472" s="398">
        <v>13147028</v>
      </c>
      <c r="D1472" s="146">
        <v>44953</v>
      </c>
      <c r="E1472" s="34" t="s">
        <v>2566</v>
      </c>
      <c r="F1472" s="34" t="s">
        <v>2567</v>
      </c>
      <c r="G1472" s="34" t="s">
        <v>10</v>
      </c>
      <c r="H1472" s="34" t="s">
        <v>218</v>
      </c>
      <c r="I1472" s="34" t="s">
        <v>266</v>
      </c>
      <c r="J1472" s="34" t="s">
        <v>300</v>
      </c>
      <c r="K1472" s="4" t="str">
        <f>IF(_xlfn.XLOOKUP(LEFT(F1472,12),'Reference_data '!G:G,'Reference_data '!I:I,"First Error",0,1)="First Error",_xlfn.XLOOKUP(LEFT(F1472,7),'Reference_data '!G:G,'Reference_data '!H:H,"Second Error",0,1),_xlfn.XLOOKUP(LEFT(F1472,12),'Reference_data '!G:G,'Reference_data '!I:I,"First Error",0,1))</f>
        <v>REFINERY-REFINERY FRACTIONATION PLANT (RPO) 600 TPD</v>
      </c>
      <c r="M1472" s="10" t="s">
        <v>229</v>
      </c>
      <c r="N1472" s="10" t="e">
        <f>VLOOKUP(L1472,'Reference_data '!$A$2:$C$18,3,0)</f>
        <v>#N/A</v>
      </c>
      <c r="O1472" s="134">
        <v>44957</v>
      </c>
      <c r="P1472" s="134">
        <v>45028</v>
      </c>
      <c r="S1472" s="139" t="s">
        <v>2568</v>
      </c>
    </row>
    <row r="1473" spans="1:28" ht="26.5" customHeight="1" x14ac:dyDescent="0.35">
      <c r="A1473" s="10">
        <f t="shared" si="58"/>
        <v>49</v>
      </c>
      <c r="B1473" s="10">
        <f t="shared" si="59"/>
        <v>1</v>
      </c>
      <c r="C1473" s="398">
        <v>13117053</v>
      </c>
      <c r="D1473" s="146">
        <v>44900</v>
      </c>
      <c r="E1473" s="343" t="s">
        <v>2569</v>
      </c>
      <c r="F1473" s="34" t="s">
        <v>163</v>
      </c>
      <c r="G1473" s="34" t="s">
        <v>10</v>
      </c>
      <c r="H1473" s="34" t="s">
        <v>223</v>
      </c>
      <c r="I1473" s="34" t="s">
        <v>233</v>
      </c>
      <c r="J1473" s="34" t="s">
        <v>220</v>
      </c>
      <c r="K1473" s="4" t="str">
        <f>IF(_xlfn.XLOOKUP(LEFT(F1473,12),'Reference_data '!G:G,'Reference_data '!I:I,"First Error",0,1)="First Error",_xlfn.XLOOKUP(LEFT(F1473,7),'Reference_data '!G:G,'Reference_data '!H:H,"Second Error",0,1),_xlfn.XLOOKUP(LEFT(F1473,12),'Reference_data '!G:G,'Reference_data '!I:I,"First Error",0,1))</f>
        <v>REFINERY-REFINERY FRACTIONATION PLANT (RPO) 600 TPD</v>
      </c>
      <c r="M1473" s="10" t="e">
        <f>VLOOKUP(L1473,'Reference_data '!$A$2:$B$17,2,0)</f>
        <v>#N/A</v>
      </c>
      <c r="N1473" s="10" t="e">
        <f>VLOOKUP(L1473,'Reference_data '!$A$2:$C$18,3,0)</f>
        <v>#N/A</v>
      </c>
    </row>
    <row r="1474" spans="1:28" ht="26.5" customHeight="1" x14ac:dyDescent="0.35">
      <c r="A1474" s="10">
        <f t="shared" si="58"/>
        <v>11</v>
      </c>
      <c r="B1474" s="63">
        <f t="shared" si="59"/>
        <v>11</v>
      </c>
      <c r="C1474" s="398">
        <v>13177534</v>
      </c>
      <c r="D1474" s="394">
        <v>45002</v>
      </c>
      <c r="E1474" s="34" t="s">
        <v>2570</v>
      </c>
      <c r="F1474" s="34" t="s">
        <v>890</v>
      </c>
      <c r="G1474" s="34" t="s">
        <v>92</v>
      </c>
      <c r="H1474" s="34" t="s">
        <v>218</v>
      </c>
      <c r="I1474" s="34" t="s">
        <v>219</v>
      </c>
      <c r="J1474" s="34" t="s">
        <v>220</v>
      </c>
      <c r="K1474" s="4" t="str">
        <f>IF(_xlfn.XLOOKUP(LEFT(F1474,12),'Reference_data '!G:G,'Reference_data '!I:I,"First Error",0,1)="First Error",_xlfn.XLOOKUP(LEFT(F1474,7),'Reference_data '!G:G,'Reference_data '!H:H,"Second Error",0,1),_xlfn.XLOOKUP(LEFT(F1474,12),'Reference_data '!G:G,'Reference_data '!I:I,"First Error",0,1))</f>
        <v>PACKING</v>
      </c>
      <c r="L1474" s="63">
        <v>2799</v>
      </c>
      <c r="M1474" s="10" t="str">
        <f>VLOOKUP(L1474,'Reference_data '!$A$2:$B$17,2,0)</f>
        <v>Prakash</v>
      </c>
      <c r="N1474" s="10" t="str">
        <f>VLOOKUP(L1474,'Reference_data '!$A$2:$C$18,3,0)</f>
        <v>INS</v>
      </c>
      <c r="O1474" s="134">
        <v>45002</v>
      </c>
      <c r="Q1474" s="134">
        <v>45002</v>
      </c>
      <c r="S1474" s="139" t="s">
        <v>2571</v>
      </c>
    </row>
    <row r="1475" spans="1:28" ht="26.5" customHeight="1" x14ac:dyDescent="0.35">
      <c r="A1475" s="10">
        <f t="shared" ref="A1475:A1539" si="60">WEEKNUM($D1475,16)</f>
        <v>11</v>
      </c>
      <c r="B1475" s="63">
        <f t="shared" si="59"/>
        <v>11</v>
      </c>
      <c r="C1475" s="398">
        <v>13177535</v>
      </c>
      <c r="D1475" s="146">
        <v>45002</v>
      </c>
      <c r="E1475" s="34" t="s">
        <v>2572</v>
      </c>
      <c r="F1475" s="34" t="s">
        <v>465</v>
      </c>
      <c r="G1475" s="34" t="s">
        <v>10</v>
      </c>
      <c r="H1475" s="34" t="s">
        <v>327</v>
      </c>
      <c r="I1475" s="34" t="s">
        <v>219</v>
      </c>
      <c r="J1475" s="34" t="s">
        <v>220</v>
      </c>
      <c r="K1475" s="321" t="str">
        <f>IF(_xlfn.XLOOKUP(LEFT(F1475,12),'Reference_data '!G:G,'Reference_data '!I:I,"First Error",0,1)="First Error",_xlfn.XLOOKUP(LEFT(F1475,7),'Reference_data '!G:G,'Reference_data '!H:H,"Second Error",0,1),_xlfn.XLOOKUP(LEFT(F1475,12),'Reference_data '!G:G,'Reference_data '!I:I,"First Error",0,1))</f>
        <v>PACKING</v>
      </c>
      <c r="L1475" s="322">
        <v>2799</v>
      </c>
      <c r="M1475" s="10" t="str">
        <f>VLOOKUP(L1475,'Reference_data '!$A$2:$B$17,2,0)</f>
        <v>Prakash</v>
      </c>
      <c r="N1475" s="10" t="str">
        <f>VLOOKUP(L1475,'Reference_data '!$A$2:$C$18,3,0)</f>
        <v>INS</v>
      </c>
      <c r="O1475" s="322"/>
      <c r="P1475" s="322"/>
      <c r="Q1475" s="134">
        <v>45002</v>
      </c>
      <c r="R1475" s="322"/>
      <c r="S1475" s="324" t="s">
        <v>2573</v>
      </c>
    </row>
    <row r="1476" spans="1:28" ht="26.5" customHeight="1" x14ac:dyDescent="0.35">
      <c r="A1476" s="10">
        <f t="shared" si="60"/>
        <v>11</v>
      </c>
      <c r="B1476" s="63">
        <f t="shared" si="59"/>
        <v>1</v>
      </c>
      <c r="C1476" s="177">
        <v>13177537</v>
      </c>
      <c r="D1476" s="376">
        <v>45002</v>
      </c>
      <c r="E1476" s="25" t="s">
        <v>2574</v>
      </c>
      <c r="F1476" s="25" t="s">
        <v>394</v>
      </c>
      <c r="G1476" s="25" t="s">
        <v>61</v>
      </c>
      <c r="H1476" s="25" t="s">
        <v>237</v>
      </c>
      <c r="I1476" s="25" t="s">
        <v>219</v>
      </c>
      <c r="J1476" s="25" t="s">
        <v>220</v>
      </c>
      <c r="K1476" s="4" t="str">
        <f>IF(_xlfn.XLOOKUP(LEFT(F1476,12),'Reference_data '!G:G,'Reference_data '!I:I,"First Error",0,1)="First Error",_xlfn.XLOOKUP(LEFT(F1476,7),'Reference_data '!G:G,'Reference_data '!H:H,"Second Error",0,1),_xlfn.XLOOKUP(LEFT(F1476,12),'Reference_data '!G:G,'Reference_data '!I:I,"First Error",0,1))</f>
        <v>PACKING</v>
      </c>
      <c r="M1476" s="10" t="e">
        <f>VLOOKUP(L1476,'Reference_data '!$A$2:$B$17,2,0)</f>
        <v>#N/A</v>
      </c>
      <c r="N1476" s="10" t="e">
        <f>VLOOKUP(L1476,'Reference_data '!$A$2:$C$18,3,0)</f>
        <v>#N/A</v>
      </c>
      <c r="O1476" s="134">
        <v>45003</v>
      </c>
      <c r="P1476" s="134">
        <v>45008</v>
      </c>
      <c r="S1476" s="139" t="s">
        <v>2575</v>
      </c>
    </row>
    <row r="1477" spans="1:28" ht="26.5" customHeight="1" x14ac:dyDescent="0.35">
      <c r="A1477" s="10">
        <f t="shared" si="60"/>
        <v>11</v>
      </c>
      <c r="B1477" s="63" t="str">
        <f t="shared" si="59"/>
        <v/>
      </c>
      <c r="C1477" s="398">
        <v>13177560</v>
      </c>
      <c r="D1477" s="146">
        <v>45002</v>
      </c>
      <c r="E1477" s="34" t="s">
        <v>2576</v>
      </c>
      <c r="F1477" s="34" t="s">
        <v>1396</v>
      </c>
      <c r="G1477" s="34" t="s">
        <v>10</v>
      </c>
      <c r="H1477" s="34" t="s">
        <v>223</v>
      </c>
      <c r="I1477" s="34" t="s">
        <v>233</v>
      </c>
      <c r="J1477" s="34" t="s">
        <v>300</v>
      </c>
      <c r="K1477" s="327" t="str">
        <f>IF(_xlfn.XLOOKUP(LEFT(F1477,12),'Reference_data '!G:G,'Reference_data '!I:I,"First Error",0,1)="First Error",_xlfn.XLOOKUP(LEFT(F1477,7),'Reference_data '!G:G,'Reference_data '!H:H,"Second Error",0,1),_xlfn.XLOOKUP(LEFT(F1477,12),'Reference_data '!G:G,'Reference_data '!I:I,"First Error",0,1))</f>
        <v xml:space="preserve"> ETP</v>
      </c>
      <c r="L1477" s="148"/>
      <c r="M1477" s="32" t="e">
        <f>VLOOKUP(L1477,'Reference_data '!$A$2:$B$17,2,0)</f>
        <v>#N/A</v>
      </c>
      <c r="N1477" s="32" t="e">
        <f>VLOOKUP(L1477,'Reference_data '!$A$2:$C$18,3,0)</f>
        <v>#N/A</v>
      </c>
      <c r="O1477" s="148"/>
      <c r="P1477" s="148"/>
      <c r="Q1477" s="148"/>
      <c r="R1477" s="148"/>
      <c r="S1477" s="328" t="s">
        <v>2577</v>
      </c>
    </row>
    <row r="1478" spans="1:28" ht="26.5" customHeight="1" x14ac:dyDescent="0.35">
      <c r="A1478" s="10">
        <f t="shared" si="60"/>
        <v>1</v>
      </c>
      <c r="B1478" s="174">
        <f t="shared" si="59"/>
        <v>1</v>
      </c>
      <c r="C1478" s="177">
        <v>13131747</v>
      </c>
      <c r="D1478" s="43">
        <v>44928</v>
      </c>
      <c r="E1478" s="25" t="s">
        <v>2578</v>
      </c>
      <c r="F1478" s="25" t="s">
        <v>2579</v>
      </c>
      <c r="G1478" s="25" t="s">
        <v>10</v>
      </c>
      <c r="H1478" s="25" t="s">
        <v>223</v>
      </c>
      <c r="I1478" s="25" t="s">
        <v>233</v>
      </c>
      <c r="J1478" s="25" t="s">
        <v>220</v>
      </c>
      <c r="K1478" s="4" t="str">
        <f>IF(_xlfn.XLOOKUP(LEFT(F1478,12),'Reference_data '!G:G,'Reference_data '!I:I,"First Error",0,1)="First Error",_xlfn.XLOOKUP(LEFT(F1478,7),'Reference_data '!G:G,'Reference_data '!H:H,"Second Error",0,1),_xlfn.XLOOKUP(LEFT(F1478,12),'Reference_data '!G:G,'Reference_data '!I:I,"First Error",0,1))</f>
        <v>REFINERY-REFINERY FRACTIONATION PLANT (RPO) 600 TPD</v>
      </c>
      <c r="M1478" s="10" t="e">
        <f>VLOOKUP(L1478,'Reference_data '!$A$2:$B$17,2,0)</f>
        <v>#N/A</v>
      </c>
      <c r="N1478" s="10" t="e">
        <f>VLOOKUP(L1478,'Reference_data '!$A$2:$C$18,3,0)</f>
        <v>#N/A</v>
      </c>
      <c r="T1478" s="382"/>
    </row>
    <row r="1479" spans="1:28" ht="26.5" customHeight="1" x14ac:dyDescent="0.35">
      <c r="A1479" s="10">
        <f t="shared" si="60"/>
        <v>2</v>
      </c>
      <c r="B1479" s="10">
        <f t="shared" si="59"/>
        <v>1</v>
      </c>
      <c r="C1479" s="398">
        <v>13137995</v>
      </c>
      <c r="D1479" s="146">
        <v>44937</v>
      </c>
      <c r="E1479" s="34" t="s">
        <v>2580</v>
      </c>
      <c r="F1479" s="34" t="s">
        <v>163</v>
      </c>
      <c r="G1479" s="34" t="s">
        <v>10</v>
      </c>
      <c r="H1479" s="34" t="s">
        <v>218</v>
      </c>
      <c r="I1479" s="34" t="s">
        <v>251</v>
      </c>
      <c r="J1479" s="34" t="s">
        <v>220</v>
      </c>
      <c r="K1479" s="326" t="str">
        <f>IF(_xlfn.XLOOKUP(LEFT(F1479,12),'Reference_data '!G:G,'Reference_data '!I:I,"First Error",0,1)="First Error",_xlfn.XLOOKUP(LEFT(F1479,7),'Reference_data '!G:G,'Reference_data '!H:H,"Second Error",0,1),_xlfn.XLOOKUP(LEFT(F1479,12),'Reference_data '!G:G,'Reference_data '!I:I,"First Error",0,1))</f>
        <v>REFINERY-REFINERY FRACTIONATION PLANT (RPO) 600 TPD</v>
      </c>
      <c r="L1479" s="242"/>
      <c r="M1479" s="30" t="e">
        <f>VLOOKUP(L1479,'Reference_data '!$A$2:$B$17,2,0)</f>
        <v>#N/A</v>
      </c>
      <c r="N1479" s="30" t="e">
        <f>VLOOKUP(L1479,'Reference_data '!$A$2:$C$18,3,0)</f>
        <v>#N/A</v>
      </c>
      <c r="O1479" s="242"/>
      <c r="P1479" s="242"/>
      <c r="Q1479" s="242"/>
      <c r="R1479" s="242"/>
      <c r="S1479" s="241"/>
    </row>
    <row r="1480" spans="1:28" ht="26.5" customHeight="1" x14ac:dyDescent="0.35">
      <c r="A1480" s="10">
        <f t="shared" si="60"/>
        <v>11</v>
      </c>
      <c r="B1480" s="63">
        <f t="shared" si="59"/>
        <v>1</v>
      </c>
      <c r="C1480" s="398">
        <v>13177605</v>
      </c>
      <c r="D1480" s="146">
        <v>45002</v>
      </c>
      <c r="E1480" s="34" t="s">
        <v>2581</v>
      </c>
      <c r="F1480" s="34" t="s">
        <v>30</v>
      </c>
      <c r="G1480" s="34" t="s">
        <v>61</v>
      </c>
      <c r="H1480" s="34" t="s">
        <v>327</v>
      </c>
      <c r="I1480" s="34" t="s">
        <v>328</v>
      </c>
      <c r="J1480" s="34" t="s">
        <v>220</v>
      </c>
      <c r="K1480" s="4" t="str">
        <f>IF(_xlfn.XLOOKUP(LEFT(F1480,12),'Reference_data '!G:G,'Reference_data '!I:I,"First Error",0,1)="First Error",_xlfn.XLOOKUP(LEFT(F1480,7),'Reference_data '!G:G,'Reference_data '!H:H,"Second Error",0,1),_xlfn.XLOOKUP(LEFT(F1480,12),'Reference_data '!G:G,'Reference_data '!I:I,"First Error",0,1))</f>
        <v xml:space="preserve"> ETP</v>
      </c>
      <c r="M1480" s="10" t="e">
        <f>VLOOKUP(L1480,'Reference_data '!$A$2:$B$17,2,0)</f>
        <v>#N/A</v>
      </c>
      <c r="N1480" s="10" t="e">
        <f>VLOOKUP(L1480,'Reference_data '!$A$2:$C$18,3,0)</f>
        <v>#N/A</v>
      </c>
      <c r="O1480" s="134">
        <v>45002</v>
      </c>
    </row>
    <row r="1481" spans="1:28" ht="26.5" customHeight="1" x14ac:dyDescent="0.35">
      <c r="A1481" s="10">
        <f t="shared" si="60"/>
        <v>11</v>
      </c>
      <c r="B1481" s="63">
        <f t="shared" si="59"/>
        <v>1</v>
      </c>
      <c r="C1481" s="177">
        <v>13177606</v>
      </c>
      <c r="D1481" s="146">
        <v>45002</v>
      </c>
      <c r="E1481" s="34" t="s">
        <v>2582</v>
      </c>
      <c r="F1481" s="34" t="s">
        <v>80</v>
      </c>
      <c r="G1481" s="34" t="s">
        <v>10</v>
      </c>
      <c r="H1481" s="34" t="s">
        <v>223</v>
      </c>
      <c r="I1481" s="34" t="s">
        <v>233</v>
      </c>
      <c r="J1481" s="34" t="s">
        <v>220</v>
      </c>
      <c r="K1481" s="4" t="str">
        <f>IF(_xlfn.XLOOKUP(LEFT(F1481,12),'Reference_data '!G:G,'Reference_data '!I:I,"First Error",0,1)="First Error",_xlfn.XLOOKUP(LEFT(F1481,7),'Reference_data '!G:G,'Reference_data '!H:H,"Second Error",0,1),_xlfn.XLOOKUP(LEFT(F1481,12),'Reference_data '!G:G,'Reference_data '!I:I,"First Error",0,1))</f>
        <v>PACKING</v>
      </c>
      <c r="M1481" s="10" t="e">
        <f>VLOOKUP(L1481,'Reference_data '!$A$2:$B$17,2,0)</f>
        <v>#N/A</v>
      </c>
      <c r="N1481" s="10" t="e">
        <f>VLOOKUP(L1481,'Reference_data '!$A$2:$C$18,3,0)</f>
        <v>#N/A</v>
      </c>
      <c r="S1481" s="139" t="s">
        <v>193</v>
      </c>
    </row>
    <row r="1482" spans="1:28" ht="26.5" customHeight="1" x14ac:dyDescent="0.35">
      <c r="A1482" s="10">
        <f t="shared" si="60"/>
        <v>11</v>
      </c>
      <c r="B1482" s="63" t="str">
        <f t="shared" si="59"/>
        <v/>
      </c>
      <c r="C1482" s="177">
        <v>13177608</v>
      </c>
      <c r="D1482" s="146">
        <v>45002</v>
      </c>
      <c r="E1482" s="34" t="s">
        <v>2583</v>
      </c>
      <c r="F1482" s="34" t="s">
        <v>1228</v>
      </c>
      <c r="G1482" s="34" t="s">
        <v>10</v>
      </c>
      <c r="H1482" s="34" t="s">
        <v>218</v>
      </c>
      <c r="I1482" s="34" t="s">
        <v>435</v>
      </c>
      <c r="J1482" s="34" t="s">
        <v>228</v>
      </c>
      <c r="K1482" s="4" t="str">
        <f>IF(_xlfn.XLOOKUP(LEFT(F1482,12),'Reference_data '!G:G,'Reference_data '!I:I,"First Error",0,1)="First Error",_xlfn.XLOOKUP(LEFT(F1482,7),'Reference_data '!G:G,'Reference_data '!H:H,"Second Error",0,1),_xlfn.XLOOKUP(LEFT(F1482,12),'Reference_data '!G:G,'Reference_data '!I:I,"First Error",0,1))</f>
        <v>PACKING</v>
      </c>
      <c r="M1482" s="10" t="e">
        <f>VLOOKUP(L1482,'Reference_data '!$A$2:$B$17,2,0)</f>
        <v>#N/A</v>
      </c>
      <c r="N1482" s="10" t="e">
        <f>VLOOKUP(L1482,'Reference_data '!$A$2:$C$18,3,0)</f>
        <v>#N/A</v>
      </c>
    </row>
    <row r="1483" spans="1:28" ht="26.5" customHeight="1" x14ac:dyDescent="0.35">
      <c r="A1483" s="10">
        <f t="shared" si="60"/>
        <v>11</v>
      </c>
      <c r="B1483" s="63">
        <f t="shared" si="59"/>
        <v>1</v>
      </c>
      <c r="C1483" s="177">
        <v>13177609</v>
      </c>
      <c r="D1483" s="146">
        <v>45002</v>
      </c>
      <c r="E1483" s="34" t="s">
        <v>2584</v>
      </c>
      <c r="F1483" s="34" t="s">
        <v>1921</v>
      </c>
      <c r="G1483" s="34" t="s">
        <v>10</v>
      </c>
      <c r="H1483" s="34" t="s">
        <v>218</v>
      </c>
      <c r="I1483" s="34" t="s">
        <v>435</v>
      </c>
      <c r="J1483" s="34" t="s">
        <v>220</v>
      </c>
      <c r="K1483" s="4" t="str">
        <f>IF(_xlfn.XLOOKUP(LEFT(F1483,12),'Reference_data '!G:G,'Reference_data '!I:I,"First Error",0,1)="First Error",_xlfn.XLOOKUP(LEFT(F1483,7),'Reference_data '!G:G,'Reference_data '!H:H,"Second Error",0,1),_xlfn.XLOOKUP(LEFT(F1483,12),'Reference_data '!G:G,'Reference_data '!I:I,"First Error",0,1))</f>
        <v>PACKING</v>
      </c>
      <c r="M1483" s="10" t="e">
        <f>VLOOKUP(L1483,'Reference_data '!$A$2:$B$17,2,0)</f>
        <v>#N/A</v>
      </c>
      <c r="N1483" s="10" t="e">
        <f>VLOOKUP(L1483,'Reference_data '!$A$2:$C$18,3,0)</f>
        <v>#N/A</v>
      </c>
    </row>
    <row r="1484" spans="1:28" ht="26.5" customHeight="1" x14ac:dyDescent="0.35">
      <c r="A1484" s="10">
        <f t="shared" si="60"/>
        <v>4</v>
      </c>
      <c r="B1484" s="10">
        <f t="shared" si="59"/>
        <v>1</v>
      </c>
      <c r="C1484" s="398">
        <v>13143532</v>
      </c>
      <c r="D1484" s="146">
        <v>44947</v>
      </c>
      <c r="E1484" s="34" t="s">
        <v>2585</v>
      </c>
      <c r="F1484" s="34" t="s">
        <v>2541</v>
      </c>
      <c r="G1484" s="34" t="s">
        <v>10</v>
      </c>
      <c r="H1484" s="34" t="s">
        <v>218</v>
      </c>
      <c r="I1484" s="34" t="s">
        <v>263</v>
      </c>
      <c r="J1484" s="34" t="s">
        <v>220</v>
      </c>
      <c r="K1484" s="4" t="str">
        <f>IF(_xlfn.XLOOKUP(LEFT(F1484,12),'Reference_data '!G:G,'Reference_data '!I:I,"First Error",0,1)="First Error",_xlfn.XLOOKUP(LEFT(F1484,7),'Reference_data '!G:G,'Reference_data '!H:H,"Second Error",0,1),_xlfn.XLOOKUP(LEFT(F1484,12),'Reference_data '!G:G,'Reference_data '!I:I,"First Error",0,1))</f>
        <v>REFINERY-REFINERY FRACTIONATION PLANT (RPO) 600 TPD</v>
      </c>
      <c r="M1484" s="10" t="e">
        <f>VLOOKUP(L1484,'Reference_data '!$A$2:$B$17,2,0)</f>
        <v>#N/A</v>
      </c>
      <c r="N1484" s="10" t="e">
        <f>VLOOKUP(L1484,'Reference_data '!$A$2:$C$18,3,0)</f>
        <v>#N/A</v>
      </c>
    </row>
    <row r="1485" spans="1:28" ht="26.5" customHeight="1" x14ac:dyDescent="0.35">
      <c r="A1485" s="10">
        <f t="shared" si="60"/>
        <v>11</v>
      </c>
      <c r="B1485" s="63">
        <f t="shared" si="59"/>
        <v>12</v>
      </c>
      <c r="C1485" s="398">
        <v>13178045</v>
      </c>
      <c r="D1485" s="146">
        <v>45002</v>
      </c>
      <c r="E1485" s="34" t="s">
        <v>2586</v>
      </c>
      <c r="F1485" s="34" t="s">
        <v>1579</v>
      </c>
      <c r="G1485" s="34" t="s">
        <v>92</v>
      </c>
      <c r="H1485" s="34" t="s">
        <v>223</v>
      </c>
      <c r="I1485" s="34" t="s">
        <v>344</v>
      </c>
      <c r="J1485" s="34" t="s">
        <v>220</v>
      </c>
      <c r="K1485" s="4" t="str">
        <f>IF(_xlfn.XLOOKUP(LEFT(F1485,12),'Reference_data '!G:G,'Reference_data '!I:I,"First Error",0,1)="First Error",_xlfn.XLOOKUP(LEFT(F1485,7),'Reference_data '!G:G,'Reference_data '!H:H,"Second Error",0,1),_xlfn.XLOOKUP(LEFT(F1485,12),'Reference_data '!G:G,'Reference_data '!I:I,"First Error",0,1))</f>
        <v xml:space="preserve"> ETP</v>
      </c>
      <c r="L1485" s="63">
        <v>3346</v>
      </c>
      <c r="M1485" s="10" t="str">
        <f>VLOOKUP(L1485,'Reference_data '!$A$2:$B$17,2,0)</f>
        <v>Manish</v>
      </c>
      <c r="N1485" s="10" t="str">
        <f>VLOOKUP(L1485,'Reference_data '!$A$2:$C$18,3,0)</f>
        <v>INS</v>
      </c>
      <c r="O1485" s="134">
        <v>45003</v>
      </c>
      <c r="Q1485" s="134">
        <v>45003</v>
      </c>
      <c r="R1485" s="63">
        <v>7</v>
      </c>
      <c r="S1485" s="139" t="s">
        <v>2587</v>
      </c>
      <c r="AB1485" s="64" t="s">
        <v>140</v>
      </c>
    </row>
    <row r="1486" spans="1:28" ht="26.5" customHeight="1" x14ac:dyDescent="0.35">
      <c r="A1486" s="10">
        <f t="shared" si="60"/>
        <v>11</v>
      </c>
      <c r="B1486" s="63">
        <f t="shared" si="59"/>
        <v>1</v>
      </c>
      <c r="C1486" s="398">
        <v>13178046</v>
      </c>
      <c r="D1486" s="146">
        <v>45002</v>
      </c>
      <c r="E1486" s="34" t="s">
        <v>2588</v>
      </c>
      <c r="F1486" s="34" t="s">
        <v>2589</v>
      </c>
      <c r="G1486" s="34" t="s">
        <v>10</v>
      </c>
      <c r="H1486" s="34" t="s">
        <v>218</v>
      </c>
      <c r="I1486" s="34" t="s">
        <v>344</v>
      </c>
      <c r="J1486" s="34" t="s">
        <v>220</v>
      </c>
      <c r="K1486" s="4" t="str">
        <f>IF(_xlfn.XLOOKUP(LEFT(F1486,12),'Reference_data '!G:G,'Reference_data '!I:I,"First Error",0,1)="First Error",_xlfn.XLOOKUP(LEFT(F1486,7),'Reference_data '!G:G,'Reference_data '!H:H,"Second Error",0,1),_xlfn.XLOOKUP(LEFT(F1486,12),'Reference_data '!G:G,'Reference_data '!I:I,"First Error",0,1))</f>
        <v xml:space="preserve"> ETP</v>
      </c>
      <c r="M1486" s="10" t="e">
        <f>VLOOKUP(L1486,'Reference_data '!$A$2:$B$17,2,0)</f>
        <v>#N/A</v>
      </c>
      <c r="N1486" s="10" t="e">
        <f>VLOOKUP(L1486,'Reference_data '!$A$2:$C$18,3,0)</f>
        <v>#N/A</v>
      </c>
      <c r="O1486" s="134">
        <v>45012</v>
      </c>
      <c r="P1486" s="134">
        <v>45016</v>
      </c>
    </row>
    <row r="1487" spans="1:28" ht="26.5" customHeight="1" x14ac:dyDescent="0.35">
      <c r="A1487" s="10">
        <f t="shared" si="60"/>
        <v>4</v>
      </c>
      <c r="B1487" s="10">
        <f t="shared" si="59"/>
        <v>4</v>
      </c>
      <c r="C1487" s="398">
        <v>13144497</v>
      </c>
      <c r="D1487" s="146">
        <v>44949</v>
      </c>
      <c r="E1487" s="34" t="s">
        <v>2590</v>
      </c>
      <c r="F1487" s="34" t="s">
        <v>2591</v>
      </c>
      <c r="G1487" s="34" t="s">
        <v>92</v>
      </c>
      <c r="H1487" s="34" t="s">
        <v>218</v>
      </c>
      <c r="I1487" s="34" t="s">
        <v>263</v>
      </c>
      <c r="J1487" s="64" t="s">
        <v>220</v>
      </c>
      <c r="K1487" s="4" t="str">
        <f>IF(_xlfn.XLOOKUP(LEFT(F1487,12),'Reference_data '!G:G,'Reference_data '!I:I,"First Error",0,1)="First Error",_xlfn.XLOOKUP(LEFT(F1487,7),'Reference_data '!G:G,'Reference_data '!H:H,"Second Error",0,1),_xlfn.XLOOKUP(LEFT(F1487,12),'Reference_data '!G:G,'Reference_data '!I:I,"First Error",0,1))</f>
        <v>REFINERY-REFINERY FRACTIONATION PLANT (RPO) 600 TPD</v>
      </c>
      <c r="L1487" s="63">
        <v>3346</v>
      </c>
      <c r="M1487" s="10" t="str">
        <f>VLOOKUP(L1487,'Reference_data '!$A$2:$B$17,2,0)</f>
        <v>Manish</v>
      </c>
      <c r="N1487" s="10" t="str">
        <f>VLOOKUP(L1487,'Reference_data '!$A$2:$C$18,3,0)</f>
        <v>INS</v>
      </c>
      <c r="O1487" s="134">
        <v>44949</v>
      </c>
      <c r="Q1487" s="134">
        <v>44949</v>
      </c>
      <c r="R1487" s="63">
        <v>0.4</v>
      </c>
      <c r="AA1487" s="64" t="s">
        <v>14</v>
      </c>
    </row>
    <row r="1488" spans="1:28" ht="26.5" customHeight="1" x14ac:dyDescent="0.35">
      <c r="A1488" s="10">
        <f t="shared" si="60"/>
        <v>12</v>
      </c>
      <c r="B1488" s="63">
        <f t="shared" si="59"/>
        <v>15</v>
      </c>
      <c r="C1488" s="398">
        <v>13178172</v>
      </c>
      <c r="D1488" s="394">
        <v>45004</v>
      </c>
      <c r="E1488" s="34" t="s">
        <v>2592</v>
      </c>
      <c r="F1488" s="34" t="s">
        <v>186</v>
      </c>
      <c r="G1488" s="34" t="s">
        <v>61</v>
      </c>
      <c r="H1488" s="34" t="s">
        <v>218</v>
      </c>
      <c r="I1488" s="34" t="s">
        <v>238</v>
      </c>
      <c r="J1488" s="34" t="s">
        <v>220</v>
      </c>
      <c r="K1488" s="4" t="str">
        <f>IF(_xlfn.XLOOKUP(LEFT(F1488,12),'Reference_data '!G:G,'Reference_data '!I:I,"First Error",0,1)="First Error",_xlfn.XLOOKUP(LEFT(F1488,7),'Reference_data '!G:G,'Reference_data '!H:H,"Second Error",0,1),_xlfn.XLOOKUP(LEFT(F1488,12),'Reference_data '!G:G,'Reference_data '!I:I,"First Error",0,1))</f>
        <v>PACKING-MOULDING PLANT</v>
      </c>
      <c r="L1488" s="63">
        <v>2790</v>
      </c>
      <c r="M1488" s="10" t="str">
        <f>VLOOKUP(L1488,'Reference_data '!$A$2:$B$17,2,0)</f>
        <v>Ronak</v>
      </c>
      <c r="N1488" s="10" t="str">
        <f>VLOOKUP(L1488,'Reference_data '!$A$2:$C$18,3,0)</f>
        <v>ELE</v>
      </c>
      <c r="O1488" s="134">
        <v>45005</v>
      </c>
      <c r="Q1488" s="134">
        <v>45026</v>
      </c>
      <c r="R1488" s="63">
        <v>4</v>
      </c>
      <c r="S1488" s="139" t="s">
        <v>2593</v>
      </c>
    </row>
    <row r="1489" spans="1:28" ht="26.5" customHeight="1" x14ac:dyDescent="0.35">
      <c r="A1489" s="10">
        <f t="shared" si="60"/>
        <v>4</v>
      </c>
      <c r="B1489" s="10">
        <f t="shared" si="59"/>
        <v>4</v>
      </c>
      <c r="C1489" s="398">
        <v>13146055</v>
      </c>
      <c r="D1489" s="146">
        <v>44951</v>
      </c>
      <c r="E1489" s="34" t="s">
        <v>2594</v>
      </c>
      <c r="F1489" s="34" t="s">
        <v>2541</v>
      </c>
      <c r="G1489" s="34" t="s">
        <v>10</v>
      </c>
      <c r="H1489" s="34" t="s">
        <v>218</v>
      </c>
      <c r="I1489" s="34" t="s">
        <v>251</v>
      </c>
      <c r="J1489" s="34" t="s">
        <v>220</v>
      </c>
      <c r="K1489" s="4" t="str">
        <f>IF(_xlfn.XLOOKUP(LEFT(F1489,12),'Reference_data '!G:G,'Reference_data '!I:I,"First Error",0,1)="First Error",_xlfn.XLOOKUP(LEFT(F1489,7),'Reference_data '!G:G,'Reference_data '!H:H,"Second Error",0,1),_xlfn.XLOOKUP(LEFT(F1489,12),'Reference_data '!G:G,'Reference_data '!I:I,"First Error",0,1))</f>
        <v>REFINERY-REFINERY FRACTIONATION PLANT (RPO) 600 TPD</v>
      </c>
      <c r="L1489" s="63">
        <v>2785</v>
      </c>
      <c r="M1489" s="10" t="str">
        <f>VLOOKUP(L1489,'Reference_data '!$A$2:$B$17,2,0)</f>
        <v>Manu</v>
      </c>
      <c r="N1489" s="10" t="str">
        <f>VLOOKUP(L1489,'Reference_data '!$A$2:$C$18,3,0)</f>
        <v>MEC</v>
      </c>
      <c r="O1489" s="134">
        <v>44951</v>
      </c>
      <c r="Q1489" s="134">
        <v>44951</v>
      </c>
      <c r="R1489" s="63">
        <v>0.5</v>
      </c>
    </row>
    <row r="1490" spans="1:28" ht="26.5" customHeight="1" x14ac:dyDescent="0.35">
      <c r="A1490" s="10">
        <f t="shared" si="60"/>
        <v>4</v>
      </c>
      <c r="B1490" s="10">
        <f t="shared" si="59"/>
        <v>1</v>
      </c>
      <c r="C1490" s="398">
        <v>13146234</v>
      </c>
      <c r="D1490" s="146">
        <v>44952</v>
      </c>
      <c r="E1490" s="34" t="s">
        <v>2595</v>
      </c>
      <c r="F1490" s="34" t="s">
        <v>163</v>
      </c>
      <c r="G1490" s="34" t="s">
        <v>10</v>
      </c>
      <c r="H1490" s="34" t="s">
        <v>218</v>
      </c>
      <c r="I1490" s="34" t="s">
        <v>291</v>
      </c>
      <c r="J1490" s="34" t="s">
        <v>220</v>
      </c>
      <c r="K1490" s="4" t="str">
        <f>IF(_xlfn.XLOOKUP(LEFT(F1490,12),'Reference_data '!G:G,'Reference_data '!I:I,"First Error",0,1)="First Error",_xlfn.XLOOKUP(LEFT(F1490,7),'Reference_data '!G:G,'Reference_data '!H:H,"Second Error",0,1),_xlfn.XLOOKUP(LEFT(F1490,12),'Reference_data '!G:G,'Reference_data '!I:I,"First Error",0,1))</f>
        <v>REFINERY-REFINERY FRACTIONATION PLANT (RPO) 600 TPD</v>
      </c>
      <c r="M1490" s="10" t="e">
        <f>VLOOKUP(L1490,'Reference_data '!$A$2:$B$17,2,0)</f>
        <v>#N/A</v>
      </c>
      <c r="N1490" s="10" t="e">
        <f>VLOOKUP(L1490,'Reference_data '!$A$2:$C$18,3,0)</f>
        <v>#N/A</v>
      </c>
    </row>
    <row r="1491" spans="1:28" ht="26.5" customHeight="1" x14ac:dyDescent="0.35">
      <c r="A1491" s="10">
        <f t="shared" si="60"/>
        <v>12</v>
      </c>
      <c r="B1491" s="63">
        <f t="shared" si="59"/>
        <v>12</v>
      </c>
      <c r="C1491" s="398">
        <v>13178336</v>
      </c>
      <c r="D1491" s="146">
        <v>45004</v>
      </c>
      <c r="E1491" s="34" t="s">
        <v>2596</v>
      </c>
      <c r="F1491" s="34" t="s">
        <v>217</v>
      </c>
      <c r="G1491" s="34" t="s">
        <v>10</v>
      </c>
      <c r="H1491" s="34" t="s">
        <v>218</v>
      </c>
      <c r="I1491" s="34" t="s">
        <v>435</v>
      </c>
      <c r="J1491" s="34" t="s">
        <v>220</v>
      </c>
      <c r="K1491" s="4" t="str">
        <f>IF(_xlfn.XLOOKUP(LEFT(F1491,12),'Reference_data '!G:G,'Reference_data '!I:I,"First Error",0,1)="First Error",_xlfn.XLOOKUP(LEFT(F1491,7),'Reference_data '!G:G,'Reference_data '!H:H,"Second Error",0,1),_xlfn.XLOOKUP(LEFT(F1491,12),'Reference_data '!G:G,'Reference_data '!I:I,"First Error",0,1))</f>
        <v>PACKING</v>
      </c>
      <c r="L1491" s="63">
        <v>3346</v>
      </c>
      <c r="M1491" s="10" t="str">
        <f>VLOOKUP(L1491,'Reference_data '!$A$2:$B$17,2,0)</f>
        <v>Manish</v>
      </c>
      <c r="N1491" s="10" t="str">
        <f>VLOOKUP(L1491,'Reference_data '!$A$2:$C$18,3,0)</f>
        <v>INS</v>
      </c>
      <c r="O1491" s="134">
        <v>45004</v>
      </c>
      <c r="Q1491" s="134">
        <v>45004</v>
      </c>
      <c r="R1491" s="63">
        <v>0.5</v>
      </c>
      <c r="S1491" s="139" t="s">
        <v>221</v>
      </c>
    </row>
    <row r="1492" spans="1:28" ht="26.5" customHeight="1" x14ac:dyDescent="0.35">
      <c r="A1492" s="10">
        <f t="shared" si="60"/>
        <v>12</v>
      </c>
      <c r="B1492" s="63">
        <f t="shared" si="59"/>
        <v>12</v>
      </c>
      <c r="C1492" s="398">
        <v>13178337</v>
      </c>
      <c r="D1492" s="146">
        <v>45004</v>
      </c>
      <c r="E1492" s="34" t="s">
        <v>2597</v>
      </c>
      <c r="F1492" s="34" t="s">
        <v>217</v>
      </c>
      <c r="G1492" s="34" t="s">
        <v>10</v>
      </c>
      <c r="H1492" s="34" t="s">
        <v>218</v>
      </c>
      <c r="I1492" s="34" t="s">
        <v>435</v>
      </c>
      <c r="J1492" s="34" t="s">
        <v>220</v>
      </c>
      <c r="K1492" s="4" t="str">
        <f>IF(_xlfn.XLOOKUP(LEFT(F1492,12),'Reference_data '!G:G,'Reference_data '!I:I,"First Error",0,1)="First Error",_xlfn.XLOOKUP(LEFT(F1492,7),'Reference_data '!G:G,'Reference_data '!H:H,"Second Error",0,1),_xlfn.XLOOKUP(LEFT(F1492,12),'Reference_data '!G:G,'Reference_data '!I:I,"First Error",0,1))</f>
        <v>PACKING</v>
      </c>
      <c r="L1492" s="63">
        <v>2785</v>
      </c>
      <c r="M1492" s="10" t="str">
        <f>VLOOKUP(L1492,'Reference_data '!$A$2:$B$17,2,0)</f>
        <v>Manu</v>
      </c>
      <c r="N1492" s="10" t="str">
        <f>VLOOKUP(L1492,'Reference_data '!$A$2:$C$18,3,0)</f>
        <v>MEC</v>
      </c>
      <c r="O1492" s="134">
        <v>45005</v>
      </c>
      <c r="Q1492" s="134">
        <v>45007</v>
      </c>
      <c r="R1492" s="63">
        <v>1</v>
      </c>
    </row>
    <row r="1493" spans="1:28" ht="26.5" customHeight="1" x14ac:dyDescent="0.35">
      <c r="A1493" s="10">
        <f t="shared" si="60"/>
        <v>12</v>
      </c>
      <c r="B1493" s="63">
        <f t="shared" si="59"/>
        <v>12</v>
      </c>
      <c r="C1493" s="398">
        <v>13178375</v>
      </c>
      <c r="D1493" s="146">
        <v>45004</v>
      </c>
      <c r="E1493" s="34" t="s">
        <v>2598</v>
      </c>
      <c r="F1493" s="34" t="s">
        <v>2599</v>
      </c>
      <c r="G1493" s="34" t="s">
        <v>10</v>
      </c>
      <c r="H1493" s="34" t="s">
        <v>218</v>
      </c>
      <c r="I1493" s="34" t="s">
        <v>435</v>
      </c>
      <c r="J1493" s="34" t="s">
        <v>220</v>
      </c>
      <c r="K1493" s="4" t="str">
        <f>IF(_xlfn.XLOOKUP(LEFT(F1493,12),'Reference_data '!G:G,'Reference_data '!I:I,"First Error",0,1)="First Error",_xlfn.XLOOKUP(LEFT(F1493,7),'Reference_data '!G:G,'Reference_data '!H:H,"Second Error",0,1),_xlfn.XLOOKUP(LEFT(F1493,12),'Reference_data '!G:G,'Reference_data '!I:I,"First Error",0,1))</f>
        <v>PACKING</v>
      </c>
      <c r="L1493" s="63">
        <v>2783</v>
      </c>
      <c r="M1493" s="10" t="str">
        <f>VLOOKUP(L1493,'Reference_data '!$A$2:$B$17,2,0)</f>
        <v>Vipul</v>
      </c>
      <c r="N1493" s="10" t="str">
        <f>VLOOKUP(L1493,'Reference_data '!$A$2:$C$18,3,0)</f>
        <v>MEC</v>
      </c>
      <c r="O1493" s="134">
        <v>45004</v>
      </c>
      <c r="Q1493" s="134">
        <v>45004</v>
      </c>
      <c r="R1493" s="63">
        <v>1</v>
      </c>
      <c r="AB1493" s="64" t="s">
        <v>14</v>
      </c>
    </row>
    <row r="1494" spans="1:28" ht="26.5" customHeight="1" x14ac:dyDescent="0.35">
      <c r="A1494" s="10">
        <f t="shared" si="60"/>
        <v>4</v>
      </c>
      <c r="B1494" s="10">
        <f t="shared" si="59"/>
        <v>4</v>
      </c>
      <c r="C1494" s="398">
        <v>13146536</v>
      </c>
      <c r="D1494" s="146">
        <v>44952</v>
      </c>
      <c r="E1494" s="34" t="s">
        <v>2600</v>
      </c>
      <c r="F1494" s="34" t="s">
        <v>2567</v>
      </c>
      <c r="G1494" s="34" t="s">
        <v>92</v>
      </c>
      <c r="H1494" s="34" t="s">
        <v>218</v>
      </c>
      <c r="I1494" s="34" t="s">
        <v>287</v>
      </c>
      <c r="J1494" s="34" t="s">
        <v>220</v>
      </c>
      <c r="K1494" s="4" t="str">
        <f>IF(_xlfn.XLOOKUP(LEFT(F1494,12),'Reference_data '!G:G,'Reference_data '!I:I,"First Error",0,1)="First Error",_xlfn.XLOOKUP(LEFT(F1494,7),'Reference_data '!G:G,'Reference_data '!H:H,"Second Error",0,1),_xlfn.XLOOKUP(LEFT(F1494,12),'Reference_data '!G:G,'Reference_data '!I:I,"First Error",0,1))</f>
        <v>REFINERY-REFINERY FRACTIONATION PLANT (RPO) 600 TPD</v>
      </c>
      <c r="L1494" s="63">
        <v>2800</v>
      </c>
      <c r="M1494" s="10" t="str">
        <f>VLOOKUP(L1494,'Reference_data '!$A$2:$B$17,2,0)</f>
        <v>Dhaval</v>
      </c>
      <c r="N1494" s="10" t="str">
        <f>VLOOKUP(L1494,'Reference_data '!$A$2:$C$18,3,0)</f>
        <v>INS</v>
      </c>
      <c r="O1494" s="134">
        <v>44952</v>
      </c>
      <c r="Q1494" s="134">
        <v>44952</v>
      </c>
      <c r="S1494" s="139" t="s">
        <v>2601</v>
      </c>
    </row>
    <row r="1495" spans="1:28" ht="26.5" customHeight="1" x14ac:dyDescent="0.35">
      <c r="A1495" s="10">
        <f t="shared" si="60"/>
        <v>12</v>
      </c>
      <c r="B1495" s="63">
        <f t="shared" si="59"/>
        <v>12</v>
      </c>
      <c r="C1495" s="398">
        <v>13178477</v>
      </c>
      <c r="D1495" s="394">
        <v>45005</v>
      </c>
      <c r="E1495" s="34" t="s">
        <v>2602</v>
      </c>
      <c r="F1495" s="34" t="s">
        <v>909</v>
      </c>
      <c r="G1495" s="34" t="s">
        <v>92</v>
      </c>
      <c r="H1495" s="34" t="s">
        <v>218</v>
      </c>
      <c r="I1495" s="34" t="s">
        <v>285</v>
      </c>
      <c r="J1495" s="34" t="s">
        <v>220</v>
      </c>
      <c r="K1495" s="4" t="str">
        <f>IF(_xlfn.XLOOKUP(LEFT(F1495,12),'Reference_data '!G:G,'Reference_data '!I:I,"First Error",0,1)="First Error",_xlfn.XLOOKUP(LEFT(F1495,7),'Reference_data '!G:G,'Reference_data '!H:H,"Second Error",0,1),_xlfn.XLOOKUP(LEFT(F1495,12),'Reference_data '!G:G,'Reference_data '!I:I,"First Error",0,1))</f>
        <v>PACKING</v>
      </c>
      <c r="L1495" s="63">
        <v>2784</v>
      </c>
      <c r="M1495" s="10" t="str">
        <f>VLOOKUP(L1495,'Reference_data '!$A$2:$B$17,2,0)</f>
        <v>Jignesh</v>
      </c>
      <c r="N1495" s="10" t="str">
        <f>VLOOKUP(L1495,'Reference_data '!$A$2:$C$18,3,0)</f>
        <v>MEC</v>
      </c>
      <c r="O1495" s="134">
        <v>45005</v>
      </c>
      <c r="Q1495" s="134">
        <v>45007</v>
      </c>
      <c r="R1495" s="63">
        <v>0.5</v>
      </c>
      <c r="S1495" s="139" t="s">
        <v>2603</v>
      </c>
      <c r="AA1495" s="64" t="s">
        <v>14</v>
      </c>
    </row>
    <row r="1496" spans="1:28" ht="26.5" customHeight="1" x14ac:dyDescent="0.35">
      <c r="A1496" s="10">
        <f t="shared" si="60"/>
        <v>12</v>
      </c>
      <c r="B1496" s="63">
        <f t="shared" si="59"/>
        <v>12</v>
      </c>
      <c r="C1496" s="398">
        <v>13178566</v>
      </c>
      <c r="D1496" s="146">
        <v>45005</v>
      </c>
      <c r="E1496" s="34" t="s">
        <v>2604</v>
      </c>
      <c r="F1496" s="34" t="s">
        <v>2605</v>
      </c>
      <c r="G1496" s="34" t="s">
        <v>10</v>
      </c>
      <c r="H1496" s="34" t="s">
        <v>288</v>
      </c>
      <c r="I1496" s="34" t="s">
        <v>238</v>
      </c>
      <c r="J1496" s="34" t="s">
        <v>220</v>
      </c>
      <c r="K1496" s="4" t="str">
        <f>IF(_xlfn.XLOOKUP(LEFT(F1496,12),'Reference_data '!G:G,'Reference_data '!I:I,"First Error",0,1)="First Error",_xlfn.XLOOKUP(LEFT(F1496,7),'Reference_data '!G:G,'Reference_data '!H:H,"Second Error",0,1),_xlfn.XLOOKUP(LEFT(F1496,12),'Reference_data '!G:G,'Reference_data '!I:I,"First Error",0,1))</f>
        <v>PACKING</v>
      </c>
      <c r="L1496" s="63">
        <v>2784</v>
      </c>
      <c r="M1496" s="10" t="str">
        <f>VLOOKUP(L1496,'Reference_data '!$A$2:$B$17,2,0)</f>
        <v>Jignesh</v>
      </c>
      <c r="N1496" s="10" t="str">
        <f>VLOOKUP(L1496,'Reference_data '!$A$2:$C$18,3,0)</f>
        <v>MEC</v>
      </c>
      <c r="O1496" s="134">
        <v>45005</v>
      </c>
      <c r="Q1496" s="134">
        <v>45008</v>
      </c>
      <c r="R1496" s="63">
        <v>3</v>
      </c>
      <c r="S1496" s="139" t="s">
        <v>2606</v>
      </c>
      <c r="AA1496" s="64" t="s">
        <v>140</v>
      </c>
    </row>
    <row r="1497" spans="1:28" ht="26.5" customHeight="1" x14ac:dyDescent="0.35">
      <c r="A1497" s="10">
        <f t="shared" si="60"/>
        <v>12</v>
      </c>
      <c r="B1497" s="63">
        <f t="shared" si="59"/>
        <v>12</v>
      </c>
      <c r="C1497" s="398">
        <v>13178567</v>
      </c>
      <c r="D1497" s="394">
        <v>45005</v>
      </c>
      <c r="E1497" s="34" t="s">
        <v>2607</v>
      </c>
      <c r="F1497" s="34" t="s">
        <v>2608</v>
      </c>
      <c r="G1497" s="34" t="s">
        <v>61</v>
      </c>
      <c r="H1497" s="34" t="s">
        <v>288</v>
      </c>
      <c r="I1497" s="34" t="s">
        <v>238</v>
      </c>
      <c r="J1497" s="34" t="s">
        <v>220</v>
      </c>
      <c r="K1497" s="4" t="str">
        <f>IF(_xlfn.XLOOKUP(LEFT(F1497,12),'Reference_data '!G:G,'Reference_data '!I:I,"First Error",0,1)="First Error",_xlfn.XLOOKUP(LEFT(F1497,7),'Reference_data '!G:G,'Reference_data '!H:H,"Second Error",0,1),_xlfn.XLOOKUP(LEFT(F1497,12),'Reference_data '!G:G,'Reference_data '!I:I,"First Error",0,1))</f>
        <v>PACKING</v>
      </c>
      <c r="L1497" s="63">
        <v>2791</v>
      </c>
      <c r="M1497" s="10" t="str">
        <f>VLOOKUP(L1497,'Reference_data '!$A$2:$B$17,2,0)</f>
        <v>Champak</v>
      </c>
      <c r="N1497" s="10" t="str">
        <f>VLOOKUP(L1497,'Reference_data '!$A$2:$C$18,3,0)</f>
        <v>ELE</v>
      </c>
      <c r="O1497" s="134">
        <v>45006</v>
      </c>
      <c r="Q1497" s="134">
        <v>45006</v>
      </c>
      <c r="R1497" s="63">
        <v>1</v>
      </c>
    </row>
    <row r="1498" spans="1:28" ht="26.5" customHeight="1" x14ac:dyDescent="0.35">
      <c r="A1498" s="10">
        <f t="shared" si="60"/>
        <v>12</v>
      </c>
      <c r="B1498" s="63">
        <f t="shared" si="59"/>
        <v>12</v>
      </c>
      <c r="C1498" s="398">
        <v>13178567</v>
      </c>
      <c r="D1498" s="394">
        <v>45005</v>
      </c>
      <c r="E1498" s="34" t="s">
        <v>2607</v>
      </c>
      <c r="F1498" s="34" t="s">
        <v>2608</v>
      </c>
      <c r="G1498" s="34" t="s">
        <v>61</v>
      </c>
      <c r="H1498" s="34" t="s">
        <v>288</v>
      </c>
      <c r="I1498" s="34" t="s">
        <v>238</v>
      </c>
      <c r="J1498" s="34" t="s">
        <v>220</v>
      </c>
      <c r="K1498" s="4" t="str">
        <f>IF(_xlfn.XLOOKUP(LEFT(F1498,12),'Reference_data '!G:G,'Reference_data '!I:I,"First Error",0,1)="First Error",_xlfn.XLOOKUP(LEFT(F1498,7),'Reference_data '!G:G,'Reference_data '!H:H,"Second Error",0,1),_xlfn.XLOOKUP(LEFT(F1498,12),'Reference_data '!G:G,'Reference_data '!I:I,"First Error",0,1))</f>
        <v>PACKING</v>
      </c>
      <c r="L1498" s="63">
        <v>3346</v>
      </c>
      <c r="M1498" s="10" t="str">
        <f>VLOOKUP(L1498,'Reference_data '!$A$2:$B$17,2,0)</f>
        <v>Manish</v>
      </c>
      <c r="N1498" s="10" t="str">
        <f>VLOOKUP(L1498,'Reference_data '!$A$2:$C$18,3,0)</f>
        <v>INS</v>
      </c>
      <c r="O1498" s="134">
        <v>45006</v>
      </c>
      <c r="Q1498" s="134">
        <v>45006</v>
      </c>
      <c r="R1498" s="63">
        <v>1</v>
      </c>
    </row>
    <row r="1499" spans="1:28" ht="26.5" customHeight="1" x14ac:dyDescent="0.35">
      <c r="A1499" s="10">
        <f t="shared" si="60"/>
        <v>12</v>
      </c>
      <c r="B1499" s="63">
        <f t="shared" si="59"/>
        <v>1</v>
      </c>
      <c r="C1499" s="398">
        <v>13178726</v>
      </c>
      <c r="D1499" s="146">
        <v>45005</v>
      </c>
      <c r="E1499" s="34" t="s">
        <v>2609</v>
      </c>
      <c r="F1499" s="34" t="s">
        <v>106</v>
      </c>
      <c r="G1499" s="34" t="s">
        <v>61</v>
      </c>
      <c r="H1499" s="34" t="s">
        <v>218</v>
      </c>
      <c r="I1499" s="34" t="s">
        <v>835</v>
      </c>
      <c r="J1499" s="34" t="s">
        <v>220</v>
      </c>
      <c r="K1499" s="4" t="str">
        <f>IF(_xlfn.XLOOKUP(LEFT(F1499,12),'Reference_data '!G:G,'Reference_data '!I:I,"First Error",0,1)="First Error",_xlfn.XLOOKUP(LEFT(F1499,7),'Reference_data '!G:G,'Reference_data '!H:H,"Second Error",0,1),_xlfn.XLOOKUP(LEFT(F1499,12),'Reference_data '!G:G,'Reference_data '!I:I,"First Error",0,1))</f>
        <v>WAREHOUSE</v>
      </c>
      <c r="L1499" s="63">
        <v>3346</v>
      </c>
      <c r="M1499" s="10" t="str">
        <f>VLOOKUP(L1499,'Reference_data '!$A$2:$B$17,2,0)</f>
        <v>Manish</v>
      </c>
      <c r="N1499" s="10" t="str">
        <f>VLOOKUP(L1499,'Reference_data '!$A$2:$C$18,3,0)</f>
        <v>INS</v>
      </c>
      <c r="O1499" s="134">
        <v>45005</v>
      </c>
    </row>
    <row r="1500" spans="1:28" ht="26.5" customHeight="1" x14ac:dyDescent="0.35">
      <c r="A1500" s="10">
        <f t="shared" si="60"/>
        <v>4</v>
      </c>
      <c r="B1500" s="10">
        <f t="shared" si="59"/>
        <v>1</v>
      </c>
      <c r="C1500" s="398">
        <v>13147344</v>
      </c>
      <c r="D1500" s="146">
        <v>44953</v>
      </c>
      <c r="E1500" s="34" t="s">
        <v>2595</v>
      </c>
      <c r="F1500" s="34" t="s">
        <v>163</v>
      </c>
      <c r="G1500" s="34" t="s">
        <v>10</v>
      </c>
      <c r="H1500" s="34" t="s">
        <v>218</v>
      </c>
      <c r="I1500" s="34" t="s">
        <v>291</v>
      </c>
      <c r="J1500" s="34" t="s">
        <v>220</v>
      </c>
      <c r="K1500" s="4" t="str">
        <f>IF(_xlfn.XLOOKUP(LEFT(F1500,12),'Reference_data '!G:G,'Reference_data '!I:I,"First Error",0,1)="First Error",_xlfn.XLOOKUP(LEFT(F1500,7),'Reference_data '!G:G,'Reference_data '!H:H,"Second Error",0,1),_xlfn.XLOOKUP(LEFT(F1500,12),'Reference_data '!G:G,'Reference_data '!I:I,"First Error",0,1))</f>
        <v>REFINERY-REFINERY FRACTIONATION PLANT (RPO) 600 TPD</v>
      </c>
      <c r="L1500" s="63">
        <v>2783</v>
      </c>
      <c r="M1500" s="10" t="str">
        <f>VLOOKUP(L1500,'Reference_data '!$A$2:$B$17,2,0)</f>
        <v>Vipul</v>
      </c>
      <c r="N1500" s="10" t="str">
        <f>VLOOKUP(L1500,'Reference_data '!$A$2:$C$18,3,0)</f>
        <v>MEC</v>
      </c>
    </row>
    <row r="1501" spans="1:28" ht="26.5" customHeight="1" x14ac:dyDescent="0.35">
      <c r="A1501" s="10">
        <f t="shared" si="60"/>
        <v>12</v>
      </c>
      <c r="B1501" s="63">
        <f t="shared" si="59"/>
        <v>1</v>
      </c>
      <c r="C1501" s="398">
        <v>13178680</v>
      </c>
      <c r="D1501" s="146">
        <v>45005</v>
      </c>
      <c r="E1501" s="34" t="s">
        <v>2610</v>
      </c>
      <c r="F1501" s="34" t="s">
        <v>2611</v>
      </c>
      <c r="G1501" s="34" t="s">
        <v>10</v>
      </c>
      <c r="H1501" s="34" t="s">
        <v>223</v>
      </c>
      <c r="I1501" s="34" t="s">
        <v>233</v>
      </c>
      <c r="J1501" s="34" t="s">
        <v>220</v>
      </c>
      <c r="K1501" s="4" t="str">
        <f>IF(_xlfn.XLOOKUP(LEFT(F1501,12),'Reference_data '!G:G,'Reference_data '!I:I,"First Error",0,1)="First Error",_xlfn.XLOOKUP(LEFT(F1501,7),'Reference_data '!G:G,'Reference_data '!H:H,"Second Error",0,1),_xlfn.XLOOKUP(LEFT(F1501,12),'Reference_data '!G:G,'Reference_data '!I:I,"First Error",0,1))</f>
        <v>BOILER</v>
      </c>
      <c r="M1501" s="10" t="e">
        <f>VLOOKUP(L1501,'Reference_data '!$A$2:$B$17,2,0)</f>
        <v>#N/A</v>
      </c>
      <c r="N1501" s="10" t="e">
        <f>VLOOKUP(L1501,'Reference_data '!$A$2:$C$18,3,0)</f>
        <v>#N/A</v>
      </c>
      <c r="O1501" s="134">
        <v>45010</v>
      </c>
      <c r="P1501" s="134">
        <v>45013</v>
      </c>
    </row>
    <row r="1502" spans="1:28" ht="26.5" customHeight="1" x14ac:dyDescent="0.35">
      <c r="A1502" s="10">
        <f t="shared" si="60"/>
        <v>12</v>
      </c>
      <c r="B1502" s="63">
        <f t="shared" si="59"/>
        <v>1</v>
      </c>
      <c r="C1502" s="398">
        <v>13178682</v>
      </c>
      <c r="D1502" s="146">
        <v>45005</v>
      </c>
      <c r="E1502" s="34" t="s">
        <v>2612</v>
      </c>
      <c r="F1502" s="34" t="s">
        <v>80</v>
      </c>
      <c r="G1502" s="34" t="s">
        <v>10</v>
      </c>
      <c r="H1502" s="34" t="s">
        <v>223</v>
      </c>
      <c r="I1502" s="34" t="s">
        <v>233</v>
      </c>
      <c r="J1502" s="34" t="s">
        <v>220</v>
      </c>
      <c r="K1502" s="4" t="str">
        <f>IF(_xlfn.XLOOKUP(LEFT(F1502,12),'Reference_data '!G:G,'Reference_data '!I:I,"First Error",0,1)="First Error",_xlfn.XLOOKUP(LEFT(F1502,7),'Reference_data '!G:G,'Reference_data '!H:H,"Second Error",0,1),_xlfn.XLOOKUP(LEFT(F1502,12),'Reference_data '!G:G,'Reference_data '!I:I,"First Error",0,1))</f>
        <v>PACKING</v>
      </c>
      <c r="M1502" s="10" t="e">
        <f>VLOOKUP(L1502,'Reference_data '!$A$2:$B$17,2,0)</f>
        <v>#N/A</v>
      </c>
      <c r="N1502" s="10" t="e">
        <f>VLOOKUP(L1502,'Reference_data '!$A$2:$C$18,3,0)</f>
        <v>#N/A</v>
      </c>
    </row>
    <row r="1503" spans="1:28" ht="26.5" customHeight="1" x14ac:dyDescent="0.35">
      <c r="A1503" s="10">
        <f t="shared" si="60"/>
        <v>6</v>
      </c>
      <c r="B1503" s="63">
        <f t="shared" si="59"/>
        <v>6</v>
      </c>
      <c r="C1503" s="398">
        <v>13152650</v>
      </c>
      <c r="D1503" s="146">
        <v>44963</v>
      </c>
      <c r="E1503" s="34" t="s">
        <v>2613</v>
      </c>
      <c r="F1503" s="34" t="s">
        <v>2541</v>
      </c>
      <c r="G1503" s="34" t="s">
        <v>10</v>
      </c>
      <c r="H1503" s="34" t="s">
        <v>218</v>
      </c>
      <c r="I1503" s="34" t="s">
        <v>263</v>
      </c>
      <c r="J1503" s="34" t="s">
        <v>220</v>
      </c>
      <c r="K1503" s="4" t="str">
        <f>IF(_xlfn.XLOOKUP(LEFT(F1503,12),'Reference_data '!G:G,'Reference_data '!I:I,"First Error",0,1)="First Error",_xlfn.XLOOKUP(LEFT(F1503,7),'Reference_data '!G:G,'Reference_data '!H:H,"Second Error",0,1),_xlfn.XLOOKUP(LEFT(F1503,12),'Reference_data '!G:G,'Reference_data '!I:I,"First Error",0,1))</f>
        <v>REFINERY-REFINERY FRACTIONATION PLANT (RPO) 600 TPD</v>
      </c>
      <c r="L1503" s="63">
        <v>2787</v>
      </c>
      <c r="M1503" s="10" t="str">
        <f>VLOOKUP(L1503,'Reference_data '!$A$2:$B$17,2,0)</f>
        <v>Vikram</v>
      </c>
      <c r="N1503" s="10" t="str">
        <f>VLOOKUP(L1503,'Reference_data '!$A$2:$C$18,3,0)</f>
        <v>MEC</v>
      </c>
      <c r="O1503" s="134">
        <v>44963</v>
      </c>
      <c r="Q1503" s="134">
        <v>44963</v>
      </c>
      <c r="R1503" s="63">
        <v>2.5</v>
      </c>
      <c r="S1503" s="63" t="s">
        <v>2614</v>
      </c>
      <c r="T1503" s="63" t="s">
        <v>2614</v>
      </c>
      <c r="AA1503" s="64" t="s">
        <v>140</v>
      </c>
    </row>
    <row r="1504" spans="1:28" ht="26.5" customHeight="1" x14ac:dyDescent="0.35">
      <c r="A1504" s="10">
        <f t="shared" si="60"/>
        <v>6</v>
      </c>
      <c r="B1504" s="63">
        <f t="shared" si="59"/>
        <v>6</v>
      </c>
      <c r="C1504" s="398">
        <v>13152650</v>
      </c>
      <c r="D1504" s="146">
        <v>44963</v>
      </c>
      <c r="E1504" s="34" t="s">
        <v>2613</v>
      </c>
      <c r="F1504" s="34" t="s">
        <v>2541</v>
      </c>
      <c r="G1504" s="34" t="s">
        <v>10</v>
      </c>
      <c r="H1504" s="34" t="s">
        <v>218</v>
      </c>
      <c r="I1504" s="34" t="s">
        <v>263</v>
      </c>
      <c r="J1504" s="34" t="s">
        <v>220</v>
      </c>
      <c r="K1504" s="4" t="str">
        <f>IF(_xlfn.XLOOKUP(LEFT(F1504,12),'Reference_data '!G:G,'Reference_data '!I:I,"First Error",0,1)="First Error",_xlfn.XLOOKUP(LEFT(F1504,7),'Reference_data '!G:G,'Reference_data '!H:H,"Second Error",0,1),_xlfn.XLOOKUP(LEFT(F1504,12),'Reference_data '!G:G,'Reference_data '!I:I,"First Error",0,1))</f>
        <v>REFINERY-REFINERY FRACTIONATION PLANT (RPO) 600 TPD</v>
      </c>
      <c r="L1504" s="63">
        <v>3347</v>
      </c>
      <c r="M1504" s="10" t="str">
        <f>VLOOKUP(L1504,'Reference_data '!$A$2:$B$17,2,0)</f>
        <v>Debabrata</v>
      </c>
      <c r="N1504" s="10" t="str">
        <f>VLOOKUP(L1504,'Reference_data '!$A$2:$C$18,3,0)</f>
        <v>MEC</v>
      </c>
      <c r="O1504" s="134">
        <v>44963</v>
      </c>
      <c r="Q1504" s="134">
        <v>44963</v>
      </c>
      <c r="R1504" s="63">
        <v>2.5</v>
      </c>
      <c r="S1504" s="63" t="s">
        <v>2614</v>
      </c>
      <c r="T1504" s="63" t="s">
        <v>2614</v>
      </c>
      <c r="AA1504" s="64" t="s">
        <v>140</v>
      </c>
    </row>
    <row r="1505" spans="1:19" ht="26.5" customHeight="1" x14ac:dyDescent="0.35">
      <c r="A1505" s="10">
        <f t="shared" si="60"/>
        <v>12</v>
      </c>
      <c r="B1505" s="63">
        <f t="shared" si="59"/>
        <v>1</v>
      </c>
      <c r="C1505" s="398">
        <v>13178833</v>
      </c>
      <c r="D1505" s="146">
        <v>45005</v>
      </c>
      <c r="E1505" s="34" t="s">
        <v>2615</v>
      </c>
      <c r="F1505" s="34" t="s">
        <v>106</v>
      </c>
      <c r="G1505" s="34" t="s">
        <v>92</v>
      </c>
      <c r="H1505" s="34" t="s">
        <v>218</v>
      </c>
      <c r="I1505" s="34" t="s">
        <v>255</v>
      </c>
      <c r="J1505" s="34" t="s">
        <v>220</v>
      </c>
      <c r="K1505" s="4" t="str">
        <f>IF(_xlfn.XLOOKUP(LEFT(F1505,12),'Reference_data '!G:G,'Reference_data '!I:I,"First Error",0,1)="First Error",_xlfn.XLOOKUP(LEFT(F1505,7),'Reference_data '!G:G,'Reference_data '!H:H,"Second Error",0,1),_xlfn.XLOOKUP(LEFT(F1505,12),'Reference_data '!G:G,'Reference_data '!I:I,"First Error",0,1))</f>
        <v>WAREHOUSE</v>
      </c>
      <c r="M1505" s="10" t="e">
        <f>VLOOKUP(L1505,'Reference_data '!$A$2:$B$17,2,0)</f>
        <v>#N/A</v>
      </c>
      <c r="N1505" s="10" t="e">
        <f>VLOOKUP(L1505,'Reference_data '!$A$2:$C$18,3,0)</f>
        <v>#N/A</v>
      </c>
    </row>
    <row r="1506" spans="1:19" ht="26.5" customHeight="1" x14ac:dyDescent="0.35">
      <c r="A1506" s="10">
        <f t="shared" si="60"/>
        <v>12</v>
      </c>
      <c r="B1506" s="63" t="str">
        <f t="shared" si="59"/>
        <v/>
      </c>
      <c r="C1506" s="398">
        <v>13178834</v>
      </c>
      <c r="D1506" s="394">
        <v>45005</v>
      </c>
      <c r="E1506" s="34" t="s">
        <v>2616</v>
      </c>
      <c r="F1506" s="34" t="s">
        <v>80</v>
      </c>
      <c r="G1506" s="34" t="s">
        <v>10</v>
      </c>
      <c r="H1506" s="34" t="s">
        <v>223</v>
      </c>
      <c r="I1506" s="34" t="s">
        <v>233</v>
      </c>
      <c r="J1506" s="34" t="s">
        <v>302</v>
      </c>
      <c r="K1506" s="4" t="str">
        <f>IF(_xlfn.XLOOKUP(LEFT(F1506,12),'Reference_data '!G:G,'Reference_data '!I:I,"First Error",0,1)="First Error",_xlfn.XLOOKUP(LEFT(F1506,7),'Reference_data '!G:G,'Reference_data '!H:H,"Second Error",0,1),_xlfn.XLOOKUP(LEFT(F1506,12),'Reference_data '!G:G,'Reference_data '!I:I,"First Error",0,1))</f>
        <v>PACKING</v>
      </c>
      <c r="M1506" s="10" t="e">
        <f>VLOOKUP(L1506,'Reference_data '!$A$2:$B$17,2,0)</f>
        <v>#N/A</v>
      </c>
      <c r="N1506" s="10" t="e">
        <f>VLOOKUP(L1506,'Reference_data '!$A$2:$C$18,3,0)</f>
        <v>#N/A</v>
      </c>
      <c r="O1506" s="134">
        <v>45007</v>
      </c>
      <c r="S1506" s="139" t="s">
        <v>2617</v>
      </c>
    </row>
    <row r="1507" spans="1:19" ht="26.5" customHeight="1" x14ac:dyDescent="0.35">
      <c r="A1507" s="10">
        <f t="shared" si="60"/>
        <v>12</v>
      </c>
      <c r="B1507" s="63">
        <f t="shared" si="59"/>
        <v>1</v>
      </c>
      <c r="C1507" s="398">
        <v>13178835</v>
      </c>
      <c r="D1507" s="394">
        <v>45005</v>
      </c>
      <c r="E1507" s="343" t="s">
        <v>2618</v>
      </c>
      <c r="F1507" s="34" t="s">
        <v>418</v>
      </c>
      <c r="G1507" s="34" t="s">
        <v>92</v>
      </c>
      <c r="H1507" s="34" t="s">
        <v>223</v>
      </c>
      <c r="I1507" s="34" t="s">
        <v>233</v>
      </c>
      <c r="J1507" s="34" t="s">
        <v>220</v>
      </c>
      <c r="K1507" s="4" t="str">
        <f>IF(_xlfn.XLOOKUP(LEFT(F1507,12),'Reference_data '!G:G,'Reference_data '!I:I,"First Error",0,1)="First Error",_xlfn.XLOOKUP(LEFT(F1507,7),'Reference_data '!G:G,'Reference_data '!H:H,"Second Error",0,1),_xlfn.XLOOKUP(LEFT(F1507,12),'Reference_data '!G:G,'Reference_data '!I:I,"First Error",0,1))</f>
        <v>PACKING-MOULDING PLANT</v>
      </c>
      <c r="M1507" s="10" t="e">
        <f>VLOOKUP(L1507,'Reference_data '!$A$2:$B$17,2,0)</f>
        <v>#N/A</v>
      </c>
      <c r="N1507" s="10" t="e">
        <f>VLOOKUP(L1507,'Reference_data '!$A$2:$C$18,3,0)</f>
        <v>#N/A</v>
      </c>
    </row>
    <row r="1508" spans="1:19" ht="26.5" customHeight="1" x14ac:dyDescent="0.35">
      <c r="A1508" s="10">
        <f t="shared" si="60"/>
        <v>12</v>
      </c>
      <c r="B1508" s="63" t="str">
        <f t="shared" si="59"/>
        <v/>
      </c>
      <c r="C1508" s="398">
        <v>13178836</v>
      </c>
      <c r="D1508" s="394">
        <v>45005</v>
      </c>
      <c r="E1508" s="34" t="s">
        <v>2619</v>
      </c>
      <c r="F1508" s="34" t="s">
        <v>421</v>
      </c>
      <c r="G1508" s="34" t="s">
        <v>92</v>
      </c>
      <c r="H1508" s="34" t="s">
        <v>223</v>
      </c>
      <c r="I1508" s="34" t="s">
        <v>233</v>
      </c>
      <c r="J1508" s="34" t="s">
        <v>302</v>
      </c>
      <c r="K1508" s="4" t="str">
        <f>IF(_xlfn.XLOOKUP(LEFT(F1508,12),'Reference_data '!G:G,'Reference_data '!I:I,"First Error",0,1)="First Error",_xlfn.XLOOKUP(LEFT(F1508,7),'Reference_data '!G:G,'Reference_data '!H:H,"Second Error",0,1),_xlfn.XLOOKUP(LEFT(F1508,12),'Reference_data '!G:G,'Reference_data '!I:I,"First Error",0,1))</f>
        <v>PACKING-MOULDING PLANT</v>
      </c>
      <c r="M1508" s="10" t="e">
        <f>VLOOKUP(L1508,'Reference_data '!$A$2:$B$17,2,0)</f>
        <v>#N/A</v>
      </c>
      <c r="N1508" s="10" t="e">
        <f>VLOOKUP(L1508,'Reference_data '!$A$2:$C$18,3,0)</f>
        <v>#N/A</v>
      </c>
      <c r="O1508" s="134">
        <v>45030</v>
      </c>
      <c r="S1508" s="139" t="s">
        <v>6102</v>
      </c>
    </row>
    <row r="1509" spans="1:19" ht="26.5" customHeight="1" x14ac:dyDescent="0.35">
      <c r="A1509" s="10">
        <f t="shared" si="60"/>
        <v>12</v>
      </c>
      <c r="B1509" s="63">
        <f t="shared" si="59"/>
        <v>1</v>
      </c>
      <c r="C1509" s="398">
        <v>13178837</v>
      </c>
      <c r="D1509" s="394">
        <v>45005</v>
      </c>
      <c r="E1509" s="34" t="s">
        <v>2620</v>
      </c>
      <c r="F1509" s="34" t="s">
        <v>441</v>
      </c>
      <c r="G1509" s="34" t="s">
        <v>92</v>
      </c>
      <c r="H1509" s="34" t="s">
        <v>223</v>
      </c>
      <c r="I1509" s="34" t="s">
        <v>233</v>
      </c>
      <c r="J1509" s="34" t="s">
        <v>220</v>
      </c>
      <c r="K1509" s="4" t="str">
        <f>IF(_xlfn.XLOOKUP(LEFT(F1509,12),'Reference_data '!G:G,'Reference_data '!I:I,"First Error",0,1)="First Error",_xlfn.XLOOKUP(LEFT(F1509,7),'Reference_data '!G:G,'Reference_data '!H:H,"Second Error",0,1),_xlfn.XLOOKUP(LEFT(F1509,12),'Reference_data '!G:G,'Reference_data '!I:I,"First Error",0,1))</f>
        <v>PACKING-MOULDING PLANT</v>
      </c>
      <c r="M1509" s="10" t="e">
        <f>VLOOKUP(L1509,'Reference_data '!$A$2:$B$17,2,0)</f>
        <v>#N/A</v>
      </c>
      <c r="N1509" s="10" t="e">
        <f>VLOOKUP(L1509,'Reference_data '!$A$2:$C$18,3,0)</f>
        <v>#N/A</v>
      </c>
    </row>
    <row r="1510" spans="1:19" ht="26.5" customHeight="1" x14ac:dyDescent="0.35">
      <c r="A1510" s="10">
        <f t="shared" si="60"/>
        <v>7</v>
      </c>
      <c r="B1510" s="63">
        <f t="shared" si="59"/>
        <v>1</v>
      </c>
      <c r="C1510" s="398">
        <v>13158371</v>
      </c>
      <c r="D1510" s="146">
        <v>44972</v>
      </c>
      <c r="E1510" s="34" t="s">
        <v>2621</v>
      </c>
      <c r="F1510" s="34" t="s">
        <v>163</v>
      </c>
      <c r="G1510" s="34" t="s">
        <v>10</v>
      </c>
      <c r="H1510" s="34" t="s">
        <v>218</v>
      </c>
      <c r="I1510" s="34" t="s">
        <v>287</v>
      </c>
      <c r="J1510" s="34" t="s">
        <v>220</v>
      </c>
      <c r="K1510" s="4" t="str">
        <f>IF(_xlfn.XLOOKUP(LEFT(F1510,12),'Reference_data '!G:G,'Reference_data '!I:I,"First Error",0,1)="First Error",_xlfn.XLOOKUP(LEFT(F1510,7),'Reference_data '!G:G,'Reference_data '!H:H,"Second Error",0,1),_xlfn.XLOOKUP(LEFT(F1510,12),'Reference_data '!G:G,'Reference_data '!I:I,"First Error",0,1))</f>
        <v>REFINERY-REFINERY FRACTIONATION PLANT (RPO) 600 TPD</v>
      </c>
      <c r="M1510" s="10" t="e">
        <f>VLOOKUP(L1510,'Reference_data '!$A$2:$B$17,2,0)</f>
        <v>#N/A</v>
      </c>
      <c r="N1510" s="10" t="e">
        <f>VLOOKUP(L1510,'Reference_data '!$A$2:$C$18,3,0)</f>
        <v>#N/A</v>
      </c>
    </row>
    <row r="1511" spans="1:19" ht="26.5" customHeight="1" x14ac:dyDescent="0.35">
      <c r="A1511" s="10">
        <f t="shared" si="60"/>
        <v>7</v>
      </c>
      <c r="B1511" s="63">
        <f t="shared" si="59"/>
        <v>7</v>
      </c>
      <c r="C1511" s="398">
        <v>13158425</v>
      </c>
      <c r="D1511" s="146">
        <v>44971</v>
      </c>
      <c r="E1511" s="34" t="s">
        <v>2622</v>
      </c>
      <c r="F1511" s="34" t="s">
        <v>2623</v>
      </c>
      <c r="G1511" s="34" t="s">
        <v>10</v>
      </c>
      <c r="H1511" s="34" t="s">
        <v>223</v>
      </c>
      <c r="I1511" s="34" t="s">
        <v>233</v>
      </c>
      <c r="J1511" s="34" t="s">
        <v>220</v>
      </c>
      <c r="K1511" s="4" t="str">
        <f>IF(_xlfn.XLOOKUP(LEFT(F1511,12),'Reference_data '!G:G,'Reference_data '!I:I,"First Error",0,1)="First Error",_xlfn.XLOOKUP(LEFT(F1511,7),'Reference_data '!G:G,'Reference_data '!H:H,"Second Error",0,1),_xlfn.XLOOKUP(LEFT(F1511,12),'Reference_data '!G:G,'Reference_data '!I:I,"First Error",0,1))</f>
        <v>REFINERY-REFINERY FRACTIONATION PLANT (RPO) 600 TPD</v>
      </c>
      <c r="L1511" s="63">
        <v>2783</v>
      </c>
      <c r="M1511" s="10" t="str">
        <f>VLOOKUP(L1511,'Reference_data '!$A$2:$B$17,2,0)</f>
        <v>Vipul</v>
      </c>
      <c r="N1511" s="10" t="str">
        <f>VLOOKUP(L1511,'Reference_data '!$A$2:$C$18,3,0)</f>
        <v>MEC</v>
      </c>
      <c r="O1511" s="134">
        <v>44972</v>
      </c>
      <c r="Q1511" s="134">
        <v>44972</v>
      </c>
      <c r="R1511" s="63">
        <v>0.45</v>
      </c>
    </row>
    <row r="1512" spans="1:19" ht="26.5" customHeight="1" x14ac:dyDescent="0.35">
      <c r="A1512" s="10">
        <f t="shared" si="60"/>
        <v>7</v>
      </c>
      <c r="B1512" s="63">
        <f t="shared" si="59"/>
        <v>7</v>
      </c>
      <c r="C1512" s="398">
        <v>13158521</v>
      </c>
      <c r="D1512" s="146">
        <v>44971</v>
      </c>
      <c r="E1512" s="34" t="s">
        <v>2624</v>
      </c>
      <c r="F1512" s="34" t="s">
        <v>163</v>
      </c>
      <c r="G1512" s="34" t="s">
        <v>10</v>
      </c>
      <c r="H1512" s="34" t="s">
        <v>223</v>
      </c>
      <c r="I1512" s="34" t="s">
        <v>233</v>
      </c>
      <c r="J1512" s="34" t="s">
        <v>220</v>
      </c>
      <c r="K1512" s="4" t="str">
        <f>IF(_xlfn.XLOOKUP(LEFT(F1512,12),'Reference_data '!G:G,'Reference_data '!I:I,"First Error",0,1)="First Error",_xlfn.XLOOKUP(LEFT(F1512,7),'Reference_data '!G:G,'Reference_data '!H:H,"Second Error",0,1),_xlfn.XLOOKUP(LEFT(F1512,12),'Reference_data '!G:G,'Reference_data '!I:I,"First Error",0,1))</f>
        <v>REFINERY-REFINERY FRACTIONATION PLANT (RPO) 600 TPD</v>
      </c>
      <c r="L1512" s="63">
        <v>2783</v>
      </c>
      <c r="M1512" s="10" t="str">
        <f>VLOOKUP(L1512,'Reference_data '!$A$2:$B$17,2,0)</f>
        <v>Vipul</v>
      </c>
      <c r="N1512" s="10" t="str">
        <f>VLOOKUP(L1512,'Reference_data '!$A$2:$C$18,3,0)</f>
        <v>MEC</v>
      </c>
      <c r="O1512" s="134">
        <v>44972</v>
      </c>
      <c r="Q1512" s="134">
        <v>44972</v>
      </c>
      <c r="R1512" s="63">
        <v>1</v>
      </c>
    </row>
    <row r="1513" spans="1:19" ht="26.5" customHeight="1" x14ac:dyDescent="0.35">
      <c r="A1513" s="10">
        <f t="shared" si="60"/>
        <v>7</v>
      </c>
      <c r="B1513" s="63">
        <f t="shared" si="59"/>
        <v>1</v>
      </c>
      <c r="C1513" s="398">
        <v>13158973</v>
      </c>
      <c r="D1513" s="146">
        <v>44973</v>
      </c>
      <c r="E1513" s="34" t="s">
        <v>2625</v>
      </c>
      <c r="F1513" s="34" t="s">
        <v>163</v>
      </c>
      <c r="G1513" s="34" t="s">
        <v>92</v>
      </c>
      <c r="H1513" s="34" t="s">
        <v>218</v>
      </c>
      <c r="I1513" s="34" t="s">
        <v>291</v>
      </c>
      <c r="J1513" s="34" t="s">
        <v>220</v>
      </c>
      <c r="K1513" s="4" t="str">
        <f>IF(_xlfn.XLOOKUP(LEFT(F1513,12),'Reference_data '!G:G,'Reference_data '!I:I,"First Error",0,1)="First Error",_xlfn.XLOOKUP(LEFT(F1513,7),'Reference_data '!G:G,'Reference_data '!H:H,"Second Error",0,1),_xlfn.XLOOKUP(LEFT(F1513,12),'Reference_data '!G:G,'Reference_data '!I:I,"First Error",0,1))</f>
        <v>REFINERY-REFINERY FRACTIONATION PLANT (RPO) 600 TPD</v>
      </c>
      <c r="M1513" s="10" t="e">
        <f>VLOOKUP(L1513,'Reference_data '!$A$2:$B$17,2,0)</f>
        <v>#N/A</v>
      </c>
      <c r="N1513" s="10" t="e">
        <f>VLOOKUP(L1513,'Reference_data '!$A$2:$C$18,3,0)</f>
        <v>#N/A</v>
      </c>
    </row>
    <row r="1514" spans="1:19" ht="26.5" customHeight="1" x14ac:dyDescent="0.35">
      <c r="A1514" s="10">
        <f t="shared" si="60"/>
        <v>7</v>
      </c>
      <c r="B1514" s="63">
        <f t="shared" si="59"/>
        <v>1</v>
      </c>
      <c r="C1514" s="398">
        <v>13159233</v>
      </c>
      <c r="D1514" s="146">
        <v>44973</v>
      </c>
      <c r="E1514" s="34" t="s">
        <v>2626</v>
      </c>
      <c r="F1514" s="34" t="s">
        <v>163</v>
      </c>
      <c r="G1514" s="34" t="s">
        <v>10</v>
      </c>
      <c r="H1514" s="34" t="s">
        <v>218</v>
      </c>
      <c r="I1514" s="34" t="s">
        <v>287</v>
      </c>
      <c r="J1514" s="34" t="s">
        <v>220</v>
      </c>
      <c r="K1514" s="4" t="str">
        <f>IF(_xlfn.XLOOKUP(LEFT(F1514,12),'Reference_data '!G:G,'Reference_data '!I:I,"First Error",0,1)="First Error",_xlfn.XLOOKUP(LEFT(F1514,7),'Reference_data '!G:G,'Reference_data '!H:H,"Second Error",0,1),_xlfn.XLOOKUP(LEFT(F1514,12),'Reference_data '!G:G,'Reference_data '!I:I,"First Error",0,1))</f>
        <v>REFINERY-REFINERY FRACTIONATION PLANT (RPO) 600 TPD</v>
      </c>
      <c r="M1514" s="10" t="e">
        <f>VLOOKUP(L1514,'Reference_data '!$A$2:$B$17,2,0)</f>
        <v>#N/A</v>
      </c>
      <c r="N1514" s="10" t="e">
        <f>VLOOKUP(L1514,'Reference_data '!$A$2:$C$18,3,0)</f>
        <v>#N/A</v>
      </c>
    </row>
    <row r="1515" spans="1:19" ht="26.5" customHeight="1" x14ac:dyDescent="0.35">
      <c r="A1515" s="10">
        <f t="shared" si="60"/>
        <v>8</v>
      </c>
      <c r="B1515" s="63">
        <f t="shared" si="59"/>
        <v>1</v>
      </c>
      <c r="C1515" s="398">
        <v>13161136</v>
      </c>
      <c r="D1515" s="146">
        <v>44977</v>
      </c>
      <c r="E1515" s="34" t="s">
        <v>2627</v>
      </c>
      <c r="F1515" s="34" t="s">
        <v>163</v>
      </c>
      <c r="G1515" s="34" t="s">
        <v>92</v>
      </c>
      <c r="H1515" s="34" t="s">
        <v>218</v>
      </c>
      <c r="I1515" s="34" t="s">
        <v>263</v>
      </c>
      <c r="J1515" s="34" t="s">
        <v>220</v>
      </c>
      <c r="K1515" s="4" t="str">
        <f>IF(_xlfn.XLOOKUP(LEFT(F1515,12),'Reference_data '!G:G,'Reference_data '!I:I,"First Error",0,1)="First Error",_xlfn.XLOOKUP(LEFT(F1515,7),'Reference_data '!G:G,'Reference_data '!H:H,"Second Error",0,1),_xlfn.XLOOKUP(LEFT(F1515,12),'Reference_data '!G:G,'Reference_data '!I:I,"First Error",0,1))</f>
        <v>REFINERY-REFINERY FRACTIONATION PLANT (RPO) 600 TPD</v>
      </c>
      <c r="M1515" s="10" t="e">
        <f>VLOOKUP(L1515,'Reference_data '!$A$2:$B$17,2,0)</f>
        <v>#N/A</v>
      </c>
      <c r="N1515" s="10" t="e">
        <f>VLOOKUP(L1515,'Reference_data '!$A$2:$C$18,3,0)</f>
        <v>#N/A</v>
      </c>
    </row>
    <row r="1516" spans="1:19" ht="26.5" customHeight="1" x14ac:dyDescent="0.35">
      <c r="A1516" s="10">
        <f t="shared" si="60"/>
        <v>12</v>
      </c>
      <c r="B1516" s="63">
        <f t="shared" si="59"/>
        <v>1</v>
      </c>
      <c r="C1516" s="398">
        <v>13179097</v>
      </c>
      <c r="D1516" s="146">
        <v>45005</v>
      </c>
      <c r="E1516" s="34" t="s">
        <v>2628</v>
      </c>
      <c r="F1516" s="34" t="s">
        <v>2629</v>
      </c>
      <c r="G1516" s="34" t="s">
        <v>92</v>
      </c>
      <c r="H1516" s="34" t="s">
        <v>288</v>
      </c>
      <c r="I1516" s="34" t="s">
        <v>468</v>
      </c>
      <c r="J1516" s="34" t="s">
        <v>220</v>
      </c>
      <c r="K1516" s="4" t="str">
        <f>IF(_xlfn.XLOOKUP(LEFT(F1516,12),'Reference_data '!G:G,'Reference_data '!I:I,"First Error",0,1)="First Error",_xlfn.XLOOKUP(LEFT(F1516,7),'Reference_data '!G:G,'Reference_data '!H:H,"Second Error",0,1),_xlfn.XLOOKUP(LEFT(F1516,12),'Reference_data '!G:G,'Reference_data '!I:I,"First Error",0,1))</f>
        <v>BAKERY 36 TON</v>
      </c>
      <c r="M1516" s="10" t="e">
        <f>VLOOKUP(L1516,'Reference_data '!$A$2:$B$17,2,0)</f>
        <v>#N/A</v>
      </c>
      <c r="N1516" s="10" t="e">
        <f>VLOOKUP(L1516,'Reference_data '!$A$2:$C$18,3,0)</f>
        <v>#N/A</v>
      </c>
      <c r="O1516" s="134">
        <v>45005</v>
      </c>
    </row>
    <row r="1517" spans="1:19" ht="26.5" customHeight="1" x14ac:dyDescent="0.35">
      <c r="A1517" s="10">
        <f t="shared" si="60"/>
        <v>8</v>
      </c>
      <c r="B1517" s="63">
        <f t="shared" si="59"/>
        <v>8</v>
      </c>
      <c r="C1517" s="398">
        <v>13161142</v>
      </c>
      <c r="D1517" s="146">
        <v>44977</v>
      </c>
      <c r="E1517" s="34" t="s">
        <v>2630</v>
      </c>
      <c r="F1517" s="34" t="s">
        <v>163</v>
      </c>
      <c r="G1517" s="34" t="s">
        <v>10</v>
      </c>
      <c r="H1517" s="34" t="s">
        <v>218</v>
      </c>
      <c r="I1517" s="34" t="s">
        <v>263</v>
      </c>
      <c r="J1517" s="34" t="s">
        <v>220</v>
      </c>
      <c r="K1517" s="4" t="str">
        <f>IF(_xlfn.XLOOKUP(LEFT(F1517,12),'Reference_data '!G:G,'Reference_data '!I:I,"First Error",0,1)="First Error",_xlfn.XLOOKUP(LEFT(F1517,7),'Reference_data '!G:G,'Reference_data '!H:H,"Second Error",0,1),_xlfn.XLOOKUP(LEFT(F1517,12),'Reference_data '!G:G,'Reference_data '!I:I,"First Error",0,1))</f>
        <v>REFINERY-REFINERY FRACTIONATION PLANT (RPO) 600 TPD</v>
      </c>
      <c r="L1517" s="63">
        <v>2785</v>
      </c>
      <c r="M1517" s="10" t="str">
        <f>VLOOKUP(L1517,'Reference_data '!$A$2:$B$17,2,0)</f>
        <v>Manu</v>
      </c>
      <c r="N1517" s="10" t="str">
        <f>VLOOKUP(L1517,'Reference_data '!$A$2:$C$18,3,0)</f>
        <v>MEC</v>
      </c>
      <c r="Q1517" s="134">
        <v>44976</v>
      </c>
      <c r="R1517" s="63">
        <v>2</v>
      </c>
      <c r="S1517" s="139" t="s">
        <v>2631</v>
      </c>
    </row>
    <row r="1518" spans="1:19" ht="26.5" customHeight="1" x14ac:dyDescent="0.35">
      <c r="A1518" s="10">
        <f t="shared" si="60"/>
        <v>8</v>
      </c>
      <c r="B1518" s="63">
        <f t="shared" si="59"/>
        <v>8</v>
      </c>
      <c r="C1518" s="398">
        <v>13164622</v>
      </c>
      <c r="D1518" s="146">
        <v>44981</v>
      </c>
      <c r="E1518" s="34" t="s">
        <v>2632</v>
      </c>
      <c r="F1518" s="34" t="s">
        <v>2531</v>
      </c>
      <c r="G1518" s="34" t="s">
        <v>10</v>
      </c>
      <c r="H1518" s="34" t="s">
        <v>218</v>
      </c>
      <c r="I1518" s="34" t="s">
        <v>263</v>
      </c>
      <c r="J1518" s="34" t="s">
        <v>220</v>
      </c>
      <c r="K1518" s="4" t="str">
        <f>IF(_xlfn.XLOOKUP(LEFT(F1518,12),'Reference_data '!G:G,'Reference_data '!I:I,"First Error",0,1)="First Error",_xlfn.XLOOKUP(LEFT(F1518,7),'Reference_data '!G:G,'Reference_data '!H:H,"Second Error",0,1),_xlfn.XLOOKUP(LEFT(F1518,12),'Reference_data '!G:G,'Reference_data '!I:I,"First Error",0,1))</f>
        <v>REFINERY-REFINERY FRACTIONATION PLANT (RPO) 600 TPD</v>
      </c>
      <c r="L1518" s="25" t="s">
        <v>1047</v>
      </c>
      <c r="M1518" s="10" t="e">
        <f>VLOOKUP(L1518,'Reference_data '!$A$2:$B$17,2,0)</f>
        <v>#N/A</v>
      </c>
      <c r="N1518" s="10" t="e">
        <f>VLOOKUP(L1518,'Reference_data '!$A$2:$C$18,3,0)</f>
        <v>#N/A</v>
      </c>
      <c r="O1518" s="134">
        <v>44982</v>
      </c>
      <c r="Q1518" s="134">
        <v>44981</v>
      </c>
      <c r="R1518" s="63">
        <v>2</v>
      </c>
    </row>
    <row r="1519" spans="1:19" ht="26.5" customHeight="1" x14ac:dyDescent="0.35">
      <c r="A1519" s="10">
        <f t="shared" si="60"/>
        <v>9</v>
      </c>
      <c r="B1519" s="63">
        <f t="shared" si="59"/>
        <v>9</v>
      </c>
      <c r="C1519" s="398">
        <v>13164942</v>
      </c>
      <c r="D1519" s="146">
        <v>44982</v>
      </c>
      <c r="E1519" s="34" t="s">
        <v>2613</v>
      </c>
      <c r="F1519" s="34" t="s">
        <v>2541</v>
      </c>
      <c r="G1519" s="34" t="s">
        <v>10</v>
      </c>
      <c r="H1519" s="34" t="s">
        <v>218</v>
      </c>
      <c r="I1519" s="34" t="s">
        <v>263</v>
      </c>
      <c r="J1519" s="34" t="s">
        <v>220</v>
      </c>
      <c r="K1519" s="4" t="str">
        <f>IF(_xlfn.XLOOKUP(LEFT(F1519,12),'Reference_data '!G:G,'Reference_data '!I:I,"First Error",0,1)="First Error",_xlfn.XLOOKUP(LEFT(F1519,7),'Reference_data '!G:G,'Reference_data '!H:H,"Second Error",0,1),_xlfn.XLOOKUP(LEFT(F1519,12),'Reference_data '!G:G,'Reference_data '!I:I,"First Error",0,1))</f>
        <v>REFINERY-REFINERY FRACTIONATION PLANT (RPO) 600 TPD</v>
      </c>
      <c r="L1519" s="63">
        <v>3347</v>
      </c>
      <c r="M1519" s="10" t="str">
        <f>VLOOKUP(L1519,'Reference_data '!$A$2:$B$17,2,0)</f>
        <v>Debabrata</v>
      </c>
      <c r="N1519" s="10" t="str">
        <f>VLOOKUP(L1519,'Reference_data '!$A$2:$C$18,3,0)</f>
        <v>MEC</v>
      </c>
      <c r="Q1519" s="134">
        <v>44982</v>
      </c>
      <c r="R1519" s="63">
        <v>4</v>
      </c>
      <c r="S1519" s="139" t="s">
        <v>2001</v>
      </c>
    </row>
    <row r="1520" spans="1:19" ht="26.5" customHeight="1" x14ac:dyDescent="0.35">
      <c r="A1520" s="10">
        <f t="shared" si="60"/>
        <v>12</v>
      </c>
      <c r="B1520" s="63" t="str">
        <f t="shared" si="59"/>
        <v/>
      </c>
      <c r="C1520" s="398">
        <v>13179408</v>
      </c>
      <c r="D1520" s="146">
        <v>45006</v>
      </c>
      <c r="E1520" s="34" t="s">
        <v>2633</v>
      </c>
      <c r="F1520" s="34" t="s">
        <v>245</v>
      </c>
      <c r="G1520" s="34" t="s">
        <v>10</v>
      </c>
      <c r="H1520" s="34" t="s">
        <v>223</v>
      </c>
      <c r="I1520" s="34" t="s">
        <v>697</v>
      </c>
      <c r="J1520" s="34" t="s">
        <v>228</v>
      </c>
      <c r="K1520" s="4" t="str">
        <f>IF(_xlfn.XLOOKUP(LEFT(F1520,12),'Reference_data '!G:G,'Reference_data '!I:I,"First Error",0,1)="First Error",_xlfn.XLOOKUP(LEFT(F1520,7),'Reference_data '!G:G,'Reference_data '!H:H,"Second Error",0,1),_xlfn.XLOOKUP(LEFT(F1520,12),'Reference_data '!G:G,'Reference_data '!I:I,"First Error",0,1))</f>
        <v>PACKING</v>
      </c>
      <c r="M1520" s="10" t="e">
        <f>VLOOKUP(L1520,'Reference_data '!$A$2:$B$17,2,0)</f>
        <v>#N/A</v>
      </c>
      <c r="N1520" s="10" t="e">
        <f>VLOOKUP(L1520,'Reference_data '!$A$2:$C$18,3,0)</f>
        <v>#N/A</v>
      </c>
    </row>
    <row r="1521" spans="1:27" ht="26.5" customHeight="1" x14ac:dyDescent="0.35">
      <c r="A1521" s="10">
        <f t="shared" si="60"/>
        <v>12</v>
      </c>
      <c r="B1521" s="63" t="str">
        <f t="shared" si="59"/>
        <v/>
      </c>
      <c r="C1521" s="398">
        <v>13179339</v>
      </c>
      <c r="D1521" s="146">
        <v>45006</v>
      </c>
      <c r="E1521" s="34" t="s">
        <v>2634</v>
      </c>
      <c r="F1521" s="34" t="s">
        <v>30</v>
      </c>
      <c r="G1521" s="34" t="s">
        <v>10</v>
      </c>
      <c r="H1521" s="34" t="s">
        <v>223</v>
      </c>
      <c r="I1521" s="34" t="s">
        <v>233</v>
      </c>
      <c r="J1521" s="34" t="s">
        <v>246</v>
      </c>
      <c r="K1521" s="4" t="str">
        <f>IF(_xlfn.XLOOKUP(LEFT(F1521,12),'Reference_data '!G:G,'Reference_data '!I:I,"First Error",0,1)="First Error",_xlfn.XLOOKUP(LEFT(F1521,7),'Reference_data '!G:G,'Reference_data '!H:H,"Second Error",0,1),_xlfn.XLOOKUP(LEFT(F1521,12),'Reference_data '!G:G,'Reference_data '!I:I,"First Error",0,1))</f>
        <v xml:space="preserve"> ETP</v>
      </c>
      <c r="M1521" s="10" t="e">
        <f>VLOOKUP(L1521,'Reference_data '!$A$2:$B$17,2,0)</f>
        <v>#N/A</v>
      </c>
      <c r="N1521" s="10" t="e">
        <f>VLOOKUP(L1521,'Reference_data '!$A$2:$C$18,3,0)</f>
        <v>#N/A</v>
      </c>
    </row>
    <row r="1522" spans="1:27" ht="26.5" customHeight="1" x14ac:dyDescent="0.35">
      <c r="A1522" s="10">
        <f t="shared" si="60"/>
        <v>7</v>
      </c>
      <c r="B1522" s="63" t="str">
        <f t="shared" si="59"/>
        <v/>
      </c>
      <c r="C1522" s="398">
        <v>13158866</v>
      </c>
      <c r="D1522" s="146">
        <v>44973</v>
      </c>
      <c r="E1522" s="34" t="s">
        <v>2635</v>
      </c>
      <c r="F1522" s="34" t="s">
        <v>2567</v>
      </c>
      <c r="G1522" s="34" t="s">
        <v>10</v>
      </c>
      <c r="H1522" s="34" t="s">
        <v>218</v>
      </c>
      <c r="I1522" s="34" t="s">
        <v>291</v>
      </c>
      <c r="J1522" s="34" t="s">
        <v>228</v>
      </c>
      <c r="K1522" s="4" t="str">
        <f>IF(_xlfn.XLOOKUP(LEFT(F1522,12),'Reference_data '!G:G,'Reference_data '!I:I,"First Error",0,1)="First Error",_xlfn.XLOOKUP(LEFT(F1522,7),'Reference_data '!G:G,'Reference_data '!H:H,"Second Error",0,1),_xlfn.XLOOKUP(LEFT(F1522,12),'Reference_data '!G:G,'Reference_data '!I:I,"First Error",0,1))</f>
        <v>REFINERY-REFINERY FRACTIONATION PLANT (RPO) 600 TPD</v>
      </c>
      <c r="M1522" s="10" t="e">
        <f>VLOOKUP(L1522,'Reference_data '!$A$2:$B$17,2,0)</f>
        <v>#N/A</v>
      </c>
      <c r="N1522" s="10" t="e">
        <f>VLOOKUP(L1522,'Reference_data '!$A$2:$C$18,3,0)</f>
        <v>#N/A</v>
      </c>
    </row>
    <row r="1523" spans="1:27" ht="26.5" customHeight="1" x14ac:dyDescent="0.35">
      <c r="A1523" s="10">
        <f t="shared" si="60"/>
        <v>12</v>
      </c>
      <c r="B1523" s="63">
        <f t="shared" si="59"/>
        <v>12</v>
      </c>
      <c r="C1523" s="398">
        <v>13179469</v>
      </c>
      <c r="D1523" s="146">
        <v>45006</v>
      </c>
      <c r="E1523" s="34" t="s">
        <v>2636</v>
      </c>
      <c r="F1523" s="34" t="s">
        <v>54</v>
      </c>
      <c r="G1523" s="34" t="s">
        <v>10</v>
      </c>
      <c r="H1523" s="34" t="s">
        <v>218</v>
      </c>
      <c r="I1523" s="34" t="s">
        <v>468</v>
      </c>
      <c r="J1523" s="34" t="s">
        <v>220</v>
      </c>
      <c r="K1523" s="4" t="str">
        <f>IF(_xlfn.XLOOKUP(LEFT(F1523,12),'Reference_data '!G:G,'Reference_data '!I:I,"First Error",0,1)="First Error",_xlfn.XLOOKUP(LEFT(F1523,7),'Reference_data '!G:G,'Reference_data '!H:H,"Second Error",0,1),_xlfn.XLOOKUP(LEFT(F1523,12),'Reference_data '!G:G,'Reference_data '!I:I,"First Error",0,1))</f>
        <v>BAKERY 96 TON</v>
      </c>
      <c r="L1523" s="63">
        <v>2784</v>
      </c>
      <c r="M1523" s="10" t="str">
        <f>VLOOKUP(L1523,'Reference_data '!$A$2:$B$17,2,0)</f>
        <v>Jignesh</v>
      </c>
      <c r="N1523" s="10" t="str">
        <f>VLOOKUP(L1523,'Reference_data '!$A$2:$C$18,3,0)</f>
        <v>MEC</v>
      </c>
      <c r="O1523" s="134">
        <v>45008</v>
      </c>
      <c r="Q1523" s="134">
        <v>45008</v>
      </c>
      <c r="R1523" s="63">
        <v>1.5</v>
      </c>
      <c r="S1523" s="139" t="s">
        <v>2637</v>
      </c>
      <c r="AA1523" s="64" t="s">
        <v>14</v>
      </c>
    </row>
    <row r="1524" spans="1:27" ht="26.5" customHeight="1" x14ac:dyDescent="0.35">
      <c r="A1524" s="10">
        <f t="shared" si="60"/>
        <v>12</v>
      </c>
      <c r="B1524" s="63">
        <f t="shared" si="59"/>
        <v>12</v>
      </c>
      <c r="C1524" s="398">
        <v>13179470</v>
      </c>
      <c r="D1524" s="146">
        <v>45006</v>
      </c>
      <c r="E1524" s="34" t="s">
        <v>2638</v>
      </c>
      <c r="F1524" s="34" t="s">
        <v>2639</v>
      </c>
      <c r="G1524" s="34" t="s">
        <v>92</v>
      </c>
      <c r="H1524" s="34" t="s">
        <v>218</v>
      </c>
      <c r="I1524" s="34" t="s">
        <v>468</v>
      </c>
      <c r="J1524" s="34" t="s">
        <v>220</v>
      </c>
      <c r="K1524" s="4" t="str">
        <f>IF(_xlfn.XLOOKUP(LEFT(F1524,12),'Reference_data '!G:G,'Reference_data '!I:I,"First Error",0,1)="First Error",_xlfn.XLOOKUP(LEFT(F1524,7),'Reference_data '!G:G,'Reference_data '!H:H,"Second Error",0,1),_xlfn.XLOOKUP(LEFT(F1524,12),'Reference_data '!G:G,'Reference_data '!I:I,"First Error",0,1))</f>
        <v>BAKERY 96 TON</v>
      </c>
      <c r="L1524" s="63">
        <v>3346</v>
      </c>
      <c r="M1524" s="10" t="str">
        <f>VLOOKUP(L1524,'Reference_data '!$A$2:$B$17,2,0)</f>
        <v>Manish</v>
      </c>
      <c r="N1524" s="10" t="str">
        <f>VLOOKUP(L1524,'Reference_data '!$A$2:$C$18,3,0)</f>
        <v>INS</v>
      </c>
      <c r="O1524" s="134">
        <v>45007</v>
      </c>
      <c r="Q1524" s="134">
        <v>45007</v>
      </c>
      <c r="R1524" s="63">
        <v>0.5</v>
      </c>
      <c r="S1524" s="139" t="s">
        <v>2640</v>
      </c>
      <c r="AA1524" s="64" t="s">
        <v>140</v>
      </c>
    </row>
    <row r="1525" spans="1:27" ht="26.5" customHeight="1" x14ac:dyDescent="0.35">
      <c r="A1525" s="10">
        <f t="shared" si="60"/>
        <v>12</v>
      </c>
      <c r="B1525" s="63" t="str">
        <f t="shared" si="59"/>
        <v/>
      </c>
      <c r="C1525" s="398">
        <v>13179471</v>
      </c>
      <c r="D1525" s="146">
        <v>45006</v>
      </c>
      <c r="E1525" s="34" t="s">
        <v>2641</v>
      </c>
      <c r="F1525" s="34" t="s">
        <v>184</v>
      </c>
      <c r="G1525" s="34" t="s">
        <v>92</v>
      </c>
      <c r="H1525" s="34" t="s">
        <v>218</v>
      </c>
      <c r="I1525" s="34" t="s">
        <v>2642</v>
      </c>
      <c r="J1525" s="34" t="s">
        <v>246</v>
      </c>
      <c r="K1525" s="4" t="str">
        <f>IF(_xlfn.XLOOKUP(LEFT(F1525,12),'Reference_data '!G:G,'Reference_data '!I:I,"First Error",0,1)="First Error",_xlfn.XLOOKUP(LEFT(F1525,7),'Reference_data '!G:G,'Reference_data '!H:H,"Second Error",0,1),_xlfn.XLOOKUP(LEFT(F1525,12),'Reference_data '!G:G,'Reference_data '!I:I,"First Error",0,1))</f>
        <v>BUILDINGS &amp; INFRASTRUCTURE</v>
      </c>
      <c r="M1525" s="10" t="e">
        <f>VLOOKUP(L1525,'Reference_data '!$A$2:$B$17,2,0)</f>
        <v>#N/A</v>
      </c>
      <c r="N1525" s="10" t="e">
        <f>VLOOKUP(L1525,'Reference_data '!$A$2:$C$18,3,0)</f>
        <v>#N/A</v>
      </c>
    </row>
    <row r="1526" spans="1:27" ht="26.5" customHeight="1" x14ac:dyDescent="0.35">
      <c r="A1526" s="10">
        <f t="shared" si="60"/>
        <v>12</v>
      </c>
      <c r="B1526" s="63">
        <f t="shared" si="59"/>
        <v>12</v>
      </c>
      <c r="C1526" s="398">
        <v>13179439</v>
      </c>
      <c r="D1526" s="146">
        <v>45006</v>
      </c>
      <c r="E1526" s="34" t="s">
        <v>2643</v>
      </c>
      <c r="F1526" s="34" t="s">
        <v>343</v>
      </c>
      <c r="G1526" s="34" t="s">
        <v>10</v>
      </c>
      <c r="H1526" s="34" t="s">
        <v>218</v>
      </c>
      <c r="I1526" s="34" t="s">
        <v>344</v>
      </c>
      <c r="J1526" s="34" t="s">
        <v>220</v>
      </c>
      <c r="K1526" s="4" t="str">
        <f>IF(_xlfn.XLOOKUP(LEFT(F1526,12),'Reference_data '!G:G,'Reference_data '!I:I,"First Error",0,1)="First Error",_xlfn.XLOOKUP(LEFT(F1526,7),'Reference_data '!G:G,'Reference_data '!H:H,"Second Error",0,1),_xlfn.XLOOKUP(LEFT(F1526,12),'Reference_data '!G:G,'Reference_data '!I:I,"First Error",0,1))</f>
        <v xml:space="preserve"> ETP</v>
      </c>
      <c r="L1526" s="63">
        <v>2785</v>
      </c>
      <c r="M1526" s="10" t="str">
        <f>VLOOKUP(L1526,'Reference_data '!$A$2:$B$17,2,0)</f>
        <v>Manu</v>
      </c>
      <c r="N1526" s="10" t="str">
        <f>VLOOKUP(L1526,'Reference_data '!$A$2:$C$18,3,0)</f>
        <v>MEC</v>
      </c>
      <c r="O1526" s="134">
        <v>45006</v>
      </c>
      <c r="Q1526" s="134">
        <v>45006</v>
      </c>
      <c r="R1526" s="63">
        <v>4</v>
      </c>
    </row>
    <row r="1527" spans="1:27" ht="26.5" customHeight="1" x14ac:dyDescent="0.35">
      <c r="A1527" s="10">
        <f t="shared" si="60"/>
        <v>12</v>
      </c>
      <c r="B1527" s="63">
        <f t="shared" si="59"/>
        <v>12</v>
      </c>
      <c r="C1527" s="398">
        <v>13179441</v>
      </c>
      <c r="D1527" s="146">
        <v>45006</v>
      </c>
      <c r="E1527" s="34" t="s">
        <v>2644</v>
      </c>
      <c r="F1527" s="34" t="s">
        <v>2645</v>
      </c>
      <c r="G1527" s="34" t="s">
        <v>10</v>
      </c>
      <c r="H1527" s="34" t="s">
        <v>218</v>
      </c>
      <c r="I1527" s="34" t="s">
        <v>344</v>
      </c>
      <c r="J1527" s="34" t="s">
        <v>220</v>
      </c>
      <c r="K1527" s="4" t="str">
        <f>IF(_xlfn.XLOOKUP(LEFT(F1527,12),'Reference_data '!G:G,'Reference_data '!I:I,"First Error",0,1)="First Error",_xlfn.XLOOKUP(LEFT(F1527,7),'Reference_data '!G:G,'Reference_data '!H:H,"Second Error",0,1),_xlfn.XLOOKUP(LEFT(F1527,12),'Reference_data '!G:G,'Reference_data '!I:I,"First Error",0,1))</f>
        <v xml:space="preserve"> ETP</v>
      </c>
      <c r="L1527" s="63">
        <v>2785</v>
      </c>
      <c r="M1527" s="10" t="str">
        <f>VLOOKUP(L1527,'Reference_data '!$A$2:$B$17,2,0)</f>
        <v>Manu</v>
      </c>
      <c r="N1527" s="10" t="str">
        <f>VLOOKUP(L1527,'Reference_data '!$A$2:$C$18,3,0)</f>
        <v>MEC</v>
      </c>
      <c r="O1527" s="134">
        <v>45006</v>
      </c>
      <c r="Q1527" s="134">
        <v>45006</v>
      </c>
      <c r="R1527" s="63">
        <v>1</v>
      </c>
    </row>
    <row r="1528" spans="1:27" ht="26.5" customHeight="1" x14ac:dyDescent="0.35">
      <c r="A1528" s="10">
        <f t="shared" si="60"/>
        <v>10</v>
      </c>
      <c r="B1528" s="63">
        <f t="shared" si="59"/>
        <v>11</v>
      </c>
      <c r="C1528" s="398">
        <v>13170286</v>
      </c>
      <c r="D1528" s="146">
        <v>44991</v>
      </c>
      <c r="E1528" s="34" t="s">
        <v>2646</v>
      </c>
      <c r="F1528" s="34" t="s">
        <v>163</v>
      </c>
      <c r="G1528" s="34" t="s">
        <v>10</v>
      </c>
      <c r="H1528" s="34" t="s">
        <v>223</v>
      </c>
      <c r="I1528" s="34" t="s">
        <v>233</v>
      </c>
      <c r="J1528" s="34" t="s">
        <v>220</v>
      </c>
      <c r="K1528" s="4" t="str">
        <f>IF(_xlfn.XLOOKUP(LEFT(F1528,12),'Reference_data '!G:G,'Reference_data '!I:I,"First Error",0,1)="First Error",_xlfn.XLOOKUP(LEFT(F1528,7),'Reference_data '!G:G,'Reference_data '!H:H,"Second Error",0,1),_xlfn.XLOOKUP(LEFT(F1528,12),'Reference_data '!G:G,'Reference_data '!I:I,"First Error",0,1))</f>
        <v>REFINERY-REFINERY FRACTIONATION PLANT (RPO) 600 TPD</v>
      </c>
      <c r="L1528" s="63">
        <v>3347</v>
      </c>
      <c r="M1528" s="10" t="str">
        <f>VLOOKUP(L1528,'Reference_data '!$A$2:$B$17,2,0)</f>
        <v>Debabrata</v>
      </c>
      <c r="N1528" s="10" t="str">
        <f>VLOOKUP(L1528,'Reference_data '!$A$2:$C$18,3,0)</f>
        <v>MEC</v>
      </c>
      <c r="O1528" s="134">
        <v>44994</v>
      </c>
      <c r="P1528" s="134">
        <v>44996</v>
      </c>
      <c r="Q1528" s="134">
        <v>44997</v>
      </c>
      <c r="R1528" s="63">
        <v>3</v>
      </c>
      <c r="S1528" s="139" t="s">
        <v>2647</v>
      </c>
    </row>
    <row r="1529" spans="1:27" ht="26.5" customHeight="1" x14ac:dyDescent="0.35">
      <c r="A1529" s="10">
        <f t="shared" si="60"/>
        <v>12</v>
      </c>
      <c r="B1529" s="63">
        <f t="shared" ref="B1529" si="61">IF(J1529="COMP",WEEKNUM(Q1529,16),"")</f>
        <v>1</v>
      </c>
      <c r="C1529" s="398">
        <v>13179452</v>
      </c>
      <c r="D1529" s="394">
        <v>45006</v>
      </c>
      <c r="E1529" s="34" t="s">
        <v>2648</v>
      </c>
      <c r="F1529" s="34" t="s">
        <v>80</v>
      </c>
      <c r="G1529" s="34" t="s">
        <v>61</v>
      </c>
      <c r="H1529" s="34" t="s">
        <v>237</v>
      </c>
      <c r="I1529" s="34" t="s">
        <v>382</v>
      </c>
      <c r="J1529" s="34" t="s">
        <v>220</v>
      </c>
      <c r="K1529" s="4" t="str">
        <f>IF(_xlfn.XLOOKUP(LEFT(F1529,12),'Reference_data '!G:G,'Reference_data '!I:I,"First Error",0,1)="First Error",_xlfn.XLOOKUP(LEFT(F1529,7),'Reference_data '!G:G,'Reference_data '!H:H,"Second Error",0,1),_xlfn.XLOOKUP(LEFT(F1529,12),'Reference_data '!G:G,'Reference_data '!I:I,"First Error",0,1))</f>
        <v>PACKING</v>
      </c>
      <c r="L1529" s="63">
        <v>2784</v>
      </c>
      <c r="M1529" s="10" t="str">
        <f>VLOOKUP(L1529,'Reference_data '!$A$2:$B$17,2,0)</f>
        <v>Jignesh</v>
      </c>
      <c r="N1529" s="10" t="str">
        <f>VLOOKUP(L1529,'Reference_data '!$A$2:$C$18,3,0)</f>
        <v>MEC</v>
      </c>
      <c r="O1529" s="134">
        <v>45007</v>
      </c>
      <c r="R1529" s="63">
        <v>1</v>
      </c>
    </row>
    <row r="1530" spans="1:27" ht="26.5" customHeight="1" x14ac:dyDescent="0.35">
      <c r="A1530" s="10">
        <f t="shared" si="60"/>
        <v>12</v>
      </c>
      <c r="B1530" s="63">
        <f t="shared" si="59"/>
        <v>1</v>
      </c>
      <c r="C1530" s="398">
        <v>13179452</v>
      </c>
      <c r="D1530" s="394">
        <v>45006</v>
      </c>
      <c r="E1530" s="34" t="s">
        <v>2648</v>
      </c>
      <c r="F1530" s="34" t="s">
        <v>80</v>
      </c>
      <c r="G1530" s="34" t="s">
        <v>61</v>
      </c>
      <c r="H1530" s="34" t="s">
        <v>237</v>
      </c>
      <c r="I1530" s="34" t="s">
        <v>382</v>
      </c>
      <c r="J1530" s="34" t="s">
        <v>220</v>
      </c>
      <c r="K1530" s="4" t="str">
        <f>IF(_xlfn.XLOOKUP(LEFT(F1530,12),'Reference_data '!G:G,'Reference_data '!I:I,"First Error",0,1)="First Error",_xlfn.XLOOKUP(LEFT(F1530,7),'Reference_data '!G:G,'Reference_data '!H:H,"Second Error",0,1),_xlfn.XLOOKUP(LEFT(F1530,12),'Reference_data '!G:G,'Reference_data '!I:I,"First Error",0,1))</f>
        <v>PACKING</v>
      </c>
      <c r="L1530" s="63">
        <v>2790</v>
      </c>
      <c r="M1530" s="10" t="str">
        <f>VLOOKUP(L1530,'Reference_data '!$A$2:$B$17,2,0)</f>
        <v>Ronak</v>
      </c>
      <c r="N1530" s="10" t="str">
        <f>VLOOKUP(L1530,'Reference_data '!$A$2:$C$18,3,0)</f>
        <v>ELE</v>
      </c>
      <c r="O1530" s="134">
        <v>45007</v>
      </c>
      <c r="R1530" s="63">
        <v>1</v>
      </c>
    </row>
    <row r="1531" spans="1:27" ht="26.5" customHeight="1" x14ac:dyDescent="0.35">
      <c r="A1531" s="10">
        <f t="shared" si="60"/>
        <v>10</v>
      </c>
      <c r="B1531" s="63">
        <f t="shared" ref="B1531:B1594" si="62">IF(J1531="COMP",WEEKNUM(Q1531,16),"")</f>
        <v>11</v>
      </c>
      <c r="C1531" s="398">
        <v>13170286</v>
      </c>
      <c r="D1531" s="146">
        <v>44991</v>
      </c>
      <c r="E1531" s="34" t="s">
        <v>2646</v>
      </c>
      <c r="F1531" s="34" t="s">
        <v>163</v>
      </c>
      <c r="G1531" s="34" t="s">
        <v>10</v>
      </c>
      <c r="H1531" s="34" t="s">
        <v>223</v>
      </c>
      <c r="I1531" s="34" t="s">
        <v>233</v>
      </c>
      <c r="J1531" s="34" t="s">
        <v>220</v>
      </c>
      <c r="K1531" s="4" t="str">
        <f>IF(_xlfn.XLOOKUP(LEFT(F1531,12),'Reference_data '!G:G,'Reference_data '!I:I,"First Error",0,1)="First Error",_xlfn.XLOOKUP(LEFT(F1531,7),'Reference_data '!G:G,'Reference_data '!H:H,"Second Error",0,1),_xlfn.XLOOKUP(LEFT(F1531,12),'Reference_data '!G:G,'Reference_data '!I:I,"First Error",0,1))</f>
        <v>REFINERY-REFINERY FRACTIONATION PLANT (RPO) 600 TPD</v>
      </c>
      <c r="L1531" s="63">
        <v>2783</v>
      </c>
      <c r="M1531" s="10" t="str">
        <f>VLOOKUP(L1531,'Reference_data '!$A$2:$B$17,2,0)</f>
        <v>Vipul</v>
      </c>
      <c r="N1531" s="10" t="str">
        <f>VLOOKUP(L1531,'Reference_data '!$A$2:$C$18,3,0)</f>
        <v>MEC</v>
      </c>
      <c r="O1531" s="134">
        <v>44994</v>
      </c>
      <c r="P1531" s="134">
        <v>44996</v>
      </c>
      <c r="Q1531" s="134">
        <v>44997</v>
      </c>
      <c r="R1531" s="63">
        <v>3</v>
      </c>
      <c r="S1531" s="139" t="s">
        <v>2647</v>
      </c>
    </row>
    <row r="1532" spans="1:27" ht="26.5" customHeight="1" x14ac:dyDescent="0.35">
      <c r="A1532" s="10">
        <f t="shared" si="60"/>
        <v>10</v>
      </c>
      <c r="B1532" s="63">
        <f t="shared" si="62"/>
        <v>10</v>
      </c>
      <c r="C1532" s="398">
        <v>13170233</v>
      </c>
      <c r="D1532" s="146">
        <v>44992</v>
      </c>
      <c r="E1532" s="34" t="s">
        <v>2649</v>
      </c>
      <c r="F1532" s="34" t="s">
        <v>163</v>
      </c>
      <c r="G1532" s="34" t="s">
        <v>10</v>
      </c>
      <c r="H1532" s="34" t="s">
        <v>223</v>
      </c>
      <c r="I1532" s="34" t="s">
        <v>251</v>
      </c>
      <c r="J1532" s="34" t="s">
        <v>220</v>
      </c>
      <c r="K1532" s="4" t="str">
        <f>IF(_xlfn.XLOOKUP(LEFT(F1532,12),'Reference_data '!G:G,'Reference_data '!I:I,"First Error",0,1)="First Error",_xlfn.XLOOKUP(LEFT(F1532,7),'Reference_data '!G:G,'Reference_data '!H:H,"Second Error",0,1),_xlfn.XLOOKUP(LEFT(F1532,12),'Reference_data '!G:G,'Reference_data '!I:I,"First Error",0,1))</f>
        <v>REFINERY-REFINERY FRACTIONATION PLANT (RPO) 600 TPD</v>
      </c>
      <c r="L1532" s="63">
        <v>2787</v>
      </c>
      <c r="M1532" s="10" t="str">
        <f>VLOOKUP(L1532,'Reference_data '!$A$2:$B$17,2,0)</f>
        <v>Vikram</v>
      </c>
      <c r="N1532" s="10" t="str">
        <f>VLOOKUP(L1532,'Reference_data '!$A$2:$C$18,3,0)</f>
        <v>MEC</v>
      </c>
      <c r="O1532" s="134">
        <v>44992</v>
      </c>
      <c r="Q1532" s="134">
        <v>44992</v>
      </c>
      <c r="R1532" s="63">
        <v>1</v>
      </c>
      <c r="AA1532" s="64" t="s">
        <v>140</v>
      </c>
    </row>
    <row r="1533" spans="1:27" ht="26.5" customHeight="1" x14ac:dyDescent="0.35">
      <c r="A1533" s="10">
        <f t="shared" si="60"/>
        <v>10</v>
      </c>
      <c r="B1533" s="63">
        <f t="shared" si="62"/>
        <v>10</v>
      </c>
      <c r="C1533" s="398">
        <v>13170369</v>
      </c>
      <c r="D1533" s="146">
        <v>44992</v>
      </c>
      <c r="E1533" s="34" t="s">
        <v>2650</v>
      </c>
      <c r="F1533" s="34" t="s">
        <v>163</v>
      </c>
      <c r="G1533" s="34" t="s">
        <v>10</v>
      </c>
      <c r="H1533" s="34" t="s">
        <v>218</v>
      </c>
      <c r="I1533" s="34" t="s">
        <v>287</v>
      </c>
      <c r="J1533" s="34" t="s">
        <v>220</v>
      </c>
      <c r="K1533" s="4" t="str">
        <f>IF(_xlfn.XLOOKUP(LEFT(F1533,12),'Reference_data '!G:G,'Reference_data '!I:I,"First Error",0,1)="First Error",_xlfn.XLOOKUP(LEFT(F1533,7),'Reference_data '!G:G,'Reference_data '!H:H,"Second Error",0,1),_xlfn.XLOOKUP(LEFT(F1533,12),'Reference_data '!G:G,'Reference_data '!I:I,"First Error",0,1))</f>
        <v>REFINERY-REFINERY FRACTIONATION PLANT (RPO) 600 TPD</v>
      </c>
      <c r="L1533" s="63">
        <v>2785</v>
      </c>
      <c r="M1533" s="10" t="str">
        <f>VLOOKUP(L1533,'Reference_data '!$A$2:$B$17,2,0)</f>
        <v>Manu</v>
      </c>
      <c r="N1533" s="10" t="str">
        <f>VLOOKUP(L1533,'Reference_data '!$A$2:$C$18,3,0)</f>
        <v>MEC</v>
      </c>
      <c r="O1533" s="134">
        <v>44992</v>
      </c>
      <c r="Q1533" s="134">
        <v>44992</v>
      </c>
      <c r="R1533" s="63">
        <v>1</v>
      </c>
      <c r="AA1533" s="64" t="s">
        <v>140</v>
      </c>
    </row>
    <row r="1534" spans="1:27" ht="26.5" customHeight="1" x14ac:dyDescent="0.35">
      <c r="A1534" s="10">
        <f t="shared" si="60"/>
        <v>10</v>
      </c>
      <c r="B1534" s="63">
        <f t="shared" si="62"/>
        <v>10</v>
      </c>
      <c r="C1534" s="398">
        <v>13171789</v>
      </c>
      <c r="D1534" s="146">
        <v>44994</v>
      </c>
      <c r="E1534" s="34" t="s">
        <v>2651</v>
      </c>
      <c r="F1534" s="34" t="s">
        <v>2541</v>
      </c>
      <c r="G1534" s="34" t="s">
        <v>10</v>
      </c>
      <c r="H1534" s="34" t="s">
        <v>218</v>
      </c>
      <c r="I1534" s="34" t="s">
        <v>251</v>
      </c>
      <c r="J1534" s="34" t="s">
        <v>220</v>
      </c>
      <c r="K1534" s="4" t="str">
        <f>IF(_xlfn.XLOOKUP(LEFT(F1534,12),'Reference_data '!G:G,'Reference_data '!I:I,"First Error",0,1)="First Error",_xlfn.XLOOKUP(LEFT(F1534,7),'Reference_data '!G:G,'Reference_data '!H:H,"Second Error",0,1),_xlfn.XLOOKUP(LEFT(F1534,12),'Reference_data '!G:G,'Reference_data '!I:I,"First Error",0,1))</f>
        <v>REFINERY-REFINERY FRACTIONATION PLANT (RPO) 600 TPD</v>
      </c>
      <c r="L1534" s="63">
        <v>2785</v>
      </c>
      <c r="M1534" s="10" t="str">
        <f>VLOOKUP(L1534,'Reference_data '!$A$2:$B$17,2,0)</f>
        <v>Manu</v>
      </c>
      <c r="N1534" s="10" t="str">
        <f>VLOOKUP(L1534,'Reference_data '!$A$2:$C$18,3,0)</f>
        <v>MEC</v>
      </c>
      <c r="O1534" s="134">
        <v>44994</v>
      </c>
      <c r="Q1534" s="134">
        <v>44994</v>
      </c>
      <c r="R1534" s="63">
        <v>4</v>
      </c>
      <c r="S1534" s="139" t="s">
        <v>221</v>
      </c>
    </row>
    <row r="1535" spans="1:27" ht="26.5" customHeight="1" x14ac:dyDescent="0.35">
      <c r="A1535" s="10">
        <f t="shared" si="60"/>
        <v>11</v>
      </c>
      <c r="B1535" s="63">
        <f t="shared" si="62"/>
        <v>11</v>
      </c>
      <c r="C1535" s="398">
        <v>13173017</v>
      </c>
      <c r="D1535" s="146">
        <v>44997</v>
      </c>
      <c r="E1535" s="34" t="s">
        <v>2652</v>
      </c>
      <c r="F1535" s="34" t="s">
        <v>2653</v>
      </c>
      <c r="G1535" s="34" t="s">
        <v>10</v>
      </c>
      <c r="H1535" s="34" t="s">
        <v>218</v>
      </c>
      <c r="I1535" s="34" t="s">
        <v>266</v>
      </c>
      <c r="J1535" s="34" t="s">
        <v>220</v>
      </c>
      <c r="K1535" s="4" t="str">
        <f>IF(_xlfn.XLOOKUP(LEFT(F1535,12),'Reference_data '!G:G,'Reference_data '!I:I,"First Error",0,1)="First Error",_xlfn.XLOOKUP(LEFT(F1535,7),'Reference_data '!G:G,'Reference_data '!H:H,"Second Error",0,1),_xlfn.XLOOKUP(LEFT(F1535,12),'Reference_data '!G:G,'Reference_data '!I:I,"First Error",0,1))</f>
        <v>REFINERY-REFINERY FRACTIONATION PLANT (RPO) 600 TPD</v>
      </c>
      <c r="L1535" s="63">
        <v>2787</v>
      </c>
      <c r="M1535" s="10" t="str">
        <f>VLOOKUP(L1535,'Reference_data '!$A$2:$B$17,2,0)</f>
        <v>Vikram</v>
      </c>
      <c r="N1535" s="10" t="str">
        <f>VLOOKUP(L1535,'Reference_data '!$A$2:$C$18,3,0)</f>
        <v>MEC</v>
      </c>
      <c r="Q1535" s="134">
        <v>44997</v>
      </c>
      <c r="R1535" s="63">
        <v>2</v>
      </c>
      <c r="S1535" s="139" t="s">
        <v>2654</v>
      </c>
      <c r="AA1535" s="64" t="s">
        <v>140</v>
      </c>
    </row>
    <row r="1536" spans="1:27" ht="26.5" customHeight="1" x14ac:dyDescent="0.35">
      <c r="A1536" s="10">
        <f t="shared" si="60"/>
        <v>11</v>
      </c>
      <c r="B1536" s="63">
        <f t="shared" si="62"/>
        <v>11</v>
      </c>
      <c r="C1536" s="398">
        <v>13173017</v>
      </c>
      <c r="D1536" s="146">
        <v>44997</v>
      </c>
      <c r="E1536" s="34" t="s">
        <v>2652</v>
      </c>
      <c r="F1536" s="34" t="s">
        <v>2653</v>
      </c>
      <c r="G1536" s="34" t="s">
        <v>10</v>
      </c>
      <c r="H1536" s="34" t="s">
        <v>218</v>
      </c>
      <c r="I1536" s="34" t="s">
        <v>266</v>
      </c>
      <c r="J1536" s="34" t="s">
        <v>220</v>
      </c>
      <c r="K1536" s="4" t="str">
        <f>IF(_xlfn.XLOOKUP(LEFT(F1536,12),'Reference_data '!G:G,'Reference_data '!I:I,"First Error",0,1)="First Error",_xlfn.XLOOKUP(LEFT(F1536,7),'Reference_data '!G:G,'Reference_data '!H:H,"Second Error",0,1),_xlfn.XLOOKUP(LEFT(F1536,12),'Reference_data '!G:G,'Reference_data '!I:I,"First Error",0,1))</f>
        <v>REFINERY-REFINERY FRACTIONATION PLANT (RPO) 600 TPD</v>
      </c>
      <c r="L1536" s="63">
        <v>2783</v>
      </c>
      <c r="M1536" s="10" t="str">
        <f>VLOOKUP(L1536,'Reference_data '!$A$2:$B$17,2,0)</f>
        <v>Vipul</v>
      </c>
      <c r="N1536" s="10" t="str">
        <f>VLOOKUP(L1536,'Reference_data '!$A$2:$C$18,3,0)</f>
        <v>MEC</v>
      </c>
      <c r="Q1536" s="134">
        <v>44997</v>
      </c>
      <c r="R1536" s="63">
        <v>2</v>
      </c>
      <c r="S1536" s="139" t="s">
        <v>2654</v>
      </c>
      <c r="AA1536" s="64" t="s">
        <v>140</v>
      </c>
    </row>
    <row r="1537" spans="1:29" ht="26.5" customHeight="1" x14ac:dyDescent="0.35">
      <c r="A1537" s="10">
        <f t="shared" si="60"/>
        <v>12</v>
      </c>
      <c r="B1537" s="63">
        <f t="shared" si="62"/>
        <v>12</v>
      </c>
      <c r="C1537" s="398">
        <v>13179753</v>
      </c>
      <c r="D1537" s="394">
        <v>45007</v>
      </c>
      <c r="E1537" s="34" t="s">
        <v>2655</v>
      </c>
      <c r="F1537" s="34" t="s">
        <v>2656</v>
      </c>
      <c r="G1537" s="34" t="s">
        <v>92</v>
      </c>
      <c r="H1537" s="34" t="s">
        <v>218</v>
      </c>
      <c r="I1537" s="34" t="s">
        <v>219</v>
      </c>
      <c r="J1537" s="34" t="s">
        <v>220</v>
      </c>
      <c r="K1537" s="4" t="str">
        <f>IF(_xlfn.XLOOKUP(LEFT(F1537,12),'Reference_data '!G:G,'Reference_data '!I:I,"First Error",0,1)="First Error",_xlfn.XLOOKUP(LEFT(F1537,7),'Reference_data '!G:G,'Reference_data '!H:H,"Second Error",0,1),_xlfn.XLOOKUP(LEFT(F1537,12),'Reference_data '!G:G,'Reference_data '!I:I,"First Error",0,1))</f>
        <v>PACKING</v>
      </c>
      <c r="L1537" s="63">
        <v>2801</v>
      </c>
      <c r="M1537" s="10" t="str">
        <f>VLOOKUP(L1537,'Reference_data '!$A$2:$B$17,2,0)</f>
        <v>Ramani</v>
      </c>
      <c r="N1537" s="10" t="str">
        <f>VLOOKUP(L1537,'Reference_data '!$A$2:$C$18,3,0)</f>
        <v>INS</v>
      </c>
      <c r="O1537" s="134">
        <v>45006</v>
      </c>
      <c r="Q1537" s="134">
        <v>45006</v>
      </c>
      <c r="R1537" s="63">
        <v>1</v>
      </c>
      <c r="S1537" s="139" t="s">
        <v>2657</v>
      </c>
      <c r="AA1537" s="64" t="s">
        <v>140</v>
      </c>
    </row>
    <row r="1538" spans="1:29" ht="26.5" customHeight="1" x14ac:dyDescent="0.35">
      <c r="A1538" s="10">
        <f t="shared" si="60"/>
        <v>12</v>
      </c>
      <c r="B1538" s="63" t="str">
        <f t="shared" si="62"/>
        <v/>
      </c>
      <c r="C1538" s="398">
        <v>13180109</v>
      </c>
      <c r="D1538" s="146">
        <v>45007</v>
      </c>
      <c r="E1538" s="34" t="s">
        <v>2658</v>
      </c>
      <c r="F1538" s="34" t="s">
        <v>2659</v>
      </c>
      <c r="G1538" s="34" t="s">
        <v>10</v>
      </c>
      <c r="H1538" s="34" t="s">
        <v>223</v>
      </c>
      <c r="I1538" s="34" t="s">
        <v>697</v>
      </c>
      <c r="J1538" s="34" t="s">
        <v>302</v>
      </c>
      <c r="K1538" s="4"/>
      <c r="M1538" s="10" t="e">
        <f>VLOOKUP(L1538,'Reference_data '!$A$2:$B$17,2,0)</f>
        <v>#N/A</v>
      </c>
      <c r="N1538" s="10" t="e">
        <f>VLOOKUP(L1538,'Reference_data '!$A$2:$C$18,3,0)</f>
        <v>#N/A</v>
      </c>
      <c r="O1538" s="134">
        <v>45009</v>
      </c>
      <c r="S1538" s="139" t="s">
        <v>2660</v>
      </c>
    </row>
    <row r="1539" spans="1:29" ht="26.5" customHeight="1" x14ac:dyDescent="0.35">
      <c r="A1539" s="10">
        <f t="shared" si="60"/>
        <v>12</v>
      </c>
      <c r="B1539" s="63">
        <f t="shared" si="62"/>
        <v>1</v>
      </c>
      <c r="C1539" s="398">
        <v>13180110</v>
      </c>
      <c r="D1539" s="146">
        <v>45007</v>
      </c>
      <c r="E1539" s="34" t="s">
        <v>2661</v>
      </c>
      <c r="F1539" s="34" t="s">
        <v>2662</v>
      </c>
      <c r="G1539" s="34" t="s">
        <v>61</v>
      </c>
      <c r="H1539" s="34" t="s">
        <v>218</v>
      </c>
      <c r="I1539" s="34" t="s">
        <v>697</v>
      </c>
      <c r="J1539" s="34" t="s">
        <v>220</v>
      </c>
      <c r="K1539" s="4" t="str">
        <f>IF(_xlfn.XLOOKUP(LEFT(F1539,12),'Reference_data '!G:G,'Reference_data '!I:I,"First Error",0,1)="First Error",_xlfn.XLOOKUP(LEFT(F1539,7),'Reference_data '!G:G,'Reference_data '!H:H,"Second Error",0,1),_xlfn.XLOOKUP(LEFT(F1539,12),'Reference_data '!G:G,'Reference_data '!I:I,"First Error",0,1))</f>
        <v>PACKING</v>
      </c>
      <c r="L1539" s="63">
        <v>8</v>
      </c>
      <c r="M1539" s="10" t="s">
        <v>2663</v>
      </c>
      <c r="N1539" s="10" t="str">
        <f>VLOOKUP(L1539,'Reference_data '!$A$2:$C$18,3,0)</f>
        <v>EXT</v>
      </c>
      <c r="O1539" s="134">
        <v>45009</v>
      </c>
      <c r="P1539" s="134">
        <v>45023</v>
      </c>
      <c r="S1539" s="139" t="s">
        <v>2664</v>
      </c>
    </row>
    <row r="1540" spans="1:29" ht="26.5" customHeight="1" x14ac:dyDescent="0.35">
      <c r="A1540" s="10">
        <f t="shared" ref="A1540:A1603" si="63">WEEKNUM($D1540,16)</f>
        <v>12</v>
      </c>
      <c r="B1540" s="63" t="str">
        <f t="shared" si="62"/>
        <v/>
      </c>
      <c r="C1540" s="398">
        <v>13180111</v>
      </c>
      <c r="D1540" s="394">
        <v>45007</v>
      </c>
      <c r="E1540" s="34" t="s">
        <v>2665</v>
      </c>
      <c r="F1540" s="34" t="s">
        <v>236</v>
      </c>
      <c r="G1540" s="34" t="s">
        <v>61</v>
      </c>
      <c r="H1540" s="34" t="s">
        <v>223</v>
      </c>
      <c r="I1540" s="34" t="s">
        <v>697</v>
      </c>
      <c r="J1540" s="34" t="s">
        <v>302</v>
      </c>
      <c r="K1540" s="4" t="str">
        <f>IF(_xlfn.XLOOKUP(LEFT(F1540,12),'Reference_data '!G:G,'Reference_data '!I:I,"First Error",0,1)="First Error",_xlfn.XLOOKUP(LEFT(F1540,7),'Reference_data '!G:G,'Reference_data '!H:H,"Second Error",0,1),_xlfn.XLOOKUP(LEFT(F1540,12),'Reference_data '!G:G,'Reference_data '!I:I,"First Error",0,1))</f>
        <v>PACKING</v>
      </c>
      <c r="L1540" s="63">
        <v>2790</v>
      </c>
      <c r="M1540" s="10" t="str">
        <f>VLOOKUP(L1540,'Reference_data '!$A$2:$B$17,2,0)</f>
        <v>Ronak</v>
      </c>
      <c r="N1540" s="10" t="str">
        <f>VLOOKUP(L1540,'Reference_data '!$A$2:$C$18,3,0)</f>
        <v>ELE</v>
      </c>
      <c r="O1540" s="134">
        <v>45007</v>
      </c>
      <c r="P1540" s="134">
        <v>45009</v>
      </c>
    </row>
    <row r="1541" spans="1:29" ht="26.5" customHeight="1" x14ac:dyDescent="0.35">
      <c r="A1541" s="10">
        <f t="shared" si="63"/>
        <v>12</v>
      </c>
      <c r="B1541" s="63">
        <f t="shared" si="62"/>
        <v>1</v>
      </c>
      <c r="C1541" s="398">
        <v>13180112</v>
      </c>
      <c r="D1541" s="394">
        <v>45007</v>
      </c>
      <c r="E1541" s="34" t="s">
        <v>2666</v>
      </c>
      <c r="F1541" s="34" t="s">
        <v>236</v>
      </c>
      <c r="G1541" s="34" t="s">
        <v>61</v>
      </c>
      <c r="H1541" s="34" t="s">
        <v>223</v>
      </c>
      <c r="I1541" s="34" t="s">
        <v>697</v>
      </c>
      <c r="J1541" s="34" t="s">
        <v>220</v>
      </c>
      <c r="K1541" s="4" t="str">
        <f>IF(_xlfn.XLOOKUP(LEFT(F1541,12),'Reference_data '!G:G,'Reference_data '!I:I,"First Error",0,1)="First Error",_xlfn.XLOOKUP(LEFT(F1541,7),'Reference_data '!G:G,'Reference_data '!H:H,"Second Error",0,1),_xlfn.XLOOKUP(LEFT(F1541,12),'Reference_data '!G:G,'Reference_data '!I:I,"First Error",0,1))</f>
        <v>PACKING</v>
      </c>
      <c r="L1541" s="63">
        <v>2790</v>
      </c>
      <c r="M1541" s="10" t="str">
        <f>VLOOKUP(L1541,'Reference_data '!$A$2:$B$17,2,0)</f>
        <v>Ronak</v>
      </c>
      <c r="N1541" s="10" t="str">
        <f>VLOOKUP(L1541,'Reference_data '!$A$2:$C$18,3,0)</f>
        <v>ELE</v>
      </c>
      <c r="O1541" s="134">
        <v>45007</v>
      </c>
      <c r="P1541" s="134">
        <v>45009</v>
      </c>
    </row>
    <row r="1542" spans="1:29" ht="26.5" customHeight="1" x14ac:dyDescent="0.35">
      <c r="A1542" s="10">
        <f t="shared" si="63"/>
        <v>11</v>
      </c>
      <c r="B1542" s="63">
        <f t="shared" si="62"/>
        <v>1</v>
      </c>
      <c r="C1542" s="398">
        <v>13177574</v>
      </c>
      <c r="D1542" s="146">
        <v>45002</v>
      </c>
      <c r="E1542" s="34" t="s">
        <v>2667</v>
      </c>
      <c r="F1542" s="34" t="s">
        <v>2547</v>
      </c>
      <c r="G1542" s="34" t="s">
        <v>10</v>
      </c>
      <c r="H1542" s="34" t="s">
        <v>218</v>
      </c>
      <c r="I1542" s="34" t="s">
        <v>266</v>
      </c>
      <c r="J1542" s="34" t="s">
        <v>220</v>
      </c>
      <c r="K1542" s="4" t="str">
        <f>IF(_xlfn.XLOOKUP(LEFT(F1542,12),'Reference_data '!G:G,'Reference_data '!I:I,"First Error",0,1)="First Error",_xlfn.XLOOKUP(LEFT(F1542,7),'Reference_data '!G:G,'Reference_data '!H:H,"Second Error",0,1),_xlfn.XLOOKUP(LEFT(F1542,12),'Reference_data '!G:G,'Reference_data '!I:I,"First Error",0,1))</f>
        <v>REFINERY-REFINERY FRACTIONATION PLANT (RPO) 600 TPD</v>
      </c>
      <c r="L1542" s="63">
        <v>2783</v>
      </c>
      <c r="M1542" s="10" t="str">
        <f>VLOOKUP(L1542,'Reference_data '!$A$2:$B$17,2,0)</f>
        <v>Vipul</v>
      </c>
      <c r="N1542" s="10" t="str">
        <f>VLOOKUP(L1542,'Reference_data '!$A$2:$C$18,3,0)</f>
        <v>MEC</v>
      </c>
      <c r="O1542" s="134">
        <v>45008</v>
      </c>
      <c r="P1542" s="134">
        <v>45009</v>
      </c>
    </row>
    <row r="1543" spans="1:29" ht="26.5" customHeight="1" x14ac:dyDescent="0.35">
      <c r="A1543" s="10">
        <f t="shared" si="63"/>
        <v>13</v>
      </c>
      <c r="B1543" s="63" t="str">
        <f t="shared" si="62"/>
        <v/>
      </c>
      <c r="C1543" s="398">
        <v>13184221</v>
      </c>
      <c r="D1543" s="146">
        <v>45013</v>
      </c>
      <c r="E1543" s="34" t="s">
        <v>2668</v>
      </c>
      <c r="F1543" s="34" t="s">
        <v>2669</v>
      </c>
      <c r="G1543" s="34" t="s">
        <v>10</v>
      </c>
      <c r="H1543" s="34" t="s">
        <v>223</v>
      </c>
      <c r="I1543" s="34" t="s">
        <v>611</v>
      </c>
      <c r="J1543" s="34" t="s">
        <v>374</v>
      </c>
      <c r="K1543" s="4" t="str">
        <f>IF(_xlfn.XLOOKUP(LEFT(F1543,12),'Reference_data '!G:G,'Reference_data '!I:I,"First Error",0,1)="First Error",_xlfn.XLOOKUP(LEFT(F1543,7),'Reference_data '!G:G,'Reference_data '!H:H,"Second Error",0,1),_xlfn.XLOOKUP(LEFT(F1543,12),'Reference_data '!G:G,'Reference_data '!I:I,"First Error",0,1))</f>
        <v>REFINERY-REFINERY FRACTIONATION PLANT (RPO) 600 TPD</v>
      </c>
      <c r="L1543" s="63">
        <v>2781</v>
      </c>
      <c r="M1543" s="10" t="str">
        <f>VLOOKUP(L1543,'Reference_data '!$A$2:$B$17,2,0)</f>
        <v>Bhim Rao</v>
      </c>
      <c r="N1543" s="10" t="str">
        <f>VLOOKUP(L1543,'Reference_data '!$A$2:$C$18,3,0)</f>
        <v>MEC</v>
      </c>
      <c r="O1543" s="134">
        <v>45027</v>
      </c>
    </row>
    <row r="1544" spans="1:29" ht="26.5" customHeight="1" x14ac:dyDescent="0.35">
      <c r="A1544" s="10">
        <f t="shared" si="63"/>
        <v>12</v>
      </c>
      <c r="B1544" s="63" t="str">
        <f t="shared" si="62"/>
        <v/>
      </c>
      <c r="C1544" s="398">
        <v>13179953</v>
      </c>
      <c r="D1544" s="146">
        <v>45007</v>
      </c>
      <c r="E1544" s="34" t="s">
        <v>2670</v>
      </c>
      <c r="F1544" s="34" t="s">
        <v>106</v>
      </c>
      <c r="G1544" s="34" t="s">
        <v>61</v>
      </c>
      <c r="H1544" s="34" t="s">
        <v>218</v>
      </c>
      <c r="I1544" s="34" t="s">
        <v>255</v>
      </c>
      <c r="J1544" s="34" t="s">
        <v>302</v>
      </c>
      <c r="K1544" s="4" t="str">
        <f>IF(_xlfn.XLOOKUP(LEFT(F1544,12),'Reference_data '!G:G,'Reference_data '!I:I,"First Error",0,1)="First Error",_xlfn.XLOOKUP(LEFT(F1544,7),'Reference_data '!G:G,'Reference_data '!H:H,"Second Error",0,1),_xlfn.XLOOKUP(LEFT(F1544,12),'Reference_data '!G:G,'Reference_data '!I:I,"First Error",0,1))</f>
        <v>WAREHOUSE</v>
      </c>
      <c r="M1544" s="10" t="e">
        <f>VLOOKUP(L1544,'Reference_data '!$A$2:$B$17,2,0)</f>
        <v>#N/A</v>
      </c>
      <c r="N1544" s="10" t="e">
        <f>VLOOKUP(L1544,'Reference_data '!$A$2:$C$18,3,0)</f>
        <v>#N/A</v>
      </c>
      <c r="S1544" s="139" t="s">
        <v>2671</v>
      </c>
    </row>
    <row r="1545" spans="1:29" ht="26.5" customHeight="1" x14ac:dyDescent="0.35">
      <c r="A1545" s="10">
        <f t="shared" si="63"/>
        <v>39</v>
      </c>
      <c r="B1545" s="10">
        <f t="shared" si="62"/>
        <v>1</v>
      </c>
      <c r="C1545" s="398">
        <v>13077641</v>
      </c>
      <c r="D1545" s="387">
        <v>44828</v>
      </c>
      <c r="E1545" s="343" t="s">
        <v>2672</v>
      </c>
      <c r="F1545" s="34" t="s">
        <v>2673</v>
      </c>
      <c r="G1545" s="34" t="s">
        <v>92</v>
      </c>
      <c r="H1545" s="34" t="s">
        <v>218</v>
      </c>
      <c r="I1545" s="34" t="s">
        <v>266</v>
      </c>
      <c r="J1545" s="34" t="s">
        <v>220</v>
      </c>
      <c r="K1545" s="4" t="str">
        <f>IF(_xlfn.XLOOKUP(LEFT(F1545,12),'Reference_data '!G:G,'Reference_data '!I:I,"First Error",0,1)="First Error",_xlfn.XLOOKUP(LEFT(F1545,7),'Reference_data '!G:G,'Reference_data '!H:H,"Second Error",0,1),_xlfn.XLOOKUP(LEFT(F1545,12),'Reference_data '!G:G,'Reference_data '!I:I,"First Error",0,1))</f>
        <v>REFINERY-TANK FARM</v>
      </c>
      <c r="M1545" s="63" t="e">
        <f>VLOOKUP(L1545,'Reference_data '!$A$2:$B$17,2,0)</f>
        <v>#N/A</v>
      </c>
      <c r="N1545" s="10" t="e">
        <f>VLOOKUP(L1545,'Reference_data '!$A$2:$C$18,3,0)</f>
        <v>#N/A</v>
      </c>
      <c r="S1545" s="139" t="s">
        <v>2674</v>
      </c>
      <c r="AC1545" s="64" t="e">
        <f>_xlfn.XLOOKUP(C1545,DATA1,DATA4,"NA",0,1)</f>
        <v>#REF!</v>
      </c>
    </row>
    <row r="1546" spans="1:29" ht="26.5" customHeight="1" x14ac:dyDescent="0.35">
      <c r="A1546" s="10">
        <f t="shared" si="63"/>
        <v>12</v>
      </c>
      <c r="B1546" s="63" t="str">
        <f t="shared" si="62"/>
        <v/>
      </c>
      <c r="C1546" s="398">
        <v>13180300</v>
      </c>
      <c r="D1546" s="146">
        <v>45007</v>
      </c>
      <c r="E1546" s="34" t="s">
        <v>2675</v>
      </c>
      <c r="F1546" s="34" t="s">
        <v>434</v>
      </c>
      <c r="G1546" s="34" t="s">
        <v>10</v>
      </c>
      <c r="H1546" s="34" t="s">
        <v>218</v>
      </c>
      <c r="I1546" s="34" t="s">
        <v>287</v>
      </c>
      <c r="J1546" s="34" t="s">
        <v>246</v>
      </c>
      <c r="K1546" s="4" t="str">
        <f>IF(_xlfn.XLOOKUP(LEFT(F1546,12),'Reference_data '!G:G,'Reference_data '!I:I,"First Error",0,1)="First Error",_xlfn.XLOOKUP(LEFT(F1546,7),'Reference_data '!G:G,'Reference_data '!H:H,"Second Error",0,1),_xlfn.XLOOKUP(LEFT(F1546,12),'Reference_data '!G:G,'Reference_data '!I:I,"First Error",0,1))</f>
        <v>PACKING TANKFARM PMFG</v>
      </c>
      <c r="M1546" s="10" t="e">
        <f>VLOOKUP(L1546,'Reference_data '!$A$2:$B$17,2,0)</f>
        <v>#N/A</v>
      </c>
      <c r="N1546" s="10" t="e">
        <f>VLOOKUP(L1546,'Reference_data '!$A$2:$C$18,3,0)</f>
        <v>#N/A</v>
      </c>
    </row>
    <row r="1547" spans="1:29" ht="26.5" customHeight="1" x14ac:dyDescent="0.35">
      <c r="A1547" s="10">
        <f t="shared" si="63"/>
        <v>10</v>
      </c>
      <c r="B1547" s="10" t="str">
        <f t="shared" si="62"/>
        <v/>
      </c>
      <c r="C1547" s="413">
        <v>12968087</v>
      </c>
      <c r="D1547" s="342">
        <v>44628</v>
      </c>
      <c r="E1547" s="390" t="s">
        <v>2676</v>
      </c>
      <c r="F1547" s="392" t="s">
        <v>2677</v>
      </c>
      <c r="G1547" s="392" t="s">
        <v>10</v>
      </c>
      <c r="H1547" s="392" t="s">
        <v>237</v>
      </c>
      <c r="I1547" s="392" t="s">
        <v>369</v>
      </c>
      <c r="J1547" s="392" t="s">
        <v>300</v>
      </c>
      <c r="K1547" s="4" t="str">
        <f>IF(_xlfn.XLOOKUP(LEFT(F1547,12),'Reference_data '!G:G,'Reference_data '!I:I,"First Error",0,1)="First Error",_xlfn.XLOOKUP(LEFT(F1547,7),'Reference_data '!G:G,'Reference_data '!H:H,"Second Error",0,1),_xlfn.XLOOKUP(LEFT(F1547,12),'Reference_data '!G:G,'Reference_data '!I:I,"First Error",0,1))</f>
        <v>REFINERY-TANK FARM</v>
      </c>
      <c r="L1547" s="70">
        <v>8</v>
      </c>
      <c r="M1547" s="70" t="s">
        <v>2678</v>
      </c>
      <c r="N1547" s="70" t="str">
        <f>VLOOKUP(L1547,'Reference_data '!$A$2:$C$18,3,0)</f>
        <v>EXT</v>
      </c>
      <c r="O1547" s="71">
        <v>45024</v>
      </c>
      <c r="P1547" s="70"/>
      <c r="Q1547" s="70"/>
      <c r="R1547" s="4"/>
      <c r="S1547" s="72" t="s">
        <v>2679</v>
      </c>
      <c r="T1547" s="4"/>
      <c r="U1547" s="70"/>
      <c r="V1547" s="26">
        <f ca="1">TODAY()</f>
        <v>45194</v>
      </c>
      <c r="W1547" s="10" t="str" cm="1">
        <f t="array" ref="W1547">IF(J1547="WMAT",_xlfn.IFS(U1547-V1547=0,"Update require",U1547-V1547&lt;0,"Pending follow up",U1547-V1547&gt;0,"ASK Later"),"")</f>
        <v/>
      </c>
      <c r="X1547" s="10"/>
      <c r="Y1547" s="70"/>
      <c r="Z1547" s="70"/>
      <c r="AA1547" s="68"/>
      <c r="AB1547" s="68"/>
      <c r="AC1547" s="64" t="e">
        <f>_xlfn.XLOOKUP(C1547,DATA1,DATA4,"NA",0,1)</f>
        <v>#REF!</v>
      </c>
    </row>
    <row r="1548" spans="1:29" ht="26.5" customHeight="1" x14ac:dyDescent="0.35">
      <c r="A1548" s="10">
        <f t="shared" si="63"/>
        <v>12</v>
      </c>
      <c r="B1548" s="63" t="str">
        <f t="shared" si="62"/>
        <v/>
      </c>
      <c r="C1548" s="398">
        <v>13180327</v>
      </c>
      <c r="D1548" s="394">
        <v>45007</v>
      </c>
      <c r="E1548" s="34" t="s">
        <v>2680</v>
      </c>
      <c r="F1548" s="34" t="s">
        <v>394</v>
      </c>
      <c r="G1548" s="34" t="s">
        <v>10</v>
      </c>
      <c r="H1548" s="34" t="s">
        <v>223</v>
      </c>
      <c r="I1548" s="34" t="s">
        <v>238</v>
      </c>
      <c r="J1548" s="34" t="s">
        <v>309</v>
      </c>
      <c r="K1548" s="4" t="str">
        <f>IF(_xlfn.XLOOKUP(LEFT(F1548,12),'Reference_data '!G:G,'Reference_data '!I:I,"First Error",0,1)="First Error",_xlfn.XLOOKUP(LEFT(F1548,7),'Reference_data '!G:G,'Reference_data '!H:H,"Second Error",0,1),_xlfn.XLOOKUP(LEFT(F1548,12),'Reference_data '!G:G,'Reference_data '!I:I,"First Error",0,1))</f>
        <v>PACKING</v>
      </c>
      <c r="L1548" s="63">
        <v>8</v>
      </c>
      <c r="M1548" s="10" t="s">
        <v>2681</v>
      </c>
      <c r="N1548" s="10" t="s">
        <v>2682</v>
      </c>
      <c r="O1548" s="134">
        <v>45009</v>
      </c>
    </row>
    <row r="1549" spans="1:29" ht="26.5" customHeight="1" x14ac:dyDescent="0.35">
      <c r="A1549" s="10">
        <f t="shared" si="63"/>
        <v>15</v>
      </c>
      <c r="B1549" s="10">
        <f t="shared" si="62"/>
        <v>1</v>
      </c>
      <c r="C1549" s="413">
        <v>12987909</v>
      </c>
      <c r="D1549" s="342">
        <v>44664</v>
      </c>
      <c r="E1549" s="343" t="s">
        <v>2683</v>
      </c>
      <c r="F1549" s="34" t="s">
        <v>177</v>
      </c>
      <c r="G1549" s="34" t="s">
        <v>10</v>
      </c>
      <c r="H1549" s="34" t="s">
        <v>237</v>
      </c>
      <c r="I1549" s="34" t="s">
        <v>369</v>
      </c>
      <c r="J1549" s="34" t="s">
        <v>220</v>
      </c>
      <c r="K1549" s="4" t="str">
        <f>IF(_xlfn.XLOOKUP(LEFT(F1549,12),'Reference_data '!G:G,'Reference_data '!I:I,"First Error",0,1)="First Error",_xlfn.XLOOKUP(LEFT(F1549,7),'Reference_data '!G:G,'Reference_data '!H:H,"Second Error",0,1),_xlfn.XLOOKUP(LEFT(F1549,12),'Reference_data '!G:G,'Reference_data '!I:I,"First Error",0,1))</f>
        <v>REFINERY-TANK FARM</v>
      </c>
      <c r="L1549" s="10"/>
      <c r="M1549" s="10" t="e">
        <f>VLOOKUP(L1549,'Reference_data '!$A$2:$B$17,2,0)</f>
        <v>#N/A</v>
      </c>
      <c r="N1549" s="10" t="e">
        <f>VLOOKUP(L1549,'Reference_data '!$A$2:$C$18,3,0)</f>
        <v>#N/A</v>
      </c>
      <c r="O1549" s="10"/>
      <c r="P1549" s="10"/>
      <c r="Q1549" s="10"/>
      <c r="R1549" s="4"/>
      <c r="S1549" s="4" t="s">
        <v>249</v>
      </c>
      <c r="T1549" s="10"/>
      <c r="U1549" s="10"/>
      <c r="V1549" s="26">
        <f ca="1">TODAY()</f>
        <v>45194</v>
      </c>
      <c r="W1549" s="10" t="str" cm="1">
        <f t="array" ref="W1549">IF(J1549="WMAT",_xlfn.IFS(U1549-V1549=0,"Update require",U1549-V1549&lt;0,"Pending follow up",U1549-V1549&gt;0,"ASK Later"),"")</f>
        <v/>
      </c>
      <c r="X1549" s="10"/>
      <c r="Y1549" s="10"/>
      <c r="Z1549" s="10"/>
      <c r="AA1549"/>
      <c r="AB1549"/>
      <c r="AC1549" s="64" t="e">
        <f>_xlfn.XLOOKUP(C1549,DATA1,DATA4,"NA",0,1)</f>
        <v>#REF!</v>
      </c>
    </row>
    <row r="1550" spans="1:29" ht="26.5" customHeight="1" x14ac:dyDescent="0.35">
      <c r="A1550" s="10">
        <f t="shared" si="63"/>
        <v>2</v>
      </c>
      <c r="B1550" s="10" t="e">
        <f t="shared" si="62"/>
        <v>#VALUE!</v>
      </c>
      <c r="C1550" s="398">
        <v>13136581</v>
      </c>
      <c r="D1550" s="146">
        <v>44936</v>
      </c>
      <c r="E1550" s="343" t="s">
        <v>2684</v>
      </c>
      <c r="F1550" s="34" t="s">
        <v>2685</v>
      </c>
      <c r="G1550" s="34" t="s">
        <v>10</v>
      </c>
      <c r="H1550" s="34" t="s">
        <v>237</v>
      </c>
      <c r="I1550" s="34" t="s">
        <v>369</v>
      </c>
      <c r="J1550" s="34" t="s">
        <v>220</v>
      </c>
      <c r="K1550" s="4" t="str">
        <f>IF(_xlfn.XLOOKUP(LEFT(F1550,12),'Reference_data '!G:G,'Reference_data '!I:I,"First Error",0,1)="First Error",_xlfn.XLOOKUP(LEFT(F1550,7),'Reference_data '!G:G,'Reference_data '!H:H,"Second Error",0,1),_xlfn.XLOOKUP(LEFT(F1550,12),'Reference_data '!G:G,'Reference_data '!I:I,"First Error",0,1))</f>
        <v>REFINERY-TANK FARM</v>
      </c>
      <c r="L1550" s="63">
        <v>2781</v>
      </c>
      <c r="M1550" s="10" t="str">
        <f>VLOOKUP(L1550,'Reference_data '!$A$2:$B$17,2,0)</f>
        <v>Bhim Rao</v>
      </c>
      <c r="N1550" s="10" t="str">
        <f>VLOOKUP(L1550,'Reference_data '!$A$2:$C$18,3,0)</f>
        <v>MEC</v>
      </c>
      <c r="O1550" s="134">
        <v>44964</v>
      </c>
      <c r="P1550" s="134">
        <v>44980</v>
      </c>
      <c r="Q1550" s="63" t="s">
        <v>242</v>
      </c>
      <c r="S1550" s="139" t="s">
        <v>2686</v>
      </c>
    </row>
    <row r="1551" spans="1:29" ht="26.5" customHeight="1" x14ac:dyDescent="0.35">
      <c r="A1551" s="10">
        <f t="shared" si="63"/>
        <v>8</v>
      </c>
      <c r="B1551" s="63" t="str">
        <f t="shared" si="62"/>
        <v/>
      </c>
      <c r="C1551" s="398">
        <v>13164230</v>
      </c>
      <c r="D1551" s="146">
        <v>44981</v>
      </c>
      <c r="E1551" s="34" t="s">
        <v>2687</v>
      </c>
      <c r="F1551" s="34" t="s">
        <v>177</v>
      </c>
      <c r="G1551" s="34" t="s">
        <v>10</v>
      </c>
      <c r="H1551" s="34" t="s">
        <v>237</v>
      </c>
      <c r="I1551" s="34" t="s">
        <v>369</v>
      </c>
      <c r="J1551" s="34" t="s">
        <v>430</v>
      </c>
      <c r="K1551" s="4" t="str">
        <f>IF(_xlfn.XLOOKUP(LEFT(F1551,12),'Reference_data '!G:G,'Reference_data '!I:I,"First Error",0,1)="First Error",_xlfn.XLOOKUP(LEFT(F1551,7),'Reference_data '!G:G,'Reference_data '!H:H,"Second Error",0,1),_xlfn.XLOOKUP(LEFT(F1551,12),'Reference_data '!G:G,'Reference_data '!I:I,"First Error",0,1))</f>
        <v>REFINERY-TANK FARM</v>
      </c>
      <c r="L1551" s="25" t="s">
        <v>2097</v>
      </c>
      <c r="M1551" s="10" t="s">
        <v>2688</v>
      </c>
      <c r="N1551" s="10" t="e">
        <f>VLOOKUP(L1551,'Reference_data '!$A$2:$C$18,3,0)</f>
        <v>#N/A</v>
      </c>
      <c r="O1551" s="134">
        <v>44984</v>
      </c>
      <c r="P1551" s="134">
        <v>45023</v>
      </c>
      <c r="S1551" s="139" t="s">
        <v>2689</v>
      </c>
    </row>
    <row r="1552" spans="1:29" ht="26.5" customHeight="1" x14ac:dyDescent="0.35">
      <c r="A1552" s="10">
        <f t="shared" si="63"/>
        <v>29</v>
      </c>
      <c r="B1552" s="10" t="str">
        <f t="shared" si="62"/>
        <v/>
      </c>
      <c r="C1552" s="413">
        <v>12846795</v>
      </c>
      <c r="D1552" s="342">
        <v>44388</v>
      </c>
      <c r="E1552" s="343" t="s">
        <v>2690</v>
      </c>
      <c r="F1552" s="34" t="s">
        <v>177</v>
      </c>
      <c r="G1552" s="34" t="s">
        <v>10</v>
      </c>
      <c r="H1552" s="34" t="s">
        <v>223</v>
      </c>
      <c r="I1552" s="34" t="s">
        <v>369</v>
      </c>
      <c r="J1552" s="34" t="s">
        <v>300</v>
      </c>
      <c r="K1552" s="4" t="str">
        <f>IF(_xlfn.XLOOKUP(LEFT(F1552,12),'Reference_data '!G:G,'Reference_data '!I:I,"First Error",0,1)="First Error",_xlfn.XLOOKUP(LEFT(F1552,7),'Reference_data '!G:G,'Reference_data '!H:H,"Second Error",0,1),_xlfn.XLOOKUP(LEFT(F1552,12),'Reference_data '!G:G,'Reference_data '!I:I,"First Error",0,1))</f>
        <v>REFINERY-TANK FARM</v>
      </c>
      <c r="L1552" s="10"/>
      <c r="M1552" s="10" t="s">
        <v>1705</v>
      </c>
      <c r="N1552" s="10" t="e">
        <f>VLOOKUP(L1552,'Reference_data '!$A$2:$C$18,3,0)</f>
        <v>#N/A</v>
      </c>
      <c r="O1552" s="26">
        <v>44875</v>
      </c>
      <c r="P1552" s="10"/>
      <c r="Q1552" s="10"/>
      <c r="R1552" s="10"/>
      <c r="S1552" s="4" t="s">
        <v>2691</v>
      </c>
      <c r="T1552" s="10"/>
      <c r="U1552" s="10"/>
      <c r="V1552" s="26">
        <f ca="1">TODAY()</f>
        <v>45194</v>
      </c>
      <c r="W1552" s="10"/>
      <c r="X1552" s="10"/>
      <c r="Y1552" s="10"/>
      <c r="Z1552" s="10"/>
      <c r="AA1552"/>
      <c r="AB1552"/>
      <c r="AC1552" s="64" t="e">
        <f>_xlfn.XLOOKUP(C1552,DATA1,DATA4,"NA",0,1)</f>
        <v>#REF!</v>
      </c>
    </row>
    <row r="1553" spans="1:29" ht="26.5" customHeight="1" x14ac:dyDescent="0.35">
      <c r="A1553" s="10">
        <f t="shared" si="63"/>
        <v>12</v>
      </c>
      <c r="B1553" s="63" t="str">
        <f t="shared" si="62"/>
        <v/>
      </c>
      <c r="C1553" s="398">
        <v>13180395</v>
      </c>
      <c r="D1553" s="146">
        <v>45007</v>
      </c>
      <c r="E1553" s="34" t="s">
        <v>2692</v>
      </c>
      <c r="F1553" s="34" t="s">
        <v>80</v>
      </c>
      <c r="G1553" s="34" t="s">
        <v>10</v>
      </c>
      <c r="H1553" s="34" t="s">
        <v>237</v>
      </c>
      <c r="I1553" s="34" t="s">
        <v>382</v>
      </c>
      <c r="J1553" s="34" t="s">
        <v>228</v>
      </c>
      <c r="K1553" s="4" t="str">
        <f>IF(_xlfn.XLOOKUP(LEFT(F1553,12),'Reference_data '!G:G,'Reference_data '!I:I,"First Error",0,1)="First Error",_xlfn.XLOOKUP(LEFT(F1553,7),'Reference_data '!G:G,'Reference_data '!H:H,"Second Error",0,1),_xlfn.XLOOKUP(LEFT(F1553,12),'Reference_data '!G:G,'Reference_data '!I:I,"First Error",0,1))</f>
        <v>PACKING</v>
      </c>
      <c r="M1553" s="10" t="e">
        <f>VLOOKUP(L1553,'Reference_data '!$A$2:$B$17,2,0)</f>
        <v>#N/A</v>
      </c>
      <c r="N1553" s="10" t="e">
        <f>VLOOKUP(L1553,'Reference_data '!$A$2:$C$18,3,0)</f>
        <v>#N/A</v>
      </c>
    </row>
    <row r="1554" spans="1:29" ht="26.5" customHeight="1" x14ac:dyDescent="0.35">
      <c r="A1554" s="10">
        <f t="shared" si="63"/>
        <v>12</v>
      </c>
      <c r="B1554" s="63">
        <f t="shared" si="62"/>
        <v>1</v>
      </c>
      <c r="C1554" s="398">
        <v>13180434</v>
      </c>
      <c r="D1554" s="146">
        <v>45007</v>
      </c>
      <c r="E1554" s="34" t="s">
        <v>2693</v>
      </c>
      <c r="F1554" s="34" t="s">
        <v>80</v>
      </c>
      <c r="G1554" s="34" t="s">
        <v>61</v>
      </c>
      <c r="H1554" s="34" t="s">
        <v>223</v>
      </c>
      <c r="I1554" s="34" t="s">
        <v>233</v>
      </c>
      <c r="J1554" s="34" t="s">
        <v>220</v>
      </c>
      <c r="K1554" s="4" t="str">
        <f>IF(_xlfn.XLOOKUP(LEFT(F1554,12),'Reference_data '!G:G,'Reference_data '!I:I,"First Error",0,1)="First Error",_xlfn.XLOOKUP(LEFT(F1554,7),'Reference_data '!G:G,'Reference_data '!H:H,"Second Error",0,1),_xlfn.XLOOKUP(LEFT(F1554,12),'Reference_data '!G:G,'Reference_data '!I:I,"First Error",0,1))</f>
        <v>PACKING</v>
      </c>
      <c r="L1554" s="63">
        <v>8</v>
      </c>
      <c r="M1554" s="10" t="s">
        <v>2694</v>
      </c>
      <c r="N1554" s="10" t="str">
        <f>VLOOKUP(L1554,'Reference_data '!$A$2:$C$18,3,0)</f>
        <v>EXT</v>
      </c>
    </row>
    <row r="1555" spans="1:29" ht="26.5" customHeight="1" x14ac:dyDescent="0.35">
      <c r="A1555" s="10">
        <f t="shared" si="63"/>
        <v>12</v>
      </c>
      <c r="B1555" s="63">
        <f t="shared" si="62"/>
        <v>1</v>
      </c>
      <c r="C1555" s="398">
        <v>13180703</v>
      </c>
      <c r="D1555" s="146">
        <v>45008</v>
      </c>
      <c r="E1555" s="34" t="s">
        <v>2695</v>
      </c>
      <c r="F1555" s="34" t="s">
        <v>54</v>
      </c>
      <c r="G1555" s="34" t="s">
        <v>92</v>
      </c>
      <c r="H1555" s="34" t="s">
        <v>218</v>
      </c>
      <c r="I1555" s="34" t="s">
        <v>468</v>
      </c>
      <c r="J1555" s="34" t="s">
        <v>220</v>
      </c>
      <c r="K1555" s="4" t="str">
        <f>IF(_xlfn.XLOOKUP(LEFT(F1555,12),'Reference_data '!G:G,'Reference_data '!I:I,"First Error",0,1)="First Error",_xlfn.XLOOKUP(LEFT(F1555,7),'Reference_data '!G:G,'Reference_data '!H:H,"Second Error",0,1),_xlfn.XLOOKUP(LEFT(F1555,12),'Reference_data '!G:G,'Reference_data '!I:I,"First Error",0,1))</f>
        <v>BAKERY 96 TON</v>
      </c>
      <c r="M1555" s="10" t="e">
        <f>VLOOKUP(L1555,'Reference_data '!$A$2:$B$17,2,0)</f>
        <v>#N/A</v>
      </c>
      <c r="N1555" s="10" t="e">
        <f>VLOOKUP(L1555,'Reference_data '!$A$2:$C$18,3,0)</f>
        <v>#N/A</v>
      </c>
    </row>
    <row r="1556" spans="1:29" ht="26.5" customHeight="1" x14ac:dyDescent="0.35">
      <c r="A1556" s="10">
        <f t="shared" si="63"/>
        <v>43</v>
      </c>
      <c r="B1556" s="10" t="str">
        <f t="shared" si="62"/>
        <v/>
      </c>
      <c r="C1556" s="413">
        <v>12894143</v>
      </c>
      <c r="D1556" s="342">
        <v>44485</v>
      </c>
      <c r="E1556" s="343" t="s">
        <v>2696</v>
      </c>
      <c r="F1556" s="34" t="s">
        <v>2697</v>
      </c>
      <c r="G1556" s="34" t="s">
        <v>10</v>
      </c>
      <c r="H1556" s="34" t="s">
        <v>223</v>
      </c>
      <c r="I1556" s="34" t="s">
        <v>468</v>
      </c>
      <c r="J1556" s="34" t="s">
        <v>228</v>
      </c>
      <c r="K1556" s="4" t="str">
        <f>IF(_xlfn.XLOOKUP(LEFT(F1556,12),'Reference_data '!G:G,'Reference_data '!I:I,"First Error",0,1)="First Error",_xlfn.XLOOKUP(LEFT(F1556,7),'Reference_data '!G:G,'Reference_data '!H:H,"Second Error",0,1),_xlfn.XLOOKUP(LEFT(F1556,12),'Reference_data '!G:G,'Reference_data '!I:I,"First Error",0,1))</f>
        <v>REFINERY-TANK FARM</v>
      </c>
      <c r="L1556" s="10"/>
      <c r="M1556" s="10" t="e">
        <f>VLOOKUP(L1556,'Reference_data '!$A$2:$B$17,2,0)</f>
        <v>#N/A</v>
      </c>
      <c r="N1556" s="10" t="e">
        <f>VLOOKUP(L1556,'Reference_data '!$A$2:$C$18,3,0)</f>
        <v>#N/A</v>
      </c>
      <c r="O1556" s="10"/>
      <c r="P1556" s="25" t="s">
        <v>988</v>
      </c>
      <c r="Q1556" s="10"/>
      <c r="R1556" s="10"/>
      <c r="S1556" s="4" t="s">
        <v>2698</v>
      </c>
      <c r="T1556" s="10"/>
      <c r="U1556" s="10"/>
      <c r="V1556" s="26">
        <f ca="1">TODAY()</f>
        <v>45194</v>
      </c>
      <c r="W1556" s="10"/>
      <c r="X1556" s="10"/>
      <c r="Y1556" s="10"/>
      <c r="Z1556" s="10"/>
      <c r="AA1556"/>
      <c r="AB1556"/>
      <c r="AC1556" s="64" t="e">
        <f>_xlfn.XLOOKUP(C1556,DATA1,DATA4,"NA",0,1)</f>
        <v>#REF!</v>
      </c>
    </row>
    <row r="1557" spans="1:29" ht="26.5" customHeight="1" x14ac:dyDescent="0.35">
      <c r="A1557" s="10">
        <f t="shared" si="63"/>
        <v>12</v>
      </c>
      <c r="B1557" s="63">
        <f t="shared" si="62"/>
        <v>1</v>
      </c>
      <c r="C1557" s="398">
        <v>13180926</v>
      </c>
      <c r="D1557" s="146">
        <v>45008</v>
      </c>
      <c r="E1557" s="34" t="s">
        <v>2699</v>
      </c>
      <c r="F1557" s="34" t="s">
        <v>80</v>
      </c>
      <c r="G1557" s="34" t="s">
        <v>10</v>
      </c>
      <c r="H1557" s="34" t="s">
        <v>237</v>
      </c>
      <c r="I1557" s="34" t="s">
        <v>382</v>
      </c>
      <c r="J1557" s="34" t="s">
        <v>220</v>
      </c>
      <c r="K1557" s="4" t="str">
        <f>IF(_xlfn.XLOOKUP(LEFT(F1557,12),'Reference_data '!G:G,'Reference_data '!I:I,"First Error",0,1)="First Error",_xlfn.XLOOKUP(LEFT(F1557,7),'Reference_data '!G:G,'Reference_data '!H:H,"Second Error",0,1),_xlfn.XLOOKUP(LEFT(F1557,12),'Reference_data '!G:G,'Reference_data '!I:I,"First Error",0,1))</f>
        <v>PACKING</v>
      </c>
      <c r="M1557" s="10" t="e">
        <f>VLOOKUP(L1557,'Reference_data '!$A$2:$B$17,2,0)</f>
        <v>#N/A</v>
      </c>
      <c r="N1557" s="10" t="e">
        <f>VLOOKUP(L1557,'Reference_data '!$A$2:$C$18,3,0)</f>
        <v>#N/A</v>
      </c>
    </row>
    <row r="1558" spans="1:29" ht="26.5" customHeight="1" x14ac:dyDescent="0.35">
      <c r="A1558" s="10">
        <f t="shared" si="63"/>
        <v>10</v>
      </c>
      <c r="B1558" s="10">
        <f t="shared" si="62"/>
        <v>1</v>
      </c>
      <c r="C1558" s="413">
        <v>12968085</v>
      </c>
      <c r="D1558" s="342">
        <v>44628</v>
      </c>
      <c r="E1558" s="343" t="s">
        <v>2700</v>
      </c>
      <c r="F1558" s="34" t="s">
        <v>177</v>
      </c>
      <c r="G1558" s="34" t="s">
        <v>10</v>
      </c>
      <c r="H1558" s="34" t="s">
        <v>237</v>
      </c>
      <c r="I1558" s="34" t="s">
        <v>369</v>
      </c>
      <c r="J1558" s="34" t="s">
        <v>220</v>
      </c>
      <c r="K1558" s="4" t="str">
        <f>IF(_xlfn.XLOOKUP(LEFT(F1558,12),'Reference_data '!G:G,'Reference_data '!I:I,"First Error",0,1)="First Error",_xlfn.XLOOKUP(LEFT(F1558,7),'Reference_data '!G:G,'Reference_data '!H:H,"Second Error",0,1),_xlfn.XLOOKUP(LEFT(F1558,12),'Reference_data '!G:G,'Reference_data '!I:I,"First Error",0,1))</f>
        <v>REFINERY-TANK FARM</v>
      </c>
      <c r="L1558" s="10"/>
      <c r="M1558" s="10" t="e">
        <f>VLOOKUP(L1558,'Reference_data '!$A$2:$B$17,2,0)</f>
        <v>#N/A</v>
      </c>
      <c r="N1558" s="10" t="e">
        <f>VLOOKUP(L1558,'Reference_data '!$A$2:$C$18,3,0)</f>
        <v>#N/A</v>
      </c>
      <c r="O1558" s="10"/>
      <c r="P1558" s="10"/>
      <c r="Q1558" s="10"/>
      <c r="R1558" s="4"/>
      <c r="S1558" s="401" t="s">
        <v>1095</v>
      </c>
      <c r="T1558" s="4"/>
      <c r="U1558" s="10"/>
      <c r="V1558" s="26">
        <f ca="1">TODAY()</f>
        <v>45194</v>
      </c>
      <c r="W1558" s="10" t="str" cm="1">
        <f t="array" ref="W1558">IF(J1558="WMAT",_xlfn.IFS(U1558-V1558=0,"Update require",U1558-V1558&lt;0,"Pending follow up",U1558-V1558&gt;0,"ASK Later"),"")</f>
        <v/>
      </c>
      <c r="X1558" s="10"/>
      <c r="Y1558" s="10"/>
      <c r="Z1558" s="10"/>
      <c r="AA1558"/>
      <c r="AB1558"/>
      <c r="AC1558" s="64" t="e">
        <f>_xlfn.XLOOKUP(C1558,DATA1,DATA4,"NA",0,1)</f>
        <v>#REF!</v>
      </c>
    </row>
    <row r="1559" spans="1:29" ht="26.5" customHeight="1" x14ac:dyDescent="0.35">
      <c r="A1559" s="10">
        <f t="shared" si="63"/>
        <v>12</v>
      </c>
      <c r="B1559" s="63" t="str">
        <f t="shared" si="62"/>
        <v/>
      </c>
      <c r="C1559" s="398">
        <v>13180930</v>
      </c>
      <c r="D1559" s="146">
        <v>45008</v>
      </c>
      <c r="E1559" s="34" t="s">
        <v>2701</v>
      </c>
      <c r="F1559" s="34" t="s">
        <v>184</v>
      </c>
      <c r="G1559" s="34" t="s">
        <v>288</v>
      </c>
      <c r="H1559" s="34" t="s">
        <v>223</v>
      </c>
      <c r="I1559" s="34" t="s">
        <v>307</v>
      </c>
      <c r="J1559" s="34" t="s">
        <v>246</v>
      </c>
      <c r="K1559" s="4" t="str">
        <f>IF(_xlfn.XLOOKUP(LEFT(F1559,12),'Reference_data '!G:G,'Reference_data '!I:I,"First Error",0,1)="First Error",_xlfn.XLOOKUP(LEFT(F1559,7),'Reference_data '!G:G,'Reference_data '!H:H,"Second Error",0,1),_xlfn.XLOOKUP(LEFT(F1559,12),'Reference_data '!G:G,'Reference_data '!I:I,"First Error",0,1))</f>
        <v>BUILDINGS &amp; INFRASTRUCTURE</v>
      </c>
      <c r="M1559" s="10" t="e">
        <f>VLOOKUP(L1559,'Reference_data '!$A$2:$B$17,2,0)</f>
        <v>#N/A</v>
      </c>
      <c r="N1559" s="10" t="e">
        <f>VLOOKUP(L1559,'Reference_data '!$A$2:$C$18,3,0)</f>
        <v>#N/A</v>
      </c>
    </row>
    <row r="1560" spans="1:29" ht="26.5" customHeight="1" x14ac:dyDescent="0.35">
      <c r="A1560" s="10">
        <f t="shared" si="63"/>
        <v>47</v>
      </c>
      <c r="B1560" s="10">
        <f t="shared" si="62"/>
        <v>1</v>
      </c>
      <c r="C1560" s="398">
        <v>13111013</v>
      </c>
      <c r="D1560" s="146">
        <v>44888</v>
      </c>
      <c r="E1560" s="343" t="s">
        <v>2702</v>
      </c>
      <c r="F1560" s="34" t="s">
        <v>177</v>
      </c>
      <c r="G1560" s="34" t="s">
        <v>92</v>
      </c>
      <c r="H1560" s="34" t="s">
        <v>218</v>
      </c>
      <c r="I1560" s="34" t="s">
        <v>251</v>
      </c>
      <c r="J1560" s="34" t="s">
        <v>220</v>
      </c>
      <c r="K1560" s="4" t="str">
        <f>IF(_xlfn.XLOOKUP(LEFT(F1560,12),'Reference_data '!G:G,'Reference_data '!I:I,"First Error",0,1)="First Error",_xlfn.XLOOKUP(LEFT(F1560,7),'Reference_data '!G:G,'Reference_data '!H:H,"Second Error",0,1),_xlfn.XLOOKUP(LEFT(F1560,12),'Reference_data '!G:G,'Reference_data '!I:I,"First Error",0,1))</f>
        <v>REFINERY-TANK FARM</v>
      </c>
      <c r="M1560" s="10" t="e">
        <f>VLOOKUP(L1560,'Reference_data '!$A$2:$B$17,2,0)</f>
        <v>#N/A</v>
      </c>
      <c r="N1560" s="10" t="e">
        <f>VLOOKUP(L1560,'Reference_data '!$A$2:$C$18,3,0)</f>
        <v>#N/A</v>
      </c>
      <c r="S1560" s="139" t="s">
        <v>2703</v>
      </c>
    </row>
    <row r="1561" spans="1:29" ht="26.5" customHeight="1" x14ac:dyDescent="0.35">
      <c r="A1561" s="10">
        <f t="shared" si="63"/>
        <v>34</v>
      </c>
      <c r="B1561" s="10" t="str">
        <f t="shared" si="62"/>
        <v/>
      </c>
      <c r="C1561" s="398">
        <v>13060640</v>
      </c>
      <c r="D1561" s="387">
        <v>44796</v>
      </c>
      <c r="E1561" s="343" t="s">
        <v>2704</v>
      </c>
      <c r="F1561" s="34" t="s">
        <v>2705</v>
      </c>
      <c r="G1561" s="34" t="s">
        <v>92</v>
      </c>
      <c r="H1561" s="34" t="s">
        <v>237</v>
      </c>
      <c r="I1561" s="34" t="s">
        <v>369</v>
      </c>
      <c r="J1561" s="34" t="s">
        <v>1109</v>
      </c>
      <c r="K1561" s="4" t="str">
        <f>IF(_xlfn.XLOOKUP(LEFT(F1561,12),'Reference_data '!G:G,'Reference_data '!I:I,"First Error",0,1)="First Error",_xlfn.XLOOKUP(LEFT(F1561,7),'Reference_data '!G:G,'Reference_data '!H:H,"Second Error",0,1),_xlfn.XLOOKUP(LEFT(F1561,12),'Reference_data '!G:G,'Reference_data '!I:I,"First Error",0,1))</f>
        <v>REFINERY-TANK FARM</v>
      </c>
      <c r="L1561" s="63">
        <v>2801</v>
      </c>
      <c r="M1561" s="63" t="str">
        <f>VLOOKUP(L1561,'Reference_data '!$A$2:$B$17,2,0)</f>
        <v>Ramani</v>
      </c>
      <c r="N1561" s="10" t="str">
        <f>VLOOKUP(L1561,'Reference_data '!$A$2:$C$18,3,0)</f>
        <v>INS</v>
      </c>
      <c r="O1561" s="134">
        <v>44796</v>
      </c>
      <c r="P1561" s="134">
        <v>45000</v>
      </c>
      <c r="Q1561" s="134"/>
      <c r="S1561" s="139" t="s">
        <v>2706</v>
      </c>
      <c r="AC1561" s="64" t="e">
        <f>_xlfn.XLOOKUP(C1561,DATA1,DATA4,"NA",0,1)</f>
        <v>#REF!</v>
      </c>
    </row>
    <row r="1562" spans="1:29" ht="26.5" customHeight="1" x14ac:dyDescent="0.35">
      <c r="A1562" s="10">
        <f t="shared" si="63"/>
        <v>12</v>
      </c>
      <c r="B1562" s="63">
        <f t="shared" si="62"/>
        <v>12</v>
      </c>
      <c r="C1562" s="398">
        <v>13181028</v>
      </c>
      <c r="D1562" s="146">
        <v>45008</v>
      </c>
      <c r="E1562" s="34" t="s">
        <v>2707</v>
      </c>
      <c r="F1562" s="34" t="s">
        <v>682</v>
      </c>
      <c r="G1562" s="34" t="s">
        <v>92</v>
      </c>
      <c r="H1562" s="34" t="s">
        <v>218</v>
      </c>
      <c r="I1562" s="34" t="s">
        <v>285</v>
      </c>
      <c r="J1562" s="34" t="s">
        <v>220</v>
      </c>
      <c r="K1562" s="4" t="str">
        <f>IF(_xlfn.XLOOKUP(LEFT(F1562,12),'Reference_data '!G:G,'Reference_data '!I:I,"First Error",0,1)="First Error",_xlfn.XLOOKUP(LEFT(F1562,7),'Reference_data '!G:G,'Reference_data '!H:H,"Second Error",0,1),_xlfn.XLOOKUP(LEFT(F1562,12),'Reference_data '!G:G,'Reference_data '!I:I,"First Error",0,1))</f>
        <v>PACKING TANKFARM PMFG</v>
      </c>
      <c r="L1562" s="134">
        <v>45008</v>
      </c>
      <c r="M1562" s="10" t="e">
        <f>VLOOKUP(L1562,'Reference_data '!$A$2:$B$17,2,0)</f>
        <v>#N/A</v>
      </c>
      <c r="N1562" s="10" t="e">
        <f>VLOOKUP(L1562,'Reference_data '!$A$2:$C$18,3,0)</f>
        <v>#N/A</v>
      </c>
      <c r="O1562" s="134">
        <v>45008</v>
      </c>
      <c r="Q1562" s="134">
        <v>45008</v>
      </c>
      <c r="R1562" s="63">
        <v>1.5</v>
      </c>
    </row>
    <row r="1563" spans="1:29" ht="26.5" customHeight="1" x14ac:dyDescent="0.35">
      <c r="A1563" s="10">
        <f t="shared" si="63"/>
        <v>12</v>
      </c>
      <c r="B1563" s="63" t="str">
        <f t="shared" si="62"/>
        <v/>
      </c>
      <c r="C1563" s="398">
        <v>13181349</v>
      </c>
      <c r="D1563" s="146">
        <v>45009</v>
      </c>
      <c r="E1563" s="34" t="s">
        <v>2708</v>
      </c>
      <c r="F1563" s="34" t="s">
        <v>188</v>
      </c>
      <c r="G1563" s="34" t="s">
        <v>92</v>
      </c>
      <c r="H1563" s="34" t="s">
        <v>218</v>
      </c>
      <c r="I1563" s="34" t="s">
        <v>255</v>
      </c>
      <c r="J1563" s="34" t="s">
        <v>246</v>
      </c>
      <c r="K1563" s="4" t="str">
        <f>IF(_xlfn.XLOOKUP(LEFT(F1563,12),'Reference_data '!G:G,'Reference_data '!I:I,"First Error",0,1)="First Error",_xlfn.XLOOKUP(LEFT(F1563,7),'Reference_data '!G:G,'Reference_data '!H:H,"Second Error",0,1),_xlfn.XLOOKUP(LEFT(F1563,12),'Reference_data '!G:G,'Reference_data '!I:I,"First Error",0,1))</f>
        <v>PACKING</v>
      </c>
      <c r="M1563" s="10" t="e">
        <f>VLOOKUP(L1563,'Reference_data '!$A$2:$B$17,2,0)</f>
        <v>#N/A</v>
      </c>
      <c r="N1563" s="10" t="e">
        <f>VLOOKUP(L1563,'Reference_data '!$A$2:$C$18,3,0)</f>
        <v>#N/A</v>
      </c>
    </row>
    <row r="1564" spans="1:29" ht="26.5" customHeight="1" x14ac:dyDescent="0.35">
      <c r="A1564" s="10">
        <f t="shared" si="63"/>
        <v>12</v>
      </c>
      <c r="B1564" s="63">
        <f t="shared" si="62"/>
        <v>12</v>
      </c>
      <c r="C1564" s="398">
        <v>13181492</v>
      </c>
      <c r="D1564" s="146">
        <v>45009</v>
      </c>
      <c r="E1564" s="34" t="s">
        <v>2709</v>
      </c>
      <c r="F1564" s="34" t="s">
        <v>529</v>
      </c>
      <c r="G1564" s="34" t="s">
        <v>92</v>
      </c>
      <c r="H1564" s="34" t="s">
        <v>218</v>
      </c>
      <c r="I1564" s="34" t="s">
        <v>285</v>
      </c>
      <c r="J1564" s="34" t="s">
        <v>220</v>
      </c>
      <c r="K1564" s="4" t="str">
        <f>IF(_xlfn.XLOOKUP(LEFT(F1564,12),'Reference_data '!G:G,'Reference_data '!I:I,"First Error",0,1)="First Error",_xlfn.XLOOKUP(LEFT(F1564,7),'Reference_data '!G:G,'Reference_data '!H:H,"Second Error",0,1),_xlfn.XLOOKUP(LEFT(F1564,12),'Reference_data '!G:G,'Reference_data '!I:I,"First Error",0,1))</f>
        <v>PACKING</v>
      </c>
      <c r="L1564" s="63">
        <v>2790</v>
      </c>
      <c r="M1564" s="10" t="str">
        <f>VLOOKUP(L1564,'Reference_data '!$A$2:$B$17,2,0)</f>
        <v>Ronak</v>
      </c>
      <c r="N1564" s="10" t="str">
        <f>VLOOKUP(L1564,'Reference_data '!$A$2:$C$18,3,0)</f>
        <v>ELE</v>
      </c>
      <c r="O1564" s="134">
        <v>45009</v>
      </c>
      <c r="Q1564" s="134">
        <v>45009</v>
      </c>
      <c r="R1564" s="63">
        <v>1.5</v>
      </c>
    </row>
    <row r="1565" spans="1:29" ht="26.5" customHeight="1" x14ac:dyDescent="0.35">
      <c r="A1565" s="10">
        <f t="shared" si="63"/>
        <v>12</v>
      </c>
      <c r="B1565" s="63">
        <f t="shared" si="62"/>
        <v>12</v>
      </c>
      <c r="C1565" s="398">
        <v>13181493</v>
      </c>
      <c r="D1565" s="146">
        <v>45009</v>
      </c>
      <c r="E1565" s="34" t="s">
        <v>2710</v>
      </c>
      <c r="F1565" s="34" t="s">
        <v>1261</v>
      </c>
      <c r="G1565" s="34" t="s">
        <v>61</v>
      </c>
      <c r="H1565" s="34" t="s">
        <v>327</v>
      </c>
      <c r="I1565" s="34" t="s">
        <v>285</v>
      </c>
      <c r="J1565" s="34" t="s">
        <v>220</v>
      </c>
      <c r="K1565" s="4" t="str">
        <f>IF(_xlfn.XLOOKUP(LEFT(F1565,12),'Reference_data '!G:G,'Reference_data '!I:I,"First Error",0,1)="First Error",_xlfn.XLOOKUP(LEFT(F1565,7),'Reference_data '!G:G,'Reference_data '!H:H,"Second Error",0,1),_xlfn.XLOOKUP(LEFT(F1565,12),'Reference_data '!G:G,'Reference_data '!I:I,"First Error",0,1))</f>
        <v>PACKING</v>
      </c>
      <c r="L1565" s="63">
        <v>2790</v>
      </c>
      <c r="M1565" s="10" t="str">
        <f>VLOOKUP(L1565,'Reference_data '!$A$2:$B$17,2,0)</f>
        <v>Ronak</v>
      </c>
      <c r="N1565" s="10" t="str">
        <f>VLOOKUP(L1565,'Reference_data '!$A$2:$C$18,3,0)</f>
        <v>ELE</v>
      </c>
      <c r="O1565" s="134">
        <v>45009</v>
      </c>
      <c r="Q1565" s="134">
        <v>45009</v>
      </c>
      <c r="R1565" s="63">
        <v>1.5</v>
      </c>
    </row>
    <row r="1566" spans="1:29" ht="26.5" customHeight="1" x14ac:dyDescent="0.35">
      <c r="A1566" s="10">
        <f t="shared" si="63"/>
        <v>12</v>
      </c>
      <c r="B1566" s="63">
        <f t="shared" si="62"/>
        <v>12</v>
      </c>
      <c r="C1566" s="398">
        <v>13181493</v>
      </c>
      <c r="D1566" s="146">
        <v>45009</v>
      </c>
      <c r="E1566" s="34" t="s">
        <v>2710</v>
      </c>
      <c r="F1566" s="34" t="s">
        <v>1261</v>
      </c>
      <c r="G1566" s="34" t="s">
        <v>61</v>
      </c>
      <c r="H1566" s="34" t="s">
        <v>327</v>
      </c>
      <c r="I1566" s="34" t="s">
        <v>285</v>
      </c>
      <c r="J1566" s="34" t="s">
        <v>220</v>
      </c>
      <c r="K1566" s="4" t="str">
        <f>IF(_xlfn.XLOOKUP(LEFT(F1566,12),'Reference_data '!G:G,'Reference_data '!I:I,"First Error",0,1)="First Error",_xlfn.XLOOKUP(LEFT(F1566,7),'Reference_data '!G:G,'Reference_data '!H:H,"Second Error",0,1),_xlfn.XLOOKUP(LEFT(F1566,12),'Reference_data '!G:G,'Reference_data '!I:I,"First Error",0,1))</f>
        <v>PACKING</v>
      </c>
      <c r="L1566" s="63">
        <v>3070</v>
      </c>
      <c r="M1566" s="10" t="str">
        <f>VLOOKUP(L1566,'Reference_data '!$A$2:$B$17,2,0)</f>
        <v>Mahesh</v>
      </c>
      <c r="N1566" s="10" t="str">
        <f>VLOOKUP(L1566,'Reference_data '!$A$2:$C$18,3,0)</f>
        <v>MEC</v>
      </c>
      <c r="O1566" s="134">
        <v>45009</v>
      </c>
      <c r="Q1566" s="134">
        <v>45009</v>
      </c>
      <c r="R1566" s="63">
        <v>1</v>
      </c>
    </row>
    <row r="1567" spans="1:29" ht="26.5" customHeight="1" x14ac:dyDescent="0.35">
      <c r="A1567" s="10">
        <f t="shared" si="63"/>
        <v>12</v>
      </c>
      <c r="B1567" s="63">
        <f t="shared" si="62"/>
        <v>12</v>
      </c>
      <c r="C1567" s="398">
        <v>13181493</v>
      </c>
      <c r="D1567" s="146">
        <v>45009</v>
      </c>
      <c r="E1567" s="34" t="s">
        <v>2710</v>
      </c>
      <c r="F1567" s="34" t="s">
        <v>1261</v>
      </c>
      <c r="G1567" s="34" t="s">
        <v>61</v>
      </c>
      <c r="H1567" s="34" t="s">
        <v>327</v>
      </c>
      <c r="I1567" s="34" t="s">
        <v>285</v>
      </c>
      <c r="J1567" s="34" t="s">
        <v>220</v>
      </c>
      <c r="K1567" s="4" t="str">
        <f>IF(_xlfn.XLOOKUP(LEFT(F1567,12),'Reference_data '!G:G,'Reference_data '!I:I,"First Error",0,1)="First Error",_xlfn.XLOOKUP(LEFT(F1567,7),'Reference_data '!G:G,'Reference_data '!H:H,"Second Error",0,1),_xlfn.XLOOKUP(LEFT(F1567,12),'Reference_data '!G:G,'Reference_data '!I:I,"First Error",0,1))</f>
        <v>PACKING</v>
      </c>
      <c r="L1567" s="63">
        <v>3070</v>
      </c>
      <c r="M1567" s="10" t="str">
        <f>VLOOKUP(L1567,'Reference_data '!$A$2:$B$17,2,0)</f>
        <v>Mahesh</v>
      </c>
      <c r="N1567" s="10" t="str">
        <f>VLOOKUP(L1567,'Reference_data '!$A$2:$C$18,3,0)</f>
        <v>MEC</v>
      </c>
      <c r="O1567" s="134">
        <v>45009</v>
      </c>
      <c r="Q1567" s="134">
        <v>45009</v>
      </c>
      <c r="R1567" s="63">
        <v>1</v>
      </c>
    </row>
    <row r="1568" spans="1:29" ht="26.5" customHeight="1" x14ac:dyDescent="0.35">
      <c r="A1568" s="10">
        <f t="shared" si="63"/>
        <v>12</v>
      </c>
      <c r="B1568" s="63">
        <f t="shared" si="62"/>
        <v>1</v>
      </c>
      <c r="C1568" s="398">
        <v>13181551</v>
      </c>
      <c r="D1568" s="146">
        <v>45009</v>
      </c>
      <c r="E1568" s="34" t="s">
        <v>2711</v>
      </c>
      <c r="F1568" s="34" t="s">
        <v>1396</v>
      </c>
      <c r="G1568" s="34" t="s">
        <v>61</v>
      </c>
      <c r="H1568" s="34" t="s">
        <v>223</v>
      </c>
      <c r="I1568" s="34" t="s">
        <v>611</v>
      </c>
      <c r="J1568" s="34" t="s">
        <v>220</v>
      </c>
      <c r="K1568" s="4" t="str">
        <f>IF(_xlfn.XLOOKUP(LEFT(F1568,12),'Reference_data '!G:G,'Reference_data '!I:I,"First Error",0,1)="First Error",_xlfn.XLOOKUP(LEFT(F1568,7),'Reference_data '!G:G,'Reference_data '!H:H,"Second Error",0,1),_xlfn.XLOOKUP(LEFT(F1568,12),'Reference_data '!G:G,'Reference_data '!I:I,"First Error",0,1))</f>
        <v xml:space="preserve"> ETP</v>
      </c>
      <c r="M1568" s="10" t="e">
        <f>VLOOKUP(L1568,'Reference_data '!$A$2:$B$17,2,0)</f>
        <v>#N/A</v>
      </c>
      <c r="N1568" s="10" t="e">
        <f>VLOOKUP(L1568,'Reference_data '!$A$2:$C$18,3,0)</f>
        <v>#N/A</v>
      </c>
      <c r="O1568" s="134">
        <v>45024</v>
      </c>
    </row>
    <row r="1569" spans="1:27" ht="26.5" customHeight="1" x14ac:dyDescent="0.35">
      <c r="A1569" s="10">
        <f t="shared" si="63"/>
        <v>12</v>
      </c>
      <c r="B1569" s="63" t="str">
        <f t="shared" si="62"/>
        <v/>
      </c>
      <c r="C1569" s="398">
        <v>13181552</v>
      </c>
      <c r="D1569" s="146">
        <v>45009</v>
      </c>
      <c r="E1569" s="34" t="s">
        <v>2712</v>
      </c>
      <c r="F1569" s="34" t="s">
        <v>410</v>
      </c>
      <c r="G1569" s="34" t="s">
        <v>10</v>
      </c>
      <c r="H1569" s="34" t="s">
        <v>223</v>
      </c>
      <c r="I1569" s="34" t="s">
        <v>611</v>
      </c>
      <c r="J1569" s="34" t="s">
        <v>246</v>
      </c>
      <c r="K1569" s="4" t="str">
        <f>IF(_xlfn.XLOOKUP(LEFT(F1569,12),'Reference_data '!G:G,'Reference_data '!I:I,"First Error",0,1)="First Error",_xlfn.XLOOKUP(LEFT(F1569,7),'Reference_data '!G:G,'Reference_data '!H:H,"Second Error",0,1),_xlfn.XLOOKUP(LEFT(F1569,12),'Reference_data '!G:G,'Reference_data '!I:I,"First Error",0,1))</f>
        <v xml:space="preserve"> ETP</v>
      </c>
      <c r="M1569" s="10" t="e">
        <f>VLOOKUP(L1569,'Reference_data '!$A$2:$B$17,2,0)</f>
        <v>#N/A</v>
      </c>
      <c r="N1569" s="10" t="e">
        <f>VLOOKUP(L1569,'Reference_data '!$A$2:$C$18,3,0)</f>
        <v>#N/A</v>
      </c>
    </row>
    <row r="1570" spans="1:27" ht="26.5" customHeight="1" x14ac:dyDescent="0.35">
      <c r="A1570" s="10">
        <f t="shared" si="63"/>
        <v>12</v>
      </c>
      <c r="B1570" s="63" t="str">
        <f t="shared" si="62"/>
        <v/>
      </c>
      <c r="C1570" s="398">
        <v>13181553</v>
      </c>
      <c r="D1570" s="146">
        <v>45009</v>
      </c>
      <c r="E1570" s="34" t="s">
        <v>2713</v>
      </c>
      <c r="F1570" s="34" t="s">
        <v>410</v>
      </c>
      <c r="G1570" s="34" t="s">
        <v>10</v>
      </c>
      <c r="H1570" s="34" t="s">
        <v>223</v>
      </c>
      <c r="I1570" s="34" t="s">
        <v>611</v>
      </c>
      <c r="J1570" s="34" t="s">
        <v>246</v>
      </c>
      <c r="K1570" s="4" t="str">
        <f>IF(_xlfn.XLOOKUP(LEFT(F1570,12),'Reference_data '!G:G,'Reference_data '!I:I,"First Error",0,1)="First Error",_xlfn.XLOOKUP(LEFT(F1570,7),'Reference_data '!G:G,'Reference_data '!H:H,"Second Error",0,1),_xlfn.XLOOKUP(LEFT(F1570,12),'Reference_data '!G:G,'Reference_data '!I:I,"First Error",0,1))</f>
        <v xml:space="preserve"> ETP</v>
      </c>
      <c r="M1570" s="10" t="e">
        <f>VLOOKUP(L1570,'Reference_data '!$A$2:$B$17,2,0)</f>
        <v>#N/A</v>
      </c>
      <c r="N1570" s="10" t="e">
        <f>VLOOKUP(L1570,'Reference_data '!$A$2:$C$18,3,0)</f>
        <v>#N/A</v>
      </c>
    </row>
    <row r="1571" spans="1:27" ht="26.5" customHeight="1" x14ac:dyDescent="0.35">
      <c r="A1571" s="10">
        <f t="shared" si="63"/>
        <v>2</v>
      </c>
      <c r="B1571" s="10">
        <f t="shared" si="62"/>
        <v>1</v>
      </c>
      <c r="C1571" s="398">
        <v>13138932</v>
      </c>
      <c r="D1571" s="146">
        <v>44939</v>
      </c>
      <c r="E1571" s="34" t="s">
        <v>2714</v>
      </c>
      <c r="F1571" s="34" t="s">
        <v>2715</v>
      </c>
      <c r="G1571" s="34" t="s">
        <v>10</v>
      </c>
      <c r="H1571" s="34" t="s">
        <v>237</v>
      </c>
      <c r="I1571" s="34" t="s">
        <v>369</v>
      </c>
      <c r="J1571" s="34" t="s">
        <v>220</v>
      </c>
      <c r="K1571" s="4" t="str">
        <f>IF(_xlfn.XLOOKUP(LEFT(F1571,12),'Reference_data '!G:G,'Reference_data '!I:I,"First Error",0,1)="First Error",_xlfn.XLOOKUP(LEFT(F1571,7),'Reference_data '!G:G,'Reference_data '!H:H,"Second Error",0,1),_xlfn.XLOOKUP(LEFT(F1571,12),'Reference_data '!G:G,'Reference_data '!I:I,"First Error",0,1))</f>
        <v>REFINERY-TANK FARM</v>
      </c>
      <c r="L1571" s="63">
        <v>8</v>
      </c>
      <c r="M1571" s="10" t="s">
        <v>585</v>
      </c>
      <c r="N1571" s="10" t="str">
        <f>VLOOKUP(L1571,'Reference_data '!$A$2:$C$18,3,0)</f>
        <v>EXT</v>
      </c>
      <c r="O1571" s="134">
        <v>44964</v>
      </c>
      <c r="P1571" s="134">
        <v>44967</v>
      </c>
      <c r="S1571" s="139" t="s">
        <v>2716</v>
      </c>
    </row>
    <row r="1572" spans="1:27" ht="26.5" customHeight="1" x14ac:dyDescent="0.35">
      <c r="A1572" s="10">
        <f t="shared" si="63"/>
        <v>12</v>
      </c>
      <c r="B1572" s="63" t="str">
        <f t="shared" si="62"/>
        <v/>
      </c>
      <c r="C1572" s="398">
        <v>13181854</v>
      </c>
      <c r="D1572" s="146">
        <v>45009</v>
      </c>
      <c r="E1572" s="34" t="s">
        <v>2717</v>
      </c>
      <c r="F1572" s="34" t="s">
        <v>632</v>
      </c>
      <c r="G1572" s="34" t="s">
        <v>92</v>
      </c>
      <c r="H1572" s="34" t="s">
        <v>218</v>
      </c>
      <c r="I1572" s="34" t="s">
        <v>285</v>
      </c>
      <c r="J1572" s="34" t="s">
        <v>246</v>
      </c>
      <c r="K1572" s="4" t="str">
        <f>IF(_xlfn.XLOOKUP(LEFT(F1572,12),'Reference_data '!G:G,'Reference_data '!I:I,"First Error",0,1)="First Error",_xlfn.XLOOKUP(LEFT(F1572,7),'Reference_data '!G:G,'Reference_data '!H:H,"Second Error",0,1),_xlfn.XLOOKUP(LEFT(F1572,12),'Reference_data '!G:G,'Reference_data '!I:I,"First Error",0,1))</f>
        <v>PACKING</v>
      </c>
      <c r="M1572" s="10" t="e">
        <f>VLOOKUP(L1572,'Reference_data '!$A$2:$B$17,2,0)</f>
        <v>#N/A</v>
      </c>
      <c r="N1572" s="10" t="e">
        <f>VLOOKUP(L1572,'Reference_data '!$A$2:$C$18,3,0)</f>
        <v>#N/A</v>
      </c>
    </row>
    <row r="1573" spans="1:27" ht="26.5" customHeight="1" x14ac:dyDescent="0.35">
      <c r="A1573" s="10">
        <f t="shared" si="63"/>
        <v>12</v>
      </c>
      <c r="B1573" s="63">
        <f t="shared" si="62"/>
        <v>12</v>
      </c>
      <c r="C1573" s="398">
        <v>13181855</v>
      </c>
      <c r="D1573" s="146">
        <v>45009</v>
      </c>
      <c r="E1573" s="34" t="s">
        <v>2718</v>
      </c>
      <c r="F1573" s="34" t="s">
        <v>2719</v>
      </c>
      <c r="G1573" s="34" t="s">
        <v>92</v>
      </c>
      <c r="H1573" s="34" t="s">
        <v>218</v>
      </c>
      <c r="I1573" s="34" t="s">
        <v>285</v>
      </c>
      <c r="J1573" s="34" t="s">
        <v>220</v>
      </c>
      <c r="K1573" s="4" t="str">
        <f>IF(_xlfn.XLOOKUP(LEFT(F1573,12),'Reference_data '!G:G,'Reference_data '!I:I,"First Error",0,1)="First Error",_xlfn.XLOOKUP(LEFT(F1573,7),'Reference_data '!G:G,'Reference_data '!H:H,"Second Error",0,1),_xlfn.XLOOKUP(LEFT(F1573,12),'Reference_data '!G:G,'Reference_data '!I:I,"First Error",0,1))</f>
        <v>PACKING</v>
      </c>
      <c r="L1573" s="63">
        <v>2799</v>
      </c>
      <c r="M1573" s="10" t="str">
        <f>VLOOKUP(L1573,'Reference_data '!$A$2:$B$17,2,0)</f>
        <v>Prakash</v>
      </c>
      <c r="N1573" s="10" t="str">
        <f>VLOOKUP(L1573,'Reference_data '!$A$2:$C$18,3,0)</f>
        <v>INS</v>
      </c>
      <c r="O1573" s="134">
        <v>45009</v>
      </c>
      <c r="Q1573" s="134">
        <v>45009</v>
      </c>
      <c r="R1573" s="63">
        <v>1.5</v>
      </c>
    </row>
    <row r="1574" spans="1:27" ht="26.5" customHeight="1" x14ac:dyDescent="0.35">
      <c r="A1574" s="10">
        <f t="shared" si="63"/>
        <v>12</v>
      </c>
      <c r="B1574" s="63" t="str">
        <f t="shared" si="62"/>
        <v/>
      </c>
      <c r="C1574" s="398">
        <v>13181859</v>
      </c>
      <c r="D1574" s="146">
        <v>45009</v>
      </c>
      <c r="E1574" s="34" t="s">
        <v>2720</v>
      </c>
      <c r="F1574" s="34" t="s">
        <v>2721</v>
      </c>
      <c r="G1574" s="34" t="s">
        <v>10</v>
      </c>
      <c r="H1574" s="34" t="s">
        <v>218</v>
      </c>
      <c r="I1574" s="34" t="s">
        <v>285</v>
      </c>
      <c r="J1574" s="34" t="s">
        <v>246</v>
      </c>
      <c r="K1574" s="4" t="str">
        <f>IF(_xlfn.XLOOKUP(LEFT(F1574,12),'Reference_data '!G:G,'Reference_data '!I:I,"First Error",0,1)="First Error",_xlfn.XLOOKUP(LEFT(F1574,7),'Reference_data '!G:G,'Reference_data '!H:H,"Second Error",0,1),_xlfn.XLOOKUP(LEFT(F1574,12),'Reference_data '!G:G,'Reference_data '!I:I,"First Error",0,1))</f>
        <v>PACKING</v>
      </c>
      <c r="M1574" s="10" t="e">
        <f>VLOOKUP(L1574,'Reference_data '!$A$2:$B$17,2,0)</f>
        <v>#N/A</v>
      </c>
      <c r="N1574" s="10" t="e">
        <f>VLOOKUP(L1574,'Reference_data '!$A$2:$C$18,3,0)</f>
        <v>#N/A</v>
      </c>
    </row>
    <row r="1575" spans="1:27" ht="26.5" customHeight="1" x14ac:dyDescent="0.35">
      <c r="A1575" s="10">
        <f t="shared" si="63"/>
        <v>12</v>
      </c>
      <c r="B1575" s="63">
        <f t="shared" si="62"/>
        <v>1</v>
      </c>
      <c r="C1575" s="398">
        <v>13181872</v>
      </c>
      <c r="D1575" s="146">
        <v>45009</v>
      </c>
      <c r="E1575" s="34" t="s">
        <v>2722</v>
      </c>
      <c r="F1575" s="34" t="s">
        <v>80</v>
      </c>
      <c r="G1575" s="34" t="s">
        <v>61</v>
      </c>
      <c r="H1575" s="34" t="s">
        <v>327</v>
      </c>
      <c r="I1575" s="34" t="s">
        <v>328</v>
      </c>
      <c r="J1575" s="34" t="s">
        <v>220</v>
      </c>
      <c r="K1575" s="4" t="str">
        <f>IF(_xlfn.XLOOKUP(LEFT(F1575,12),'Reference_data '!G:G,'Reference_data '!I:I,"First Error",0,1)="First Error",_xlfn.XLOOKUP(LEFT(F1575,7),'Reference_data '!G:G,'Reference_data '!H:H,"Second Error",0,1),_xlfn.XLOOKUP(LEFT(F1575,12),'Reference_data '!G:G,'Reference_data '!I:I,"First Error",0,1))</f>
        <v>PACKING</v>
      </c>
      <c r="M1575" s="10" t="e">
        <f>VLOOKUP(L1575,'Reference_data '!$A$2:$B$17,2,0)</f>
        <v>#N/A</v>
      </c>
      <c r="N1575" s="10" t="e">
        <f>VLOOKUP(L1575,'Reference_data '!$A$2:$C$18,3,0)</f>
        <v>#N/A</v>
      </c>
      <c r="O1575" s="134">
        <v>45010</v>
      </c>
      <c r="S1575" s="139" t="s">
        <v>2723</v>
      </c>
    </row>
    <row r="1576" spans="1:27" ht="26.5" customHeight="1" x14ac:dyDescent="0.35">
      <c r="A1576" s="10">
        <f t="shared" si="63"/>
        <v>12</v>
      </c>
      <c r="B1576" s="63" t="str">
        <f t="shared" si="62"/>
        <v/>
      </c>
      <c r="C1576" s="398">
        <v>13181934</v>
      </c>
      <c r="D1576" s="146">
        <v>45009</v>
      </c>
      <c r="E1576" s="34" t="s">
        <v>2724</v>
      </c>
      <c r="F1576" s="34" t="s">
        <v>410</v>
      </c>
      <c r="G1576" s="34" t="s">
        <v>10</v>
      </c>
      <c r="H1576" s="34" t="s">
        <v>223</v>
      </c>
      <c r="I1576" s="34" t="s">
        <v>611</v>
      </c>
      <c r="J1576" s="34" t="s">
        <v>374</v>
      </c>
      <c r="K1576" s="4" t="str">
        <f>IF(_xlfn.XLOOKUP(LEFT(F1576,12),'Reference_data '!G:G,'Reference_data '!I:I,"First Error",0,1)="First Error",_xlfn.XLOOKUP(LEFT(F1576,7),'Reference_data '!G:G,'Reference_data '!H:H,"Second Error",0,1),_xlfn.XLOOKUP(LEFT(F1576,12),'Reference_data '!G:G,'Reference_data '!I:I,"First Error",0,1))</f>
        <v xml:space="preserve"> ETP</v>
      </c>
      <c r="L1576" s="63">
        <v>8</v>
      </c>
      <c r="M1576" s="10" t="s">
        <v>2725</v>
      </c>
      <c r="N1576" s="10" t="str">
        <f>VLOOKUP(L1576,'Reference_data '!$A$2:$C$18,3,0)</f>
        <v>EXT</v>
      </c>
      <c r="O1576" s="134">
        <v>45020</v>
      </c>
    </row>
    <row r="1577" spans="1:27" ht="26.5" customHeight="1" x14ac:dyDescent="0.35">
      <c r="A1577" s="10">
        <f t="shared" si="63"/>
        <v>12</v>
      </c>
      <c r="B1577" s="63" t="str">
        <f t="shared" si="62"/>
        <v/>
      </c>
      <c r="C1577" s="398">
        <v>13181935</v>
      </c>
      <c r="D1577" s="146">
        <v>45009</v>
      </c>
      <c r="E1577" s="34" t="s">
        <v>2726</v>
      </c>
      <c r="F1577" s="34" t="s">
        <v>24</v>
      </c>
      <c r="G1577" s="34" t="s">
        <v>10</v>
      </c>
      <c r="H1577" s="34" t="s">
        <v>223</v>
      </c>
      <c r="I1577" s="34" t="s">
        <v>611</v>
      </c>
      <c r="J1577" s="34" t="s">
        <v>246</v>
      </c>
      <c r="K1577" s="4" t="str">
        <f>IF(_xlfn.XLOOKUP(LEFT(F1577,12),'Reference_data '!G:G,'Reference_data '!I:I,"First Error",0,1)="First Error",_xlfn.XLOOKUP(LEFT(F1577,7),'Reference_data '!G:G,'Reference_data '!H:H,"Second Error",0,1),_xlfn.XLOOKUP(LEFT(F1577,12),'Reference_data '!G:G,'Reference_data '!I:I,"First Error",0,1))</f>
        <v>FIRE FIGHTING SYSTEM</v>
      </c>
      <c r="M1577" s="10" t="e">
        <f>VLOOKUP(L1577,'Reference_data '!$A$2:$B$17,2,0)</f>
        <v>#N/A</v>
      </c>
      <c r="N1577" s="10" t="e">
        <f>VLOOKUP(L1577,'Reference_data '!$A$2:$C$18,3,0)</f>
        <v>#N/A</v>
      </c>
    </row>
    <row r="1578" spans="1:27" ht="26.5" customHeight="1" x14ac:dyDescent="0.35">
      <c r="A1578" s="10">
        <f t="shared" si="63"/>
        <v>12</v>
      </c>
      <c r="B1578" s="63" t="str">
        <f t="shared" si="62"/>
        <v/>
      </c>
      <c r="C1578" s="398">
        <v>13181936</v>
      </c>
      <c r="D1578" s="146">
        <v>45009</v>
      </c>
      <c r="E1578" s="34" t="s">
        <v>2727</v>
      </c>
      <c r="F1578" s="34" t="s">
        <v>24</v>
      </c>
      <c r="G1578" s="34" t="s">
        <v>10</v>
      </c>
      <c r="H1578" s="34" t="s">
        <v>223</v>
      </c>
      <c r="I1578" s="34" t="s">
        <v>611</v>
      </c>
      <c r="J1578" s="34" t="s">
        <v>246</v>
      </c>
      <c r="K1578" s="4" t="str">
        <f>IF(_xlfn.XLOOKUP(LEFT(F1578,12),'Reference_data '!G:G,'Reference_data '!I:I,"First Error",0,1)="First Error",_xlfn.XLOOKUP(LEFT(F1578,7),'Reference_data '!G:G,'Reference_data '!H:H,"Second Error",0,1),_xlfn.XLOOKUP(LEFT(F1578,12),'Reference_data '!G:G,'Reference_data '!I:I,"First Error",0,1))</f>
        <v>FIRE FIGHTING SYSTEM</v>
      </c>
      <c r="M1578" s="10" t="e">
        <f>VLOOKUP(L1578,'Reference_data '!$A$2:$B$17,2,0)</f>
        <v>#N/A</v>
      </c>
      <c r="N1578" s="10" t="e">
        <f>VLOOKUP(L1578,'Reference_data '!$A$2:$C$18,3,0)</f>
        <v>#N/A</v>
      </c>
    </row>
    <row r="1579" spans="1:27" ht="26.5" customHeight="1" x14ac:dyDescent="0.35">
      <c r="A1579" s="10">
        <f t="shared" si="63"/>
        <v>12</v>
      </c>
      <c r="B1579" s="63" t="str">
        <f t="shared" si="62"/>
        <v/>
      </c>
      <c r="C1579" s="398">
        <v>13181937</v>
      </c>
      <c r="D1579" s="146">
        <v>45009</v>
      </c>
      <c r="E1579" s="34" t="s">
        <v>2728</v>
      </c>
      <c r="F1579" s="34" t="s">
        <v>24</v>
      </c>
      <c r="G1579" s="34" t="s">
        <v>10</v>
      </c>
      <c r="H1579" s="34" t="s">
        <v>223</v>
      </c>
      <c r="I1579" s="34" t="s">
        <v>611</v>
      </c>
      <c r="J1579" s="34" t="s">
        <v>246</v>
      </c>
      <c r="K1579" s="4" t="str">
        <f>IF(_xlfn.XLOOKUP(LEFT(F1579,12),'Reference_data '!G:G,'Reference_data '!I:I,"First Error",0,1)="First Error",_xlfn.XLOOKUP(LEFT(F1579,7),'Reference_data '!G:G,'Reference_data '!H:H,"Second Error",0,1),_xlfn.XLOOKUP(LEFT(F1579,12),'Reference_data '!G:G,'Reference_data '!I:I,"First Error",0,1))</f>
        <v>FIRE FIGHTING SYSTEM</v>
      </c>
      <c r="M1579" s="10" t="e">
        <f>VLOOKUP(L1579,'Reference_data '!$A$2:$B$17,2,0)</f>
        <v>#N/A</v>
      </c>
      <c r="N1579" s="10" t="e">
        <f>VLOOKUP(L1579,'Reference_data '!$A$2:$C$18,3,0)</f>
        <v>#N/A</v>
      </c>
    </row>
    <row r="1580" spans="1:27" ht="26.5" customHeight="1" x14ac:dyDescent="0.35">
      <c r="A1580" s="10">
        <f t="shared" si="63"/>
        <v>50</v>
      </c>
      <c r="B1580" s="10">
        <f t="shared" si="62"/>
        <v>8</v>
      </c>
      <c r="C1580" s="398">
        <v>13122031</v>
      </c>
      <c r="D1580" s="146">
        <v>44909</v>
      </c>
      <c r="E1580" s="34" t="s">
        <v>2729</v>
      </c>
      <c r="F1580" s="34" t="s">
        <v>2730</v>
      </c>
      <c r="G1580" s="34" t="s">
        <v>10</v>
      </c>
      <c r="H1580" s="34" t="s">
        <v>218</v>
      </c>
      <c r="I1580" s="34" t="s">
        <v>287</v>
      </c>
      <c r="J1580" s="34" t="s">
        <v>220</v>
      </c>
      <c r="K1580" s="4" t="str">
        <f>IF(_xlfn.XLOOKUP(LEFT(F1580,12),'Reference_data '!G:G,'Reference_data '!I:I,"First Error",0,1)="First Error",_xlfn.XLOOKUP(LEFT(F1580,7),'Reference_data '!G:G,'Reference_data '!H:H,"Second Error",0,1),_xlfn.XLOOKUP(LEFT(F1580,12),'Reference_data '!G:G,'Reference_data '!I:I,"First Error",0,1))</f>
        <v>REFINERY-TANK FARM</v>
      </c>
      <c r="L1580" s="63">
        <v>2783</v>
      </c>
      <c r="M1580" s="10" t="str">
        <f>VLOOKUP(L1580,'Reference_data '!$A$2:$B$17,2,0)</f>
        <v>Vipul</v>
      </c>
      <c r="N1580" s="10" t="str">
        <f>VLOOKUP(L1580,'Reference_data '!$A$2:$C$18,3,0)</f>
        <v>MEC</v>
      </c>
      <c r="O1580" s="134">
        <v>44951</v>
      </c>
      <c r="P1580" s="134">
        <v>44959</v>
      </c>
      <c r="Q1580" s="134">
        <v>44979</v>
      </c>
      <c r="S1580" s="139" t="s">
        <v>2731</v>
      </c>
    </row>
    <row r="1581" spans="1:27" ht="26.5" customHeight="1" x14ac:dyDescent="0.35">
      <c r="A1581" s="10">
        <f t="shared" si="63"/>
        <v>13</v>
      </c>
      <c r="B1581" s="63">
        <f t="shared" si="62"/>
        <v>12</v>
      </c>
      <c r="C1581" s="398">
        <v>13182152</v>
      </c>
      <c r="D1581" s="146">
        <v>45010</v>
      </c>
      <c r="E1581" s="34" t="s">
        <v>2732</v>
      </c>
      <c r="F1581" s="34" t="s">
        <v>54</v>
      </c>
      <c r="G1581" s="34" t="s">
        <v>10</v>
      </c>
      <c r="H1581" s="34" t="s">
        <v>218</v>
      </c>
      <c r="I1581" s="34" t="s">
        <v>263</v>
      </c>
      <c r="J1581" s="34" t="s">
        <v>220</v>
      </c>
      <c r="K1581" s="4" t="str">
        <f>IF(_xlfn.XLOOKUP(LEFT(F1581,12),'Reference_data '!G:G,'Reference_data '!I:I,"First Error",0,1)="First Error",_xlfn.XLOOKUP(LEFT(F1581,7),'Reference_data '!G:G,'Reference_data '!H:H,"Second Error",0,1),_xlfn.XLOOKUP(LEFT(F1581,12),'Reference_data '!G:G,'Reference_data '!I:I,"First Error",0,1))</f>
        <v>BAKERY 96 TON</v>
      </c>
      <c r="L1581" s="63">
        <v>2781</v>
      </c>
      <c r="M1581" s="10" t="str">
        <f>VLOOKUP(L1581,'Reference_data '!$A$2:$B$17,2,0)</f>
        <v>Bhim Rao</v>
      </c>
      <c r="N1581" s="10" t="str">
        <f>VLOOKUP(L1581,'Reference_data '!$A$2:$C$18,3,0)</f>
        <v>MEC</v>
      </c>
      <c r="O1581" s="134">
        <v>45009</v>
      </c>
      <c r="Q1581" s="134">
        <v>45009</v>
      </c>
      <c r="R1581" s="63">
        <v>1</v>
      </c>
    </row>
    <row r="1582" spans="1:27" ht="26.5" customHeight="1" x14ac:dyDescent="0.35">
      <c r="A1582" s="10">
        <f t="shared" si="63"/>
        <v>13</v>
      </c>
      <c r="B1582" s="63">
        <f t="shared" si="62"/>
        <v>13</v>
      </c>
      <c r="C1582" s="398">
        <v>13182153</v>
      </c>
      <c r="D1582" s="146">
        <v>45010</v>
      </c>
      <c r="E1582" s="34" t="s">
        <v>2733</v>
      </c>
      <c r="F1582" s="34" t="s">
        <v>410</v>
      </c>
      <c r="G1582" s="34" t="s">
        <v>10</v>
      </c>
      <c r="H1582" s="34" t="s">
        <v>218</v>
      </c>
      <c r="I1582" s="34" t="s">
        <v>263</v>
      </c>
      <c r="J1582" s="34" t="s">
        <v>220</v>
      </c>
      <c r="K1582" s="4" t="str">
        <f>IF(_xlfn.XLOOKUP(LEFT(F1582,12),'Reference_data '!G:G,'Reference_data '!I:I,"First Error",0,1)="First Error",_xlfn.XLOOKUP(LEFT(F1582,7),'Reference_data '!G:G,'Reference_data '!H:H,"Second Error",0,1),_xlfn.XLOOKUP(LEFT(F1582,12),'Reference_data '!G:G,'Reference_data '!I:I,"First Error",0,1))</f>
        <v xml:space="preserve"> ETP</v>
      </c>
      <c r="L1582" s="63">
        <v>2781</v>
      </c>
      <c r="M1582" s="10" t="str">
        <f>VLOOKUP(L1582,'Reference_data '!$A$2:$B$17,2,0)</f>
        <v>Bhim Rao</v>
      </c>
      <c r="N1582" s="10" t="str">
        <f>VLOOKUP(L1582,'Reference_data '!$A$2:$C$18,3,0)</f>
        <v>MEC</v>
      </c>
      <c r="O1582" s="134">
        <v>45010</v>
      </c>
      <c r="Q1582" s="134">
        <v>45010</v>
      </c>
      <c r="R1582" s="63">
        <v>0.5</v>
      </c>
      <c r="S1582" s="139" t="s">
        <v>2734</v>
      </c>
      <c r="AA1582" s="64" t="s">
        <v>140</v>
      </c>
    </row>
    <row r="1583" spans="1:27" ht="26.5" customHeight="1" x14ac:dyDescent="0.35">
      <c r="A1583" s="10">
        <f t="shared" si="63"/>
        <v>13</v>
      </c>
      <c r="B1583" s="63">
        <f t="shared" si="62"/>
        <v>13</v>
      </c>
      <c r="C1583" s="271">
        <v>13182349</v>
      </c>
      <c r="D1583" s="371">
        <v>45010</v>
      </c>
      <c r="E1583" s="139" t="s">
        <v>2735</v>
      </c>
      <c r="F1583" s="63" t="s">
        <v>854</v>
      </c>
      <c r="G1583" s="63" t="s">
        <v>10</v>
      </c>
      <c r="H1583" s="63">
        <v>3</v>
      </c>
      <c r="I1583" s="63" t="s">
        <v>468</v>
      </c>
      <c r="J1583" s="63" t="s">
        <v>220</v>
      </c>
      <c r="K1583" s="4" t="str">
        <f>IF(_xlfn.XLOOKUP(LEFT(F1583,12),'Reference_data '!G:G,'Reference_data '!I:I,"First Error",0,1)="First Error",_xlfn.XLOOKUP(LEFT(F1583,7),'Reference_data '!G:G,'Reference_data '!H:H,"Second Error",0,1),_xlfn.XLOOKUP(LEFT(F1583,12),'Reference_data '!G:G,'Reference_data '!I:I,"First Error",0,1))</f>
        <v>BAKERY 96 TON</v>
      </c>
      <c r="M1583" s="10" t="e">
        <f>VLOOKUP(L1583,'Reference_data '!$A$2:$B$17,2,0)</f>
        <v>#N/A</v>
      </c>
      <c r="N1583" s="10" t="e">
        <f>VLOOKUP(L1583,'Reference_data '!$A$2:$C$18,3,0)</f>
        <v>#N/A</v>
      </c>
      <c r="O1583" s="134">
        <v>45010</v>
      </c>
      <c r="Q1583" s="134">
        <v>45010</v>
      </c>
      <c r="S1583" s="139" t="s">
        <v>2736</v>
      </c>
    </row>
    <row r="1584" spans="1:27" ht="26.5" customHeight="1" x14ac:dyDescent="0.35">
      <c r="A1584" s="10">
        <f t="shared" si="63"/>
        <v>13</v>
      </c>
      <c r="B1584" s="63">
        <f t="shared" si="62"/>
        <v>1</v>
      </c>
      <c r="C1584" s="271">
        <v>13182352</v>
      </c>
      <c r="D1584" s="371">
        <v>45010</v>
      </c>
      <c r="E1584" s="139" t="s">
        <v>2737</v>
      </c>
      <c r="F1584" s="63" t="s">
        <v>94</v>
      </c>
      <c r="G1584" s="63" t="s">
        <v>92</v>
      </c>
      <c r="H1584" s="63">
        <v>3</v>
      </c>
      <c r="I1584" s="63" t="s">
        <v>270</v>
      </c>
      <c r="J1584" s="63" t="s">
        <v>220</v>
      </c>
      <c r="K1584" s="4" t="str">
        <f>IF(_xlfn.XLOOKUP(LEFT(F1584,12),'Reference_data '!G:G,'Reference_data '!I:I,"First Error",0,1)="First Error",_xlfn.XLOOKUP(LEFT(F1584,7),'Reference_data '!G:G,'Reference_data '!H:H,"Second Error",0,1),_xlfn.XLOOKUP(LEFT(F1584,12),'Reference_data '!G:G,'Reference_data '!I:I,"First Error",0,1))</f>
        <v>BOILER-TURBINE</v>
      </c>
      <c r="M1584" s="10" t="e">
        <f>VLOOKUP(L1584,'Reference_data '!$A$2:$B$17,2,0)</f>
        <v>#N/A</v>
      </c>
      <c r="N1584" s="10" t="e">
        <f>VLOOKUP(L1584,'Reference_data '!$A$2:$C$18,3,0)</f>
        <v>#N/A</v>
      </c>
    </row>
    <row r="1585" spans="1:19" ht="26.5" customHeight="1" x14ac:dyDescent="0.35">
      <c r="A1585" s="10">
        <f t="shared" si="63"/>
        <v>13</v>
      </c>
      <c r="B1585" s="63">
        <f t="shared" si="62"/>
        <v>1</v>
      </c>
      <c r="C1585" s="271">
        <v>13182369</v>
      </c>
      <c r="D1585" s="371">
        <v>45010</v>
      </c>
      <c r="E1585" s="139" t="s">
        <v>2738</v>
      </c>
      <c r="F1585" s="63" t="s">
        <v>907</v>
      </c>
      <c r="G1585" s="63" t="s">
        <v>61</v>
      </c>
      <c r="H1585" s="63">
        <v>3</v>
      </c>
      <c r="I1585" s="63" t="s">
        <v>611</v>
      </c>
      <c r="J1585" s="63" t="s">
        <v>220</v>
      </c>
      <c r="K1585" s="4" t="str">
        <f>IF(_xlfn.XLOOKUP(LEFT(F1585,12),'Reference_data '!G:G,'Reference_data '!I:I,"First Error",0,1)="First Error",_xlfn.XLOOKUP(LEFT(F1585,7),'Reference_data '!G:G,'Reference_data '!H:H,"Second Error",0,1),_xlfn.XLOOKUP(LEFT(F1585,12),'Reference_data '!G:G,'Reference_data '!I:I,"First Error",0,1))</f>
        <v>PACKING</v>
      </c>
      <c r="L1585" s="63">
        <v>8</v>
      </c>
      <c r="M1585" s="10" t="s">
        <v>785</v>
      </c>
      <c r="N1585" s="10" t="str">
        <f>VLOOKUP(L1585,'Reference_data '!$A$2:$C$18,3,0)</f>
        <v>EXT</v>
      </c>
      <c r="O1585" s="134">
        <v>45021</v>
      </c>
    </row>
    <row r="1586" spans="1:19" ht="26.5" customHeight="1" x14ac:dyDescent="0.35">
      <c r="A1586" s="10">
        <f t="shared" si="63"/>
        <v>13</v>
      </c>
      <c r="B1586" s="63">
        <f t="shared" si="62"/>
        <v>1</v>
      </c>
      <c r="C1586" s="271">
        <v>13182370</v>
      </c>
      <c r="D1586" s="371">
        <v>45010</v>
      </c>
      <c r="E1586" s="139" t="s">
        <v>2739</v>
      </c>
      <c r="F1586" s="63" t="s">
        <v>907</v>
      </c>
      <c r="G1586" s="63" t="s">
        <v>61</v>
      </c>
      <c r="H1586" s="63">
        <v>3</v>
      </c>
      <c r="I1586" s="63" t="s">
        <v>611</v>
      </c>
      <c r="J1586" s="63" t="s">
        <v>220</v>
      </c>
      <c r="K1586" s="4" t="str">
        <f>IF(_xlfn.XLOOKUP(LEFT(F1586,12),'Reference_data '!G:G,'Reference_data '!I:I,"First Error",0,1)="First Error",_xlfn.XLOOKUP(LEFT(F1586,7),'Reference_data '!G:G,'Reference_data '!H:H,"Second Error",0,1),_xlfn.XLOOKUP(LEFT(F1586,12),'Reference_data '!G:G,'Reference_data '!I:I,"First Error",0,1))</f>
        <v>PACKING</v>
      </c>
      <c r="L1586" s="63">
        <v>8</v>
      </c>
      <c r="M1586" s="10" t="s">
        <v>785</v>
      </c>
      <c r="N1586" s="10" t="str">
        <f>VLOOKUP(L1586,'Reference_data '!$A$2:$C$18,3,0)</f>
        <v>EXT</v>
      </c>
      <c r="O1586" s="134">
        <v>45021</v>
      </c>
    </row>
    <row r="1587" spans="1:19" ht="26.5" customHeight="1" x14ac:dyDescent="0.35">
      <c r="A1587" s="10">
        <f t="shared" si="63"/>
        <v>13</v>
      </c>
      <c r="B1587" s="63">
        <f t="shared" si="62"/>
        <v>1</v>
      </c>
      <c r="C1587" s="271">
        <v>13182371</v>
      </c>
      <c r="D1587" s="371">
        <v>45010</v>
      </c>
      <c r="E1587" s="139" t="s">
        <v>2740</v>
      </c>
      <c r="F1587" s="63" t="s">
        <v>907</v>
      </c>
      <c r="G1587" s="63" t="s">
        <v>61</v>
      </c>
      <c r="H1587" s="63">
        <v>3</v>
      </c>
      <c r="I1587" s="63" t="s">
        <v>611</v>
      </c>
      <c r="J1587" s="63" t="s">
        <v>220</v>
      </c>
      <c r="K1587" s="4" t="str">
        <f>IF(_xlfn.XLOOKUP(LEFT(F1587,12),'Reference_data '!G:G,'Reference_data '!I:I,"First Error",0,1)="First Error",_xlfn.XLOOKUP(LEFT(F1587,7),'Reference_data '!G:G,'Reference_data '!H:H,"Second Error",0,1),_xlfn.XLOOKUP(LEFT(F1587,12),'Reference_data '!G:G,'Reference_data '!I:I,"First Error",0,1))</f>
        <v>PACKING</v>
      </c>
      <c r="L1587" s="63">
        <v>8</v>
      </c>
      <c r="M1587" s="10" t="s">
        <v>785</v>
      </c>
      <c r="N1587" s="10" t="str">
        <f>VLOOKUP(L1587,'Reference_data '!$A$2:$C$18,3,0)</f>
        <v>EXT</v>
      </c>
      <c r="O1587" s="134">
        <v>45021</v>
      </c>
    </row>
    <row r="1588" spans="1:19" ht="26.5" customHeight="1" x14ac:dyDescent="0.35">
      <c r="A1588" s="10">
        <f t="shared" si="63"/>
        <v>13</v>
      </c>
      <c r="B1588" s="63" t="str">
        <f t="shared" si="62"/>
        <v/>
      </c>
      <c r="C1588" s="271">
        <v>13182372</v>
      </c>
      <c r="D1588" s="371">
        <v>45010</v>
      </c>
      <c r="E1588" s="139" t="s">
        <v>2741</v>
      </c>
      <c r="F1588" s="63" t="s">
        <v>907</v>
      </c>
      <c r="G1588" s="63" t="s">
        <v>61</v>
      </c>
      <c r="H1588" s="63">
        <v>3</v>
      </c>
      <c r="I1588" s="63" t="s">
        <v>611</v>
      </c>
      <c r="J1588" s="63" t="s">
        <v>302</v>
      </c>
      <c r="K1588" s="4" t="str">
        <f>IF(_xlfn.XLOOKUP(LEFT(F1588,12),'Reference_data '!G:G,'Reference_data '!I:I,"First Error",0,1)="First Error",_xlfn.XLOOKUP(LEFT(F1588,7),'Reference_data '!G:G,'Reference_data '!H:H,"Second Error",0,1),_xlfn.XLOOKUP(LEFT(F1588,12),'Reference_data '!G:G,'Reference_data '!I:I,"First Error",0,1))</f>
        <v>PACKING</v>
      </c>
      <c r="L1588" s="63">
        <v>8</v>
      </c>
      <c r="M1588" s="10" t="s">
        <v>785</v>
      </c>
      <c r="N1588" s="10" t="str">
        <f>VLOOKUP(L1588,'Reference_data '!$A$2:$C$18,3,0)</f>
        <v>EXT</v>
      </c>
      <c r="O1588" s="134">
        <v>45021</v>
      </c>
      <c r="P1588" s="134">
        <v>45024</v>
      </c>
      <c r="S1588" s="139" t="s">
        <v>2742</v>
      </c>
    </row>
    <row r="1589" spans="1:19" ht="26.5" customHeight="1" x14ac:dyDescent="0.35">
      <c r="A1589" s="10">
        <f t="shared" si="63"/>
        <v>13</v>
      </c>
      <c r="B1589" s="63">
        <f t="shared" si="62"/>
        <v>1</v>
      </c>
      <c r="C1589" s="271">
        <v>13182373</v>
      </c>
      <c r="D1589" s="371">
        <v>45010</v>
      </c>
      <c r="E1589" s="139" t="s">
        <v>2743</v>
      </c>
      <c r="F1589" s="63" t="s">
        <v>907</v>
      </c>
      <c r="G1589" s="63" t="s">
        <v>61</v>
      </c>
      <c r="H1589" s="63">
        <v>3</v>
      </c>
      <c r="I1589" s="63" t="s">
        <v>611</v>
      </c>
      <c r="J1589" s="63" t="s">
        <v>220</v>
      </c>
      <c r="K1589" s="4" t="str">
        <f>IF(_xlfn.XLOOKUP(LEFT(F1589,12),'Reference_data '!G:G,'Reference_data '!I:I,"First Error",0,1)="First Error",_xlfn.XLOOKUP(LEFT(F1589,7),'Reference_data '!G:G,'Reference_data '!H:H,"Second Error",0,1),_xlfn.XLOOKUP(LEFT(F1589,12),'Reference_data '!G:G,'Reference_data '!I:I,"First Error",0,1))</f>
        <v>PACKING</v>
      </c>
      <c r="L1589" s="63">
        <v>8</v>
      </c>
      <c r="M1589" s="10" t="s">
        <v>785</v>
      </c>
      <c r="N1589" s="10" t="str">
        <f>VLOOKUP(L1589,'Reference_data '!$A$2:$C$18,3,0)</f>
        <v>EXT</v>
      </c>
      <c r="O1589" s="134">
        <v>45021</v>
      </c>
    </row>
    <row r="1590" spans="1:19" ht="26.5" customHeight="1" x14ac:dyDescent="0.35">
      <c r="A1590" s="10">
        <f t="shared" si="63"/>
        <v>13</v>
      </c>
      <c r="B1590" s="63">
        <f t="shared" si="62"/>
        <v>13</v>
      </c>
      <c r="C1590" s="271">
        <v>13182454</v>
      </c>
      <c r="D1590" s="371">
        <v>45010</v>
      </c>
      <c r="E1590" s="139" t="s">
        <v>2744</v>
      </c>
      <c r="F1590" s="63" t="s">
        <v>2144</v>
      </c>
      <c r="G1590" s="63" t="s">
        <v>10</v>
      </c>
      <c r="H1590" s="63">
        <v>1</v>
      </c>
      <c r="I1590" s="63" t="s">
        <v>285</v>
      </c>
      <c r="J1590" s="63" t="s">
        <v>220</v>
      </c>
      <c r="K1590" s="4" t="str">
        <f>IF(_xlfn.XLOOKUP(LEFT(F1590,12),'Reference_data '!G:G,'Reference_data '!I:I,"First Error",0,1)="First Error",_xlfn.XLOOKUP(LEFT(F1590,7),'Reference_data '!G:G,'Reference_data '!H:H,"Second Error",0,1),_xlfn.XLOOKUP(LEFT(F1590,12),'Reference_data '!G:G,'Reference_data '!I:I,"First Error",0,1))</f>
        <v>PACKING</v>
      </c>
      <c r="L1590" s="63">
        <v>2784</v>
      </c>
      <c r="M1590" s="10" t="str">
        <f>VLOOKUP(L1590,'Reference_data '!$A$2:$B$17,2,0)</f>
        <v>Jignesh</v>
      </c>
      <c r="N1590" s="10" t="str">
        <f>VLOOKUP(L1590,'Reference_data '!$A$2:$C$18,3,0)</f>
        <v>MEC</v>
      </c>
      <c r="O1590" s="134">
        <v>45010</v>
      </c>
      <c r="Q1590" s="134">
        <v>45010</v>
      </c>
      <c r="R1590" s="63">
        <v>0.5</v>
      </c>
    </row>
    <row r="1591" spans="1:19" ht="26.5" customHeight="1" x14ac:dyDescent="0.35">
      <c r="A1591" s="10">
        <f t="shared" si="63"/>
        <v>13</v>
      </c>
      <c r="B1591" s="63">
        <f t="shared" si="62"/>
        <v>1</v>
      </c>
      <c r="C1591" s="271">
        <v>13182464</v>
      </c>
      <c r="D1591" s="371">
        <v>45010</v>
      </c>
      <c r="E1591" s="139" t="s">
        <v>2745</v>
      </c>
      <c r="F1591" s="63" t="s">
        <v>907</v>
      </c>
      <c r="G1591" s="63" t="s">
        <v>61</v>
      </c>
      <c r="H1591" s="63">
        <v>3</v>
      </c>
      <c r="I1591" s="63" t="s">
        <v>611</v>
      </c>
      <c r="J1591" s="63" t="s">
        <v>220</v>
      </c>
      <c r="K1591" s="4" t="str">
        <f>IF(_xlfn.XLOOKUP(LEFT(F1591,12),'Reference_data '!G:G,'Reference_data '!I:I,"First Error",0,1)="First Error",_xlfn.XLOOKUP(LEFT(F1591,7),'Reference_data '!G:G,'Reference_data '!H:H,"Second Error",0,1),_xlfn.XLOOKUP(LEFT(F1591,12),'Reference_data '!G:G,'Reference_data '!I:I,"First Error",0,1))</f>
        <v>PACKING</v>
      </c>
      <c r="L1591" s="63">
        <v>8</v>
      </c>
      <c r="M1591" s="10" t="s">
        <v>785</v>
      </c>
      <c r="N1591" s="10" t="str">
        <f>VLOOKUP(L1591,'Reference_data '!$A$2:$C$18,3,0)</f>
        <v>EXT</v>
      </c>
      <c r="O1591" s="134">
        <v>45021</v>
      </c>
    </row>
    <row r="1592" spans="1:19" ht="26.5" customHeight="1" x14ac:dyDescent="0.35">
      <c r="A1592" s="10">
        <f t="shared" si="63"/>
        <v>13</v>
      </c>
      <c r="B1592" s="63">
        <f t="shared" si="62"/>
        <v>1</v>
      </c>
      <c r="C1592" s="271">
        <v>13182465</v>
      </c>
      <c r="D1592" s="371">
        <v>45010</v>
      </c>
      <c r="E1592" s="139" t="s">
        <v>2746</v>
      </c>
      <c r="F1592" s="63" t="s">
        <v>907</v>
      </c>
      <c r="G1592" s="63" t="s">
        <v>61</v>
      </c>
      <c r="H1592" s="63">
        <v>3</v>
      </c>
      <c r="I1592" s="63" t="s">
        <v>611</v>
      </c>
      <c r="J1592" s="63" t="s">
        <v>220</v>
      </c>
      <c r="K1592" s="4" t="str">
        <f>IF(_xlfn.XLOOKUP(LEFT(F1592,12),'Reference_data '!G:G,'Reference_data '!I:I,"First Error",0,1)="First Error",_xlfn.XLOOKUP(LEFT(F1592,7),'Reference_data '!G:G,'Reference_data '!H:H,"Second Error",0,1),_xlfn.XLOOKUP(LEFT(F1592,12),'Reference_data '!G:G,'Reference_data '!I:I,"First Error",0,1))</f>
        <v>PACKING</v>
      </c>
      <c r="L1592" s="63">
        <v>8</v>
      </c>
      <c r="M1592" s="10" t="s">
        <v>785</v>
      </c>
      <c r="N1592" s="10" t="str">
        <f>VLOOKUP(L1592,'Reference_data '!$A$2:$C$18,3,0)</f>
        <v>EXT</v>
      </c>
      <c r="O1592" s="134">
        <v>45021</v>
      </c>
    </row>
    <row r="1593" spans="1:19" ht="26.5" customHeight="1" x14ac:dyDescent="0.35">
      <c r="A1593" s="10">
        <f t="shared" si="63"/>
        <v>13</v>
      </c>
      <c r="B1593" s="63">
        <f t="shared" si="62"/>
        <v>1</v>
      </c>
      <c r="C1593" s="271">
        <v>13182466</v>
      </c>
      <c r="D1593" s="371">
        <v>45010</v>
      </c>
      <c r="E1593" s="139" t="s">
        <v>2747</v>
      </c>
      <c r="F1593" s="63" t="s">
        <v>907</v>
      </c>
      <c r="G1593" s="63" t="s">
        <v>61</v>
      </c>
      <c r="H1593" s="63">
        <v>3</v>
      </c>
      <c r="I1593" s="63" t="s">
        <v>611</v>
      </c>
      <c r="J1593" s="63" t="s">
        <v>220</v>
      </c>
      <c r="K1593" s="4" t="str">
        <f>IF(_xlfn.XLOOKUP(LEFT(F1593,12),'Reference_data '!G:G,'Reference_data '!I:I,"First Error",0,1)="First Error",_xlfn.XLOOKUP(LEFT(F1593,7),'Reference_data '!G:G,'Reference_data '!H:H,"Second Error",0,1),_xlfn.XLOOKUP(LEFT(F1593,12),'Reference_data '!G:G,'Reference_data '!I:I,"First Error",0,1))</f>
        <v>PACKING</v>
      </c>
      <c r="L1593" s="63">
        <v>8</v>
      </c>
      <c r="M1593" s="10" t="s">
        <v>785</v>
      </c>
      <c r="N1593" s="10" t="str">
        <f>VLOOKUP(L1593,'Reference_data '!$A$2:$C$18,3,0)</f>
        <v>EXT</v>
      </c>
      <c r="O1593" s="134">
        <v>45021</v>
      </c>
    </row>
    <row r="1594" spans="1:19" ht="26.5" customHeight="1" x14ac:dyDescent="0.35">
      <c r="A1594" s="10">
        <f t="shared" si="63"/>
        <v>13</v>
      </c>
      <c r="B1594" s="63" t="str">
        <f t="shared" si="62"/>
        <v/>
      </c>
      <c r="C1594" s="271">
        <v>13182506</v>
      </c>
      <c r="D1594" s="371">
        <v>45010</v>
      </c>
      <c r="E1594" s="139" t="s">
        <v>2748</v>
      </c>
      <c r="F1594" s="63" t="s">
        <v>80</v>
      </c>
      <c r="H1594" s="63">
        <v>2</v>
      </c>
      <c r="I1594" s="63" t="s">
        <v>382</v>
      </c>
      <c r="J1594" s="63" t="s">
        <v>246</v>
      </c>
      <c r="K1594" s="4" t="str">
        <f>IF(_xlfn.XLOOKUP(LEFT(F1594,12),'Reference_data '!G:G,'Reference_data '!I:I,"First Error",0,1)="First Error",_xlfn.XLOOKUP(LEFT(F1594,7),'Reference_data '!G:G,'Reference_data '!H:H,"Second Error",0,1),_xlfn.XLOOKUP(LEFT(F1594,12),'Reference_data '!G:G,'Reference_data '!I:I,"First Error",0,1))</f>
        <v>PACKING</v>
      </c>
      <c r="M1594" s="10" t="e">
        <f>VLOOKUP(L1594,'Reference_data '!$A$2:$B$17,2,0)</f>
        <v>#N/A</v>
      </c>
      <c r="N1594" s="10" t="e">
        <f>VLOOKUP(L1594,'Reference_data '!$A$2:$C$18,3,0)</f>
        <v>#N/A</v>
      </c>
    </row>
    <row r="1595" spans="1:19" ht="26.5" customHeight="1" x14ac:dyDescent="0.35">
      <c r="A1595" s="10">
        <f t="shared" si="63"/>
        <v>13</v>
      </c>
      <c r="B1595" s="63" t="str">
        <f t="shared" ref="B1595:B1659" si="64">IF(J1595="COMP",WEEKNUM(Q1595,16),"")</f>
        <v/>
      </c>
      <c r="C1595" s="271">
        <v>13182508</v>
      </c>
      <c r="D1595" s="371">
        <v>45010</v>
      </c>
      <c r="E1595" s="139" t="s">
        <v>2749</v>
      </c>
      <c r="F1595" s="63" t="s">
        <v>847</v>
      </c>
      <c r="G1595" s="63" t="s">
        <v>92</v>
      </c>
      <c r="H1595" s="63">
        <v>2</v>
      </c>
      <c r="I1595" s="63" t="s">
        <v>382</v>
      </c>
      <c r="J1595" s="63" t="s">
        <v>246</v>
      </c>
      <c r="K1595" s="4" t="str">
        <f>IF(_xlfn.XLOOKUP(LEFT(F1595,12),'Reference_data '!G:G,'Reference_data '!I:I,"First Error",0,1)="First Error",_xlfn.XLOOKUP(LEFT(F1595,7),'Reference_data '!G:G,'Reference_data '!H:H,"Second Error",0,1),_xlfn.XLOOKUP(LEFT(F1595,12),'Reference_data '!G:G,'Reference_data '!I:I,"First Error",0,1))</f>
        <v>PACKING</v>
      </c>
      <c r="M1595" s="10" t="e">
        <f>VLOOKUP(L1595,'Reference_data '!$A$2:$B$17,2,0)</f>
        <v>#N/A</v>
      </c>
      <c r="N1595" s="10" t="e">
        <f>VLOOKUP(L1595,'Reference_data '!$A$2:$C$18,3,0)</f>
        <v>#N/A</v>
      </c>
    </row>
    <row r="1596" spans="1:19" ht="26.5" customHeight="1" x14ac:dyDescent="0.35">
      <c r="A1596" s="10">
        <f t="shared" si="63"/>
        <v>13</v>
      </c>
      <c r="B1596" s="63">
        <f t="shared" si="64"/>
        <v>1</v>
      </c>
      <c r="C1596" s="271">
        <v>13182535</v>
      </c>
      <c r="D1596" s="371">
        <v>45011</v>
      </c>
      <c r="E1596" s="139" t="s">
        <v>2750</v>
      </c>
      <c r="F1596" s="63" t="s">
        <v>217</v>
      </c>
      <c r="G1596" s="63" t="s">
        <v>61</v>
      </c>
      <c r="H1596" s="63">
        <v>1</v>
      </c>
      <c r="I1596" s="63" t="s">
        <v>219</v>
      </c>
      <c r="J1596" s="63" t="s">
        <v>220</v>
      </c>
      <c r="K1596" s="4" t="str">
        <f>IF(_xlfn.XLOOKUP(LEFT(F1596,12),'Reference_data '!G:G,'Reference_data '!I:I,"First Error",0,1)="First Error",_xlfn.XLOOKUP(LEFT(F1596,7),'Reference_data '!G:G,'Reference_data '!H:H,"Second Error",0,1),_xlfn.XLOOKUP(LEFT(F1596,12),'Reference_data '!G:G,'Reference_data '!I:I,"First Error",0,1))</f>
        <v>PACKING</v>
      </c>
      <c r="M1596" s="10" t="e">
        <f>VLOOKUP(L1596,'Reference_data '!$A$2:$B$17,2,0)</f>
        <v>#N/A</v>
      </c>
      <c r="N1596" s="10" t="e">
        <f>VLOOKUP(L1596,'Reference_data '!$A$2:$C$18,3,0)</f>
        <v>#N/A</v>
      </c>
    </row>
    <row r="1597" spans="1:19" ht="26.5" customHeight="1" x14ac:dyDescent="0.35">
      <c r="A1597" s="10">
        <f t="shared" si="63"/>
        <v>6</v>
      </c>
      <c r="B1597" s="63">
        <f t="shared" si="64"/>
        <v>1</v>
      </c>
      <c r="C1597" s="177">
        <v>13151571</v>
      </c>
      <c r="D1597" s="43">
        <v>44961</v>
      </c>
      <c r="E1597" s="25" t="s">
        <v>2751</v>
      </c>
      <c r="F1597" s="25" t="s">
        <v>177</v>
      </c>
      <c r="G1597" s="25" t="s">
        <v>61</v>
      </c>
      <c r="H1597" s="25" t="s">
        <v>218</v>
      </c>
      <c r="I1597" s="25" t="s">
        <v>266</v>
      </c>
      <c r="J1597" s="25" t="s">
        <v>220</v>
      </c>
      <c r="K1597" s="4" t="str">
        <f>IF(_xlfn.XLOOKUP(LEFT(F1597,12),'Reference_data '!G:G,'Reference_data '!I:I,"First Error",0,1)="First Error",_xlfn.XLOOKUP(LEFT(F1597,7),'Reference_data '!G:G,'Reference_data '!H:H,"Second Error",0,1),_xlfn.XLOOKUP(LEFT(F1597,12),'Reference_data '!G:G,'Reference_data '!I:I,"First Error",0,1))</f>
        <v>REFINERY-TANK FARM</v>
      </c>
      <c r="L1597" s="63">
        <v>3347</v>
      </c>
      <c r="M1597" s="10" t="str">
        <f>VLOOKUP(L1597,'Reference_data '!$A$2:$B$17,2,0)</f>
        <v>Debabrata</v>
      </c>
      <c r="N1597" s="10" t="str">
        <f>VLOOKUP(L1597,'Reference_data '!$A$2:$C$18,3,0)</f>
        <v>MEC</v>
      </c>
      <c r="O1597" s="134">
        <v>44961</v>
      </c>
    </row>
    <row r="1598" spans="1:19" ht="26.5" customHeight="1" x14ac:dyDescent="0.35">
      <c r="A1598" s="10">
        <f t="shared" si="63"/>
        <v>13</v>
      </c>
      <c r="B1598" s="63" t="str">
        <f t="shared" si="64"/>
        <v/>
      </c>
      <c r="C1598" s="271">
        <v>13182940</v>
      </c>
      <c r="D1598" s="371">
        <v>45011</v>
      </c>
      <c r="E1598" s="139" t="s">
        <v>2752</v>
      </c>
      <c r="F1598" s="63" t="s">
        <v>2753</v>
      </c>
      <c r="G1598" s="63" t="s">
        <v>10</v>
      </c>
      <c r="H1598" s="63">
        <v>1</v>
      </c>
      <c r="I1598" s="63" t="s">
        <v>285</v>
      </c>
      <c r="J1598" s="63" t="s">
        <v>246</v>
      </c>
      <c r="K1598" s="4" t="str">
        <f>IF(_xlfn.XLOOKUP(LEFT(F1598,12),'Reference_data '!G:G,'Reference_data '!I:I,"First Error",0,1)="First Error",_xlfn.XLOOKUP(LEFT(F1598,7),'Reference_data '!G:G,'Reference_data '!H:H,"Second Error",0,1),_xlfn.XLOOKUP(LEFT(F1598,12),'Reference_data '!G:G,'Reference_data '!I:I,"First Error",0,1))</f>
        <v>PACKING</v>
      </c>
      <c r="M1598" s="10" t="e">
        <f>VLOOKUP(L1598,'Reference_data '!$A$2:$B$17,2,0)</f>
        <v>#N/A</v>
      </c>
      <c r="N1598" s="10" t="e">
        <f>VLOOKUP(L1598,'Reference_data '!$A$2:$C$18,3,0)</f>
        <v>#N/A</v>
      </c>
    </row>
    <row r="1599" spans="1:19" ht="26.5" customHeight="1" x14ac:dyDescent="0.35">
      <c r="A1599" s="10">
        <f t="shared" si="63"/>
        <v>13</v>
      </c>
      <c r="B1599" s="63">
        <f t="shared" si="64"/>
        <v>1</v>
      </c>
      <c r="C1599" s="271">
        <v>13182942</v>
      </c>
      <c r="D1599" s="371">
        <v>45011</v>
      </c>
      <c r="E1599" s="139" t="s">
        <v>2754</v>
      </c>
      <c r="F1599" s="63" t="s">
        <v>828</v>
      </c>
      <c r="G1599" s="63" t="s">
        <v>10</v>
      </c>
      <c r="H1599" s="63">
        <v>1</v>
      </c>
      <c r="I1599" s="63" t="s">
        <v>285</v>
      </c>
      <c r="J1599" s="63" t="s">
        <v>220</v>
      </c>
      <c r="K1599" s="4" t="str">
        <f>IF(_xlfn.XLOOKUP(LEFT(F1599,12),'Reference_data '!G:G,'Reference_data '!I:I,"First Error",0,1)="First Error",_xlfn.XLOOKUP(LEFT(F1599,7),'Reference_data '!G:G,'Reference_data '!H:H,"Second Error",0,1),_xlfn.XLOOKUP(LEFT(F1599,12),'Reference_data '!G:G,'Reference_data '!I:I,"First Error",0,1))</f>
        <v>PACKING</v>
      </c>
      <c r="L1599" s="63">
        <v>8</v>
      </c>
      <c r="M1599" s="10" t="s">
        <v>785</v>
      </c>
      <c r="N1599" s="10" t="str">
        <f>VLOOKUP(L1599,'Reference_data '!$A$2:$C$18,3,0)</f>
        <v>EXT</v>
      </c>
      <c r="O1599" s="134">
        <v>45021</v>
      </c>
    </row>
    <row r="1600" spans="1:19" ht="26.5" customHeight="1" x14ac:dyDescent="0.35">
      <c r="A1600" s="10">
        <f t="shared" si="63"/>
        <v>13</v>
      </c>
      <c r="B1600" s="63">
        <f t="shared" si="64"/>
        <v>1</v>
      </c>
      <c r="C1600" s="398">
        <v>13183237</v>
      </c>
      <c r="D1600" s="146">
        <v>45012</v>
      </c>
      <c r="E1600" s="34" t="s">
        <v>2755</v>
      </c>
      <c r="F1600" s="279" t="s">
        <v>48</v>
      </c>
      <c r="G1600" s="34" t="s">
        <v>10</v>
      </c>
      <c r="H1600" s="34" t="s">
        <v>223</v>
      </c>
      <c r="I1600" s="34" t="s">
        <v>611</v>
      </c>
      <c r="J1600" s="34" t="s">
        <v>220</v>
      </c>
      <c r="K1600" s="4" t="str">
        <f>IF(_xlfn.XLOOKUP(LEFT(F1600,12),'Reference_data '!G:G,'Reference_data '!I:I,"First Error",0,1)="First Error",_xlfn.XLOOKUP(LEFT(F1600,7),'Reference_data '!G:G,'Reference_data '!H:H,"Second Error",0,1),_xlfn.XLOOKUP(LEFT(F1600,12),'Reference_data '!G:G,'Reference_data '!I:I,"First Error",0,1))</f>
        <v>BAKERY 36 TON</v>
      </c>
      <c r="M1600" s="10" t="e">
        <f>VLOOKUP(L1600,'Reference_data '!$A$2:$B$17,2,0)</f>
        <v>#N/A</v>
      </c>
      <c r="N1600" s="10" t="e">
        <f>VLOOKUP(L1600,'Reference_data '!$A$2:$C$18,3,0)</f>
        <v>#N/A</v>
      </c>
      <c r="O1600" s="134">
        <v>45013</v>
      </c>
      <c r="R1600" s="63">
        <v>3</v>
      </c>
      <c r="S1600" s="139" t="s">
        <v>2756</v>
      </c>
    </row>
    <row r="1601" spans="1:18" ht="26.5" customHeight="1" x14ac:dyDescent="0.35">
      <c r="A1601" s="10">
        <f t="shared" si="63"/>
        <v>5</v>
      </c>
      <c r="B1601" s="63">
        <f t="shared" si="64"/>
        <v>1</v>
      </c>
      <c r="C1601" s="398">
        <v>13151817</v>
      </c>
      <c r="D1601" s="146">
        <v>44960</v>
      </c>
      <c r="E1601" s="34" t="s">
        <v>2757</v>
      </c>
      <c r="F1601" s="34" t="s">
        <v>2715</v>
      </c>
      <c r="G1601" s="34" t="s">
        <v>10</v>
      </c>
      <c r="H1601" s="34" t="s">
        <v>223</v>
      </c>
      <c r="I1601" s="34" t="s">
        <v>233</v>
      </c>
      <c r="J1601" s="34" t="s">
        <v>220</v>
      </c>
      <c r="K1601" s="4" t="str">
        <f>IF(_xlfn.XLOOKUP(LEFT(F1601,12),'Reference_data '!G:G,'Reference_data '!I:I,"First Error",0,1)="First Error",_xlfn.XLOOKUP(LEFT(F1601,7),'Reference_data '!G:G,'Reference_data '!H:H,"Second Error",0,1),_xlfn.XLOOKUP(LEFT(F1601,12),'Reference_data '!G:G,'Reference_data '!I:I,"First Error",0,1))</f>
        <v>REFINERY-TANK FARM</v>
      </c>
      <c r="L1601" s="63">
        <v>8</v>
      </c>
      <c r="M1601" s="10" t="e">
        <f>VLOOKUP(L1601,'Reference_data '!$A$2:$B$17,2,0)</f>
        <v>#N/A</v>
      </c>
      <c r="N1601" s="10" t="str">
        <f>VLOOKUP(L1601,'Reference_data '!$A$2:$C$18,3,0)</f>
        <v>EXT</v>
      </c>
      <c r="O1601" s="134">
        <v>44961</v>
      </c>
    </row>
    <row r="1602" spans="1:18" ht="26.5" customHeight="1" x14ac:dyDescent="0.35">
      <c r="A1602" s="10">
        <f t="shared" si="63"/>
        <v>13</v>
      </c>
      <c r="B1602" s="63">
        <f t="shared" si="64"/>
        <v>13</v>
      </c>
      <c r="C1602" s="398">
        <v>13183239</v>
      </c>
      <c r="D1602" s="146">
        <v>45012</v>
      </c>
      <c r="E1602" s="34" t="s">
        <v>2758</v>
      </c>
      <c r="F1602" s="34" t="s">
        <v>275</v>
      </c>
      <c r="G1602" s="34" t="s">
        <v>92</v>
      </c>
      <c r="H1602" s="34" t="s">
        <v>223</v>
      </c>
      <c r="I1602" s="34" t="s">
        <v>611</v>
      </c>
      <c r="J1602" s="34" t="s">
        <v>220</v>
      </c>
      <c r="K1602" s="4" t="str">
        <f>IF(_xlfn.XLOOKUP(LEFT(F1602,12),'Reference_data '!G:G,'Reference_data '!I:I,"First Error",0,1)="First Error",_xlfn.XLOOKUP(LEFT(F1602,7),'Reference_data '!G:G,'Reference_data '!H:H,"Second Error",0,1),_xlfn.XLOOKUP(LEFT(F1602,12),'Reference_data '!G:G,'Reference_data '!I:I,"First Error",0,1))</f>
        <v>UTILITY</v>
      </c>
      <c r="M1602" s="10" t="e">
        <f>VLOOKUP(L1602,'Reference_data '!$A$2:$B$17,2,0)</f>
        <v>#N/A</v>
      </c>
      <c r="N1602" s="10" t="e">
        <f>VLOOKUP(L1602,'Reference_data '!$A$2:$C$18,3,0)</f>
        <v>#N/A</v>
      </c>
      <c r="O1602" s="134">
        <v>45013</v>
      </c>
      <c r="Q1602" s="134">
        <v>45014</v>
      </c>
      <c r="R1602" s="63">
        <v>8</v>
      </c>
    </row>
    <row r="1603" spans="1:18" ht="26.5" customHeight="1" x14ac:dyDescent="0.35">
      <c r="A1603" s="10">
        <f t="shared" si="63"/>
        <v>7</v>
      </c>
      <c r="B1603" s="63">
        <f t="shared" si="64"/>
        <v>1</v>
      </c>
      <c r="C1603" s="398">
        <v>13156214</v>
      </c>
      <c r="D1603" s="146">
        <v>44968</v>
      </c>
      <c r="E1603" s="34" t="s">
        <v>2759</v>
      </c>
      <c r="F1603" s="34" t="s">
        <v>2705</v>
      </c>
      <c r="G1603" s="34" t="s">
        <v>10</v>
      </c>
      <c r="H1603" s="34" t="s">
        <v>218</v>
      </c>
      <c r="I1603" s="34" t="s">
        <v>287</v>
      </c>
      <c r="J1603" s="34" t="s">
        <v>220</v>
      </c>
      <c r="K1603" s="4" t="str">
        <f>IF(_xlfn.XLOOKUP(LEFT(F1603,12),'Reference_data '!G:G,'Reference_data '!I:I,"First Error",0,1)="First Error",_xlfn.XLOOKUP(LEFT(F1603,7),'Reference_data '!G:G,'Reference_data '!H:H,"Second Error",0,1),_xlfn.XLOOKUP(LEFT(F1603,12),'Reference_data '!G:G,'Reference_data '!I:I,"First Error",0,1))</f>
        <v>REFINERY-TANK FARM</v>
      </c>
      <c r="L1603" s="63">
        <v>3347</v>
      </c>
      <c r="M1603" s="10" t="str">
        <f>VLOOKUP(L1603,'Reference_data '!$A$2:$B$17,2,0)</f>
        <v>Debabrata</v>
      </c>
      <c r="N1603" s="10" t="str">
        <f>VLOOKUP(L1603,'Reference_data '!$A$2:$C$18,3,0)</f>
        <v>MEC</v>
      </c>
      <c r="O1603" s="134">
        <v>44968</v>
      </c>
    </row>
    <row r="1604" spans="1:18" ht="26.5" customHeight="1" x14ac:dyDescent="0.35">
      <c r="A1604" s="10">
        <f t="shared" ref="A1604:A1667" si="65">WEEKNUM($D1604,16)</f>
        <v>13</v>
      </c>
      <c r="B1604" s="63" t="str">
        <f t="shared" si="64"/>
        <v/>
      </c>
      <c r="C1604" s="398">
        <v>13183242</v>
      </c>
      <c r="D1604" s="146">
        <v>45012</v>
      </c>
      <c r="E1604" s="34" t="s">
        <v>2760</v>
      </c>
      <c r="F1604" s="34" t="s">
        <v>380</v>
      </c>
      <c r="G1604" s="34" t="s">
        <v>10</v>
      </c>
      <c r="H1604" s="34" t="s">
        <v>223</v>
      </c>
      <c r="I1604" s="34" t="s">
        <v>611</v>
      </c>
      <c r="J1604" s="34" t="s">
        <v>374</v>
      </c>
      <c r="K1604" s="4" t="str">
        <f>IF(_xlfn.XLOOKUP(LEFT(F1604,12),'Reference_data '!G:G,'Reference_data '!I:I,"First Error",0,1)="First Error",_xlfn.XLOOKUP(LEFT(F1604,7),'Reference_data '!G:G,'Reference_data '!H:H,"Second Error",0,1),_xlfn.XLOOKUP(LEFT(F1604,12),'Reference_data '!G:G,'Reference_data '!I:I,"First Error",0,1))</f>
        <v>RAW PRODUCT TANKFARM RMFG</v>
      </c>
      <c r="M1604" s="10" t="e">
        <f>VLOOKUP(L1604,'Reference_data '!$A$2:$B$17,2,0)</f>
        <v>#N/A</v>
      </c>
      <c r="N1604" s="10" t="e">
        <f>VLOOKUP(L1604,'Reference_data '!$A$2:$C$18,3,0)</f>
        <v>#N/A</v>
      </c>
      <c r="O1604" s="134">
        <v>45012</v>
      </c>
    </row>
    <row r="1605" spans="1:18" ht="26.5" customHeight="1" x14ac:dyDescent="0.35">
      <c r="A1605" s="10">
        <f t="shared" si="65"/>
        <v>13</v>
      </c>
      <c r="B1605" s="63">
        <f t="shared" si="64"/>
        <v>1</v>
      </c>
      <c r="C1605" s="398">
        <v>13183243</v>
      </c>
      <c r="D1605" s="146">
        <v>45012</v>
      </c>
      <c r="E1605" s="34" t="s">
        <v>2761</v>
      </c>
      <c r="F1605" s="34" t="s">
        <v>2762</v>
      </c>
      <c r="G1605" s="34" t="s">
        <v>10</v>
      </c>
      <c r="H1605" s="34" t="s">
        <v>223</v>
      </c>
      <c r="I1605" s="34" t="s">
        <v>611</v>
      </c>
      <c r="J1605" s="34" t="s">
        <v>220</v>
      </c>
      <c r="K1605" s="4" t="str">
        <f>IF(_xlfn.XLOOKUP(LEFT(F1605,12),'Reference_data '!G:G,'Reference_data '!I:I,"First Error",0,1)="First Error",_xlfn.XLOOKUP(LEFT(F1605,7),'Reference_data '!G:G,'Reference_data '!H:H,"Second Error",0,1),_xlfn.XLOOKUP(LEFT(F1605,12),'Reference_data '!G:G,'Reference_data '!I:I,"First Error",0,1))</f>
        <v>BOILER-WATER TREATMENT PLANT WTP</v>
      </c>
      <c r="M1605" s="10" t="e">
        <f>VLOOKUP(L1605,'Reference_data '!$A$2:$B$17,2,0)</f>
        <v>#N/A</v>
      </c>
      <c r="N1605" s="10" t="e">
        <f>VLOOKUP(L1605,'Reference_data '!$A$2:$C$18,3,0)</f>
        <v>#N/A</v>
      </c>
      <c r="O1605" s="134">
        <v>45019</v>
      </c>
    </row>
    <row r="1606" spans="1:18" ht="26.5" customHeight="1" x14ac:dyDescent="0.35">
      <c r="A1606" s="10">
        <f t="shared" si="65"/>
        <v>13</v>
      </c>
      <c r="B1606" s="63" t="str">
        <f t="shared" si="64"/>
        <v/>
      </c>
      <c r="C1606" s="398">
        <v>13183312</v>
      </c>
      <c r="D1606" s="146">
        <v>45012</v>
      </c>
      <c r="E1606" s="34" t="s">
        <v>2763</v>
      </c>
      <c r="F1606" s="34" t="s">
        <v>30</v>
      </c>
      <c r="G1606" s="34" t="s">
        <v>10</v>
      </c>
      <c r="H1606" s="34" t="s">
        <v>223</v>
      </c>
      <c r="I1606" s="34" t="s">
        <v>233</v>
      </c>
      <c r="J1606" s="34" t="s">
        <v>246</v>
      </c>
      <c r="K1606" s="4" t="str">
        <f>IF(_xlfn.XLOOKUP(LEFT(F1606,12),'Reference_data '!G:G,'Reference_data '!I:I,"First Error",0,1)="First Error",_xlfn.XLOOKUP(LEFT(F1606,7),'Reference_data '!G:G,'Reference_data '!H:H,"Second Error",0,1),_xlfn.XLOOKUP(LEFT(F1606,12),'Reference_data '!G:G,'Reference_data '!I:I,"First Error",0,1))</f>
        <v xml:space="preserve"> ETP</v>
      </c>
      <c r="M1606" s="10" t="e">
        <f>VLOOKUP(L1606,'Reference_data '!$A$2:$B$17,2,0)</f>
        <v>#N/A</v>
      </c>
      <c r="N1606" s="10" t="e">
        <f>VLOOKUP(L1606,'Reference_data '!$A$2:$C$18,3,0)</f>
        <v>#N/A</v>
      </c>
    </row>
    <row r="1607" spans="1:18" ht="26.5" customHeight="1" x14ac:dyDescent="0.35">
      <c r="A1607" s="10">
        <f t="shared" si="65"/>
        <v>13</v>
      </c>
      <c r="B1607" s="63" t="str">
        <f t="shared" si="64"/>
        <v/>
      </c>
      <c r="C1607" s="398">
        <v>13183313</v>
      </c>
      <c r="D1607" s="146">
        <v>45012</v>
      </c>
      <c r="E1607" s="34" t="s">
        <v>2764</v>
      </c>
      <c r="F1607" s="34" t="s">
        <v>30</v>
      </c>
      <c r="G1607" s="34" t="s">
        <v>10</v>
      </c>
      <c r="H1607" s="34" t="s">
        <v>223</v>
      </c>
      <c r="I1607" s="34" t="s">
        <v>233</v>
      </c>
      <c r="J1607" s="34" t="s">
        <v>246</v>
      </c>
      <c r="K1607" s="4" t="str">
        <f>IF(_xlfn.XLOOKUP(LEFT(F1607,12),'Reference_data '!G:G,'Reference_data '!I:I,"First Error",0,1)="First Error",_xlfn.XLOOKUP(LEFT(F1607,7),'Reference_data '!G:G,'Reference_data '!H:H,"Second Error",0,1),_xlfn.XLOOKUP(LEFT(F1607,12),'Reference_data '!G:G,'Reference_data '!I:I,"First Error",0,1))</f>
        <v xml:space="preserve"> ETP</v>
      </c>
      <c r="M1607" s="10" t="e">
        <f>VLOOKUP(L1607,'Reference_data '!$A$2:$B$17,2,0)</f>
        <v>#N/A</v>
      </c>
      <c r="N1607" s="10" t="e">
        <f>VLOOKUP(L1607,'Reference_data '!$A$2:$C$18,3,0)</f>
        <v>#N/A</v>
      </c>
    </row>
    <row r="1608" spans="1:18" ht="26.5" customHeight="1" x14ac:dyDescent="0.35">
      <c r="A1608" s="10">
        <f t="shared" si="65"/>
        <v>13</v>
      </c>
      <c r="B1608" s="63" t="str">
        <f t="shared" si="64"/>
        <v/>
      </c>
      <c r="C1608" s="398">
        <v>13183406</v>
      </c>
      <c r="D1608" s="394">
        <v>45012</v>
      </c>
      <c r="E1608" s="34" t="s">
        <v>2765</v>
      </c>
      <c r="F1608" s="34" t="s">
        <v>929</v>
      </c>
      <c r="G1608" s="34" t="s">
        <v>10</v>
      </c>
      <c r="H1608" s="34" t="s">
        <v>223</v>
      </c>
      <c r="I1608" s="34" t="s">
        <v>611</v>
      </c>
      <c r="J1608" s="34" t="s">
        <v>309</v>
      </c>
      <c r="K1608" s="4" t="str">
        <f>IF(_xlfn.XLOOKUP(LEFT(F1608,12),'Reference_data '!G:G,'Reference_data '!I:I,"First Error",0,1)="First Error",_xlfn.XLOOKUP(LEFT(F1608,7),'Reference_data '!G:G,'Reference_data '!H:H,"Second Error",0,1),_xlfn.XLOOKUP(LEFT(F1608,12),'Reference_data '!G:G,'Reference_data '!I:I,"First Error",0,1))</f>
        <v>PACKING</v>
      </c>
      <c r="L1608" s="63">
        <v>8</v>
      </c>
      <c r="M1608" s="10" t="s">
        <v>2663</v>
      </c>
      <c r="N1608" s="10" t="str">
        <f>VLOOKUP(L1608,'Reference_data '!$A$2:$C$18,3,0)</f>
        <v>EXT</v>
      </c>
      <c r="O1608" s="134">
        <v>45020</v>
      </c>
    </row>
    <row r="1609" spans="1:18" ht="26.5" customHeight="1" x14ac:dyDescent="0.35">
      <c r="A1609" s="10">
        <f t="shared" si="65"/>
        <v>13</v>
      </c>
      <c r="B1609" s="63" t="str">
        <f t="shared" si="64"/>
        <v/>
      </c>
      <c r="C1609" s="398">
        <v>13184064</v>
      </c>
      <c r="D1609" s="146">
        <v>45013</v>
      </c>
      <c r="E1609" s="34" t="s">
        <v>2766</v>
      </c>
      <c r="F1609" s="34" t="s">
        <v>847</v>
      </c>
      <c r="G1609" s="34" t="s">
        <v>10</v>
      </c>
      <c r="H1609" s="34" t="s">
        <v>237</v>
      </c>
      <c r="I1609" s="34" t="s">
        <v>382</v>
      </c>
      <c r="J1609" s="34" t="s">
        <v>374</v>
      </c>
      <c r="K1609" s="4" t="str">
        <f>IF(_xlfn.XLOOKUP(LEFT(F1609,12),'Reference_data '!G:G,'Reference_data '!I:I,"First Error",0,1)="First Error",_xlfn.XLOOKUP(LEFT(F1609,7),'Reference_data '!G:G,'Reference_data '!H:H,"Second Error",0,1),_xlfn.XLOOKUP(LEFT(F1609,12),'Reference_data '!G:G,'Reference_data '!I:I,"First Error",0,1))</f>
        <v>PACKING</v>
      </c>
      <c r="L1609" s="63">
        <v>2801</v>
      </c>
      <c r="M1609" s="10" t="s">
        <v>104</v>
      </c>
      <c r="N1609" s="10" t="str">
        <f>VLOOKUP(L1609,'Reference_data '!$A$2:$C$18,3,0)</f>
        <v>INS</v>
      </c>
      <c r="O1609" s="134">
        <v>45014</v>
      </c>
      <c r="P1609" s="134">
        <v>45016</v>
      </c>
    </row>
    <row r="1610" spans="1:18" ht="26.5" customHeight="1" x14ac:dyDescent="0.35">
      <c r="A1610" s="10">
        <f t="shared" si="65"/>
        <v>13</v>
      </c>
      <c r="B1610" s="63">
        <f t="shared" si="64"/>
        <v>1</v>
      </c>
      <c r="C1610" s="398">
        <v>13184065</v>
      </c>
      <c r="D1610" s="146">
        <v>45013</v>
      </c>
      <c r="E1610" s="34" t="s">
        <v>2767</v>
      </c>
      <c r="F1610" s="34" t="s">
        <v>907</v>
      </c>
      <c r="G1610" s="34" t="s">
        <v>10</v>
      </c>
      <c r="H1610" s="34" t="s">
        <v>237</v>
      </c>
      <c r="I1610" s="34" t="s">
        <v>382</v>
      </c>
      <c r="J1610" s="34" t="s">
        <v>220</v>
      </c>
      <c r="K1610" s="4" t="str">
        <f>IF(_xlfn.XLOOKUP(LEFT(F1610,12),'Reference_data '!G:G,'Reference_data '!I:I,"First Error",0,1)="First Error",_xlfn.XLOOKUP(LEFT(F1610,7),'Reference_data '!G:G,'Reference_data '!H:H,"Second Error",0,1),_xlfn.XLOOKUP(LEFT(F1610,12),'Reference_data '!G:G,'Reference_data '!I:I,"First Error",0,1))</f>
        <v>PACKING</v>
      </c>
      <c r="L1610" s="63">
        <v>8</v>
      </c>
      <c r="M1610" s="10" t="s">
        <v>785</v>
      </c>
      <c r="N1610" s="10" t="str">
        <f>VLOOKUP(L1610,'Reference_data '!$A$2:$C$18,3,0)</f>
        <v>EXT</v>
      </c>
      <c r="O1610" s="134">
        <v>45021</v>
      </c>
    </row>
    <row r="1611" spans="1:18" ht="26.5" customHeight="1" x14ac:dyDescent="0.35">
      <c r="A1611" s="10">
        <f t="shared" si="65"/>
        <v>13</v>
      </c>
      <c r="B1611" s="63">
        <f t="shared" si="64"/>
        <v>1</v>
      </c>
      <c r="C1611" s="398">
        <v>13184066</v>
      </c>
      <c r="D1611" s="146">
        <v>45013</v>
      </c>
      <c r="E1611" s="34" t="s">
        <v>2768</v>
      </c>
      <c r="F1611" s="34" t="s">
        <v>182</v>
      </c>
      <c r="G1611" s="34" t="s">
        <v>61</v>
      </c>
      <c r="H1611" s="34" t="s">
        <v>237</v>
      </c>
      <c r="I1611" s="34" t="s">
        <v>382</v>
      </c>
      <c r="J1611" s="34" t="s">
        <v>220</v>
      </c>
      <c r="K1611" s="4" t="str">
        <f>IF(_xlfn.XLOOKUP(LEFT(F1611,12),'Reference_data '!G:G,'Reference_data '!I:I,"First Error",0,1)="First Error",_xlfn.XLOOKUP(LEFT(F1611,7),'Reference_data '!G:G,'Reference_data '!H:H,"Second Error",0,1),_xlfn.XLOOKUP(LEFT(F1611,12),'Reference_data '!G:G,'Reference_data '!I:I,"First Error",0,1))</f>
        <v>Kandla plant</v>
      </c>
      <c r="M1611" s="10" t="e">
        <f>VLOOKUP(L1611,'Reference_data '!$A$2:$B$17,2,0)</f>
        <v>#N/A</v>
      </c>
      <c r="N1611" s="10" t="e">
        <f>VLOOKUP(L1611,'Reference_data '!$A$2:$C$18,3,0)</f>
        <v>#N/A</v>
      </c>
    </row>
    <row r="1612" spans="1:18" ht="26.5" customHeight="1" x14ac:dyDescent="0.35">
      <c r="A1612" s="10">
        <f t="shared" si="65"/>
        <v>13</v>
      </c>
      <c r="B1612" s="63" t="str">
        <f t="shared" si="64"/>
        <v/>
      </c>
      <c r="C1612" s="398">
        <v>13184067</v>
      </c>
      <c r="D1612" s="146">
        <v>45013</v>
      </c>
      <c r="E1612" s="34" t="s">
        <v>2769</v>
      </c>
      <c r="F1612" s="34" t="s">
        <v>80</v>
      </c>
      <c r="G1612" s="34" t="s">
        <v>10</v>
      </c>
      <c r="H1612" s="34" t="s">
        <v>237</v>
      </c>
      <c r="I1612" s="34" t="s">
        <v>382</v>
      </c>
      <c r="J1612" s="34" t="s">
        <v>228</v>
      </c>
      <c r="K1612" s="4" t="str">
        <f>IF(_xlfn.XLOOKUP(LEFT(F1612,12),'Reference_data '!G:G,'Reference_data '!I:I,"First Error",0,1)="First Error",_xlfn.XLOOKUP(LEFT(F1612,7),'Reference_data '!G:G,'Reference_data '!H:H,"Second Error",0,1),_xlfn.XLOOKUP(LEFT(F1612,12),'Reference_data '!G:G,'Reference_data '!I:I,"First Error",0,1))</f>
        <v>PACKING</v>
      </c>
      <c r="M1612" s="10" t="e">
        <f>VLOOKUP(L1612,'Reference_data '!$A$2:$B$17,2,0)</f>
        <v>#N/A</v>
      </c>
      <c r="N1612" s="10" t="e">
        <f>VLOOKUP(L1612,'Reference_data '!$A$2:$C$18,3,0)</f>
        <v>#N/A</v>
      </c>
    </row>
    <row r="1613" spans="1:18" ht="26.5" customHeight="1" x14ac:dyDescent="0.35">
      <c r="A1613" s="10">
        <f t="shared" si="65"/>
        <v>7</v>
      </c>
      <c r="B1613" s="63">
        <f t="shared" si="64"/>
        <v>1</v>
      </c>
      <c r="C1613" s="398">
        <v>13157102</v>
      </c>
      <c r="D1613" s="146">
        <v>44970</v>
      </c>
      <c r="E1613" s="343" t="s">
        <v>2770</v>
      </c>
      <c r="F1613" s="34" t="s">
        <v>2697</v>
      </c>
      <c r="G1613" s="34" t="s">
        <v>10</v>
      </c>
      <c r="H1613" s="34" t="s">
        <v>237</v>
      </c>
      <c r="I1613" s="34" t="s">
        <v>369</v>
      </c>
      <c r="J1613" s="34" t="s">
        <v>220</v>
      </c>
      <c r="K1613" s="4" t="str">
        <f>IF(_xlfn.XLOOKUP(LEFT(F1613,12),'Reference_data '!G:G,'Reference_data '!I:I,"First Error",0,1)="First Error",_xlfn.XLOOKUP(LEFT(F1613,7),'Reference_data '!G:G,'Reference_data '!H:H,"Second Error",0,1),_xlfn.XLOOKUP(LEFT(F1613,12),'Reference_data '!G:G,'Reference_data '!I:I,"First Error",0,1))</f>
        <v>REFINERY-TANK FARM</v>
      </c>
      <c r="M1613" s="10" t="e">
        <f>VLOOKUP(L1613,'Reference_data '!$A$2:$B$17,2,0)</f>
        <v>#N/A</v>
      </c>
      <c r="N1613" s="10" t="e">
        <f>VLOOKUP(L1613,'Reference_data '!$A$2:$C$18,3,0)</f>
        <v>#N/A</v>
      </c>
    </row>
    <row r="1614" spans="1:18" ht="26.5" customHeight="1" x14ac:dyDescent="0.35">
      <c r="A1614" s="10">
        <f t="shared" si="65"/>
        <v>13</v>
      </c>
      <c r="B1614" s="63">
        <f t="shared" si="64"/>
        <v>1</v>
      </c>
      <c r="C1614" s="398">
        <v>13184139</v>
      </c>
      <c r="D1614" s="146">
        <v>45013</v>
      </c>
      <c r="E1614" s="34" t="s">
        <v>2771</v>
      </c>
      <c r="F1614" s="34" t="s">
        <v>36</v>
      </c>
      <c r="G1614" s="34" t="s">
        <v>61</v>
      </c>
      <c r="H1614" s="34" t="s">
        <v>327</v>
      </c>
      <c r="I1614" s="34" t="s">
        <v>328</v>
      </c>
      <c r="J1614" s="34" t="s">
        <v>220</v>
      </c>
      <c r="K1614" s="4" t="str">
        <f>IF(_xlfn.XLOOKUP(LEFT(F1614,12),'Reference_data '!G:G,'Reference_data '!I:I,"First Error",0,1)="First Error",_xlfn.XLOOKUP(LEFT(F1614,7),'Reference_data '!G:G,'Reference_data '!H:H,"Second Error",0,1),_xlfn.XLOOKUP(LEFT(F1614,12),'Reference_data '!G:G,'Reference_data '!I:I,"First Error",0,1))</f>
        <v>UTILITY</v>
      </c>
      <c r="M1614" s="10" t="e">
        <f>VLOOKUP(L1614,'Reference_data '!$A$2:$B$17,2,0)</f>
        <v>#N/A</v>
      </c>
      <c r="N1614" s="10" t="e">
        <f>VLOOKUP(L1614,'Reference_data '!$A$2:$C$18,3,0)</f>
        <v>#N/A</v>
      </c>
    </row>
    <row r="1615" spans="1:18" ht="26.5" customHeight="1" x14ac:dyDescent="0.35">
      <c r="A1615" s="10">
        <f t="shared" si="65"/>
        <v>13</v>
      </c>
      <c r="B1615" s="63">
        <f t="shared" si="64"/>
        <v>1</v>
      </c>
      <c r="C1615" s="398">
        <v>13184142</v>
      </c>
      <c r="D1615" s="146">
        <v>45013</v>
      </c>
      <c r="E1615" s="34" t="s">
        <v>2772</v>
      </c>
      <c r="F1615" s="34" t="s">
        <v>36</v>
      </c>
      <c r="G1615" s="34" t="s">
        <v>61</v>
      </c>
      <c r="H1615" s="34" t="s">
        <v>327</v>
      </c>
      <c r="I1615" s="34" t="s">
        <v>328</v>
      </c>
      <c r="J1615" s="34" t="s">
        <v>220</v>
      </c>
      <c r="K1615" s="4" t="str">
        <f>IF(_xlfn.XLOOKUP(LEFT(F1615,12),'Reference_data '!G:G,'Reference_data '!I:I,"First Error",0,1)="First Error",_xlfn.XLOOKUP(LEFT(F1615,7),'Reference_data '!G:G,'Reference_data '!H:H,"Second Error",0,1),_xlfn.XLOOKUP(LEFT(F1615,12),'Reference_data '!G:G,'Reference_data '!I:I,"First Error",0,1))</f>
        <v>UTILITY</v>
      </c>
      <c r="L1615" s="63">
        <v>2792</v>
      </c>
      <c r="M1615" s="10" t="str">
        <f>VLOOKUP(L1615,'Reference_data '!$A$2:$B$17,2,0)</f>
        <v>Bhagat</v>
      </c>
      <c r="N1615" s="10" t="str">
        <f>VLOOKUP(L1615,'Reference_data '!$A$2:$C$18,3,0)</f>
        <v>ELE</v>
      </c>
    </row>
    <row r="1616" spans="1:18" ht="26.5" customHeight="1" x14ac:dyDescent="0.35">
      <c r="A1616" s="10">
        <f t="shared" si="65"/>
        <v>13</v>
      </c>
      <c r="B1616" s="63">
        <f t="shared" si="64"/>
        <v>1</v>
      </c>
      <c r="C1616" s="398">
        <v>13184158</v>
      </c>
      <c r="D1616" s="146">
        <v>45013</v>
      </c>
      <c r="E1616" s="34" t="s">
        <v>2773</v>
      </c>
      <c r="F1616" s="34" t="s">
        <v>1460</v>
      </c>
      <c r="G1616" s="34" t="s">
        <v>10</v>
      </c>
      <c r="H1616" s="34" t="s">
        <v>218</v>
      </c>
      <c r="I1616" s="34" t="s">
        <v>344</v>
      </c>
      <c r="J1616" s="34" t="s">
        <v>220</v>
      </c>
      <c r="K1616" s="4" t="str">
        <f>IF(_xlfn.XLOOKUP(LEFT(F1616,12),'Reference_data '!G:G,'Reference_data '!I:I,"First Error",0,1)="First Error",_xlfn.XLOOKUP(LEFT(F1616,7),'Reference_data '!G:G,'Reference_data '!H:H,"Second Error",0,1),_xlfn.XLOOKUP(LEFT(F1616,12),'Reference_data '!G:G,'Reference_data '!I:I,"First Error",0,1))</f>
        <v xml:space="preserve"> ETP</v>
      </c>
      <c r="M1616" s="10" t="e">
        <f>VLOOKUP(L1616,'Reference_data '!$A$2:$B$17,2,0)</f>
        <v>#N/A</v>
      </c>
      <c r="N1616" s="10" t="e">
        <f>VLOOKUP(L1616,'Reference_data '!$A$2:$C$18,3,0)</f>
        <v>#N/A</v>
      </c>
      <c r="O1616" s="134">
        <v>45014</v>
      </c>
    </row>
    <row r="1617" spans="1:28" ht="26.5" customHeight="1" x14ac:dyDescent="0.35">
      <c r="A1617" s="10">
        <f t="shared" si="65"/>
        <v>13</v>
      </c>
      <c r="B1617" s="63" t="str">
        <f t="shared" si="64"/>
        <v/>
      </c>
      <c r="C1617" s="398">
        <v>13184159</v>
      </c>
      <c r="D1617" s="146">
        <v>45013</v>
      </c>
      <c r="E1617" s="34" t="s">
        <v>2774</v>
      </c>
      <c r="F1617" s="34" t="s">
        <v>2775</v>
      </c>
      <c r="G1617" s="34" t="s">
        <v>10</v>
      </c>
      <c r="H1617" s="34" t="s">
        <v>218</v>
      </c>
      <c r="I1617" s="34" t="s">
        <v>344</v>
      </c>
      <c r="J1617" s="34" t="s">
        <v>302</v>
      </c>
      <c r="K1617" s="4" t="str">
        <f>IF(_xlfn.XLOOKUP(LEFT(F1617,12),'Reference_data '!G:G,'Reference_data '!I:I,"First Error",0,1)="First Error",_xlfn.XLOOKUP(LEFT(F1617,7),'Reference_data '!G:G,'Reference_data '!H:H,"Second Error",0,1),_xlfn.XLOOKUP(LEFT(F1617,12),'Reference_data '!G:G,'Reference_data '!I:I,"First Error",0,1))</f>
        <v xml:space="preserve"> ETP</v>
      </c>
      <c r="L1617" s="63">
        <v>8</v>
      </c>
      <c r="M1617" s="10" t="s">
        <v>2776</v>
      </c>
      <c r="N1617" s="10" t="str">
        <f>VLOOKUP(L1617,'Reference_data '!$A$2:$C$18,3,0)</f>
        <v>EXT</v>
      </c>
      <c r="O1617" s="134">
        <v>45020</v>
      </c>
      <c r="S1617" s="139" t="s">
        <v>2777</v>
      </c>
    </row>
    <row r="1618" spans="1:28" ht="26.5" customHeight="1" x14ac:dyDescent="0.35">
      <c r="A1618" s="10">
        <f t="shared" si="65"/>
        <v>13</v>
      </c>
      <c r="B1618" s="63" t="str">
        <f t="shared" si="64"/>
        <v/>
      </c>
      <c r="C1618" s="398">
        <v>13184165</v>
      </c>
      <c r="D1618" s="146">
        <v>45013</v>
      </c>
      <c r="E1618" s="34" t="s">
        <v>2778</v>
      </c>
      <c r="F1618" s="34" t="s">
        <v>182</v>
      </c>
      <c r="G1618" s="34" t="s">
        <v>61</v>
      </c>
      <c r="H1618" s="34" t="s">
        <v>237</v>
      </c>
      <c r="I1618" s="34" t="s">
        <v>382</v>
      </c>
      <c r="J1618" s="34" t="s">
        <v>228</v>
      </c>
      <c r="K1618" s="4" t="str">
        <f>IF(_xlfn.XLOOKUP(LEFT(F1618,12),'Reference_data '!G:G,'Reference_data '!I:I,"First Error",0,1)="First Error",_xlfn.XLOOKUP(LEFT(F1618,7),'Reference_data '!G:G,'Reference_data '!H:H,"Second Error",0,1),_xlfn.XLOOKUP(LEFT(F1618,12),'Reference_data '!G:G,'Reference_data '!I:I,"First Error",0,1))</f>
        <v>Kandla plant</v>
      </c>
      <c r="M1618" s="10" t="e">
        <f>VLOOKUP(L1618,'Reference_data '!$A$2:$B$17,2,0)</f>
        <v>#N/A</v>
      </c>
      <c r="N1618" s="10" t="e">
        <f>VLOOKUP(L1618,'Reference_data '!$A$2:$C$18,3,0)</f>
        <v>#N/A</v>
      </c>
    </row>
    <row r="1619" spans="1:28" ht="26.5" customHeight="1" x14ac:dyDescent="0.35">
      <c r="A1619" s="10">
        <f t="shared" si="65"/>
        <v>13</v>
      </c>
      <c r="B1619" s="63">
        <f t="shared" si="64"/>
        <v>13</v>
      </c>
      <c r="C1619" s="398">
        <v>13184214</v>
      </c>
      <c r="D1619" s="146">
        <v>45013</v>
      </c>
      <c r="E1619" s="34" t="s">
        <v>2779</v>
      </c>
      <c r="F1619" s="34" t="s">
        <v>80</v>
      </c>
      <c r="G1619" s="34" t="s">
        <v>10</v>
      </c>
      <c r="H1619" s="34" t="s">
        <v>223</v>
      </c>
      <c r="I1619" s="34" t="s">
        <v>611</v>
      </c>
      <c r="J1619" s="34" t="s">
        <v>220</v>
      </c>
      <c r="K1619" s="4" t="str">
        <f>IF(_xlfn.XLOOKUP(LEFT(F1619,12),'Reference_data '!G:G,'Reference_data '!I:I,"First Error",0,1)="First Error",_xlfn.XLOOKUP(LEFT(F1619,7),'Reference_data '!G:G,'Reference_data '!H:H,"Second Error",0,1),_xlfn.XLOOKUP(LEFT(F1619,12),'Reference_data '!G:G,'Reference_data '!I:I,"First Error",0,1))</f>
        <v>PACKING</v>
      </c>
      <c r="L1619" s="63">
        <v>3070</v>
      </c>
      <c r="M1619" s="10" t="str">
        <f>VLOOKUP(L1619,'Reference_data '!$A$2:$B$17,2,0)</f>
        <v>Mahesh</v>
      </c>
      <c r="N1619" s="10" t="str">
        <f>VLOOKUP(L1619,'Reference_data '!$A$2:$C$18,3,0)</f>
        <v>MEC</v>
      </c>
      <c r="O1619" s="134">
        <v>45013</v>
      </c>
      <c r="Q1619" s="134">
        <v>45013</v>
      </c>
      <c r="R1619" s="63">
        <v>3</v>
      </c>
    </row>
    <row r="1620" spans="1:28" ht="26.5" customHeight="1" x14ac:dyDescent="0.35">
      <c r="A1620" s="10">
        <f t="shared" si="65"/>
        <v>11</v>
      </c>
      <c r="B1620" s="63">
        <f t="shared" si="64"/>
        <v>1</v>
      </c>
      <c r="C1620" s="398">
        <v>13172739</v>
      </c>
      <c r="D1620" s="146">
        <v>44996</v>
      </c>
      <c r="E1620" s="34" t="s">
        <v>2780</v>
      </c>
      <c r="F1620" s="34" t="s">
        <v>2705</v>
      </c>
      <c r="G1620" s="34" t="s">
        <v>61</v>
      </c>
      <c r="H1620" s="34" t="s">
        <v>218</v>
      </c>
      <c r="I1620" s="34" t="s">
        <v>266</v>
      </c>
      <c r="J1620" s="34" t="s">
        <v>220</v>
      </c>
      <c r="K1620" s="4" t="str">
        <f>IF(_xlfn.XLOOKUP(LEFT(F1620,12),'Reference_data '!G:G,'Reference_data '!I:I,"First Error",0,1)="First Error",_xlfn.XLOOKUP(LEFT(F1620,7),'Reference_data '!G:G,'Reference_data '!H:H,"Second Error",0,1),_xlfn.XLOOKUP(LEFT(F1620,12),'Reference_data '!G:G,'Reference_data '!I:I,"First Error",0,1))</f>
        <v>REFINERY-TANK FARM</v>
      </c>
      <c r="M1620" s="10" t="e">
        <f>VLOOKUP(L1620,'Reference_data '!$A$2:$B$17,2,0)</f>
        <v>#N/A</v>
      </c>
      <c r="N1620" s="10" t="e">
        <f>VLOOKUP(L1620,'Reference_data '!$A$2:$C$18,3,0)</f>
        <v>#N/A</v>
      </c>
      <c r="O1620" s="134">
        <v>44999</v>
      </c>
    </row>
    <row r="1621" spans="1:28" ht="26.5" customHeight="1" x14ac:dyDescent="0.35">
      <c r="A1621" s="10">
        <f t="shared" si="65"/>
        <v>12</v>
      </c>
      <c r="B1621" s="63">
        <f t="shared" si="64"/>
        <v>12</v>
      </c>
      <c r="C1621" s="398">
        <v>13178287</v>
      </c>
      <c r="D1621" s="146">
        <v>45004</v>
      </c>
      <c r="E1621" s="34" t="s">
        <v>2781</v>
      </c>
      <c r="F1621" s="34" t="s">
        <v>2782</v>
      </c>
      <c r="G1621" s="34" t="s">
        <v>10</v>
      </c>
      <c r="H1621" s="34" t="s">
        <v>218</v>
      </c>
      <c r="I1621" s="34" t="s">
        <v>266</v>
      </c>
      <c r="J1621" s="34" t="s">
        <v>220</v>
      </c>
      <c r="K1621" s="4" t="str">
        <f>IF(_xlfn.XLOOKUP(LEFT(F1621,12),'Reference_data '!G:G,'Reference_data '!I:I,"First Error",0,1)="First Error",_xlfn.XLOOKUP(LEFT(F1621,7),'Reference_data '!G:G,'Reference_data '!H:H,"Second Error",0,1),_xlfn.XLOOKUP(LEFT(F1621,12),'Reference_data '!G:G,'Reference_data '!I:I,"First Error",0,1))</f>
        <v>REFINERY-TANK FARM</v>
      </c>
      <c r="L1621" s="63">
        <v>2781</v>
      </c>
      <c r="M1621" s="10" t="str">
        <f>VLOOKUP(L1621,'Reference_data '!$A$2:$B$17,2,0)</f>
        <v>Bhim Rao</v>
      </c>
      <c r="N1621" s="10" t="str">
        <f>VLOOKUP(L1621,'Reference_data '!$A$2:$C$18,3,0)</f>
        <v>MEC</v>
      </c>
      <c r="O1621" s="134">
        <v>45005</v>
      </c>
      <c r="Q1621" s="134">
        <v>45005</v>
      </c>
      <c r="R1621" s="63">
        <v>1</v>
      </c>
      <c r="S1621" s="139" t="s">
        <v>2783</v>
      </c>
      <c r="AB1621" s="64" t="s">
        <v>66</v>
      </c>
    </row>
    <row r="1622" spans="1:28" ht="26.5" customHeight="1" x14ac:dyDescent="0.35">
      <c r="A1622" s="10">
        <f t="shared" si="65"/>
        <v>12</v>
      </c>
      <c r="B1622" s="63">
        <f t="shared" si="64"/>
        <v>1</v>
      </c>
      <c r="C1622" s="398">
        <v>13180297</v>
      </c>
      <c r="D1622" s="146">
        <v>45007</v>
      </c>
      <c r="E1622" s="34" t="s">
        <v>2784</v>
      </c>
      <c r="F1622" s="34" t="s">
        <v>2705</v>
      </c>
      <c r="G1622" s="34" t="s">
        <v>61</v>
      </c>
      <c r="H1622" s="34" t="s">
        <v>237</v>
      </c>
      <c r="I1622" s="34" t="s">
        <v>369</v>
      </c>
      <c r="J1622" s="34" t="s">
        <v>220</v>
      </c>
      <c r="K1622" s="4" t="str">
        <f>IF(_xlfn.XLOOKUP(LEFT(F1622,12),'Reference_data '!G:G,'Reference_data '!I:I,"First Error",0,1)="First Error",_xlfn.XLOOKUP(LEFT(F1622,7),'Reference_data '!G:G,'Reference_data '!H:H,"Second Error",0,1),_xlfn.XLOOKUP(LEFT(F1622,12),'Reference_data '!G:G,'Reference_data '!I:I,"First Error",0,1))</f>
        <v>REFINERY-TANK FARM</v>
      </c>
      <c r="M1622" s="10" t="e">
        <f>VLOOKUP(L1622,'Reference_data '!$A$2:$B$17,2,0)</f>
        <v>#N/A</v>
      </c>
      <c r="N1622" s="10" t="e">
        <f>VLOOKUP(L1622,'Reference_data '!$A$2:$C$18,3,0)</f>
        <v>#N/A</v>
      </c>
    </row>
    <row r="1623" spans="1:28" ht="26.5" customHeight="1" x14ac:dyDescent="0.35">
      <c r="A1623" s="10">
        <f t="shared" si="65"/>
        <v>13</v>
      </c>
      <c r="B1623" s="63">
        <f t="shared" si="64"/>
        <v>13</v>
      </c>
      <c r="C1623" s="398">
        <v>13184050</v>
      </c>
      <c r="D1623" s="146">
        <v>45013</v>
      </c>
      <c r="E1623" s="34" t="s">
        <v>2785</v>
      </c>
      <c r="F1623" s="34" t="s">
        <v>2715</v>
      </c>
      <c r="G1623" s="34" t="s">
        <v>10</v>
      </c>
      <c r="H1623" s="34" t="s">
        <v>223</v>
      </c>
      <c r="I1623" s="34" t="s">
        <v>611</v>
      </c>
      <c r="J1623" s="34" t="s">
        <v>220</v>
      </c>
      <c r="K1623" s="4" t="str">
        <f>IF(_xlfn.XLOOKUP(LEFT(F1623,12),'Reference_data '!G:G,'Reference_data '!I:I,"First Error",0,1)="First Error",_xlfn.XLOOKUP(LEFT(F1623,7),'Reference_data '!G:G,'Reference_data '!H:H,"Second Error",0,1),_xlfn.XLOOKUP(LEFT(F1623,12),'Reference_data '!G:G,'Reference_data '!I:I,"First Error",0,1))</f>
        <v>REFINERY-TANK FARM</v>
      </c>
      <c r="L1623" s="63">
        <v>8</v>
      </c>
      <c r="M1623" s="10" t="s">
        <v>585</v>
      </c>
      <c r="N1623" s="10" t="str">
        <f>VLOOKUP(L1623,'Reference_data '!$A$2:$C$18,3,0)</f>
        <v>EXT</v>
      </c>
      <c r="O1623" s="134">
        <v>45013</v>
      </c>
      <c r="Q1623" s="134">
        <v>45013</v>
      </c>
      <c r="R1623" s="63">
        <v>4</v>
      </c>
    </row>
    <row r="1624" spans="1:28" ht="26.5" customHeight="1" x14ac:dyDescent="0.35">
      <c r="A1624" s="10">
        <f t="shared" si="65"/>
        <v>13</v>
      </c>
      <c r="B1624" s="63">
        <f t="shared" si="64"/>
        <v>1</v>
      </c>
      <c r="C1624" s="398">
        <v>13184957</v>
      </c>
      <c r="D1624" s="146">
        <v>45013</v>
      </c>
      <c r="E1624" s="34" t="s">
        <v>2786</v>
      </c>
      <c r="F1624" s="34" t="s">
        <v>80</v>
      </c>
      <c r="G1624" s="34" t="s">
        <v>117</v>
      </c>
      <c r="H1624" s="34" t="s">
        <v>223</v>
      </c>
      <c r="I1624" s="34" t="s">
        <v>233</v>
      </c>
      <c r="J1624" s="34" t="s">
        <v>220</v>
      </c>
      <c r="K1624" s="4" t="str">
        <f>IF(_xlfn.XLOOKUP(LEFT(F1624,12),'Reference_data '!G:G,'Reference_data '!I:I,"First Error",0,1)="First Error",_xlfn.XLOOKUP(LEFT(F1624,7),'Reference_data '!G:G,'Reference_data '!H:H,"Second Error",0,1),_xlfn.XLOOKUP(LEFT(F1624,12),'Reference_data '!G:G,'Reference_data '!I:I,"First Error",0,1))</f>
        <v>PACKING</v>
      </c>
      <c r="M1624" s="10" t="e">
        <f>VLOOKUP(L1624,'Reference_data '!$A$2:$B$17,2,0)</f>
        <v>#N/A</v>
      </c>
      <c r="N1624" s="10" t="e">
        <f>VLOOKUP(L1624,'Reference_data '!$A$2:$C$18,3,0)</f>
        <v>#N/A</v>
      </c>
    </row>
    <row r="1625" spans="1:28" ht="26.5" customHeight="1" x14ac:dyDescent="0.35">
      <c r="A1625" s="10">
        <f t="shared" si="65"/>
        <v>13</v>
      </c>
      <c r="B1625" s="63">
        <f t="shared" si="64"/>
        <v>14</v>
      </c>
      <c r="C1625" s="398">
        <v>13184958</v>
      </c>
      <c r="D1625" s="146">
        <v>45014</v>
      </c>
      <c r="E1625" s="34" t="s">
        <v>2787</v>
      </c>
      <c r="F1625" s="34" t="s">
        <v>188</v>
      </c>
      <c r="G1625" s="34" t="s">
        <v>92</v>
      </c>
      <c r="H1625" s="34" t="s">
        <v>223</v>
      </c>
      <c r="I1625" s="34" t="s">
        <v>233</v>
      </c>
      <c r="J1625" s="34" t="s">
        <v>220</v>
      </c>
      <c r="K1625" s="4" t="str">
        <f>IF(_xlfn.XLOOKUP(LEFT(F1625,12),'Reference_data '!G:G,'Reference_data '!I:I,"First Error",0,1)="First Error",_xlfn.XLOOKUP(LEFT(F1625,7),'Reference_data '!G:G,'Reference_data '!H:H,"Second Error",0,1),_xlfn.XLOOKUP(LEFT(F1625,12),'Reference_data '!G:G,'Reference_data '!I:I,"First Error",0,1))</f>
        <v>PACKING</v>
      </c>
      <c r="L1625" s="63">
        <v>8</v>
      </c>
      <c r="M1625" s="10" t="s">
        <v>2788</v>
      </c>
      <c r="N1625" s="10" t="str">
        <f>VLOOKUP(L1625,'Reference_data '!$A$2:$C$18,3,0)</f>
        <v>EXT</v>
      </c>
      <c r="O1625" s="134">
        <v>45021</v>
      </c>
      <c r="Q1625" s="134">
        <v>45021</v>
      </c>
      <c r="R1625" s="63">
        <v>1</v>
      </c>
      <c r="S1625" s="139" t="s">
        <v>2789</v>
      </c>
    </row>
    <row r="1626" spans="1:28" ht="26.5" customHeight="1" x14ac:dyDescent="0.35">
      <c r="A1626" s="10">
        <f t="shared" si="65"/>
        <v>13</v>
      </c>
      <c r="B1626" s="63">
        <f t="shared" si="64"/>
        <v>1</v>
      </c>
      <c r="C1626" s="398">
        <v>13184962</v>
      </c>
      <c r="D1626" s="146">
        <v>45014</v>
      </c>
      <c r="E1626" s="34" t="s">
        <v>2790</v>
      </c>
      <c r="F1626" s="34" t="s">
        <v>54</v>
      </c>
      <c r="G1626" s="34" t="s">
        <v>10</v>
      </c>
      <c r="H1626" s="34" t="s">
        <v>223</v>
      </c>
      <c r="I1626" s="34" t="s">
        <v>233</v>
      </c>
      <c r="J1626" s="34" t="s">
        <v>220</v>
      </c>
      <c r="K1626" s="4" t="str">
        <f>IF(_xlfn.XLOOKUP(LEFT(F1626,12),'Reference_data '!G:G,'Reference_data '!I:I,"First Error",0,1)="First Error",_xlfn.XLOOKUP(LEFT(F1626,7),'Reference_data '!G:G,'Reference_data '!H:H,"Second Error",0,1),_xlfn.XLOOKUP(LEFT(F1626,12),'Reference_data '!G:G,'Reference_data '!I:I,"First Error",0,1))</f>
        <v>BAKERY 96 TON</v>
      </c>
      <c r="M1626" s="10" t="e">
        <f>VLOOKUP(L1626,'Reference_data '!$A$2:$B$17,2,0)</f>
        <v>#N/A</v>
      </c>
      <c r="N1626" s="10" t="e">
        <f>VLOOKUP(L1626,'Reference_data '!$A$2:$C$18,3,0)</f>
        <v>#N/A</v>
      </c>
    </row>
    <row r="1627" spans="1:28" ht="26.5" customHeight="1" x14ac:dyDescent="0.35">
      <c r="A1627" s="10">
        <f t="shared" si="65"/>
        <v>13</v>
      </c>
      <c r="B1627" s="63">
        <f t="shared" si="64"/>
        <v>1</v>
      </c>
      <c r="C1627" s="398">
        <v>13185015</v>
      </c>
      <c r="D1627" s="146">
        <v>45014</v>
      </c>
      <c r="E1627" s="34" t="s">
        <v>2791</v>
      </c>
      <c r="F1627" s="34" t="s">
        <v>138</v>
      </c>
      <c r="G1627" s="34" t="s">
        <v>10</v>
      </c>
      <c r="H1627" s="34" t="s">
        <v>223</v>
      </c>
      <c r="I1627" s="34" t="s">
        <v>233</v>
      </c>
      <c r="J1627" s="34" t="s">
        <v>220</v>
      </c>
      <c r="K1627" s="4" t="str">
        <f>IF(_xlfn.XLOOKUP(LEFT(F1627,12),'Reference_data '!G:G,'Reference_data '!I:I,"First Error",0,1)="First Error",_xlfn.XLOOKUP(LEFT(F1627,7),'Reference_data '!G:G,'Reference_data '!H:H,"Second Error",0,1),_xlfn.XLOOKUP(LEFT(F1627,12),'Reference_data '!G:G,'Reference_data '!I:I,"First Error",0,1))</f>
        <v>REFINERY-BLEACHING PHYSICAL REFINERY 800 TPD</v>
      </c>
      <c r="M1627" s="10" t="e">
        <f>VLOOKUP(L1627,'Reference_data '!$A$2:$B$17,2,0)</f>
        <v>#N/A</v>
      </c>
      <c r="N1627" s="10" t="e">
        <f>VLOOKUP(L1627,'Reference_data '!$A$2:$C$18,3,0)</f>
        <v>#N/A</v>
      </c>
    </row>
    <row r="1628" spans="1:28" ht="26.5" customHeight="1" x14ac:dyDescent="0.35">
      <c r="A1628" s="10">
        <f t="shared" si="65"/>
        <v>13</v>
      </c>
      <c r="B1628" s="63">
        <f t="shared" si="64"/>
        <v>1</v>
      </c>
      <c r="C1628" s="398">
        <v>13185019</v>
      </c>
      <c r="D1628" s="146">
        <v>45014</v>
      </c>
      <c r="E1628" s="34" t="s">
        <v>2792</v>
      </c>
      <c r="F1628" s="34" t="s">
        <v>899</v>
      </c>
      <c r="G1628" s="34" t="s">
        <v>10</v>
      </c>
      <c r="H1628" s="34" t="s">
        <v>223</v>
      </c>
      <c r="I1628" s="34" t="s">
        <v>233</v>
      </c>
      <c r="J1628" s="34" t="s">
        <v>220</v>
      </c>
      <c r="K1628" s="4" t="str">
        <f>IF(_xlfn.XLOOKUP(LEFT(F1628,12),'Reference_data '!G:G,'Reference_data '!I:I,"First Error",0,1)="First Error",_xlfn.XLOOKUP(LEFT(F1628,7),'Reference_data '!G:G,'Reference_data '!H:H,"Second Error",0,1),_xlfn.XLOOKUP(LEFT(F1628,12),'Reference_data '!G:G,'Reference_data '!I:I,"First Error",0,1))</f>
        <v>BAKERY 36 TON</v>
      </c>
      <c r="M1628" s="10" t="e">
        <f>VLOOKUP(L1628,'Reference_data '!$A$2:$B$17,2,0)</f>
        <v>#N/A</v>
      </c>
      <c r="N1628" s="10" t="e">
        <f>VLOOKUP(L1628,'Reference_data '!$A$2:$C$18,3,0)</f>
        <v>#N/A</v>
      </c>
      <c r="O1628" s="134">
        <v>45016</v>
      </c>
    </row>
    <row r="1629" spans="1:28" ht="26.5" customHeight="1" x14ac:dyDescent="0.35">
      <c r="A1629" s="10">
        <f t="shared" si="65"/>
        <v>13</v>
      </c>
      <c r="B1629" s="63">
        <f t="shared" si="64"/>
        <v>1</v>
      </c>
      <c r="C1629" s="398">
        <v>13185035</v>
      </c>
      <c r="D1629" s="146">
        <v>45014</v>
      </c>
      <c r="E1629" s="34" t="s">
        <v>2793</v>
      </c>
      <c r="F1629" s="34" t="s">
        <v>394</v>
      </c>
      <c r="G1629" s="34" t="s">
        <v>61</v>
      </c>
      <c r="H1629" s="34" t="s">
        <v>223</v>
      </c>
      <c r="I1629" s="34" t="s">
        <v>238</v>
      </c>
      <c r="J1629" s="34" t="s">
        <v>220</v>
      </c>
      <c r="K1629" s="4" t="str">
        <f>IF(_xlfn.XLOOKUP(LEFT(F1629,12),'Reference_data '!G:G,'Reference_data '!I:I,"First Error",0,1)="First Error",_xlfn.XLOOKUP(LEFT(F1629,7),'Reference_data '!G:G,'Reference_data '!H:H,"Second Error",0,1),_xlfn.XLOOKUP(LEFT(F1629,12),'Reference_data '!G:G,'Reference_data '!I:I,"First Error",0,1))</f>
        <v>PACKING</v>
      </c>
      <c r="M1629" s="10" t="e">
        <f>VLOOKUP(L1629,'Reference_data '!$A$2:$B$17,2,0)</f>
        <v>#N/A</v>
      </c>
      <c r="N1629" s="10" t="e">
        <f>VLOOKUP(L1629,'Reference_data '!$A$2:$C$18,3,0)</f>
        <v>#N/A</v>
      </c>
    </row>
    <row r="1630" spans="1:28" ht="26.5" customHeight="1" x14ac:dyDescent="0.35">
      <c r="A1630" s="10">
        <f t="shared" si="65"/>
        <v>13</v>
      </c>
      <c r="B1630" s="63">
        <f t="shared" si="64"/>
        <v>1</v>
      </c>
      <c r="C1630" s="398">
        <v>13185044</v>
      </c>
      <c r="D1630" s="146">
        <v>45014</v>
      </c>
      <c r="E1630" s="34" t="s">
        <v>2794</v>
      </c>
      <c r="F1630" s="34" t="s">
        <v>36</v>
      </c>
      <c r="G1630" s="34" t="s">
        <v>61</v>
      </c>
      <c r="H1630" s="34" t="s">
        <v>327</v>
      </c>
      <c r="I1630" s="34" t="s">
        <v>328</v>
      </c>
      <c r="J1630" s="34" t="s">
        <v>220</v>
      </c>
      <c r="K1630" s="4" t="str">
        <f>IF(_xlfn.XLOOKUP(LEFT(F1630,12),'Reference_data '!G:G,'Reference_data '!I:I,"First Error",0,1)="First Error",_xlfn.XLOOKUP(LEFT(F1630,7),'Reference_data '!G:G,'Reference_data '!H:H,"Second Error",0,1),_xlfn.XLOOKUP(LEFT(F1630,12),'Reference_data '!G:G,'Reference_data '!I:I,"First Error",0,1))</f>
        <v>UTILITY</v>
      </c>
      <c r="M1630" s="10" t="e">
        <f>VLOOKUP(L1630,'Reference_data '!$A$2:$B$17,2,0)</f>
        <v>#N/A</v>
      </c>
      <c r="N1630" s="10" t="e">
        <f>VLOOKUP(L1630,'Reference_data '!$A$2:$C$18,3,0)</f>
        <v>#N/A</v>
      </c>
    </row>
    <row r="1631" spans="1:28" ht="26.5" customHeight="1" x14ac:dyDescent="0.35">
      <c r="A1631" s="10">
        <f t="shared" si="65"/>
        <v>13</v>
      </c>
      <c r="B1631" s="63">
        <f t="shared" si="64"/>
        <v>1</v>
      </c>
      <c r="C1631" s="398">
        <v>13185496</v>
      </c>
      <c r="D1631" s="146">
        <v>45015</v>
      </c>
      <c r="E1631" s="34" t="s">
        <v>2795</v>
      </c>
      <c r="F1631" s="34" t="s">
        <v>54</v>
      </c>
      <c r="G1631" s="34" t="s">
        <v>288</v>
      </c>
      <c r="H1631" s="34" t="s">
        <v>218</v>
      </c>
      <c r="I1631" s="34" t="s">
        <v>468</v>
      </c>
      <c r="J1631" s="34" t="s">
        <v>220</v>
      </c>
      <c r="K1631" s="4" t="str">
        <f>IF(_xlfn.XLOOKUP(LEFT(F1631,12),'Reference_data '!G:G,'Reference_data '!I:I,"First Error",0,1)="First Error",_xlfn.XLOOKUP(LEFT(F1631,7),'Reference_data '!G:G,'Reference_data '!H:H,"Second Error",0,1),_xlfn.XLOOKUP(LEFT(F1631,12),'Reference_data '!G:G,'Reference_data '!I:I,"First Error",0,1))</f>
        <v>BAKERY 96 TON</v>
      </c>
      <c r="M1631" s="10" t="e">
        <f>VLOOKUP(L1631,'Reference_data '!$A$2:$B$17,2,0)</f>
        <v>#N/A</v>
      </c>
      <c r="N1631" s="10" t="e">
        <f>VLOOKUP(L1631,'Reference_data '!$A$2:$C$18,3,0)</f>
        <v>#N/A</v>
      </c>
    </row>
    <row r="1632" spans="1:28" ht="26.5" customHeight="1" x14ac:dyDescent="0.35">
      <c r="A1632" s="10">
        <f t="shared" si="65"/>
        <v>13</v>
      </c>
      <c r="B1632" s="63">
        <f t="shared" si="64"/>
        <v>13</v>
      </c>
      <c r="C1632" s="398">
        <v>13185665</v>
      </c>
      <c r="D1632" s="146">
        <v>45015</v>
      </c>
      <c r="E1632" s="34" t="s">
        <v>2796</v>
      </c>
      <c r="F1632" s="34" t="s">
        <v>907</v>
      </c>
      <c r="G1632" s="34" t="s">
        <v>61</v>
      </c>
      <c r="H1632" s="34" t="s">
        <v>223</v>
      </c>
      <c r="I1632" s="34" t="s">
        <v>233</v>
      </c>
      <c r="J1632" s="34" t="s">
        <v>220</v>
      </c>
      <c r="K1632" s="4" t="str">
        <f>IF(_xlfn.XLOOKUP(LEFT(F1632,12),'Reference_data '!G:G,'Reference_data '!I:I,"First Error",0,1)="First Error",_xlfn.XLOOKUP(LEFT(F1632,7),'Reference_data '!G:G,'Reference_data '!H:H,"Second Error",0,1),_xlfn.XLOOKUP(LEFT(F1632,12),'Reference_data '!G:G,'Reference_data '!I:I,"First Error",0,1))</f>
        <v>PACKING</v>
      </c>
      <c r="L1632" s="63">
        <v>2784</v>
      </c>
      <c r="M1632" s="10" t="str">
        <f>VLOOKUP(L1632,'Reference_data '!$A$2:$B$17,2,0)</f>
        <v>Jignesh</v>
      </c>
      <c r="N1632" s="10" t="str">
        <f>VLOOKUP(L1632,'Reference_data '!$A$2:$C$18,3,0)</f>
        <v>MEC</v>
      </c>
      <c r="O1632" s="134">
        <v>45015</v>
      </c>
      <c r="Q1632" s="134">
        <v>45015</v>
      </c>
      <c r="R1632" s="63">
        <v>1</v>
      </c>
    </row>
    <row r="1633" spans="1:27" ht="26.5" customHeight="1" x14ac:dyDescent="0.35">
      <c r="A1633" s="10">
        <f t="shared" si="65"/>
        <v>13</v>
      </c>
      <c r="B1633" s="63">
        <f t="shared" si="64"/>
        <v>1</v>
      </c>
      <c r="C1633" s="398">
        <v>13185684</v>
      </c>
      <c r="D1633" s="146">
        <v>45015</v>
      </c>
      <c r="E1633" s="34" t="s">
        <v>2797</v>
      </c>
      <c r="F1633" s="34" t="s">
        <v>182</v>
      </c>
      <c r="G1633" s="34" t="s">
        <v>61</v>
      </c>
      <c r="H1633" s="34" t="s">
        <v>327</v>
      </c>
      <c r="I1633" s="34" t="s">
        <v>328</v>
      </c>
      <c r="J1633" s="34" t="s">
        <v>220</v>
      </c>
      <c r="K1633" s="4" t="str">
        <f>IF(_xlfn.XLOOKUP(LEFT(F1633,12),'Reference_data '!G:G,'Reference_data '!I:I,"First Error",0,1)="First Error",_xlfn.XLOOKUP(LEFT(F1633,7),'Reference_data '!G:G,'Reference_data '!H:H,"Second Error",0,1),_xlfn.XLOOKUP(LEFT(F1633,12),'Reference_data '!G:G,'Reference_data '!I:I,"First Error",0,1))</f>
        <v>Kandla plant</v>
      </c>
      <c r="M1633" s="10" t="e">
        <f>VLOOKUP(L1633,'Reference_data '!$A$2:$B$17,2,0)</f>
        <v>#N/A</v>
      </c>
      <c r="N1633" s="10" t="e">
        <f>VLOOKUP(L1633,'Reference_data '!$A$2:$C$18,3,0)</f>
        <v>#N/A</v>
      </c>
    </row>
    <row r="1634" spans="1:27" ht="26.5" customHeight="1" x14ac:dyDescent="0.35">
      <c r="A1634" s="10">
        <f t="shared" si="65"/>
        <v>13</v>
      </c>
      <c r="B1634" s="63">
        <f t="shared" si="64"/>
        <v>1</v>
      </c>
      <c r="C1634" s="398">
        <v>13185685</v>
      </c>
      <c r="D1634" s="146">
        <v>45015</v>
      </c>
      <c r="E1634" s="34" t="s">
        <v>2798</v>
      </c>
      <c r="F1634" s="34" t="s">
        <v>80</v>
      </c>
      <c r="G1634" s="34" t="s">
        <v>61</v>
      </c>
      <c r="H1634" s="34" t="s">
        <v>327</v>
      </c>
      <c r="I1634" s="34" t="s">
        <v>328</v>
      </c>
      <c r="J1634" s="34" t="s">
        <v>220</v>
      </c>
      <c r="K1634" s="4" t="str">
        <f>IF(_xlfn.XLOOKUP(LEFT(F1634,12),'Reference_data '!G:G,'Reference_data '!I:I,"First Error",0,1)="First Error",_xlfn.XLOOKUP(LEFT(F1634,7),'Reference_data '!G:G,'Reference_data '!H:H,"Second Error",0,1),_xlfn.XLOOKUP(LEFT(F1634,12),'Reference_data '!G:G,'Reference_data '!I:I,"First Error",0,1))</f>
        <v>PACKING</v>
      </c>
      <c r="M1634" s="10" t="e">
        <f>VLOOKUP(L1634,'Reference_data '!$A$2:$B$17,2,0)</f>
        <v>#N/A</v>
      </c>
      <c r="N1634" s="10" t="e">
        <f>VLOOKUP(L1634,'Reference_data '!$A$2:$C$18,3,0)</f>
        <v>#N/A</v>
      </c>
    </row>
    <row r="1635" spans="1:27" ht="26.5" customHeight="1" x14ac:dyDescent="0.35">
      <c r="A1635" s="10">
        <f t="shared" si="65"/>
        <v>13</v>
      </c>
      <c r="B1635" s="63" t="str">
        <f t="shared" si="64"/>
        <v/>
      </c>
      <c r="C1635" s="271">
        <v>13185517</v>
      </c>
      <c r="D1635" s="371">
        <v>45015</v>
      </c>
      <c r="E1635" s="139" t="s">
        <v>2799</v>
      </c>
      <c r="F1635" s="63" t="s">
        <v>42</v>
      </c>
      <c r="G1635" s="63" t="s">
        <v>10</v>
      </c>
      <c r="H1635" s="63">
        <v>3</v>
      </c>
      <c r="I1635" s="63" t="s">
        <v>611</v>
      </c>
      <c r="J1635" s="63" t="s">
        <v>309</v>
      </c>
      <c r="K1635" s="4" t="str">
        <f>IF(_xlfn.XLOOKUP(LEFT(F1635,12),'Reference_data '!G:G,'Reference_data '!I:I,"First Error",0,1)="First Error",_xlfn.XLOOKUP(LEFT(F1635,7),'Reference_data '!G:G,'Reference_data '!H:H,"Second Error",0,1),_xlfn.XLOOKUP(LEFT(F1635,12),'Reference_data '!G:G,'Reference_data '!I:I,"First Error",0,1))</f>
        <v>REFINERY</v>
      </c>
      <c r="M1635" s="10" t="e">
        <f>VLOOKUP(L1635,'Reference_data '!$A$2:$B$17,2,0)</f>
        <v>#N/A</v>
      </c>
      <c r="N1635" s="10" t="e">
        <f>VLOOKUP(L1635,'Reference_data '!$A$2:$C$18,3,0)</f>
        <v>#N/A</v>
      </c>
      <c r="O1635" s="134">
        <v>45015</v>
      </c>
      <c r="Q1635" s="63" t="s">
        <v>2800</v>
      </c>
    </row>
    <row r="1636" spans="1:27" ht="26.5" customHeight="1" x14ac:dyDescent="0.35">
      <c r="A1636" s="10">
        <f t="shared" si="65"/>
        <v>13</v>
      </c>
      <c r="B1636" s="63">
        <f t="shared" si="64"/>
        <v>1</v>
      </c>
      <c r="C1636" s="271">
        <v>13185668</v>
      </c>
      <c r="D1636" s="371">
        <v>45015</v>
      </c>
      <c r="E1636" s="139" t="s">
        <v>2801</v>
      </c>
      <c r="F1636" s="63" t="s">
        <v>2802</v>
      </c>
      <c r="G1636" s="63" t="s">
        <v>92</v>
      </c>
      <c r="H1636" s="63">
        <v>1</v>
      </c>
      <c r="I1636" s="63" t="s">
        <v>344</v>
      </c>
      <c r="J1636" s="63" t="s">
        <v>220</v>
      </c>
      <c r="K1636" s="4" t="str">
        <f>IF(_xlfn.XLOOKUP(LEFT(F1636,12),'Reference_data '!G:G,'Reference_data '!I:I,"First Error",0,1)="First Error",_xlfn.XLOOKUP(LEFT(F1636,7),'Reference_data '!G:G,'Reference_data '!H:H,"Second Error",0,1),_xlfn.XLOOKUP(LEFT(F1636,12),'Reference_data '!G:G,'Reference_data '!I:I,"First Error",0,1))</f>
        <v xml:space="preserve"> ETP</v>
      </c>
      <c r="L1636" s="63">
        <v>3346</v>
      </c>
      <c r="M1636" s="10" t="str">
        <f>VLOOKUP(L1636,'Reference_data '!$A$2:$B$17,2,0)</f>
        <v>Manish</v>
      </c>
      <c r="N1636" s="10" t="str">
        <f>VLOOKUP(L1636,'Reference_data '!$A$2:$C$18,3,0)</f>
        <v>INS</v>
      </c>
      <c r="S1636" s="139" t="s">
        <v>2803</v>
      </c>
    </row>
    <row r="1637" spans="1:27" ht="26.5" customHeight="1" x14ac:dyDescent="0.35">
      <c r="A1637" s="10">
        <f t="shared" si="65"/>
        <v>13</v>
      </c>
      <c r="B1637" s="63" t="str">
        <f t="shared" si="64"/>
        <v/>
      </c>
      <c r="C1637" s="271">
        <v>13185669</v>
      </c>
      <c r="D1637" s="371">
        <v>45015</v>
      </c>
      <c r="E1637" s="139" t="s">
        <v>2804</v>
      </c>
      <c r="F1637" s="63" t="s">
        <v>184</v>
      </c>
      <c r="G1637" s="63" t="s">
        <v>10</v>
      </c>
      <c r="H1637" s="63">
        <v>1</v>
      </c>
      <c r="I1637" s="63" t="s">
        <v>344</v>
      </c>
      <c r="J1637" s="63" t="s">
        <v>246</v>
      </c>
      <c r="K1637" s="4" t="str">
        <f>IF(_xlfn.XLOOKUP(LEFT(F1637,12),'Reference_data '!G:G,'Reference_data '!I:I,"First Error",0,1)="First Error",_xlfn.XLOOKUP(LEFT(F1637,7),'Reference_data '!G:G,'Reference_data '!H:H,"Second Error",0,1),_xlfn.XLOOKUP(LEFT(F1637,12),'Reference_data '!G:G,'Reference_data '!I:I,"First Error",0,1))</f>
        <v>BUILDINGS &amp; INFRASTRUCTURE</v>
      </c>
      <c r="M1637" s="10" t="e">
        <f>VLOOKUP(L1637,'Reference_data '!$A$2:$B$17,2,0)</f>
        <v>#N/A</v>
      </c>
      <c r="N1637" s="10" t="e">
        <f>VLOOKUP(L1637,'Reference_data '!$A$2:$C$18,3,0)</f>
        <v>#N/A</v>
      </c>
    </row>
    <row r="1638" spans="1:27" ht="26.5" customHeight="1" x14ac:dyDescent="0.35">
      <c r="A1638" s="10">
        <f t="shared" si="65"/>
        <v>13</v>
      </c>
      <c r="B1638" s="63">
        <f t="shared" si="64"/>
        <v>15</v>
      </c>
      <c r="C1638" s="398">
        <v>13186100</v>
      </c>
      <c r="D1638" s="146">
        <v>45016</v>
      </c>
      <c r="E1638" s="34" t="s">
        <v>2805</v>
      </c>
      <c r="F1638" s="34" t="s">
        <v>2806</v>
      </c>
      <c r="G1638" s="34" t="s">
        <v>10</v>
      </c>
      <c r="H1638" s="34" t="s">
        <v>218</v>
      </c>
      <c r="I1638" s="34" t="s">
        <v>344</v>
      </c>
      <c r="J1638" s="34" t="s">
        <v>220</v>
      </c>
      <c r="K1638" s="4" t="str">
        <f>IF(_xlfn.XLOOKUP(LEFT(F1638,12),'Reference_data '!G:G,'Reference_data '!I:I,"First Error",0,1)="First Error",_xlfn.XLOOKUP(LEFT(F1638,7),'Reference_data '!G:G,'Reference_data '!H:H,"Second Error",0,1),_xlfn.XLOOKUP(LEFT(F1638,12),'Reference_data '!G:G,'Reference_data '!I:I,"First Error",0,1))</f>
        <v xml:space="preserve"> ETP</v>
      </c>
      <c r="L1638" s="63">
        <v>2785</v>
      </c>
      <c r="M1638" s="10" t="str">
        <f>VLOOKUP(L1638,'Reference_data '!$A$2:$B$17,2,0)</f>
        <v>Manu</v>
      </c>
      <c r="N1638" s="10" t="str">
        <f>VLOOKUP(L1638,'Reference_data '!$A$2:$C$18,3,0)</f>
        <v>MEC</v>
      </c>
      <c r="O1638" s="134">
        <v>45021</v>
      </c>
      <c r="P1638" s="134">
        <v>45026</v>
      </c>
      <c r="Q1638" s="134">
        <v>45026</v>
      </c>
      <c r="R1638" s="63">
        <v>2</v>
      </c>
      <c r="S1638" s="139" t="s">
        <v>2807</v>
      </c>
    </row>
    <row r="1639" spans="1:27" ht="26.5" customHeight="1" x14ac:dyDescent="0.35">
      <c r="A1639" s="10">
        <f t="shared" si="65"/>
        <v>13</v>
      </c>
      <c r="B1639" s="63">
        <f t="shared" ref="B1639" si="66">IF(J1639="COMP",WEEKNUM(Q1639,16),"")</f>
        <v>15</v>
      </c>
      <c r="C1639" s="398">
        <v>13186100</v>
      </c>
      <c r="D1639" s="146">
        <v>45016</v>
      </c>
      <c r="E1639" s="34" t="s">
        <v>2805</v>
      </c>
      <c r="F1639" s="34" t="s">
        <v>2806</v>
      </c>
      <c r="G1639" s="34" t="s">
        <v>10</v>
      </c>
      <c r="H1639" s="34" t="s">
        <v>218</v>
      </c>
      <c r="I1639" s="34" t="s">
        <v>344</v>
      </c>
      <c r="J1639" s="34" t="s">
        <v>220</v>
      </c>
      <c r="K1639" s="4" t="str">
        <f>IF(_xlfn.XLOOKUP(LEFT(F1639,12),'Reference_data '!G:G,'Reference_data '!I:I,"First Error",0,1)="First Error",_xlfn.XLOOKUP(LEFT(F1639,7),'Reference_data '!G:G,'Reference_data '!H:H,"Second Error",0,1),_xlfn.XLOOKUP(LEFT(F1639,12),'Reference_data '!G:G,'Reference_data '!I:I,"First Error",0,1))</f>
        <v xml:space="preserve"> ETP</v>
      </c>
      <c r="L1639" s="63">
        <v>3347</v>
      </c>
      <c r="M1639" s="10" t="str">
        <f>VLOOKUP(L1639,'Reference_data '!$A$2:$B$17,2,0)</f>
        <v>Debabrata</v>
      </c>
      <c r="N1639" s="10" t="str">
        <f>VLOOKUP(L1639,'Reference_data '!$A$2:$C$18,3,0)</f>
        <v>MEC</v>
      </c>
      <c r="O1639" s="134">
        <v>45021</v>
      </c>
      <c r="P1639" s="134">
        <v>45026</v>
      </c>
      <c r="Q1639" s="134">
        <v>45026</v>
      </c>
      <c r="R1639" s="63">
        <v>2</v>
      </c>
    </row>
    <row r="1640" spans="1:27" ht="26.5" customHeight="1" x14ac:dyDescent="0.35">
      <c r="A1640" s="10">
        <f t="shared" si="65"/>
        <v>13</v>
      </c>
      <c r="B1640" s="63">
        <f t="shared" si="64"/>
        <v>15</v>
      </c>
      <c r="C1640" s="398">
        <v>13186100</v>
      </c>
      <c r="D1640" s="146">
        <v>45016</v>
      </c>
      <c r="E1640" s="34" t="s">
        <v>2805</v>
      </c>
      <c r="F1640" s="34" t="s">
        <v>2806</v>
      </c>
      <c r="G1640" s="34" t="s">
        <v>10</v>
      </c>
      <c r="H1640" s="34" t="s">
        <v>218</v>
      </c>
      <c r="I1640" s="34" t="s">
        <v>344</v>
      </c>
      <c r="J1640" s="34" t="s">
        <v>220</v>
      </c>
      <c r="K1640" s="4" t="str">
        <f>IF(_xlfn.XLOOKUP(LEFT(F1640,12),'Reference_data '!G:G,'Reference_data '!I:I,"First Error",0,1)="First Error",_xlfn.XLOOKUP(LEFT(F1640,7),'Reference_data '!G:G,'Reference_data '!H:H,"Second Error",0,1),_xlfn.XLOOKUP(LEFT(F1640,12),'Reference_data '!G:G,'Reference_data '!I:I,"First Error",0,1))</f>
        <v xml:space="preserve"> ETP</v>
      </c>
      <c r="L1640" s="63">
        <v>3195</v>
      </c>
      <c r="M1640" s="10" t="str">
        <f>VLOOKUP(L1640,'Reference_data '!$A$2:$B$17,2,0)</f>
        <v>Mehul</v>
      </c>
      <c r="N1640" s="10" t="str">
        <f>VLOOKUP(L1640,'Reference_data '!$A$2:$C$18,3,0)</f>
        <v>ELE</v>
      </c>
      <c r="O1640" s="134">
        <v>45021</v>
      </c>
      <c r="P1640" s="134">
        <v>45026</v>
      </c>
      <c r="Q1640" s="134">
        <v>45026</v>
      </c>
      <c r="R1640" s="63">
        <v>1</v>
      </c>
      <c r="S1640" s="139" t="s">
        <v>2808</v>
      </c>
    </row>
    <row r="1641" spans="1:27" ht="26.5" customHeight="1" x14ac:dyDescent="0.35">
      <c r="A1641" s="10">
        <f t="shared" si="65"/>
        <v>13</v>
      </c>
      <c r="B1641" s="63">
        <f t="shared" si="64"/>
        <v>1</v>
      </c>
      <c r="C1641" s="398">
        <v>13186186</v>
      </c>
      <c r="D1641" s="146">
        <v>45016</v>
      </c>
      <c r="E1641" s="34" t="s">
        <v>2809</v>
      </c>
      <c r="F1641" s="34" t="s">
        <v>36</v>
      </c>
      <c r="G1641" s="34" t="s">
        <v>61</v>
      </c>
      <c r="H1641" s="34" t="s">
        <v>327</v>
      </c>
      <c r="I1641" s="34" t="s">
        <v>328</v>
      </c>
      <c r="J1641" s="34" t="s">
        <v>220</v>
      </c>
      <c r="K1641" s="4" t="str">
        <f>IF(_xlfn.XLOOKUP(LEFT(F1641,12),'Reference_data '!G:G,'Reference_data '!I:I,"First Error",0,1)="First Error",_xlfn.XLOOKUP(LEFT(F1641,7),'Reference_data '!G:G,'Reference_data '!H:H,"Second Error",0,1),_xlfn.XLOOKUP(LEFT(F1641,12),'Reference_data '!G:G,'Reference_data '!I:I,"First Error",0,1))</f>
        <v>UTILITY</v>
      </c>
      <c r="M1641" s="10" t="e">
        <f>VLOOKUP(L1641,'Reference_data '!$A$2:$B$17,2,0)</f>
        <v>#N/A</v>
      </c>
      <c r="N1641" s="10" t="e">
        <f>VLOOKUP(L1641,'Reference_data '!$A$2:$C$18,3,0)</f>
        <v>#N/A</v>
      </c>
    </row>
    <row r="1642" spans="1:27" ht="26.5" customHeight="1" x14ac:dyDescent="0.35">
      <c r="A1642" s="10">
        <f t="shared" si="65"/>
        <v>13</v>
      </c>
      <c r="B1642" s="63" t="str">
        <f t="shared" si="64"/>
        <v/>
      </c>
      <c r="C1642" s="398">
        <v>13186187</v>
      </c>
      <c r="D1642" s="394">
        <v>45016</v>
      </c>
      <c r="E1642" s="34" t="s">
        <v>2810</v>
      </c>
      <c r="F1642" s="34" t="s">
        <v>80</v>
      </c>
      <c r="G1642" s="34" t="s">
        <v>288</v>
      </c>
      <c r="H1642" s="34" t="s">
        <v>327</v>
      </c>
      <c r="I1642" s="34" t="s">
        <v>328</v>
      </c>
      <c r="J1642" s="34" t="s">
        <v>309</v>
      </c>
      <c r="K1642" s="4" t="str">
        <f>IF(_xlfn.XLOOKUP(LEFT(F1642,12),'Reference_data '!G:G,'Reference_data '!I:I,"First Error",0,1)="First Error",_xlfn.XLOOKUP(LEFT(F1642,7),'Reference_data '!G:G,'Reference_data '!H:H,"Second Error",0,1),_xlfn.XLOOKUP(LEFT(F1642,12),'Reference_data '!G:G,'Reference_data '!I:I,"First Error",0,1))</f>
        <v>PACKING</v>
      </c>
      <c r="M1642" s="10" t="e">
        <f>VLOOKUP(L1642,'Reference_data '!$A$2:$B$17,2,0)</f>
        <v>#N/A</v>
      </c>
      <c r="N1642" s="10" t="e">
        <f>VLOOKUP(L1642,'Reference_data '!$A$2:$C$18,3,0)</f>
        <v>#N/A</v>
      </c>
    </row>
    <row r="1643" spans="1:27" ht="26.5" customHeight="1" x14ac:dyDescent="0.35">
      <c r="A1643" s="10">
        <f t="shared" si="65"/>
        <v>13</v>
      </c>
      <c r="B1643" s="63" t="str">
        <f t="shared" si="64"/>
        <v/>
      </c>
      <c r="C1643" s="398">
        <v>13186188</v>
      </c>
      <c r="D1643" s="146">
        <v>45016</v>
      </c>
      <c r="E1643" s="34" t="s">
        <v>2811</v>
      </c>
      <c r="F1643" s="34" t="s">
        <v>182</v>
      </c>
      <c r="G1643" s="34" t="s">
        <v>288</v>
      </c>
      <c r="H1643" s="34" t="s">
        <v>327</v>
      </c>
      <c r="I1643" s="34" t="s">
        <v>328</v>
      </c>
      <c r="J1643" s="34" t="s">
        <v>246</v>
      </c>
      <c r="K1643" s="4" t="str">
        <f>IF(_xlfn.XLOOKUP(LEFT(F1643,12),'Reference_data '!G:G,'Reference_data '!I:I,"First Error",0,1)="First Error",_xlfn.XLOOKUP(LEFT(F1643,7),'Reference_data '!G:G,'Reference_data '!H:H,"Second Error",0,1),_xlfn.XLOOKUP(LEFT(F1643,12),'Reference_data '!G:G,'Reference_data '!I:I,"First Error",0,1))</f>
        <v>Kandla plant</v>
      </c>
      <c r="M1643" s="10" t="e">
        <f>VLOOKUP(L1643,'Reference_data '!$A$2:$B$17,2,0)</f>
        <v>#N/A</v>
      </c>
      <c r="N1643" s="10" t="e">
        <f>VLOOKUP(L1643,'Reference_data '!$A$2:$C$18,3,0)</f>
        <v>#N/A</v>
      </c>
    </row>
    <row r="1644" spans="1:27" ht="26.5" customHeight="1" x14ac:dyDescent="0.35">
      <c r="A1644" s="10">
        <f t="shared" si="65"/>
        <v>14</v>
      </c>
      <c r="B1644" s="63" t="str">
        <f t="shared" si="64"/>
        <v/>
      </c>
      <c r="C1644" s="398">
        <v>13186613</v>
      </c>
      <c r="D1644" s="146">
        <v>45017</v>
      </c>
      <c r="E1644" s="34" t="s">
        <v>2812</v>
      </c>
      <c r="F1644" s="34" t="s">
        <v>72</v>
      </c>
      <c r="G1644" s="34" t="s">
        <v>92</v>
      </c>
      <c r="H1644" s="34" t="s">
        <v>218</v>
      </c>
      <c r="I1644" s="34" t="s">
        <v>285</v>
      </c>
      <c r="J1644" s="34" t="s">
        <v>246</v>
      </c>
      <c r="K1644" s="4" t="str">
        <f>IF(_xlfn.XLOOKUP(LEFT(F1644,12),'Reference_data '!G:G,'Reference_data '!I:I,"First Error",0,1)="First Error",_xlfn.XLOOKUP(LEFT(F1644,7),'Reference_data '!G:G,'Reference_data '!H:H,"Second Error",0,1),_xlfn.XLOOKUP(LEFT(F1644,12),'Reference_data '!G:G,'Reference_data '!I:I,"First Error",0,1))</f>
        <v>PACKING TANKFARM PMFG</v>
      </c>
      <c r="M1644" s="10" t="e">
        <f>VLOOKUP(L1644,'Reference_data '!$A$2:$B$17,2,0)</f>
        <v>#N/A</v>
      </c>
      <c r="N1644" s="10" t="e">
        <f>VLOOKUP(L1644,'Reference_data '!$A$2:$C$18,3,0)</f>
        <v>#N/A</v>
      </c>
    </row>
    <row r="1645" spans="1:27" ht="26.5" customHeight="1" x14ac:dyDescent="0.35">
      <c r="A1645" s="10">
        <f t="shared" si="65"/>
        <v>14</v>
      </c>
      <c r="B1645" s="63">
        <f t="shared" si="64"/>
        <v>13</v>
      </c>
      <c r="C1645" s="398">
        <v>13186655</v>
      </c>
      <c r="D1645" s="146">
        <v>45017</v>
      </c>
      <c r="E1645" s="34" t="s">
        <v>2813</v>
      </c>
      <c r="F1645" s="34" t="s">
        <v>133</v>
      </c>
      <c r="G1645" s="34" t="s">
        <v>10</v>
      </c>
      <c r="H1645" s="34" t="s">
        <v>218</v>
      </c>
      <c r="I1645" s="34" t="s">
        <v>287</v>
      </c>
      <c r="J1645" s="34" t="s">
        <v>220</v>
      </c>
      <c r="K1645" s="4" t="str">
        <f>IF(_xlfn.XLOOKUP(LEFT(F1645,12),'Reference_data '!G:G,'Reference_data '!I:I,"First Error",0,1)="First Error",_xlfn.XLOOKUP(LEFT(F1645,7),'Reference_data '!G:G,'Reference_data '!H:H,"Second Error",0,1),_xlfn.XLOOKUP(LEFT(F1645,12),'Reference_data '!G:G,'Reference_data '!I:I,"First Error",0,1))</f>
        <v>REFINERY-MULTISTOCK DEO REFINERY 200 TPD</v>
      </c>
      <c r="L1645" s="63">
        <v>2781</v>
      </c>
      <c r="M1645" s="10" t="str">
        <f>VLOOKUP(L1645,'Reference_data '!$A$2:$B$17,2,0)</f>
        <v>Bhim Rao</v>
      </c>
      <c r="N1645" s="10" t="str">
        <f>VLOOKUP(L1645,'Reference_data '!$A$2:$C$18,3,0)</f>
        <v>MEC</v>
      </c>
      <c r="O1645" s="134">
        <v>45016</v>
      </c>
      <c r="Q1645" s="134">
        <v>45016</v>
      </c>
      <c r="R1645" s="63">
        <v>2</v>
      </c>
      <c r="AA1645" s="64" t="s">
        <v>14</v>
      </c>
    </row>
    <row r="1646" spans="1:27" ht="26.5" customHeight="1" x14ac:dyDescent="0.35">
      <c r="A1646" s="10">
        <f t="shared" si="65"/>
        <v>14</v>
      </c>
      <c r="B1646" s="63" t="str">
        <f t="shared" si="64"/>
        <v/>
      </c>
      <c r="C1646" s="398">
        <v>13186656</v>
      </c>
      <c r="D1646" s="146">
        <v>45017</v>
      </c>
      <c r="E1646" s="34" t="s">
        <v>2814</v>
      </c>
      <c r="F1646" s="34" t="s">
        <v>2815</v>
      </c>
      <c r="G1646" s="34" t="s">
        <v>10</v>
      </c>
      <c r="H1646" s="34" t="s">
        <v>218</v>
      </c>
      <c r="I1646" s="34" t="s">
        <v>287</v>
      </c>
      <c r="J1646" s="34" t="s">
        <v>228</v>
      </c>
      <c r="K1646" s="4" t="str">
        <f>IF(_xlfn.XLOOKUP(LEFT(F1646,12),'Reference_data '!G:G,'Reference_data '!I:I,"First Error",0,1)="First Error",_xlfn.XLOOKUP(LEFT(F1646,7),'Reference_data '!G:G,'Reference_data '!H:H,"Second Error",0,1),_xlfn.XLOOKUP(LEFT(F1646,12),'Reference_data '!G:G,'Reference_data '!I:I,"First Error",0,1))</f>
        <v>REFINERY COOLING TOWER</v>
      </c>
      <c r="M1646" s="10" t="e">
        <f>VLOOKUP(L1646,'Reference_data '!$A$2:$B$17,2,0)</f>
        <v>#N/A</v>
      </c>
      <c r="N1646" s="10" t="e">
        <f>VLOOKUP(L1646,'Reference_data '!$A$2:$C$18,3,0)</f>
        <v>#N/A</v>
      </c>
    </row>
    <row r="1647" spans="1:27" ht="26.5" customHeight="1" x14ac:dyDescent="0.35">
      <c r="A1647" s="10">
        <f t="shared" si="65"/>
        <v>14</v>
      </c>
      <c r="B1647" s="63">
        <f t="shared" si="64"/>
        <v>13</v>
      </c>
      <c r="C1647" s="398">
        <v>13186657</v>
      </c>
      <c r="D1647" s="146">
        <v>45017</v>
      </c>
      <c r="E1647" s="34" t="s">
        <v>2816</v>
      </c>
      <c r="F1647" s="34" t="s">
        <v>2817</v>
      </c>
      <c r="G1647" s="34" t="s">
        <v>10</v>
      </c>
      <c r="H1647" s="34" t="s">
        <v>218</v>
      </c>
      <c r="I1647" s="34" t="s">
        <v>287</v>
      </c>
      <c r="J1647" s="34" t="s">
        <v>220</v>
      </c>
      <c r="K1647" s="4" t="str">
        <f>IF(_xlfn.XLOOKUP(LEFT(F1647,12),'Reference_data '!G:G,'Reference_data '!I:I,"First Error",0,1)="First Error",_xlfn.XLOOKUP(LEFT(F1647,7),'Reference_data '!G:G,'Reference_data '!H:H,"Second Error",0,1),_xlfn.XLOOKUP(LEFT(F1647,12),'Reference_data '!G:G,'Reference_data '!I:I,"First Error",0,1))</f>
        <v>REFINERY-NEUTRILIZATION CHEMICAL REFINERY 600 TPD</v>
      </c>
      <c r="L1647" s="63">
        <v>2781</v>
      </c>
      <c r="M1647" s="10" t="str">
        <f>VLOOKUP(L1647,'Reference_data '!$A$2:$B$17,2,0)</f>
        <v>Bhim Rao</v>
      </c>
      <c r="N1647" s="10" t="str">
        <f>VLOOKUP(L1647,'Reference_data '!$A$2:$C$18,3,0)</f>
        <v>MEC</v>
      </c>
      <c r="O1647" s="134">
        <v>45016</v>
      </c>
      <c r="Q1647" s="134">
        <v>45016</v>
      </c>
      <c r="R1647" s="63">
        <v>1</v>
      </c>
    </row>
    <row r="1648" spans="1:27" ht="26.5" customHeight="1" x14ac:dyDescent="0.35">
      <c r="A1648" s="10">
        <f t="shared" si="65"/>
        <v>9</v>
      </c>
      <c r="B1648" s="63">
        <f t="shared" si="64"/>
        <v>1</v>
      </c>
      <c r="C1648" s="398">
        <v>13167307</v>
      </c>
      <c r="D1648" s="146">
        <v>44986</v>
      </c>
      <c r="E1648" s="34" t="s">
        <v>2818</v>
      </c>
      <c r="F1648" s="34" t="s">
        <v>2819</v>
      </c>
      <c r="G1648" s="34" t="s">
        <v>10</v>
      </c>
      <c r="H1648" s="34" t="s">
        <v>223</v>
      </c>
      <c r="I1648" s="34" t="s">
        <v>344</v>
      </c>
      <c r="J1648" s="34" t="s">
        <v>220</v>
      </c>
      <c r="K1648" s="4" t="str">
        <f>IF(_xlfn.XLOOKUP(LEFT(F1648,12),'Reference_data '!G:G,'Reference_data '!I:I,"First Error",0,1)="First Error",_xlfn.XLOOKUP(LEFT(F1648,7),'Reference_data '!G:G,'Reference_data '!H:H,"Second Error",0,1),_xlfn.XLOOKUP(LEFT(F1648,12),'Reference_data '!G:G,'Reference_data '!I:I,"First Error",0,1))</f>
        <v xml:space="preserve"> ETP</v>
      </c>
      <c r="M1648" s="10" t="e">
        <f>VLOOKUP(L1648,'Reference_data '!$A$2:$B$17,2,0)</f>
        <v>#N/A</v>
      </c>
      <c r="N1648" s="10" t="e">
        <f>VLOOKUP(L1648,'Reference_data '!$A$2:$C$18,3,0)</f>
        <v>#N/A</v>
      </c>
    </row>
    <row r="1649" spans="1:19" ht="26.5" customHeight="1" x14ac:dyDescent="0.35">
      <c r="A1649" s="10">
        <f t="shared" si="65"/>
        <v>9</v>
      </c>
      <c r="B1649" s="63">
        <f t="shared" si="64"/>
        <v>1</v>
      </c>
      <c r="C1649" s="398">
        <v>13167719</v>
      </c>
      <c r="D1649" s="146">
        <v>44986</v>
      </c>
      <c r="E1649" s="34" t="s">
        <v>2820</v>
      </c>
      <c r="F1649" s="34" t="s">
        <v>2821</v>
      </c>
      <c r="G1649" s="34" t="s">
        <v>10</v>
      </c>
      <c r="H1649" s="34" t="s">
        <v>223</v>
      </c>
      <c r="I1649" s="34" t="s">
        <v>233</v>
      </c>
      <c r="J1649" s="34" t="s">
        <v>220</v>
      </c>
      <c r="K1649" s="4" t="str">
        <f>IF(_xlfn.XLOOKUP(LEFT(F1649,12),'Reference_data '!G:G,'Reference_data '!I:I,"First Error",0,1)="First Error",_xlfn.XLOOKUP(LEFT(F1649,7),'Reference_data '!G:G,'Reference_data '!H:H,"Second Error",0,1),_xlfn.XLOOKUP(LEFT(F1649,12),'Reference_data '!G:G,'Reference_data '!I:I,"First Error",0,1))</f>
        <v>BOILER</v>
      </c>
      <c r="M1649" s="10" t="e">
        <f>VLOOKUP(L1649,'Reference_data '!$A$2:$B$17,2,0)</f>
        <v>#N/A</v>
      </c>
      <c r="N1649" s="10" t="e">
        <f>VLOOKUP(L1649,'Reference_data '!$A$2:$C$18,3,0)</f>
        <v>#N/A</v>
      </c>
    </row>
    <row r="1650" spans="1:19" ht="26.5" customHeight="1" x14ac:dyDescent="0.35">
      <c r="A1650" s="10">
        <f t="shared" si="65"/>
        <v>9</v>
      </c>
      <c r="B1650" s="63">
        <f t="shared" si="64"/>
        <v>1</v>
      </c>
      <c r="C1650" s="398">
        <v>13168377</v>
      </c>
      <c r="D1650" s="146">
        <v>44987</v>
      </c>
      <c r="E1650" s="34" t="s">
        <v>2822</v>
      </c>
      <c r="F1650" s="34" t="s">
        <v>2823</v>
      </c>
      <c r="G1650" s="34" t="s">
        <v>10</v>
      </c>
      <c r="H1650" s="34" t="s">
        <v>223</v>
      </c>
      <c r="I1650" s="34" t="s">
        <v>233</v>
      </c>
      <c r="J1650" s="34" t="s">
        <v>220</v>
      </c>
      <c r="K1650" s="4" t="str">
        <f>IF(_xlfn.XLOOKUP(LEFT(F1650,12),'Reference_data '!G:G,'Reference_data '!I:I,"First Error",0,1)="First Error",_xlfn.XLOOKUP(LEFT(F1650,7),'Reference_data '!G:G,'Reference_data '!H:H,"Second Error",0,1),_xlfn.XLOOKUP(LEFT(F1650,12),'Reference_data '!G:G,'Reference_data '!I:I,"First Error",0,1))</f>
        <v>BOILER-WATER TREATMENT PLANT WTP</v>
      </c>
      <c r="M1650" s="10" t="e">
        <f>VLOOKUP(L1650,'Reference_data '!$A$2:$B$17,2,0)</f>
        <v>#N/A</v>
      </c>
      <c r="N1650" s="10" t="e">
        <f>VLOOKUP(L1650,'Reference_data '!$A$2:$C$18,3,0)</f>
        <v>#N/A</v>
      </c>
    </row>
    <row r="1651" spans="1:19" ht="26.5" customHeight="1" x14ac:dyDescent="0.35">
      <c r="A1651" s="10">
        <f t="shared" si="65"/>
        <v>9</v>
      </c>
      <c r="B1651" s="63" t="str">
        <f t="shared" si="64"/>
        <v/>
      </c>
      <c r="C1651" s="398">
        <v>13168908</v>
      </c>
      <c r="D1651" s="146">
        <v>44988</v>
      </c>
      <c r="E1651" s="34" t="s">
        <v>2824</v>
      </c>
      <c r="F1651" s="34" t="s">
        <v>80</v>
      </c>
      <c r="G1651" s="34" t="s">
        <v>10</v>
      </c>
      <c r="H1651" s="34" t="s">
        <v>223</v>
      </c>
      <c r="I1651" s="34" t="s">
        <v>233</v>
      </c>
      <c r="J1651" s="34" t="s">
        <v>215</v>
      </c>
      <c r="K1651" s="4" t="str">
        <f>IF(_xlfn.XLOOKUP(LEFT(F1651,12),'Reference_data '!G:G,'Reference_data '!I:I,"First Error",0,1)="First Error",_xlfn.XLOOKUP(LEFT(F1651,7),'Reference_data '!G:G,'Reference_data '!H:H,"Second Error",0,1),_xlfn.XLOOKUP(LEFT(F1651,12),'Reference_data '!G:G,'Reference_data '!I:I,"First Error",0,1))</f>
        <v>PACKING</v>
      </c>
      <c r="M1651" s="10" t="e">
        <f>VLOOKUP(L1651,'Reference_data '!$A$2:$B$17,2,0)</f>
        <v>#N/A</v>
      </c>
      <c r="N1651" s="10" t="e">
        <f>VLOOKUP(L1651,'Reference_data '!$A$2:$C$18,3,0)</f>
        <v>#N/A</v>
      </c>
      <c r="O1651" s="134">
        <v>45022</v>
      </c>
      <c r="S1651" s="139" t="s">
        <v>2825</v>
      </c>
    </row>
    <row r="1652" spans="1:19" ht="26.5" customHeight="1" x14ac:dyDescent="0.35">
      <c r="A1652" s="10">
        <f t="shared" si="65"/>
        <v>9</v>
      </c>
      <c r="B1652" s="63">
        <f t="shared" si="64"/>
        <v>1</v>
      </c>
      <c r="C1652" s="398">
        <v>13168909</v>
      </c>
      <c r="D1652" s="146">
        <v>44988</v>
      </c>
      <c r="E1652" s="34" t="s">
        <v>2826</v>
      </c>
      <c r="F1652" s="34" t="s">
        <v>42</v>
      </c>
      <c r="G1652" s="34" t="s">
        <v>10</v>
      </c>
      <c r="H1652" s="34" t="s">
        <v>223</v>
      </c>
      <c r="I1652" s="34" t="s">
        <v>233</v>
      </c>
      <c r="J1652" s="34" t="s">
        <v>220</v>
      </c>
      <c r="K1652" s="4" t="str">
        <f>IF(_xlfn.XLOOKUP(LEFT(F1652,12),'Reference_data '!G:G,'Reference_data '!I:I,"First Error",0,1)="First Error",_xlfn.XLOOKUP(LEFT(F1652,7),'Reference_data '!G:G,'Reference_data '!H:H,"Second Error",0,1),_xlfn.XLOOKUP(LEFT(F1652,12),'Reference_data '!G:G,'Reference_data '!I:I,"First Error",0,1))</f>
        <v>REFINERY</v>
      </c>
      <c r="M1652" s="10" t="e">
        <f>VLOOKUP(L1652,'Reference_data '!$A$2:$B$17,2,0)</f>
        <v>#N/A</v>
      </c>
      <c r="N1652" s="10" t="e">
        <f>VLOOKUP(L1652,'Reference_data '!$A$2:$C$18,3,0)</f>
        <v>#N/A</v>
      </c>
    </row>
    <row r="1653" spans="1:19" ht="26.5" customHeight="1" x14ac:dyDescent="0.35">
      <c r="A1653" s="10">
        <f t="shared" si="65"/>
        <v>10</v>
      </c>
      <c r="B1653" s="63">
        <f t="shared" si="64"/>
        <v>1</v>
      </c>
      <c r="C1653" s="398">
        <v>13170233</v>
      </c>
      <c r="D1653" s="146">
        <v>44992</v>
      </c>
      <c r="E1653" s="34" t="s">
        <v>2649</v>
      </c>
      <c r="F1653" s="34" t="s">
        <v>163</v>
      </c>
      <c r="G1653" s="34" t="s">
        <v>10</v>
      </c>
      <c r="H1653" s="34" t="s">
        <v>223</v>
      </c>
      <c r="I1653" s="34" t="s">
        <v>251</v>
      </c>
      <c r="J1653" s="34" t="s">
        <v>220</v>
      </c>
      <c r="K1653" s="4" t="str">
        <f>IF(_xlfn.XLOOKUP(LEFT(F1653,12),'Reference_data '!G:G,'Reference_data '!I:I,"First Error",0,1)="First Error",_xlfn.XLOOKUP(LEFT(F1653,7),'Reference_data '!G:G,'Reference_data '!H:H,"Second Error",0,1),_xlfn.XLOOKUP(LEFT(F1653,12),'Reference_data '!G:G,'Reference_data '!I:I,"First Error",0,1))</f>
        <v>REFINERY-REFINERY FRACTIONATION PLANT (RPO) 600 TPD</v>
      </c>
      <c r="M1653" s="10" t="e">
        <f>VLOOKUP(L1653,'Reference_data '!$A$2:$B$17,2,0)</f>
        <v>#N/A</v>
      </c>
      <c r="N1653" s="10" t="e">
        <f>VLOOKUP(L1653,'Reference_data '!$A$2:$C$18,3,0)</f>
        <v>#N/A</v>
      </c>
      <c r="S1653" s="401" t="s">
        <v>1095</v>
      </c>
    </row>
    <row r="1654" spans="1:19" ht="26.5" customHeight="1" x14ac:dyDescent="0.35">
      <c r="A1654" s="10">
        <f t="shared" si="65"/>
        <v>10</v>
      </c>
      <c r="B1654" s="63" t="str">
        <f t="shared" si="64"/>
        <v/>
      </c>
      <c r="C1654" s="398">
        <v>13171289</v>
      </c>
      <c r="D1654" s="146">
        <v>44993</v>
      </c>
      <c r="E1654" s="34" t="s">
        <v>2827</v>
      </c>
      <c r="F1654" s="34" t="s">
        <v>2344</v>
      </c>
      <c r="G1654" s="34" t="s">
        <v>92</v>
      </c>
      <c r="H1654" s="34" t="s">
        <v>237</v>
      </c>
      <c r="I1654" s="34" t="s">
        <v>227</v>
      </c>
      <c r="J1654" s="34" t="s">
        <v>256</v>
      </c>
      <c r="K1654" s="4" t="str">
        <f>IF(_xlfn.XLOOKUP(LEFT(F1654,12),'Reference_data '!G:G,'Reference_data '!I:I,"First Error",0,1)="First Error",_xlfn.XLOOKUP(LEFT(F1654,7),'Reference_data '!G:G,'Reference_data '!H:H,"Second Error",0,1),_xlfn.XLOOKUP(LEFT(F1654,12),'Reference_data '!G:G,'Reference_data '!I:I,"First Error",0,1))</f>
        <v>BAKERY 96 TON</v>
      </c>
      <c r="L1654" s="63">
        <v>2801</v>
      </c>
      <c r="M1654" s="10" t="str">
        <f>VLOOKUP(L1654,'Reference_data '!$A$2:$B$17,2,0)</f>
        <v>Ramani</v>
      </c>
      <c r="N1654" s="10" t="str">
        <f>VLOOKUP(L1654,'Reference_data '!$A$2:$C$18,3,0)</f>
        <v>INS</v>
      </c>
      <c r="O1654" s="134">
        <v>45022</v>
      </c>
      <c r="S1654" s="139" t="s">
        <v>2828</v>
      </c>
    </row>
    <row r="1655" spans="1:19" ht="26.5" customHeight="1" x14ac:dyDescent="0.35">
      <c r="A1655" s="10">
        <f t="shared" si="65"/>
        <v>10</v>
      </c>
      <c r="B1655" s="63" t="str">
        <f t="shared" si="64"/>
        <v/>
      </c>
      <c r="C1655" s="398">
        <v>13171292</v>
      </c>
      <c r="D1655" s="146">
        <v>44993</v>
      </c>
      <c r="E1655" s="34" t="s">
        <v>2829</v>
      </c>
      <c r="F1655" s="34" t="s">
        <v>2046</v>
      </c>
      <c r="G1655" s="34" t="s">
        <v>10</v>
      </c>
      <c r="H1655" s="34" t="s">
        <v>218</v>
      </c>
      <c r="I1655" s="34" t="s">
        <v>344</v>
      </c>
      <c r="J1655" s="34" t="s">
        <v>256</v>
      </c>
      <c r="K1655" s="4" t="str">
        <f>IF(_xlfn.XLOOKUP(LEFT(F1655,12),'Reference_data '!G:G,'Reference_data '!I:I,"First Error",0,1)="First Error",_xlfn.XLOOKUP(LEFT(F1655,7),'Reference_data '!G:G,'Reference_data '!H:H,"Second Error",0,1),_xlfn.XLOOKUP(LEFT(F1655,12),'Reference_data '!G:G,'Reference_data '!I:I,"First Error",0,1))</f>
        <v xml:space="preserve"> ETP</v>
      </c>
      <c r="L1655" s="63">
        <v>2783</v>
      </c>
      <c r="M1655" s="10" t="str">
        <f>VLOOKUP(L1655,'Reference_data '!$A$2:$B$17,2,0)</f>
        <v>Vipul</v>
      </c>
      <c r="N1655" s="10" t="str">
        <f>VLOOKUP(L1655,'Reference_data '!$A$2:$C$18,3,0)</f>
        <v>MEC</v>
      </c>
      <c r="O1655" s="134">
        <v>45023</v>
      </c>
      <c r="S1655" s="139" t="s">
        <v>6027</v>
      </c>
    </row>
    <row r="1656" spans="1:19" ht="26.5" customHeight="1" x14ac:dyDescent="0.35">
      <c r="A1656" s="10">
        <f t="shared" si="65"/>
        <v>10</v>
      </c>
      <c r="B1656" s="63" t="str">
        <f t="shared" si="64"/>
        <v/>
      </c>
      <c r="C1656" s="398">
        <v>13171299</v>
      </c>
      <c r="D1656" s="146">
        <v>44993</v>
      </c>
      <c r="E1656" s="34" t="s">
        <v>2830</v>
      </c>
      <c r="F1656" s="34" t="s">
        <v>42</v>
      </c>
      <c r="G1656" s="34" t="s">
        <v>10</v>
      </c>
      <c r="H1656" s="34" t="s">
        <v>218</v>
      </c>
      <c r="I1656" s="34" t="s">
        <v>266</v>
      </c>
      <c r="J1656" s="34" t="s">
        <v>300</v>
      </c>
      <c r="K1656" s="4" t="str">
        <f>IF(_xlfn.XLOOKUP(LEFT(F1656,12),'Reference_data '!G:G,'Reference_data '!I:I,"First Error",0,1)="First Error",_xlfn.XLOOKUP(LEFT(F1656,7),'Reference_data '!G:G,'Reference_data '!H:H,"Second Error",0,1),_xlfn.XLOOKUP(LEFT(F1656,12),'Reference_data '!G:G,'Reference_data '!I:I,"First Error",0,1))</f>
        <v>REFINERY</v>
      </c>
      <c r="L1656" s="63">
        <v>8</v>
      </c>
      <c r="M1656" s="10" t="s">
        <v>229</v>
      </c>
      <c r="N1656" s="10" t="str">
        <f>VLOOKUP(L1656,'Reference_data '!$A$2:$C$18,3,0)</f>
        <v>EXT</v>
      </c>
      <c r="O1656" s="134">
        <v>45027</v>
      </c>
      <c r="S1656" s="139" t="s">
        <v>2831</v>
      </c>
    </row>
    <row r="1657" spans="1:19" ht="26.5" customHeight="1" x14ac:dyDescent="0.35">
      <c r="A1657" s="10">
        <f t="shared" si="65"/>
        <v>10</v>
      </c>
      <c r="B1657" s="63" t="str">
        <f t="shared" si="64"/>
        <v/>
      </c>
      <c r="C1657" s="398">
        <v>13171346</v>
      </c>
      <c r="D1657" s="146">
        <v>44993</v>
      </c>
      <c r="E1657" s="34" t="s">
        <v>2832</v>
      </c>
      <c r="F1657" s="34" t="s">
        <v>18</v>
      </c>
      <c r="G1657" s="34" t="s">
        <v>10</v>
      </c>
      <c r="H1657" s="34" t="s">
        <v>223</v>
      </c>
      <c r="I1657" s="34" t="s">
        <v>233</v>
      </c>
      <c r="J1657" s="34" t="s">
        <v>302</v>
      </c>
      <c r="K1657" s="4" t="str">
        <f>IF(_xlfn.XLOOKUP(LEFT(F1657,12),'Reference_data '!G:G,'Reference_data '!I:I,"First Error",0,1)="First Error",_xlfn.XLOOKUP(LEFT(F1657,7),'Reference_data '!G:G,'Reference_data '!H:H,"Second Error",0,1),_xlfn.XLOOKUP(LEFT(F1657,12),'Reference_data '!G:G,'Reference_data '!I:I,"First Error",0,1))</f>
        <v>BOILER-WATER TREATMENT PLANT WTP</v>
      </c>
      <c r="M1657" s="10" t="s">
        <v>229</v>
      </c>
      <c r="N1657" s="10" t="e">
        <f>VLOOKUP(L1657,'Reference_data '!$A$2:$C$18,3,0)</f>
        <v>#N/A</v>
      </c>
      <c r="S1657" s="139" t="s">
        <v>5970</v>
      </c>
    </row>
    <row r="1658" spans="1:19" ht="26.5" customHeight="1" x14ac:dyDescent="0.35">
      <c r="A1658" s="10">
        <f t="shared" si="65"/>
        <v>10</v>
      </c>
      <c r="B1658" s="63" t="str">
        <f t="shared" si="64"/>
        <v/>
      </c>
      <c r="C1658" s="398">
        <v>13171347</v>
      </c>
      <c r="D1658" s="146">
        <v>44993</v>
      </c>
      <c r="E1658" s="34" t="s">
        <v>2833</v>
      </c>
      <c r="F1658" s="34" t="s">
        <v>18</v>
      </c>
      <c r="G1658" s="34" t="s">
        <v>10</v>
      </c>
      <c r="H1658" s="34" t="s">
        <v>223</v>
      </c>
      <c r="I1658" s="34" t="s">
        <v>233</v>
      </c>
      <c r="J1658" s="34" t="s">
        <v>302</v>
      </c>
      <c r="K1658" s="4" t="str">
        <f>IF(_xlfn.XLOOKUP(LEFT(F1658,12),'Reference_data '!G:G,'Reference_data '!I:I,"First Error",0,1)="First Error",_xlfn.XLOOKUP(LEFT(F1658,7),'Reference_data '!G:G,'Reference_data '!H:H,"Second Error",0,1),_xlfn.XLOOKUP(LEFT(F1658,12),'Reference_data '!G:G,'Reference_data '!I:I,"First Error",0,1))</f>
        <v>BOILER-WATER TREATMENT PLANT WTP</v>
      </c>
      <c r="M1658" s="10" t="s">
        <v>229</v>
      </c>
      <c r="N1658" s="10" t="e">
        <f>VLOOKUP(L1658,'Reference_data '!$A$2:$C$18,3,0)</f>
        <v>#N/A</v>
      </c>
      <c r="S1658" s="139" t="s">
        <v>5971</v>
      </c>
    </row>
    <row r="1659" spans="1:19" ht="26.5" customHeight="1" x14ac:dyDescent="0.35">
      <c r="A1659" s="10">
        <f t="shared" si="65"/>
        <v>10</v>
      </c>
      <c r="B1659" s="63" t="str">
        <f t="shared" si="64"/>
        <v/>
      </c>
      <c r="C1659" s="398">
        <v>13171348</v>
      </c>
      <c r="D1659" s="146">
        <v>44993</v>
      </c>
      <c r="E1659" s="34" t="s">
        <v>2834</v>
      </c>
      <c r="F1659" s="34" t="s">
        <v>18</v>
      </c>
      <c r="G1659" s="34" t="s">
        <v>10</v>
      </c>
      <c r="H1659" s="34" t="s">
        <v>223</v>
      </c>
      <c r="I1659" s="34" t="s">
        <v>233</v>
      </c>
      <c r="J1659" s="34" t="s">
        <v>300</v>
      </c>
      <c r="K1659" s="4" t="str">
        <f>IF(_xlfn.XLOOKUP(LEFT(F1659,12),'Reference_data '!G:G,'Reference_data '!I:I,"First Error",0,1)="First Error",_xlfn.XLOOKUP(LEFT(F1659,7),'Reference_data '!G:G,'Reference_data '!H:H,"Second Error",0,1),_xlfn.XLOOKUP(LEFT(F1659,12),'Reference_data '!G:G,'Reference_data '!I:I,"First Error",0,1))</f>
        <v>BOILER-WATER TREATMENT PLANT WTP</v>
      </c>
      <c r="M1659" s="10" t="e">
        <f>VLOOKUP(L1659,'Reference_data '!$A$2:$B$17,2,0)</f>
        <v>#N/A</v>
      </c>
      <c r="N1659" s="10" t="e">
        <f>VLOOKUP(L1659,'Reference_data '!$A$2:$C$18,3,0)</f>
        <v>#N/A</v>
      </c>
    </row>
    <row r="1660" spans="1:19" ht="26.5" customHeight="1" x14ac:dyDescent="0.35">
      <c r="A1660" s="10">
        <f t="shared" si="65"/>
        <v>10</v>
      </c>
      <c r="B1660" s="63" t="str">
        <f t="shared" ref="B1660:B1725" si="67">IF(J1660="COMP",WEEKNUM(Q1660,16),"")</f>
        <v/>
      </c>
      <c r="C1660" s="398">
        <v>13171349</v>
      </c>
      <c r="D1660" s="146">
        <v>44993</v>
      </c>
      <c r="E1660" s="34" t="s">
        <v>2835</v>
      </c>
      <c r="F1660" s="34" t="s">
        <v>18</v>
      </c>
      <c r="G1660" s="34" t="s">
        <v>10</v>
      </c>
      <c r="H1660" s="34" t="s">
        <v>223</v>
      </c>
      <c r="I1660" s="34" t="s">
        <v>233</v>
      </c>
      <c r="J1660" s="34" t="s">
        <v>300</v>
      </c>
      <c r="K1660" s="4" t="str">
        <f>IF(_xlfn.XLOOKUP(LEFT(F1660,12),'Reference_data '!G:G,'Reference_data '!I:I,"First Error",0,1)="First Error",_xlfn.XLOOKUP(LEFT(F1660,7),'Reference_data '!G:G,'Reference_data '!H:H,"Second Error",0,1),_xlfn.XLOOKUP(LEFT(F1660,12),'Reference_data '!G:G,'Reference_data '!I:I,"First Error",0,1))</f>
        <v>BOILER-WATER TREATMENT PLANT WTP</v>
      </c>
      <c r="M1660" s="10" t="e">
        <f>VLOOKUP(L1660,'Reference_data '!$A$2:$B$17,2,0)</f>
        <v>#N/A</v>
      </c>
      <c r="N1660" s="10" t="e">
        <f>VLOOKUP(L1660,'Reference_data '!$A$2:$C$18,3,0)</f>
        <v>#N/A</v>
      </c>
    </row>
    <row r="1661" spans="1:19" ht="26.5" customHeight="1" x14ac:dyDescent="0.35">
      <c r="A1661" s="10">
        <f t="shared" si="65"/>
        <v>10</v>
      </c>
      <c r="B1661" s="63" t="str">
        <f t="shared" si="67"/>
        <v/>
      </c>
      <c r="C1661" s="398">
        <v>13171350</v>
      </c>
      <c r="D1661" s="146">
        <v>44993</v>
      </c>
      <c r="E1661" s="34" t="s">
        <v>2836</v>
      </c>
      <c r="F1661" s="34" t="s">
        <v>18</v>
      </c>
      <c r="G1661" s="34" t="s">
        <v>10</v>
      </c>
      <c r="H1661" s="34" t="s">
        <v>223</v>
      </c>
      <c r="I1661" s="34" t="s">
        <v>233</v>
      </c>
      <c r="J1661" s="34" t="s">
        <v>300</v>
      </c>
      <c r="K1661" s="4" t="str">
        <f>IF(_xlfn.XLOOKUP(LEFT(F1661,12),'Reference_data '!G:G,'Reference_data '!I:I,"First Error",0,1)="First Error",_xlfn.XLOOKUP(LEFT(F1661,7),'Reference_data '!G:G,'Reference_data '!H:H,"Second Error",0,1),_xlfn.XLOOKUP(LEFT(F1661,12),'Reference_data '!G:G,'Reference_data '!I:I,"First Error",0,1))</f>
        <v>BOILER-WATER TREATMENT PLANT WTP</v>
      </c>
      <c r="M1661" s="10" t="e">
        <f>VLOOKUP(L1661,'Reference_data '!$A$2:$B$17,2,0)</f>
        <v>#N/A</v>
      </c>
      <c r="N1661" s="10" t="e">
        <f>VLOOKUP(L1661,'Reference_data '!$A$2:$C$18,3,0)</f>
        <v>#N/A</v>
      </c>
    </row>
    <row r="1662" spans="1:19" ht="26.5" customHeight="1" x14ac:dyDescent="0.35">
      <c r="A1662" s="10">
        <f t="shared" si="65"/>
        <v>10</v>
      </c>
      <c r="B1662" s="63">
        <f t="shared" si="67"/>
        <v>1</v>
      </c>
      <c r="C1662" s="398">
        <v>13172013</v>
      </c>
      <c r="D1662" s="146">
        <v>44994</v>
      </c>
      <c r="E1662" s="34" t="s">
        <v>2837</v>
      </c>
      <c r="F1662" s="34" t="s">
        <v>2412</v>
      </c>
      <c r="G1662" s="34" t="s">
        <v>92</v>
      </c>
      <c r="H1662" s="34" t="s">
        <v>218</v>
      </c>
      <c r="I1662" s="34" t="s">
        <v>227</v>
      </c>
      <c r="J1662" s="34" t="s">
        <v>220</v>
      </c>
      <c r="K1662" s="4" t="str">
        <f>IF(_xlfn.XLOOKUP(LEFT(F1662,12),'Reference_data '!G:G,'Reference_data '!I:I,"First Error",0,1)="First Error",_xlfn.XLOOKUP(LEFT(F1662,7),'Reference_data '!G:G,'Reference_data '!H:H,"Second Error",0,1),_xlfn.XLOOKUP(LEFT(F1662,12),'Reference_data '!G:G,'Reference_data '!I:I,"First Error",0,1))</f>
        <v>BAKERY 96 TON</v>
      </c>
      <c r="M1662" s="10" t="e">
        <f>VLOOKUP(L1662,'Reference_data '!$A$2:$B$17,2,0)</f>
        <v>#N/A</v>
      </c>
      <c r="N1662" s="10" t="e">
        <f>VLOOKUP(L1662,'Reference_data '!$A$2:$C$18,3,0)</f>
        <v>#N/A</v>
      </c>
    </row>
    <row r="1663" spans="1:19" ht="26.5" customHeight="1" x14ac:dyDescent="0.35">
      <c r="A1663" s="10">
        <f t="shared" si="65"/>
        <v>10</v>
      </c>
      <c r="B1663" s="63" t="str">
        <f t="shared" si="67"/>
        <v/>
      </c>
      <c r="C1663" s="398">
        <v>13172092</v>
      </c>
      <c r="D1663" s="146">
        <v>44994</v>
      </c>
      <c r="E1663" s="34" t="s">
        <v>2838</v>
      </c>
      <c r="F1663" s="34" t="s">
        <v>133</v>
      </c>
      <c r="G1663" s="34" t="s">
        <v>10</v>
      </c>
      <c r="H1663" s="34" t="s">
        <v>223</v>
      </c>
      <c r="I1663" s="34" t="s">
        <v>233</v>
      </c>
      <c r="J1663" s="34" t="s">
        <v>302</v>
      </c>
      <c r="K1663" s="4" t="str">
        <f>IF(_xlfn.XLOOKUP(LEFT(F1663,12),'Reference_data '!G:G,'Reference_data '!I:I,"First Error",0,1)="First Error",_xlfn.XLOOKUP(LEFT(F1663,7),'Reference_data '!G:G,'Reference_data '!H:H,"Second Error",0,1),_xlfn.XLOOKUP(LEFT(F1663,12),'Reference_data '!G:G,'Reference_data '!I:I,"First Error",0,1))</f>
        <v>REFINERY-MULTISTOCK DEO REFINERY 200 TPD</v>
      </c>
      <c r="M1663" s="10" t="s">
        <v>5976</v>
      </c>
      <c r="N1663" s="10" t="e">
        <f>VLOOKUP(L1663,'Reference_data '!$A$2:$C$18,3,0)</f>
        <v>#N/A</v>
      </c>
      <c r="O1663" s="134">
        <v>45005</v>
      </c>
      <c r="S1663" s="139" t="s">
        <v>2839</v>
      </c>
    </row>
    <row r="1664" spans="1:19" ht="26.5" customHeight="1" x14ac:dyDescent="0.35">
      <c r="A1664" s="10">
        <f t="shared" si="65"/>
        <v>12</v>
      </c>
      <c r="B1664" s="63" t="str">
        <f t="shared" si="67"/>
        <v/>
      </c>
      <c r="C1664" s="398">
        <v>13180334</v>
      </c>
      <c r="D1664" s="146">
        <v>45006</v>
      </c>
      <c r="E1664" s="34" t="s">
        <v>2840</v>
      </c>
      <c r="F1664" s="34" t="s">
        <v>184</v>
      </c>
      <c r="G1664" s="34" t="s">
        <v>117</v>
      </c>
      <c r="H1664" s="34" t="s">
        <v>327</v>
      </c>
      <c r="I1664" s="34" t="s">
        <v>270</v>
      </c>
      <c r="J1664" s="34" t="s">
        <v>246</v>
      </c>
      <c r="K1664" s="4" t="str">
        <f>IF(_xlfn.XLOOKUP(LEFT(F1664,12),'Reference_data '!G:G,'Reference_data '!I:I,"First Error",0,1)="First Error",_xlfn.XLOOKUP(LEFT(F1664,7),'Reference_data '!G:G,'Reference_data '!H:H,"Second Error",0,1),_xlfn.XLOOKUP(LEFT(F1664,12),'Reference_data '!G:G,'Reference_data '!I:I,"First Error",0,1))</f>
        <v>BUILDINGS &amp; INFRASTRUCTURE</v>
      </c>
      <c r="M1664" s="10" t="e">
        <f>VLOOKUP(L1664,'Reference_data '!$A$2:$B$17,2,0)</f>
        <v>#N/A</v>
      </c>
      <c r="N1664" s="10" t="e">
        <f>VLOOKUP(L1664,'Reference_data '!$A$2:$C$18,3,0)</f>
        <v>#N/A</v>
      </c>
    </row>
    <row r="1665" spans="1:27" ht="26.5" customHeight="1" x14ac:dyDescent="0.35">
      <c r="A1665" s="10">
        <f t="shared" si="65"/>
        <v>12</v>
      </c>
      <c r="B1665" s="63" t="str">
        <f t="shared" si="67"/>
        <v/>
      </c>
      <c r="C1665" s="398">
        <v>13181064</v>
      </c>
      <c r="D1665" s="146">
        <v>45008</v>
      </c>
      <c r="E1665" s="34" t="s">
        <v>2841</v>
      </c>
      <c r="F1665" s="34" t="s">
        <v>80</v>
      </c>
      <c r="G1665" s="34" t="s">
        <v>10</v>
      </c>
      <c r="H1665" s="34" t="s">
        <v>223</v>
      </c>
      <c r="I1665" s="34" t="s">
        <v>233</v>
      </c>
      <c r="J1665" s="34" t="s">
        <v>246</v>
      </c>
      <c r="K1665" s="4" t="str">
        <f>IF(_xlfn.XLOOKUP(LEFT(F1665,12),'Reference_data '!G:G,'Reference_data '!I:I,"First Error",0,1)="First Error",_xlfn.XLOOKUP(LEFT(F1665,7),'Reference_data '!G:G,'Reference_data '!H:H,"Second Error",0,1),_xlfn.XLOOKUP(LEFT(F1665,12),'Reference_data '!G:G,'Reference_data '!I:I,"First Error",0,1))</f>
        <v>PACKING</v>
      </c>
      <c r="M1665" s="10" t="e">
        <f>VLOOKUP(L1665,'Reference_data '!$A$2:$B$17,2,0)</f>
        <v>#N/A</v>
      </c>
      <c r="N1665" s="10" t="e">
        <f>VLOOKUP(L1665,'Reference_data '!$A$2:$C$18,3,0)</f>
        <v>#N/A</v>
      </c>
    </row>
    <row r="1666" spans="1:27" ht="26.5" customHeight="1" x14ac:dyDescent="0.35">
      <c r="A1666" s="10">
        <f t="shared" si="65"/>
        <v>12</v>
      </c>
      <c r="B1666" s="63">
        <f t="shared" si="67"/>
        <v>1</v>
      </c>
      <c r="C1666" s="398">
        <v>13181288</v>
      </c>
      <c r="D1666" s="146">
        <v>45008</v>
      </c>
      <c r="E1666" s="34" t="s">
        <v>2842</v>
      </c>
      <c r="F1666" s="34" t="s">
        <v>63</v>
      </c>
      <c r="G1666" s="34" t="s">
        <v>10</v>
      </c>
      <c r="H1666" s="34" t="s">
        <v>218</v>
      </c>
      <c r="I1666" s="34" t="s">
        <v>263</v>
      </c>
      <c r="J1666" s="34" t="s">
        <v>220</v>
      </c>
      <c r="K1666" s="4" t="str">
        <f>IF(_xlfn.XLOOKUP(LEFT(F1666,12),'Reference_data '!G:G,'Reference_data '!I:I,"First Error",0,1)="First Error",_xlfn.XLOOKUP(LEFT(F1666,7),'Reference_data '!G:G,'Reference_data '!H:H,"Second Error",0,1),_xlfn.XLOOKUP(LEFT(F1666,12),'Reference_data '!G:G,'Reference_data '!I:I,"First Error",0,1))</f>
        <v>REFINERY-RAW PRODUCT TANKFARM RMFG</v>
      </c>
      <c r="M1666" s="10" t="e">
        <f>VLOOKUP(L1666,'Reference_data '!$A$2:$B$17,2,0)</f>
        <v>#N/A</v>
      </c>
      <c r="N1666" s="10" t="e">
        <f>VLOOKUP(L1666,'Reference_data '!$A$2:$C$18,3,0)</f>
        <v>#N/A</v>
      </c>
      <c r="S1666" s="401" t="s">
        <v>1095</v>
      </c>
    </row>
    <row r="1667" spans="1:27" ht="26.5" customHeight="1" x14ac:dyDescent="0.35">
      <c r="A1667" s="10">
        <f t="shared" si="65"/>
        <v>12</v>
      </c>
      <c r="B1667" s="63">
        <f t="shared" si="67"/>
        <v>1</v>
      </c>
      <c r="C1667" s="398">
        <v>13181289</v>
      </c>
      <c r="D1667" s="146">
        <v>45008</v>
      </c>
      <c r="E1667" s="34" t="s">
        <v>2843</v>
      </c>
      <c r="F1667" s="34" t="s">
        <v>123</v>
      </c>
      <c r="G1667" s="34" t="s">
        <v>10</v>
      </c>
      <c r="H1667" s="34" t="s">
        <v>218</v>
      </c>
      <c r="I1667" s="34" t="s">
        <v>263</v>
      </c>
      <c r="J1667" s="34" t="s">
        <v>220</v>
      </c>
      <c r="K1667" s="4" t="str">
        <f>IF(_xlfn.XLOOKUP(LEFT(F1667,12),'Reference_data '!G:G,'Reference_data '!I:I,"First Error",0,1)="First Error",_xlfn.XLOOKUP(LEFT(F1667,7),'Reference_data '!G:G,'Reference_data '!H:H,"Second Error",0,1),_xlfn.XLOOKUP(LEFT(F1667,12),'Reference_data '!G:G,'Reference_data '!I:I,"First Error",0,1))</f>
        <v>REFINERY-DEODERIZATION PHYSICAL REFINERY 800 TPD</v>
      </c>
      <c r="M1667" s="10" t="e">
        <f>VLOOKUP(L1667,'Reference_data '!$A$2:$B$17,2,0)</f>
        <v>#N/A</v>
      </c>
      <c r="N1667" s="10" t="e">
        <f>VLOOKUP(L1667,'Reference_data '!$A$2:$C$18,3,0)</f>
        <v>#N/A</v>
      </c>
      <c r="S1667" s="401" t="s">
        <v>1095</v>
      </c>
    </row>
    <row r="1668" spans="1:27" ht="26.5" customHeight="1" x14ac:dyDescent="0.35">
      <c r="A1668" s="10">
        <f t="shared" ref="A1668:A1733" si="68">WEEKNUM($D1668,16)</f>
        <v>12</v>
      </c>
      <c r="B1668" s="63">
        <f t="shared" si="67"/>
        <v>1</v>
      </c>
      <c r="C1668" s="398">
        <v>13181290</v>
      </c>
      <c r="D1668" s="146">
        <v>45008</v>
      </c>
      <c r="E1668" s="34" t="s">
        <v>2844</v>
      </c>
      <c r="F1668" s="34" t="s">
        <v>133</v>
      </c>
      <c r="G1668" s="34" t="s">
        <v>92</v>
      </c>
      <c r="H1668" s="34" t="s">
        <v>218</v>
      </c>
      <c r="I1668" s="34" t="s">
        <v>263</v>
      </c>
      <c r="J1668" s="34" t="s">
        <v>220</v>
      </c>
      <c r="K1668" s="4" t="str">
        <f>IF(_xlfn.XLOOKUP(LEFT(F1668,12),'Reference_data '!G:G,'Reference_data '!I:I,"First Error",0,1)="First Error",_xlfn.XLOOKUP(LEFT(F1668,7),'Reference_data '!G:G,'Reference_data '!H:H,"Second Error",0,1),_xlfn.XLOOKUP(LEFT(F1668,12),'Reference_data '!G:G,'Reference_data '!I:I,"First Error",0,1))</f>
        <v>REFINERY-MULTISTOCK DEO REFINERY 200 TPD</v>
      </c>
      <c r="M1668" s="10" t="e">
        <f>VLOOKUP(L1668,'Reference_data '!$A$2:$B$17,2,0)</f>
        <v>#N/A</v>
      </c>
      <c r="N1668" s="10" t="e">
        <f>VLOOKUP(L1668,'Reference_data '!$A$2:$C$18,3,0)</f>
        <v>#N/A</v>
      </c>
      <c r="S1668" s="401" t="s">
        <v>1095</v>
      </c>
    </row>
    <row r="1669" spans="1:27" ht="26.5" customHeight="1" x14ac:dyDescent="0.35">
      <c r="A1669" s="10">
        <f t="shared" si="68"/>
        <v>14</v>
      </c>
      <c r="B1669" s="63" t="str">
        <f t="shared" si="67"/>
        <v/>
      </c>
      <c r="C1669" s="398">
        <v>13186621</v>
      </c>
      <c r="D1669" s="146">
        <v>45017</v>
      </c>
      <c r="E1669" s="34" t="s">
        <v>2845</v>
      </c>
      <c r="F1669" s="34" t="s">
        <v>2026</v>
      </c>
      <c r="G1669" s="34" t="s">
        <v>10</v>
      </c>
      <c r="H1669" s="34" t="s">
        <v>223</v>
      </c>
      <c r="I1669" s="34" t="s">
        <v>762</v>
      </c>
      <c r="J1669" s="34" t="s">
        <v>302</v>
      </c>
      <c r="K1669" s="4" t="str">
        <f>IF(_xlfn.XLOOKUP(LEFT(F1669,12),'Reference_data '!G:G,'Reference_data '!I:I,"First Error",0,1)="First Error",_xlfn.XLOOKUP(LEFT(F1669,7),'Reference_data '!G:G,'Reference_data '!H:H,"Second Error",0,1),_xlfn.XLOOKUP(LEFT(F1669,12),'Reference_data '!G:G,'Reference_data '!I:I,"First Error",0,1))</f>
        <v>BOILER</v>
      </c>
      <c r="M1669" s="10" t="s">
        <v>5969</v>
      </c>
      <c r="N1669" s="10" t="e">
        <f>VLOOKUP(L1669,'Reference_data '!$A$2:$C$18,3,0)</f>
        <v>#N/A</v>
      </c>
      <c r="O1669" s="134">
        <v>45021</v>
      </c>
      <c r="S1669" s="139" t="s">
        <v>2846</v>
      </c>
    </row>
    <row r="1670" spans="1:27" ht="26.5" customHeight="1" x14ac:dyDescent="0.35">
      <c r="A1670" s="10">
        <f t="shared" si="68"/>
        <v>14</v>
      </c>
      <c r="B1670" s="63">
        <f t="shared" si="67"/>
        <v>1</v>
      </c>
      <c r="C1670" s="398">
        <v>13186700</v>
      </c>
      <c r="D1670" s="146">
        <v>45017</v>
      </c>
      <c r="E1670" s="34" t="s">
        <v>2847</v>
      </c>
      <c r="F1670" s="34" t="s">
        <v>54</v>
      </c>
      <c r="G1670" s="34" t="s">
        <v>10</v>
      </c>
      <c r="H1670" s="34" t="s">
        <v>218</v>
      </c>
      <c r="I1670" s="34" t="s">
        <v>468</v>
      </c>
      <c r="J1670" s="34" t="s">
        <v>220</v>
      </c>
      <c r="K1670" s="4" t="str">
        <f>IF(_xlfn.XLOOKUP(LEFT(F1670,12),'Reference_data '!G:G,'Reference_data '!I:I,"First Error",0,1)="First Error",_xlfn.XLOOKUP(LEFT(F1670,7),'Reference_data '!G:G,'Reference_data '!H:H,"Second Error",0,1),_xlfn.XLOOKUP(LEFT(F1670,12),'Reference_data '!G:G,'Reference_data '!I:I,"First Error",0,1))</f>
        <v>BAKERY 96 TON</v>
      </c>
      <c r="L1670" s="63">
        <v>2784</v>
      </c>
      <c r="M1670" s="10" t="str">
        <f>VLOOKUP(L1670,'Reference_data '!$A$2:$B$17,2,0)</f>
        <v>Jignesh</v>
      </c>
      <c r="N1670" s="10" t="str">
        <f>VLOOKUP(L1670,'Reference_data '!$A$2:$C$18,3,0)</f>
        <v>MEC</v>
      </c>
    </row>
    <row r="1671" spans="1:27" ht="26.5" customHeight="1" x14ac:dyDescent="0.35">
      <c r="A1671" s="10">
        <f t="shared" si="68"/>
        <v>14</v>
      </c>
      <c r="B1671" s="63">
        <f t="shared" si="67"/>
        <v>1</v>
      </c>
      <c r="C1671" s="398">
        <v>13186701</v>
      </c>
      <c r="D1671" s="146">
        <v>45017</v>
      </c>
      <c r="E1671" s="34" t="s">
        <v>2848</v>
      </c>
      <c r="F1671" s="34" t="s">
        <v>2849</v>
      </c>
      <c r="G1671" s="34" t="s">
        <v>10</v>
      </c>
      <c r="H1671" s="34" t="s">
        <v>218</v>
      </c>
      <c r="I1671" s="34" t="s">
        <v>468</v>
      </c>
      <c r="J1671" s="34" t="s">
        <v>220</v>
      </c>
      <c r="K1671" s="4" t="str">
        <f>IF(_xlfn.XLOOKUP(LEFT(F1671,12),'Reference_data '!G:G,'Reference_data '!I:I,"First Error",0,1)="First Error",_xlfn.XLOOKUP(LEFT(F1671,7),'Reference_data '!G:G,'Reference_data '!H:H,"Second Error",0,1),_xlfn.XLOOKUP(LEFT(F1671,12),'Reference_data '!G:G,'Reference_data '!I:I,"First Error",0,1))</f>
        <v>BAKERY 36 TON</v>
      </c>
      <c r="M1671" s="10" t="e">
        <f>VLOOKUP(L1671,'Reference_data '!$A$2:$B$17,2,0)</f>
        <v>#N/A</v>
      </c>
      <c r="N1671" s="10" t="e">
        <f>VLOOKUP(L1671,'Reference_data '!$A$2:$C$18,3,0)</f>
        <v>#N/A</v>
      </c>
    </row>
    <row r="1672" spans="1:27" ht="26.5" customHeight="1" x14ac:dyDescent="0.35">
      <c r="A1672" s="10">
        <f t="shared" si="68"/>
        <v>14</v>
      </c>
      <c r="B1672" s="63">
        <f t="shared" si="67"/>
        <v>14</v>
      </c>
      <c r="C1672" s="398">
        <v>13186738</v>
      </c>
      <c r="D1672" s="146">
        <v>45018</v>
      </c>
      <c r="E1672" s="34" t="s">
        <v>2850</v>
      </c>
      <c r="F1672" s="34" t="s">
        <v>42</v>
      </c>
      <c r="G1672" s="34" t="s">
        <v>10</v>
      </c>
      <c r="H1672" s="34" t="s">
        <v>218</v>
      </c>
      <c r="I1672" s="34" t="s">
        <v>287</v>
      </c>
      <c r="J1672" s="34" t="s">
        <v>220</v>
      </c>
      <c r="K1672" s="4" t="str">
        <f>IF(_xlfn.XLOOKUP(LEFT(F1672,12),'Reference_data '!G:G,'Reference_data '!I:I,"First Error",0,1)="First Error",_xlfn.XLOOKUP(LEFT(F1672,7),'Reference_data '!G:G,'Reference_data '!H:H,"Second Error",0,1),_xlfn.XLOOKUP(LEFT(F1672,12),'Reference_data '!G:G,'Reference_data '!I:I,"First Error",0,1))</f>
        <v>REFINERY</v>
      </c>
      <c r="L1672" s="63">
        <v>2781</v>
      </c>
      <c r="M1672" s="10" t="str">
        <f>VLOOKUP(L1672,'Reference_data '!$A$2:$B$17,2,0)</f>
        <v>Bhim Rao</v>
      </c>
      <c r="N1672" s="10" t="str">
        <f>VLOOKUP(L1672,'Reference_data '!$A$2:$C$18,3,0)</f>
        <v>MEC</v>
      </c>
      <c r="O1672" s="134">
        <v>45017</v>
      </c>
      <c r="Q1672" s="134">
        <v>45017</v>
      </c>
      <c r="R1672" s="63">
        <v>1</v>
      </c>
    </row>
    <row r="1673" spans="1:27" ht="26.5" customHeight="1" x14ac:dyDescent="0.35">
      <c r="A1673" s="10">
        <f t="shared" si="68"/>
        <v>14</v>
      </c>
      <c r="B1673" s="63">
        <f t="shared" si="67"/>
        <v>14</v>
      </c>
      <c r="C1673" s="398">
        <v>13186771</v>
      </c>
      <c r="D1673" s="146">
        <v>45017</v>
      </c>
      <c r="E1673" s="34" t="s">
        <v>2851</v>
      </c>
      <c r="F1673" s="34" t="s">
        <v>80</v>
      </c>
      <c r="G1673" s="34" t="s">
        <v>10</v>
      </c>
      <c r="H1673" s="34" t="s">
        <v>223</v>
      </c>
      <c r="I1673" s="34" t="s">
        <v>233</v>
      </c>
      <c r="J1673" s="34" t="s">
        <v>220</v>
      </c>
      <c r="K1673" s="4" t="str">
        <f>IF(_xlfn.XLOOKUP(LEFT(F1673,12),'Reference_data '!G:G,'Reference_data '!I:I,"First Error",0,1)="First Error",_xlfn.XLOOKUP(LEFT(F1673,7),'Reference_data '!G:G,'Reference_data '!H:H,"Second Error",0,1),_xlfn.XLOOKUP(LEFT(F1673,12),'Reference_data '!G:G,'Reference_data '!I:I,"First Error",0,1))</f>
        <v>PACKING</v>
      </c>
      <c r="L1673" s="63">
        <v>3070</v>
      </c>
      <c r="M1673" s="10" t="str">
        <f>VLOOKUP(L1673,'Reference_data '!$A$2:$B$17,2,0)</f>
        <v>Mahesh</v>
      </c>
      <c r="N1673" s="10" t="str">
        <f>VLOOKUP(L1673,'Reference_data '!$A$2:$C$18,3,0)</f>
        <v>MEC</v>
      </c>
      <c r="O1673" s="134">
        <v>45017</v>
      </c>
      <c r="Q1673" s="134">
        <v>45017</v>
      </c>
      <c r="R1673" s="63">
        <v>3</v>
      </c>
      <c r="S1673" s="139" t="s">
        <v>2852</v>
      </c>
      <c r="AA1673" s="64" t="s">
        <v>140</v>
      </c>
    </row>
    <row r="1674" spans="1:27" ht="26.5" customHeight="1" x14ac:dyDescent="0.35">
      <c r="A1674" s="10">
        <f t="shared" si="68"/>
        <v>14</v>
      </c>
      <c r="B1674" s="63">
        <f t="shared" si="67"/>
        <v>14</v>
      </c>
      <c r="C1674" s="398">
        <v>13186772</v>
      </c>
      <c r="D1674" s="146">
        <v>45017</v>
      </c>
      <c r="E1674" s="34" t="s">
        <v>2853</v>
      </c>
      <c r="F1674" s="34" t="s">
        <v>80</v>
      </c>
      <c r="G1674" s="34" t="s">
        <v>10</v>
      </c>
      <c r="H1674" s="34" t="s">
        <v>223</v>
      </c>
      <c r="I1674" s="34" t="s">
        <v>233</v>
      </c>
      <c r="J1674" s="34" t="s">
        <v>220</v>
      </c>
      <c r="K1674" s="4" t="str">
        <f>IF(_xlfn.XLOOKUP(LEFT(F1674,12),'Reference_data '!G:G,'Reference_data '!I:I,"First Error",0,1)="First Error",_xlfn.XLOOKUP(LEFT(F1674,7),'Reference_data '!G:G,'Reference_data '!H:H,"Second Error",0,1),_xlfn.XLOOKUP(LEFT(F1674,12),'Reference_data '!G:G,'Reference_data '!I:I,"First Error",0,1))</f>
        <v>PACKING</v>
      </c>
      <c r="L1674" s="63">
        <v>3070</v>
      </c>
      <c r="M1674" s="10" t="str">
        <f>VLOOKUP(L1674,'Reference_data '!$A$2:$B$17,2,0)</f>
        <v>Mahesh</v>
      </c>
      <c r="N1674" s="10" t="str">
        <f>VLOOKUP(L1674,'Reference_data '!$A$2:$C$18,3,0)</f>
        <v>MEC</v>
      </c>
      <c r="O1674" s="134">
        <v>45017</v>
      </c>
      <c r="Q1674" s="134">
        <v>45017</v>
      </c>
      <c r="R1674" s="63">
        <v>2</v>
      </c>
      <c r="S1674" s="139" t="s">
        <v>2854</v>
      </c>
      <c r="AA1674" s="64" t="s">
        <v>140</v>
      </c>
    </row>
    <row r="1675" spans="1:27" ht="26.5" customHeight="1" x14ac:dyDescent="0.35">
      <c r="A1675" s="10">
        <f t="shared" si="68"/>
        <v>14</v>
      </c>
      <c r="B1675" s="63" t="str">
        <f t="shared" si="67"/>
        <v/>
      </c>
      <c r="C1675" s="398">
        <v>13186773</v>
      </c>
      <c r="D1675" s="146">
        <v>45017</v>
      </c>
      <c r="E1675" s="34" t="s">
        <v>2855</v>
      </c>
      <c r="F1675" s="34" t="s">
        <v>42</v>
      </c>
      <c r="G1675" s="34" t="s">
        <v>117</v>
      </c>
      <c r="H1675" s="34" t="s">
        <v>223</v>
      </c>
      <c r="I1675" s="34" t="s">
        <v>233</v>
      </c>
      <c r="J1675" s="34" t="s">
        <v>374</v>
      </c>
      <c r="K1675" s="4" t="str">
        <f>IF(_xlfn.XLOOKUP(LEFT(F1675,12),'Reference_data '!G:G,'Reference_data '!I:I,"First Error",0,1)="First Error",_xlfn.XLOOKUP(LEFT(F1675,7),'Reference_data '!G:G,'Reference_data '!H:H,"Second Error",0,1),_xlfn.XLOOKUP(LEFT(F1675,12),'Reference_data '!G:G,'Reference_data '!I:I,"First Error",0,1))</f>
        <v>REFINERY</v>
      </c>
      <c r="L1675" s="63">
        <v>8</v>
      </c>
      <c r="M1675" s="10" t="s">
        <v>585</v>
      </c>
      <c r="N1675" s="10" t="str">
        <f>VLOOKUP(L1675,'Reference_data '!$A$2:$C$18,3,0)</f>
        <v>EXT</v>
      </c>
      <c r="O1675" s="134">
        <v>45024</v>
      </c>
      <c r="S1675" s="139" t="s">
        <v>2856</v>
      </c>
    </row>
    <row r="1676" spans="1:27" ht="26.5" customHeight="1" x14ac:dyDescent="0.35">
      <c r="A1676" s="10">
        <f t="shared" si="68"/>
        <v>14</v>
      </c>
      <c r="B1676" s="63">
        <f t="shared" si="67"/>
        <v>14</v>
      </c>
      <c r="C1676" s="398">
        <v>13186784</v>
      </c>
      <c r="D1676" s="146">
        <v>45017</v>
      </c>
      <c r="E1676" s="34" t="s">
        <v>2857</v>
      </c>
      <c r="F1676" s="34" t="s">
        <v>138</v>
      </c>
      <c r="G1676" s="34" t="s">
        <v>10</v>
      </c>
      <c r="H1676" s="34" t="s">
        <v>218</v>
      </c>
      <c r="I1676" s="34" t="s">
        <v>251</v>
      </c>
      <c r="J1676" s="34" t="s">
        <v>220</v>
      </c>
      <c r="K1676" s="4" t="str">
        <f>IF(_xlfn.XLOOKUP(LEFT(F1676,12),'Reference_data '!G:G,'Reference_data '!I:I,"First Error",0,1)="First Error",_xlfn.XLOOKUP(LEFT(F1676,7),'Reference_data '!G:G,'Reference_data '!H:H,"Second Error",0,1),_xlfn.XLOOKUP(LEFT(F1676,12),'Reference_data '!G:G,'Reference_data '!I:I,"First Error",0,1))</f>
        <v>REFINERY-BLEACHING PHYSICAL REFINERY 800 TPD</v>
      </c>
      <c r="L1676" s="63">
        <v>2787</v>
      </c>
      <c r="M1676" s="10" t="str">
        <f>VLOOKUP(L1676,'Reference_data '!$A$2:$B$17,2,0)</f>
        <v>Vikram</v>
      </c>
      <c r="N1676" s="10" t="str">
        <f>VLOOKUP(L1676,'Reference_data '!$A$2:$C$18,3,0)</f>
        <v>MEC</v>
      </c>
      <c r="O1676" s="134">
        <v>45017</v>
      </c>
      <c r="Q1676" s="134">
        <v>45017</v>
      </c>
      <c r="R1676" s="63">
        <v>1</v>
      </c>
      <c r="AA1676" s="64" t="s">
        <v>140</v>
      </c>
    </row>
    <row r="1677" spans="1:27" ht="26.5" customHeight="1" x14ac:dyDescent="0.35">
      <c r="A1677" s="10">
        <f t="shared" si="68"/>
        <v>14</v>
      </c>
      <c r="B1677" s="63">
        <f t="shared" si="67"/>
        <v>14</v>
      </c>
      <c r="C1677" s="398">
        <v>13186834</v>
      </c>
      <c r="D1677" s="146">
        <v>45017</v>
      </c>
      <c r="E1677" s="34" t="s">
        <v>2858</v>
      </c>
      <c r="F1677" s="34" t="s">
        <v>12</v>
      </c>
      <c r="G1677" s="34" t="s">
        <v>10</v>
      </c>
      <c r="H1677" s="34" t="s">
        <v>218</v>
      </c>
      <c r="I1677" s="34" t="s">
        <v>263</v>
      </c>
      <c r="J1677" s="34" t="s">
        <v>220</v>
      </c>
      <c r="K1677" s="4" t="str">
        <f>IF(_xlfn.XLOOKUP(LEFT(F1677,12),'Reference_data '!G:G,'Reference_data '!I:I,"First Error",0,1)="First Error",_xlfn.XLOOKUP(LEFT(F1677,7),'Reference_data '!G:G,'Reference_data '!H:H,"Second Error",0,1),_xlfn.XLOOKUP(LEFT(F1677,12),'Reference_data '!G:G,'Reference_data '!I:I,"First Error",0,1))</f>
        <v>REFINERY-ACID OIL</v>
      </c>
      <c r="L1677" s="63">
        <v>3347</v>
      </c>
      <c r="M1677" s="10" t="str">
        <f>VLOOKUP(L1677,'Reference_data '!$A$2:$B$17,2,0)</f>
        <v>Debabrata</v>
      </c>
      <c r="N1677" s="10" t="str">
        <f>VLOOKUP(L1677,'Reference_data '!$A$2:$C$18,3,0)</f>
        <v>MEC</v>
      </c>
      <c r="O1677" s="134">
        <v>45017</v>
      </c>
      <c r="Q1677" s="134">
        <v>45017</v>
      </c>
      <c r="R1677" s="63">
        <v>2.5</v>
      </c>
      <c r="S1677" s="139" t="s">
        <v>2859</v>
      </c>
      <c r="AA1677" s="64" t="s">
        <v>66</v>
      </c>
    </row>
    <row r="1678" spans="1:27" ht="26.5" customHeight="1" x14ac:dyDescent="0.35">
      <c r="A1678" s="10">
        <f t="shared" si="68"/>
        <v>14</v>
      </c>
      <c r="B1678" s="63">
        <f t="shared" si="67"/>
        <v>14</v>
      </c>
      <c r="C1678" s="398">
        <v>13186842</v>
      </c>
      <c r="D1678" s="146">
        <v>45017</v>
      </c>
      <c r="E1678" s="34" t="s">
        <v>2860</v>
      </c>
      <c r="F1678" s="34" t="s">
        <v>2378</v>
      </c>
      <c r="G1678" s="34" t="s">
        <v>10</v>
      </c>
      <c r="H1678" s="34" t="s">
        <v>218</v>
      </c>
      <c r="I1678" s="34" t="s">
        <v>263</v>
      </c>
      <c r="J1678" s="34" t="s">
        <v>220</v>
      </c>
      <c r="K1678" s="4" t="str">
        <f>IF(_xlfn.XLOOKUP(LEFT(F1678,12),'Reference_data '!G:G,'Reference_data '!I:I,"First Error",0,1)="First Error",_xlfn.XLOOKUP(LEFT(F1678,7),'Reference_data '!G:G,'Reference_data '!H:H,"Second Error",0,1),_xlfn.XLOOKUP(LEFT(F1678,12),'Reference_data '!G:G,'Reference_data '!I:I,"First Error",0,1))</f>
        <v>REFINERY-NEW CIE PLANT  300 TPD</v>
      </c>
      <c r="L1678" s="63">
        <v>3347</v>
      </c>
      <c r="M1678" s="10" t="str">
        <f>VLOOKUP(L1678,'Reference_data '!$A$2:$B$17,2,0)</f>
        <v>Debabrata</v>
      </c>
      <c r="N1678" s="10" t="str">
        <f>VLOOKUP(L1678,'Reference_data '!$A$2:$C$18,3,0)</f>
        <v>MEC</v>
      </c>
      <c r="O1678" s="134">
        <v>45017</v>
      </c>
      <c r="Q1678" s="134">
        <v>45017</v>
      </c>
      <c r="R1678" s="63">
        <v>2.5</v>
      </c>
    </row>
    <row r="1679" spans="1:27" ht="26.5" customHeight="1" x14ac:dyDescent="0.35">
      <c r="A1679" s="10">
        <f t="shared" si="68"/>
        <v>14</v>
      </c>
      <c r="B1679" s="63">
        <f t="shared" si="67"/>
        <v>1</v>
      </c>
      <c r="C1679" s="398">
        <v>13186873</v>
      </c>
      <c r="D1679" s="146">
        <v>45018</v>
      </c>
      <c r="E1679" s="34" t="s">
        <v>2861</v>
      </c>
      <c r="F1679" s="34" t="s">
        <v>133</v>
      </c>
      <c r="G1679" s="34" t="s">
        <v>10</v>
      </c>
      <c r="H1679" s="34" t="s">
        <v>218</v>
      </c>
      <c r="I1679" s="34" t="s">
        <v>287</v>
      </c>
      <c r="J1679" s="34" t="s">
        <v>220</v>
      </c>
      <c r="K1679" s="4" t="str">
        <f>IF(_xlfn.XLOOKUP(LEFT(F1679,12),'Reference_data '!G:G,'Reference_data '!I:I,"First Error",0,1)="First Error",_xlfn.XLOOKUP(LEFT(F1679,7),'Reference_data '!G:G,'Reference_data '!H:H,"Second Error",0,1),_xlfn.XLOOKUP(LEFT(F1679,12),'Reference_data '!G:G,'Reference_data '!I:I,"First Error",0,1))</f>
        <v>REFINERY-MULTISTOCK DEO REFINERY 200 TPD</v>
      </c>
      <c r="M1679" s="10" t="e">
        <f>VLOOKUP(L1679,'Reference_data '!$A$2:$B$17,2,0)</f>
        <v>#N/A</v>
      </c>
      <c r="N1679" s="10" t="e">
        <f>VLOOKUP(L1679,'Reference_data '!$A$2:$C$18,3,0)</f>
        <v>#N/A</v>
      </c>
    </row>
    <row r="1680" spans="1:27" ht="26.5" customHeight="1" x14ac:dyDescent="0.35">
      <c r="A1680" s="10">
        <f t="shared" si="68"/>
        <v>14</v>
      </c>
      <c r="B1680" s="63">
        <f t="shared" si="67"/>
        <v>14</v>
      </c>
      <c r="C1680" s="398">
        <v>13186924</v>
      </c>
      <c r="D1680" s="146">
        <v>45018</v>
      </c>
      <c r="E1680" s="34" t="s">
        <v>2862</v>
      </c>
      <c r="F1680" s="34" t="s">
        <v>160</v>
      </c>
      <c r="G1680" s="34" t="s">
        <v>10</v>
      </c>
      <c r="H1680" s="34" t="s">
        <v>218</v>
      </c>
      <c r="I1680" s="34" t="s">
        <v>287</v>
      </c>
      <c r="J1680" s="34" t="s">
        <v>220</v>
      </c>
      <c r="K1680" s="4" t="str">
        <f>IF(_xlfn.XLOOKUP(LEFT(F1680,12),'Reference_data '!G:G,'Reference_data '!I:I,"First Error",0,1)="First Error",_xlfn.XLOOKUP(LEFT(F1680,7),'Reference_data '!G:G,'Reference_data '!H:H,"Second Error",0,1),_xlfn.XLOOKUP(LEFT(F1680,12),'Reference_data '!G:G,'Reference_data '!I:I,"First Error",0,1))</f>
        <v>REFINERY-NEW CIE PLANT  300 TPD</v>
      </c>
      <c r="L1680" s="63">
        <v>2781</v>
      </c>
      <c r="M1680" s="10" t="str">
        <f>VLOOKUP(L1680,'Reference_data '!$A$2:$B$17,2,0)</f>
        <v>Bhim Rao</v>
      </c>
      <c r="N1680" s="10" t="str">
        <f>VLOOKUP(L1680,'Reference_data '!$A$2:$C$18,3,0)</f>
        <v>MEC</v>
      </c>
      <c r="O1680" s="134">
        <v>45017</v>
      </c>
      <c r="Q1680" s="134">
        <v>45017</v>
      </c>
      <c r="R1680" s="63">
        <v>1</v>
      </c>
      <c r="AA1680" s="64" t="s">
        <v>14</v>
      </c>
    </row>
    <row r="1681" spans="1:27" ht="26.5" customHeight="1" x14ac:dyDescent="0.35">
      <c r="A1681" s="10">
        <f t="shared" si="68"/>
        <v>14</v>
      </c>
      <c r="B1681" s="63">
        <f t="shared" si="67"/>
        <v>1</v>
      </c>
      <c r="C1681" s="398">
        <v>13186925</v>
      </c>
      <c r="D1681" s="146">
        <v>45018</v>
      </c>
      <c r="E1681" s="34" t="s">
        <v>2863</v>
      </c>
      <c r="F1681" s="34" t="s">
        <v>63</v>
      </c>
      <c r="G1681" s="34" t="s">
        <v>10</v>
      </c>
      <c r="H1681" s="34" t="s">
        <v>218</v>
      </c>
      <c r="I1681" s="34" t="s">
        <v>287</v>
      </c>
      <c r="J1681" s="34" t="s">
        <v>220</v>
      </c>
      <c r="K1681" s="4" t="str">
        <f>IF(_xlfn.XLOOKUP(LEFT(F1681,12),'Reference_data '!G:G,'Reference_data '!I:I,"First Error",0,1)="First Error",_xlfn.XLOOKUP(LEFT(F1681,7),'Reference_data '!G:G,'Reference_data '!H:H,"Second Error",0,1),_xlfn.XLOOKUP(LEFT(F1681,12),'Reference_data '!G:G,'Reference_data '!I:I,"First Error",0,1))</f>
        <v>REFINERY-RAW PRODUCT TANKFARM RMFG</v>
      </c>
      <c r="L1681" s="63">
        <v>2787</v>
      </c>
      <c r="M1681" s="10" t="str">
        <f>VLOOKUP(L1681,'Reference_data '!$A$2:$B$17,2,0)</f>
        <v>Vikram</v>
      </c>
      <c r="N1681" s="10" t="str">
        <f>VLOOKUP(L1681,'Reference_data '!$A$2:$C$18,3,0)</f>
        <v>MEC</v>
      </c>
    </row>
    <row r="1682" spans="1:27" ht="26.5" customHeight="1" x14ac:dyDescent="0.35">
      <c r="A1682" s="10">
        <f t="shared" si="68"/>
        <v>14</v>
      </c>
      <c r="B1682" s="63">
        <f t="shared" si="67"/>
        <v>1</v>
      </c>
      <c r="C1682" s="398">
        <v>13186926</v>
      </c>
      <c r="D1682" s="146">
        <v>45018</v>
      </c>
      <c r="E1682" s="34" t="s">
        <v>2864</v>
      </c>
      <c r="F1682" s="34" t="s">
        <v>1106</v>
      </c>
      <c r="G1682" s="34" t="s">
        <v>10</v>
      </c>
      <c r="H1682" s="34" t="s">
        <v>218</v>
      </c>
      <c r="I1682" s="34" t="s">
        <v>287</v>
      </c>
      <c r="J1682" s="34" t="s">
        <v>220</v>
      </c>
      <c r="K1682" s="4" t="str">
        <f>IF(_xlfn.XLOOKUP(LEFT(F1682,12),'Reference_data '!G:G,'Reference_data '!I:I,"First Error",0,1)="First Error",_xlfn.XLOOKUP(LEFT(F1682,7),'Reference_data '!G:G,'Reference_data '!H:H,"Second Error",0,1),_xlfn.XLOOKUP(LEFT(F1682,12),'Reference_data '!G:G,'Reference_data '!I:I,"First Error",0,1))</f>
        <v>REFINERY-BLEACHING CHEMICAL REFINERY 600 TPD</v>
      </c>
      <c r="M1682" s="10" t="e">
        <f>VLOOKUP(L1682,'Reference_data '!$A$2:$B$17,2,0)</f>
        <v>#N/A</v>
      </c>
      <c r="N1682" s="10" t="e">
        <f>VLOOKUP(L1682,'Reference_data '!$A$2:$C$18,3,0)</f>
        <v>#N/A</v>
      </c>
    </row>
    <row r="1683" spans="1:27" ht="26.5" customHeight="1" x14ac:dyDescent="0.35">
      <c r="A1683" s="10">
        <f t="shared" si="68"/>
        <v>14</v>
      </c>
      <c r="B1683" s="63">
        <f t="shared" si="67"/>
        <v>14</v>
      </c>
      <c r="C1683" s="398">
        <v>13186971</v>
      </c>
      <c r="D1683" s="146">
        <v>45018</v>
      </c>
      <c r="E1683" s="34" t="s">
        <v>2865</v>
      </c>
      <c r="F1683" s="34" t="s">
        <v>63</v>
      </c>
      <c r="G1683" s="34" t="s">
        <v>61</v>
      </c>
      <c r="H1683" s="34" t="s">
        <v>218</v>
      </c>
      <c r="I1683" s="34" t="s">
        <v>291</v>
      </c>
      <c r="J1683" s="34" t="s">
        <v>220</v>
      </c>
      <c r="K1683" s="4" t="str">
        <f>IF(_xlfn.XLOOKUP(LEFT(F1683,12),'Reference_data '!G:G,'Reference_data '!I:I,"First Error",0,1)="First Error",_xlfn.XLOOKUP(LEFT(F1683,7),'Reference_data '!G:G,'Reference_data '!H:H,"Second Error",0,1),_xlfn.XLOOKUP(LEFT(F1683,12),'Reference_data '!G:G,'Reference_data '!I:I,"First Error",0,1))</f>
        <v>REFINERY-RAW PRODUCT TANKFARM RMFG</v>
      </c>
      <c r="L1683" s="63">
        <v>2787</v>
      </c>
      <c r="M1683" s="10" t="str">
        <f>VLOOKUP(L1683,'Reference_data '!$A$2:$B$17,2,0)</f>
        <v>Vikram</v>
      </c>
      <c r="N1683" s="10" t="str">
        <f>VLOOKUP(L1683,'Reference_data '!$A$2:$C$18,3,0)</f>
        <v>MEC</v>
      </c>
      <c r="O1683" s="134">
        <v>45018</v>
      </c>
      <c r="Q1683" s="134">
        <v>45018</v>
      </c>
      <c r="R1683" s="63">
        <v>1</v>
      </c>
      <c r="S1683" s="139" t="s">
        <v>1426</v>
      </c>
      <c r="AA1683" s="64" t="s">
        <v>140</v>
      </c>
    </row>
    <row r="1684" spans="1:27" ht="26.5" customHeight="1" x14ac:dyDescent="0.35">
      <c r="A1684" s="10">
        <f t="shared" si="68"/>
        <v>14</v>
      </c>
      <c r="B1684" s="63" t="str">
        <f t="shared" si="67"/>
        <v/>
      </c>
      <c r="C1684" s="398">
        <v>13186972</v>
      </c>
      <c r="D1684" s="146">
        <v>45018</v>
      </c>
      <c r="E1684" s="34" t="s">
        <v>2866</v>
      </c>
      <c r="F1684" s="34" t="s">
        <v>1553</v>
      </c>
      <c r="G1684" s="34" t="s">
        <v>10</v>
      </c>
      <c r="H1684" s="34" t="s">
        <v>218</v>
      </c>
      <c r="I1684" s="34" t="s">
        <v>291</v>
      </c>
      <c r="J1684" s="34" t="s">
        <v>246</v>
      </c>
      <c r="K1684" s="4" t="str">
        <f>IF(_xlfn.XLOOKUP(LEFT(F1684,12),'Reference_data '!G:G,'Reference_data '!I:I,"First Error",0,1)="First Error",_xlfn.XLOOKUP(LEFT(F1684,7),'Reference_data '!G:G,'Reference_data '!H:H,"Second Error",0,1),_xlfn.XLOOKUP(LEFT(F1684,12),'Reference_data '!G:G,'Reference_data '!I:I,"First Error",0,1))</f>
        <v>PACKING TANKFARM PMFG</v>
      </c>
      <c r="M1684" s="10" t="e">
        <f>VLOOKUP(L1684,'Reference_data '!$A$2:$B$17,2,0)</f>
        <v>#N/A</v>
      </c>
      <c r="N1684" s="10" t="e">
        <f>VLOOKUP(L1684,'Reference_data '!$A$2:$C$18,3,0)</f>
        <v>#N/A</v>
      </c>
    </row>
    <row r="1685" spans="1:27" ht="26.5" customHeight="1" x14ac:dyDescent="0.35">
      <c r="A1685" s="10">
        <f t="shared" si="68"/>
        <v>14</v>
      </c>
      <c r="B1685" s="63">
        <f t="shared" ref="B1685" si="69">IF(J1685="COMP",WEEKNUM(Q1685,16),"")</f>
        <v>14</v>
      </c>
      <c r="C1685" s="398">
        <v>13186973</v>
      </c>
      <c r="D1685" s="146">
        <v>45018</v>
      </c>
      <c r="E1685" s="34" t="s">
        <v>2867</v>
      </c>
      <c r="F1685" s="34" t="s">
        <v>2868</v>
      </c>
      <c r="G1685" s="34" t="s">
        <v>61</v>
      </c>
      <c r="H1685" s="34" t="s">
        <v>218</v>
      </c>
      <c r="I1685" s="34" t="s">
        <v>291</v>
      </c>
      <c r="J1685" s="34" t="s">
        <v>220</v>
      </c>
      <c r="K1685" s="4" t="str">
        <f>IF(_xlfn.XLOOKUP(LEFT(F1685,12),'Reference_data '!G:G,'Reference_data '!I:I,"First Error",0,1)="First Error",_xlfn.XLOOKUP(LEFT(F1685,7),'Reference_data '!G:G,'Reference_data '!H:H,"Second Error",0,1),_xlfn.XLOOKUP(LEFT(F1685,12),'Reference_data '!G:G,'Reference_data '!I:I,"First Error",0,1))</f>
        <v>REFINERY-NEUTRILIZATION CHEMICAL REFINERY 600 TPD</v>
      </c>
      <c r="L1685" s="63">
        <v>3195</v>
      </c>
      <c r="M1685" s="10" t="str">
        <f>VLOOKUP(L1685,'Reference_data '!$A$2:$B$17,2,0)</f>
        <v>Mehul</v>
      </c>
      <c r="N1685" s="10" t="str">
        <f>VLOOKUP(L1685,'Reference_data '!$A$2:$C$18,3,0)</f>
        <v>ELE</v>
      </c>
      <c r="O1685" s="134">
        <v>45019</v>
      </c>
      <c r="Q1685" s="134">
        <v>45019</v>
      </c>
      <c r="R1685" s="63">
        <v>1</v>
      </c>
      <c r="S1685" s="139" t="s">
        <v>2869</v>
      </c>
      <c r="AA1685" s="64" t="s">
        <v>140</v>
      </c>
    </row>
    <row r="1686" spans="1:27" ht="26.5" customHeight="1" x14ac:dyDescent="0.35">
      <c r="A1686" s="10">
        <f t="shared" si="68"/>
        <v>14</v>
      </c>
      <c r="B1686" s="63">
        <f t="shared" si="67"/>
        <v>1</v>
      </c>
      <c r="C1686" s="398">
        <v>13186973</v>
      </c>
      <c r="D1686" s="146">
        <v>45018</v>
      </c>
      <c r="E1686" s="34" t="s">
        <v>2867</v>
      </c>
      <c r="F1686" s="34" t="s">
        <v>2868</v>
      </c>
      <c r="G1686" s="34" t="s">
        <v>61</v>
      </c>
      <c r="H1686" s="34" t="s">
        <v>218</v>
      </c>
      <c r="I1686" s="34" t="s">
        <v>291</v>
      </c>
      <c r="J1686" s="34" t="s">
        <v>220</v>
      </c>
      <c r="K1686" s="4" t="str">
        <f>IF(_xlfn.XLOOKUP(LEFT(F1686,12),'Reference_data '!G:G,'Reference_data '!I:I,"First Error",0,1)="First Error",_xlfn.XLOOKUP(LEFT(F1686,7),'Reference_data '!G:G,'Reference_data '!H:H,"Second Error",0,1),_xlfn.XLOOKUP(LEFT(F1686,12),'Reference_data '!G:G,'Reference_data '!I:I,"First Error",0,1))</f>
        <v>REFINERY-NEUTRILIZATION CHEMICAL REFINERY 600 TPD</v>
      </c>
      <c r="L1686" s="63">
        <v>2787</v>
      </c>
      <c r="M1686" s="10" t="str">
        <f>VLOOKUP(L1686,'Reference_data '!$A$2:$B$17,2,0)</f>
        <v>Vikram</v>
      </c>
      <c r="N1686" s="10" t="str">
        <f>VLOOKUP(L1686,'Reference_data '!$A$2:$C$18,3,0)</f>
        <v>MEC</v>
      </c>
    </row>
    <row r="1687" spans="1:27" ht="26.5" customHeight="1" x14ac:dyDescent="0.35">
      <c r="A1687" s="10">
        <f t="shared" si="68"/>
        <v>14</v>
      </c>
      <c r="B1687" s="63">
        <f t="shared" si="67"/>
        <v>14</v>
      </c>
      <c r="C1687" s="398">
        <v>13187028</v>
      </c>
      <c r="D1687" s="146">
        <v>45018</v>
      </c>
      <c r="E1687" s="34" t="s">
        <v>2870</v>
      </c>
      <c r="F1687" s="34" t="s">
        <v>1449</v>
      </c>
      <c r="G1687" s="34" t="s">
        <v>10</v>
      </c>
      <c r="H1687" s="34" t="s">
        <v>218</v>
      </c>
      <c r="I1687" s="34" t="s">
        <v>219</v>
      </c>
      <c r="J1687" s="34" t="s">
        <v>220</v>
      </c>
      <c r="K1687" s="4" t="str">
        <f>IF(_xlfn.XLOOKUP(LEFT(F1687,12),'Reference_data '!G:G,'Reference_data '!I:I,"First Error",0,1)="First Error",_xlfn.XLOOKUP(LEFT(F1687,7),'Reference_data '!G:G,'Reference_data '!H:H,"Second Error",0,1),_xlfn.XLOOKUP(LEFT(F1687,12),'Reference_data '!G:G,'Reference_data '!I:I,"First Error",0,1))</f>
        <v>PACKING</v>
      </c>
      <c r="L1687" s="63">
        <v>2787</v>
      </c>
      <c r="M1687" s="10" t="str">
        <f>VLOOKUP(L1687,'Reference_data '!$A$2:$B$17,2,0)</f>
        <v>Vikram</v>
      </c>
      <c r="N1687" s="10" t="str">
        <f>VLOOKUP(L1687,'Reference_data '!$A$2:$C$18,3,0)</f>
        <v>MEC</v>
      </c>
      <c r="O1687" s="134">
        <v>45018</v>
      </c>
      <c r="Q1687" s="134">
        <v>45018</v>
      </c>
      <c r="R1687" s="63">
        <v>1</v>
      </c>
      <c r="S1687" s="139" t="s">
        <v>2871</v>
      </c>
      <c r="AA1687" s="64" t="s">
        <v>140</v>
      </c>
    </row>
    <row r="1688" spans="1:27" ht="26.5" customHeight="1" x14ac:dyDescent="0.35">
      <c r="A1688" s="10">
        <f t="shared" si="68"/>
        <v>14</v>
      </c>
      <c r="B1688" s="63">
        <f t="shared" ref="B1688" si="70">IF(J1688="COMP",WEEKNUM(Q1688,16),"")</f>
        <v>14</v>
      </c>
      <c r="C1688" s="398">
        <v>13187095</v>
      </c>
      <c r="D1688" s="146">
        <v>45018</v>
      </c>
      <c r="E1688" s="34" t="s">
        <v>2872</v>
      </c>
      <c r="F1688" s="34" t="s">
        <v>1921</v>
      </c>
      <c r="G1688" s="34" t="s">
        <v>61</v>
      </c>
      <c r="H1688" s="34" t="s">
        <v>327</v>
      </c>
      <c r="I1688" s="34" t="s">
        <v>697</v>
      </c>
      <c r="J1688" s="34" t="s">
        <v>220</v>
      </c>
      <c r="K1688" s="4" t="str">
        <f>IF(_xlfn.XLOOKUP(LEFT(F1688,12),'Reference_data '!G:G,'Reference_data '!I:I,"First Error",0,1)="First Error",_xlfn.XLOOKUP(LEFT(F1688,7),'Reference_data '!G:G,'Reference_data '!H:H,"Second Error",0,1),_xlfn.XLOOKUP(LEFT(F1688,12),'Reference_data '!G:G,'Reference_data '!I:I,"First Error",0,1))</f>
        <v>PACKING</v>
      </c>
      <c r="L1688" s="63">
        <v>2792</v>
      </c>
      <c r="M1688" s="10" t="str">
        <f>VLOOKUP(L1688,'Reference_data '!$A$2:$B$17,2,0)</f>
        <v>Bhagat</v>
      </c>
      <c r="N1688" s="10" t="str">
        <f>VLOOKUP(L1688,'Reference_data '!$A$2:$C$18,3,0)</f>
        <v>ELE</v>
      </c>
      <c r="O1688" s="134">
        <v>45018</v>
      </c>
      <c r="Q1688" s="134">
        <v>45018</v>
      </c>
      <c r="R1688" s="63">
        <v>1</v>
      </c>
      <c r="AA1688" s="64" t="s">
        <v>140</v>
      </c>
    </row>
    <row r="1689" spans="1:27" ht="26.5" customHeight="1" x14ac:dyDescent="0.35">
      <c r="A1689" s="10">
        <f t="shared" si="68"/>
        <v>14</v>
      </c>
      <c r="B1689" s="63">
        <f t="shared" si="67"/>
        <v>14</v>
      </c>
      <c r="C1689" s="398">
        <v>13187095</v>
      </c>
      <c r="D1689" s="146">
        <v>45018</v>
      </c>
      <c r="E1689" s="34" t="s">
        <v>2872</v>
      </c>
      <c r="F1689" s="34" t="s">
        <v>1921</v>
      </c>
      <c r="G1689" s="34" t="s">
        <v>61</v>
      </c>
      <c r="H1689" s="34" t="s">
        <v>327</v>
      </c>
      <c r="I1689" s="34" t="s">
        <v>697</v>
      </c>
      <c r="J1689" s="34" t="s">
        <v>220</v>
      </c>
      <c r="K1689" s="4" t="str">
        <f>IF(_xlfn.XLOOKUP(LEFT(F1689,12),'Reference_data '!G:G,'Reference_data '!I:I,"First Error",0,1)="First Error",_xlfn.XLOOKUP(LEFT(F1689,7),'Reference_data '!G:G,'Reference_data '!H:H,"Second Error",0,1),_xlfn.XLOOKUP(LEFT(F1689,12),'Reference_data '!G:G,'Reference_data '!I:I,"First Error",0,1))</f>
        <v>PACKING</v>
      </c>
      <c r="L1689" s="63">
        <v>2801</v>
      </c>
      <c r="M1689" s="10" t="str">
        <f>VLOOKUP(L1689,'Reference_data '!$A$2:$B$17,2,0)</f>
        <v>Ramani</v>
      </c>
      <c r="N1689" s="10" t="str">
        <f>VLOOKUP(L1689,'Reference_data '!$A$2:$C$18,3,0)</f>
        <v>INS</v>
      </c>
      <c r="O1689" s="134">
        <v>45018</v>
      </c>
      <c r="Q1689" s="134">
        <v>45018</v>
      </c>
      <c r="R1689" s="63">
        <v>1</v>
      </c>
      <c r="AA1689" s="64" t="s">
        <v>140</v>
      </c>
    </row>
    <row r="1690" spans="1:27" ht="26.5" customHeight="1" x14ac:dyDescent="0.35">
      <c r="A1690" s="10">
        <f t="shared" si="68"/>
        <v>14</v>
      </c>
      <c r="B1690" s="63">
        <f t="shared" si="67"/>
        <v>14</v>
      </c>
      <c r="C1690" s="398">
        <v>13187096</v>
      </c>
      <c r="D1690" s="146">
        <v>45018</v>
      </c>
      <c r="E1690" s="34" t="s">
        <v>2873</v>
      </c>
      <c r="F1690" s="34" t="s">
        <v>684</v>
      </c>
      <c r="G1690" s="34" t="s">
        <v>92</v>
      </c>
      <c r="H1690" s="34" t="s">
        <v>223</v>
      </c>
      <c r="I1690" s="34" t="s">
        <v>697</v>
      </c>
      <c r="J1690" s="34" t="s">
        <v>220</v>
      </c>
      <c r="K1690" s="4" t="str">
        <f>IF(_xlfn.XLOOKUP(LEFT(F1690,12),'Reference_data '!G:G,'Reference_data '!I:I,"First Error",0,1)="First Error",_xlfn.XLOOKUP(LEFT(F1690,7),'Reference_data '!G:G,'Reference_data '!H:H,"Second Error",0,1),_xlfn.XLOOKUP(LEFT(F1690,12),'Reference_data '!G:G,'Reference_data '!I:I,"First Error",0,1))</f>
        <v>PACKING</v>
      </c>
      <c r="L1690" s="63">
        <v>2801</v>
      </c>
      <c r="M1690" s="10" t="str">
        <f>VLOOKUP(L1690,'Reference_data '!$A$2:$B$17,2,0)</f>
        <v>Ramani</v>
      </c>
      <c r="N1690" s="10" t="str">
        <f>VLOOKUP(L1690,'Reference_data '!$A$2:$C$18,3,0)</f>
        <v>INS</v>
      </c>
      <c r="O1690" s="134">
        <v>45018</v>
      </c>
      <c r="Q1690" s="134">
        <v>45018</v>
      </c>
      <c r="R1690" s="63">
        <v>1</v>
      </c>
      <c r="AA1690" s="64" t="s">
        <v>140</v>
      </c>
    </row>
    <row r="1691" spans="1:27" ht="26.5" customHeight="1" x14ac:dyDescent="0.35">
      <c r="A1691" s="10">
        <f t="shared" si="68"/>
        <v>14</v>
      </c>
      <c r="B1691" s="63">
        <f t="shared" ref="B1691" si="71">IF(J1691="COMP",WEEKNUM(Q1691,16),"")</f>
        <v>14</v>
      </c>
      <c r="C1691" s="398">
        <v>13187097</v>
      </c>
      <c r="D1691" s="146">
        <v>45018</v>
      </c>
      <c r="E1691" s="34" t="s">
        <v>2874</v>
      </c>
      <c r="F1691" s="34" t="s">
        <v>1445</v>
      </c>
      <c r="G1691" s="34" t="s">
        <v>92</v>
      </c>
      <c r="H1691" s="34" t="s">
        <v>223</v>
      </c>
      <c r="I1691" s="34" t="s">
        <v>697</v>
      </c>
      <c r="J1691" s="34" t="s">
        <v>220</v>
      </c>
      <c r="K1691" s="4" t="str">
        <f>IF(_xlfn.XLOOKUP(LEFT(F1691,12),'Reference_data '!G:G,'Reference_data '!I:I,"First Error",0,1)="First Error",_xlfn.XLOOKUP(LEFT(F1691,7),'Reference_data '!G:G,'Reference_data '!H:H,"Second Error",0,1),_xlfn.XLOOKUP(LEFT(F1691,12),'Reference_data '!G:G,'Reference_data '!I:I,"First Error",0,1))</f>
        <v>PACKING</v>
      </c>
      <c r="L1691" s="63">
        <v>2792</v>
      </c>
      <c r="M1691" s="10" t="str">
        <f>VLOOKUP(L1691,'Reference_data '!$A$2:$B$17,2,0)</f>
        <v>Bhagat</v>
      </c>
      <c r="N1691" s="10" t="str">
        <f>VLOOKUP(L1691,'Reference_data '!$A$2:$C$18,3,0)</f>
        <v>ELE</v>
      </c>
      <c r="O1691" s="134">
        <v>45018</v>
      </c>
      <c r="Q1691" s="134">
        <v>45018</v>
      </c>
      <c r="R1691" s="63">
        <v>2</v>
      </c>
      <c r="AA1691" s="64" t="s">
        <v>140</v>
      </c>
    </row>
    <row r="1692" spans="1:27" ht="26.5" customHeight="1" x14ac:dyDescent="0.35">
      <c r="A1692" s="10">
        <f t="shared" si="68"/>
        <v>14</v>
      </c>
      <c r="B1692" s="63">
        <f t="shared" si="67"/>
        <v>14</v>
      </c>
      <c r="C1692" s="398">
        <v>13187097</v>
      </c>
      <c r="D1692" s="146">
        <v>45018</v>
      </c>
      <c r="E1692" s="34" t="s">
        <v>2874</v>
      </c>
      <c r="F1692" s="34" t="s">
        <v>1445</v>
      </c>
      <c r="G1692" s="34" t="s">
        <v>92</v>
      </c>
      <c r="H1692" s="34" t="s">
        <v>223</v>
      </c>
      <c r="I1692" s="34" t="s">
        <v>697</v>
      </c>
      <c r="J1692" s="34" t="s">
        <v>220</v>
      </c>
      <c r="K1692" s="4" t="str">
        <f>IF(_xlfn.XLOOKUP(LEFT(F1692,12),'Reference_data '!G:G,'Reference_data '!I:I,"First Error",0,1)="First Error",_xlfn.XLOOKUP(LEFT(F1692,7),'Reference_data '!G:G,'Reference_data '!H:H,"Second Error",0,1),_xlfn.XLOOKUP(LEFT(F1692,12),'Reference_data '!G:G,'Reference_data '!I:I,"First Error",0,1))</f>
        <v>PACKING</v>
      </c>
      <c r="L1692" s="63">
        <v>2801</v>
      </c>
      <c r="M1692" s="10" t="str">
        <f>VLOOKUP(L1692,'Reference_data '!$A$2:$B$17,2,0)</f>
        <v>Ramani</v>
      </c>
      <c r="N1692" s="10" t="str">
        <f>VLOOKUP(L1692,'Reference_data '!$A$2:$C$18,3,0)</f>
        <v>INS</v>
      </c>
      <c r="O1692" s="134">
        <v>45018</v>
      </c>
      <c r="Q1692" s="134">
        <v>45018</v>
      </c>
      <c r="R1692" s="63">
        <v>2.5</v>
      </c>
      <c r="AA1692" s="64" t="s">
        <v>140</v>
      </c>
    </row>
    <row r="1693" spans="1:27" ht="26.5" customHeight="1" x14ac:dyDescent="0.35">
      <c r="A1693" s="10">
        <f t="shared" si="68"/>
        <v>14</v>
      </c>
      <c r="B1693" s="63">
        <f t="shared" si="67"/>
        <v>14</v>
      </c>
      <c r="C1693" s="398">
        <v>13187098</v>
      </c>
      <c r="D1693" s="146">
        <v>45018</v>
      </c>
      <c r="E1693" s="34" t="s">
        <v>2875</v>
      </c>
      <c r="F1693" s="34" t="s">
        <v>1740</v>
      </c>
      <c r="G1693" s="34" t="s">
        <v>92</v>
      </c>
      <c r="H1693" s="34" t="s">
        <v>223</v>
      </c>
      <c r="I1693" s="34" t="s">
        <v>697</v>
      </c>
      <c r="J1693" s="34" t="s">
        <v>220</v>
      </c>
      <c r="K1693" s="4" t="str">
        <f>IF(_xlfn.XLOOKUP(LEFT(F1693,12),'Reference_data '!G:G,'Reference_data '!I:I,"First Error",0,1)="First Error",_xlfn.XLOOKUP(LEFT(F1693,7),'Reference_data '!G:G,'Reference_data '!H:H,"Second Error",0,1),_xlfn.XLOOKUP(LEFT(F1693,12),'Reference_data '!G:G,'Reference_data '!I:I,"First Error",0,1))</f>
        <v>PACKING</v>
      </c>
      <c r="L1693" s="63">
        <v>2801</v>
      </c>
      <c r="M1693" s="10" t="str">
        <f>VLOOKUP(L1693,'Reference_data '!$A$2:$B$17,2,0)</f>
        <v>Ramani</v>
      </c>
      <c r="N1693" s="10" t="str">
        <f>VLOOKUP(L1693,'Reference_data '!$A$2:$C$18,3,0)</f>
        <v>INS</v>
      </c>
      <c r="O1693" s="134">
        <v>45019</v>
      </c>
      <c r="Q1693" s="134">
        <v>45019</v>
      </c>
      <c r="R1693" s="63">
        <v>0.5</v>
      </c>
    </row>
    <row r="1694" spans="1:27" ht="26.5" customHeight="1" x14ac:dyDescent="0.35">
      <c r="A1694" s="10">
        <f t="shared" si="68"/>
        <v>14</v>
      </c>
      <c r="B1694" s="63">
        <f t="shared" si="67"/>
        <v>14</v>
      </c>
      <c r="C1694" s="398">
        <v>13187237</v>
      </c>
      <c r="D1694" s="146">
        <v>45019</v>
      </c>
      <c r="E1694" s="34" t="s">
        <v>2876</v>
      </c>
      <c r="F1694" s="34" t="s">
        <v>946</v>
      </c>
      <c r="G1694" s="34" t="s">
        <v>92</v>
      </c>
      <c r="H1694" s="34" t="s">
        <v>218</v>
      </c>
      <c r="I1694" s="34" t="s">
        <v>285</v>
      </c>
      <c r="J1694" s="34" t="s">
        <v>220</v>
      </c>
      <c r="K1694" s="4" t="str">
        <f>IF(_xlfn.XLOOKUP(LEFT(F1694,12),'Reference_data '!G:G,'Reference_data '!I:I,"First Error",0,1)="First Error",_xlfn.XLOOKUP(LEFT(F1694,7),'Reference_data '!G:G,'Reference_data '!H:H,"Second Error",0,1),_xlfn.XLOOKUP(LEFT(F1694,12),'Reference_data '!G:G,'Reference_data '!I:I,"First Error",0,1))</f>
        <v>PACKING</v>
      </c>
      <c r="L1694" s="63">
        <v>2801</v>
      </c>
      <c r="M1694" s="10" t="str">
        <f>VLOOKUP(L1694,'Reference_data '!$A$2:$B$17,2,0)</f>
        <v>Ramani</v>
      </c>
      <c r="N1694" s="10" t="str">
        <f>VLOOKUP(L1694,'Reference_data '!$A$2:$C$18,3,0)</f>
        <v>INS</v>
      </c>
      <c r="O1694" s="134">
        <v>45020</v>
      </c>
      <c r="Q1694" s="134">
        <v>45019</v>
      </c>
      <c r="S1694" s="139" t="s">
        <v>2877</v>
      </c>
    </row>
    <row r="1695" spans="1:27" ht="26.5" customHeight="1" x14ac:dyDescent="0.35">
      <c r="A1695" s="10">
        <f t="shared" si="68"/>
        <v>14</v>
      </c>
      <c r="B1695" s="63">
        <f t="shared" si="67"/>
        <v>1</v>
      </c>
      <c r="C1695" s="398">
        <v>13187326</v>
      </c>
      <c r="D1695" s="146">
        <v>45019</v>
      </c>
      <c r="E1695" s="34" t="s">
        <v>2850</v>
      </c>
      <c r="F1695" s="34" t="s">
        <v>42</v>
      </c>
      <c r="G1695" s="34" t="s">
        <v>10</v>
      </c>
      <c r="H1695" s="34" t="s">
        <v>218</v>
      </c>
      <c r="I1695" s="34" t="s">
        <v>287</v>
      </c>
      <c r="J1695" s="34" t="s">
        <v>220</v>
      </c>
      <c r="K1695" s="4" t="str">
        <f>IF(_xlfn.XLOOKUP(LEFT(F1695,12),'Reference_data '!G:G,'Reference_data '!I:I,"First Error",0,1)="First Error",_xlfn.XLOOKUP(LEFT(F1695,7),'Reference_data '!G:G,'Reference_data '!H:H,"Second Error",0,1),_xlfn.XLOOKUP(LEFT(F1695,12),'Reference_data '!G:G,'Reference_data '!I:I,"First Error",0,1))</f>
        <v>REFINERY</v>
      </c>
      <c r="M1695" s="10" t="e">
        <f>VLOOKUP(L1695,'Reference_data '!$A$2:$B$17,2,0)</f>
        <v>#N/A</v>
      </c>
      <c r="N1695" s="10" t="e">
        <f>VLOOKUP(L1695,'Reference_data '!$A$2:$C$18,3,0)</f>
        <v>#N/A</v>
      </c>
    </row>
    <row r="1696" spans="1:27" ht="26.5" customHeight="1" x14ac:dyDescent="0.35">
      <c r="A1696" s="10">
        <f t="shared" si="68"/>
        <v>14</v>
      </c>
      <c r="B1696" s="63">
        <f t="shared" si="67"/>
        <v>1</v>
      </c>
      <c r="C1696" s="398">
        <v>13187222</v>
      </c>
      <c r="D1696" s="146">
        <v>45019</v>
      </c>
      <c r="E1696" s="34" t="s">
        <v>2878</v>
      </c>
      <c r="F1696" s="34" t="s">
        <v>1845</v>
      </c>
      <c r="G1696" s="34" t="s">
        <v>92</v>
      </c>
      <c r="H1696" s="34" t="s">
        <v>237</v>
      </c>
      <c r="I1696" s="34" t="s">
        <v>369</v>
      </c>
      <c r="J1696" s="34" t="s">
        <v>220</v>
      </c>
      <c r="K1696" s="4" t="str">
        <f>IF(_xlfn.XLOOKUP(LEFT(F1696,12),'Reference_data '!G:G,'Reference_data '!I:I,"First Error",0,1)="First Error",_xlfn.XLOOKUP(LEFT(F1696,7),'Reference_data '!G:G,'Reference_data '!H:H,"Second Error",0,1),_xlfn.XLOOKUP(LEFT(F1696,12),'Reference_data '!G:G,'Reference_data '!I:I,"First Error",0,1))</f>
        <v>REFINERY-DEODERIZATION PHYSICAL REFINERY 800 TPD</v>
      </c>
      <c r="M1696" s="10" t="e">
        <f>VLOOKUP(L1696,'Reference_data '!$A$2:$B$17,2,0)</f>
        <v>#N/A</v>
      </c>
      <c r="N1696" s="10" t="e">
        <f>VLOOKUP(L1696,'Reference_data '!$A$2:$C$18,3,0)</f>
        <v>#N/A</v>
      </c>
      <c r="S1696" s="139" t="s">
        <v>2879</v>
      </c>
    </row>
    <row r="1697" spans="1:27" ht="26.5" customHeight="1" x14ac:dyDescent="0.35">
      <c r="A1697" s="10">
        <f t="shared" si="68"/>
        <v>14</v>
      </c>
      <c r="B1697" s="63">
        <f t="shared" si="67"/>
        <v>14</v>
      </c>
      <c r="C1697" s="398">
        <v>13187223</v>
      </c>
      <c r="D1697" s="146">
        <v>45019</v>
      </c>
      <c r="E1697" s="34" t="s">
        <v>2880</v>
      </c>
      <c r="F1697" s="34" t="s">
        <v>2881</v>
      </c>
      <c r="G1697" s="34" t="s">
        <v>92</v>
      </c>
      <c r="H1697" s="34" t="s">
        <v>237</v>
      </c>
      <c r="I1697" s="34" t="s">
        <v>369</v>
      </c>
      <c r="J1697" s="34" t="s">
        <v>220</v>
      </c>
      <c r="K1697" s="4" t="str">
        <f>IF(_xlfn.XLOOKUP(LEFT(F1697,12),'Reference_data '!G:G,'Reference_data '!I:I,"First Error",0,1)="First Error",_xlfn.XLOOKUP(LEFT(F1697,7),'Reference_data '!G:G,'Reference_data '!H:H,"Second Error",0,1),_xlfn.XLOOKUP(LEFT(F1697,12),'Reference_data '!G:G,'Reference_data '!I:I,"First Error",0,1))</f>
        <v>REFINERY-HYDROGENATION 150 TPD</v>
      </c>
      <c r="L1697" s="63">
        <v>8</v>
      </c>
      <c r="M1697" s="10" t="s">
        <v>1034</v>
      </c>
      <c r="N1697" s="10" t="str">
        <f>VLOOKUP(L1697,'Reference_data '!$A$2:$C$18,3,0)</f>
        <v>EXT</v>
      </c>
      <c r="O1697" s="134">
        <v>45019</v>
      </c>
      <c r="Q1697" s="134">
        <v>45019</v>
      </c>
    </row>
    <row r="1698" spans="1:27" ht="26.5" customHeight="1" x14ac:dyDescent="0.35">
      <c r="A1698" s="10">
        <f t="shared" si="68"/>
        <v>14</v>
      </c>
      <c r="B1698" s="63">
        <f t="shared" si="67"/>
        <v>1</v>
      </c>
      <c r="C1698" s="398">
        <v>13187432</v>
      </c>
      <c r="D1698" s="146">
        <v>45019</v>
      </c>
      <c r="E1698" s="34" t="s">
        <v>2882</v>
      </c>
      <c r="F1698" s="34" t="s">
        <v>54</v>
      </c>
      <c r="G1698" s="34" t="s">
        <v>92</v>
      </c>
      <c r="H1698" s="34" t="s">
        <v>218</v>
      </c>
      <c r="I1698" s="34" t="s">
        <v>468</v>
      </c>
      <c r="J1698" s="34" t="s">
        <v>220</v>
      </c>
      <c r="K1698" s="4" t="str">
        <f>IF(_xlfn.XLOOKUP(LEFT(F1698,12),'Reference_data '!G:G,'Reference_data '!I:I,"First Error",0,1)="First Error",_xlfn.XLOOKUP(LEFT(F1698,7),'Reference_data '!G:G,'Reference_data '!H:H,"Second Error",0,1),_xlfn.XLOOKUP(LEFT(F1698,12),'Reference_data '!G:G,'Reference_data '!I:I,"First Error",0,1))</f>
        <v>BAKERY 96 TON</v>
      </c>
      <c r="M1698" s="10" t="e">
        <f>VLOOKUP(L1698,'Reference_data '!$A$2:$B$17,2,0)</f>
        <v>#N/A</v>
      </c>
      <c r="N1698" s="10" t="e">
        <f>VLOOKUP(L1698,'Reference_data '!$A$2:$C$18,3,0)</f>
        <v>#N/A</v>
      </c>
    </row>
    <row r="1699" spans="1:27" ht="26.5" customHeight="1" x14ac:dyDescent="0.35">
      <c r="A1699" s="10">
        <f t="shared" si="68"/>
        <v>14</v>
      </c>
      <c r="B1699" s="63">
        <f t="shared" si="67"/>
        <v>1</v>
      </c>
      <c r="C1699" s="398">
        <v>13187433</v>
      </c>
      <c r="D1699" s="146">
        <v>45019</v>
      </c>
      <c r="E1699" s="34" t="s">
        <v>2883</v>
      </c>
      <c r="F1699" s="34" t="s">
        <v>54</v>
      </c>
      <c r="G1699" s="34" t="s">
        <v>92</v>
      </c>
      <c r="H1699" s="34" t="s">
        <v>218</v>
      </c>
      <c r="I1699" s="34" t="s">
        <v>468</v>
      </c>
      <c r="J1699" s="34" t="s">
        <v>220</v>
      </c>
      <c r="K1699" s="4" t="str">
        <f>IF(_xlfn.XLOOKUP(LEFT(F1699,12),'Reference_data '!G:G,'Reference_data '!I:I,"First Error",0,1)="First Error",_xlfn.XLOOKUP(LEFT(F1699,7),'Reference_data '!G:G,'Reference_data '!H:H,"Second Error",0,1),_xlfn.XLOOKUP(LEFT(F1699,12),'Reference_data '!G:G,'Reference_data '!I:I,"First Error",0,1))</f>
        <v>BAKERY 96 TON</v>
      </c>
      <c r="M1699" s="10" t="e">
        <f>VLOOKUP(L1699,'Reference_data '!$A$2:$B$17,2,0)</f>
        <v>#N/A</v>
      </c>
      <c r="N1699" s="10" t="e">
        <f>VLOOKUP(L1699,'Reference_data '!$A$2:$C$18,3,0)</f>
        <v>#N/A</v>
      </c>
    </row>
    <row r="1700" spans="1:27" ht="26.5" customHeight="1" x14ac:dyDescent="0.35">
      <c r="A1700" s="10">
        <f t="shared" si="68"/>
        <v>14</v>
      </c>
      <c r="B1700" s="63" t="str">
        <f t="shared" si="67"/>
        <v/>
      </c>
      <c r="C1700" s="398">
        <v>13187605</v>
      </c>
      <c r="D1700" s="146">
        <v>45019</v>
      </c>
      <c r="E1700" s="34" t="s">
        <v>2884</v>
      </c>
      <c r="F1700" s="34" t="s">
        <v>2885</v>
      </c>
      <c r="G1700" s="34" t="s">
        <v>10</v>
      </c>
      <c r="H1700" s="34" t="s">
        <v>223</v>
      </c>
      <c r="I1700" s="34" t="s">
        <v>611</v>
      </c>
      <c r="J1700" s="34" t="s">
        <v>246</v>
      </c>
      <c r="K1700" s="4" t="str">
        <f>IF(_xlfn.XLOOKUP(LEFT(F1700,12),'Reference_data '!G:G,'Reference_data '!I:I,"First Error",0,1)="First Error",_xlfn.XLOOKUP(LEFT(F1700,7),'Reference_data '!G:G,'Reference_data '!H:H,"Second Error",0,1),_xlfn.XLOOKUP(LEFT(F1700,12),'Reference_data '!G:G,'Reference_data '!I:I,"First Error",0,1))</f>
        <v>RAW PRODUCT TANKFARM RMFG</v>
      </c>
      <c r="M1700" s="10" t="e">
        <f>VLOOKUP(L1700,'Reference_data '!$A$2:$B$17,2,0)</f>
        <v>#N/A</v>
      </c>
      <c r="N1700" s="10" t="e">
        <f>VLOOKUP(L1700,'Reference_data '!$A$2:$C$18,3,0)</f>
        <v>#N/A</v>
      </c>
    </row>
    <row r="1701" spans="1:27" ht="26.5" customHeight="1" x14ac:dyDescent="0.35">
      <c r="A1701" s="10">
        <f t="shared" si="68"/>
        <v>14</v>
      </c>
      <c r="B1701" s="63">
        <f t="shared" si="67"/>
        <v>14</v>
      </c>
      <c r="C1701" s="398">
        <v>13187648</v>
      </c>
      <c r="D1701" s="146">
        <v>45019</v>
      </c>
      <c r="E1701" s="34" t="s">
        <v>2886</v>
      </c>
      <c r="F1701" s="34" t="s">
        <v>177</v>
      </c>
      <c r="G1701" s="34" t="s">
        <v>61</v>
      </c>
      <c r="H1701" s="34" t="s">
        <v>218</v>
      </c>
      <c r="I1701" s="34" t="s">
        <v>251</v>
      </c>
      <c r="J1701" s="34" t="s">
        <v>220</v>
      </c>
      <c r="K1701" s="4" t="str">
        <f>IF(_xlfn.XLOOKUP(LEFT(F1701,12),'Reference_data '!G:G,'Reference_data '!I:I,"First Error",0,1)="First Error",_xlfn.XLOOKUP(LEFT(F1701,7),'Reference_data '!G:G,'Reference_data '!H:H,"Second Error",0,1),_xlfn.XLOOKUP(LEFT(F1701,12),'Reference_data '!G:G,'Reference_data '!I:I,"First Error",0,1))</f>
        <v>REFINERY-TANK FARM</v>
      </c>
      <c r="L1701" s="63">
        <v>3195</v>
      </c>
      <c r="M1701" s="10" t="str">
        <f>VLOOKUP(L1701,'Reference_data '!$A$2:$B$17,2,0)</f>
        <v>Mehul</v>
      </c>
      <c r="N1701" s="10" t="str">
        <f>VLOOKUP(L1701,'Reference_data '!$A$2:$C$18,3,0)</f>
        <v>ELE</v>
      </c>
      <c r="O1701" s="134">
        <v>45018</v>
      </c>
      <c r="Q1701" s="134">
        <v>45018</v>
      </c>
      <c r="R1701" s="63">
        <v>1.3</v>
      </c>
      <c r="S1701" s="139" t="s">
        <v>2887</v>
      </c>
      <c r="AA1701" s="64" t="s">
        <v>140</v>
      </c>
    </row>
    <row r="1702" spans="1:27" ht="26.5" customHeight="1" x14ac:dyDescent="0.35">
      <c r="A1702" s="10">
        <f t="shared" si="68"/>
        <v>14</v>
      </c>
      <c r="B1702" s="63" t="str">
        <f t="shared" si="67"/>
        <v/>
      </c>
      <c r="C1702" s="398">
        <v>13187649</v>
      </c>
      <c r="D1702" s="146">
        <v>45019</v>
      </c>
      <c r="E1702" s="34" t="s">
        <v>2888</v>
      </c>
      <c r="F1702" s="34" t="s">
        <v>2889</v>
      </c>
      <c r="G1702" s="34" t="s">
        <v>61</v>
      </c>
      <c r="H1702" s="34" t="s">
        <v>218</v>
      </c>
      <c r="I1702" s="34" t="s">
        <v>251</v>
      </c>
      <c r="J1702" s="34" t="s">
        <v>228</v>
      </c>
      <c r="K1702" s="4" t="str">
        <f>IF(_xlfn.XLOOKUP(LEFT(F1702,12),'Reference_data '!G:G,'Reference_data '!I:I,"First Error",0,1)="First Error",_xlfn.XLOOKUP(LEFT(F1702,7),'Reference_data '!G:G,'Reference_data '!H:H,"Second Error",0,1),_xlfn.XLOOKUP(LEFT(F1702,12),'Reference_data '!G:G,'Reference_data '!I:I,"First Error",0,1))</f>
        <v>REFINERY-NEUTRILIZATION CHEMICAL REFINERY 600 TPD</v>
      </c>
      <c r="M1702" s="10" t="e">
        <f>VLOOKUP(L1702,'Reference_data '!$A$2:$B$17,2,0)</f>
        <v>#N/A</v>
      </c>
      <c r="N1702" s="10" t="e">
        <f>VLOOKUP(L1702,'Reference_data '!$A$2:$C$18,3,0)</f>
        <v>#N/A</v>
      </c>
    </row>
    <row r="1703" spans="1:27" ht="26.5" customHeight="1" x14ac:dyDescent="0.35">
      <c r="A1703" s="10">
        <f t="shared" si="68"/>
        <v>14</v>
      </c>
      <c r="B1703" s="63">
        <f t="shared" si="67"/>
        <v>1</v>
      </c>
      <c r="C1703" s="398">
        <v>13187654</v>
      </c>
      <c r="D1703" s="146">
        <v>45019</v>
      </c>
      <c r="E1703" s="34" t="s">
        <v>2890</v>
      </c>
      <c r="F1703" s="34" t="s">
        <v>138</v>
      </c>
      <c r="G1703" s="34" t="s">
        <v>92</v>
      </c>
      <c r="H1703" s="34" t="s">
        <v>218</v>
      </c>
      <c r="I1703" s="34" t="s">
        <v>251</v>
      </c>
      <c r="J1703" s="34" t="s">
        <v>220</v>
      </c>
      <c r="K1703" s="4" t="str">
        <f>IF(_xlfn.XLOOKUP(LEFT(F1703,12),'Reference_data '!G:G,'Reference_data '!I:I,"First Error",0,1)="First Error",_xlfn.XLOOKUP(LEFT(F1703,7),'Reference_data '!G:G,'Reference_data '!H:H,"Second Error",0,1),_xlfn.XLOOKUP(LEFT(F1703,12),'Reference_data '!G:G,'Reference_data '!I:I,"First Error",0,1))</f>
        <v>REFINERY-BLEACHING PHYSICAL REFINERY 800 TPD</v>
      </c>
      <c r="L1703" s="63">
        <v>8</v>
      </c>
      <c r="M1703" s="10" t="s">
        <v>1034</v>
      </c>
      <c r="N1703" s="10" t="str">
        <f>VLOOKUP(L1703,'Reference_data '!$A$2:$C$18,3,0)</f>
        <v>EXT</v>
      </c>
      <c r="O1703" s="134">
        <v>45020</v>
      </c>
      <c r="S1703" s="139" t="s">
        <v>2891</v>
      </c>
    </row>
    <row r="1704" spans="1:27" ht="26.5" customHeight="1" x14ac:dyDescent="0.35">
      <c r="A1704" s="10">
        <f t="shared" si="68"/>
        <v>14</v>
      </c>
      <c r="B1704" s="63">
        <f t="shared" si="67"/>
        <v>1</v>
      </c>
      <c r="C1704" s="398">
        <v>13187656</v>
      </c>
      <c r="D1704" s="146">
        <v>45019</v>
      </c>
      <c r="E1704" s="34" t="s">
        <v>2892</v>
      </c>
      <c r="F1704" s="34" t="s">
        <v>148</v>
      </c>
      <c r="G1704" s="34" t="s">
        <v>92</v>
      </c>
      <c r="H1704" s="34" t="s">
        <v>218</v>
      </c>
      <c r="I1704" s="34" t="s">
        <v>251</v>
      </c>
      <c r="J1704" s="34" t="s">
        <v>220</v>
      </c>
      <c r="K1704" s="4" t="str">
        <f>IF(_xlfn.XLOOKUP(LEFT(F1704,12),'Reference_data '!G:G,'Reference_data '!I:I,"First Error",0,1)="First Error",_xlfn.XLOOKUP(LEFT(F1704,7),'Reference_data '!G:G,'Reference_data '!H:H,"Second Error",0,1),_xlfn.XLOOKUP(LEFT(F1704,12),'Reference_data '!G:G,'Reference_data '!I:I,"First Error",0,1))</f>
        <v>REFINERY-POST BLEACHING REFINERY 200 TPD</v>
      </c>
      <c r="L1704" s="63">
        <v>2801</v>
      </c>
      <c r="M1704" s="10" t="str">
        <f>VLOOKUP(L1704,'Reference_data '!$A$2:$B$17,2,0)</f>
        <v>Ramani</v>
      </c>
      <c r="N1704" s="10" t="str">
        <f>VLOOKUP(L1704,'Reference_data '!$A$2:$C$18,3,0)</f>
        <v>INS</v>
      </c>
      <c r="O1704" s="134">
        <v>45020</v>
      </c>
    </row>
    <row r="1705" spans="1:27" ht="26.5" customHeight="1" x14ac:dyDescent="0.35">
      <c r="A1705" s="10">
        <f t="shared" si="68"/>
        <v>14</v>
      </c>
      <c r="B1705" s="63">
        <f t="shared" si="67"/>
        <v>15</v>
      </c>
      <c r="C1705" s="398">
        <v>13187658</v>
      </c>
      <c r="D1705" s="146">
        <v>45019</v>
      </c>
      <c r="E1705" s="34" t="s">
        <v>2893</v>
      </c>
      <c r="F1705" s="34" t="s">
        <v>163</v>
      </c>
      <c r="G1705" s="34" t="s">
        <v>10</v>
      </c>
      <c r="H1705" s="34" t="s">
        <v>218</v>
      </c>
      <c r="I1705" s="34" t="s">
        <v>251</v>
      </c>
      <c r="J1705" s="34" t="s">
        <v>220</v>
      </c>
      <c r="K1705" s="4" t="str">
        <f>IF(_xlfn.XLOOKUP(LEFT(F1705,12),'Reference_data '!G:G,'Reference_data '!I:I,"First Error",0,1)="First Error",_xlfn.XLOOKUP(LEFT(F1705,7),'Reference_data '!G:G,'Reference_data '!H:H,"Second Error",0,1),_xlfn.XLOOKUP(LEFT(F1705,12),'Reference_data '!G:G,'Reference_data '!I:I,"First Error",0,1))</f>
        <v>REFINERY-REFINERY FRACTIONATION PLANT (RPO) 600 TPD</v>
      </c>
      <c r="L1705" s="63">
        <v>8</v>
      </c>
      <c r="M1705" s="10" t="s">
        <v>1034</v>
      </c>
      <c r="N1705" s="10" t="str">
        <f>VLOOKUP(L1705,'Reference_data '!$A$2:$C$18,3,0)</f>
        <v>EXT</v>
      </c>
      <c r="O1705" s="134">
        <v>45021</v>
      </c>
      <c r="Q1705" s="134">
        <v>45026</v>
      </c>
      <c r="R1705" s="63">
        <v>0.8</v>
      </c>
      <c r="S1705" s="139" t="s">
        <v>2894</v>
      </c>
    </row>
    <row r="1706" spans="1:27" ht="26.5" customHeight="1" x14ac:dyDescent="0.35">
      <c r="A1706" s="10">
        <f t="shared" si="68"/>
        <v>14</v>
      </c>
      <c r="B1706" s="63" t="str">
        <f t="shared" si="67"/>
        <v/>
      </c>
      <c r="C1706" s="398">
        <v>13187664</v>
      </c>
      <c r="D1706" s="146">
        <v>45019</v>
      </c>
      <c r="E1706" s="34" t="s">
        <v>2895</v>
      </c>
      <c r="F1706" s="34" t="s">
        <v>2156</v>
      </c>
      <c r="G1706" s="34" t="s">
        <v>10</v>
      </c>
      <c r="H1706" s="34" t="s">
        <v>237</v>
      </c>
      <c r="I1706" s="34" t="s">
        <v>382</v>
      </c>
      <c r="J1706" s="34" t="s">
        <v>246</v>
      </c>
      <c r="K1706" s="4" t="str">
        <f>IF(_xlfn.XLOOKUP(LEFT(F1706,12),'Reference_data '!G:G,'Reference_data '!I:I,"First Error",0,1)="First Error",_xlfn.XLOOKUP(LEFT(F1706,7),'Reference_data '!G:G,'Reference_data '!H:H,"Second Error",0,1),_xlfn.XLOOKUP(LEFT(F1706,12),'Reference_data '!G:G,'Reference_data '!I:I,"First Error",0,1))</f>
        <v>PACKING</v>
      </c>
      <c r="M1706" s="10" t="e">
        <f>VLOOKUP(L1706,'Reference_data '!$A$2:$B$17,2,0)</f>
        <v>#N/A</v>
      </c>
      <c r="N1706" s="10" t="e">
        <f>VLOOKUP(L1706,'Reference_data '!$A$2:$C$18,3,0)</f>
        <v>#N/A</v>
      </c>
    </row>
    <row r="1707" spans="1:27" ht="26.5" customHeight="1" x14ac:dyDescent="0.35">
      <c r="A1707" s="10">
        <f t="shared" si="68"/>
        <v>14</v>
      </c>
      <c r="B1707" s="63">
        <f t="shared" si="67"/>
        <v>14</v>
      </c>
      <c r="C1707" s="398">
        <v>13187684</v>
      </c>
      <c r="D1707" s="146">
        <v>45019</v>
      </c>
      <c r="E1707" s="34" t="s">
        <v>2896</v>
      </c>
      <c r="F1707" s="34" t="s">
        <v>2897</v>
      </c>
      <c r="G1707" s="34" t="s">
        <v>92</v>
      </c>
      <c r="H1707" s="34" t="s">
        <v>237</v>
      </c>
      <c r="I1707" s="34" t="s">
        <v>369</v>
      </c>
      <c r="J1707" s="34" t="s">
        <v>220</v>
      </c>
      <c r="K1707" s="4" t="str">
        <f>IF(_xlfn.XLOOKUP(LEFT(F1707,12),'Reference_data '!G:G,'Reference_data '!I:I,"First Error",0,1)="First Error",_xlfn.XLOOKUP(LEFT(F1707,7),'Reference_data '!G:G,'Reference_data '!H:H,"Second Error",0,1),_xlfn.XLOOKUP(LEFT(F1707,12),'Reference_data '!G:G,'Reference_data '!I:I,"First Error",0,1))</f>
        <v>REFINERY-NEUTRILIZATION CHEMICAL REFINERY 600 TPD</v>
      </c>
      <c r="L1707" s="63">
        <v>2801</v>
      </c>
      <c r="M1707" s="10" t="str">
        <f>VLOOKUP(L1707,'Reference_data '!$A$2:$B$17,2,0)</f>
        <v>Ramani</v>
      </c>
      <c r="N1707" s="10" t="str">
        <f>VLOOKUP(L1707,'Reference_data '!$A$2:$C$18,3,0)</f>
        <v>INS</v>
      </c>
      <c r="O1707" s="134">
        <v>45020</v>
      </c>
      <c r="Q1707" s="134">
        <v>45020</v>
      </c>
      <c r="R1707" s="63">
        <v>0.8</v>
      </c>
      <c r="S1707" s="139" t="s">
        <v>221</v>
      </c>
    </row>
    <row r="1708" spans="1:27" ht="26.5" customHeight="1" x14ac:dyDescent="0.35">
      <c r="A1708" s="10">
        <f t="shared" si="68"/>
        <v>14</v>
      </c>
      <c r="B1708" s="63">
        <f t="shared" si="67"/>
        <v>1</v>
      </c>
      <c r="C1708" s="398">
        <v>13187705</v>
      </c>
      <c r="D1708" s="146">
        <v>45019</v>
      </c>
      <c r="E1708" s="34" t="s">
        <v>2898</v>
      </c>
      <c r="F1708" s="34" t="s">
        <v>713</v>
      </c>
      <c r="G1708" s="34" t="s">
        <v>61</v>
      </c>
      <c r="H1708" s="34" t="s">
        <v>218</v>
      </c>
      <c r="I1708" s="34" t="s">
        <v>219</v>
      </c>
      <c r="J1708" s="34" t="s">
        <v>220</v>
      </c>
      <c r="K1708" s="4" t="str">
        <f>IF(_xlfn.XLOOKUP(LEFT(F1708,12),'Reference_data '!G:G,'Reference_data '!I:I,"First Error",0,1)="First Error",_xlfn.XLOOKUP(LEFT(F1708,7),'Reference_data '!G:G,'Reference_data '!H:H,"Second Error",0,1),_xlfn.XLOOKUP(LEFT(F1708,12),'Reference_data '!G:G,'Reference_data '!I:I,"First Error",0,1))</f>
        <v>PACKING</v>
      </c>
      <c r="M1708" s="10" t="e">
        <f>VLOOKUP(L1708,'Reference_data '!$A$2:$B$17,2,0)</f>
        <v>#N/A</v>
      </c>
      <c r="N1708" s="10" t="e">
        <f>VLOOKUP(L1708,'Reference_data '!$A$2:$C$18,3,0)</f>
        <v>#N/A</v>
      </c>
    </row>
    <row r="1709" spans="1:27" ht="26.5" customHeight="1" x14ac:dyDescent="0.35">
      <c r="A1709" s="10">
        <f t="shared" si="68"/>
        <v>14</v>
      </c>
      <c r="B1709" s="63">
        <f t="shared" si="67"/>
        <v>1</v>
      </c>
      <c r="C1709" s="398">
        <v>13187662</v>
      </c>
      <c r="D1709" s="146">
        <v>45019</v>
      </c>
      <c r="E1709" s="34" t="s">
        <v>2899</v>
      </c>
      <c r="F1709" s="34" t="s">
        <v>36</v>
      </c>
      <c r="G1709" s="34" t="s">
        <v>61</v>
      </c>
      <c r="H1709" s="34" t="s">
        <v>327</v>
      </c>
      <c r="I1709" s="34" t="s">
        <v>328</v>
      </c>
      <c r="J1709" s="34" t="s">
        <v>220</v>
      </c>
      <c r="K1709" s="4" t="str">
        <f>IF(_xlfn.XLOOKUP(LEFT(F1709,12),'Reference_data '!G:G,'Reference_data '!I:I,"First Error",0,1)="First Error",_xlfn.XLOOKUP(LEFT(F1709,7),'Reference_data '!G:G,'Reference_data '!H:H,"Second Error",0,1),_xlfn.XLOOKUP(LEFT(F1709,12),'Reference_data '!G:G,'Reference_data '!I:I,"First Error",0,1))</f>
        <v>UTILITY</v>
      </c>
      <c r="M1709" s="10" t="e">
        <f>VLOOKUP(L1709,'Reference_data '!$A$2:$B$17,2,0)</f>
        <v>#N/A</v>
      </c>
      <c r="N1709" s="10" t="e">
        <f>VLOOKUP(L1709,'Reference_data '!$A$2:$C$18,3,0)</f>
        <v>#N/A</v>
      </c>
    </row>
    <row r="1710" spans="1:27" ht="26.5" customHeight="1" x14ac:dyDescent="0.35">
      <c r="A1710" s="10">
        <f t="shared" si="68"/>
        <v>14</v>
      </c>
      <c r="B1710" s="63">
        <f t="shared" si="67"/>
        <v>1</v>
      </c>
      <c r="C1710" s="398">
        <v>13187663</v>
      </c>
      <c r="D1710" s="146">
        <v>45019</v>
      </c>
      <c r="E1710" s="34" t="s">
        <v>2900</v>
      </c>
      <c r="F1710" s="34" t="s">
        <v>42</v>
      </c>
      <c r="G1710" s="34" t="s">
        <v>61</v>
      </c>
      <c r="H1710" s="34" t="s">
        <v>327</v>
      </c>
      <c r="I1710" s="34" t="s">
        <v>328</v>
      </c>
      <c r="J1710" s="34" t="s">
        <v>220</v>
      </c>
      <c r="K1710" s="4" t="str">
        <f>IF(_xlfn.XLOOKUP(LEFT(F1710,12),'Reference_data '!G:G,'Reference_data '!I:I,"First Error",0,1)="First Error",_xlfn.XLOOKUP(LEFT(F1710,7),'Reference_data '!G:G,'Reference_data '!H:H,"Second Error",0,1),_xlfn.XLOOKUP(LEFT(F1710,12),'Reference_data '!G:G,'Reference_data '!I:I,"First Error",0,1))</f>
        <v>REFINERY</v>
      </c>
      <c r="M1710" s="10" t="e">
        <f>VLOOKUP(L1710,'Reference_data '!$A$2:$B$17,2,0)</f>
        <v>#N/A</v>
      </c>
      <c r="N1710" s="10" t="e">
        <f>VLOOKUP(L1710,'Reference_data '!$A$2:$C$18,3,0)</f>
        <v>#N/A</v>
      </c>
    </row>
    <row r="1711" spans="1:27" ht="26.5" customHeight="1" x14ac:dyDescent="0.35">
      <c r="A1711" s="10">
        <f t="shared" si="68"/>
        <v>14</v>
      </c>
      <c r="B1711" s="63">
        <f t="shared" si="67"/>
        <v>1</v>
      </c>
      <c r="C1711" s="398">
        <v>13187697</v>
      </c>
      <c r="D1711" s="146">
        <v>45019</v>
      </c>
      <c r="E1711" s="34" t="s">
        <v>2901</v>
      </c>
      <c r="F1711" s="34" t="s">
        <v>186</v>
      </c>
      <c r="G1711" s="34" t="s">
        <v>61</v>
      </c>
      <c r="H1711" s="34" t="s">
        <v>237</v>
      </c>
      <c r="I1711" s="34" t="s">
        <v>382</v>
      </c>
      <c r="J1711" s="34" t="s">
        <v>220</v>
      </c>
      <c r="K1711" s="4" t="str">
        <f>IF(_xlfn.XLOOKUP(LEFT(F1711,12),'Reference_data '!G:G,'Reference_data '!I:I,"First Error",0,1)="First Error",_xlfn.XLOOKUP(LEFT(F1711,7),'Reference_data '!G:G,'Reference_data '!H:H,"Second Error",0,1),_xlfn.XLOOKUP(LEFT(F1711,12),'Reference_data '!G:G,'Reference_data '!I:I,"First Error",0,1))</f>
        <v>PACKING-MOULDING PLANT</v>
      </c>
      <c r="M1711" s="10" t="e">
        <f>VLOOKUP(L1711,'Reference_data '!$A$2:$B$17,2,0)</f>
        <v>#N/A</v>
      </c>
      <c r="N1711" s="10" t="e">
        <f>VLOOKUP(L1711,'Reference_data '!$A$2:$C$18,3,0)</f>
        <v>#N/A</v>
      </c>
      <c r="O1711" s="134">
        <v>45030</v>
      </c>
      <c r="S1711" s="139" t="s">
        <v>6104</v>
      </c>
    </row>
    <row r="1712" spans="1:27" ht="26.5" customHeight="1" x14ac:dyDescent="0.35">
      <c r="A1712" s="10">
        <f t="shared" si="68"/>
        <v>14</v>
      </c>
      <c r="B1712" s="63">
        <f t="shared" si="67"/>
        <v>14</v>
      </c>
      <c r="C1712" s="398">
        <v>13187725</v>
      </c>
      <c r="D1712" s="146">
        <v>45019</v>
      </c>
      <c r="E1712" s="34" t="s">
        <v>2902</v>
      </c>
      <c r="F1712" s="34" t="s">
        <v>2903</v>
      </c>
      <c r="G1712" s="34" t="s">
        <v>10</v>
      </c>
      <c r="H1712" s="34" t="s">
        <v>223</v>
      </c>
      <c r="I1712" s="34" t="s">
        <v>697</v>
      </c>
      <c r="J1712" s="34" t="s">
        <v>220</v>
      </c>
      <c r="K1712" s="4" t="str">
        <f>IF(_xlfn.XLOOKUP(LEFT(F1712,12),'Reference_data '!G:G,'Reference_data '!I:I,"First Error",0,1)="First Error",_xlfn.XLOOKUP(LEFT(F1712,7),'Reference_data '!G:G,'Reference_data '!H:H,"Second Error",0,1),_xlfn.XLOOKUP(LEFT(F1712,12),'Reference_data '!G:G,'Reference_data '!I:I,"First Error",0,1))</f>
        <v>PACKING TANKFARM PMFG</v>
      </c>
      <c r="L1712" s="63">
        <v>2792</v>
      </c>
      <c r="M1712" s="10" t="str">
        <f>VLOOKUP(L1712,'Reference_data '!$A$2:$B$17,2,0)</f>
        <v>Bhagat</v>
      </c>
      <c r="N1712" s="10" t="str">
        <f>VLOOKUP(L1712,'Reference_data '!$A$2:$C$18,3,0)</f>
        <v>ELE</v>
      </c>
      <c r="O1712" s="134">
        <v>45020</v>
      </c>
      <c r="Q1712" s="134">
        <v>45020</v>
      </c>
      <c r="R1712" s="63">
        <v>1</v>
      </c>
      <c r="S1712" s="139" t="s">
        <v>2904</v>
      </c>
      <c r="AA1712" s="64" t="s">
        <v>140</v>
      </c>
    </row>
    <row r="1713" spans="1:27" ht="26.5" customHeight="1" x14ac:dyDescent="0.35">
      <c r="A1713" s="10">
        <f t="shared" si="68"/>
        <v>14</v>
      </c>
      <c r="B1713" s="63" t="str">
        <f t="shared" si="67"/>
        <v/>
      </c>
      <c r="C1713" s="398">
        <v>13187727</v>
      </c>
      <c r="D1713" s="146">
        <v>45019</v>
      </c>
      <c r="E1713" s="34" t="s">
        <v>2905</v>
      </c>
      <c r="F1713" s="34" t="s">
        <v>80</v>
      </c>
      <c r="G1713" s="34" t="s">
        <v>10</v>
      </c>
      <c r="H1713" s="34" t="s">
        <v>223</v>
      </c>
      <c r="I1713" s="34" t="s">
        <v>697</v>
      </c>
      <c r="J1713" s="34" t="s">
        <v>246</v>
      </c>
      <c r="K1713" s="4" t="str">
        <f>IF(_xlfn.XLOOKUP(LEFT(F1713,12),'Reference_data '!G:G,'Reference_data '!I:I,"First Error",0,1)="First Error",_xlfn.XLOOKUP(LEFT(F1713,7),'Reference_data '!G:G,'Reference_data '!H:H,"Second Error",0,1),_xlfn.XLOOKUP(LEFT(F1713,12),'Reference_data '!G:G,'Reference_data '!I:I,"First Error",0,1))</f>
        <v>PACKING</v>
      </c>
      <c r="M1713" s="10" t="e">
        <f>VLOOKUP(L1713,'Reference_data '!$A$2:$B$17,2,0)</f>
        <v>#N/A</v>
      </c>
      <c r="N1713" s="10" t="e">
        <f>VLOOKUP(L1713,'Reference_data '!$A$2:$C$18,3,0)</f>
        <v>#N/A</v>
      </c>
    </row>
    <row r="1714" spans="1:27" ht="26.5" customHeight="1" x14ac:dyDescent="0.35">
      <c r="A1714" s="10">
        <f t="shared" si="68"/>
        <v>14</v>
      </c>
      <c r="B1714" s="63">
        <f t="shared" si="67"/>
        <v>1</v>
      </c>
      <c r="C1714" s="398">
        <v>13187731</v>
      </c>
      <c r="D1714" s="146">
        <v>45019</v>
      </c>
      <c r="E1714" s="34" t="s">
        <v>2906</v>
      </c>
      <c r="F1714" s="34" t="s">
        <v>63</v>
      </c>
      <c r="G1714" s="34" t="s">
        <v>10</v>
      </c>
      <c r="H1714" s="34" t="s">
        <v>218</v>
      </c>
      <c r="I1714" s="34" t="s">
        <v>263</v>
      </c>
      <c r="J1714" s="34" t="s">
        <v>220</v>
      </c>
      <c r="K1714" s="4" t="str">
        <f>IF(_xlfn.XLOOKUP(LEFT(F1714,12),'Reference_data '!G:G,'Reference_data '!I:I,"First Error",0,1)="First Error",_xlfn.XLOOKUP(LEFT(F1714,7),'Reference_data '!G:G,'Reference_data '!H:H,"Second Error",0,1),_xlfn.XLOOKUP(LEFT(F1714,12),'Reference_data '!G:G,'Reference_data '!I:I,"First Error",0,1))</f>
        <v>REFINERY-RAW PRODUCT TANKFARM RMFG</v>
      </c>
      <c r="M1714" s="10" t="e">
        <f>VLOOKUP(L1714,'Reference_data '!$A$2:$B$17,2,0)</f>
        <v>#N/A</v>
      </c>
      <c r="N1714" s="10" t="e">
        <f>VLOOKUP(L1714,'Reference_data '!$A$2:$C$18,3,0)</f>
        <v>#N/A</v>
      </c>
    </row>
    <row r="1715" spans="1:27" ht="26.5" customHeight="1" x14ac:dyDescent="0.35">
      <c r="A1715" s="10">
        <f t="shared" si="68"/>
        <v>14</v>
      </c>
      <c r="B1715" s="63">
        <f t="shared" si="67"/>
        <v>14</v>
      </c>
      <c r="C1715" s="398">
        <v>13187774</v>
      </c>
      <c r="D1715" s="146">
        <v>45019</v>
      </c>
      <c r="E1715" s="34" t="s">
        <v>2907</v>
      </c>
      <c r="F1715" s="34" t="s">
        <v>904</v>
      </c>
      <c r="G1715" s="34" t="s">
        <v>92</v>
      </c>
      <c r="H1715" s="34" t="s">
        <v>218</v>
      </c>
      <c r="I1715" s="34" t="s">
        <v>468</v>
      </c>
      <c r="J1715" s="34" t="s">
        <v>220</v>
      </c>
      <c r="K1715" s="4" t="str">
        <f>IF(_xlfn.XLOOKUP(LEFT(F1715,12),'Reference_data '!G:G,'Reference_data '!I:I,"First Error",0,1)="First Error",_xlfn.XLOOKUP(LEFT(F1715,7),'Reference_data '!G:G,'Reference_data '!H:H,"Second Error",0,1),_xlfn.XLOOKUP(LEFT(F1715,12),'Reference_data '!G:G,'Reference_data '!I:I,"First Error",0,1))</f>
        <v>BAKERY 96 TON</v>
      </c>
      <c r="L1715" s="63">
        <v>2801</v>
      </c>
      <c r="M1715" s="10" t="str">
        <f>VLOOKUP(L1715,'Reference_data '!$A$2:$B$17,2,0)</f>
        <v>Ramani</v>
      </c>
      <c r="N1715" s="10" t="str">
        <f>VLOOKUP(L1715,'Reference_data '!$A$2:$C$18,3,0)</f>
        <v>INS</v>
      </c>
      <c r="O1715" s="134">
        <v>45019</v>
      </c>
      <c r="Q1715" s="134">
        <v>45019</v>
      </c>
      <c r="R1715" s="63">
        <v>0.5</v>
      </c>
    </row>
    <row r="1716" spans="1:27" ht="26.5" customHeight="1" x14ac:dyDescent="0.35">
      <c r="A1716" s="10">
        <f t="shared" si="68"/>
        <v>14</v>
      </c>
      <c r="B1716" s="63">
        <f t="shared" si="67"/>
        <v>14</v>
      </c>
      <c r="C1716" s="398">
        <v>13187776</v>
      </c>
      <c r="D1716" s="146">
        <v>45019</v>
      </c>
      <c r="E1716" s="34" t="s">
        <v>2908</v>
      </c>
      <c r="F1716" s="34" t="s">
        <v>1806</v>
      </c>
      <c r="G1716" s="34" t="s">
        <v>92</v>
      </c>
      <c r="H1716" s="34" t="s">
        <v>218</v>
      </c>
      <c r="I1716" s="34" t="s">
        <v>468</v>
      </c>
      <c r="J1716" s="34" t="s">
        <v>220</v>
      </c>
      <c r="K1716" s="4" t="str">
        <f>IF(_xlfn.XLOOKUP(LEFT(F1716,12),'Reference_data '!G:G,'Reference_data '!I:I,"First Error",0,1)="First Error",_xlfn.XLOOKUP(LEFT(F1716,7),'Reference_data '!G:G,'Reference_data '!H:H,"Second Error",0,1),_xlfn.XLOOKUP(LEFT(F1716,12),'Reference_data '!G:G,'Reference_data '!I:I,"First Error",0,1))</f>
        <v>BAKERY 36 TON</v>
      </c>
      <c r="L1716" s="63">
        <v>2801</v>
      </c>
      <c r="M1716" s="10" t="str">
        <f>VLOOKUP(L1716,'Reference_data '!$A$2:$B$17,2,0)</f>
        <v>Ramani</v>
      </c>
      <c r="N1716" s="10" t="str">
        <f>VLOOKUP(L1716,'Reference_data '!$A$2:$C$18,3,0)</f>
        <v>INS</v>
      </c>
      <c r="O1716" s="134">
        <v>45019</v>
      </c>
      <c r="Q1716" s="134">
        <v>45019</v>
      </c>
      <c r="R1716" s="63">
        <v>0.5</v>
      </c>
    </row>
    <row r="1717" spans="1:27" ht="26.5" customHeight="1" x14ac:dyDescent="0.35">
      <c r="A1717" s="10">
        <f t="shared" si="68"/>
        <v>14</v>
      </c>
      <c r="B1717" s="63">
        <f t="shared" ref="B1717" si="72">IF(J1717="COMP",WEEKNUM(Q1717,16),"")</f>
        <v>14</v>
      </c>
      <c r="C1717" s="398">
        <v>13188033</v>
      </c>
      <c r="D1717" s="146">
        <v>45020</v>
      </c>
      <c r="E1717" s="34" t="s">
        <v>2909</v>
      </c>
      <c r="F1717" s="34" t="s">
        <v>72</v>
      </c>
      <c r="G1717" s="34" t="s">
        <v>10</v>
      </c>
      <c r="H1717" s="34" t="s">
        <v>218</v>
      </c>
      <c r="I1717" s="34" t="s">
        <v>285</v>
      </c>
      <c r="J1717" s="34" t="s">
        <v>220</v>
      </c>
      <c r="K1717" s="4" t="str">
        <f>IF(_xlfn.XLOOKUP(LEFT(F1717,12),'Reference_data '!G:G,'Reference_data '!I:I,"First Error",0,1)="First Error",_xlfn.XLOOKUP(LEFT(F1717,7),'Reference_data '!G:G,'Reference_data '!H:H,"Second Error",0,1),_xlfn.XLOOKUP(LEFT(F1717,12),'Reference_data '!G:G,'Reference_data '!I:I,"First Error",0,1))</f>
        <v>PACKING TANKFARM PMFG</v>
      </c>
      <c r="L1717" s="63">
        <v>2784</v>
      </c>
      <c r="M1717" s="10" t="str">
        <f>VLOOKUP(L1717,'Reference_data '!$A$2:$B$17,2,0)</f>
        <v>Jignesh</v>
      </c>
      <c r="N1717" s="10" t="str">
        <f>VLOOKUP(L1717,'Reference_data '!$A$2:$C$18,3,0)</f>
        <v>MEC</v>
      </c>
      <c r="O1717" s="134">
        <v>45022</v>
      </c>
      <c r="Q1717" s="134">
        <v>45022</v>
      </c>
      <c r="R1717" s="63">
        <v>1</v>
      </c>
      <c r="AA1717" s="64" t="s">
        <v>140</v>
      </c>
    </row>
    <row r="1718" spans="1:27" ht="26.5" customHeight="1" x14ac:dyDescent="0.35">
      <c r="A1718" s="10">
        <f t="shared" si="68"/>
        <v>14</v>
      </c>
      <c r="B1718" s="63">
        <f t="shared" si="67"/>
        <v>14</v>
      </c>
      <c r="C1718" s="398">
        <v>13188033</v>
      </c>
      <c r="D1718" s="146">
        <v>45020</v>
      </c>
      <c r="E1718" s="34" t="s">
        <v>2909</v>
      </c>
      <c r="F1718" s="34" t="s">
        <v>72</v>
      </c>
      <c r="G1718" s="34" t="s">
        <v>10</v>
      </c>
      <c r="H1718" s="34" t="s">
        <v>218</v>
      </c>
      <c r="I1718" s="34" t="s">
        <v>285</v>
      </c>
      <c r="J1718" s="34" t="s">
        <v>220</v>
      </c>
      <c r="K1718" s="4" t="str">
        <f>IF(_xlfn.XLOOKUP(LEFT(F1718,12),'Reference_data '!G:G,'Reference_data '!I:I,"First Error",0,1)="First Error",_xlfn.XLOOKUP(LEFT(F1718,7),'Reference_data '!G:G,'Reference_data '!H:H,"Second Error",0,1),_xlfn.XLOOKUP(LEFT(F1718,12),'Reference_data '!G:G,'Reference_data '!I:I,"First Error",0,1))</f>
        <v>PACKING TANKFARM PMFG</v>
      </c>
      <c r="L1718" s="63">
        <v>3347</v>
      </c>
      <c r="M1718" s="10" t="str">
        <f>VLOOKUP(L1718,'Reference_data '!$A$2:$B$17,2,0)</f>
        <v>Debabrata</v>
      </c>
      <c r="N1718" s="10" t="str">
        <f>VLOOKUP(L1718,'Reference_data '!$A$2:$C$18,3,0)</f>
        <v>MEC</v>
      </c>
      <c r="O1718" s="134">
        <v>45019</v>
      </c>
      <c r="Q1718" s="134">
        <v>45019</v>
      </c>
      <c r="R1718" s="63">
        <v>1</v>
      </c>
      <c r="AA1718" s="64" t="s">
        <v>140</v>
      </c>
    </row>
    <row r="1719" spans="1:27" ht="26.5" customHeight="1" x14ac:dyDescent="0.35">
      <c r="A1719" s="10">
        <f t="shared" si="68"/>
        <v>14</v>
      </c>
      <c r="B1719" s="63" t="str">
        <f t="shared" si="67"/>
        <v/>
      </c>
      <c r="C1719" s="398">
        <v>13188252</v>
      </c>
      <c r="D1719" s="394">
        <v>45020</v>
      </c>
      <c r="E1719" s="34" t="s">
        <v>2910</v>
      </c>
      <c r="F1719" s="34" t="s">
        <v>394</v>
      </c>
      <c r="G1719" s="34" t="s">
        <v>10</v>
      </c>
      <c r="H1719" s="34" t="s">
        <v>237</v>
      </c>
      <c r="I1719" s="34" t="s">
        <v>238</v>
      </c>
      <c r="J1719" s="34" t="s">
        <v>309</v>
      </c>
      <c r="K1719" s="4" t="str">
        <f>IF(_xlfn.XLOOKUP(LEFT(F1719,12),'Reference_data '!G:G,'Reference_data '!I:I,"First Error",0,1)="First Error",_xlfn.XLOOKUP(LEFT(F1719,7),'Reference_data '!G:G,'Reference_data '!H:H,"Second Error",0,1),_xlfn.XLOOKUP(LEFT(F1719,12),'Reference_data '!G:G,'Reference_data '!I:I,"First Error",0,1))</f>
        <v>PACKING</v>
      </c>
      <c r="L1719" s="63">
        <v>8</v>
      </c>
      <c r="M1719" s="10" t="e">
        <f>VLOOKUP(L1719,'Reference_data '!$A$2:$B$17,2,0)</f>
        <v>#N/A</v>
      </c>
      <c r="N1719" s="10" t="str">
        <f>VLOOKUP(L1719,'Reference_data '!$A$2:$C$18,3,0)</f>
        <v>EXT</v>
      </c>
      <c r="O1719" s="134">
        <v>45023</v>
      </c>
    </row>
    <row r="1720" spans="1:27" ht="26.5" customHeight="1" x14ac:dyDescent="0.35">
      <c r="A1720" s="10">
        <f t="shared" si="68"/>
        <v>14</v>
      </c>
      <c r="B1720" s="63" t="str">
        <f t="shared" si="67"/>
        <v/>
      </c>
      <c r="C1720" s="398">
        <v>13188289</v>
      </c>
      <c r="D1720" s="146">
        <v>45020</v>
      </c>
      <c r="E1720" s="34" t="s">
        <v>2911</v>
      </c>
      <c r="F1720" s="34" t="s">
        <v>777</v>
      </c>
      <c r="G1720" s="34" t="s">
        <v>10</v>
      </c>
      <c r="H1720" s="34" t="s">
        <v>223</v>
      </c>
      <c r="I1720" s="34" t="s">
        <v>611</v>
      </c>
      <c r="J1720" s="34" t="s">
        <v>374</v>
      </c>
      <c r="K1720" s="4" t="str">
        <f>IF(_xlfn.XLOOKUP(LEFT(F1720,12),'Reference_data '!G:G,'Reference_data '!I:I,"First Error",0,1)="First Error",_xlfn.XLOOKUP(LEFT(F1720,7),'Reference_data '!G:G,'Reference_data '!H:H,"Second Error",0,1),_xlfn.XLOOKUP(LEFT(F1720,12),'Reference_data '!G:G,'Reference_data '!I:I,"First Error",0,1))</f>
        <v>PACKING</v>
      </c>
      <c r="L1720" s="63">
        <v>8</v>
      </c>
      <c r="M1720" s="10" t="e">
        <f>VLOOKUP(L1720,'Reference_data '!$A$2:$B$17,2,0)</f>
        <v>#N/A</v>
      </c>
      <c r="N1720" s="10" t="str">
        <f>VLOOKUP(L1720,'Reference_data '!$A$2:$C$18,3,0)</f>
        <v>EXT</v>
      </c>
      <c r="O1720" s="134">
        <v>45020</v>
      </c>
    </row>
    <row r="1721" spans="1:27" ht="26.5" customHeight="1" x14ac:dyDescent="0.35">
      <c r="A1721" s="10">
        <f t="shared" si="68"/>
        <v>14</v>
      </c>
      <c r="B1721" s="63">
        <f t="shared" si="67"/>
        <v>1</v>
      </c>
      <c r="C1721" s="398">
        <v>13188346</v>
      </c>
      <c r="D1721" s="394">
        <v>45020</v>
      </c>
      <c r="E1721" s="34" t="s">
        <v>2912</v>
      </c>
      <c r="F1721" s="34" t="s">
        <v>36</v>
      </c>
      <c r="G1721" s="34" t="s">
        <v>61</v>
      </c>
      <c r="H1721" s="34" t="s">
        <v>327</v>
      </c>
      <c r="I1721" s="34" t="s">
        <v>328</v>
      </c>
      <c r="J1721" s="34" t="s">
        <v>220</v>
      </c>
      <c r="K1721" s="4" t="str">
        <f>IF(_xlfn.XLOOKUP(LEFT(F1721,12),'Reference_data '!G:G,'Reference_data '!I:I,"First Error",0,1)="First Error",_xlfn.XLOOKUP(LEFT(F1721,7),'Reference_data '!G:G,'Reference_data '!H:H,"Second Error",0,1),_xlfn.XLOOKUP(LEFT(F1721,12),'Reference_data '!G:G,'Reference_data '!I:I,"First Error",0,1))</f>
        <v>UTILITY</v>
      </c>
      <c r="M1721" s="10" t="e">
        <f>VLOOKUP(L1721,'Reference_data '!$A$2:$B$17,2,0)</f>
        <v>#N/A</v>
      </c>
      <c r="N1721" s="10" t="e">
        <f>VLOOKUP(L1721,'Reference_data '!$A$2:$C$18,3,0)</f>
        <v>#N/A</v>
      </c>
    </row>
    <row r="1722" spans="1:27" ht="26.5" customHeight="1" x14ac:dyDescent="0.35">
      <c r="A1722" s="10">
        <f t="shared" si="68"/>
        <v>14</v>
      </c>
      <c r="B1722" s="63" t="str">
        <f t="shared" si="67"/>
        <v/>
      </c>
      <c r="C1722" s="398">
        <v>13188338</v>
      </c>
      <c r="D1722" s="146">
        <v>45020</v>
      </c>
      <c r="E1722" s="34" t="s">
        <v>2913</v>
      </c>
      <c r="F1722" s="34" t="s">
        <v>106</v>
      </c>
      <c r="G1722" s="34" t="s">
        <v>10</v>
      </c>
      <c r="H1722" s="34" t="s">
        <v>218</v>
      </c>
      <c r="I1722" s="34" t="s">
        <v>255</v>
      </c>
      <c r="J1722" s="34" t="s">
        <v>374</v>
      </c>
      <c r="K1722" s="4" t="str">
        <f>IF(_xlfn.XLOOKUP(LEFT(F1722,12),'Reference_data '!G:G,'Reference_data '!I:I,"First Error",0,1)="First Error",_xlfn.XLOOKUP(LEFT(F1722,7),'Reference_data '!G:G,'Reference_data '!H:H,"Second Error",0,1),_xlfn.XLOOKUP(LEFT(F1722,12),'Reference_data '!G:G,'Reference_data '!I:I,"First Error",0,1))</f>
        <v>WAREHOUSE</v>
      </c>
      <c r="L1722" s="63">
        <v>8</v>
      </c>
      <c r="M1722" s="10" t="s">
        <v>585</v>
      </c>
      <c r="N1722" s="10" t="str">
        <f>VLOOKUP(L1722,'Reference_data '!$A$2:$C$18,3,0)</f>
        <v>EXT</v>
      </c>
      <c r="O1722" s="134">
        <v>45021</v>
      </c>
    </row>
    <row r="1723" spans="1:27" ht="26.5" customHeight="1" x14ac:dyDescent="0.35">
      <c r="A1723" s="10">
        <f t="shared" si="68"/>
        <v>14</v>
      </c>
      <c r="B1723" s="63">
        <f t="shared" si="67"/>
        <v>1</v>
      </c>
      <c r="C1723" s="398">
        <v>13188365</v>
      </c>
      <c r="D1723" s="146">
        <v>45020</v>
      </c>
      <c r="E1723" s="34" t="s">
        <v>2914</v>
      </c>
      <c r="F1723" s="34" t="s">
        <v>42</v>
      </c>
      <c r="G1723" s="34" t="s">
        <v>10</v>
      </c>
      <c r="H1723" s="34" t="s">
        <v>223</v>
      </c>
      <c r="I1723" s="34" t="s">
        <v>233</v>
      </c>
      <c r="J1723" s="34" t="s">
        <v>220</v>
      </c>
      <c r="K1723" s="4" t="str">
        <f>IF(_xlfn.XLOOKUP(LEFT(F1723,12),'Reference_data '!G:G,'Reference_data '!I:I,"First Error",0,1)="First Error",_xlfn.XLOOKUP(LEFT(F1723,7),'Reference_data '!G:G,'Reference_data '!H:H,"Second Error",0,1),_xlfn.XLOOKUP(LEFT(F1723,12),'Reference_data '!G:G,'Reference_data '!I:I,"First Error",0,1))</f>
        <v>REFINERY</v>
      </c>
      <c r="M1723" s="10" t="e">
        <f>VLOOKUP(L1723,'Reference_data '!$A$2:$B$17,2,0)</f>
        <v>#N/A</v>
      </c>
      <c r="N1723" s="10" t="e">
        <f>VLOOKUP(L1723,'Reference_data '!$A$2:$C$18,3,0)</f>
        <v>#N/A</v>
      </c>
    </row>
    <row r="1724" spans="1:27" ht="26.5" customHeight="1" x14ac:dyDescent="0.35">
      <c r="A1724" s="10">
        <f t="shared" si="68"/>
        <v>14</v>
      </c>
      <c r="B1724" s="63">
        <f t="shared" si="67"/>
        <v>14</v>
      </c>
      <c r="C1724" s="398">
        <v>13188383</v>
      </c>
      <c r="D1724" s="146">
        <v>45020</v>
      </c>
      <c r="E1724" s="34" t="s">
        <v>2915</v>
      </c>
      <c r="F1724" s="34" t="s">
        <v>404</v>
      </c>
      <c r="G1724" s="34" t="s">
        <v>61</v>
      </c>
      <c r="H1724" s="34" t="s">
        <v>218</v>
      </c>
      <c r="I1724" s="34" t="s">
        <v>266</v>
      </c>
      <c r="J1724" s="34" t="s">
        <v>220</v>
      </c>
      <c r="K1724" s="4" t="str">
        <f>IF(_xlfn.XLOOKUP(LEFT(F1724,12),'Reference_data '!G:G,'Reference_data '!I:I,"First Error",0,1)="First Error",_xlfn.XLOOKUP(LEFT(F1724,7),'Reference_data '!G:G,'Reference_data '!H:H,"Second Error",0,1),_xlfn.XLOOKUP(LEFT(F1724,12),'Reference_data '!G:G,'Reference_data '!I:I,"First Error",0,1))</f>
        <v>RAW PRODUCT TANKFARM RMFG</v>
      </c>
      <c r="L1724" s="63">
        <v>2792</v>
      </c>
      <c r="M1724" s="10" t="str">
        <f>VLOOKUP(L1724,'Reference_data '!$A$2:$B$17,2,0)</f>
        <v>Bhagat</v>
      </c>
      <c r="N1724" s="10" t="str">
        <f>VLOOKUP(L1724,'Reference_data '!$A$2:$C$18,3,0)</f>
        <v>ELE</v>
      </c>
      <c r="O1724" s="134">
        <v>45023</v>
      </c>
      <c r="Q1724" s="134">
        <v>45023</v>
      </c>
      <c r="R1724" s="63">
        <v>1.5</v>
      </c>
      <c r="S1724" s="139" t="s">
        <v>2916</v>
      </c>
      <c r="AA1724" s="64" t="s">
        <v>140</v>
      </c>
    </row>
    <row r="1725" spans="1:27" ht="26.5" customHeight="1" x14ac:dyDescent="0.35">
      <c r="A1725" s="10">
        <f t="shared" si="68"/>
        <v>14</v>
      </c>
      <c r="B1725" s="63">
        <f t="shared" si="67"/>
        <v>1</v>
      </c>
      <c r="C1725" s="398">
        <v>13188388</v>
      </c>
      <c r="D1725" s="146">
        <v>45020</v>
      </c>
      <c r="E1725" s="34" t="s">
        <v>2917</v>
      </c>
      <c r="F1725" s="34" t="s">
        <v>2918</v>
      </c>
      <c r="G1725" s="34" t="s">
        <v>10</v>
      </c>
      <c r="H1725" s="34" t="s">
        <v>223</v>
      </c>
      <c r="I1725" s="34" t="s">
        <v>611</v>
      </c>
      <c r="J1725" s="34" t="s">
        <v>220</v>
      </c>
      <c r="K1725" s="4" t="str">
        <f>IF(_xlfn.XLOOKUP(LEFT(F1725,12),'Reference_data '!G:G,'Reference_data '!I:I,"First Error",0,1)="First Error",_xlfn.XLOOKUP(LEFT(F1725,7),'Reference_data '!G:G,'Reference_data '!H:H,"Second Error",0,1),_xlfn.XLOOKUP(LEFT(F1725,12),'Reference_data '!G:G,'Reference_data '!I:I,"First Error",0,1))</f>
        <v>REFINERY-DEODERIZATION CHEMICAL REFINERY 600 TPD</v>
      </c>
      <c r="M1725" s="10" t="e">
        <f>VLOOKUP(L1725,'Reference_data '!$A$2:$B$17,2,0)</f>
        <v>#N/A</v>
      </c>
      <c r="N1725" s="10" t="e">
        <f>VLOOKUP(L1725,'Reference_data '!$A$2:$C$18,3,0)</f>
        <v>#N/A</v>
      </c>
    </row>
    <row r="1726" spans="1:27" ht="26.5" customHeight="1" x14ac:dyDescent="0.35">
      <c r="A1726" s="10">
        <f t="shared" si="68"/>
        <v>14</v>
      </c>
      <c r="B1726" s="63">
        <f t="shared" ref="B1726:B1774" si="73">IF(J1726="COMP",WEEKNUM(Q1726,16),"")</f>
        <v>14</v>
      </c>
      <c r="C1726" s="398">
        <v>13188398</v>
      </c>
      <c r="D1726" s="146">
        <v>45020</v>
      </c>
      <c r="E1726" s="34" t="s">
        <v>2919</v>
      </c>
      <c r="F1726" s="34" t="s">
        <v>410</v>
      </c>
      <c r="G1726" s="34" t="s">
        <v>288</v>
      </c>
      <c r="H1726" s="34" t="s">
        <v>218</v>
      </c>
      <c r="I1726" s="34" t="s">
        <v>344</v>
      </c>
      <c r="J1726" s="34" t="s">
        <v>220</v>
      </c>
      <c r="K1726" s="4" t="str">
        <f>IF(_xlfn.XLOOKUP(LEFT(F1726,12),'Reference_data '!G:G,'Reference_data '!I:I,"First Error",0,1)="First Error",_xlfn.XLOOKUP(LEFT(F1726,7),'Reference_data '!G:G,'Reference_data '!H:H,"Second Error",0,1),_xlfn.XLOOKUP(LEFT(F1726,12),'Reference_data '!G:G,'Reference_data '!I:I,"First Error",0,1))</f>
        <v xml:space="preserve"> ETP</v>
      </c>
      <c r="L1726" s="63">
        <v>3195</v>
      </c>
      <c r="M1726" s="10" t="str">
        <f>VLOOKUP(L1726,'Reference_data '!$A$2:$B$17,2,0)</f>
        <v>Mehul</v>
      </c>
      <c r="N1726" s="10" t="str">
        <f>VLOOKUP(L1726,'Reference_data '!$A$2:$C$18,3,0)</f>
        <v>ELE</v>
      </c>
      <c r="O1726" s="134">
        <v>45020</v>
      </c>
      <c r="Q1726" s="134">
        <v>45020</v>
      </c>
      <c r="R1726" s="63">
        <v>0.5</v>
      </c>
      <c r="S1726" s="139" t="s">
        <v>221</v>
      </c>
    </row>
    <row r="1727" spans="1:27" ht="26.5" customHeight="1" x14ac:dyDescent="0.35">
      <c r="A1727" s="10">
        <f t="shared" si="68"/>
        <v>14</v>
      </c>
      <c r="B1727" s="63" t="str">
        <f t="shared" si="73"/>
        <v/>
      </c>
      <c r="C1727" s="398">
        <v>13188404</v>
      </c>
      <c r="D1727" s="146">
        <v>45020</v>
      </c>
      <c r="E1727" s="34" t="s">
        <v>2920</v>
      </c>
      <c r="F1727" s="34" t="s">
        <v>713</v>
      </c>
      <c r="G1727" s="34" t="s">
        <v>92</v>
      </c>
      <c r="H1727" s="34" t="s">
        <v>218</v>
      </c>
      <c r="I1727" s="34" t="s">
        <v>219</v>
      </c>
      <c r="J1727" s="34" t="s">
        <v>246</v>
      </c>
      <c r="K1727" s="4" t="str">
        <f>IF(_xlfn.XLOOKUP(LEFT(F1727,12),'Reference_data '!G:G,'Reference_data '!I:I,"First Error",0,1)="First Error",_xlfn.XLOOKUP(LEFT(F1727,7),'Reference_data '!G:G,'Reference_data '!H:H,"Second Error",0,1),_xlfn.XLOOKUP(LEFT(F1727,12),'Reference_data '!G:G,'Reference_data '!I:I,"First Error",0,1))</f>
        <v>PACKING</v>
      </c>
      <c r="M1727" s="10" t="e">
        <f>VLOOKUP(L1727,'Reference_data '!$A$2:$B$17,2,0)</f>
        <v>#N/A</v>
      </c>
      <c r="N1727" s="10" t="e">
        <f>VLOOKUP(L1727,'Reference_data '!$A$2:$C$18,3,0)</f>
        <v>#N/A</v>
      </c>
    </row>
    <row r="1728" spans="1:27" ht="26.5" customHeight="1" x14ac:dyDescent="0.35">
      <c r="A1728" s="10">
        <f t="shared" si="68"/>
        <v>14</v>
      </c>
      <c r="B1728" s="63">
        <f t="shared" si="73"/>
        <v>14</v>
      </c>
      <c r="C1728" s="398">
        <v>13188405</v>
      </c>
      <c r="D1728" s="146">
        <v>45020</v>
      </c>
      <c r="E1728" s="34" t="s">
        <v>2921</v>
      </c>
      <c r="F1728" s="34" t="s">
        <v>784</v>
      </c>
      <c r="G1728" s="34" t="s">
        <v>61</v>
      </c>
      <c r="H1728" s="34" t="s">
        <v>218</v>
      </c>
      <c r="I1728" s="34" t="s">
        <v>219</v>
      </c>
      <c r="J1728" s="34" t="s">
        <v>220</v>
      </c>
      <c r="K1728" s="4" t="str">
        <f>IF(_xlfn.XLOOKUP(LEFT(F1728,12),'Reference_data '!G:G,'Reference_data '!I:I,"First Error",0,1)="First Error",_xlfn.XLOOKUP(LEFT(F1728,7),'Reference_data '!G:G,'Reference_data '!H:H,"Second Error",0,1),_xlfn.XLOOKUP(LEFT(F1728,12),'Reference_data '!G:G,'Reference_data '!I:I,"First Error",0,1))</f>
        <v>PACKING</v>
      </c>
      <c r="L1728" s="63">
        <v>3195</v>
      </c>
      <c r="M1728" s="10" t="str">
        <f>VLOOKUP(L1728,'Reference_data '!$A$2:$B$17,2,0)</f>
        <v>Mehul</v>
      </c>
      <c r="N1728" s="10" t="str">
        <f>VLOOKUP(L1728,'Reference_data '!$A$2:$C$18,3,0)</f>
        <v>ELE</v>
      </c>
      <c r="O1728" s="134">
        <v>45020</v>
      </c>
      <c r="Q1728" s="134">
        <v>45020</v>
      </c>
      <c r="R1728" s="63">
        <v>0.9</v>
      </c>
      <c r="S1728" s="139" t="s">
        <v>221</v>
      </c>
      <c r="AA1728" s="64" t="s">
        <v>140</v>
      </c>
    </row>
    <row r="1729" spans="1:19" ht="26.5" customHeight="1" x14ac:dyDescent="0.35">
      <c r="A1729" s="10">
        <f t="shared" si="68"/>
        <v>14</v>
      </c>
      <c r="B1729" s="63">
        <f t="shared" si="73"/>
        <v>14</v>
      </c>
      <c r="C1729" s="398">
        <v>13188409</v>
      </c>
      <c r="D1729" s="146">
        <v>45020</v>
      </c>
      <c r="E1729" s="34" t="s">
        <v>2922</v>
      </c>
      <c r="F1729" s="34" t="s">
        <v>478</v>
      </c>
      <c r="G1729" s="34" t="s">
        <v>61</v>
      </c>
      <c r="H1729" s="34" t="s">
        <v>223</v>
      </c>
      <c r="I1729" s="34" t="s">
        <v>238</v>
      </c>
      <c r="J1729" s="34" t="s">
        <v>220</v>
      </c>
      <c r="K1729" s="4" t="str">
        <f>IF(_xlfn.XLOOKUP(LEFT(F1729,12),'Reference_data '!G:G,'Reference_data '!I:I,"First Error",0,1)="First Error",_xlfn.XLOOKUP(LEFT(F1729,7),'Reference_data '!G:G,'Reference_data '!H:H,"Second Error",0,1),_xlfn.XLOOKUP(LEFT(F1729,12),'Reference_data '!G:G,'Reference_data '!I:I,"First Error",0,1))</f>
        <v>PACKING-MOULDING PLANT</v>
      </c>
      <c r="L1729" s="63">
        <v>2792</v>
      </c>
      <c r="M1729" s="10" t="str">
        <f>VLOOKUP(L1729,'Reference_data '!$A$2:$B$17,2,0)</f>
        <v>Bhagat</v>
      </c>
      <c r="N1729" s="10" t="str">
        <f>VLOOKUP(L1729,'Reference_data '!$A$2:$C$18,3,0)</f>
        <v>ELE</v>
      </c>
      <c r="O1729" s="134">
        <v>45020</v>
      </c>
      <c r="Q1729" s="134">
        <v>45020</v>
      </c>
      <c r="R1729" s="63">
        <v>1</v>
      </c>
    </row>
    <row r="1730" spans="1:19" ht="26.5" customHeight="1" x14ac:dyDescent="0.35">
      <c r="A1730" s="10">
        <f t="shared" si="68"/>
        <v>14</v>
      </c>
      <c r="B1730" s="63">
        <f t="shared" si="73"/>
        <v>14</v>
      </c>
      <c r="C1730" s="398">
        <v>13188420</v>
      </c>
      <c r="D1730" s="146">
        <v>45020</v>
      </c>
      <c r="E1730" s="34" t="s">
        <v>2923</v>
      </c>
      <c r="F1730" s="34" t="s">
        <v>713</v>
      </c>
      <c r="G1730" s="34" t="s">
        <v>92</v>
      </c>
      <c r="H1730" s="34" t="s">
        <v>223</v>
      </c>
      <c r="I1730" s="34" t="s">
        <v>697</v>
      </c>
      <c r="J1730" s="34" t="s">
        <v>220</v>
      </c>
      <c r="K1730" s="4" t="str">
        <f>IF(_xlfn.XLOOKUP(LEFT(F1730,12),'Reference_data '!G:G,'Reference_data '!I:I,"First Error",0,1)="First Error",_xlfn.XLOOKUP(LEFT(F1730,7),'Reference_data '!G:G,'Reference_data '!H:H,"Second Error",0,1),_xlfn.XLOOKUP(LEFT(F1730,12),'Reference_data '!G:G,'Reference_data '!I:I,"First Error",0,1))</f>
        <v>PACKING</v>
      </c>
      <c r="L1730" s="63">
        <v>2801</v>
      </c>
      <c r="M1730" s="10" t="str">
        <f>VLOOKUP(L1730,'Reference_data '!$A$2:$B$17,2,0)</f>
        <v>Ramani</v>
      </c>
      <c r="N1730" s="10" t="str">
        <f>VLOOKUP(L1730,'Reference_data '!$A$2:$C$18,3,0)</f>
        <v>INS</v>
      </c>
      <c r="O1730" s="134">
        <v>45020</v>
      </c>
      <c r="Q1730" s="134">
        <v>45020</v>
      </c>
      <c r="R1730" s="63">
        <v>0.5</v>
      </c>
      <c r="S1730" s="139" t="s">
        <v>221</v>
      </c>
    </row>
    <row r="1731" spans="1:19" ht="26.5" customHeight="1" x14ac:dyDescent="0.35">
      <c r="A1731" s="10">
        <f t="shared" si="68"/>
        <v>14</v>
      </c>
      <c r="B1731" s="63" t="str">
        <f t="shared" si="73"/>
        <v/>
      </c>
      <c r="C1731" s="398">
        <v>13188454</v>
      </c>
      <c r="D1731" s="146">
        <v>45020</v>
      </c>
      <c r="E1731" s="34" t="s">
        <v>2924</v>
      </c>
      <c r="F1731" s="34" t="s">
        <v>2925</v>
      </c>
      <c r="G1731" s="34" t="s">
        <v>10</v>
      </c>
      <c r="H1731" s="34" t="s">
        <v>218</v>
      </c>
      <c r="I1731" s="34" t="s">
        <v>266</v>
      </c>
      <c r="J1731" s="34" t="s">
        <v>374</v>
      </c>
      <c r="K1731" s="4" t="str">
        <f>IF(_xlfn.XLOOKUP(LEFT(F1731,12),'Reference_data '!G:G,'Reference_data '!I:I,"First Error",0,1)="First Error",_xlfn.XLOOKUP(LEFT(F1731,7),'Reference_data '!G:G,'Reference_data '!H:H,"Second Error",0,1),_xlfn.XLOOKUP(LEFT(F1731,12),'Reference_data '!G:G,'Reference_data '!I:I,"First Error",0,1))</f>
        <v>REFINERY AMMONIA SYSTEM</v>
      </c>
      <c r="L1731" s="63">
        <v>8</v>
      </c>
      <c r="M1731" s="10" t="s">
        <v>585</v>
      </c>
      <c r="N1731" s="10" t="str">
        <f>VLOOKUP(L1731,'Reference_data '!$A$2:$C$18,3,0)</f>
        <v>EXT</v>
      </c>
      <c r="O1731" s="134">
        <v>45024</v>
      </c>
      <c r="S1731" s="139" t="s">
        <v>2926</v>
      </c>
    </row>
    <row r="1732" spans="1:19" ht="26.5" customHeight="1" x14ac:dyDescent="0.35">
      <c r="A1732" s="10">
        <f t="shared" si="68"/>
        <v>14</v>
      </c>
      <c r="B1732" s="63">
        <f t="shared" si="73"/>
        <v>1</v>
      </c>
      <c r="C1732" s="398">
        <v>13188455</v>
      </c>
      <c r="D1732" s="146">
        <v>45020</v>
      </c>
      <c r="E1732" s="34" t="s">
        <v>2927</v>
      </c>
      <c r="F1732" s="34" t="s">
        <v>2928</v>
      </c>
      <c r="G1732" s="34" t="s">
        <v>10</v>
      </c>
      <c r="H1732" s="34" t="s">
        <v>218</v>
      </c>
      <c r="I1732" s="34" t="s">
        <v>266</v>
      </c>
      <c r="J1732" s="34" t="s">
        <v>220</v>
      </c>
      <c r="K1732" s="4" t="str">
        <f>IF(_xlfn.XLOOKUP(LEFT(F1732,12),'Reference_data '!G:G,'Reference_data '!I:I,"First Error",0,1)="First Error",_xlfn.XLOOKUP(LEFT(F1732,7),'Reference_data '!G:G,'Reference_data '!H:H,"Second Error",0,1),_xlfn.XLOOKUP(LEFT(F1732,12),'Reference_data '!G:G,'Reference_data '!I:I,"First Error",0,1))</f>
        <v>REFINERY-REFINERY FRACTIONATION PLANT (RPO) 600 TPD</v>
      </c>
      <c r="L1732" s="63">
        <v>8</v>
      </c>
      <c r="M1732" s="10" t="s">
        <v>585</v>
      </c>
      <c r="N1732" s="10" t="str">
        <f>VLOOKUP(L1732,'Reference_data '!$A$2:$C$18,3,0)</f>
        <v>EXT</v>
      </c>
      <c r="O1732" s="134">
        <v>45021</v>
      </c>
    </row>
    <row r="1733" spans="1:19" ht="26.5" customHeight="1" x14ac:dyDescent="0.35">
      <c r="A1733" s="10">
        <f t="shared" si="68"/>
        <v>14</v>
      </c>
      <c r="B1733" s="63">
        <f t="shared" si="73"/>
        <v>1</v>
      </c>
      <c r="C1733" s="398">
        <v>13188456</v>
      </c>
      <c r="D1733" s="146">
        <v>45020</v>
      </c>
      <c r="E1733" s="34" t="s">
        <v>2929</v>
      </c>
      <c r="F1733" s="34" t="s">
        <v>166</v>
      </c>
      <c r="G1733" s="34" t="s">
        <v>10</v>
      </c>
      <c r="H1733" s="34" t="s">
        <v>218</v>
      </c>
      <c r="I1733" s="34" t="s">
        <v>266</v>
      </c>
      <c r="J1733" s="34" t="s">
        <v>220</v>
      </c>
      <c r="K1733" s="4" t="str">
        <f>IF(_xlfn.XLOOKUP(LEFT(F1733,12),'Reference_data '!G:G,'Reference_data '!I:I,"First Error",0,1)="First Error",_xlfn.XLOOKUP(LEFT(F1733,7),'Reference_data '!G:G,'Reference_data '!H:H,"Second Error",0,1),_xlfn.XLOOKUP(LEFT(F1733,12),'Reference_data '!G:G,'Reference_data '!I:I,"First Error",0,1))</f>
        <v>REFINERY AMMONIA SYSTEM</v>
      </c>
      <c r="M1733" s="10" t="e">
        <f>VLOOKUP(L1733,'Reference_data '!$A$2:$B$17,2,0)</f>
        <v>#N/A</v>
      </c>
      <c r="N1733" s="10" t="e">
        <f>VLOOKUP(L1733,'Reference_data '!$A$2:$C$18,3,0)</f>
        <v>#N/A</v>
      </c>
    </row>
    <row r="1734" spans="1:19" ht="26.5" customHeight="1" x14ac:dyDescent="0.35">
      <c r="A1734" s="10">
        <f t="shared" ref="A1734:A1782" si="74">WEEKNUM($D1734,16)</f>
        <v>14</v>
      </c>
      <c r="B1734" s="63">
        <f t="shared" si="73"/>
        <v>14</v>
      </c>
      <c r="C1734" s="398">
        <v>13188468</v>
      </c>
      <c r="D1734" s="394">
        <v>45020</v>
      </c>
      <c r="E1734" s="34" t="s">
        <v>2930</v>
      </c>
      <c r="F1734" s="34" t="s">
        <v>418</v>
      </c>
      <c r="G1734" s="34" t="s">
        <v>61</v>
      </c>
      <c r="H1734" s="34" t="s">
        <v>223</v>
      </c>
      <c r="I1734" s="34" t="s">
        <v>238</v>
      </c>
      <c r="J1734" s="34" t="s">
        <v>220</v>
      </c>
      <c r="K1734" s="4" t="str">
        <f>IF(_xlfn.XLOOKUP(LEFT(F1734,12),'Reference_data '!G:G,'Reference_data '!I:I,"First Error",0,1)="First Error",_xlfn.XLOOKUP(LEFT(F1734,7),'Reference_data '!G:G,'Reference_data '!H:H,"Second Error",0,1),_xlfn.XLOOKUP(LEFT(F1734,12),'Reference_data '!G:G,'Reference_data '!I:I,"First Error",0,1))</f>
        <v>PACKING-MOULDING PLANT</v>
      </c>
      <c r="L1734" s="63">
        <v>2792</v>
      </c>
      <c r="M1734" s="10" t="str">
        <f>VLOOKUP(L1734,'Reference_data '!$A$2:$B$17,2,0)</f>
        <v>Bhagat</v>
      </c>
      <c r="N1734" s="10" t="str">
        <f>VLOOKUP(L1734,'Reference_data '!$A$2:$C$18,3,0)</f>
        <v>ELE</v>
      </c>
      <c r="O1734" s="134">
        <v>45020</v>
      </c>
      <c r="Q1734" s="134">
        <v>45020</v>
      </c>
      <c r="R1734" s="63">
        <v>1</v>
      </c>
      <c r="S1734" s="139" t="s">
        <v>2931</v>
      </c>
    </row>
    <row r="1735" spans="1:19" ht="26.5" customHeight="1" x14ac:dyDescent="0.35">
      <c r="A1735" s="10">
        <f t="shared" si="74"/>
        <v>14</v>
      </c>
      <c r="B1735" s="63">
        <f t="shared" si="73"/>
        <v>14</v>
      </c>
      <c r="C1735" s="398">
        <v>13188501</v>
      </c>
      <c r="D1735" s="146">
        <v>45020</v>
      </c>
      <c r="E1735" s="34" t="s">
        <v>2932</v>
      </c>
      <c r="F1735" s="34" t="s">
        <v>63</v>
      </c>
      <c r="G1735" s="34" t="s">
        <v>10</v>
      </c>
      <c r="H1735" s="34" t="s">
        <v>218</v>
      </c>
      <c r="I1735" s="34" t="s">
        <v>263</v>
      </c>
      <c r="J1735" s="34" t="s">
        <v>220</v>
      </c>
      <c r="K1735" s="4" t="str">
        <f>IF(_xlfn.XLOOKUP(LEFT(F1735,12),'Reference_data '!G:G,'Reference_data '!I:I,"First Error",0,1)="First Error",_xlfn.XLOOKUP(LEFT(F1735,7),'Reference_data '!G:G,'Reference_data '!H:H,"Second Error",0,1),_xlfn.XLOOKUP(LEFT(F1735,12),'Reference_data '!G:G,'Reference_data '!I:I,"First Error",0,1))</f>
        <v>REFINERY-RAW PRODUCT TANKFARM RMFG</v>
      </c>
      <c r="L1735" s="63">
        <v>3347</v>
      </c>
      <c r="M1735" s="10" t="str">
        <f>VLOOKUP(L1735,'Reference_data '!$A$2:$B$17,2,0)</f>
        <v>Debabrata</v>
      </c>
      <c r="N1735" s="10" t="str">
        <f>VLOOKUP(L1735,'Reference_data '!$A$2:$C$18,3,0)</f>
        <v>MEC</v>
      </c>
      <c r="O1735" s="134">
        <v>45020</v>
      </c>
      <c r="Q1735" s="134">
        <v>45020</v>
      </c>
      <c r="R1735" s="63">
        <v>1.5</v>
      </c>
    </row>
    <row r="1736" spans="1:19" ht="26.5" customHeight="1" x14ac:dyDescent="0.35">
      <c r="A1736" s="10">
        <f t="shared" si="74"/>
        <v>14</v>
      </c>
      <c r="B1736" s="63">
        <f t="shared" si="73"/>
        <v>1</v>
      </c>
      <c r="C1736" s="398">
        <v>13188502</v>
      </c>
      <c r="D1736" s="146">
        <v>45020</v>
      </c>
      <c r="E1736" s="34" t="s">
        <v>2933</v>
      </c>
      <c r="F1736" s="34" t="s">
        <v>148</v>
      </c>
      <c r="G1736" s="34" t="s">
        <v>92</v>
      </c>
      <c r="H1736" s="34" t="s">
        <v>218</v>
      </c>
      <c r="I1736" s="34" t="s">
        <v>263</v>
      </c>
      <c r="J1736" s="34" t="s">
        <v>220</v>
      </c>
      <c r="K1736" s="4" t="str">
        <f>IF(_xlfn.XLOOKUP(LEFT(F1736,12),'Reference_data '!G:G,'Reference_data '!I:I,"First Error",0,1)="First Error",_xlfn.XLOOKUP(LEFT(F1736,7),'Reference_data '!G:G,'Reference_data '!H:H,"Second Error",0,1),_xlfn.XLOOKUP(LEFT(F1736,12),'Reference_data '!G:G,'Reference_data '!I:I,"First Error",0,1))</f>
        <v>REFINERY-POST BLEACHING REFINERY 200 TPD</v>
      </c>
      <c r="M1736" s="10" t="e">
        <f>VLOOKUP(L1736,'Reference_data '!$A$2:$B$17,2,0)</f>
        <v>#N/A</v>
      </c>
      <c r="N1736" s="10" t="e">
        <f>VLOOKUP(L1736,'Reference_data '!$A$2:$C$18,3,0)</f>
        <v>#N/A</v>
      </c>
    </row>
    <row r="1737" spans="1:19" ht="26.5" customHeight="1" x14ac:dyDescent="0.35">
      <c r="A1737" s="10">
        <f t="shared" si="74"/>
        <v>14</v>
      </c>
      <c r="B1737" s="63">
        <f t="shared" si="73"/>
        <v>1</v>
      </c>
      <c r="C1737" s="398">
        <v>13188503</v>
      </c>
      <c r="D1737" s="146">
        <v>45020</v>
      </c>
      <c r="E1737" s="34" t="s">
        <v>2934</v>
      </c>
      <c r="F1737" s="34" t="s">
        <v>133</v>
      </c>
      <c r="G1737" s="34" t="s">
        <v>92</v>
      </c>
      <c r="H1737" s="34" t="s">
        <v>218</v>
      </c>
      <c r="I1737" s="34" t="s">
        <v>263</v>
      </c>
      <c r="J1737" s="34" t="s">
        <v>220</v>
      </c>
      <c r="K1737" s="4" t="str">
        <f>IF(_xlfn.XLOOKUP(LEFT(F1737,12),'Reference_data '!G:G,'Reference_data '!I:I,"First Error",0,1)="First Error",_xlfn.XLOOKUP(LEFT(F1737,7),'Reference_data '!G:G,'Reference_data '!H:H,"Second Error",0,1),_xlfn.XLOOKUP(LEFT(F1737,12),'Reference_data '!G:G,'Reference_data '!I:I,"First Error",0,1))</f>
        <v>REFINERY-MULTISTOCK DEO REFINERY 200 TPD</v>
      </c>
      <c r="M1737" s="10" t="e">
        <f>VLOOKUP(L1737,'Reference_data '!$A$2:$B$17,2,0)</f>
        <v>#N/A</v>
      </c>
      <c r="N1737" s="10" t="e">
        <f>VLOOKUP(L1737,'Reference_data '!$A$2:$C$18,3,0)</f>
        <v>#N/A</v>
      </c>
    </row>
    <row r="1738" spans="1:19" ht="26.5" customHeight="1" x14ac:dyDescent="0.35">
      <c r="A1738" s="10">
        <f t="shared" si="74"/>
        <v>14</v>
      </c>
      <c r="B1738" s="63">
        <f t="shared" si="73"/>
        <v>14</v>
      </c>
      <c r="C1738" s="398">
        <v>13188653</v>
      </c>
      <c r="D1738" s="146">
        <v>45021</v>
      </c>
      <c r="E1738" s="34" t="s">
        <v>2935</v>
      </c>
      <c r="F1738" s="34" t="s">
        <v>909</v>
      </c>
      <c r="G1738" s="34" t="s">
        <v>61</v>
      </c>
      <c r="H1738" s="34" t="s">
        <v>218</v>
      </c>
      <c r="I1738" s="34" t="s">
        <v>285</v>
      </c>
      <c r="J1738" s="34" t="s">
        <v>220</v>
      </c>
      <c r="K1738" s="4" t="str">
        <f>IF(_xlfn.XLOOKUP(LEFT(F1738,12),'Reference_data '!G:G,'Reference_data '!I:I,"First Error",0,1)="First Error",_xlfn.XLOOKUP(LEFT(F1738,7),'Reference_data '!G:G,'Reference_data '!H:H,"Second Error",0,1),_xlfn.XLOOKUP(LEFT(F1738,12),'Reference_data '!G:G,'Reference_data '!I:I,"First Error",0,1))</f>
        <v>PACKING</v>
      </c>
      <c r="L1738" s="63">
        <v>2790</v>
      </c>
      <c r="M1738" s="10" t="str">
        <f>VLOOKUP(L1738,'Reference_data '!$A$2:$B$17,2,0)</f>
        <v>Ronak</v>
      </c>
      <c r="N1738" s="10" t="str">
        <f>VLOOKUP(L1738,'Reference_data '!$A$2:$C$18,3,0)</f>
        <v>ELE</v>
      </c>
      <c r="O1738" s="134">
        <v>45020</v>
      </c>
      <c r="Q1738" s="134">
        <v>45020</v>
      </c>
      <c r="R1738" s="63">
        <v>0.5</v>
      </c>
    </row>
    <row r="1739" spans="1:19" ht="26.5" customHeight="1" x14ac:dyDescent="0.35">
      <c r="A1739" s="10">
        <f t="shared" si="74"/>
        <v>14</v>
      </c>
      <c r="B1739" s="63">
        <f t="shared" si="73"/>
        <v>14</v>
      </c>
      <c r="C1739" s="398">
        <v>13188744</v>
      </c>
      <c r="D1739" s="146">
        <v>45021</v>
      </c>
      <c r="E1739" s="34" t="s">
        <v>2936</v>
      </c>
      <c r="F1739" s="34" t="s">
        <v>63</v>
      </c>
      <c r="G1739" s="34" t="s">
        <v>61</v>
      </c>
      <c r="H1739" s="34" t="s">
        <v>218</v>
      </c>
      <c r="I1739" s="34" t="s">
        <v>285</v>
      </c>
      <c r="J1739" s="34" t="s">
        <v>220</v>
      </c>
      <c r="K1739" s="4" t="str">
        <f>IF(_xlfn.XLOOKUP(LEFT(F1739,12),'Reference_data '!G:G,'Reference_data '!I:I,"First Error",0,1)="First Error",_xlfn.XLOOKUP(LEFT(F1739,7),'Reference_data '!G:G,'Reference_data '!H:H,"Second Error",0,1),_xlfn.XLOOKUP(LEFT(F1739,12),'Reference_data '!G:G,'Reference_data '!I:I,"First Error",0,1))</f>
        <v>REFINERY-RAW PRODUCT TANKFARM RMFG</v>
      </c>
      <c r="L1739" s="63">
        <v>2790</v>
      </c>
      <c r="M1739" s="10" t="str">
        <f>VLOOKUP(L1739,'Reference_data '!$A$2:$B$17,2,0)</f>
        <v>Ronak</v>
      </c>
      <c r="N1739" s="10" t="str">
        <f>VLOOKUP(L1739,'Reference_data '!$A$2:$C$18,3,0)</f>
        <v>ELE</v>
      </c>
      <c r="O1739" s="134">
        <v>45020</v>
      </c>
      <c r="Q1739" s="134">
        <v>45020</v>
      </c>
      <c r="R1739" s="63">
        <v>0.75</v>
      </c>
    </row>
    <row r="1740" spans="1:19" ht="26.5" customHeight="1" x14ac:dyDescent="0.35">
      <c r="A1740" s="10">
        <f t="shared" si="74"/>
        <v>14</v>
      </c>
      <c r="B1740" s="63">
        <f t="shared" si="73"/>
        <v>14</v>
      </c>
      <c r="C1740" s="398">
        <v>13188745</v>
      </c>
      <c r="D1740" s="146">
        <v>45021</v>
      </c>
      <c r="E1740" s="34" t="s">
        <v>2937</v>
      </c>
      <c r="F1740" s="34" t="s">
        <v>682</v>
      </c>
      <c r="G1740" s="34" t="s">
        <v>61</v>
      </c>
      <c r="H1740" s="34" t="s">
        <v>218</v>
      </c>
      <c r="I1740" s="34" t="s">
        <v>285</v>
      </c>
      <c r="J1740" s="34" t="s">
        <v>220</v>
      </c>
      <c r="K1740" s="4" t="str">
        <f>IF(_xlfn.XLOOKUP(LEFT(F1740,12),'Reference_data '!G:G,'Reference_data '!I:I,"First Error",0,1)="First Error",_xlfn.XLOOKUP(LEFT(F1740,7),'Reference_data '!G:G,'Reference_data '!H:H,"Second Error",0,1),_xlfn.XLOOKUP(LEFT(F1740,12),'Reference_data '!G:G,'Reference_data '!I:I,"First Error",0,1))</f>
        <v>PACKING TANKFARM PMFG</v>
      </c>
      <c r="L1740" s="63">
        <v>2790</v>
      </c>
      <c r="M1740" s="10" t="str">
        <f>VLOOKUP(L1740,'Reference_data '!$A$2:$B$17,2,0)</f>
        <v>Ronak</v>
      </c>
      <c r="N1740" s="10" t="str">
        <f>VLOOKUP(L1740,'Reference_data '!$A$2:$C$18,3,0)</f>
        <v>ELE</v>
      </c>
      <c r="O1740" s="134">
        <v>45020</v>
      </c>
      <c r="Q1740" s="134">
        <v>45020</v>
      </c>
      <c r="R1740" s="63">
        <v>0.5</v>
      </c>
    </row>
    <row r="1741" spans="1:19" ht="26.5" customHeight="1" x14ac:dyDescent="0.35">
      <c r="A1741" s="10">
        <f t="shared" si="74"/>
        <v>14</v>
      </c>
      <c r="B1741" s="63">
        <f t="shared" ref="B1741" si="75">IF(J1741="COMP",WEEKNUM(Q1741,16),"")</f>
        <v>14</v>
      </c>
      <c r="C1741" s="398">
        <v>13188746</v>
      </c>
      <c r="D1741" s="146">
        <v>45021</v>
      </c>
      <c r="E1741" s="34" t="s">
        <v>2938</v>
      </c>
      <c r="F1741" s="34" t="s">
        <v>1259</v>
      </c>
      <c r="G1741" s="34" t="s">
        <v>10</v>
      </c>
      <c r="H1741" s="34" t="s">
        <v>218</v>
      </c>
      <c r="I1741" s="34" t="s">
        <v>285</v>
      </c>
      <c r="J1741" s="34" t="s">
        <v>220</v>
      </c>
      <c r="K1741" s="4" t="str">
        <f>IF(_xlfn.XLOOKUP(LEFT(F1741,12),'Reference_data '!G:G,'Reference_data '!I:I,"First Error",0,1)="First Error",_xlfn.XLOOKUP(LEFT(F1741,7),'Reference_data '!G:G,'Reference_data '!H:H,"Second Error",0,1),_xlfn.XLOOKUP(LEFT(F1741,12),'Reference_data '!G:G,'Reference_data '!I:I,"First Error",0,1))</f>
        <v>PACKING</v>
      </c>
      <c r="L1741" s="63">
        <v>2781</v>
      </c>
      <c r="M1741" s="10" t="s">
        <v>1034</v>
      </c>
      <c r="N1741" s="10" t="str">
        <f>VLOOKUP(L1741,'Reference_data '!$A$2:$C$18,3,0)</f>
        <v>MEC</v>
      </c>
      <c r="O1741" s="134">
        <v>45021</v>
      </c>
      <c r="Q1741" s="134">
        <v>45020</v>
      </c>
      <c r="R1741" s="63">
        <v>0.5</v>
      </c>
    </row>
    <row r="1742" spans="1:19" ht="26.5" customHeight="1" x14ac:dyDescent="0.35">
      <c r="A1742" s="10">
        <f t="shared" si="74"/>
        <v>14</v>
      </c>
      <c r="B1742" s="63">
        <f t="shared" si="73"/>
        <v>14</v>
      </c>
      <c r="C1742" s="398">
        <v>13188746</v>
      </c>
      <c r="D1742" s="146">
        <v>45021</v>
      </c>
      <c r="E1742" s="34" t="s">
        <v>2938</v>
      </c>
      <c r="F1742" s="34" t="s">
        <v>1259</v>
      </c>
      <c r="G1742" s="34" t="s">
        <v>10</v>
      </c>
      <c r="H1742" s="34" t="s">
        <v>218</v>
      </c>
      <c r="I1742" s="34" t="s">
        <v>285</v>
      </c>
      <c r="J1742" s="34" t="s">
        <v>220</v>
      </c>
      <c r="K1742" s="4" t="str">
        <f>IF(_xlfn.XLOOKUP(LEFT(F1742,12),'Reference_data '!G:G,'Reference_data '!I:I,"First Error",0,1)="First Error",_xlfn.XLOOKUP(LEFT(F1742,7),'Reference_data '!G:G,'Reference_data '!H:H,"Second Error",0,1),_xlfn.XLOOKUP(LEFT(F1742,12),'Reference_data '!G:G,'Reference_data '!I:I,"First Error",0,1))</f>
        <v>PACKING</v>
      </c>
      <c r="L1742" s="63">
        <v>8</v>
      </c>
      <c r="M1742" s="10" t="s">
        <v>1034</v>
      </c>
      <c r="N1742" s="10" t="str">
        <f>VLOOKUP(L1742,'Reference_data '!$A$2:$C$18,3,0)</f>
        <v>EXT</v>
      </c>
      <c r="O1742" s="134">
        <v>45021</v>
      </c>
      <c r="Q1742" s="134">
        <v>45020</v>
      </c>
      <c r="R1742" s="63">
        <v>0.5</v>
      </c>
    </row>
    <row r="1743" spans="1:19" ht="26.5" customHeight="1" x14ac:dyDescent="0.35">
      <c r="A1743" s="10">
        <f t="shared" si="74"/>
        <v>14</v>
      </c>
      <c r="B1743" s="63">
        <f t="shared" si="73"/>
        <v>14</v>
      </c>
      <c r="C1743" s="398">
        <v>13188747</v>
      </c>
      <c r="D1743" s="146">
        <v>45021</v>
      </c>
      <c r="E1743" s="34" t="s">
        <v>2939</v>
      </c>
      <c r="F1743" s="34" t="s">
        <v>2705</v>
      </c>
      <c r="G1743" s="34" t="s">
        <v>10</v>
      </c>
      <c r="H1743" s="34" t="s">
        <v>218</v>
      </c>
      <c r="I1743" s="34" t="s">
        <v>285</v>
      </c>
      <c r="J1743" s="34" t="s">
        <v>220</v>
      </c>
      <c r="K1743" s="4" t="str">
        <f>IF(_xlfn.XLOOKUP(LEFT(F1743,12),'Reference_data '!G:G,'Reference_data '!I:I,"First Error",0,1)="First Error",_xlfn.XLOOKUP(LEFT(F1743,7),'Reference_data '!G:G,'Reference_data '!H:H,"Second Error",0,1),_xlfn.XLOOKUP(LEFT(F1743,12),'Reference_data '!G:G,'Reference_data '!I:I,"First Error",0,1))</f>
        <v>REFINERY-TANK FARM</v>
      </c>
      <c r="L1743" s="63">
        <v>2781</v>
      </c>
      <c r="M1743" s="10" t="str">
        <f>VLOOKUP(L1743,'Reference_data '!$A$2:$B$17,2,0)</f>
        <v>Bhim Rao</v>
      </c>
      <c r="N1743" s="10" t="str">
        <f>VLOOKUP(L1743,'Reference_data '!$A$2:$C$18,3,0)</f>
        <v>MEC</v>
      </c>
      <c r="O1743" s="134">
        <v>45020</v>
      </c>
      <c r="Q1743" s="134">
        <v>45020</v>
      </c>
    </row>
    <row r="1744" spans="1:19" ht="26.5" customHeight="1" x14ac:dyDescent="0.35">
      <c r="A1744" s="10">
        <f t="shared" si="74"/>
        <v>14</v>
      </c>
      <c r="B1744" s="63" t="str">
        <f t="shared" si="73"/>
        <v/>
      </c>
      <c r="C1744" s="398">
        <v>13188867</v>
      </c>
      <c r="D1744" s="146">
        <v>45020</v>
      </c>
      <c r="E1744" s="34" t="s">
        <v>2940</v>
      </c>
      <c r="F1744" s="34" t="s">
        <v>2941</v>
      </c>
      <c r="G1744" s="34" t="s">
        <v>10</v>
      </c>
      <c r="H1744" s="34" t="s">
        <v>218</v>
      </c>
      <c r="I1744" s="34" t="s">
        <v>266</v>
      </c>
      <c r="J1744" s="34" t="s">
        <v>246</v>
      </c>
      <c r="K1744" s="4" t="str">
        <f>IF(_xlfn.XLOOKUP(LEFT(F1744,12),'Reference_data '!G:G,'Reference_data '!I:I,"First Error",0,1)="First Error",_xlfn.XLOOKUP(LEFT(F1744,7),'Reference_data '!G:G,'Reference_data '!H:H,"Second Error",0,1),_xlfn.XLOOKUP(LEFT(F1744,12),'Reference_data '!G:G,'Reference_data '!I:I,"First Error",0,1))</f>
        <v>PACKING TANKFARM PMFG</v>
      </c>
      <c r="M1744" s="10" t="e">
        <f>VLOOKUP(L1744,'Reference_data '!$A$2:$B$17,2,0)</f>
        <v>#N/A</v>
      </c>
      <c r="N1744" s="10" t="e">
        <f>VLOOKUP(L1744,'Reference_data '!$A$2:$C$18,3,0)</f>
        <v>#N/A</v>
      </c>
    </row>
    <row r="1745" spans="1:27" ht="26.5" customHeight="1" x14ac:dyDescent="0.35">
      <c r="A1745" s="10">
        <f t="shared" si="74"/>
        <v>14</v>
      </c>
      <c r="B1745" s="63">
        <f t="shared" si="73"/>
        <v>1</v>
      </c>
      <c r="C1745" s="398">
        <v>13188969</v>
      </c>
      <c r="D1745" s="146">
        <v>45021</v>
      </c>
      <c r="E1745" s="34" t="s">
        <v>1498</v>
      </c>
      <c r="F1745" s="34" t="s">
        <v>188</v>
      </c>
      <c r="G1745" s="34" t="s">
        <v>92</v>
      </c>
      <c r="H1745" s="34" t="s">
        <v>218</v>
      </c>
      <c r="I1745" s="34" t="s">
        <v>835</v>
      </c>
      <c r="J1745" s="34" t="s">
        <v>220</v>
      </c>
      <c r="K1745" s="4" t="str">
        <f>IF(_xlfn.XLOOKUP(LEFT(F1745,12),'Reference_data '!G:G,'Reference_data '!I:I,"First Error",0,1)="First Error",_xlfn.XLOOKUP(LEFT(F1745,7),'Reference_data '!G:G,'Reference_data '!H:H,"Second Error",0,1),_xlfn.XLOOKUP(LEFT(F1745,12),'Reference_data '!G:G,'Reference_data '!I:I,"First Error",0,1))</f>
        <v>PACKING</v>
      </c>
      <c r="L1745" s="63">
        <v>8</v>
      </c>
      <c r="M1745" s="10" t="s">
        <v>2788</v>
      </c>
      <c r="N1745" s="10" t="str">
        <f>VLOOKUP(L1745,'Reference_data '!$A$2:$C$18,3,0)</f>
        <v>EXT</v>
      </c>
      <c r="O1745" s="134">
        <v>45021</v>
      </c>
    </row>
    <row r="1746" spans="1:27" ht="26.5" customHeight="1" x14ac:dyDescent="0.35">
      <c r="A1746" s="10">
        <f t="shared" si="74"/>
        <v>14</v>
      </c>
      <c r="B1746" s="63">
        <f t="shared" si="73"/>
        <v>14</v>
      </c>
      <c r="C1746" s="398">
        <v>13188970</v>
      </c>
      <c r="D1746" s="146">
        <v>45021</v>
      </c>
      <c r="E1746" s="34" t="s">
        <v>2942</v>
      </c>
      <c r="F1746" s="34" t="s">
        <v>106</v>
      </c>
      <c r="G1746" s="34" t="s">
        <v>10</v>
      </c>
      <c r="H1746" s="34" t="s">
        <v>218</v>
      </c>
      <c r="I1746" s="34" t="s">
        <v>835</v>
      </c>
      <c r="J1746" s="34" t="s">
        <v>220</v>
      </c>
      <c r="K1746" s="4" t="str">
        <f>IF(_xlfn.XLOOKUP(LEFT(F1746,12),'Reference_data '!G:G,'Reference_data '!I:I,"First Error",0,1)="First Error",_xlfn.XLOOKUP(LEFT(F1746,7),'Reference_data '!G:G,'Reference_data '!H:H,"Second Error",0,1),_xlfn.XLOOKUP(LEFT(F1746,12),'Reference_data '!G:G,'Reference_data '!I:I,"First Error",0,1))</f>
        <v>WAREHOUSE</v>
      </c>
      <c r="L1746" s="63">
        <v>2801</v>
      </c>
      <c r="M1746" s="10" t="str">
        <f>VLOOKUP(L1746,'Reference_data '!$A$2:$B$17,2,0)</f>
        <v>Ramani</v>
      </c>
      <c r="N1746" s="10" t="str">
        <f>VLOOKUP(L1746,'Reference_data '!$A$2:$C$18,3,0)</f>
        <v>INS</v>
      </c>
      <c r="O1746" s="134"/>
      <c r="Q1746" s="134">
        <v>45021</v>
      </c>
      <c r="S1746" s="139" t="s">
        <v>2943</v>
      </c>
    </row>
    <row r="1747" spans="1:27" ht="26.5" customHeight="1" x14ac:dyDescent="0.35">
      <c r="A1747" s="10">
        <f t="shared" si="74"/>
        <v>14</v>
      </c>
      <c r="B1747" s="63">
        <f t="shared" si="73"/>
        <v>1</v>
      </c>
      <c r="C1747" s="398">
        <v>13189004</v>
      </c>
      <c r="D1747" s="146">
        <v>45021</v>
      </c>
      <c r="E1747" s="34" t="s">
        <v>2944</v>
      </c>
      <c r="F1747" s="34" t="s">
        <v>2945</v>
      </c>
      <c r="G1747" s="34" t="s">
        <v>10</v>
      </c>
      <c r="H1747" s="34" t="s">
        <v>223</v>
      </c>
      <c r="I1747" s="34" t="s">
        <v>611</v>
      </c>
      <c r="J1747" s="34" t="s">
        <v>220</v>
      </c>
      <c r="K1747" s="4" t="str">
        <f>IF(_xlfn.XLOOKUP(LEFT(F1747,12),'Reference_data '!G:G,'Reference_data '!I:I,"First Error",0,1)="First Error",_xlfn.XLOOKUP(LEFT(F1747,7),'Reference_data '!G:G,'Reference_data '!H:H,"Second Error",0,1),_xlfn.XLOOKUP(LEFT(F1747,12),'Reference_data '!G:G,'Reference_data '!I:I,"First Error",0,1))</f>
        <v>REFINERY-ACID OIL</v>
      </c>
      <c r="M1747" s="10" t="e">
        <f>VLOOKUP(L1747,'Reference_data '!$A$2:$B$17,2,0)</f>
        <v>#N/A</v>
      </c>
      <c r="N1747" s="10" t="e">
        <f>VLOOKUP(L1747,'Reference_data '!$A$2:$C$18,3,0)</f>
        <v>#N/A</v>
      </c>
      <c r="O1747" s="134">
        <v>45022</v>
      </c>
    </row>
    <row r="1748" spans="1:27" ht="26.5" customHeight="1" x14ac:dyDescent="0.35">
      <c r="A1748" s="10">
        <f t="shared" si="74"/>
        <v>14</v>
      </c>
      <c r="B1748" s="63">
        <f t="shared" si="73"/>
        <v>1</v>
      </c>
      <c r="C1748" s="398">
        <v>13189005</v>
      </c>
      <c r="D1748" s="146">
        <v>45021</v>
      </c>
      <c r="E1748" s="34" t="s">
        <v>2946</v>
      </c>
      <c r="F1748" s="34" t="s">
        <v>42</v>
      </c>
      <c r="G1748" s="34" t="s">
        <v>10</v>
      </c>
      <c r="H1748" s="34" t="s">
        <v>223</v>
      </c>
      <c r="I1748" s="34" t="s">
        <v>611</v>
      </c>
      <c r="J1748" s="34" t="s">
        <v>220</v>
      </c>
      <c r="K1748" s="4" t="str">
        <f>IF(_xlfn.XLOOKUP(LEFT(F1748,12),'Reference_data '!G:G,'Reference_data '!I:I,"First Error",0,1)="First Error",_xlfn.XLOOKUP(LEFT(F1748,7),'Reference_data '!G:G,'Reference_data '!H:H,"Second Error",0,1),_xlfn.XLOOKUP(LEFT(F1748,12),'Reference_data '!G:G,'Reference_data '!I:I,"First Error",0,1))</f>
        <v>REFINERY</v>
      </c>
      <c r="M1748" s="10" t="e">
        <f>VLOOKUP(L1748,'Reference_data '!$A$2:$B$17,2,0)</f>
        <v>#N/A</v>
      </c>
      <c r="N1748" s="10" t="e">
        <f>VLOOKUP(L1748,'Reference_data '!$A$2:$C$18,3,0)</f>
        <v>#N/A</v>
      </c>
      <c r="O1748" s="134">
        <v>45022</v>
      </c>
    </row>
    <row r="1749" spans="1:27" ht="26.5" customHeight="1" x14ac:dyDescent="0.35">
      <c r="A1749" s="10">
        <f t="shared" si="74"/>
        <v>14</v>
      </c>
      <c r="B1749" s="63" t="str">
        <f t="shared" si="73"/>
        <v/>
      </c>
      <c r="C1749" s="398">
        <v>13189043</v>
      </c>
      <c r="D1749" s="394">
        <v>45021</v>
      </c>
      <c r="E1749" s="34" t="s">
        <v>2947</v>
      </c>
      <c r="F1749" s="34" t="s">
        <v>42</v>
      </c>
      <c r="G1749" s="34" t="s">
        <v>10</v>
      </c>
      <c r="H1749" s="34" t="s">
        <v>223</v>
      </c>
      <c r="I1749" s="34" t="s">
        <v>233</v>
      </c>
      <c r="J1749" s="34" t="s">
        <v>309</v>
      </c>
      <c r="K1749" s="4" t="str">
        <f>IF(_xlfn.XLOOKUP(LEFT(F1749,12),'Reference_data '!G:G,'Reference_data '!I:I,"First Error",0,1)="First Error",_xlfn.XLOOKUP(LEFT(F1749,7),'Reference_data '!G:G,'Reference_data '!H:H,"Second Error",0,1),_xlfn.XLOOKUP(LEFT(F1749,12),'Reference_data '!G:G,'Reference_data '!I:I,"First Error",0,1))</f>
        <v>REFINERY</v>
      </c>
      <c r="L1749" s="63">
        <v>2783</v>
      </c>
      <c r="M1749" s="10" t="str">
        <f>VLOOKUP(L1749,'Reference_data '!$A$2:$B$17,2,0)</f>
        <v>Vipul</v>
      </c>
      <c r="N1749" s="10" t="str">
        <f>VLOOKUP(L1749,'Reference_data '!$A$2:$C$18,3,0)</f>
        <v>MEC</v>
      </c>
      <c r="O1749" s="134">
        <v>45023</v>
      </c>
      <c r="S1749" s="139" t="s">
        <v>2948</v>
      </c>
    </row>
    <row r="1750" spans="1:27" ht="26.5" customHeight="1" x14ac:dyDescent="0.35">
      <c r="A1750" s="10">
        <f t="shared" si="74"/>
        <v>14</v>
      </c>
      <c r="B1750" s="63" t="str">
        <f t="shared" si="73"/>
        <v/>
      </c>
      <c r="C1750" s="398">
        <v>13189003</v>
      </c>
      <c r="D1750" s="146">
        <v>45021</v>
      </c>
      <c r="E1750" s="34" t="s">
        <v>2949</v>
      </c>
      <c r="F1750" s="34" t="s">
        <v>2941</v>
      </c>
      <c r="G1750" s="34" t="s">
        <v>10</v>
      </c>
      <c r="H1750" s="34" t="s">
        <v>218</v>
      </c>
      <c r="I1750" s="34" t="s">
        <v>251</v>
      </c>
      <c r="J1750" s="34" t="s">
        <v>246</v>
      </c>
      <c r="K1750" s="4" t="str">
        <f>IF(_xlfn.XLOOKUP(LEFT(F1750,12),'Reference_data '!G:G,'Reference_data '!I:I,"First Error",0,1)="First Error",_xlfn.XLOOKUP(LEFT(F1750,7),'Reference_data '!G:G,'Reference_data '!H:H,"Second Error",0,1),_xlfn.XLOOKUP(LEFT(F1750,12),'Reference_data '!G:G,'Reference_data '!I:I,"First Error",0,1))</f>
        <v>PACKING TANKFARM PMFG</v>
      </c>
      <c r="M1750" s="10" t="e">
        <f>VLOOKUP(L1750,'Reference_data '!$A$2:$B$17,2,0)</f>
        <v>#N/A</v>
      </c>
      <c r="N1750" s="10" t="e">
        <f>VLOOKUP(L1750,'Reference_data '!$A$2:$C$18,3,0)</f>
        <v>#N/A</v>
      </c>
    </row>
    <row r="1751" spans="1:27" ht="26.5" customHeight="1" x14ac:dyDescent="0.35">
      <c r="A1751" s="10">
        <f t="shared" si="74"/>
        <v>14</v>
      </c>
      <c r="B1751" s="63" t="str">
        <f t="shared" si="73"/>
        <v/>
      </c>
      <c r="C1751" s="398">
        <v>13189134</v>
      </c>
      <c r="D1751" s="146">
        <v>45021</v>
      </c>
      <c r="E1751" s="34" t="s">
        <v>2950</v>
      </c>
      <c r="F1751" s="34" t="s">
        <v>133</v>
      </c>
      <c r="G1751" s="34" t="s">
        <v>92</v>
      </c>
      <c r="H1751" s="34" t="s">
        <v>218</v>
      </c>
      <c r="I1751" s="34" t="s">
        <v>251</v>
      </c>
      <c r="J1751" s="34" t="s">
        <v>302</v>
      </c>
      <c r="K1751" s="4" t="str">
        <f>IF(_xlfn.XLOOKUP(LEFT(F1751,12),'Reference_data '!G:G,'Reference_data '!I:I,"First Error",0,1)="First Error",_xlfn.XLOOKUP(LEFT(F1751,7),'Reference_data '!G:G,'Reference_data '!H:H,"Second Error",0,1),_xlfn.XLOOKUP(LEFT(F1751,12),'Reference_data '!G:G,'Reference_data '!I:I,"First Error",0,1))</f>
        <v>REFINERY-MULTISTOCK DEO REFINERY 200 TPD</v>
      </c>
      <c r="L1751" s="63">
        <v>2801</v>
      </c>
      <c r="M1751" s="10" t="s">
        <v>3098</v>
      </c>
      <c r="N1751" s="10" t="str">
        <f>VLOOKUP(L1751,'Reference_data '!$A$2:$C$18,3,0)</f>
        <v>INS</v>
      </c>
      <c r="O1751" s="134">
        <v>45024</v>
      </c>
      <c r="S1751" s="139" t="s">
        <v>5975</v>
      </c>
    </row>
    <row r="1752" spans="1:27" ht="26.5" customHeight="1" x14ac:dyDescent="0.35">
      <c r="A1752" s="10">
        <f t="shared" si="74"/>
        <v>14</v>
      </c>
      <c r="B1752" s="63" t="str">
        <f t="shared" si="73"/>
        <v/>
      </c>
      <c r="C1752" s="398">
        <v>13189135</v>
      </c>
      <c r="D1752" s="146">
        <v>45021</v>
      </c>
      <c r="E1752" s="34" t="s">
        <v>2951</v>
      </c>
      <c r="F1752" s="34" t="s">
        <v>42</v>
      </c>
      <c r="G1752" s="34" t="s">
        <v>10</v>
      </c>
      <c r="H1752" s="34" t="s">
        <v>218</v>
      </c>
      <c r="I1752" s="34" t="s">
        <v>251</v>
      </c>
      <c r="J1752" s="34" t="s">
        <v>300</v>
      </c>
      <c r="K1752" s="4" t="str">
        <f>IF(_xlfn.XLOOKUP(LEFT(F1752,12),'Reference_data '!G:G,'Reference_data '!I:I,"First Error",0,1)="First Error",_xlfn.XLOOKUP(LEFT(F1752,7),'Reference_data '!G:G,'Reference_data '!H:H,"Second Error",0,1),_xlfn.XLOOKUP(LEFT(F1752,12),'Reference_data '!G:G,'Reference_data '!I:I,"First Error",0,1))</f>
        <v>REFINERY</v>
      </c>
      <c r="M1752" s="10" t="e">
        <f>VLOOKUP(L1752,'Reference_data '!$A$2:$B$17,2,0)</f>
        <v>#N/A</v>
      </c>
      <c r="N1752" s="10" t="e">
        <f>VLOOKUP(L1752,'Reference_data '!$A$2:$C$18,3,0)</f>
        <v>#N/A</v>
      </c>
      <c r="O1752" s="134">
        <v>45024</v>
      </c>
    </row>
    <row r="1753" spans="1:27" ht="26.5" customHeight="1" x14ac:dyDescent="0.35">
      <c r="A1753" s="10">
        <f t="shared" si="74"/>
        <v>14</v>
      </c>
      <c r="B1753" s="63" t="str">
        <f t="shared" si="73"/>
        <v/>
      </c>
      <c r="C1753" s="398">
        <v>13189136</v>
      </c>
      <c r="D1753" s="146">
        <v>45021</v>
      </c>
      <c r="E1753" s="34" t="s">
        <v>2952</v>
      </c>
      <c r="F1753" s="34" t="s">
        <v>2953</v>
      </c>
      <c r="G1753" s="34" t="s">
        <v>10</v>
      </c>
      <c r="H1753" s="34" t="s">
        <v>218</v>
      </c>
      <c r="I1753" s="34" t="s">
        <v>251</v>
      </c>
      <c r="J1753" s="34" t="s">
        <v>256</v>
      </c>
      <c r="K1753" s="4" t="str">
        <f>IF(_xlfn.XLOOKUP(LEFT(F1753,12),'Reference_data '!G:G,'Reference_data '!I:I,"First Error",0,1)="First Error",_xlfn.XLOOKUP(LEFT(F1753,7),'Reference_data '!G:G,'Reference_data '!H:H,"Second Error",0,1),_xlfn.XLOOKUP(LEFT(F1753,12),'Reference_data '!G:G,'Reference_data '!I:I,"First Error",0,1))</f>
        <v>REFINERY-HYDROGENATION 150 TPD</v>
      </c>
      <c r="M1753" s="10" t="e">
        <f>VLOOKUP(L1753,'Reference_data '!$A$2:$B$17,2,0)</f>
        <v>#N/A</v>
      </c>
      <c r="N1753" s="10" t="e">
        <f>VLOOKUP(L1753,'Reference_data '!$A$2:$C$18,3,0)</f>
        <v>#N/A</v>
      </c>
      <c r="O1753" s="134">
        <v>45023</v>
      </c>
    </row>
    <row r="1754" spans="1:27" ht="26.5" customHeight="1" x14ac:dyDescent="0.35">
      <c r="A1754" s="10">
        <f t="shared" si="74"/>
        <v>14</v>
      </c>
      <c r="B1754" s="63">
        <f t="shared" si="73"/>
        <v>1</v>
      </c>
      <c r="C1754" s="398">
        <v>13189341</v>
      </c>
      <c r="D1754" s="146">
        <v>45022</v>
      </c>
      <c r="E1754" s="34" t="s">
        <v>2954</v>
      </c>
      <c r="F1754" s="34" t="s">
        <v>1958</v>
      </c>
      <c r="G1754" s="34" t="s">
        <v>10</v>
      </c>
      <c r="H1754" s="34" t="s">
        <v>218</v>
      </c>
      <c r="I1754" s="34" t="s">
        <v>285</v>
      </c>
      <c r="J1754" s="34" t="s">
        <v>220</v>
      </c>
      <c r="K1754" s="4" t="str">
        <f>IF(_xlfn.XLOOKUP(LEFT(F1754,12),'Reference_data '!G:G,'Reference_data '!I:I,"First Error",0,1)="First Error",_xlfn.XLOOKUP(LEFT(F1754,7),'Reference_data '!G:G,'Reference_data '!H:H,"Second Error",0,1),_xlfn.XLOOKUP(LEFT(F1754,12),'Reference_data '!G:G,'Reference_data '!I:I,"First Error",0,1))</f>
        <v>PACKING</v>
      </c>
      <c r="M1754" s="10" t="e">
        <f>VLOOKUP(L1754,'Reference_data '!$A$2:$B$17,2,0)</f>
        <v>#N/A</v>
      </c>
      <c r="N1754" s="10" t="e">
        <f>VLOOKUP(L1754,'Reference_data '!$A$2:$C$18,3,0)</f>
        <v>#N/A</v>
      </c>
    </row>
    <row r="1755" spans="1:27" ht="26.5" customHeight="1" x14ac:dyDescent="0.35">
      <c r="A1755" s="10">
        <f t="shared" si="74"/>
        <v>14</v>
      </c>
      <c r="B1755" s="63">
        <f t="shared" ref="B1755" si="76">IF(J1755="COMP",WEEKNUM(Q1755,16),"")</f>
        <v>14</v>
      </c>
      <c r="C1755" s="398">
        <v>13189342</v>
      </c>
      <c r="D1755" s="146">
        <v>45022</v>
      </c>
      <c r="E1755" s="34" t="s">
        <v>2955</v>
      </c>
      <c r="F1755" s="34" t="s">
        <v>757</v>
      </c>
      <c r="G1755" s="34" t="s">
        <v>61</v>
      </c>
      <c r="H1755" s="34" t="s">
        <v>218</v>
      </c>
      <c r="I1755" s="34" t="s">
        <v>285</v>
      </c>
      <c r="J1755" s="34" t="s">
        <v>220</v>
      </c>
      <c r="K1755" s="4" t="str">
        <f>IF(_xlfn.XLOOKUP(LEFT(F1755,12),'Reference_data '!G:G,'Reference_data '!I:I,"First Error",0,1)="First Error",_xlfn.XLOOKUP(LEFT(F1755,7),'Reference_data '!G:G,'Reference_data '!H:H,"Second Error",0,1),_xlfn.XLOOKUP(LEFT(F1755,12),'Reference_data '!G:G,'Reference_data '!I:I,"First Error",0,1))</f>
        <v>PACKING</v>
      </c>
      <c r="L1755" s="63">
        <v>2801</v>
      </c>
      <c r="M1755" s="10" t="str">
        <f>VLOOKUP(L1755,'Reference_data '!$A$2:$B$17,2,0)</f>
        <v>Ramani</v>
      </c>
      <c r="N1755" s="10" t="str">
        <f>VLOOKUP(L1755,'Reference_data '!$A$2:$C$18,3,0)</f>
        <v>INS</v>
      </c>
      <c r="O1755" s="134">
        <v>45022</v>
      </c>
      <c r="Q1755" s="134">
        <v>45022</v>
      </c>
      <c r="R1755" s="63">
        <v>0.5</v>
      </c>
      <c r="AA1755" s="64" t="s">
        <v>140</v>
      </c>
    </row>
    <row r="1756" spans="1:27" ht="26.5" customHeight="1" x14ac:dyDescent="0.35">
      <c r="A1756" s="10">
        <f t="shared" si="74"/>
        <v>14</v>
      </c>
      <c r="B1756" s="63">
        <f t="shared" si="73"/>
        <v>14</v>
      </c>
      <c r="C1756" s="398">
        <v>13189342</v>
      </c>
      <c r="D1756" s="146">
        <v>45022</v>
      </c>
      <c r="E1756" s="34" t="s">
        <v>2955</v>
      </c>
      <c r="F1756" s="34" t="s">
        <v>757</v>
      </c>
      <c r="G1756" s="34" t="s">
        <v>61</v>
      </c>
      <c r="H1756" s="34" t="s">
        <v>218</v>
      </c>
      <c r="I1756" s="34" t="s">
        <v>285</v>
      </c>
      <c r="J1756" s="34" t="s">
        <v>220</v>
      </c>
      <c r="K1756" s="4" t="str">
        <f>IF(_xlfn.XLOOKUP(LEFT(F1756,12),'Reference_data '!G:G,'Reference_data '!I:I,"First Error",0,1)="First Error",_xlfn.XLOOKUP(LEFT(F1756,7),'Reference_data '!G:G,'Reference_data '!H:H,"Second Error",0,1),_xlfn.XLOOKUP(LEFT(F1756,12),'Reference_data '!G:G,'Reference_data '!I:I,"First Error",0,1))</f>
        <v>PACKING</v>
      </c>
      <c r="L1756" s="63">
        <v>2792</v>
      </c>
      <c r="M1756" s="10" t="str">
        <f>VLOOKUP(L1756,'Reference_data '!$A$2:$B$17,2,0)</f>
        <v>Bhagat</v>
      </c>
      <c r="N1756" s="10" t="str">
        <f>VLOOKUP(L1756,'Reference_data '!$A$2:$C$18,3,0)</f>
        <v>ELE</v>
      </c>
      <c r="O1756" s="134">
        <v>45022</v>
      </c>
      <c r="Q1756" s="134">
        <v>45022</v>
      </c>
      <c r="R1756" s="63">
        <v>0.5</v>
      </c>
      <c r="AA1756" s="64" t="s">
        <v>140</v>
      </c>
    </row>
    <row r="1757" spans="1:27" ht="26.5" customHeight="1" x14ac:dyDescent="0.35">
      <c r="A1757" s="10">
        <f t="shared" si="74"/>
        <v>14</v>
      </c>
      <c r="B1757" s="63">
        <f t="shared" si="73"/>
        <v>14</v>
      </c>
      <c r="C1757" s="398">
        <v>13189385</v>
      </c>
      <c r="D1757" s="146">
        <v>45022</v>
      </c>
      <c r="E1757" s="34" t="s">
        <v>2956</v>
      </c>
      <c r="F1757" s="34" t="s">
        <v>118</v>
      </c>
      <c r="G1757" s="34" t="s">
        <v>10</v>
      </c>
      <c r="H1757" s="34" t="s">
        <v>218</v>
      </c>
      <c r="I1757" s="34" t="s">
        <v>291</v>
      </c>
      <c r="J1757" s="34" t="s">
        <v>220</v>
      </c>
      <c r="K1757" s="4" t="str">
        <f>IF(_xlfn.XLOOKUP(LEFT(F1757,12),'Reference_data '!G:G,'Reference_data '!I:I,"First Error",0,1)="First Error",_xlfn.XLOOKUP(LEFT(F1757,7),'Reference_data '!G:G,'Reference_data '!H:H,"Second Error",0,1),_xlfn.XLOOKUP(LEFT(F1757,12),'Reference_data '!G:G,'Reference_data '!I:I,"First Error",0,1))</f>
        <v>REFINERY-HYDROGENATION 150 TPD</v>
      </c>
      <c r="L1757" s="63">
        <v>2785</v>
      </c>
      <c r="M1757" s="10" t="str">
        <f>VLOOKUP(L1757,'Reference_data '!$A$2:$B$17,2,0)</f>
        <v>Manu</v>
      </c>
      <c r="N1757" s="10" t="str">
        <f>VLOOKUP(L1757,'Reference_data '!$A$2:$C$18,3,0)</f>
        <v>MEC</v>
      </c>
      <c r="O1757" s="134">
        <v>45022</v>
      </c>
      <c r="Q1757" s="134">
        <v>45022</v>
      </c>
      <c r="R1757" s="63">
        <v>1</v>
      </c>
      <c r="AA1757" s="64" t="s">
        <v>114</v>
      </c>
    </row>
    <row r="1758" spans="1:27" ht="26.5" customHeight="1" x14ac:dyDescent="0.35">
      <c r="A1758" s="10">
        <f t="shared" si="74"/>
        <v>14</v>
      </c>
      <c r="B1758" s="63">
        <f t="shared" si="73"/>
        <v>1</v>
      </c>
      <c r="C1758" s="398">
        <v>13189535</v>
      </c>
      <c r="D1758" s="146">
        <v>45022</v>
      </c>
      <c r="E1758" s="34" t="s">
        <v>2957</v>
      </c>
      <c r="F1758" s="34" t="s">
        <v>2958</v>
      </c>
      <c r="G1758" s="34" t="s">
        <v>10</v>
      </c>
      <c r="H1758" s="34" t="s">
        <v>218</v>
      </c>
      <c r="I1758" s="34" t="s">
        <v>468</v>
      </c>
      <c r="J1758" s="34" t="s">
        <v>220</v>
      </c>
      <c r="K1758" s="4" t="str">
        <f>IF(_xlfn.XLOOKUP(LEFT(F1758,12),'Reference_data '!G:G,'Reference_data '!I:I,"First Error",0,1)="First Error",_xlfn.XLOOKUP(LEFT(F1758,7),'Reference_data '!G:G,'Reference_data '!H:H,"Second Error",0,1),_xlfn.XLOOKUP(LEFT(F1758,12),'Reference_data '!G:G,'Reference_data '!I:I,"First Error",0,1))</f>
        <v>BAKERY 96 TON</v>
      </c>
      <c r="M1758" s="10" t="e">
        <f>VLOOKUP(L1758,'Reference_data '!$A$2:$B$17,2,0)</f>
        <v>#N/A</v>
      </c>
      <c r="N1758" s="10" t="e">
        <f>VLOOKUP(L1758,'Reference_data '!$A$2:$C$18,3,0)</f>
        <v>#N/A</v>
      </c>
    </row>
    <row r="1759" spans="1:27" ht="26.5" customHeight="1" x14ac:dyDescent="0.35">
      <c r="A1759" s="10">
        <f t="shared" si="74"/>
        <v>14</v>
      </c>
      <c r="B1759" s="63">
        <f t="shared" si="73"/>
        <v>14</v>
      </c>
      <c r="C1759" s="398">
        <v>13189684</v>
      </c>
      <c r="D1759" s="146">
        <v>45022</v>
      </c>
      <c r="E1759" s="34" t="s">
        <v>2959</v>
      </c>
      <c r="F1759" s="34" t="s">
        <v>173</v>
      </c>
      <c r="G1759" s="34" t="s">
        <v>10</v>
      </c>
      <c r="H1759" s="34" t="s">
        <v>218</v>
      </c>
      <c r="I1759" s="34" t="s">
        <v>266</v>
      </c>
      <c r="J1759" s="34" t="s">
        <v>220</v>
      </c>
      <c r="K1759" s="4" t="str">
        <f>IF(_xlfn.XLOOKUP(LEFT(F1759,12),'Reference_data '!G:G,'Reference_data '!I:I,"First Error",0,1)="First Error",_xlfn.XLOOKUP(LEFT(F1759,7),'Reference_data '!G:G,'Reference_data '!H:H,"Second Error",0,1),_xlfn.XLOOKUP(LEFT(F1759,12),'Reference_data '!G:G,'Reference_data '!I:I,"First Error",0,1))</f>
        <v>REFINERY-COOLING WATER DISTRIBUTION</v>
      </c>
      <c r="L1759" s="63">
        <v>2785</v>
      </c>
      <c r="M1759" s="10" t="str">
        <f>VLOOKUP(L1759,'Reference_data '!$A$2:$B$17,2,0)</f>
        <v>Manu</v>
      </c>
      <c r="N1759" s="10" t="str">
        <f>VLOOKUP(L1759,'Reference_data '!$A$2:$C$18,3,0)</f>
        <v>MEC</v>
      </c>
      <c r="O1759" s="134">
        <v>45022</v>
      </c>
      <c r="Q1759" s="134">
        <v>45022</v>
      </c>
      <c r="R1759" s="63">
        <v>2</v>
      </c>
      <c r="AA1759" s="64" t="s">
        <v>114</v>
      </c>
    </row>
    <row r="1760" spans="1:27" ht="26.5" customHeight="1" x14ac:dyDescent="0.35">
      <c r="A1760" s="10">
        <f t="shared" si="74"/>
        <v>14</v>
      </c>
      <c r="B1760" s="63">
        <f t="shared" si="73"/>
        <v>1</v>
      </c>
      <c r="C1760" s="398">
        <v>13189685</v>
      </c>
      <c r="D1760" s="146">
        <v>45022</v>
      </c>
      <c r="E1760" s="34" t="s">
        <v>2960</v>
      </c>
      <c r="F1760" s="34" t="s">
        <v>30</v>
      </c>
      <c r="G1760" s="34" t="s">
        <v>10</v>
      </c>
      <c r="H1760" s="34" t="s">
        <v>218</v>
      </c>
      <c r="I1760" s="34" t="s">
        <v>344</v>
      </c>
      <c r="J1760" s="34" t="s">
        <v>220</v>
      </c>
      <c r="K1760" s="4" t="str">
        <f>IF(_xlfn.XLOOKUP(LEFT(F1760,12),'Reference_data '!G:G,'Reference_data '!I:I,"First Error",0,1)="First Error",_xlfn.XLOOKUP(LEFT(F1760,7),'Reference_data '!G:G,'Reference_data '!H:H,"Second Error",0,1),_xlfn.XLOOKUP(LEFT(F1760,12),'Reference_data '!G:G,'Reference_data '!I:I,"First Error",0,1))</f>
        <v xml:space="preserve"> ETP</v>
      </c>
      <c r="L1760" s="63">
        <v>8</v>
      </c>
      <c r="M1760" s="10" t="s">
        <v>1128</v>
      </c>
      <c r="N1760" s="10" t="str">
        <f>VLOOKUP(L1760,'Reference_data '!$A$2:$C$18,3,0)</f>
        <v>EXT</v>
      </c>
      <c r="O1760" s="134">
        <v>45024</v>
      </c>
      <c r="S1760" s="139" t="s">
        <v>2961</v>
      </c>
    </row>
    <row r="1761" spans="1:19" ht="26.5" customHeight="1" x14ac:dyDescent="0.35">
      <c r="A1761" s="10">
        <f t="shared" si="74"/>
        <v>14</v>
      </c>
      <c r="B1761" s="63" t="str">
        <f t="shared" si="73"/>
        <v/>
      </c>
      <c r="C1761" s="398">
        <v>13189432</v>
      </c>
      <c r="D1761" s="146">
        <v>45022</v>
      </c>
      <c r="E1761" s="34" t="s">
        <v>2962</v>
      </c>
      <c r="F1761" s="34" t="s">
        <v>890</v>
      </c>
      <c r="G1761" s="34" t="s">
        <v>92</v>
      </c>
      <c r="H1761" s="34" t="s">
        <v>327</v>
      </c>
      <c r="I1761" s="34" t="s">
        <v>270</v>
      </c>
      <c r="J1761" s="34" t="s">
        <v>246</v>
      </c>
      <c r="K1761" s="4" t="str">
        <f>IF(_xlfn.XLOOKUP(LEFT(F1761,12),'Reference_data '!G:G,'Reference_data '!I:I,"First Error",0,1)="First Error",_xlfn.XLOOKUP(LEFT(F1761,7),'Reference_data '!G:G,'Reference_data '!H:H,"Second Error",0,1),_xlfn.XLOOKUP(LEFT(F1761,12),'Reference_data '!G:G,'Reference_data '!I:I,"First Error",0,1))</f>
        <v>PACKING</v>
      </c>
      <c r="M1761" s="10" t="e">
        <f>VLOOKUP(L1761,'Reference_data '!$A$2:$B$17,2,0)</f>
        <v>#N/A</v>
      </c>
      <c r="N1761" s="10" t="e">
        <f>VLOOKUP(L1761,'Reference_data '!$A$2:$C$18,3,0)</f>
        <v>#N/A</v>
      </c>
    </row>
    <row r="1762" spans="1:19" ht="26.5" customHeight="1" x14ac:dyDescent="0.35">
      <c r="A1762" s="10">
        <f t="shared" si="74"/>
        <v>14</v>
      </c>
      <c r="B1762" s="63">
        <f t="shared" si="73"/>
        <v>1</v>
      </c>
      <c r="C1762" s="398">
        <v>13189646</v>
      </c>
      <c r="D1762" s="146">
        <v>45022</v>
      </c>
      <c r="E1762" s="34" t="s">
        <v>2963</v>
      </c>
      <c r="F1762" s="34" t="s">
        <v>54</v>
      </c>
      <c r="G1762" s="34" t="s">
        <v>92</v>
      </c>
      <c r="H1762" s="34" t="s">
        <v>218</v>
      </c>
      <c r="I1762" s="34" t="s">
        <v>468</v>
      </c>
      <c r="J1762" s="34" t="s">
        <v>220</v>
      </c>
      <c r="K1762" s="4" t="str">
        <f>IF(_xlfn.XLOOKUP(LEFT(F1762,12),'Reference_data '!G:G,'Reference_data '!I:I,"First Error",0,1)="First Error",_xlfn.XLOOKUP(LEFT(F1762,7),'Reference_data '!G:G,'Reference_data '!H:H,"Second Error",0,1),_xlfn.XLOOKUP(LEFT(F1762,12),'Reference_data '!G:G,'Reference_data '!I:I,"First Error",0,1))</f>
        <v>BAKERY 96 TON</v>
      </c>
      <c r="M1762" s="10" t="e">
        <f>VLOOKUP(L1762,'Reference_data '!$A$2:$B$17,2,0)</f>
        <v>#N/A</v>
      </c>
      <c r="N1762" s="10" t="e">
        <f>VLOOKUP(L1762,'Reference_data '!$A$2:$C$18,3,0)</f>
        <v>#N/A</v>
      </c>
    </row>
    <row r="1763" spans="1:19" ht="26.5" customHeight="1" x14ac:dyDescent="0.35">
      <c r="A1763" s="10">
        <f t="shared" si="74"/>
        <v>14</v>
      </c>
      <c r="B1763" s="63">
        <f t="shared" si="73"/>
        <v>1</v>
      </c>
      <c r="C1763" s="398">
        <v>13189858</v>
      </c>
      <c r="D1763" s="146">
        <v>45022</v>
      </c>
      <c r="E1763" s="34" t="s">
        <v>2964</v>
      </c>
      <c r="F1763" s="34" t="s">
        <v>2965</v>
      </c>
      <c r="G1763" s="34" t="s">
        <v>92</v>
      </c>
      <c r="H1763" s="34" t="s">
        <v>218</v>
      </c>
      <c r="I1763" s="34" t="s">
        <v>251</v>
      </c>
      <c r="J1763" s="34" t="s">
        <v>220</v>
      </c>
      <c r="K1763" s="4" t="str">
        <f>IF(_xlfn.XLOOKUP(LEFT(F1763,12),'Reference_data '!G:G,'Reference_data '!I:I,"First Error",0,1)="First Error",_xlfn.XLOOKUP(LEFT(F1763,7),'Reference_data '!G:G,'Reference_data '!H:H,"Second Error",0,1),_xlfn.XLOOKUP(LEFT(F1763,12),'Reference_data '!G:G,'Reference_data '!I:I,"First Error",0,1))</f>
        <v>REFINERY-DEODERIZATION CHEMICAL REFINERY 600 TPD</v>
      </c>
      <c r="L1763" s="63">
        <v>2801</v>
      </c>
      <c r="M1763" s="10" t="str">
        <f>VLOOKUP(L1763,'Reference_data '!$A$2:$B$17,2,0)</f>
        <v>Ramani</v>
      </c>
      <c r="N1763" s="10" t="str">
        <f>VLOOKUP(L1763,'Reference_data '!$A$2:$C$18,3,0)</f>
        <v>INS</v>
      </c>
    </row>
    <row r="1764" spans="1:19" ht="26.5" customHeight="1" x14ac:dyDescent="0.35">
      <c r="A1764" s="10">
        <f t="shared" si="74"/>
        <v>14</v>
      </c>
      <c r="B1764" s="63">
        <f t="shared" si="73"/>
        <v>1</v>
      </c>
      <c r="C1764" s="398">
        <v>13189859</v>
      </c>
      <c r="D1764" s="146">
        <v>45022</v>
      </c>
      <c r="E1764" s="34" t="s">
        <v>2966</v>
      </c>
      <c r="F1764" s="34" t="s">
        <v>123</v>
      </c>
      <c r="G1764" s="34" t="s">
        <v>10</v>
      </c>
      <c r="H1764" s="34" t="s">
        <v>218</v>
      </c>
      <c r="I1764" s="34" t="s">
        <v>251</v>
      </c>
      <c r="J1764" s="34" t="s">
        <v>220</v>
      </c>
      <c r="K1764" s="4" t="str">
        <f>IF(_xlfn.XLOOKUP(LEFT(F1764,12),'Reference_data '!G:G,'Reference_data '!I:I,"First Error",0,1)="First Error",_xlfn.XLOOKUP(LEFT(F1764,7),'Reference_data '!G:G,'Reference_data '!H:H,"Second Error",0,1),_xlfn.XLOOKUP(LEFT(F1764,12),'Reference_data '!G:G,'Reference_data '!I:I,"First Error",0,1))</f>
        <v>REFINERY-DEODERIZATION PHYSICAL REFINERY 800 TPD</v>
      </c>
      <c r="M1764" s="10" t="e">
        <f>VLOOKUP(L1764,'Reference_data '!$A$2:$B$17,2,0)</f>
        <v>#N/A</v>
      </c>
      <c r="N1764" s="10" t="e">
        <f>VLOOKUP(L1764,'Reference_data '!$A$2:$C$18,3,0)</f>
        <v>#N/A</v>
      </c>
    </row>
    <row r="1765" spans="1:19" ht="26.5" customHeight="1" x14ac:dyDescent="0.35">
      <c r="A1765" s="10">
        <f t="shared" si="74"/>
        <v>14</v>
      </c>
      <c r="B1765" s="63">
        <f t="shared" ref="B1765" si="77">IF(J1765="COMP",WEEKNUM(Q1765,16),"")</f>
        <v>15</v>
      </c>
      <c r="C1765" s="398">
        <v>13189947</v>
      </c>
      <c r="D1765" s="146">
        <v>45023</v>
      </c>
      <c r="E1765" s="34" t="s">
        <v>2967</v>
      </c>
      <c r="F1765" s="34" t="s">
        <v>678</v>
      </c>
      <c r="G1765" s="34" t="s">
        <v>92</v>
      </c>
      <c r="H1765" s="34" t="s">
        <v>218</v>
      </c>
      <c r="I1765" s="34" t="s">
        <v>285</v>
      </c>
      <c r="J1765" s="34" t="s">
        <v>220</v>
      </c>
      <c r="K1765" s="4" t="str">
        <f>IF(_xlfn.XLOOKUP(LEFT(F1765,12),'Reference_data '!G:G,'Reference_data '!I:I,"First Error",0,1)="First Error",_xlfn.XLOOKUP(LEFT(F1765,7),'Reference_data '!G:G,'Reference_data '!H:H,"Second Error",0,1),_xlfn.XLOOKUP(LEFT(F1765,12),'Reference_data '!G:G,'Reference_data '!I:I,"First Error",0,1))</f>
        <v>PACKING</v>
      </c>
      <c r="L1765" s="63">
        <v>3195</v>
      </c>
      <c r="M1765" s="10" t="str">
        <f>VLOOKUP(L1765,'Reference_data '!$A$2:$B$17,2,0)</f>
        <v>Mehul</v>
      </c>
      <c r="N1765" s="10" t="str">
        <f>VLOOKUP(L1765,'Reference_data '!$A$2:$C$18,3,0)</f>
        <v>ELE</v>
      </c>
      <c r="O1765" s="134">
        <v>45024</v>
      </c>
      <c r="Q1765" s="134">
        <v>45024</v>
      </c>
      <c r="R1765" s="63">
        <v>0.5</v>
      </c>
      <c r="S1765" s="139" t="s">
        <v>1210</v>
      </c>
    </row>
    <row r="1766" spans="1:19" ht="26.5" customHeight="1" x14ac:dyDescent="0.35">
      <c r="A1766" s="10">
        <f t="shared" si="74"/>
        <v>14</v>
      </c>
      <c r="B1766" s="63">
        <f t="shared" si="73"/>
        <v>14</v>
      </c>
      <c r="C1766" s="398">
        <v>13189947</v>
      </c>
      <c r="D1766" s="146">
        <v>45023</v>
      </c>
      <c r="E1766" s="34" t="s">
        <v>2967</v>
      </c>
      <c r="F1766" s="34" t="s">
        <v>678</v>
      </c>
      <c r="G1766" s="34" t="s">
        <v>92</v>
      </c>
      <c r="H1766" s="34" t="s">
        <v>218</v>
      </c>
      <c r="I1766" s="34" t="s">
        <v>285</v>
      </c>
      <c r="J1766" s="34" t="s">
        <v>220</v>
      </c>
      <c r="K1766" s="4" t="str">
        <f>IF(_xlfn.XLOOKUP(LEFT(F1766,12),'Reference_data '!G:G,'Reference_data '!I:I,"First Error",0,1)="First Error",_xlfn.XLOOKUP(LEFT(F1766,7),'Reference_data '!G:G,'Reference_data '!H:H,"Second Error",0,1),_xlfn.XLOOKUP(LEFT(F1766,12),'Reference_data '!G:G,'Reference_data '!I:I,"First Error",0,1))</f>
        <v>PACKING</v>
      </c>
      <c r="L1766" s="63">
        <v>3346</v>
      </c>
      <c r="M1766" s="10" t="str">
        <f>VLOOKUP(L1766,'Reference_data '!$A$2:$B$17,2,0)</f>
        <v>Manish</v>
      </c>
      <c r="N1766" s="10" t="str">
        <f>VLOOKUP(L1766,'Reference_data '!$A$2:$C$18,3,0)</f>
        <v>INS</v>
      </c>
      <c r="O1766" s="134">
        <v>45022</v>
      </c>
      <c r="Q1766" s="134">
        <v>45022</v>
      </c>
      <c r="R1766" s="63">
        <v>1</v>
      </c>
    </row>
    <row r="1767" spans="1:19" ht="26.5" customHeight="1" x14ac:dyDescent="0.35">
      <c r="A1767" s="10">
        <f t="shared" si="74"/>
        <v>14</v>
      </c>
      <c r="B1767" s="63" t="str">
        <f t="shared" si="73"/>
        <v/>
      </c>
      <c r="C1767" s="398">
        <v>13189949</v>
      </c>
      <c r="D1767" s="146">
        <v>45023</v>
      </c>
      <c r="E1767" s="34" t="s">
        <v>2968</v>
      </c>
      <c r="F1767" s="34" t="s">
        <v>1628</v>
      </c>
      <c r="G1767" s="34" t="s">
        <v>10</v>
      </c>
      <c r="H1767" s="34" t="s">
        <v>218</v>
      </c>
      <c r="I1767" s="34" t="s">
        <v>285</v>
      </c>
      <c r="J1767" s="34" t="s">
        <v>246</v>
      </c>
      <c r="K1767" s="4" t="str">
        <f>IF(_xlfn.XLOOKUP(LEFT(F1767,12),'Reference_data '!G:G,'Reference_data '!I:I,"First Error",0,1)="First Error",_xlfn.XLOOKUP(LEFT(F1767,7),'Reference_data '!G:G,'Reference_data '!H:H,"Second Error",0,1),_xlfn.XLOOKUP(LEFT(F1767,12),'Reference_data '!G:G,'Reference_data '!I:I,"First Error",0,1))</f>
        <v>PACKING</v>
      </c>
      <c r="M1767" s="10" t="e">
        <f>VLOOKUP(L1767,'Reference_data '!$A$2:$B$17,2,0)</f>
        <v>#N/A</v>
      </c>
      <c r="N1767" s="10" t="e">
        <f>VLOOKUP(L1767,'Reference_data '!$A$2:$C$18,3,0)</f>
        <v>#N/A</v>
      </c>
    </row>
    <row r="1768" spans="1:19" ht="26.5" customHeight="1" x14ac:dyDescent="0.35">
      <c r="A1768" s="10">
        <f t="shared" si="74"/>
        <v>14</v>
      </c>
      <c r="B1768" s="63">
        <f t="shared" si="73"/>
        <v>14</v>
      </c>
      <c r="C1768" s="398">
        <v>13190116</v>
      </c>
      <c r="D1768" s="146">
        <v>45023</v>
      </c>
      <c r="E1768" s="34" t="s">
        <v>2969</v>
      </c>
      <c r="F1768" s="34" t="s">
        <v>1740</v>
      </c>
      <c r="G1768" s="34" t="s">
        <v>92</v>
      </c>
      <c r="H1768" s="34" t="s">
        <v>218</v>
      </c>
      <c r="I1768" s="34" t="s">
        <v>285</v>
      </c>
      <c r="J1768" s="34" t="s">
        <v>220</v>
      </c>
      <c r="K1768" s="4" t="str">
        <f>IF(_xlfn.XLOOKUP(LEFT(F1768,12),'Reference_data '!G:G,'Reference_data '!I:I,"First Error",0,1)="First Error",_xlfn.XLOOKUP(LEFT(F1768,7),'Reference_data '!G:G,'Reference_data '!H:H,"Second Error",0,1),_xlfn.XLOOKUP(LEFT(F1768,12),'Reference_data '!G:G,'Reference_data '!I:I,"First Error",0,1))</f>
        <v>PACKING</v>
      </c>
      <c r="L1768" s="63">
        <v>3346</v>
      </c>
      <c r="M1768" s="10" t="str">
        <f>VLOOKUP(L1768,'Reference_data '!$A$2:$B$17,2,0)</f>
        <v>Manish</v>
      </c>
      <c r="N1768" s="10" t="str">
        <f>VLOOKUP(L1768,'Reference_data '!$A$2:$C$18,3,0)</f>
        <v>INS</v>
      </c>
      <c r="O1768" s="134">
        <v>45022</v>
      </c>
      <c r="Q1768" s="134">
        <v>45022</v>
      </c>
      <c r="R1768" s="63">
        <v>1</v>
      </c>
    </row>
    <row r="1769" spans="1:19" ht="26.5" customHeight="1" x14ac:dyDescent="0.35">
      <c r="A1769" s="10">
        <f t="shared" si="74"/>
        <v>14</v>
      </c>
      <c r="B1769" s="63">
        <f t="shared" si="73"/>
        <v>14</v>
      </c>
      <c r="C1769" s="398">
        <v>13190120</v>
      </c>
      <c r="D1769" s="146">
        <v>45023</v>
      </c>
      <c r="E1769" s="34" t="s">
        <v>2970</v>
      </c>
      <c r="F1769" s="34" t="s">
        <v>2378</v>
      </c>
      <c r="G1769" s="34" t="s">
        <v>10</v>
      </c>
      <c r="H1769" s="34" t="s">
        <v>218</v>
      </c>
      <c r="I1769" s="34" t="s">
        <v>263</v>
      </c>
      <c r="J1769" s="34" t="s">
        <v>220</v>
      </c>
      <c r="K1769" s="4" t="str">
        <f>IF(_xlfn.XLOOKUP(LEFT(F1769,12),'Reference_data '!G:G,'Reference_data '!I:I,"First Error",0,1)="First Error",_xlfn.XLOOKUP(LEFT(F1769,7),'Reference_data '!G:G,'Reference_data '!H:H,"Second Error",0,1),_xlfn.XLOOKUP(LEFT(F1769,12),'Reference_data '!G:G,'Reference_data '!I:I,"First Error",0,1))</f>
        <v>REFINERY-NEW CIE PLANT  300 TPD</v>
      </c>
      <c r="L1769" s="63">
        <v>2787</v>
      </c>
      <c r="M1769" s="10" t="str">
        <f>VLOOKUP(L1769,'Reference_data '!$A$2:$B$17,2,0)</f>
        <v>Vikram</v>
      </c>
      <c r="N1769" s="10" t="str">
        <f>VLOOKUP(L1769,'Reference_data '!$A$2:$C$18,3,0)</f>
        <v>MEC</v>
      </c>
      <c r="O1769" s="134">
        <v>45022</v>
      </c>
      <c r="Q1769" s="134">
        <v>45022</v>
      </c>
      <c r="R1769" s="63">
        <v>0.5</v>
      </c>
    </row>
    <row r="1770" spans="1:19" ht="26.5" customHeight="1" x14ac:dyDescent="0.35">
      <c r="A1770" s="10">
        <f t="shared" si="74"/>
        <v>14</v>
      </c>
      <c r="B1770" s="63">
        <f t="shared" si="73"/>
        <v>14</v>
      </c>
      <c r="C1770" s="398">
        <v>13189982</v>
      </c>
      <c r="D1770" s="146">
        <v>45023</v>
      </c>
      <c r="E1770" s="34" t="s">
        <v>2971</v>
      </c>
      <c r="F1770" s="34" t="s">
        <v>2972</v>
      </c>
      <c r="G1770" s="34" t="s">
        <v>61</v>
      </c>
      <c r="H1770" s="34" t="s">
        <v>218</v>
      </c>
      <c r="I1770" s="34" t="s">
        <v>468</v>
      </c>
      <c r="J1770" s="34" t="s">
        <v>220</v>
      </c>
      <c r="K1770" s="4" t="str">
        <f>IF(_xlfn.XLOOKUP(LEFT(F1770,12),'Reference_data '!G:G,'Reference_data '!I:I,"First Error",0,1)="First Error",_xlfn.XLOOKUP(LEFT(F1770,7),'Reference_data '!G:G,'Reference_data '!H:H,"Second Error",0,1),_xlfn.XLOOKUP(LEFT(F1770,12),'Reference_data '!G:G,'Reference_data '!I:I,"First Error",0,1))</f>
        <v>BAKERY 96 TON</v>
      </c>
      <c r="L1770" s="63">
        <v>2784</v>
      </c>
      <c r="M1770" s="10" t="str">
        <f>VLOOKUP(L1770,'Reference_data '!$A$2:$B$17,2,0)</f>
        <v>Jignesh</v>
      </c>
      <c r="N1770" s="10" t="str">
        <f>VLOOKUP(L1770,'Reference_data '!$A$2:$C$18,3,0)</f>
        <v>MEC</v>
      </c>
      <c r="O1770" s="134">
        <v>45023</v>
      </c>
      <c r="Q1770" s="134">
        <v>45023</v>
      </c>
      <c r="R1770" s="63">
        <v>1.5</v>
      </c>
      <c r="S1770" s="139" t="s">
        <v>2973</v>
      </c>
    </row>
    <row r="1771" spans="1:19" ht="26.5" customHeight="1" x14ac:dyDescent="0.35">
      <c r="A1771" s="10">
        <f t="shared" si="74"/>
        <v>14</v>
      </c>
      <c r="B1771" s="63">
        <f t="shared" ref="B1771" si="78">IF(J1771="COMP",WEEKNUM(Q1771,16),"")</f>
        <v>14</v>
      </c>
      <c r="C1771" s="398">
        <v>13189982</v>
      </c>
      <c r="D1771" s="146">
        <v>45023</v>
      </c>
      <c r="E1771" s="34" t="s">
        <v>2971</v>
      </c>
      <c r="F1771" s="34" t="s">
        <v>2972</v>
      </c>
      <c r="G1771" s="34" t="s">
        <v>61</v>
      </c>
      <c r="H1771" s="34" t="s">
        <v>218</v>
      </c>
      <c r="I1771" s="34" t="s">
        <v>468</v>
      </c>
      <c r="J1771" s="34" t="s">
        <v>220</v>
      </c>
      <c r="K1771" s="4" t="str">
        <f>IF(_xlfn.XLOOKUP(LEFT(F1771,12),'Reference_data '!G:G,'Reference_data '!I:I,"First Error",0,1)="First Error",_xlfn.XLOOKUP(LEFT(F1771,7),'Reference_data '!G:G,'Reference_data '!H:H,"Second Error",0,1),_xlfn.XLOOKUP(LEFT(F1771,12),'Reference_data '!G:G,'Reference_data '!I:I,"First Error",0,1))</f>
        <v>BAKERY 96 TON</v>
      </c>
      <c r="L1771" s="63">
        <v>3347</v>
      </c>
      <c r="M1771" s="10" t="str">
        <f>VLOOKUP(L1771,'Reference_data '!$A$2:$B$17,2,0)</f>
        <v>Debabrata</v>
      </c>
      <c r="N1771" s="10" t="str">
        <f>VLOOKUP(L1771,'Reference_data '!$A$2:$C$18,3,0)</f>
        <v>MEC</v>
      </c>
      <c r="O1771" s="134">
        <v>45023</v>
      </c>
      <c r="Q1771" s="134">
        <v>45023</v>
      </c>
      <c r="R1771" s="63">
        <v>1.5</v>
      </c>
      <c r="S1771" s="139" t="s">
        <v>2973</v>
      </c>
    </row>
    <row r="1772" spans="1:19" ht="26.5" customHeight="1" x14ac:dyDescent="0.35">
      <c r="A1772" s="10">
        <f t="shared" si="74"/>
        <v>14</v>
      </c>
      <c r="B1772" s="63">
        <f t="shared" si="73"/>
        <v>14</v>
      </c>
      <c r="C1772" s="398">
        <v>13189982</v>
      </c>
      <c r="D1772" s="146">
        <v>45023</v>
      </c>
      <c r="E1772" s="34" t="s">
        <v>2971</v>
      </c>
      <c r="F1772" s="34" t="s">
        <v>2972</v>
      </c>
      <c r="G1772" s="34" t="s">
        <v>61</v>
      </c>
      <c r="H1772" s="34" t="s">
        <v>218</v>
      </c>
      <c r="I1772" s="34" t="s">
        <v>468</v>
      </c>
      <c r="J1772" s="34" t="s">
        <v>220</v>
      </c>
      <c r="K1772" s="4" t="str">
        <f>IF(_xlfn.XLOOKUP(LEFT(F1772,12),'Reference_data '!G:G,'Reference_data '!I:I,"First Error",0,1)="First Error",_xlfn.XLOOKUP(LEFT(F1772,7),'Reference_data '!G:G,'Reference_data '!H:H,"Second Error",0,1),_xlfn.XLOOKUP(LEFT(F1772,12),'Reference_data '!G:G,'Reference_data '!I:I,"First Error",0,1))</f>
        <v>BAKERY 96 TON</v>
      </c>
      <c r="L1772" s="63">
        <v>2792</v>
      </c>
      <c r="M1772" s="10" t="str">
        <f>VLOOKUP(L1772,'Reference_data '!$A$2:$B$17,2,0)</f>
        <v>Bhagat</v>
      </c>
      <c r="N1772" s="10" t="str">
        <f>VLOOKUP(L1772,'Reference_data '!$A$2:$C$18,3,0)</f>
        <v>ELE</v>
      </c>
      <c r="O1772" s="134">
        <v>45023</v>
      </c>
      <c r="Q1772" s="134">
        <v>45023</v>
      </c>
      <c r="R1772" s="63">
        <v>1.5</v>
      </c>
      <c r="S1772" s="139" t="s">
        <v>2973</v>
      </c>
    </row>
    <row r="1773" spans="1:19" ht="26.5" customHeight="1" x14ac:dyDescent="0.35">
      <c r="A1773" s="10">
        <f t="shared" si="74"/>
        <v>14</v>
      </c>
      <c r="B1773" s="63">
        <f t="shared" si="73"/>
        <v>1</v>
      </c>
      <c r="C1773" s="398">
        <v>13190165</v>
      </c>
      <c r="D1773" s="146">
        <v>45023</v>
      </c>
      <c r="E1773" s="34" t="s">
        <v>2974</v>
      </c>
      <c r="F1773" s="34" t="s">
        <v>478</v>
      </c>
      <c r="G1773" s="34" t="s">
        <v>61</v>
      </c>
      <c r="H1773" s="34" t="s">
        <v>288</v>
      </c>
      <c r="I1773" s="34" t="s">
        <v>238</v>
      </c>
      <c r="J1773" s="34" t="s">
        <v>220</v>
      </c>
      <c r="K1773" s="4" t="str">
        <f>IF(_xlfn.XLOOKUP(LEFT(F1773,12),'Reference_data '!G:G,'Reference_data '!I:I,"First Error",0,1)="First Error",_xlfn.XLOOKUP(LEFT(F1773,7),'Reference_data '!G:G,'Reference_data '!H:H,"Second Error",0,1),_xlfn.XLOOKUP(LEFT(F1773,12),'Reference_data '!G:G,'Reference_data '!I:I,"First Error",0,1))</f>
        <v>PACKING-MOULDING PLANT</v>
      </c>
      <c r="M1773" s="10" t="e">
        <f>VLOOKUP(L1773,'Reference_data '!$A$2:$B$17,2,0)</f>
        <v>#N/A</v>
      </c>
      <c r="N1773" s="10" t="e">
        <f>VLOOKUP(L1773,'Reference_data '!$A$2:$C$18,3,0)</f>
        <v>#N/A</v>
      </c>
    </row>
    <row r="1774" spans="1:19" ht="26.5" customHeight="1" x14ac:dyDescent="0.35">
      <c r="A1774" s="10">
        <f t="shared" si="74"/>
        <v>14</v>
      </c>
      <c r="B1774" s="63">
        <f t="shared" si="73"/>
        <v>14</v>
      </c>
      <c r="C1774" s="398">
        <v>13190168</v>
      </c>
      <c r="D1774" s="146">
        <v>45023</v>
      </c>
      <c r="E1774" s="34" t="s">
        <v>2975</v>
      </c>
      <c r="F1774" s="34" t="s">
        <v>394</v>
      </c>
      <c r="G1774" s="34" t="s">
        <v>288</v>
      </c>
      <c r="H1774" s="34" t="s">
        <v>218</v>
      </c>
      <c r="I1774" s="34" t="s">
        <v>219</v>
      </c>
      <c r="J1774" s="34" t="s">
        <v>220</v>
      </c>
      <c r="K1774" s="4" t="str">
        <f>IF(_xlfn.XLOOKUP(LEFT(F1774,12),'Reference_data '!G:G,'Reference_data '!I:I,"First Error",0,1)="First Error",_xlfn.XLOOKUP(LEFT(F1774,7),'Reference_data '!G:G,'Reference_data '!H:H,"Second Error",0,1),_xlfn.XLOOKUP(LEFT(F1774,12),'Reference_data '!G:G,'Reference_data '!I:I,"First Error",0,1))</f>
        <v>PACKING</v>
      </c>
      <c r="L1774" s="63">
        <v>2785</v>
      </c>
      <c r="M1774" s="10" t="str">
        <f>VLOOKUP(L1774,'Reference_data '!$A$2:$B$17,2,0)</f>
        <v>Manu</v>
      </c>
      <c r="N1774" s="10" t="str">
        <f>VLOOKUP(L1774,'Reference_data '!$A$2:$C$18,3,0)</f>
        <v>MEC</v>
      </c>
      <c r="O1774" s="134">
        <v>45023</v>
      </c>
      <c r="Q1774" s="134">
        <v>45023</v>
      </c>
      <c r="R1774" s="63">
        <v>1</v>
      </c>
    </row>
    <row r="1775" spans="1:19" ht="26.5" customHeight="1" x14ac:dyDescent="0.35">
      <c r="A1775" s="10">
        <f t="shared" si="74"/>
        <v>14</v>
      </c>
      <c r="B1775" s="63" t="str">
        <f t="shared" ref="B1775:B1819" si="79">IF(J1775="COMP",WEEKNUM(Q1775,16),"")</f>
        <v/>
      </c>
      <c r="C1775" s="398">
        <v>13190260</v>
      </c>
      <c r="D1775" s="146">
        <v>45023</v>
      </c>
      <c r="E1775" s="34" t="s">
        <v>2976</v>
      </c>
      <c r="F1775" s="34" t="s">
        <v>188</v>
      </c>
      <c r="G1775" s="34" t="s">
        <v>92</v>
      </c>
      <c r="H1775" s="34" t="s">
        <v>218</v>
      </c>
      <c r="I1775" s="34" t="s">
        <v>835</v>
      </c>
      <c r="J1775" s="34" t="s">
        <v>246</v>
      </c>
      <c r="K1775" s="4" t="str">
        <f>IF(_xlfn.XLOOKUP(LEFT(F1775,12),'Reference_data '!G:G,'Reference_data '!I:I,"First Error",0,1)="First Error",_xlfn.XLOOKUP(LEFT(F1775,7),'Reference_data '!G:G,'Reference_data '!H:H,"Second Error",0,1),_xlfn.XLOOKUP(LEFT(F1775,12),'Reference_data '!G:G,'Reference_data '!I:I,"First Error",0,1))</f>
        <v>PACKING</v>
      </c>
      <c r="M1775" s="10" t="e">
        <f>VLOOKUP(L1775,'Reference_data '!$A$2:$B$17,2,0)</f>
        <v>#N/A</v>
      </c>
      <c r="N1775" s="10" t="e">
        <f>VLOOKUP(L1775,'Reference_data '!$A$2:$C$18,3,0)</f>
        <v>#N/A</v>
      </c>
    </row>
    <row r="1776" spans="1:19" ht="26.5" customHeight="1" x14ac:dyDescent="0.35">
      <c r="A1776" s="10">
        <f t="shared" si="74"/>
        <v>14</v>
      </c>
      <c r="B1776" s="63">
        <f t="shared" si="79"/>
        <v>1</v>
      </c>
      <c r="C1776" s="398">
        <v>13190261</v>
      </c>
      <c r="D1776" s="146">
        <v>45023</v>
      </c>
      <c r="E1776" s="34" t="s">
        <v>2977</v>
      </c>
      <c r="F1776" s="34" t="s">
        <v>2378</v>
      </c>
      <c r="G1776" s="34" t="s">
        <v>10</v>
      </c>
      <c r="H1776" s="34" t="s">
        <v>288</v>
      </c>
      <c r="I1776" s="34" t="s">
        <v>233</v>
      </c>
      <c r="J1776" s="34" t="s">
        <v>220</v>
      </c>
      <c r="K1776" s="4" t="str">
        <f>IF(_xlfn.XLOOKUP(LEFT(F1776,12),'Reference_data '!G:G,'Reference_data '!I:I,"First Error",0,1)="First Error",_xlfn.XLOOKUP(LEFT(F1776,7),'Reference_data '!G:G,'Reference_data '!H:H,"Second Error",0,1),_xlfn.XLOOKUP(LEFT(F1776,12),'Reference_data '!G:G,'Reference_data '!I:I,"First Error",0,1))</f>
        <v>REFINERY-NEW CIE PLANT  300 TPD</v>
      </c>
      <c r="M1776" s="10" t="e">
        <f>VLOOKUP(L1776,'Reference_data '!$A$2:$B$17,2,0)</f>
        <v>#N/A</v>
      </c>
      <c r="N1776" s="10" t="e">
        <f>VLOOKUP(L1776,'Reference_data '!$A$2:$C$18,3,0)</f>
        <v>#N/A</v>
      </c>
    </row>
    <row r="1777" spans="1:27" ht="26.5" customHeight="1" x14ac:dyDescent="0.35">
      <c r="A1777" s="10">
        <f t="shared" si="74"/>
        <v>14</v>
      </c>
      <c r="B1777" s="63">
        <f t="shared" si="79"/>
        <v>1</v>
      </c>
      <c r="C1777" s="398">
        <v>13190262</v>
      </c>
      <c r="D1777" s="146">
        <v>45023</v>
      </c>
      <c r="E1777" s="34" t="s">
        <v>2978</v>
      </c>
      <c r="F1777" s="34" t="s">
        <v>42</v>
      </c>
      <c r="G1777" s="34" t="s">
        <v>10</v>
      </c>
      <c r="H1777" s="34" t="s">
        <v>223</v>
      </c>
      <c r="I1777" s="34" t="s">
        <v>233</v>
      </c>
      <c r="J1777" s="34" t="s">
        <v>220</v>
      </c>
      <c r="K1777" s="4" t="str">
        <f>IF(_xlfn.XLOOKUP(LEFT(F1777,12),'Reference_data '!G:G,'Reference_data '!I:I,"First Error",0,1)="First Error",_xlfn.XLOOKUP(LEFT(F1777,7),'Reference_data '!G:G,'Reference_data '!H:H,"Second Error",0,1),_xlfn.XLOOKUP(LEFT(F1777,12),'Reference_data '!G:G,'Reference_data '!I:I,"First Error",0,1))</f>
        <v>REFINERY</v>
      </c>
      <c r="L1777" s="63">
        <v>3347</v>
      </c>
      <c r="M1777" s="10" t="str">
        <f>VLOOKUP(L1777,'Reference_data '!$A$2:$B$17,2,0)</f>
        <v>Debabrata</v>
      </c>
      <c r="N1777" s="10" t="str">
        <f>VLOOKUP(L1777,'Reference_data '!$A$2:$C$18,3,0)</f>
        <v>MEC</v>
      </c>
    </row>
    <row r="1778" spans="1:27" ht="26.5" customHeight="1" x14ac:dyDescent="0.35">
      <c r="A1778" s="10">
        <f t="shared" si="74"/>
        <v>14</v>
      </c>
      <c r="B1778" s="63" t="str">
        <f t="shared" si="79"/>
        <v/>
      </c>
      <c r="C1778" s="398">
        <v>13190263</v>
      </c>
      <c r="D1778" s="146">
        <v>45023</v>
      </c>
      <c r="E1778" s="34" t="s">
        <v>2979</v>
      </c>
      <c r="F1778" s="34" t="s">
        <v>36</v>
      </c>
      <c r="G1778" s="34" t="s">
        <v>10</v>
      </c>
      <c r="H1778" s="34" t="s">
        <v>223</v>
      </c>
      <c r="I1778" s="34" t="s">
        <v>233</v>
      </c>
      <c r="J1778" s="34" t="s">
        <v>246</v>
      </c>
      <c r="K1778" s="4" t="str">
        <f>IF(_xlfn.XLOOKUP(LEFT(F1778,12),'Reference_data '!G:G,'Reference_data '!I:I,"First Error",0,1)="First Error",_xlfn.XLOOKUP(LEFT(F1778,7),'Reference_data '!G:G,'Reference_data '!H:H,"Second Error",0,1),_xlfn.XLOOKUP(LEFT(F1778,12),'Reference_data '!G:G,'Reference_data '!I:I,"First Error",0,1))</f>
        <v>UTILITY</v>
      </c>
      <c r="M1778" s="10" t="e">
        <f>VLOOKUP(L1778,'Reference_data '!$A$2:$B$17,2,0)</f>
        <v>#N/A</v>
      </c>
      <c r="N1778" s="10" t="e">
        <f>VLOOKUP(L1778,'Reference_data '!$A$2:$C$18,3,0)</f>
        <v>#N/A</v>
      </c>
    </row>
    <row r="1779" spans="1:27" ht="26.5" customHeight="1" x14ac:dyDescent="0.35">
      <c r="A1779" s="10">
        <f t="shared" si="74"/>
        <v>14</v>
      </c>
      <c r="B1779" s="63" t="str">
        <f t="shared" si="79"/>
        <v/>
      </c>
      <c r="C1779" s="398">
        <v>13190318</v>
      </c>
      <c r="D1779" s="146">
        <v>45023</v>
      </c>
      <c r="E1779" s="34" t="s">
        <v>2980</v>
      </c>
      <c r="F1779" s="34" t="s">
        <v>42</v>
      </c>
      <c r="G1779" s="34" t="s">
        <v>61</v>
      </c>
      <c r="H1779" s="34" t="s">
        <v>213</v>
      </c>
      <c r="I1779" s="34" t="s">
        <v>266</v>
      </c>
      <c r="J1779" s="34" t="s">
        <v>300</v>
      </c>
      <c r="K1779" s="4" t="str">
        <f>IF(_xlfn.XLOOKUP(LEFT(F1779,12),'Reference_data '!G:G,'Reference_data '!I:I,"First Error",0,1)="First Error",_xlfn.XLOOKUP(LEFT(F1779,7),'Reference_data '!G:G,'Reference_data '!H:H,"Second Error",0,1),_xlfn.XLOOKUP(LEFT(F1779,12),'Reference_data '!G:G,'Reference_data '!I:I,"First Error",0,1))</f>
        <v>REFINERY</v>
      </c>
      <c r="M1779" s="10" t="e">
        <f>VLOOKUP(L1779,'Reference_data '!$A$2:$B$17,2,0)</f>
        <v>#N/A</v>
      </c>
      <c r="N1779" s="10" t="e">
        <f>VLOOKUP(L1779,'Reference_data '!$A$2:$C$18,3,0)</f>
        <v>#N/A</v>
      </c>
      <c r="O1779" s="134">
        <v>45034</v>
      </c>
      <c r="S1779" s="139" t="s">
        <v>6101</v>
      </c>
    </row>
    <row r="1780" spans="1:27" ht="26.5" customHeight="1" x14ac:dyDescent="0.35">
      <c r="A1780" s="10">
        <f t="shared" si="74"/>
        <v>14</v>
      </c>
      <c r="B1780" s="63">
        <f t="shared" si="79"/>
        <v>14</v>
      </c>
      <c r="C1780" s="398">
        <v>13190320</v>
      </c>
      <c r="D1780" s="146">
        <v>45023</v>
      </c>
      <c r="E1780" s="34" t="s">
        <v>2981</v>
      </c>
      <c r="F1780" s="34" t="s">
        <v>1942</v>
      </c>
      <c r="G1780" s="34" t="s">
        <v>10</v>
      </c>
      <c r="H1780" s="34" t="s">
        <v>218</v>
      </c>
      <c r="I1780" s="34" t="s">
        <v>266</v>
      </c>
      <c r="J1780" s="34" t="s">
        <v>220</v>
      </c>
      <c r="K1780" s="4" t="str">
        <f>IF(_xlfn.XLOOKUP(LEFT(F1780,12),'Reference_data '!G:G,'Reference_data '!I:I,"First Error",0,1)="First Error",_xlfn.XLOOKUP(LEFT(F1780,7),'Reference_data '!G:G,'Reference_data '!H:H,"Second Error",0,1),_xlfn.XLOOKUP(LEFT(F1780,12),'Reference_data '!G:G,'Reference_data '!I:I,"First Error",0,1))</f>
        <v>REFINERY-HYDROGENATION 150 TPD</v>
      </c>
      <c r="L1780" s="63">
        <v>3347</v>
      </c>
      <c r="M1780" s="10" t="str">
        <f>VLOOKUP(L1780,'Reference_data '!$A$2:$B$17,2,0)</f>
        <v>Debabrata</v>
      </c>
      <c r="N1780" s="10" t="str">
        <f>VLOOKUP(L1780,'Reference_data '!$A$2:$C$18,3,0)</f>
        <v>MEC</v>
      </c>
      <c r="O1780" s="134">
        <v>45023</v>
      </c>
      <c r="Q1780" s="134">
        <v>45023</v>
      </c>
      <c r="R1780" s="63">
        <v>1</v>
      </c>
      <c r="S1780" s="139" t="s">
        <v>2982</v>
      </c>
    </row>
    <row r="1781" spans="1:27" ht="26.5" customHeight="1" x14ac:dyDescent="0.35">
      <c r="A1781" s="10">
        <f t="shared" si="74"/>
        <v>14</v>
      </c>
      <c r="B1781" s="63">
        <f t="shared" si="79"/>
        <v>1</v>
      </c>
      <c r="C1781" s="398">
        <v>13190331</v>
      </c>
      <c r="D1781" s="146">
        <v>45023</v>
      </c>
      <c r="E1781" s="34" t="s">
        <v>2983</v>
      </c>
      <c r="F1781" s="34" t="s">
        <v>613</v>
      </c>
      <c r="G1781" s="34" t="s">
        <v>61</v>
      </c>
      <c r="H1781" s="34" t="s">
        <v>218</v>
      </c>
      <c r="I1781" s="34" t="s">
        <v>468</v>
      </c>
      <c r="J1781" s="34" t="s">
        <v>220</v>
      </c>
      <c r="K1781" s="4" t="str">
        <f>IF(_xlfn.XLOOKUP(LEFT(F1781,12),'Reference_data '!G:G,'Reference_data '!I:I,"First Error",0,1)="First Error",_xlfn.XLOOKUP(LEFT(F1781,7),'Reference_data '!G:G,'Reference_data '!H:H,"Second Error",0,1),_xlfn.XLOOKUP(LEFT(F1781,12),'Reference_data '!G:G,'Reference_data '!I:I,"First Error",0,1))</f>
        <v>PACKING</v>
      </c>
      <c r="M1781" s="10" t="e">
        <f>VLOOKUP(L1781,'Reference_data '!$A$2:$B$17,2,0)</f>
        <v>#N/A</v>
      </c>
      <c r="N1781" s="10" t="e">
        <f>VLOOKUP(L1781,'Reference_data '!$A$2:$C$18,3,0)</f>
        <v>#N/A</v>
      </c>
    </row>
    <row r="1782" spans="1:27" ht="26.5" customHeight="1" x14ac:dyDescent="0.35">
      <c r="A1782" s="10">
        <f t="shared" si="74"/>
        <v>14</v>
      </c>
      <c r="B1782" s="63">
        <f t="shared" si="79"/>
        <v>14</v>
      </c>
      <c r="C1782" s="398">
        <v>13190342</v>
      </c>
      <c r="D1782" s="146">
        <v>45023</v>
      </c>
      <c r="E1782" s="34" t="s">
        <v>2984</v>
      </c>
      <c r="F1782" s="34" t="s">
        <v>42</v>
      </c>
      <c r="G1782" s="34" t="s">
        <v>10</v>
      </c>
      <c r="H1782" s="34" t="s">
        <v>218</v>
      </c>
      <c r="I1782" s="34" t="s">
        <v>287</v>
      </c>
      <c r="J1782" s="34" t="s">
        <v>220</v>
      </c>
      <c r="K1782" s="4" t="str">
        <f>IF(_xlfn.XLOOKUP(LEFT(F1782,12),'Reference_data '!G:G,'Reference_data '!I:I,"First Error",0,1)="First Error",_xlfn.XLOOKUP(LEFT(F1782,7),'Reference_data '!G:G,'Reference_data '!H:H,"Second Error",0,1),_xlfn.XLOOKUP(LEFT(F1782,12),'Reference_data '!G:G,'Reference_data '!I:I,"First Error",0,1))</f>
        <v>REFINERY</v>
      </c>
      <c r="L1782" s="63">
        <v>2785</v>
      </c>
      <c r="M1782" s="10" t="str">
        <f>VLOOKUP(L1782,'Reference_data '!$A$2:$B$17,2,0)</f>
        <v>Manu</v>
      </c>
      <c r="N1782" s="10" t="str">
        <f>VLOOKUP(L1782,'Reference_data '!$A$2:$C$18,3,0)</f>
        <v>MEC</v>
      </c>
      <c r="O1782" s="134">
        <v>45023</v>
      </c>
      <c r="Q1782" s="134">
        <v>45023</v>
      </c>
      <c r="R1782" s="63">
        <v>1</v>
      </c>
    </row>
    <row r="1783" spans="1:27" ht="26.5" customHeight="1" x14ac:dyDescent="0.35">
      <c r="A1783" s="10">
        <f t="shared" ref="A1783:A1827" si="80">WEEKNUM($D1783,16)</f>
        <v>14</v>
      </c>
      <c r="B1783" s="63">
        <f t="shared" si="79"/>
        <v>14</v>
      </c>
      <c r="C1783" s="398">
        <v>13190343</v>
      </c>
      <c r="D1783" s="146">
        <v>45023</v>
      </c>
      <c r="E1783" s="34" t="s">
        <v>2985</v>
      </c>
      <c r="F1783" s="34" t="s">
        <v>42</v>
      </c>
      <c r="G1783" s="34" t="s">
        <v>10</v>
      </c>
      <c r="H1783" s="34" t="s">
        <v>218</v>
      </c>
      <c r="I1783" s="34" t="s">
        <v>287</v>
      </c>
      <c r="J1783" s="34" t="s">
        <v>220</v>
      </c>
      <c r="K1783" s="4" t="str">
        <f>IF(_xlfn.XLOOKUP(LEFT(F1783,12),'Reference_data '!G:G,'Reference_data '!I:I,"First Error",0,1)="First Error",_xlfn.XLOOKUP(LEFT(F1783,7),'Reference_data '!G:G,'Reference_data '!H:H,"Second Error",0,1),_xlfn.XLOOKUP(LEFT(F1783,12),'Reference_data '!G:G,'Reference_data '!I:I,"First Error",0,1))</f>
        <v>REFINERY</v>
      </c>
      <c r="L1783" s="63">
        <v>2785</v>
      </c>
      <c r="M1783" s="10" t="str">
        <f>VLOOKUP(L1783,'Reference_data '!$A$2:$B$17,2,0)</f>
        <v>Manu</v>
      </c>
      <c r="N1783" s="10" t="str">
        <f>VLOOKUP(L1783,'Reference_data '!$A$2:$C$18,3,0)</f>
        <v>MEC</v>
      </c>
      <c r="O1783" s="134">
        <v>45023</v>
      </c>
      <c r="Q1783" s="134">
        <v>45023</v>
      </c>
      <c r="R1783" s="63">
        <v>1</v>
      </c>
    </row>
    <row r="1784" spans="1:27" ht="26.5" customHeight="1" x14ac:dyDescent="0.35">
      <c r="A1784" s="10">
        <f t="shared" si="80"/>
        <v>14</v>
      </c>
      <c r="B1784" s="63" t="str">
        <f t="shared" si="79"/>
        <v/>
      </c>
      <c r="C1784" s="398">
        <v>13190345</v>
      </c>
      <c r="D1784" s="146">
        <v>45023</v>
      </c>
      <c r="E1784" s="34" t="s">
        <v>2986</v>
      </c>
      <c r="F1784" s="34" t="s">
        <v>2541</v>
      </c>
      <c r="G1784" s="34" t="s">
        <v>10</v>
      </c>
      <c r="H1784" s="34" t="s">
        <v>237</v>
      </c>
      <c r="I1784" s="34" t="s">
        <v>369</v>
      </c>
      <c r="J1784" s="34" t="s">
        <v>228</v>
      </c>
      <c r="K1784" s="4" t="str">
        <f>IF(_xlfn.XLOOKUP(LEFT(F1784,12),'Reference_data '!G:G,'Reference_data '!I:I,"First Error",0,1)="First Error",_xlfn.XLOOKUP(LEFT(F1784,7),'Reference_data '!G:G,'Reference_data '!H:H,"Second Error",0,1),_xlfn.XLOOKUP(LEFT(F1784,12),'Reference_data '!G:G,'Reference_data '!I:I,"First Error",0,1))</f>
        <v>REFINERY-REFINERY FRACTIONATION PLANT (RPO) 600 TPD</v>
      </c>
      <c r="L1784" s="63">
        <v>3347</v>
      </c>
      <c r="M1784" s="10" t="str">
        <f>VLOOKUP(L1784,'Reference_data '!$A$2:$B$17,2,0)</f>
        <v>Debabrata</v>
      </c>
      <c r="N1784" s="10" t="str">
        <f>VLOOKUP(L1784,'Reference_data '!$A$2:$C$18,3,0)</f>
        <v>MEC</v>
      </c>
      <c r="O1784" s="134">
        <v>45023</v>
      </c>
      <c r="Q1784" s="134">
        <v>45023</v>
      </c>
      <c r="R1784" s="63">
        <v>1</v>
      </c>
      <c r="S1784" s="139" t="s">
        <v>2987</v>
      </c>
    </row>
    <row r="1785" spans="1:27" ht="26.5" customHeight="1" x14ac:dyDescent="0.35">
      <c r="A1785" s="10">
        <f t="shared" si="80"/>
        <v>14</v>
      </c>
      <c r="B1785" s="63">
        <f t="shared" si="79"/>
        <v>14</v>
      </c>
      <c r="C1785" s="398">
        <v>13190354</v>
      </c>
      <c r="D1785" s="146">
        <v>45023</v>
      </c>
      <c r="E1785" s="34" t="s">
        <v>2988</v>
      </c>
      <c r="F1785" s="34" t="s">
        <v>42</v>
      </c>
      <c r="G1785" s="34" t="s">
        <v>10</v>
      </c>
      <c r="H1785" s="34" t="s">
        <v>218</v>
      </c>
      <c r="I1785" s="34" t="s">
        <v>287</v>
      </c>
      <c r="J1785" s="34" t="s">
        <v>220</v>
      </c>
      <c r="K1785" s="4" t="str">
        <f>IF(_xlfn.XLOOKUP(LEFT(F1785,12),'Reference_data '!G:G,'Reference_data '!I:I,"First Error",0,1)="First Error",_xlfn.XLOOKUP(LEFT(F1785,7),'Reference_data '!G:G,'Reference_data '!H:H,"Second Error",0,1),_xlfn.XLOOKUP(LEFT(F1785,12),'Reference_data '!G:G,'Reference_data '!I:I,"First Error",0,1))</f>
        <v>REFINERY</v>
      </c>
      <c r="L1785" s="63">
        <v>2785</v>
      </c>
      <c r="M1785" s="10" t="str">
        <f>VLOOKUP(L1785,'Reference_data '!$A$2:$B$17,2,0)</f>
        <v>Manu</v>
      </c>
      <c r="N1785" s="10" t="str">
        <f>VLOOKUP(L1785,'Reference_data '!$A$2:$C$18,3,0)</f>
        <v>MEC</v>
      </c>
      <c r="O1785" s="134">
        <v>45023</v>
      </c>
      <c r="Q1785" s="134">
        <v>45023</v>
      </c>
      <c r="R1785" s="63">
        <v>0.5</v>
      </c>
      <c r="AA1785" s="64" t="s">
        <v>66</v>
      </c>
    </row>
    <row r="1786" spans="1:27" ht="26.5" customHeight="1" x14ac:dyDescent="0.35">
      <c r="A1786" s="10">
        <f t="shared" si="80"/>
        <v>14</v>
      </c>
      <c r="B1786" s="63">
        <f t="shared" si="79"/>
        <v>1</v>
      </c>
      <c r="C1786" s="398">
        <v>13190357</v>
      </c>
      <c r="D1786" s="146">
        <v>45023</v>
      </c>
      <c r="E1786" s="34" t="s">
        <v>2989</v>
      </c>
      <c r="F1786" s="34" t="s">
        <v>2084</v>
      </c>
      <c r="G1786" s="34" t="s">
        <v>92</v>
      </c>
      <c r="H1786" s="34" t="s">
        <v>218</v>
      </c>
      <c r="I1786" s="34" t="s">
        <v>287</v>
      </c>
      <c r="J1786" s="34" t="s">
        <v>220</v>
      </c>
      <c r="K1786" s="4" t="str">
        <f>IF(_xlfn.XLOOKUP(LEFT(F1786,12),'Reference_data '!G:G,'Reference_data '!I:I,"First Error",0,1)="First Error",_xlfn.XLOOKUP(LEFT(F1786,7),'Reference_data '!G:G,'Reference_data '!H:H,"Second Error",0,1),_xlfn.XLOOKUP(LEFT(F1786,12),'Reference_data '!G:G,'Reference_data '!I:I,"First Error",0,1))</f>
        <v>REFINERY-MULTISTOCK DEO REFINERY 200 TPD</v>
      </c>
      <c r="L1786" s="63">
        <v>8</v>
      </c>
      <c r="M1786" s="10" t="s">
        <v>1128</v>
      </c>
      <c r="N1786" s="10" t="str">
        <f>VLOOKUP(L1786,'Reference_data '!$A$2:$C$18,3,0)</f>
        <v>EXT</v>
      </c>
      <c r="O1786" s="134">
        <v>45024</v>
      </c>
    </row>
    <row r="1787" spans="1:27" ht="26.5" customHeight="1" x14ac:dyDescent="0.35">
      <c r="A1787" s="10">
        <f t="shared" si="80"/>
        <v>14</v>
      </c>
      <c r="B1787" s="63" t="str">
        <f t="shared" si="79"/>
        <v/>
      </c>
      <c r="C1787" s="398">
        <v>13190374</v>
      </c>
      <c r="D1787" s="146">
        <v>45023</v>
      </c>
      <c r="E1787" s="34" t="s">
        <v>2990</v>
      </c>
      <c r="F1787" s="34" t="s">
        <v>36</v>
      </c>
      <c r="G1787" s="34" t="s">
        <v>92</v>
      </c>
      <c r="H1787" s="34" t="s">
        <v>218</v>
      </c>
      <c r="I1787" s="34" t="s">
        <v>468</v>
      </c>
      <c r="J1787" s="34" t="s">
        <v>246</v>
      </c>
      <c r="K1787" s="4" t="str">
        <f>IF(_xlfn.XLOOKUP(LEFT(F1787,12),'Reference_data '!G:G,'Reference_data '!I:I,"First Error",0,1)="First Error",_xlfn.XLOOKUP(LEFT(F1787,7),'Reference_data '!G:G,'Reference_data '!H:H,"Second Error",0,1),_xlfn.XLOOKUP(LEFT(F1787,12),'Reference_data '!G:G,'Reference_data '!I:I,"First Error",0,1))</f>
        <v>UTILITY</v>
      </c>
      <c r="M1787" s="10" t="e">
        <f>VLOOKUP(L1787,'Reference_data '!$A$2:$B$17,2,0)</f>
        <v>#N/A</v>
      </c>
      <c r="N1787" s="10" t="e">
        <f>VLOOKUP(L1787,'Reference_data '!$A$2:$C$18,3,0)</f>
        <v>#N/A</v>
      </c>
    </row>
    <row r="1788" spans="1:27" ht="26.5" customHeight="1" x14ac:dyDescent="0.35">
      <c r="A1788" s="10">
        <f t="shared" si="80"/>
        <v>15</v>
      </c>
      <c r="B1788" s="63">
        <f t="shared" si="79"/>
        <v>1</v>
      </c>
      <c r="C1788" s="398">
        <v>13190427</v>
      </c>
      <c r="D1788" s="394">
        <v>45024</v>
      </c>
      <c r="E1788" s="34" t="s">
        <v>2991</v>
      </c>
      <c r="F1788" s="34" t="s">
        <v>36</v>
      </c>
      <c r="G1788" s="34" t="s">
        <v>61</v>
      </c>
      <c r="H1788" s="34" t="s">
        <v>327</v>
      </c>
      <c r="I1788" s="34" t="s">
        <v>328</v>
      </c>
      <c r="J1788" s="34" t="s">
        <v>220</v>
      </c>
      <c r="K1788" s="4" t="str">
        <f>IF(_xlfn.XLOOKUP(LEFT(F1788,12),'Reference_data '!G:G,'Reference_data '!I:I,"First Error",0,1)="First Error",_xlfn.XLOOKUP(LEFT(F1788,7),'Reference_data '!G:G,'Reference_data '!H:H,"Second Error",0,1),_xlfn.XLOOKUP(LEFT(F1788,12),'Reference_data '!G:G,'Reference_data '!I:I,"First Error",0,1))</f>
        <v>UTILITY</v>
      </c>
      <c r="L1788" s="63">
        <v>8</v>
      </c>
      <c r="M1788" s="10" t="s">
        <v>2992</v>
      </c>
      <c r="N1788" s="10" t="str">
        <f>VLOOKUP(L1788,'Reference_data '!$A$2:$C$18,3,0)</f>
        <v>EXT</v>
      </c>
    </row>
    <row r="1789" spans="1:27" ht="26.5" customHeight="1" x14ac:dyDescent="0.35">
      <c r="A1789" s="10">
        <f t="shared" si="80"/>
        <v>14</v>
      </c>
      <c r="B1789" s="63" t="str">
        <f t="shared" si="79"/>
        <v/>
      </c>
      <c r="C1789" s="398">
        <v>13190507</v>
      </c>
      <c r="D1789" s="146">
        <v>45023</v>
      </c>
      <c r="E1789" s="34" t="s">
        <v>2993</v>
      </c>
      <c r="F1789" s="34" t="s">
        <v>42</v>
      </c>
      <c r="G1789" s="34" t="s">
        <v>10</v>
      </c>
      <c r="H1789" s="34" t="s">
        <v>218</v>
      </c>
      <c r="I1789" s="34" t="s">
        <v>266</v>
      </c>
      <c r="J1789" s="34" t="s">
        <v>309</v>
      </c>
      <c r="K1789" s="4" t="str">
        <f>IF(_xlfn.XLOOKUP(LEFT(F1789,12),'Reference_data '!G:G,'Reference_data '!I:I,"First Error",0,1)="First Error",_xlfn.XLOOKUP(LEFT(F1789,7),'Reference_data '!G:G,'Reference_data '!H:H,"Second Error",0,1),_xlfn.XLOOKUP(LEFT(F1789,12),'Reference_data '!G:G,'Reference_data '!I:I,"First Error",0,1))</f>
        <v>REFINERY</v>
      </c>
      <c r="M1789" s="10" t="e">
        <f>VLOOKUP(L1789,'Reference_data '!$A$2:$B$17,2,0)</f>
        <v>#N/A</v>
      </c>
      <c r="N1789" s="10" t="e">
        <f>VLOOKUP(L1789,'Reference_data '!$A$2:$C$18,3,0)</f>
        <v>#N/A</v>
      </c>
      <c r="O1789" s="134">
        <v>45034</v>
      </c>
    </row>
    <row r="1790" spans="1:27" ht="26.5" customHeight="1" x14ac:dyDescent="0.35">
      <c r="A1790" s="10">
        <f t="shared" si="80"/>
        <v>14</v>
      </c>
      <c r="B1790" s="63">
        <f t="shared" si="79"/>
        <v>1</v>
      </c>
      <c r="C1790" s="398">
        <v>13190508</v>
      </c>
      <c r="D1790" s="146">
        <v>45023</v>
      </c>
      <c r="E1790" s="34" t="s">
        <v>2994</v>
      </c>
      <c r="F1790" s="34" t="s">
        <v>128</v>
      </c>
      <c r="G1790" s="34" t="s">
        <v>61</v>
      </c>
      <c r="H1790" s="34" t="s">
        <v>218</v>
      </c>
      <c r="I1790" s="34" t="s">
        <v>266</v>
      </c>
      <c r="J1790" s="34" t="s">
        <v>220</v>
      </c>
      <c r="K1790" s="4" t="str">
        <f>IF(_xlfn.XLOOKUP(LEFT(F1790,12),'Reference_data '!G:G,'Reference_data '!I:I,"First Error",0,1)="First Error",_xlfn.XLOOKUP(LEFT(F1790,7),'Reference_data '!G:G,'Reference_data '!H:H,"Second Error",0,1),_xlfn.XLOOKUP(LEFT(F1790,12),'Reference_data '!G:G,'Reference_data '!I:I,"First Error",0,1))</f>
        <v>REFINERY-DEODERIZATION CHEMICAL REFINERY 600 TPD</v>
      </c>
      <c r="M1790" s="10" t="e">
        <f>VLOOKUP(L1790,'Reference_data '!$A$2:$B$17,2,0)</f>
        <v>#N/A</v>
      </c>
      <c r="N1790" s="10" t="e">
        <f>VLOOKUP(L1790,'Reference_data '!$A$2:$C$18,3,0)</f>
        <v>#N/A</v>
      </c>
    </row>
    <row r="1791" spans="1:27" ht="26.5" customHeight="1" x14ac:dyDescent="0.35">
      <c r="A1791" s="10">
        <f t="shared" si="80"/>
        <v>14</v>
      </c>
      <c r="B1791" s="63">
        <f t="shared" si="79"/>
        <v>1</v>
      </c>
      <c r="C1791" s="398">
        <v>13190509</v>
      </c>
      <c r="D1791" s="146">
        <v>45023</v>
      </c>
      <c r="E1791" s="34" t="s">
        <v>2995</v>
      </c>
      <c r="F1791" s="34" t="s">
        <v>2996</v>
      </c>
      <c r="G1791" s="34" t="s">
        <v>61</v>
      </c>
      <c r="H1791" s="34" t="s">
        <v>218</v>
      </c>
      <c r="I1791" s="34" t="s">
        <v>344</v>
      </c>
      <c r="J1791" s="34" t="s">
        <v>220</v>
      </c>
      <c r="K1791" s="4" t="str">
        <f>IF(_xlfn.XLOOKUP(LEFT(F1791,12),'Reference_data '!G:G,'Reference_data '!I:I,"First Error",0,1)="First Error",_xlfn.XLOOKUP(LEFT(F1791,7),'Reference_data '!G:G,'Reference_data '!H:H,"Second Error",0,1),_xlfn.XLOOKUP(LEFT(F1791,12),'Reference_data '!G:G,'Reference_data '!I:I,"First Error",0,1))</f>
        <v xml:space="preserve"> ETP</v>
      </c>
      <c r="M1791" s="10" t="e">
        <f>VLOOKUP(L1791,'Reference_data '!$A$2:$B$17,2,0)</f>
        <v>#N/A</v>
      </c>
      <c r="N1791" s="10" t="e">
        <f>VLOOKUP(L1791,'Reference_data '!$A$2:$C$18,3,0)</f>
        <v>#N/A</v>
      </c>
    </row>
    <row r="1792" spans="1:27" ht="26.5" customHeight="1" x14ac:dyDescent="0.35">
      <c r="A1792" s="10">
        <f t="shared" si="80"/>
        <v>14</v>
      </c>
      <c r="B1792" s="63" t="str">
        <f t="shared" si="79"/>
        <v/>
      </c>
      <c r="C1792" s="398">
        <v>13190510</v>
      </c>
      <c r="D1792" s="146">
        <v>45023</v>
      </c>
      <c r="E1792" s="34" t="s">
        <v>2997</v>
      </c>
      <c r="F1792" s="34" t="s">
        <v>1815</v>
      </c>
      <c r="G1792" s="34" t="s">
        <v>10</v>
      </c>
      <c r="H1792" s="34" t="s">
        <v>218</v>
      </c>
      <c r="I1792" s="34" t="s">
        <v>344</v>
      </c>
      <c r="J1792" s="34" t="s">
        <v>302</v>
      </c>
      <c r="K1792" s="4" t="str">
        <f>IF(_xlfn.XLOOKUP(LEFT(F1792,12),'Reference_data '!G:G,'Reference_data '!I:I,"First Error",0,1)="First Error",_xlfn.XLOOKUP(LEFT(F1792,7),'Reference_data '!G:G,'Reference_data '!H:H,"Second Error",0,1),_xlfn.XLOOKUP(LEFT(F1792,12),'Reference_data '!G:G,'Reference_data '!I:I,"First Error",0,1))</f>
        <v xml:space="preserve"> ETP</v>
      </c>
      <c r="L1792" s="63">
        <v>8</v>
      </c>
      <c r="M1792" s="10" t="s">
        <v>229</v>
      </c>
      <c r="N1792" s="10" t="str">
        <f>VLOOKUP(L1792,'Reference_data '!$A$2:$C$18,3,0)</f>
        <v>EXT</v>
      </c>
      <c r="O1792" s="134">
        <v>45026</v>
      </c>
      <c r="P1792" s="134">
        <v>45033</v>
      </c>
      <c r="S1792" s="139" t="s">
        <v>6026</v>
      </c>
    </row>
    <row r="1793" spans="1:27" ht="26.5" customHeight="1" x14ac:dyDescent="0.35">
      <c r="A1793" s="10">
        <f t="shared" si="80"/>
        <v>15</v>
      </c>
      <c r="B1793" s="63" t="str">
        <f t="shared" si="79"/>
        <v/>
      </c>
      <c r="C1793" s="398">
        <v>13190636</v>
      </c>
      <c r="D1793" s="146">
        <v>45024</v>
      </c>
      <c r="E1793" s="34" t="s">
        <v>2998</v>
      </c>
      <c r="F1793" s="34" t="s">
        <v>1798</v>
      </c>
      <c r="G1793" s="34" t="s">
        <v>10</v>
      </c>
      <c r="H1793" s="34" t="s">
        <v>218</v>
      </c>
      <c r="I1793" s="34" t="s">
        <v>266</v>
      </c>
      <c r="J1793" s="34" t="s">
        <v>309</v>
      </c>
      <c r="K1793" s="4" t="str">
        <f>IF(_xlfn.XLOOKUP(LEFT(F1793,12),'Reference_data '!G:G,'Reference_data '!I:I,"First Error",0,1)="First Error",_xlfn.XLOOKUP(LEFT(F1793,7),'Reference_data '!G:G,'Reference_data '!H:H,"Second Error",0,1),_xlfn.XLOOKUP(LEFT(F1793,12),'Reference_data '!G:G,'Reference_data '!I:I,"First Error",0,1))</f>
        <v>REFINERY-DEODERIZATION PHYSICAL REFINERY 800 TPD</v>
      </c>
      <c r="L1793" s="63">
        <v>8</v>
      </c>
      <c r="M1793" s="10" t="s">
        <v>585</v>
      </c>
      <c r="N1793" s="10" t="str">
        <f>VLOOKUP(L1793,'Reference_data '!$A$2:$C$18,3,0)</f>
        <v>EXT</v>
      </c>
      <c r="O1793" s="134">
        <v>45026</v>
      </c>
      <c r="P1793" s="134">
        <v>45034</v>
      </c>
      <c r="S1793" s="139" t="s">
        <v>6100</v>
      </c>
    </row>
    <row r="1794" spans="1:27" ht="26.5" customHeight="1" x14ac:dyDescent="0.35">
      <c r="A1794" s="10">
        <f t="shared" si="80"/>
        <v>15</v>
      </c>
      <c r="B1794" s="63">
        <f t="shared" si="79"/>
        <v>15</v>
      </c>
      <c r="C1794" s="398">
        <v>13190640</v>
      </c>
      <c r="D1794" s="146">
        <v>45024</v>
      </c>
      <c r="E1794" s="34" t="s">
        <v>2999</v>
      </c>
      <c r="F1794" s="34" t="s">
        <v>87</v>
      </c>
      <c r="G1794" s="34" t="s">
        <v>61</v>
      </c>
      <c r="H1794" s="34" t="s">
        <v>218</v>
      </c>
      <c r="I1794" s="34" t="s">
        <v>266</v>
      </c>
      <c r="J1794" s="34" t="s">
        <v>220</v>
      </c>
      <c r="K1794" s="4" t="str">
        <f>IF(_xlfn.XLOOKUP(LEFT(F1794,12),'Reference_data '!G:G,'Reference_data '!I:I,"First Error",0,1)="First Error",_xlfn.XLOOKUP(LEFT(F1794,7),'Reference_data '!G:G,'Reference_data '!H:H,"Second Error",0,1),_xlfn.XLOOKUP(LEFT(F1794,12),'Reference_data '!G:G,'Reference_data '!I:I,"First Error",0,1))</f>
        <v>BOILER</v>
      </c>
      <c r="L1794" s="63">
        <v>3347</v>
      </c>
      <c r="M1794" s="10" t="str">
        <f>VLOOKUP(L1794,'Reference_data '!$A$2:$B$17,2,0)</f>
        <v>Debabrata</v>
      </c>
      <c r="N1794" s="10" t="str">
        <f>VLOOKUP(L1794,'Reference_data '!$A$2:$C$18,3,0)</f>
        <v>MEC</v>
      </c>
      <c r="O1794" s="134">
        <v>45024</v>
      </c>
      <c r="Q1794" s="134">
        <v>45024</v>
      </c>
      <c r="R1794" s="63">
        <v>1</v>
      </c>
    </row>
    <row r="1795" spans="1:27" ht="26.5" customHeight="1" x14ac:dyDescent="0.35">
      <c r="A1795" s="10">
        <f t="shared" si="80"/>
        <v>15</v>
      </c>
      <c r="B1795" s="63" t="str">
        <f t="shared" si="79"/>
        <v/>
      </c>
      <c r="C1795" s="398">
        <v>13190665</v>
      </c>
      <c r="D1795" s="146">
        <v>45024</v>
      </c>
      <c r="E1795" s="34" t="s">
        <v>3000</v>
      </c>
      <c r="F1795" s="34" t="s">
        <v>791</v>
      </c>
      <c r="G1795" s="34" t="s">
        <v>10</v>
      </c>
      <c r="H1795" s="34" t="s">
        <v>218</v>
      </c>
      <c r="I1795" s="34" t="s">
        <v>219</v>
      </c>
      <c r="J1795" s="34" t="s">
        <v>246</v>
      </c>
      <c r="K1795" s="4" t="str">
        <f>IF(_xlfn.XLOOKUP(LEFT(F1795,12),'Reference_data '!G:G,'Reference_data '!I:I,"First Error",0,1)="First Error",_xlfn.XLOOKUP(LEFT(F1795,7),'Reference_data '!G:G,'Reference_data '!H:H,"Second Error",0,1),_xlfn.XLOOKUP(LEFT(F1795,12),'Reference_data '!G:G,'Reference_data '!I:I,"First Error",0,1))</f>
        <v>PACKING</v>
      </c>
      <c r="M1795" s="10" t="e">
        <f>VLOOKUP(L1795,'Reference_data '!$A$2:$B$17,2,0)</f>
        <v>#N/A</v>
      </c>
      <c r="N1795" s="10" t="e">
        <f>VLOOKUP(L1795,'Reference_data '!$A$2:$C$18,3,0)</f>
        <v>#N/A</v>
      </c>
    </row>
    <row r="1796" spans="1:27" ht="26.5" customHeight="1" x14ac:dyDescent="0.35">
      <c r="A1796" s="10">
        <f t="shared" si="80"/>
        <v>15</v>
      </c>
      <c r="B1796" s="63" t="str">
        <f t="shared" si="79"/>
        <v/>
      </c>
      <c r="C1796" s="398">
        <v>13190666</v>
      </c>
      <c r="D1796" s="146">
        <v>45024</v>
      </c>
      <c r="E1796" s="34" t="s">
        <v>3001</v>
      </c>
      <c r="F1796" s="34" t="s">
        <v>87</v>
      </c>
      <c r="G1796" s="34" t="s">
        <v>61</v>
      </c>
      <c r="H1796" s="34" t="s">
        <v>223</v>
      </c>
      <c r="I1796" s="34" t="s">
        <v>611</v>
      </c>
      <c r="J1796" s="34" t="s">
        <v>374</v>
      </c>
      <c r="K1796" s="4" t="str">
        <f>IF(_xlfn.XLOOKUP(LEFT(F1796,12),'Reference_data '!G:G,'Reference_data '!I:I,"First Error",0,1)="First Error",_xlfn.XLOOKUP(LEFT(F1796,7),'Reference_data '!G:G,'Reference_data '!H:H,"Second Error",0,1),_xlfn.XLOOKUP(LEFT(F1796,12),'Reference_data '!G:G,'Reference_data '!I:I,"First Error",0,1))</f>
        <v>BOILER</v>
      </c>
      <c r="L1796" s="63">
        <v>2791</v>
      </c>
      <c r="M1796" s="10" t="str">
        <f>VLOOKUP(L1796,'Reference_data '!$A$2:$B$17,2,0)</f>
        <v>Champak</v>
      </c>
      <c r="N1796" s="10" t="str">
        <f>VLOOKUP(L1796,'Reference_data '!$A$2:$C$18,3,0)</f>
        <v>ELE</v>
      </c>
      <c r="O1796" s="134">
        <v>45026</v>
      </c>
      <c r="P1796" s="134">
        <v>45034</v>
      </c>
    </row>
    <row r="1797" spans="1:27" ht="26.5" customHeight="1" x14ac:dyDescent="0.35">
      <c r="A1797" s="10">
        <f t="shared" si="80"/>
        <v>15</v>
      </c>
      <c r="B1797" s="63">
        <f t="shared" ref="B1797" si="81">IF(J1797="COMP",WEEKNUM(Q1797,16),"")</f>
        <v>15</v>
      </c>
      <c r="C1797" s="398">
        <v>13190684</v>
      </c>
      <c r="D1797" s="146">
        <v>45024</v>
      </c>
      <c r="E1797" s="34" t="s">
        <v>3002</v>
      </c>
      <c r="F1797" s="34" t="s">
        <v>2941</v>
      </c>
      <c r="G1797" s="34" t="s">
        <v>61</v>
      </c>
      <c r="H1797" s="34" t="s">
        <v>218</v>
      </c>
      <c r="I1797" s="34" t="s">
        <v>266</v>
      </c>
      <c r="J1797" s="34" t="s">
        <v>220</v>
      </c>
      <c r="K1797" s="4" t="str">
        <f>IF(_xlfn.XLOOKUP(LEFT(F1797,12),'Reference_data '!G:G,'Reference_data '!I:I,"First Error",0,1)="First Error",_xlfn.XLOOKUP(LEFT(F1797,7),'Reference_data '!G:G,'Reference_data '!H:H,"Second Error",0,1),_xlfn.XLOOKUP(LEFT(F1797,12),'Reference_data '!G:G,'Reference_data '!I:I,"First Error",0,1))</f>
        <v>PACKING TANKFARM PMFG</v>
      </c>
      <c r="L1797" s="63">
        <v>2790</v>
      </c>
      <c r="M1797" s="10" t="str">
        <f>VLOOKUP(L1797,'Reference_data '!$A$2:$B$17,2,0)</f>
        <v>Ronak</v>
      </c>
      <c r="N1797" s="10" t="str">
        <f>VLOOKUP(L1797,'Reference_data '!$A$2:$C$18,3,0)</f>
        <v>ELE</v>
      </c>
      <c r="O1797" s="134">
        <v>45025</v>
      </c>
      <c r="Q1797" s="134">
        <v>45025</v>
      </c>
      <c r="R1797" s="63">
        <v>1</v>
      </c>
    </row>
    <row r="1798" spans="1:27" ht="26.5" customHeight="1" x14ac:dyDescent="0.35">
      <c r="A1798" s="10">
        <f t="shared" si="80"/>
        <v>15</v>
      </c>
      <c r="B1798" s="63">
        <f t="shared" si="79"/>
        <v>15</v>
      </c>
      <c r="C1798" s="398">
        <v>13190684</v>
      </c>
      <c r="D1798" s="146">
        <v>45024</v>
      </c>
      <c r="E1798" s="34" t="s">
        <v>3002</v>
      </c>
      <c r="F1798" s="34" t="s">
        <v>2941</v>
      </c>
      <c r="G1798" s="34" t="s">
        <v>61</v>
      </c>
      <c r="H1798" s="34" t="s">
        <v>218</v>
      </c>
      <c r="I1798" s="34" t="s">
        <v>266</v>
      </c>
      <c r="J1798" s="34" t="s">
        <v>220</v>
      </c>
      <c r="K1798" s="4" t="str">
        <f>IF(_xlfn.XLOOKUP(LEFT(F1798,12),'Reference_data '!G:G,'Reference_data '!I:I,"First Error",0,1)="First Error",_xlfn.XLOOKUP(LEFT(F1798,7),'Reference_data '!G:G,'Reference_data '!H:H,"Second Error",0,1),_xlfn.XLOOKUP(LEFT(F1798,12),'Reference_data '!G:G,'Reference_data '!I:I,"First Error",0,1))</f>
        <v>PACKING TANKFARM PMFG</v>
      </c>
      <c r="L1798" s="63">
        <v>2791</v>
      </c>
      <c r="M1798" s="10" t="str">
        <f>VLOOKUP(L1798,'Reference_data '!$A$2:$B$17,2,0)</f>
        <v>Champak</v>
      </c>
      <c r="N1798" s="10" t="str">
        <f>VLOOKUP(L1798,'Reference_data '!$A$2:$C$18,3,0)</f>
        <v>ELE</v>
      </c>
      <c r="O1798" s="134">
        <v>45024</v>
      </c>
      <c r="Q1798" s="134">
        <v>45024</v>
      </c>
      <c r="R1798" s="63">
        <v>1</v>
      </c>
    </row>
    <row r="1799" spans="1:27" ht="26.5" customHeight="1" x14ac:dyDescent="0.35">
      <c r="A1799" s="10">
        <f t="shared" si="80"/>
        <v>15</v>
      </c>
      <c r="B1799" s="63" t="str">
        <f t="shared" si="79"/>
        <v/>
      </c>
      <c r="C1799" s="398">
        <v>13190685</v>
      </c>
      <c r="D1799" s="146">
        <v>45024</v>
      </c>
      <c r="E1799" s="34" t="s">
        <v>3003</v>
      </c>
      <c r="F1799" s="34" t="s">
        <v>3004</v>
      </c>
      <c r="G1799" s="34" t="s">
        <v>10</v>
      </c>
      <c r="H1799" s="34" t="s">
        <v>218</v>
      </c>
      <c r="I1799" s="34" t="s">
        <v>266</v>
      </c>
      <c r="J1799" s="34" t="s">
        <v>302</v>
      </c>
      <c r="K1799" s="4" t="str">
        <f>IF(_xlfn.XLOOKUP(LEFT(F1799,12),'Reference_data '!G:G,'Reference_data '!I:I,"First Error",0,1)="First Error",_xlfn.XLOOKUP(LEFT(F1799,7),'Reference_data '!G:G,'Reference_data '!H:H,"Second Error",0,1),_xlfn.XLOOKUP(LEFT(F1799,12),'Reference_data '!G:G,'Reference_data '!I:I,"First Error",0,1))</f>
        <v>REFINERY-DEODERIZATION PHYSICAL REFINERY 800 TPD</v>
      </c>
      <c r="M1799" s="10" t="e">
        <f>VLOOKUP(L1799,'Reference_data '!$A$2:$B$17,2,0)</f>
        <v>#N/A</v>
      </c>
      <c r="N1799" s="10" t="e">
        <f>VLOOKUP(L1799,'Reference_data '!$A$2:$C$18,3,0)</f>
        <v>#N/A</v>
      </c>
    </row>
    <row r="1800" spans="1:27" ht="26.5" customHeight="1" x14ac:dyDescent="0.35">
      <c r="A1800" s="10">
        <f t="shared" si="80"/>
        <v>15</v>
      </c>
      <c r="B1800" s="63" t="str">
        <f t="shared" si="79"/>
        <v/>
      </c>
      <c r="C1800" s="398">
        <v>13190704</v>
      </c>
      <c r="D1800" s="146">
        <v>45024</v>
      </c>
      <c r="E1800" s="34" t="s">
        <v>3005</v>
      </c>
      <c r="F1800" s="34" t="s">
        <v>2144</v>
      </c>
      <c r="G1800" s="34" t="s">
        <v>10</v>
      </c>
      <c r="H1800" s="34" t="s">
        <v>237</v>
      </c>
      <c r="I1800" s="34" t="s">
        <v>382</v>
      </c>
      <c r="J1800" s="34" t="s">
        <v>246</v>
      </c>
      <c r="K1800" s="4" t="str">
        <f>IF(_xlfn.XLOOKUP(LEFT(F1800,12),'Reference_data '!G:G,'Reference_data '!I:I,"First Error",0,1)="First Error",_xlfn.XLOOKUP(LEFT(F1800,7),'Reference_data '!G:G,'Reference_data '!H:H,"Second Error",0,1),_xlfn.XLOOKUP(LEFT(F1800,12),'Reference_data '!G:G,'Reference_data '!I:I,"First Error",0,1))</f>
        <v>PACKING</v>
      </c>
      <c r="M1800" s="10" t="e">
        <f>VLOOKUP(L1800,'Reference_data '!$A$2:$B$17,2,0)</f>
        <v>#N/A</v>
      </c>
      <c r="N1800" s="10" t="e">
        <f>VLOOKUP(L1800,'Reference_data '!$A$2:$C$18,3,0)</f>
        <v>#N/A</v>
      </c>
    </row>
    <row r="1801" spans="1:27" ht="26.5" customHeight="1" x14ac:dyDescent="0.35">
      <c r="A1801" s="10">
        <f t="shared" si="80"/>
        <v>15</v>
      </c>
      <c r="B1801" s="63">
        <f t="shared" si="79"/>
        <v>15</v>
      </c>
      <c r="C1801" s="398">
        <v>13190706</v>
      </c>
      <c r="D1801" s="146">
        <v>45024</v>
      </c>
      <c r="E1801" s="34" t="s">
        <v>3006</v>
      </c>
      <c r="F1801" s="34" t="s">
        <v>1119</v>
      </c>
      <c r="G1801" s="34" t="s">
        <v>61</v>
      </c>
      <c r="H1801" s="34" t="s">
        <v>218</v>
      </c>
      <c r="I1801" s="34" t="s">
        <v>291</v>
      </c>
      <c r="J1801" s="34" t="s">
        <v>220</v>
      </c>
      <c r="K1801" s="4" t="str">
        <f>IF(_xlfn.XLOOKUP(LEFT(F1801,12),'Reference_data '!G:G,'Reference_data '!I:I,"First Error",0,1)="First Error",_xlfn.XLOOKUP(LEFT(F1801,7),'Reference_data '!G:G,'Reference_data '!H:H,"Second Error",0,1),_xlfn.XLOOKUP(LEFT(F1801,12),'Reference_data '!G:G,'Reference_data '!I:I,"First Error",0,1))</f>
        <v>RAW PRODUCT TANKFARM RMFG</v>
      </c>
      <c r="L1801" s="63">
        <v>3347</v>
      </c>
      <c r="M1801" s="10" t="str">
        <f>VLOOKUP(L1801,'Reference_data '!$A$2:$B$17,2,0)</f>
        <v>Debabrata</v>
      </c>
      <c r="N1801" s="10" t="str">
        <f>VLOOKUP(L1801,'Reference_data '!$A$2:$C$18,3,0)</f>
        <v>MEC</v>
      </c>
      <c r="O1801" s="134">
        <v>45024</v>
      </c>
      <c r="Q1801" s="134">
        <v>45024</v>
      </c>
      <c r="R1801" s="63">
        <v>1</v>
      </c>
    </row>
    <row r="1802" spans="1:27" ht="26.5" customHeight="1" x14ac:dyDescent="0.35">
      <c r="A1802" s="10">
        <f t="shared" si="80"/>
        <v>15</v>
      </c>
      <c r="B1802" s="63">
        <f t="shared" si="79"/>
        <v>15</v>
      </c>
      <c r="C1802" s="398">
        <v>13190707</v>
      </c>
      <c r="D1802" s="146">
        <v>45024</v>
      </c>
      <c r="E1802" s="34" t="s">
        <v>3007</v>
      </c>
      <c r="F1802" s="34" t="s">
        <v>63</v>
      </c>
      <c r="G1802" s="34" t="s">
        <v>10</v>
      </c>
      <c r="H1802" s="34" t="s">
        <v>218</v>
      </c>
      <c r="I1802" s="34" t="s">
        <v>291</v>
      </c>
      <c r="J1802" s="34" t="s">
        <v>220</v>
      </c>
      <c r="K1802" s="4" t="str">
        <f>IF(_xlfn.XLOOKUP(LEFT(F1802,12),'Reference_data '!G:G,'Reference_data '!I:I,"First Error",0,1)="First Error",_xlfn.XLOOKUP(LEFT(F1802,7),'Reference_data '!G:G,'Reference_data '!H:H,"Second Error",0,1),_xlfn.XLOOKUP(LEFT(F1802,12),'Reference_data '!G:G,'Reference_data '!I:I,"First Error",0,1))</f>
        <v>REFINERY-RAW PRODUCT TANKFARM RMFG</v>
      </c>
      <c r="L1802" s="63">
        <v>3347</v>
      </c>
      <c r="M1802" s="10" t="str">
        <f>VLOOKUP(L1802,'Reference_data '!$A$2:$B$17,2,0)</f>
        <v>Debabrata</v>
      </c>
      <c r="N1802" s="10" t="str">
        <f>VLOOKUP(L1802,'Reference_data '!$A$2:$C$18,3,0)</f>
        <v>MEC</v>
      </c>
      <c r="O1802" s="134">
        <v>45024</v>
      </c>
      <c r="Q1802" s="134">
        <v>45024</v>
      </c>
      <c r="R1802" s="63">
        <v>1.8</v>
      </c>
    </row>
    <row r="1803" spans="1:27" ht="26.5" customHeight="1" x14ac:dyDescent="0.35">
      <c r="A1803" s="10">
        <f t="shared" si="80"/>
        <v>15</v>
      </c>
      <c r="B1803" s="63">
        <f t="shared" si="79"/>
        <v>15</v>
      </c>
      <c r="C1803" s="398">
        <v>13190708</v>
      </c>
      <c r="D1803" s="146">
        <v>45024</v>
      </c>
      <c r="E1803" s="34" t="s">
        <v>3008</v>
      </c>
      <c r="F1803" s="34" t="s">
        <v>63</v>
      </c>
      <c r="G1803" s="34" t="s">
        <v>92</v>
      </c>
      <c r="H1803" s="34" t="s">
        <v>218</v>
      </c>
      <c r="I1803" s="34" t="s">
        <v>291</v>
      </c>
      <c r="J1803" s="34" t="s">
        <v>220</v>
      </c>
      <c r="K1803" s="4" t="str">
        <f>IF(_xlfn.XLOOKUP(LEFT(F1803,12),'Reference_data '!G:G,'Reference_data '!I:I,"First Error",0,1)="First Error",_xlfn.XLOOKUP(LEFT(F1803,7),'Reference_data '!G:G,'Reference_data '!H:H,"Second Error",0,1),_xlfn.XLOOKUP(LEFT(F1803,12),'Reference_data '!G:G,'Reference_data '!I:I,"First Error",0,1))</f>
        <v>REFINERY-RAW PRODUCT TANKFARM RMFG</v>
      </c>
      <c r="L1803" s="63">
        <v>8</v>
      </c>
      <c r="M1803" s="10" t="e">
        <f>VLOOKUP(L1803,'Reference_data '!$A$2:$B$17,2,0)</f>
        <v>#N/A</v>
      </c>
      <c r="N1803" s="10" t="str">
        <f>VLOOKUP(L1803,'Reference_data '!$A$2:$C$18,3,0)</f>
        <v>EXT</v>
      </c>
      <c r="O1803" s="134">
        <v>45024</v>
      </c>
      <c r="Q1803" s="134">
        <v>45024</v>
      </c>
      <c r="R1803" s="63">
        <v>1</v>
      </c>
    </row>
    <row r="1804" spans="1:27" ht="26.5" customHeight="1" x14ac:dyDescent="0.35">
      <c r="A1804" s="10">
        <f t="shared" si="80"/>
        <v>15</v>
      </c>
      <c r="B1804" s="63">
        <f t="shared" si="79"/>
        <v>15</v>
      </c>
      <c r="C1804" s="398">
        <v>13190709</v>
      </c>
      <c r="D1804" s="146">
        <v>45024</v>
      </c>
      <c r="E1804" s="34" t="s">
        <v>3009</v>
      </c>
      <c r="F1804" s="34" t="s">
        <v>686</v>
      </c>
      <c r="G1804" s="34" t="s">
        <v>61</v>
      </c>
      <c r="H1804" s="34" t="s">
        <v>288</v>
      </c>
      <c r="I1804" s="34" t="s">
        <v>382</v>
      </c>
      <c r="J1804" s="34" t="s">
        <v>220</v>
      </c>
      <c r="K1804" s="4" t="str">
        <f>IF(_xlfn.XLOOKUP(LEFT(F1804,12),'Reference_data '!G:G,'Reference_data '!I:I,"First Error",0,1)="First Error",_xlfn.XLOOKUP(LEFT(F1804,7),'Reference_data '!G:G,'Reference_data '!H:H,"Second Error",0,1),_xlfn.XLOOKUP(LEFT(F1804,12),'Reference_data '!G:G,'Reference_data '!I:I,"First Error",0,1))</f>
        <v>PACKING</v>
      </c>
      <c r="L1804" s="63">
        <v>2784</v>
      </c>
      <c r="M1804" s="10" t="str">
        <f>VLOOKUP(L1804,'Reference_data '!$A$2:$B$17,2,0)</f>
        <v>Jignesh</v>
      </c>
      <c r="N1804" s="10" t="str">
        <f>VLOOKUP(L1804,'Reference_data '!$A$2:$C$18,3,0)</f>
        <v>MEC</v>
      </c>
      <c r="O1804" s="134">
        <v>45024</v>
      </c>
      <c r="Q1804" s="134">
        <v>45024</v>
      </c>
      <c r="R1804" s="63">
        <v>3</v>
      </c>
    </row>
    <row r="1805" spans="1:27" ht="26.5" customHeight="1" x14ac:dyDescent="0.35">
      <c r="A1805" s="10">
        <f t="shared" si="80"/>
        <v>15</v>
      </c>
      <c r="B1805" s="63">
        <f t="shared" si="79"/>
        <v>15</v>
      </c>
      <c r="C1805" s="398">
        <v>13190755</v>
      </c>
      <c r="D1805" s="146">
        <v>45025</v>
      </c>
      <c r="E1805" s="34" t="s">
        <v>3010</v>
      </c>
      <c r="F1805" s="34" t="s">
        <v>1572</v>
      </c>
      <c r="G1805" s="34" t="s">
        <v>61</v>
      </c>
      <c r="H1805" s="34" t="s">
        <v>218</v>
      </c>
      <c r="I1805" s="34" t="s">
        <v>285</v>
      </c>
      <c r="J1805" s="34" t="s">
        <v>220</v>
      </c>
      <c r="K1805" s="4" t="str">
        <f>IF(_xlfn.XLOOKUP(LEFT(F1805,12),'Reference_data '!G:G,'Reference_data '!I:I,"First Error",0,1)="First Error",_xlfn.XLOOKUP(LEFT(F1805,7),'Reference_data '!G:G,'Reference_data '!H:H,"Second Error",0,1),_xlfn.XLOOKUP(LEFT(F1805,12),'Reference_data '!G:G,'Reference_data '!I:I,"First Error",0,1))</f>
        <v>PACKING</v>
      </c>
      <c r="L1805" s="63">
        <v>2790</v>
      </c>
      <c r="M1805" s="10" t="str">
        <f>VLOOKUP(L1805,'Reference_data '!$A$2:$B$17,2,0)</f>
        <v>Ronak</v>
      </c>
      <c r="N1805" s="10" t="str">
        <f>VLOOKUP(L1805,'Reference_data '!$A$2:$C$18,3,0)</f>
        <v>ELE</v>
      </c>
      <c r="O1805" s="134">
        <v>45024</v>
      </c>
      <c r="Q1805" s="134">
        <v>45024</v>
      </c>
      <c r="R1805" s="63">
        <v>0.8</v>
      </c>
    </row>
    <row r="1806" spans="1:27" ht="26.5" customHeight="1" x14ac:dyDescent="0.35">
      <c r="A1806" s="10">
        <f t="shared" si="80"/>
        <v>15</v>
      </c>
      <c r="B1806" s="63">
        <f t="shared" si="79"/>
        <v>15</v>
      </c>
      <c r="C1806" s="398">
        <v>13190756</v>
      </c>
      <c r="D1806" s="146">
        <v>45025</v>
      </c>
      <c r="E1806" s="34" t="s">
        <v>3011</v>
      </c>
      <c r="F1806" s="34" t="s">
        <v>946</v>
      </c>
      <c r="G1806" s="34" t="s">
        <v>92</v>
      </c>
      <c r="H1806" s="34" t="s">
        <v>218</v>
      </c>
      <c r="I1806" s="34" t="s">
        <v>285</v>
      </c>
      <c r="J1806" s="34" t="s">
        <v>220</v>
      </c>
      <c r="K1806" s="4" t="str">
        <f>IF(_xlfn.XLOOKUP(LEFT(F1806,12),'Reference_data '!G:G,'Reference_data '!I:I,"First Error",0,1)="First Error",_xlfn.XLOOKUP(LEFT(F1806,7),'Reference_data '!G:G,'Reference_data '!H:H,"Second Error",0,1),_xlfn.XLOOKUP(LEFT(F1806,12),'Reference_data '!G:G,'Reference_data '!I:I,"First Error",0,1))</f>
        <v>PACKING</v>
      </c>
      <c r="L1806" s="63">
        <v>2801</v>
      </c>
      <c r="M1806" s="10" t="str">
        <f>VLOOKUP(L1806,'Reference_data '!$A$2:$B$17,2,0)</f>
        <v>Ramani</v>
      </c>
      <c r="N1806" s="10" t="str">
        <f>VLOOKUP(L1806,'Reference_data '!$A$2:$C$18,3,0)</f>
        <v>INS</v>
      </c>
      <c r="O1806" s="134">
        <v>45024</v>
      </c>
      <c r="Q1806" s="134">
        <v>45024</v>
      </c>
      <c r="R1806" s="63">
        <v>1</v>
      </c>
      <c r="AA1806" s="64" t="s">
        <v>14</v>
      </c>
    </row>
    <row r="1807" spans="1:27" ht="26.5" customHeight="1" x14ac:dyDescent="0.35">
      <c r="A1807" s="10">
        <f t="shared" si="80"/>
        <v>15</v>
      </c>
      <c r="B1807" s="63">
        <f t="shared" si="79"/>
        <v>15</v>
      </c>
      <c r="C1807" s="398">
        <v>13190757</v>
      </c>
      <c r="D1807" s="146">
        <v>45025</v>
      </c>
      <c r="E1807" s="34" t="s">
        <v>3012</v>
      </c>
      <c r="F1807" s="34" t="s">
        <v>1184</v>
      </c>
      <c r="G1807" s="34" t="s">
        <v>10</v>
      </c>
      <c r="H1807" s="34" t="s">
        <v>218</v>
      </c>
      <c r="I1807" s="34" t="s">
        <v>285</v>
      </c>
      <c r="J1807" s="34" t="s">
        <v>220</v>
      </c>
      <c r="K1807" s="4" t="str">
        <f>IF(_xlfn.XLOOKUP(LEFT(F1807,12),'Reference_data '!G:G,'Reference_data '!I:I,"First Error",0,1)="First Error",_xlfn.XLOOKUP(LEFT(F1807,7),'Reference_data '!G:G,'Reference_data '!H:H,"Second Error",0,1),_xlfn.XLOOKUP(LEFT(F1807,12),'Reference_data '!G:G,'Reference_data '!I:I,"First Error",0,1))</f>
        <v>PACKING</v>
      </c>
      <c r="L1807" s="63">
        <v>2787</v>
      </c>
      <c r="M1807" s="10" t="str">
        <f>VLOOKUP(L1807,'Reference_data '!$A$2:$B$17,2,0)</f>
        <v>Vikram</v>
      </c>
      <c r="N1807" s="10" t="str">
        <f>VLOOKUP(L1807,'Reference_data '!$A$2:$C$18,3,0)</f>
        <v>MEC</v>
      </c>
      <c r="O1807" s="134">
        <v>45024</v>
      </c>
      <c r="Q1807" s="134">
        <v>45024</v>
      </c>
      <c r="R1807" s="63">
        <v>0.5</v>
      </c>
    </row>
    <row r="1808" spans="1:27" ht="26.5" customHeight="1" x14ac:dyDescent="0.35">
      <c r="A1808" s="10">
        <f t="shared" si="80"/>
        <v>15</v>
      </c>
      <c r="B1808" s="63">
        <f t="shared" si="79"/>
        <v>1</v>
      </c>
      <c r="C1808" s="398">
        <v>13190759</v>
      </c>
      <c r="D1808" s="146">
        <v>45025</v>
      </c>
      <c r="E1808" s="34" t="s">
        <v>1757</v>
      </c>
      <c r="F1808" s="34" t="s">
        <v>1184</v>
      </c>
      <c r="G1808" s="34" t="s">
        <v>61</v>
      </c>
      <c r="H1808" s="34" t="s">
        <v>218</v>
      </c>
      <c r="I1808" s="34" t="s">
        <v>285</v>
      </c>
      <c r="J1808" s="34" t="s">
        <v>220</v>
      </c>
      <c r="K1808" s="4" t="str">
        <f>IF(_xlfn.XLOOKUP(LEFT(F1808,12),'Reference_data '!G:G,'Reference_data '!I:I,"First Error",0,1)="First Error",_xlfn.XLOOKUP(LEFT(F1808,7),'Reference_data '!G:G,'Reference_data '!H:H,"Second Error",0,1),_xlfn.XLOOKUP(LEFT(F1808,12),'Reference_data '!G:G,'Reference_data '!I:I,"First Error",0,1))</f>
        <v>PACKING</v>
      </c>
      <c r="M1808" s="10" t="e">
        <f>VLOOKUP(L1808,'Reference_data '!$A$2:$B$17,2,0)</f>
        <v>#N/A</v>
      </c>
      <c r="N1808" s="10" t="e">
        <f>VLOOKUP(L1808,'Reference_data '!$A$2:$C$18,3,0)</f>
        <v>#N/A</v>
      </c>
    </row>
    <row r="1809" spans="1:27" ht="26.5" customHeight="1" x14ac:dyDescent="0.35">
      <c r="A1809" s="10">
        <f t="shared" si="80"/>
        <v>15</v>
      </c>
      <c r="B1809" s="63">
        <f t="shared" si="79"/>
        <v>15</v>
      </c>
      <c r="C1809" s="398">
        <v>13190764</v>
      </c>
      <c r="D1809" s="146">
        <v>45024</v>
      </c>
      <c r="E1809" s="34" t="s">
        <v>3013</v>
      </c>
      <c r="F1809" s="34" t="s">
        <v>1424</v>
      </c>
      <c r="G1809" s="34" t="s">
        <v>1425</v>
      </c>
      <c r="H1809" s="34" t="s">
        <v>218</v>
      </c>
      <c r="I1809" s="34" t="s">
        <v>3014</v>
      </c>
      <c r="J1809" s="34" t="s">
        <v>220</v>
      </c>
      <c r="K1809" s="4" t="str">
        <f>IF(_xlfn.XLOOKUP(LEFT(F1809,12),'Reference_data '!G:G,'Reference_data '!I:I,"First Error",0,1)="First Error",_xlfn.XLOOKUP(LEFT(F1809,7),'Reference_data '!G:G,'Reference_data '!H:H,"Second Error",0,1),_xlfn.XLOOKUP(LEFT(F1809,12),'Reference_data '!G:G,'Reference_data '!I:I,"First Error",0,1))</f>
        <v>LAB</v>
      </c>
      <c r="L1809" s="63">
        <v>3195</v>
      </c>
      <c r="M1809" s="10" t="str">
        <f>VLOOKUP(L1809,'Reference_data '!$A$2:$B$17,2,0)</f>
        <v>Mehul</v>
      </c>
      <c r="N1809" s="10" t="str">
        <f>VLOOKUP(L1809,'Reference_data '!$A$2:$C$18,3,0)</f>
        <v>ELE</v>
      </c>
      <c r="O1809" s="134">
        <v>45024</v>
      </c>
      <c r="Q1809" s="134">
        <v>45024</v>
      </c>
      <c r="R1809" s="63">
        <v>0.8</v>
      </c>
    </row>
    <row r="1810" spans="1:27" ht="26.5" customHeight="1" x14ac:dyDescent="0.35">
      <c r="A1810" s="10">
        <f t="shared" si="80"/>
        <v>15</v>
      </c>
      <c r="B1810" s="63">
        <f t="shared" si="79"/>
        <v>15</v>
      </c>
      <c r="C1810" s="398">
        <v>13190769</v>
      </c>
      <c r="D1810" s="146">
        <v>45025</v>
      </c>
      <c r="E1810" s="34" t="s">
        <v>3015</v>
      </c>
      <c r="F1810" s="34" t="s">
        <v>1376</v>
      </c>
      <c r="G1810" s="34" t="s">
        <v>10</v>
      </c>
      <c r="H1810" s="34" t="s">
        <v>218</v>
      </c>
      <c r="I1810" s="34" t="s">
        <v>263</v>
      </c>
      <c r="J1810" s="34" t="s">
        <v>220</v>
      </c>
      <c r="K1810" s="4" t="str">
        <f>IF(_xlfn.XLOOKUP(LEFT(F1810,12),'Reference_data '!G:G,'Reference_data '!I:I,"First Error",0,1)="First Error",_xlfn.XLOOKUP(LEFT(F1810,7),'Reference_data '!G:G,'Reference_data '!H:H,"Second Error",0,1),_xlfn.XLOOKUP(LEFT(F1810,12),'Reference_data '!G:G,'Reference_data '!I:I,"First Error",0,1))</f>
        <v>REFINERY-BLEACHING CHEMICAL REFINERY 600 TPD</v>
      </c>
      <c r="L1810" s="63">
        <v>2787</v>
      </c>
      <c r="M1810" s="10" t="str">
        <f>VLOOKUP(L1810,'Reference_data '!$A$2:$B$17,2,0)</f>
        <v>Vikram</v>
      </c>
      <c r="N1810" s="10" t="str">
        <f>VLOOKUP(L1810,'Reference_data '!$A$2:$C$18,3,0)</f>
        <v>MEC</v>
      </c>
      <c r="O1810" s="134">
        <v>45024</v>
      </c>
      <c r="Q1810" s="134">
        <v>45024</v>
      </c>
      <c r="R1810" s="63">
        <v>0.8</v>
      </c>
    </row>
    <row r="1811" spans="1:27" ht="26.5" customHeight="1" x14ac:dyDescent="0.35">
      <c r="A1811" s="10">
        <f t="shared" si="80"/>
        <v>15</v>
      </c>
      <c r="B1811" s="63">
        <f t="shared" si="79"/>
        <v>15</v>
      </c>
      <c r="C1811" s="398">
        <v>13190896</v>
      </c>
      <c r="D1811" s="146">
        <v>45025</v>
      </c>
      <c r="E1811" s="34" t="s">
        <v>3016</v>
      </c>
      <c r="F1811" s="34" t="s">
        <v>1136</v>
      </c>
      <c r="G1811" s="34" t="s">
        <v>10</v>
      </c>
      <c r="H1811" s="34" t="s">
        <v>218</v>
      </c>
      <c r="I1811" s="34" t="s">
        <v>238</v>
      </c>
      <c r="J1811" s="34" t="s">
        <v>220</v>
      </c>
      <c r="K1811" s="4" t="str">
        <f>IF(_xlfn.XLOOKUP(LEFT(F1811,12),'Reference_data '!G:G,'Reference_data '!I:I,"First Error",0,1)="First Error",_xlfn.XLOOKUP(LEFT(F1811,7),'Reference_data '!G:G,'Reference_data '!H:H,"Second Error",0,1),_xlfn.XLOOKUP(LEFT(F1811,12),'Reference_data '!G:G,'Reference_data '!I:I,"First Error",0,1))</f>
        <v>PACKING-MOULDING PLANT</v>
      </c>
      <c r="L1811" s="63">
        <v>2785</v>
      </c>
      <c r="M1811" s="10" t="str">
        <f>VLOOKUP(L1811,'Reference_data '!$A$2:$B$17,2,0)</f>
        <v>Manu</v>
      </c>
      <c r="N1811" s="10" t="str">
        <f>VLOOKUP(L1811,'Reference_data '!$A$2:$C$18,3,0)</f>
        <v>MEC</v>
      </c>
      <c r="O1811" s="134">
        <v>45026</v>
      </c>
      <c r="Q1811" s="134">
        <v>45026</v>
      </c>
      <c r="R1811" s="63">
        <v>1</v>
      </c>
      <c r="S1811" s="139" t="s">
        <v>3017</v>
      </c>
    </row>
    <row r="1812" spans="1:27" ht="26.5" customHeight="1" x14ac:dyDescent="0.35">
      <c r="A1812" s="10">
        <f t="shared" si="80"/>
        <v>15</v>
      </c>
      <c r="B1812" s="63">
        <f t="shared" si="79"/>
        <v>15</v>
      </c>
      <c r="C1812" s="398">
        <v>13190923</v>
      </c>
      <c r="D1812" s="146">
        <v>45025</v>
      </c>
      <c r="E1812" s="34" t="s">
        <v>3018</v>
      </c>
      <c r="F1812" s="34" t="s">
        <v>54</v>
      </c>
      <c r="G1812" s="34" t="s">
        <v>92</v>
      </c>
      <c r="H1812" s="34" t="s">
        <v>218</v>
      </c>
      <c r="I1812" s="34" t="s">
        <v>468</v>
      </c>
      <c r="J1812" s="34" t="s">
        <v>220</v>
      </c>
      <c r="K1812" s="4" t="str">
        <f>IF(_xlfn.XLOOKUP(LEFT(F1812,12),'Reference_data '!G:G,'Reference_data '!I:I,"First Error",0,1)="First Error",_xlfn.XLOOKUP(LEFT(F1812,7),'Reference_data '!G:G,'Reference_data '!H:H,"Second Error",0,1),_xlfn.XLOOKUP(LEFT(F1812,12),'Reference_data '!G:G,'Reference_data '!I:I,"First Error",0,1))</f>
        <v>BAKERY 96 TON</v>
      </c>
      <c r="L1812" s="63">
        <v>2801</v>
      </c>
      <c r="M1812" s="10" t="str">
        <f>VLOOKUP(L1812,'Reference_data '!$A$2:$B$17,2,0)</f>
        <v>Ramani</v>
      </c>
      <c r="N1812" s="10" t="str">
        <f>VLOOKUP(L1812,'Reference_data '!$A$2:$C$18,3,0)</f>
        <v>INS</v>
      </c>
      <c r="O1812" s="134">
        <v>45025</v>
      </c>
      <c r="Q1812" s="134">
        <v>45025</v>
      </c>
      <c r="R1812" s="63">
        <v>0.5</v>
      </c>
    </row>
    <row r="1813" spans="1:27" ht="26.5" customHeight="1" x14ac:dyDescent="0.35">
      <c r="A1813" s="32">
        <f t="shared" si="80"/>
        <v>15</v>
      </c>
      <c r="B1813" s="322">
        <f t="shared" si="79"/>
        <v>15</v>
      </c>
      <c r="C1813" s="398">
        <v>13190993</v>
      </c>
      <c r="D1813" s="146">
        <v>45025</v>
      </c>
      <c r="E1813" s="34" t="s">
        <v>3019</v>
      </c>
      <c r="F1813" s="34" t="s">
        <v>907</v>
      </c>
      <c r="G1813" s="34" t="s">
        <v>10</v>
      </c>
      <c r="H1813" s="34" t="s">
        <v>237</v>
      </c>
      <c r="I1813" s="34" t="s">
        <v>382</v>
      </c>
      <c r="J1813" s="34" t="s">
        <v>220</v>
      </c>
      <c r="K1813" s="321" t="str">
        <f>IF(_xlfn.XLOOKUP(LEFT(F1813,12),'Reference_data '!G:G,'Reference_data '!I:I,"First Error",0,1)="First Error",_xlfn.XLOOKUP(LEFT(F1813,7),'Reference_data '!G:G,'Reference_data '!H:H,"Second Error",0,1),_xlfn.XLOOKUP(LEFT(F1813,12),'Reference_data '!G:G,'Reference_data '!I:I,"First Error",0,1))</f>
        <v>PACKING</v>
      </c>
      <c r="L1813" s="322">
        <v>8</v>
      </c>
      <c r="M1813" s="32" t="s">
        <v>1128</v>
      </c>
      <c r="N1813" s="32" t="str">
        <f>VLOOKUP(L1813,'Reference_data '!$A$2:$C$18,3,0)</f>
        <v>EXT</v>
      </c>
      <c r="O1813" s="323">
        <v>45025</v>
      </c>
      <c r="Q1813" s="134">
        <v>45025</v>
      </c>
      <c r="R1813" s="63">
        <v>1</v>
      </c>
    </row>
    <row r="1814" spans="1:27" ht="26.5" customHeight="1" x14ac:dyDescent="0.35">
      <c r="A1814" s="10">
        <f t="shared" si="80"/>
        <v>15</v>
      </c>
      <c r="B1814" s="63">
        <f t="shared" si="79"/>
        <v>15</v>
      </c>
      <c r="C1814" s="177">
        <v>13191028</v>
      </c>
      <c r="D1814" s="43">
        <v>45025</v>
      </c>
      <c r="E1814" s="25" t="s">
        <v>3020</v>
      </c>
      <c r="F1814" s="25" t="s">
        <v>18</v>
      </c>
      <c r="G1814" s="25" t="s">
        <v>288</v>
      </c>
      <c r="H1814" s="25" t="s">
        <v>218</v>
      </c>
      <c r="I1814" s="25" t="s">
        <v>291</v>
      </c>
      <c r="J1814" s="25" t="s">
        <v>220</v>
      </c>
      <c r="K1814" s="4" t="str">
        <f>IF(_xlfn.XLOOKUP(LEFT(F1814,12),'Reference_data '!G:G,'Reference_data '!I:I,"First Error",0,1)="First Error",_xlfn.XLOOKUP(LEFT(F1814,7),'Reference_data '!G:G,'Reference_data '!H:H,"Second Error",0,1),_xlfn.XLOOKUP(LEFT(F1814,12),'Reference_data '!G:G,'Reference_data '!I:I,"First Error",0,1))</f>
        <v>BOILER-WATER TREATMENT PLANT WTP</v>
      </c>
      <c r="L1814" s="63">
        <v>2781</v>
      </c>
      <c r="M1814" s="10" t="str">
        <f>VLOOKUP(L1814,'Reference_data '!$A$2:$B$17,2,0)</f>
        <v>Bhim Rao</v>
      </c>
      <c r="N1814" s="10" t="str">
        <f>VLOOKUP(L1814,'Reference_data '!$A$2:$C$18,3,0)</f>
        <v>MEC</v>
      </c>
      <c r="O1814" s="134">
        <v>45028</v>
      </c>
      <c r="Q1814" s="134">
        <v>45027</v>
      </c>
      <c r="R1814" s="63">
        <v>2</v>
      </c>
    </row>
    <row r="1815" spans="1:27" ht="26.5" customHeight="1" x14ac:dyDescent="0.35">
      <c r="A1815" s="30">
        <f t="shared" si="80"/>
        <v>15</v>
      </c>
      <c r="B1815" s="242">
        <f t="shared" si="79"/>
        <v>1</v>
      </c>
      <c r="C1815" s="398">
        <v>13191034</v>
      </c>
      <c r="D1815" s="146">
        <v>45025</v>
      </c>
      <c r="E1815" s="34" t="s">
        <v>3021</v>
      </c>
      <c r="F1815" s="34" t="s">
        <v>182</v>
      </c>
      <c r="G1815" s="34" t="s">
        <v>10</v>
      </c>
      <c r="H1815" s="34" t="s">
        <v>237</v>
      </c>
      <c r="I1815" s="34" t="s">
        <v>382</v>
      </c>
      <c r="J1815" s="34" t="s">
        <v>220</v>
      </c>
      <c r="K1815" s="326" t="str">
        <f>IF(_xlfn.XLOOKUP(LEFT(F1815,12),'Reference_data '!G:G,'Reference_data '!I:I,"First Error",0,1)="First Error",_xlfn.XLOOKUP(LEFT(F1815,7),'Reference_data '!G:G,'Reference_data '!H:H,"Second Error",0,1),_xlfn.XLOOKUP(LEFT(F1815,12),'Reference_data '!G:G,'Reference_data '!I:I,"First Error",0,1))</f>
        <v>Kandla plant</v>
      </c>
      <c r="L1815" s="242"/>
      <c r="M1815" s="30" t="e">
        <f>VLOOKUP(L1815,'Reference_data '!$A$2:$B$17,2,0)</f>
        <v>#N/A</v>
      </c>
      <c r="N1815" s="30" t="e">
        <f>VLOOKUP(L1815,'Reference_data '!$A$2:$C$18,3,0)</f>
        <v>#N/A</v>
      </c>
      <c r="O1815" s="242"/>
    </row>
    <row r="1816" spans="1:27" ht="26.5" customHeight="1" x14ac:dyDescent="0.35">
      <c r="A1816" s="10">
        <f t="shared" si="80"/>
        <v>15</v>
      </c>
      <c r="B1816" s="63">
        <f t="shared" si="79"/>
        <v>15</v>
      </c>
      <c r="C1816" s="398">
        <v>13191035</v>
      </c>
      <c r="D1816" s="146">
        <v>45025</v>
      </c>
      <c r="E1816" s="34" t="s">
        <v>3022</v>
      </c>
      <c r="F1816" s="34" t="s">
        <v>80</v>
      </c>
      <c r="G1816" s="34" t="s">
        <v>288</v>
      </c>
      <c r="H1816" s="34" t="s">
        <v>237</v>
      </c>
      <c r="I1816" s="34" t="s">
        <v>382</v>
      </c>
      <c r="J1816" s="34" t="s">
        <v>220</v>
      </c>
      <c r="K1816" s="4" t="str">
        <f>IF(_xlfn.XLOOKUP(LEFT(F1816,12),'Reference_data '!G:G,'Reference_data '!I:I,"First Error",0,1)="First Error",_xlfn.XLOOKUP(LEFT(F1816,7),'Reference_data '!G:G,'Reference_data '!H:H,"Second Error",0,1),_xlfn.XLOOKUP(LEFT(F1816,12),'Reference_data '!G:G,'Reference_data '!I:I,"First Error",0,1))</f>
        <v>PACKING</v>
      </c>
      <c r="L1816" s="63">
        <v>8</v>
      </c>
      <c r="M1816" s="10" t="s">
        <v>1128</v>
      </c>
      <c r="N1816" s="10" t="str">
        <f>VLOOKUP(L1816,'Reference_data '!$A$2:$C$18,3,0)</f>
        <v>EXT</v>
      </c>
      <c r="O1816" s="134">
        <v>45025</v>
      </c>
      <c r="Q1816" s="134">
        <v>45025</v>
      </c>
      <c r="R1816" s="63">
        <v>0.3</v>
      </c>
      <c r="AA1816" s="64" t="s">
        <v>140</v>
      </c>
    </row>
    <row r="1817" spans="1:27" ht="26.5" customHeight="1" x14ac:dyDescent="0.35">
      <c r="A1817" s="10">
        <f t="shared" si="80"/>
        <v>15</v>
      </c>
      <c r="B1817" s="63">
        <f t="shared" si="79"/>
        <v>15</v>
      </c>
      <c r="C1817" s="398">
        <v>13191036</v>
      </c>
      <c r="D1817" s="146">
        <v>45025</v>
      </c>
      <c r="E1817" s="34" t="s">
        <v>3023</v>
      </c>
      <c r="F1817" s="34" t="s">
        <v>686</v>
      </c>
      <c r="G1817" s="34" t="s">
        <v>10</v>
      </c>
      <c r="H1817" s="34" t="s">
        <v>237</v>
      </c>
      <c r="I1817" s="34" t="s">
        <v>382</v>
      </c>
      <c r="J1817" s="34" t="s">
        <v>220</v>
      </c>
      <c r="K1817" s="4" t="str">
        <f>IF(_xlfn.XLOOKUP(LEFT(F1817,12),'Reference_data '!G:G,'Reference_data '!I:I,"First Error",0,1)="First Error",_xlfn.XLOOKUP(LEFT(F1817,7),'Reference_data '!G:G,'Reference_data '!H:H,"Second Error",0,1),_xlfn.XLOOKUP(LEFT(F1817,12),'Reference_data '!G:G,'Reference_data '!I:I,"First Error",0,1))</f>
        <v>PACKING</v>
      </c>
      <c r="L1817" s="63">
        <v>2785</v>
      </c>
      <c r="M1817" s="10" t="str">
        <f>VLOOKUP(L1817,'Reference_data '!$A$2:$B$17,2,0)</f>
        <v>Manu</v>
      </c>
      <c r="N1817" s="10" t="str">
        <f>VLOOKUP(L1817,'Reference_data '!$A$2:$C$18,3,0)</f>
        <v>MEC</v>
      </c>
      <c r="O1817" s="134">
        <v>45025</v>
      </c>
      <c r="Q1817" s="134">
        <v>45025</v>
      </c>
      <c r="R1817" s="63">
        <v>0.8</v>
      </c>
    </row>
    <row r="1818" spans="1:27" ht="26.5" customHeight="1" x14ac:dyDescent="0.35">
      <c r="A1818" s="10">
        <f t="shared" si="80"/>
        <v>15</v>
      </c>
      <c r="B1818" s="63">
        <f t="shared" si="79"/>
        <v>15</v>
      </c>
      <c r="C1818" s="398">
        <v>13191192</v>
      </c>
      <c r="D1818" s="146">
        <v>45026</v>
      </c>
      <c r="E1818" s="34" t="s">
        <v>3024</v>
      </c>
      <c r="F1818" s="34" t="s">
        <v>721</v>
      </c>
      <c r="G1818" s="34" t="s">
        <v>61</v>
      </c>
      <c r="H1818" s="34" t="s">
        <v>223</v>
      </c>
      <c r="I1818" s="34" t="s">
        <v>697</v>
      </c>
      <c r="J1818" s="34" t="s">
        <v>220</v>
      </c>
      <c r="K1818" s="4" t="str">
        <f>IF(_xlfn.XLOOKUP(LEFT(F1818,12),'Reference_data '!G:G,'Reference_data '!I:I,"First Error",0,1)="First Error",_xlfn.XLOOKUP(LEFT(F1818,7),'Reference_data '!G:G,'Reference_data '!H:H,"Second Error",0,1),_xlfn.XLOOKUP(LEFT(F1818,12),'Reference_data '!G:G,'Reference_data '!I:I,"First Error",0,1))</f>
        <v>PACKING</v>
      </c>
      <c r="L1818" s="63">
        <v>2790</v>
      </c>
      <c r="M1818" s="10" t="str">
        <f>VLOOKUP(L1818,'Reference_data '!$A$2:$B$17,2,0)</f>
        <v>Ronak</v>
      </c>
      <c r="N1818" s="10" t="str">
        <f>VLOOKUP(L1818,'Reference_data '!$A$2:$C$18,3,0)</f>
        <v>ELE</v>
      </c>
      <c r="O1818" s="134">
        <v>45026</v>
      </c>
      <c r="Q1818" s="134">
        <v>45026</v>
      </c>
      <c r="R1818" s="63">
        <v>4</v>
      </c>
      <c r="S1818" s="139" t="s">
        <v>3025</v>
      </c>
    </row>
    <row r="1819" spans="1:27" ht="26.5" customHeight="1" x14ac:dyDescent="0.35">
      <c r="A1819" s="10">
        <f t="shared" si="80"/>
        <v>15</v>
      </c>
      <c r="B1819" s="63" t="str">
        <f t="shared" si="79"/>
        <v/>
      </c>
      <c r="C1819" s="398">
        <v>13191311</v>
      </c>
      <c r="D1819" s="146">
        <v>45026</v>
      </c>
      <c r="E1819" s="34" t="s">
        <v>3026</v>
      </c>
      <c r="F1819" s="34" t="s">
        <v>42</v>
      </c>
      <c r="G1819" s="34" t="s">
        <v>10</v>
      </c>
      <c r="H1819" s="34" t="s">
        <v>223</v>
      </c>
      <c r="I1819" s="34" t="s">
        <v>611</v>
      </c>
      <c r="J1819" s="34" t="s">
        <v>309</v>
      </c>
      <c r="K1819" s="4" t="str">
        <f>IF(_xlfn.XLOOKUP(LEFT(F1819,12),'Reference_data '!G:G,'Reference_data '!I:I,"First Error",0,1)="First Error",_xlfn.XLOOKUP(LEFT(F1819,7),'Reference_data '!G:G,'Reference_data '!H:H,"Second Error",0,1),_xlfn.XLOOKUP(LEFT(F1819,12),'Reference_data '!G:G,'Reference_data '!I:I,"First Error",0,1))</f>
        <v>REFINERY</v>
      </c>
      <c r="L1819" s="63">
        <v>8</v>
      </c>
      <c r="M1819" s="10" t="s">
        <v>6025</v>
      </c>
      <c r="N1819" s="10" t="str">
        <f>VLOOKUP(L1819,'Reference_data '!$A$2:$C$18,3,0)</f>
        <v>EXT</v>
      </c>
    </row>
    <row r="1820" spans="1:27" ht="26.5" customHeight="1" x14ac:dyDescent="0.35">
      <c r="A1820" s="10">
        <f t="shared" si="80"/>
        <v>15</v>
      </c>
      <c r="B1820" s="63" t="str">
        <f t="shared" ref="B1820:B1876" si="82">IF(J1820="COMP",WEEKNUM(Q1820,16),"")</f>
        <v/>
      </c>
      <c r="C1820" s="398">
        <v>13191415</v>
      </c>
      <c r="D1820" s="146">
        <v>45026</v>
      </c>
      <c r="E1820" s="34" t="s">
        <v>3027</v>
      </c>
      <c r="F1820" s="34" t="s">
        <v>777</v>
      </c>
      <c r="G1820" s="34" t="s">
        <v>10</v>
      </c>
      <c r="H1820" s="34" t="s">
        <v>223</v>
      </c>
      <c r="I1820" s="34" t="s">
        <v>611</v>
      </c>
      <c r="J1820" s="34" t="s">
        <v>302</v>
      </c>
      <c r="K1820" s="4" t="str">
        <f>IF(_xlfn.XLOOKUP(LEFT(F1820,12),'Reference_data '!G:G,'Reference_data '!I:I,"First Error",0,1)="First Error",_xlfn.XLOOKUP(LEFT(F1820,7),'Reference_data '!G:G,'Reference_data '!H:H,"Second Error",0,1),_xlfn.XLOOKUP(LEFT(F1820,12),'Reference_data '!G:G,'Reference_data '!I:I,"First Error",0,1))</f>
        <v>PACKING</v>
      </c>
      <c r="M1820" s="10" t="s">
        <v>3098</v>
      </c>
      <c r="N1820" s="10" t="e">
        <f>VLOOKUP(L1820,'Reference_data '!$A$2:$C$18,3,0)</f>
        <v>#N/A</v>
      </c>
      <c r="O1820" s="134">
        <v>45027</v>
      </c>
      <c r="S1820" s="139" t="s">
        <v>5974</v>
      </c>
    </row>
    <row r="1821" spans="1:27" ht="26.5" customHeight="1" x14ac:dyDescent="0.35">
      <c r="A1821" s="10">
        <f t="shared" si="80"/>
        <v>15</v>
      </c>
      <c r="B1821" s="63" t="str">
        <f t="shared" si="82"/>
        <v/>
      </c>
      <c r="C1821" s="398">
        <v>13191416</v>
      </c>
      <c r="D1821" s="146">
        <v>45026</v>
      </c>
      <c r="E1821" s="34" t="s">
        <v>3028</v>
      </c>
      <c r="F1821" s="34" t="s">
        <v>63</v>
      </c>
      <c r="G1821" s="34" t="s">
        <v>10</v>
      </c>
      <c r="H1821" s="34" t="s">
        <v>223</v>
      </c>
      <c r="I1821" s="34" t="s">
        <v>611</v>
      </c>
      <c r="J1821" s="34" t="s">
        <v>246</v>
      </c>
      <c r="K1821" s="4" t="str">
        <f>IF(_xlfn.XLOOKUP(LEFT(F1821,12),'Reference_data '!G:G,'Reference_data '!I:I,"First Error",0,1)="First Error",_xlfn.XLOOKUP(LEFT(F1821,7),'Reference_data '!G:G,'Reference_data '!H:H,"Second Error",0,1),_xlfn.XLOOKUP(LEFT(F1821,12),'Reference_data '!G:G,'Reference_data '!I:I,"First Error",0,1))</f>
        <v>REFINERY-RAW PRODUCT TANKFARM RMFG</v>
      </c>
      <c r="M1821" s="10" t="e">
        <f>VLOOKUP(L1821,'Reference_data '!$A$2:$B$17,2,0)</f>
        <v>#N/A</v>
      </c>
      <c r="N1821" s="10" t="e">
        <f>VLOOKUP(L1821,'Reference_data '!$A$2:$C$18,3,0)</f>
        <v>#N/A</v>
      </c>
    </row>
    <row r="1822" spans="1:27" ht="26.5" customHeight="1" x14ac:dyDescent="0.35">
      <c r="A1822" s="10">
        <f t="shared" si="80"/>
        <v>15</v>
      </c>
      <c r="B1822" s="63" t="str">
        <f t="shared" si="82"/>
        <v/>
      </c>
      <c r="C1822" s="398">
        <v>13191417</v>
      </c>
      <c r="D1822" s="146">
        <v>45026</v>
      </c>
      <c r="E1822" s="34" t="s">
        <v>3029</v>
      </c>
      <c r="F1822" s="34" t="s">
        <v>63</v>
      </c>
      <c r="G1822" s="34" t="s">
        <v>61</v>
      </c>
      <c r="H1822" s="34" t="s">
        <v>223</v>
      </c>
      <c r="I1822" s="34" t="s">
        <v>611</v>
      </c>
      <c r="J1822" s="34" t="s">
        <v>374</v>
      </c>
      <c r="K1822" s="4" t="str">
        <f>IF(_xlfn.XLOOKUP(LEFT(F1822,12),'Reference_data '!G:G,'Reference_data '!I:I,"First Error",0,1)="First Error",_xlfn.XLOOKUP(LEFT(F1822,7),'Reference_data '!G:G,'Reference_data '!H:H,"Second Error",0,1),_xlfn.XLOOKUP(LEFT(F1822,12),'Reference_data '!G:G,'Reference_data '!I:I,"First Error",0,1))</f>
        <v>REFINERY-RAW PRODUCT TANKFARM RMFG</v>
      </c>
      <c r="L1822" s="63">
        <v>2792</v>
      </c>
      <c r="M1822" s="10" t="str">
        <f>VLOOKUP(L1822,'Reference_data '!$A$2:$B$17,2,0)</f>
        <v>Bhagat</v>
      </c>
      <c r="N1822" s="10" t="str">
        <f>VLOOKUP(L1822,'Reference_data '!$A$2:$C$18,3,0)</f>
        <v>ELE</v>
      </c>
      <c r="O1822" s="134">
        <v>45034</v>
      </c>
    </row>
    <row r="1823" spans="1:27" ht="26.5" customHeight="1" x14ac:dyDescent="0.35">
      <c r="A1823" s="10">
        <f t="shared" si="80"/>
        <v>15</v>
      </c>
      <c r="B1823" s="63" t="str">
        <f t="shared" si="82"/>
        <v/>
      </c>
      <c r="C1823" s="398">
        <v>13191418</v>
      </c>
      <c r="D1823" s="146">
        <v>45026</v>
      </c>
      <c r="E1823" s="34" t="s">
        <v>3030</v>
      </c>
      <c r="F1823" s="34" t="s">
        <v>80</v>
      </c>
      <c r="G1823" s="34" t="s">
        <v>61</v>
      </c>
      <c r="H1823" s="34" t="s">
        <v>223</v>
      </c>
      <c r="I1823" s="34" t="s">
        <v>611</v>
      </c>
      <c r="J1823" s="34" t="s">
        <v>302</v>
      </c>
      <c r="K1823" s="4" t="str">
        <f>IF(_xlfn.XLOOKUP(LEFT(F1823,12),'Reference_data '!G:G,'Reference_data '!I:I,"First Error",0,1)="First Error",_xlfn.XLOOKUP(LEFT(F1823,7),'Reference_data '!G:G,'Reference_data '!H:H,"Second Error",0,1),_xlfn.XLOOKUP(LEFT(F1823,12),'Reference_data '!G:G,'Reference_data '!I:I,"First Error",0,1))</f>
        <v>PACKING</v>
      </c>
      <c r="M1823" s="10" t="s">
        <v>5973</v>
      </c>
      <c r="N1823" s="10" t="e">
        <f>VLOOKUP(L1823,'Reference_data '!$A$2:$C$18,3,0)</f>
        <v>#N/A</v>
      </c>
      <c r="O1823" s="134">
        <v>45027</v>
      </c>
      <c r="S1823" s="139" t="s">
        <v>5972</v>
      </c>
    </row>
    <row r="1824" spans="1:27" ht="26.5" customHeight="1" x14ac:dyDescent="0.35">
      <c r="A1824" s="10">
        <f t="shared" si="80"/>
        <v>15</v>
      </c>
      <c r="B1824" s="63" t="str">
        <f t="shared" si="82"/>
        <v/>
      </c>
      <c r="C1824" s="398">
        <v>13191421</v>
      </c>
      <c r="D1824" s="146">
        <v>45026</v>
      </c>
      <c r="E1824" s="34" t="s">
        <v>3031</v>
      </c>
      <c r="F1824" s="34" t="s">
        <v>3032</v>
      </c>
      <c r="G1824" s="34" t="s">
        <v>10</v>
      </c>
      <c r="H1824" s="34" t="s">
        <v>223</v>
      </c>
      <c r="I1824" s="34" t="s">
        <v>611</v>
      </c>
      <c r="J1824" s="34" t="s">
        <v>246</v>
      </c>
      <c r="K1824" s="4" t="str">
        <f>IF(_xlfn.XLOOKUP(LEFT(F1824,12),'Reference_data '!G:G,'Reference_data '!I:I,"First Error",0,1)="First Error",_xlfn.XLOOKUP(LEFT(F1824,7),'Reference_data '!G:G,'Reference_data '!H:H,"Second Error",0,1),_xlfn.XLOOKUP(LEFT(F1824,12),'Reference_data '!G:G,'Reference_data '!I:I,"First Error",0,1))</f>
        <v xml:space="preserve"> ETP</v>
      </c>
      <c r="M1824" s="10" t="e">
        <f>VLOOKUP(L1824,'Reference_data '!$A$2:$B$17,2,0)</f>
        <v>#N/A</v>
      </c>
      <c r="N1824" s="10" t="e">
        <f>VLOOKUP(L1824,'Reference_data '!$A$2:$C$18,3,0)</f>
        <v>#N/A</v>
      </c>
    </row>
    <row r="1825" spans="1:19" ht="26.5" customHeight="1" x14ac:dyDescent="0.35">
      <c r="A1825" s="10">
        <f t="shared" si="80"/>
        <v>15</v>
      </c>
      <c r="B1825" s="63" t="str">
        <f t="shared" si="82"/>
        <v/>
      </c>
      <c r="C1825" s="398">
        <v>13191422</v>
      </c>
      <c r="D1825" s="146">
        <v>45026</v>
      </c>
      <c r="E1825" s="34" t="s">
        <v>3033</v>
      </c>
      <c r="F1825" s="34" t="s">
        <v>3034</v>
      </c>
      <c r="G1825" s="34" t="s">
        <v>10</v>
      </c>
      <c r="H1825" s="34" t="s">
        <v>223</v>
      </c>
      <c r="I1825" s="34" t="s">
        <v>611</v>
      </c>
      <c r="J1825" s="34" t="s">
        <v>246</v>
      </c>
      <c r="K1825" s="4" t="str">
        <f>IF(_xlfn.XLOOKUP(LEFT(F1825,12),'Reference_data '!G:G,'Reference_data '!I:I,"First Error",0,1)="First Error",_xlfn.XLOOKUP(LEFT(F1825,7),'Reference_data '!G:G,'Reference_data '!H:H,"Second Error",0,1),_xlfn.XLOOKUP(LEFT(F1825,12),'Reference_data '!G:G,'Reference_data '!I:I,"First Error",0,1))</f>
        <v xml:space="preserve"> ETP</v>
      </c>
      <c r="M1825" s="10" t="e">
        <f>VLOOKUP(L1825,'Reference_data '!$A$2:$B$17,2,0)</f>
        <v>#N/A</v>
      </c>
      <c r="N1825" s="10" t="e">
        <f>VLOOKUP(L1825,'Reference_data '!$A$2:$C$18,3,0)</f>
        <v>#N/A</v>
      </c>
    </row>
    <row r="1826" spans="1:19" ht="26.5" customHeight="1" x14ac:dyDescent="0.35">
      <c r="A1826" s="10">
        <f t="shared" si="80"/>
        <v>15</v>
      </c>
      <c r="B1826" s="63" t="str">
        <f t="shared" si="82"/>
        <v/>
      </c>
      <c r="C1826" s="398">
        <v>13191423</v>
      </c>
      <c r="D1826" s="146">
        <v>45026</v>
      </c>
      <c r="E1826" s="34" t="s">
        <v>3035</v>
      </c>
      <c r="F1826" s="34" t="s">
        <v>2496</v>
      </c>
      <c r="G1826" s="34" t="s">
        <v>10</v>
      </c>
      <c r="H1826" s="34" t="s">
        <v>223</v>
      </c>
      <c r="I1826" s="34" t="s">
        <v>611</v>
      </c>
      <c r="J1826" s="34" t="s">
        <v>246</v>
      </c>
      <c r="K1826" s="4" t="str">
        <f>IF(_xlfn.XLOOKUP(LEFT(F1826,12),'Reference_data '!G:G,'Reference_data '!I:I,"First Error",0,1)="First Error",_xlfn.XLOOKUP(LEFT(F1826,7),'Reference_data '!G:G,'Reference_data '!H:H,"Second Error",0,1),_xlfn.XLOOKUP(LEFT(F1826,12),'Reference_data '!G:G,'Reference_data '!I:I,"First Error",0,1))</f>
        <v xml:space="preserve"> ETP</v>
      </c>
      <c r="M1826" s="10" t="e">
        <f>VLOOKUP(L1826,'Reference_data '!$A$2:$B$17,2,0)</f>
        <v>#N/A</v>
      </c>
      <c r="N1826" s="10" t="e">
        <f>VLOOKUP(L1826,'Reference_data '!$A$2:$C$18,3,0)</f>
        <v>#N/A</v>
      </c>
    </row>
    <row r="1827" spans="1:19" ht="26.5" customHeight="1" x14ac:dyDescent="0.35">
      <c r="A1827" s="10">
        <f t="shared" si="80"/>
        <v>15</v>
      </c>
      <c r="B1827" s="63" t="str">
        <f t="shared" si="82"/>
        <v/>
      </c>
      <c r="C1827" s="398">
        <v>13191434</v>
      </c>
      <c r="D1827" s="146">
        <v>45026</v>
      </c>
      <c r="E1827" s="34" t="s">
        <v>3036</v>
      </c>
      <c r="F1827" s="34" t="s">
        <v>2278</v>
      </c>
      <c r="G1827" s="34" t="s">
        <v>10</v>
      </c>
      <c r="H1827" s="34" t="s">
        <v>223</v>
      </c>
      <c r="I1827" s="34" t="s">
        <v>611</v>
      </c>
      <c r="J1827" s="34" t="s">
        <v>246</v>
      </c>
      <c r="K1827" s="4" t="str">
        <f>IF(_xlfn.XLOOKUP(LEFT(F1827,12),'Reference_data '!G:G,'Reference_data '!I:I,"First Error",0,1)="First Error",_xlfn.XLOOKUP(LEFT(F1827,7),'Reference_data '!G:G,'Reference_data '!H:H,"Second Error",0,1),_xlfn.XLOOKUP(LEFT(F1827,12),'Reference_data '!G:G,'Reference_data '!I:I,"First Error",0,1))</f>
        <v xml:space="preserve"> ETP</v>
      </c>
      <c r="M1827" s="10" t="e">
        <f>VLOOKUP(L1827,'Reference_data '!$A$2:$B$17,2,0)</f>
        <v>#N/A</v>
      </c>
      <c r="N1827" s="10" t="e">
        <f>VLOOKUP(L1827,'Reference_data '!$A$2:$C$18,3,0)</f>
        <v>#N/A</v>
      </c>
    </row>
    <row r="1828" spans="1:19" ht="26.5" customHeight="1" x14ac:dyDescent="0.35">
      <c r="A1828" s="32">
        <f t="shared" ref="A1828:A1848" si="83">WEEKNUM($D1828,16)</f>
        <v>15</v>
      </c>
      <c r="B1828" s="322">
        <f t="shared" si="82"/>
        <v>15</v>
      </c>
      <c r="C1828" s="398">
        <v>13191647</v>
      </c>
      <c r="D1828" s="146">
        <v>45026</v>
      </c>
      <c r="E1828" s="34" t="s">
        <v>3018</v>
      </c>
      <c r="F1828" s="34" t="s">
        <v>54</v>
      </c>
      <c r="G1828" s="34" t="s">
        <v>92</v>
      </c>
      <c r="H1828" s="34" t="s">
        <v>218</v>
      </c>
      <c r="I1828" s="34" t="s">
        <v>468</v>
      </c>
      <c r="J1828" s="34" t="s">
        <v>220</v>
      </c>
      <c r="K1828" s="321" t="str">
        <f>IF(_xlfn.XLOOKUP(LEFT(F1828,12),'Reference_data '!G:G,'Reference_data '!I:I,"First Error",0,1)="First Error",_xlfn.XLOOKUP(LEFT(F1828,7),'Reference_data '!G:G,'Reference_data '!H:H,"Second Error",0,1),_xlfn.XLOOKUP(LEFT(F1828,12),'Reference_data '!G:G,'Reference_data '!I:I,"First Error",0,1))</f>
        <v>BAKERY 96 TON</v>
      </c>
      <c r="L1828" s="322">
        <v>2801</v>
      </c>
      <c r="M1828" s="32" t="str">
        <f>VLOOKUP(L1828,'Reference_data '!$A$2:$B$17,2,0)</f>
        <v>Ramani</v>
      </c>
      <c r="N1828" s="32" t="str">
        <f>VLOOKUP(L1828,'Reference_data '!$A$2:$C$18,3,0)</f>
        <v>INS</v>
      </c>
      <c r="O1828" s="323">
        <v>45026</v>
      </c>
      <c r="Q1828" s="134">
        <v>45026</v>
      </c>
      <c r="R1828" s="63">
        <v>2</v>
      </c>
      <c r="S1828" s="139" t="s">
        <v>3037</v>
      </c>
    </row>
    <row r="1829" spans="1:19" ht="26.5" customHeight="1" x14ac:dyDescent="0.35">
      <c r="A1829" s="10">
        <f t="shared" si="83"/>
        <v>15</v>
      </c>
      <c r="B1829" s="63">
        <f t="shared" si="82"/>
        <v>15</v>
      </c>
      <c r="C1829" s="177">
        <v>13191702</v>
      </c>
      <c r="D1829" s="43">
        <v>45026</v>
      </c>
      <c r="E1829" s="25" t="s">
        <v>3038</v>
      </c>
      <c r="F1829" s="25" t="s">
        <v>118</v>
      </c>
      <c r="G1829" s="25" t="s">
        <v>10</v>
      </c>
      <c r="H1829" s="25" t="s">
        <v>218</v>
      </c>
      <c r="I1829" s="25" t="s">
        <v>287</v>
      </c>
      <c r="J1829" s="25" t="s">
        <v>220</v>
      </c>
      <c r="K1829" s="4" t="str">
        <f>IF(_xlfn.XLOOKUP(LEFT(F1829,12),'Reference_data '!G:G,'Reference_data '!I:I,"First Error",0,1)="First Error",_xlfn.XLOOKUP(LEFT(F1829,7),'Reference_data '!G:G,'Reference_data '!H:H,"Second Error",0,1),_xlfn.XLOOKUP(LEFT(F1829,12),'Reference_data '!G:G,'Reference_data '!I:I,"First Error",0,1))</f>
        <v>REFINERY-HYDROGENATION 150 TPD</v>
      </c>
      <c r="L1829" s="63">
        <v>2799</v>
      </c>
      <c r="M1829" s="10" t="str">
        <f>VLOOKUP(L1829,'Reference_data '!$A$2:$B$17,2,0)</f>
        <v>Prakash</v>
      </c>
      <c r="N1829" s="10" t="str">
        <f>VLOOKUP(L1829,'Reference_data '!$A$2:$C$18,3,0)</f>
        <v>INS</v>
      </c>
      <c r="O1829" s="134">
        <v>45027</v>
      </c>
      <c r="Q1829" s="134">
        <v>45027</v>
      </c>
      <c r="R1829" s="63">
        <v>1</v>
      </c>
      <c r="S1829" s="139" t="s">
        <v>3039</v>
      </c>
    </row>
    <row r="1830" spans="1:19" ht="26.5" customHeight="1" x14ac:dyDescent="0.35">
      <c r="A1830" s="10">
        <f t="shared" si="83"/>
        <v>15</v>
      </c>
      <c r="B1830" s="63">
        <f t="shared" si="82"/>
        <v>15</v>
      </c>
      <c r="C1830" s="177">
        <v>13191927</v>
      </c>
      <c r="D1830" s="43">
        <v>45027</v>
      </c>
      <c r="E1830" s="25" t="s">
        <v>3040</v>
      </c>
      <c r="F1830" s="25" t="s">
        <v>3034</v>
      </c>
      <c r="G1830" s="25" t="s">
        <v>10</v>
      </c>
      <c r="H1830" s="25" t="s">
        <v>218</v>
      </c>
      <c r="I1830" s="25" t="s">
        <v>344</v>
      </c>
      <c r="J1830" s="25" t="s">
        <v>220</v>
      </c>
      <c r="K1830" s="4" t="str">
        <f>IF(_xlfn.XLOOKUP(LEFT(F1830,12),'Reference_data '!G:G,'Reference_data '!I:I,"First Error",0,1)="First Error",_xlfn.XLOOKUP(LEFT(F1830,7),'Reference_data '!G:G,'Reference_data '!H:H,"Second Error",0,1),_xlfn.XLOOKUP(LEFT(F1830,12),'Reference_data '!G:G,'Reference_data '!I:I,"First Error",0,1))</f>
        <v xml:space="preserve"> ETP</v>
      </c>
      <c r="L1830" s="63">
        <v>2781</v>
      </c>
      <c r="M1830" s="10" t="str">
        <f>VLOOKUP(L1830,'Reference_data '!$A$2:$B$17,2,0)</f>
        <v>Bhim Rao</v>
      </c>
      <c r="N1830" s="10" t="str">
        <f>VLOOKUP(L1830,'Reference_data '!$A$2:$C$18,3,0)</f>
        <v>MEC</v>
      </c>
      <c r="O1830" s="134">
        <v>45027</v>
      </c>
      <c r="Q1830" s="134">
        <v>45027</v>
      </c>
      <c r="R1830" s="63">
        <v>1</v>
      </c>
      <c r="S1830" s="139" t="s">
        <v>3041</v>
      </c>
    </row>
    <row r="1831" spans="1:19" ht="26.5" customHeight="1" x14ac:dyDescent="0.35">
      <c r="A1831" s="10">
        <f t="shared" si="83"/>
        <v>15</v>
      </c>
      <c r="B1831" s="63" t="str">
        <f t="shared" si="82"/>
        <v/>
      </c>
      <c r="C1831" s="177">
        <v>13191928</v>
      </c>
      <c r="D1831" s="43">
        <v>45027</v>
      </c>
      <c r="E1831" s="25" t="s">
        <v>3042</v>
      </c>
      <c r="F1831" s="25" t="s">
        <v>30</v>
      </c>
      <c r="G1831" s="25" t="s">
        <v>61</v>
      </c>
      <c r="H1831" s="25" t="s">
        <v>218</v>
      </c>
      <c r="I1831" s="25" t="s">
        <v>344</v>
      </c>
      <c r="J1831" s="25" t="s">
        <v>302</v>
      </c>
      <c r="K1831" s="4" t="str">
        <f>IF(_xlfn.XLOOKUP(LEFT(F1831,12),'Reference_data '!G:G,'Reference_data '!I:I,"First Error",0,1)="First Error",_xlfn.XLOOKUP(LEFT(F1831,7),'Reference_data '!G:G,'Reference_data '!H:H,"Second Error",0,1),_xlfn.XLOOKUP(LEFT(F1831,12),'Reference_data '!G:G,'Reference_data '!I:I,"First Error",0,1))</f>
        <v xml:space="preserve"> ETP</v>
      </c>
      <c r="L1831" s="63">
        <v>8</v>
      </c>
      <c r="M1831" s="10" t="s">
        <v>5973</v>
      </c>
      <c r="N1831" s="10" t="str">
        <f>VLOOKUP(L1831,'Reference_data '!$A$2:$C$18,3,0)</f>
        <v>EXT</v>
      </c>
      <c r="O1831" s="134">
        <v>45030</v>
      </c>
      <c r="S1831" s="139" t="s">
        <v>6072</v>
      </c>
    </row>
    <row r="1832" spans="1:19" ht="26.5" customHeight="1" x14ac:dyDescent="0.35">
      <c r="A1832" s="30">
        <f t="shared" si="83"/>
        <v>15</v>
      </c>
      <c r="B1832" s="242">
        <f t="shared" si="82"/>
        <v>15</v>
      </c>
      <c r="C1832" s="398">
        <v>13191929</v>
      </c>
      <c r="D1832" s="146">
        <v>45027</v>
      </c>
      <c r="E1832" s="34" t="s">
        <v>3043</v>
      </c>
      <c r="F1832" s="34" t="s">
        <v>106</v>
      </c>
      <c r="G1832" s="34" t="s">
        <v>61</v>
      </c>
      <c r="H1832" s="34" t="s">
        <v>218</v>
      </c>
      <c r="I1832" s="34" t="s">
        <v>835</v>
      </c>
      <c r="J1832" s="34" t="s">
        <v>220</v>
      </c>
      <c r="K1832" s="326" t="str">
        <f>IF(_xlfn.XLOOKUP(LEFT(F1832,12),'Reference_data '!G:G,'Reference_data '!I:I,"First Error",0,1)="First Error",_xlfn.XLOOKUP(LEFT(F1832,7),'Reference_data '!G:G,'Reference_data '!H:H,"Second Error",0,1),_xlfn.XLOOKUP(LEFT(F1832,12),'Reference_data '!G:G,'Reference_data '!I:I,"First Error",0,1))</f>
        <v>WAREHOUSE</v>
      </c>
      <c r="L1832" s="242">
        <v>2790</v>
      </c>
      <c r="M1832" s="30" t="str">
        <f>VLOOKUP(L1832,'Reference_data '!$A$2:$B$17,2,0)</f>
        <v>Ronak</v>
      </c>
      <c r="N1832" s="30" t="str">
        <f>VLOOKUP(L1832,'Reference_data '!$A$2:$C$18,3,0)</f>
        <v>ELE</v>
      </c>
      <c r="O1832" s="242"/>
      <c r="Q1832" s="134">
        <v>45027</v>
      </c>
      <c r="R1832" s="63">
        <v>1</v>
      </c>
    </row>
    <row r="1833" spans="1:19" ht="26.5" customHeight="1" x14ac:dyDescent="0.35">
      <c r="A1833" s="10">
        <f t="shared" si="83"/>
        <v>15</v>
      </c>
      <c r="B1833" s="63">
        <f t="shared" si="82"/>
        <v>1</v>
      </c>
      <c r="C1833" s="398">
        <v>13192007</v>
      </c>
      <c r="D1833" s="146">
        <v>45027</v>
      </c>
      <c r="E1833" s="34" t="s">
        <v>3044</v>
      </c>
      <c r="F1833" s="34" t="s">
        <v>1273</v>
      </c>
      <c r="G1833" s="34" t="s">
        <v>10</v>
      </c>
      <c r="H1833" s="34" t="s">
        <v>223</v>
      </c>
      <c r="I1833" s="34" t="s">
        <v>762</v>
      </c>
      <c r="J1833" s="34" t="s">
        <v>220</v>
      </c>
      <c r="K1833" s="4" t="str">
        <f>IF(_xlfn.XLOOKUP(LEFT(F1833,12),'Reference_data '!G:G,'Reference_data '!I:I,"First Error",0,1)="First Error",_xlfn.XLOOKUP(LEFT(F1833,7),'Reference_data '!G:G,'Reference_data '!H:H,"Second Error",0,1),_xlfn.XLOOKUP(LEFT(F1833,12),'Reference_data '!G:G,'Reference_data '!I:I,"First Error",0,1))</f>
        <v>BOILER-WATER TREATMENT PLANT WTP</v>
      </c>
      <c r="M1833" s="10" t="e">
        <f>VLOOKUP(L1833,'Reference_data '!$A$2:$B$17,2,0)</f>
        <v>#N/A</v>
      </c>
      <c r="N1833" s="10" t="e">
        <f>VLOOKUP(L1833,'Reference_data '!$A$2:$C$18,3,0)</f>
        <v>#N/A</v>
      </c>
    </row>
    <row r="1834" spans="1:19" ht="26.5" customHeight="1" x14ac:dyDescent="0.35">
      <c r="A1834" s="10">
        <f t="shared" si="83"/>
        <v>15</v>
      </c>
      <c r="B1834" s="63" t="str">
        <f t="shared" si="82"/>
        <v/>
      </c>
      <c r="C1834" s="398">
        <v>13192008</v>
      </c>
      <c r="D1834" s="146">
        <v>45027</v>
      </c>
      <c r="E1834" s="34" t="s">
        <v>3045</v>
      </c>
      <c r="F1834" s="34" t="s">
        <v>94</v>
      </c>
      <c r="G1834" s="34" t="s">
        <v>61</v>
      </c>
      <c r="H1834" s="34" t="s">
        <v>223</v>
      </c>
      <c r="I1834" s="34" t="s">
        <v>762</v>
      </c>
      <c r="J1834" s="34" t="s">
        <v>374</v>
      </c>
      <c r="K1834" s="4" t="str">
        <f>IF(_xlfn.XLOOKUP(LEFT(F1834,12),'Reference_data '!G:G,'Reference_data '!I:I,"First Error",0,1)="First Error",_xlfn.XLOOKUP(LEFT(F1834,7),'Reference_data '!G:G,'Reference_data '!H:H,"Second Error",0,1),_xlfn.XLOOKUP(LEFT(F1834,12),'Reference_data '!G:G,'Reference_data '!I:I,"First Error",0,1))</f>
        <v>BOILER-TURBINE</v>
      </c>
      <c r="L1834" s="63">
        <v>8</v>
      </c>
      <c r="M1834" s="10" t="s">
        <v>3046</v>
      </c>
      <c r="N1834" s="10" t="str">
        <f>VLOOKUP(L1834,'Reference_data '!$A$2:$C$18,3,0)</f>
        <v>EXT</v>
      </c>
      <c r="O1834" s="134">
        <v>45031</v>
      </c>
      <c r="P1834" s="134">
        <v>45034</v>
      </c>
      <c r="S1834" s="139" t="s">
        <v>5965</v>
      </c>
    </row>
    <row r="1835" spans="1:19" ht="26.5" customHeight="1" x14ac:dyDescent="0.35">
      <c r="A1835" s="10">
        <f t="shared" si="83"/>
        <v>15</v>
      </c>
      <c r="B1835" s="63">
        <f t="shared" si="82"/>
        <v>15</v>
      </c>
      <c r="C1835" s="398">
        <v>13192032</v>
      </c>
      <c r="D1835" s="146">
        <v>45027</v>
      </c>
      <c r="E1835" s="34" t="s">
        <v>3047</v>
      </c>
      <c r="F1835" s="34" t="s">
        <v>42</v>
      </c>
      <c r="G1835" s="34" t="s">
        <v>10</v>
      </c>
      <c r="H1835" s="34" t="s">
        <v>218</v>
      </c>
      <c r="I1835" s="34" t="s">
        <v>251</v>
      </c>
      <c r="J1835" s="34" t="s">
        <v>220</v>
      </c>
      <c r="K1835" s="4" t="str">
        <f>IF(_xlfn.XLOOKUP(LEFT(F1835,12),'Reference_data '!G:G,'Reference_data '!I:I,"First Error",0,1)="First Error",_xlfn.XLOOKUP(LEFT(F1835,7),'Reference_data '!G:G,'Reference_data '!H:H,"Second Error",0,1),_xlfn.XLOOKUP(LEFT(F1835,12),'Reference_data '!G:G,'Reference_data '!I:I,"First Error",0,1))</f>
        <v>REFINERY</v>
      </c>
      <c r="L1835" s="63">
        <v>8</v>
      </c>
      <c r="M1835" s="10" t="s">
        <v>3048</v>
      </c>
      <c r="N1835" s="10" t="str">
        <f>VLOOKUP(L1835,'Reference_data '!$A$2:$C$18,3,0)</f>
        <v>EXT</v>
      </c>
      <c r="Q1835" s="134">
        <v>45027</v>
      </c>
      <c r="R1835" s="63">
        <v>0.75</v>
      </c>
    </row>
    <row r="1836" spans="1:19" ht="26.5" customHeight="1" x14ac:dyDescent="0.35">
      <c r="A1836" s="32">
        <f t="shared" si="83"/>
        <v>15</v>
      </c>
      <c r="B1836" s="322" t="str">
        <f t="shared" si="82"/>
        <v/>
      </c>
      <c r="C1836" s="398">
        <v>13192038</v>
      </c>
      <c r="D1836" s="146">
        <v>45027</v>
      </c>
      <c r="E1836" s="34" t="s">
        <v>3049</v>
      </c>
      <c r="F1836" s="34" t="s">
        <v>3050</v>
      </c>
      <c r="G1836" s="34" t="s">
        <v>10</v>
      </c>
      <c r="H1836" s="34" t="s">
        <v>218</v>
      </c>
      <c r="I1836" s="34" t="s">
        <v>266</v>
      </c>
      <c r="J1836" s="34" t="s">
        <v>215</v>
      </c>
      <c r="K1836" s="321" t="str">
        <f>IF(_xlfn.XLOOKUP(LEFT(F1836,12),'Reference_data '!G:G,'Reference_data '!I:I,"First Error",0,1)="First Error",_xlfn.XLOOKUP(LEFT(F1836,7),'Reference_data '!G:G,'Reference_data '!H:H,"Second Error",0,1),_xlfn.XLOOKUP(LEFT(F1836,12),'Reference_data '!G:G,'Reference_data '!I:I,"First Error",0,1))</f>
        <v>REFINERY-DEODERIZATION CHEMICAL REFINERY 600 TPD</v>
      </c>
      <c r="L1836" s="322"/>
      <c r="M1836" s="32" t="e">
        <f>VLOOKUP(L1836,'Reference_data '!$A$2:$B$17,2,0)</f>
        <v>#N/A</v>
      </c>
      <c r="N1836" s="32" t="e">
        <f>VLOOKUP(L1836,'Reference_data '!$A$2:$C$18,3,0)</f>
        <v>#N/A</v>
      </c>
      <c r="O1836" s="323">
        <v>45036</v>
      </c>
    </row>
    <row r="1837" spans="1:19" ht="26.5" customHeight="1" x14ac:dyDescent="0.35">
      <c r="A1837" s="10">
        <f t="shared" si="83"/>
        <v>15</v>
      </c>
      <c r="B1837" s="63" t="str">
        <f t="shared" si="82"/>
        <v/>
      </c>
      <c r="C1837" s="177">
        <v>13192040</v>
      </c>
      <c r="D1837" s="43">
        <v>45027</v>
      </c>
      <c r="E1837" s="25" t="s">
        <v>3051</v>
      </c>
      <c r="F1837" s="25" t="s">
        <v>1798</v>
      </c>
      <c r="G1837" s="25" t="s">
        <v>10</v>
      </c>
      <c r="H1837" s="25" t="s">
        <v>218</v>
      </c>
      <c r="I1837" s="25" t="s">
        <v>266</v>
      </c>
      <c r="J1837" s="25" t="s">
        <v>374</v>
      </c>
      <c r="K1837" s="4" t="str">
        <f>IF(_xlfn.XLOOKUP(LEFT(F1837,12),'Reference_data '!G:G,'Reference_data '!I:I,"First Error",0,1)="First Error",_xlfn.XLOOKUP(LEFT(F1837,7),'Reference_data '!G:G,'Reference_data '!H:H,"Second Error",0,1),_xlfn.XLOOKUP(LEFT(F1837,12),'Reference_data '!G:G,'Reference_data '!I:I,"First Error",0,1))</f>
        <v>REFINERY-DEODERIZATION PHYSICAL REFINERY 800 TPD</v>
      </c>
      <c r="L1837" s="63">
        <v>2783</v>
      </c>
      <c r="M1837" s="10" t="str">
        <f>VLOOKUP(L1837,'Reference_data '!$A$2:$B$17,2,0)</f>
        <v>Vipul</v>
      </c>
      <c r="N1837" s="10" t="str">
        <f>VLOOKUP(L1837,'Reference_data '!$A$2:$C$18,3,0)</f>
        <v>MEC</v>
      </c>
      <c r="O1837" s="134">
        <v>45028</v>
      </c>
      <c r="P1837" s="134">
        <v>45036</v>
      </c>
      <c r="S1837" s="139" t="s">
        <v>3052</v>
      </c>
    </row>
    <row r="1838" spans="1:19" ht="26.5" customHeight="1" x14ac:dyDescent="0.35">
      <c r="A1838" s="30">
        <f t="shared" si="83"/>
        <v>15</v>
      </c>
      <c r="B1838" s="242" t="str">
        <f t="shared" si="82"/>
        <v/>
      </c>
      <c r="C1838" s="398">
        <v>13192042</v>
      </c>
      <c r="D1838" s="146">
        <v>45027</v>
      </c>
      <c r="E1838" s="34" t="s">
        <v>3053</v>
      </c>
      <c r="F1838" s="34" t="s">
        <v>177</v>
      </c>
      <c r="G1838" s="34" t="s">
        <v>10</v>
      </c>
      <c r="H1838" s="34" t="s">
        <v>218</v>
      </c>
      <c r="I1838" s="34" t="s">
        <v>266</v>
      </c>
      <c r="J1838" s="34" t="s">
        <v>430</v>
      </c>
      <c r="K1838" s="326" t="str">
        <f>IF(_xlfn.XLOOKUP(LEFT(F1838,12),'Reference_data '!G:G,'Reference_data '!I:I,"First Error",0,1)="First Error",_xlfn.XLOOKUP(LEFT(F1838,7),'Reference_data '!G:G,'Reference_data '!H:H,"Second Error",0,1),_xlfn.XLOOKUP(LEFT(F1838,12),'Reference_data '!G:G,'Reference_data '!I:I,"First Error",0,1))</f>
        <v>REFINERY-TANK FARM</v>
      </c>
      <c r="L1838" s="242"/>
      <c r="M1838" s="30" t="e">
        <f>VLOOKUP(L1838,'Reference_data '!$A$2:$B$17,2,0)</f>
        <v>#N/A</v>
      </c>
      <c r="N1838" s="30" t="e">
        <f>VLOOKUP(L1838,'Reference_data '!$A$2:$C$18,3,0)</f>
        <v>#N/A</v>
      </c>
      <c r="O1838" s="242"/>
      <c r="S1838" s="139" t="s">
        <v>6024</v>
      </c>
    </row>
    <row r="1839" spans="1:19" ht="26.5" customHeight="1" x14ac:dyDescent="0.35">
      <c r="A1839" s="32">
        <f t="shared" si="83"/>
        <v>15</v>
      </c>
      <c r="B1839" s="322" t="str">
        <f t="shared" si="82"/>
        <v/>
      </c>
      <c r="C1839" s="398">
        <v>13192075</v>
      </c>
      <c r="D1839" s="146">
        <v>45027</v>
      </c>
      <c r="E1839" s="34" t="s">
        <v>3054</v>
      </c>
      <c r="F1839" s="34" t="s">
        <v>80</v>
      </c>
      <c r="G1839" s="34" t="s">
        <v>10</v>
      </c>
      <c r="H1839" s="34" t="s">
        <v>223</v>
      </c>
      <c r="I1839" s="34" t="s">
        <v>611</v>
      </c>
      <c r="J1839" s="34" t="s">
        <v>374</v>
      </c>
      <c r="K1839" s="321" t="str">
        <f>IF(_xlfn.XLOOKUP(LEFT(F1839,12),'Reference_data '!G:G,'Reference_data '!I:I,"First Error",0,1)="First Error",_xlfn.XLOOKUP(LEFT(F1839,7),'Reference_data '!G:G,'Reference_data '!H:H,"Second Error",0,1),_xlfn.XLOOKUP(LEFT(F1839,12),'Reference_data '!G:G,'Reference_data '!I:I,"First Error",0,1))</f>
        <v>PACKING</v>
      </c>
      <c r="L1839" s="322">
        <v>2784</v>
      </c>
      <c r="M1839" s="32" t="str">
        <f>VLOOKUP(L1839,'Reference_data '!$A$2:$B$17,2,0)</f>
        <v>Jignesh</v>
      </c>
      <c r="N1839" s="32" t="str">
        <f>VLOOKUP(L1839,'Reference_data '!$A$2:$C$18,3,0)</f>
        <v>MEC</v>
      </c>
      <c r="O1839" s="323">
        <v>45027</v>
      </c>
    </row>
    <row r="1840" spans="1:19" ht="26.5" customHeight="1" x14ac:dyDescent="0.35">
      <c r="A1840" s="10">
        <f t="shared" si="83"/>
        <v>15</v>
      </c>
      <c r="B1840" s="63" t="str">
        <f t="shared" si="82"/>
        <v/>
      </c>
      <c r="C1840" s="177">
        <v>13192076</v>
      </c>
      <c r="D1840" s="43">
        <v>45027</v>
      </c>
      <c r="E1840" s="25" t="s">
        <v>3055</v>
      </c>
      <c r="F1840" s="25" t="s">
        <v>80</v>
      </c>
      <c r="G1840" s="25" t="s">
        <v>61</v>
      </c>
      <c r="H1840" s="25" t="s">
        <v>223</v>
      </c>
      <c r="I1840" s="25" t="s">
        <v>611</v>
      </c>
      <c r="J1840" s="25" t="s">
        <v>374</v>
      </c>
      <c r="K1840" s="4" t="str">
        <f>IF(_xlfn.XLOOKUP(LEFT(F1840,12),'Reference_data '!G:G,'Reference_data '!I:I,"First Error",0,1)="First Error",_xlfn.XLOOKUP(LEFT(F1840,7),'Reference_data '!G:G,'Reference_data '!H:H,"Second Error",0,1),_xlfn.XLOOKUP(LEFT(F1840,12),'Reference_data '!G:G,'Reference_data '!I:I,"First Error",0,1))</f>
        <v>PACKING</v>
      </c>
      <c r="L1840" s="63">
        <v>2791</v>
      </c>
      <c r="M1840" s="10" t="str">
        <f>VLOOKUP(L1840,'Reference_data '!$A$2:$B$17,2,0)</f>
        <v>Champak</v>
      </c>
      <c r="N1840" s="10" t="str">
        <f>VLOOKUP(L1840,'Reference_data '!$A$2:$C$18,3,0)</f>
        <v>ELE</v>
      </c>
      <c r="O1840" s="134">
        <v>45028</v>
      </c>
    </row>
    <row r="1841" spans="1:19" ht="26.5" customHeight="1" x14ac:dyDescent="0.35">
      <c r="A1841" s="30">
        <f t="shared" si="83"/>
        <v>15</v>
      </c>
      <c r="B1841" s="242" t="str">
        <f t="shared" si="82"/>
        <v/>
      </c>
      <c r="C1841" s="398">
        <v>13192077</v>
      </c>
      <c r="D1841" s="146">
        <v>45027</v>
      </c>
      <c r="E1841" s="34" t="s">
        <v>3056</v>
      </c>
      <c r="F1841" s="34" t="s">
        <v>133</v>
      </c>
      <c r="G1841" s="34" t="s">
        <v>10</v>
      </c>
      <c r="H1841" s="34" t="s">
        <v>223</v>
      </c>
      <c r="I1841" s="34" t="s">
        <v>611</v>
      </c>
      <c r="J1841" s="34" t="s">
        <v>300</v>
      </c>
      <c r="K1841" s="326" t="str">
        <f>IF(_xlfn.XLOOKUP(LEFT(F1841,12),'Reference_data '!G:G,'Reference_data '!I:I,"First Error",0,1)="First Error",_xlfn.XLOOKUP(LEFT(F1841,7),'Reference_data '!G:G,'Reference_data '!H:H,"Second Error",0,1),_xlfn.XLOOKUP(LEFT(F1841,12),'Reference_data '!G:G,'Reference_data '!I:I,"First Error",0,1))</f>
        <v>REFINERY-MULTISTOCK DEO REFINERY 200 TPD</v>
      </c>
      <c r="L1841" s="242"/>
      <c r="M1841" s="30" t="e">
        <f>VLOOKUP(L1841,'Reference_data '!$A$2:$B$17,2,0)</f>
        <v>#N/A</v>
      </c>
      <c r="N1841" s="30" t="e">
        <f>VLOOKUP(L1841,'Reference_data '!$A$2:$C$18,3,0)</f>
        <v>#N/A</v>
      </c>
      <c r="O1841" s="272">
        <v>45036</v>
      </c>
      <c r="S1841" s="139" t="s">
        <v>6258</v>
      </c>
    </row>
    <row r="1842" spans="1:19" ht="26.5" customHeight="1" x14ac:dyDescent="0.35">
      <c r="A1842" s="10">
        <f t="shared" si="83"/>
        <v>15</v>
      </c>
      <c r="B1842" s="63" t="str">
        <f t="shared" si="82"/>
        <v/>
      </c>
      <c r="C1842" s="398">
        <v>13192078</v>
      </c>
      <c r="D1842" s="146">
        <v>45027</v>
      </c>
      <c r="E1842" s="34" t="s">
        <v>3057</v>
      </c>
      <c r="F1842" s="34" t="s">
        <v>133</v>
      </c>
      <c r="G1842" s="34" t="s">
        <v>10</v>
      </c>
      <c r="H1842" s="34" t="s">
        <v>223</v>
      </c>
      <c r="I1842" s="34" t="s">
        <v>611</v>
      </c>
      <c r="J1842" s="34" t="s">
        <v>246</v>
      </c>
      <c r="K1842" s="4" t="str">
        <f>IF(_xlfn.XLOOKUP(LEFT(F1842,12),'Reference_data '!G:G,'Reference_data '!I:I,"First Error",0,1)="First Error",_xlfn.XLOOKUP(LEFT(F1842,7),'Reference_data '!G:G,'Reference_data '!H:H,"Second Error",0,1),_xlfn.XLOOKUP(LEFT(F1842,12),'Reference_data '!G:G,'Reference_data '!I:I,"First Error",0,1))</f>
        <v>REFINERY-MULTISTOCK DEO REFINERY 200 TPD</v>
      </c>
      <c r="M1842" s="10" t="e">
        <f>VLOOKUP(L1842,'Reference_data '!$A$2:$B$17,2,0)</f>
        <v>#N/A</v>
      </c>
      <c r="N1842" s="10" t="e">
        <f>VLOOKUP(L1842,'Reference_data '!$A$2:$C$18,3,0)</f>
        <v>#N/A</v>
      </c>
    </row>
    <row r="1843" spans="1:19" ht="26.5" customHeight="1" x14ac:dyDescent="0.35">
      <c r="A1843" s="10">
        <f t="shared" si="83"/>
        <v>15</v>
      </c>
      <c r="B1843" s="63" t="str">
        <f t="shared" si="82"/>
        <v/>
      </c>
      <c r="C1843" s="398">
        <v>13192079</v>
      </c>
      <c r="D1843" s="146">
        <v>45027</v>
      </c>
      <c r="E1843" s="34" t="s">
        <v>3058</v>
      </c>
      <c r="F1843" s="34" t="s">
        <v>133</v>
      </c>
      <c r="G1843" s="34" t="s">
        <v>10</v>
      </c>
      <c r="H1843" s="34" t="s">
        <v>223</v>
      </c>
      <c r="I1843" s="34" t="s">
        <v>611</v>
      </c>
      <c r="J1843" s="34" t="s">
        <v>246</v>
      </c>
      <c r="K1843" s="4" t="str">
        <f>IF(_xlfn.XLOOKUP(LEFT(F1843,12),'Reference_data '!G:G,'Reference_data '!I:I,"First Error",0,1)="First Error",_xlfn.XLOOKUP(LEFT(F1843,7),'Reference_data '!G:G,'Reference_data '!H:H,"Second Error",0,1),_xlfn.XLOOKUP(LEFT(F1843,12),'Reference_data '!G:G,'Reference_data '!I:I,"First Error",0,1))</f>
        <v>REFINERY-MULTISTOCK DEO REFINERY 200 TPD</v>
      </c>
      <c r="M1843" s="10" t="e">
        <f>VLOOKUP(L1843,'Reference_data '!$A$2:$B$17,2,0)</f>
        <v>#N/A</v>
      </c>
      <c r="N1843" s="10" t="e">
        <f>VLOOKUP(L1843,'Reference_data '!$A$2:$C$18,3,0)</f>
        <v>#N/A</v>
      </c>
    </row>
    <row r="1844" spans="1:19" ht="26.5" customHeight="1" x14ac:dyDescent="0.35">
      <c r="A1844" s="10">
        <f t="shared" si="83"/>
        <v>15</v>
      </c>
      <c r="B1844" s="63" t="str">
        <f t="shared" si="82"/>
        <v/>
      </c>
      <c r="C1844" s="398">
        <v>13192080</v>
      </c>
      <c r="D1844" s="146">
        <v>45027</v>
      </c>
      <c r="E1844" s="34" t="s">
        <v>3059</v>
      </c>
      <c r="F1844" s="34" t="s">
        <v>163</v>
      </c>
      <c r="G1844" s="34" t="s">
        <v>10</v>
      </c>
      <c r="H1844" s="34" t="s">
        <v>223</v>
      </c>
      <c r="I1844" s="34" t="s">
        <v>611</v>
      </c>
      <c r="J1844" s="34" t="s">
        <v>300</v>
      </c>
      <c r="K1844" s="4" t="str">
        <f>IF(_xlfn.XLOOKUP(LEFT(F1844,12),'Reference_data '!G:G,'Reference_data '!I:I,"First Error",0,1)="First Error",_xlfn.XLOOKUP(LEFT(F1844,7),'Reference_data '!G:G,'Reference_data '!H:H,"Second Error",0,1),_xlfn.XLOOKUP(LEFT(F1844,12),'Reference_data '!G:G,'Reference_data '!I:I,"First Error",0,1))</f>
        <v>REFINERY-REFINERY FRACTIONATION PLANT (RPO) 600 TPD</v>
      </c>
      <c r="M1844" s="10" t="e">
        <f>VLOOKUP(L1844,'Reference_data '!$A$2:$B$17,2,0)</f>
        <v>#N/A</v>
      </c>
      <c r="N1844" s="10" t="e">
        <f>VLOOKUP(L1844,'Reference_data '!$A$2:$C$18,3,0)</f>
        <v>#N/A</v>
      </c>
      <c r="O1844" s="134">
        <v>45036</v>
      </c>
      <c r="S1844" s="139" t="s">
        <v>6257</v>
      </c>
    </row>
    <row r="1845" spans="1:19" ht="26.5" customHeight="1" x14ac:dyDescent="0.35">
      <c r="A1845" s="10">
        <f t="shared" si="83"/>
        <v>15</v>
      </c>
      <c r="B1845" s="63" t="str">
        <f t="shared" si="82"/>
        <v/>
      </c>
      <c r="C1845" s="398">
        <v>13192081</v>
      </c>
      <c r="D1845" s="146">
        <v>45027</v>
      </c>
      <c r="E1845" s="34" t="s">
        <v>3060</v>
      </c>
      <c r="F1845" s="34" t="s">
        <v>163</v>
      </c>
      <c r="G1845" s="34" t="s">
        <v>10</v>
      </c>
      <c r="H1845" s="34" t="s">
        <v>223</v>
      </c>
      <c r="I1845" s="34" t="s">
        <v>611</v>
      </c>
      <c r="J1845" s="34" t="s">
        <v>300</v>
      </c>
      <c r="K1845" s="4" t="str">
        <f>IF(_xlfn.XLOOKUP(LEFT(F1845,12),'Reference_data '!G:G,'Reference_data '!I:I,"First Error",0,1)="First Error",_xlfn.XLOOKUP(LEFT(F1845,7),'Reference_data '!G:G,'Reference_data '!H:H,"Second Error",0,1),_xlfn.XLOOKUP(LEFT(F1845,12),'Reference_data '!G:G,'Reference_data '!I:I,"First Error",0,1))</f>
        <v>REFINERY-REFINERY FRACTIONATION PLANT (RPO) 600 TPD</v>
      </c>
      <c r="M1845" s="10" t="e">
        <f>VLOOKUP(L1845,'Reference_data '!$A$2:$B$17,2,0)</f>
        <v>#N/A</v>
      </c>
      <c r="N1845" s="10" t="e">
        <f>VLOOKUP(L1845,'Reference_data '!$A$2:$C$18,3,0)</f>
        <v>#N/A</v>
      </c>
      <c r="O1845" s="134">
        <v>45036</v>
      </c>
      <c r="S1845" s="139" t="s">
        <v>6257</v>
      </c>
    </row>
    <row r="1846" spans="1:19" ht="26.5" customHeight="1" x14ac:dyDescent="0.35">
      <c r="A1846" s="10">
        <f t="shared" si="83"/>
        <v>15</v>
      </c>
      <c r="B1846" s="63">
        <f t="shared" si="82"/>
        <v>15</v>
      </c>
      <c r="C1846" s="398">
        <v>13192087</v>
      </c>
      <c r="D1846" s="146">
        <v>45027</v>
      </c>
      <c r="E1846" s="34" t="s">
        <v>3061</v>
      </c>
      <c r="F1846" s="34" t="s">
        <v>632</v>
      </c>
      <c r="G1846" s="34" t="s">
        <v>10</v>
      </c>
      <c r="H1846" s="34" t="s">
        <v>218</v>
      </c>
      <c r="I1846" s="34" t="s">
        <v>285</v>
      </c>
      <c r="J1846" s="34" t="s">
        <v>220</v>
      </c>
      <c r="K1846" s="4" t="str">
        <f>IF(_xlfn.XLOOKUP(LEFT(F1846,12),'Reference_data '!G:G,'Reference_data '!I:I,"First Error",0,1)="First Error",_xlfn.XLOOKUP(LEFT(F1846,7),'Reference_data '!G:G,'Reference_data '!H:H,"Second Error",0,1),_xlfn.XLOOKUP(LEFT(F1846,12),'Reference_data '!G:G,'Reference_data '!I:I,"First Error",0,1))</f>
        <v>PACKING</v>
      </c>
      <c r="L1846" s="63">
        <v>2783</v>
      </c>
      <c r="M1846" s="10" t="str">
        <f>VLOOKUP(L1846,'Reference_data '!$A$2:$B$17,2,0)</f>
        <v>Vipul</v>
      </c>
      <c r="N1846" s="10" t="str">
        <f>VLOOKUP(L1846,'Reference_data '!$A$2:$C$18,3,0)</f>
        <v>MEC</v>
      </c>
      <c r="Q1846" s="134">
        <v>45027</v>
      </c>
      <c r="R1846" s="63">
        <v>1</v>
      </c>
    </row>
    <row r="1847" spans="1:19" ht="26.5" customHeight="1" x14ac:dyDescent="0.35">
      <c r="A1847" s="10">
        <f t="shared" si="83"/>
        <v>15</v>
      </c>
      <c r="B1847" s="63">
        <f t="shared" si="82"/>
        <v>15</v>
      </c>
      <c r="C1847" s="398">
        <v>13192088</v>
      </c>
      <c r="D1847" s="146">
        <v>45027</v>
      </c>
      <c r="E1847" s="34" t="s">
        <v>3062</v>
      </c>
      <c r="F1847" s="34" t="s">
        <v>1576</v>
      </c>
      <c r="G1847" s="34" t="s">
        <v>61</v>
      </c>
      <c r="H1847" s="34" t="s">
        <v>218</v>
      </c>
      <c r="I1847" s="34" t="s">
        <v>285</v>
      </c>
      <c r="J1847" s="34" t="s">
        <v>220</v>
      </c>
      <c r="K1847" s="4" t="str">
        <f>IF(_xlfn.XLOOKUP(LEFT(F1847,12),'Reference_data '!G:G,'Reference_data '!I:I,"First Error",0,1)="First Error",_xlfn.XLOOKUP(LEFT(F1847,7),'Reference_data '!G:G,'Reference_data '!H:H,"Second Error",0,1),_xlfn.XLOOKUP(LEFT(F1847,12),'Reference_data '!G:G,'Reference_data '!I:I,"First Error",0,1))</f>
        <v>PACKING</v>
      </c>
      <c r="L1847" s="63">
        <v>8</v>
      </c>
      <c r="M1847" s="10" t="s">
        <v>1034</v>
      </c>
      <c r="N1847" s="10" t="s">
        <v>61</v>
      </c>
      <c r="Q1847" s="134">
        <v>45027</v>
      </c>
      <c r="R1847" s="63">
        <v>0.3</v>
      </c>
      <c r="S1847" s="139" t="s">
        <v>3063</v>
      </c>
    </row>
    <row r="1848" spans="1:19" ht="26.5" customHeight="1" x14ac:dyDescent="0.35">
      <c r="A1848" s="10">
        <f t="shared" si="83"/>
        <v>15</v>
      </c>
      <c r="B1848" s="63">
        <f t="shared" si="82"/>
        <v>15</v>
      </c>
      <c r="C1848" s="398">
        <v>13192089</v>
      </c>
      <c r="D1848" s="146">
        <v>45027</v>
      </c>
      <c r="E1848" s="34" t="s">
        <v>3064</v>
      </c>
      <c r="F1848" s="34" t="s">
        <v>1328</v>
      </c>
      <c r="G1848" s="34" t="s">
        <v>61</v>
      </c>
      <c r="H1848" s="34" t="s">
        <v>218</v>
      </c>
      <c r="I1848" s="34" t="s">
        <v>285</v>
      </c>
      <c r="J1848" s="34" t="s">
        <v>220</v>
      </c>
      <c r="K1848" s="4" t="str">
        <f>IF(_xlfn.XLOOKUP(LEFT(F1848,12),'Reference_data '!G:G,'Reference_data '!I:I,"First Error",0,1)="First Error",_xlfn.XLOOKUP(LEFT(F1848,7),'Reference_data '!G:G,'Reference_data '!H:H,"Second Error",0,1),_xlfn.XLOOKUP(LEFT(F1848,12),'Reference_data '!G:G,'Reference_data '!I:I,"First Error",0,1))</f>
        <v>PACKING</v>
      </c>
      <c r="L1848" s="63">
        <v>8</v>
      </c>
      <c r="M1848" s="10" t="s">
        <v>1034</v>
      </c>
      <c r="N1848" s="10" t="s">
        <v>61</v>
      </c>
      <c r="Q1848" s="134">
        <v>45027</v>
      </c>
      <c r="R1848" s="63">
        <v>0.5</v>
      </c>
      <c r="S1848" s="139" t="s">
        <v>3065</v>
      </c>
    </row>
    <row r="1849" spans="1:19" ht="26.5" customHeight="1" x14ac:dyDescent="0.35">
      <c r="A1849" s="10">
        <f t="shared" ref="A1849:A1864" si="84">WEEKNUM($D1849,16)</f>
        <v>15</v>
      </c>
      <c r="B1849" s="63" t="str">
        <f t="shared" si="82"/>
        <v/>
      </c>
      <c r="C1849" s="147">
        <v>13192072</v>
      </c>
      <c r="D1849" s="146">
        <v>45027</v>
      </c>
      <c r="E1849" s="88" t="s">
        <v>3066</v>
      </c>
      <c r="F1849" s="88" t="s">
        <v>133</v>
      </c>
      <c r="G1849" s="88" t="s">
        <v>10</v>
      </c>
      <c r="H1849" s="88">
        <v>1</v>
      </c>
      <c r="I1849" s="88" t="s">
        <v>266</v>
      </c>
      <c r="J1849" s="34" t="s">
        <v>309</v>
      </c>
      <c r="K1849" s="4" t="str">
        <f>IF(_xlfn.XLOOKUP(LEFT(F1849,12),'Reference_data '!G:G,'Reference_data '!I:I,"First Error",0,1)="First Error",_xlfn.XLOOKUP(LEFT(F1849,7),'Reference_data '!G:G,'Reference_data '!H:H,"Second Error",0,1),_xlfn.XLOOKUP(LEFT(F1849,12),'Reference_data '!G:G,'Reference_data '!I:I,"First Error",0,1))</f>
        <v>REFINERY-MULTISTOCK DEO REFINERY 200 TPD</v>
      </c>
      <c r="L1849" s="63">
        <v>8</v>
      </c>
      <c r="M1849" s="10" t="s">
        <v>2776</v>
      </c>
      <c r="N1849" s="10" t="str">
        <f>VLOOKUP(L1849,'Reference_data '!$A$2:$C$18,3,0)</f>
        <v>EXT</v>
      </c>
      <c r="O1849" s="134">
        <v>45033</v>
      </c>
      <c r="P1849" s="134">
        <v>45034</v>
      </c>
    </row>
    <row r="1850" spans="1:19" ht="26.5" customHeight="1" x14ac:dyDescent="0.35">
      <c r="A1850" s="10">
        <f t="shared" si="84"/>
        <v>15</v>
      </c>
      <c r="B1850" s="63">
        <f t="shared" si="82"/>
        <v>1</v>
      </c>
      <c r="C1850" s="147">
        <v>13192094</v>
      </c>
      <c r="D1850" s="146">
        <v>45027</v>
      </c>
      <c r="E1850" s="88" t="s">
        <v>3067</v>
      </c>
      <c r="F1850" s="88" t="s">
        <v>394</v>
      </c>
      <c r="G1850" s="88" t="s">
        <v>61</v>
      </c>
      <c r="H1850" s="88">
        <v>2</v>
      </c>
      <c r="I1850" s="88" t="s">
        <v>238</v>
      </c>
      <c r="J1850" s="34" t="s">
        <v>220</v>
      </c>
      <c r="K1850" s="4" t="str">
        <f>IF(_xlfn.XLOOKUP(LEFT(F1850,12),'Reference_data '!G:G,'Reference_data '!I:I,"First Error",0,1)="First Error",_xlfn.XLOOKUP(LEFT(F1850,7),'Reference_data '!G:G,'Reference_data '!H:H,"Second Error",0,1),_xlfn.XLOOKUP(LEFT(F1850,12),'Reference_data '!G:G,'Reference_data '!I:I,"First Error",0,1))</f>
        <v>PACKING</v>
      </c>
      <c r="M1850" s="10" t="e">
        <f>VLOOKUP(L1850,'Reference_data '!$A$2:$B$17,2,0)</f>
        <v>#N/A</v>
      </c>
      <c r="N1850" s="10" t="e">
        <f>VLOOKUP(L1850,'Reference_data '!$A$2:$C$18,3,0)</f>
        <v>#N/A</v>
      </c>
    </row>
    <row r="1851" spans="1:19" ht="26.5" customHeight="1" x14ac:dyDescent="0.35">
      <c r="A1851" s="10">
        <f t="shared" si="84"/>
        <v>15</v>
      </c>
      <c r="B1851" s="63" t="str">
        <f t="shared" si="82"/>
        <v/>
      </c>
      <c r="C1851" s="147">
        <v>13192114</v>
      </c>
      <c r="D1851" s="146">
        <v>45027</v>
      </c>
      <c r="E1851" s="88" t="s">
        <v>3068</v>
      </c>
      <c r="F1851" s="88" t="s">
        <v>380</v>
      </c>
      <c r="G1851" s="88" t="s">
        <v>61</v>
      </c>
      <c r="H1851" s="88">
        <v>1</v>
      </c>
      <c r="I1851" s="88" t="s">
        <v>266</v>
      </c>
      <c r="J1851" s="34" t="s">
        <v>246</v>
      </c>
      <c r="K1851" s="4" t="str">
        <f>IF(_xlfn.XLOOKUP(LEFT(F1851,12),'Reference_data '!G:G,'Reference_data '!I:I,"First Error",0,1)="First Error",_xlfn.XLOOKUP(LEFT(F1851,7),'Reference_data '!G:G,'Reference_data '!H:H,"Second Error",0,1),_xlfn.XLOOKUP(LEFT(F1851,12),'Reference_data '!G:G,'Reference_data '!I:I,"First Error",0,1))</f>
        <v>RAW PRODUCT TANKFARM RMFG</v>
      </c>
      <c r="M1851" s="10" t="e">
        <f>VLOOKUP(L1851,'Reference_data '!$A$2:$B$17,2,0)</f>
        <v>#N/A</v>
      </c>
      <c r="N1851" s="10" t="e">
        <f>VLOOKUP(L1851,'Reference_data '!$A$2:$C$18,3,0)</f>
        <v>#N/A</v>
      </c>
    </row>
    <row r="1852" spans="1:19" ht="26.5" customHeight="1" x14ac:dyDescent="0.35">
      <c r="A1852" s="10">
        <f t="shared" si="84"/>
        <v>15</v>
      </c>
      <c r="B1852" s="63" t="str">
        <f t="shared" si="82"/>
        <v/>
      </c>
      <c r="C1852" s="147">
        <v>13192115</v>
      </c>
      <c r="D1852" s="146">
        <v>45027</v>
      </c>
      <c r="E1852" s="88" t="s">
        <v>6022</v>
      </c>
      <c r="F1852" s="88" t="s">
        <v>2369</v>
      </c>
      <c r="G1852" s="88" t="s">
        <v>10</v>
      </c>
      <c r="H1852" s="88">
        <v>1</v>
      </c>
      <c r="I1852" s="88" t="s">
        <v>266</v>
      </c>
      <c r="J1852" s="34" t="s">
        <v>215</v>
      </c>
      <c r="K1852" s="4" t="str">
        <f>IF(_xlfn.XLOOKUP(LEFT(F1852,12),'Reference_data '!G:G,'Reference_data '!I:I,"First Error",0,1)="First Error",_xlfn.XLOOKUP(LEFT(F1852,7),'Reference_data '!G:G,'Reference_data '!H:H,"Second Error",0,1),_xlfn.XLOOKUP(LEFT(F1852,12),'Reference_data '!G:G,'Reference_data '!I:I,"First Error",0,1))</f>
        <v>REFINERY-NEW CIE PLANT  300 TPD</v>
      </c>
      <c r="L1852" s="63">
        <v>8</v>
      </c>
      <c r="M1852" s="10" t="s">
        <v>2776</v>
      </c>
      <c r="N1852" s="10" t="str">
        <f>VLOOKUP(L1852,'Reference_data '!$A$2:$C$18,3,0)</f>
        <v>EXT</v>
      </c>
      <c r="O1852" s="134">
        <v>45033</v>
      </c>
    </row>
    <row r="1853" spans="1:19" ht="26.5" customHeight="1" x14ac:dyDescent="0.35">
      <c r="A1853" s="10">
        <f t="shared" si="84"/>
        <v>15</v>
      </c>
      <c r="B1853" s="63">
        <f t="shared" si="82"/>
        <v>15</v>
      </c>
      <c r="C1853" s="147">
        <v>13192347</v>
      </c>
      <c r="D1853" s="146">
        <v>45027</v>
      </c>
      <c r="E1853" s="88" t="s">
        <v>3069</v>
      </c>
      <c r="F1853" s="88" t="s">
        <v>80</v>
      </c>
      <c r="G1853" s="88" t="s">
        <v>10</v>
      </c>
      <c r="H1853" s="88">
        <v>2</v>
      </c>
      <c r="I1853" s="88" t="s">
        <v>382</v>
      </c>
      <c r="J1853" s="34" t="s">
        <v>220</v>
      </c>
      <c r="K1853" s="4" t="str">
        <f>IF(_xlfn.XLOOKUP(LEFT(F1853,12),'Reference_data '!G:G,'Reference_data '!I:I,"First Error",0,1)="First Error",_xlfn.XLOOKUP(LEFT(F1853,7),'Reference_data '!G:G,'Reference_data '!H:H,"Second Error",0,1),_xlfn.XLOOKUP(LEFT(F1853,12),'Reference_data '!G:G,'Reference_data '!I:I,"First Error",0,1))</f>
        <v>PACKING</v>
      </c>
      <c r="L1853" s="63">
        <v>2784</v>
      </c>
      <c r="M1853" s="10" t="str">
        <f>VLOOKUP(L1853,'Reference_data '!$A$2:$B$17,2,0)</f>
        <v>Jignesh</v>
      </c>
      <c r="N1853" s="10" t="str">
        <f>VLOOKUP(L1853,'Reference_data '!$A$2:$C$18,3,0)</f>
        <v>MEC</v>
      </c>
      <c r="Q1853" s="134">
        <v>45027</v>
      </c>
      <c r="R1853" s="63">
        <v>0.5</v>
      </c>
      <c r="S1853" s="139" t="s">
        <v>3070</v>
      </c>
    </row>
    <row r="1854" spans="1:19" ht="26.5" customHeight="1" x14ac:dyDescent="0.35">
      <c r="A1854" s="10">
        <f t="shared" si="84"/>
        <v>15</v>
      </c>
      <c r="B1854" s="63">
        <f t="shared" si="82"/>
        <v>15</v>
      </c>
      <c r="C1854" s="147">
        <v>13192348</v>
      </c>
      <c r="D1854" s="146">
        <v>45027</v>
      </c>
      <c r="E1854" s="88" t="s">
        <v>3071</v>
      </c>
      <c r="F1854" s="88" t="s">
        <v>80</v>
      </c>
      <c r="G1854" s="88" t="s">
        <v>10</v>
      </c>
      <c r="H1854" s="88">
        <v>1</v>
      </c>
      <c r="I1854" s="88" t="s">
        <v>382</v>
      </c>
      <c r="J1854" s="34" t="s">
        <v>220</v>
      </c>
      <c r="K1854" s="4" t="str">
        <f>IF(_xlfn.XLOOKUP(LEFT(F1854,12),'Reference_data '!G:G,'Reference_data '!I:I,"First Error",0,1)="First Error",_xlfn.XLOOKUP(LEFT(F1854,7),'Reference_data '!G:G,'Reference_data '!H:H,"Second Error",0,1),_xlfn.XLOOKUP(LEFT(F1854,12),'Reference_data '!G:G,'Reference_data '!I:I,"First Error",0,1))</f>
        <v>PACKING</v>
      </c>
      <c r="L1854" s="63">
        <v>2784</v>
      </c>
      <c r="M1854" s="10" t="str">
        <f>VLOOKUP(L1854,'Reference_data '!$A$2:$B$17,2,0)</f>
        <v>Jignesh</v>
      </c>
      <c r="N1854" s="10" t="str">
        <f>VLOOKUP(L1854,'Reference_data '!$A$2:$C$18,3,0)</f>
        <v>MEC</v>
      </c>
      <c r="Q1854" s="134">
        <v>45027</v>
      </c>
      <c r="R1854" s="63">
        <v>0.5</v>
      </c>
      <c r="S1854" s="139" t="s">
        <v>3072</v>
      </c>
    </row>
    <row r="1855" spans="1:19" ht="26.5" customHeight="1" x14ac:dyDescent="0.35">
      <c r="A1855" s="10">
        <f t="shared" si="84"/>
        <v>15</v>
      </c>
      <c r="B1855" s="63" t="str">
        <f t="shared" si="82"/>
        <v/>
      </c>
      <c r="C1855" s="147">
        <v>13192697</v>
      </c>
      <c r="D1855" s="146">
        <v>45028</v>
      </c>
      <c r="E1855" s="88" t="s">
        <v>3073</v>
      </c>
      <c r="F1855" s="88" t="s">
        <v>186</v>
      </c>
      <c r="G1855" s="88" t="s">
        <v>10</v>
      </c>
      <c r="H1855" s="88">
        <v>1</v>
      </c>
      <c r="I1855" s="88" t="s">
        <v>238</v>
      </c>
      <c r="J1855" s="34" t="s">
        <v>300</v>
      </c>
      <c r="K1855" s="4" t="str">
        <f>IF(_xlfn.XLOOKUP(LEFT(F1855,12),'Reference_data '!G:G,'Reference_data '!I:I,"First Error",0,1)="First Error",_xlfn.XLOOKUP(LEFT(F1855,7),'Reference_data '!G:G,'Reference_data '!H:H,"Second Error",0,1),_xlfn.XLOOKUP(LEFT(F1855,12),'Reference_data '!G:G,'Reference_data '!I:I,"First Error",0,1))</f>
        <v>PACKING-MOULDING PLANT</v>
      </c>
      <c r="L1855" s="63">
        <v>8</v>
      </c>
      <c r="M1855" s="10" t="s">
        <v>5964</v>
      </c>
      <c r="N1855" s="10" t="str">
        <f>VLOOKUP(L1855,'Reference_data '!$A$2:$C$18,3,0)</f>
        <v>EXT</v>
      </c>
      <c r="O1855" s="134">
        <v>45033</v>
      </c>
      <c r="P1855" s="134">
        <v>45034</v>
      </c>
      <c r="S1855" s="139" t="s">
        <v>6109</v>
      </c>
    </row>
    <row r="1856" spans="1:19" ht="26.5" customHeight="1" x14ac:dyDescent="0.35">
      <c r="A1856" s="10">
        <f t="shared" si="84"/>
        <v>15</v>
      </c>
      <c r="B1856" s="63">
        <f t="shared" si="82"/>
        <v>15</v>
      </c>
      <c r="C1856" s="398">
        <v>13192765</v>
      </c>
      <c r="D1856" s="146">
        <v>45028</v>
      </c>
      <c r="E1856" s="34" t="s">
        <v>3074</v>
      </c>
      <c r="F1856" s="34" t="s">
        <v>1100</v>
      </c>
      <c r="G1856" s="34" t="s">
        <v>61</v>
      </c>
      <c r="H1856" s="34" t="s">
        <v>218</v>
      </c>
      <c r="I1856" s="34" t="s">
        <v>285</v>
      </c>
      <c r="J1856" s="34" t="s">
        <v>220</v>
      </c>
      <c r="K1856" s="4" t="str">
        <f>IF(_xlfn.XLOOKUP(LEFT(F1856,12),'Reference_data '!G:G,'Reference_data '!I:I,"First Error",0,1)="First Error",_xlfn.XLOOKUP(LEFT(F1856,7),'Reference_data '!G:G,'Reference_data '!H:H,"Second Error",0,1),_xlfn.XLOOKUP(LEFT(F1856,12),'Reference_data '!G:G,'Reference_data '!I:I,"First Error",0,1))</f>
        <v>PACKING</v>
      </c>
      <c r="L1856" s="63">
        <v>2791</v>
      </c>
      <c r="M1856" s="10" t="str">
        <f>VLOOKUP(L1856,'Reference_data '!$A$2:$B$17,2,0)</f>
        <v>Champak</v>
      </c>
      <c r="N1856" s="10" t="str">
        <f>VLOOKUP(L1856,'Reference_data '!$A$2:$C$18,3,0)</f>
        <v>ELE</v>
      </c>
      <c r="O1856" s="134">
        <v>45028</v>
      </c>
      <c r="Q1856" s="134">
        <v>45028</v>
      </c>
      <c r="R1856" s="63">
        <v>1</v>
      </c>
    </row>
    <row r="1857" spans="1:27" ht="26.5" customHeight="1" x14ac:dyDescent="0.35">
      <c r="A1857" s="10">
        <f t="shared" si="84"/>
        <v>15</v>
      </c>
      <c r="B1857" s="63">
        <f t="shared" si="82"/>
        <v>15</v>
      </c>
      <c r="C1857" s="398">
        <v>13192766</v>
      </c>
      <c r="D1857" s="146">
        <v>45028</v>
      </c>
      <c r="E1857" s="34" t="s">
        <v>3075</v>
      </c>
      <c r="F1857" s="34" t="s">
        <v>80</v>
      </c>
      <c r="G1857" s="34" t="s">
        <v>61</v>
      </c>
      <c r="H1857" s="34" t="s">
        <v>218</v>
      </c>
      <c r="I1857" s="34" t="s">
        <v>285</v>
      </c>
      <c r="J1857" s="34" t="s">
        <v>220</v>
      </c>
      <c r="K1857" s="4" t="str">
        <f>IF(_xlfn.XLOOKUP(LEFT(F1857,12),'Reference_data '!G:G,'Reference_data '!I:I,"First Error",0,1)="First Error",_xlfn.XLOOKUP(LEFT(F1857,7),'Reference_data '!G:G,'Reference_data '!H:H,"Second Error",0,1),_xlfn.XLOOKUP(LEFT(F1857,12),'Reference_data '!G:G,'Reference_data '!I:I,"First Error",0,1))</f>
        <v>PACKING</v>
      </c>
      <c r="L1857" s="63">
        <v>2784</v>
      </c>
      <c r="M1857" s="10" t="str">
        <f>VLOOKUP(L1857,'Reference_data '!$A$2:$B$17,2,0)</f>
        <v>Jignesh</v>
      </c>
      <c r="N1857" s="10" t="str">
        <f>VLOOKUP(L1857,'Reference_data '!$A$2:$C$18,3,0)</f>
        <v>MEC</v>
      </c>
      <c r="O1857" s="134">
        <v>45028</v>
      </c>
      <c r="Q1857" s="134">
        <v>45028</v>
      </c>
      <c r="R1857" s="63">
        <v>1</v>
      </c>
    </row>
    <row r="1858" spans="1:27" ht="26.5" customHeight="1" x14ac:dyDescent="0.35">
      <c r="A1858" s="10">
        <f t="shared" si="84"/>
        <v>15</v>
      </c>
      <c r="B1858" s="63">
        <f t="shared" ref="B1858" si="85">IF(J1858="COMP",WEEKNUM(Q1858,16),"")</f>
        <v>15</v>
      </c>
      <c r="C1858" s="398">
        <v>13192767</v>
      </c>
      <c r="D1858" s="146">
        <v>45028</v>
      </c>
      <c r="E1858" s="34" t="s">
        <v>3076</v>
      </c>
      <c r="F1858" s="34" t="s">
        <v>828</v>
      </c>
      <c r="G1858" s="34" t="s">
        <v>61</v>
      </c>
      <c r="H1858" s="34" t="s">
        <v>218</v>
      </c>
      <c r="I1858" s="34" t="s">
        <v>285</v>
      </c>
      <c r="J1858" s="34" t="s">
        <v>220</v>
      </c>
      <c r="K1858" s="4" t="str">
        <f>IF(_xlfn.XLOOKUP(LEFT(F1858,12),'Reference_data '!G:G,'Reference_data '!I:I,"First Error",0,1)="First Error",_xlfn.XLOOKUP(LEFT(F1858,7),'Reference_data '!G:G,'Reference_data '!H:H,"Second Error",0,1),_xlfn.XLOOKUP(LEFT(F1858,12),'Reference_data '!G:G,'Reference_data '!I:I,"First Error",0,1))</f>
        <v>PACKING</v>
      </c>
      <c r="L1858" s="63">
        <v>8</v>
      </c>
      <c r="M1858" s="10" t="s">
        <v>1128</v>
      </c>
      <c r="N1858" s="10" t="str">
        <f>VLOOKUP(L1858,'Reference_data '!$A$2:$C$18,3,0)</f>
        <v>EXT</v>
      </c>
      <c r="O1858" s="134">
        <v>45028</v>
      </c>
      <c r="Q1858" s="134">
        <v>45028</v>
      </c>
      <c r="R1858" s="63">
        <v>0.5</v>
      </c>
      <c r="S1858" s="139" t="s">
        <v>3077</v>
      </c>
      <c r="AA1858" s="64" t="s">
        <v>140</v>
      </c>
    </row>
    <row r="1859" spans="1:27" ht="26.5" customHeight="1" x14ac:dyDescent="0.35">
      <c r="A1859" s="10">
        <f t="shared" si="84"/>
        <v>15</v>
      </c>
      <c r="B1859" s="63">
        <f t="shared" si="82"/>
        <v>15</v>
      </c>
      <c r="C1859" s="398">
        <v>13192767</v>
      </c>
      <c r="D1859" s="146">
        <v>45028</v>
      </c>
      <c r="E1859" s="34" t="s">
        <v>3076</v>
      </c>
      <c r="F1859" s="34" t="s">
        <v>828</v>
      </c>
      <c r="G1859" s="34" t="s">
        <v>61</v>
      </c>
      <c r="H1859" s="34" t="s">
        <v>218</v>
      </c>
      <c r="I1859" s="34" t="s">
        <v>285</v>
      </c>
      <c r="J1859" s="34" t="s">
        <v>220</v>
      </c>
      <c r="K1859" s="4" t="str">
        <f>IF(_xlfn.XLOOKUP(LEFT(F1859,12),'Reference_data '!G:G,'Reference_data '!I:I,"First Error",0,1)="First Error",_xlfn.XLOOKUP(LEFT(F1859,7),'Reference_data '!G:G,'Reference_data '!H:H,"Second Error",0,1),_xlfn.XLOOKUP(LEFT(F1859,12),'Reference_data '!G:G,'Reference_data '!I:I,"First Error",0,1))</f>
        <v>PACKING</v>
      </c>
      <c r="L1859" s="63">
        <v>2790</v>
      </c>
      <c r="M1859" s="10" t="str">
        <f>VLOOKUP(L1859,'Reference_data '!$A$2:$B$17,2,0)</f>
        <v>Ronak</v>
      </c>
      <c r="N1859" s="10" t="str">
        <f>VLOOKUP(L1859,'Reference_data '!$A$2:$C$18,3,0)</f>
        <v>ELE</v>
      </c>
      <c r="O1859" s="134">
        <v>45028</v>
      </c>
      <c r="Q1859" s="134">
        <v>45028</v>
      </c>
      <c r="R1859" s="63">
        <v>0.5</v>
      </c>
    </row>
    <row r="1860" spans="1:27" ht="26.5" customHeight="1" x14ac:dyDescent="0.35">
      <c r="A1860" s="10">
        <f t="shared" si="84"/>
        <v>15</v>
      </c>
      <c r="B1860" s="63">
        <f t="shared" si="82"/>
        <v>15</v>
      </c>
      <c r="C1860" s="398">
        <v>13192768</v>
      </c>
      <c r="D1860" s="146">
        <v>45028</v>
      </c>
      <c r="E1860" s="34" t="s">
        <v>3078</v>
      </c>
      <c r="F1860" s="34" t="s">
        <v>1563</v>
      </c>
      <c r="G1860" s="34" t="s">
        <v>61</v>
      </c>
      <c r="H1860" s="34" t="s">
        <v>218</v>
      </c>
      <c r="I1860" s="34" t="s">
        <v>285</v>
      </c>
      <c r="J1860" s="34" t="s">
        <v>220</v>
      </c>
      <c r="K1860" s="4" t="str">
        <f>IF(_xlfn.XLOOKUP(LEFT(F1860,12),'Reference_data '!G:G,'Reference_data '!I:I,"First Error",0,1)="First Error",_xlfn.XLOOKUP(LEFT(F1860,7),'Reference_data '!G:G,'Reference_data '!H:H,"Second Error",0,1),_xlfn.XLOOKUP(LEFT(F1860,12),'Reference_data '!G:G,'Reference_data '!I:I,"First Error",0,1))</f>
        <v>PACKING</v>
      </c>
      <c r="L1860" s="63">
        <v>2790</v>
      </c>
      <c r="M1860" s="10" t="str">
        <f>VLOOKUP(L1860,'Reference_data '!$A$2:$B$17,2,0)</f>
        <v>Ronak</v>
      </c>
      <c r="N1860" s="10" t="str">
        <f>VLOOKUP(L1860,'Reference_data '!$A$2:$C$18,3,0)</f>
        <v>ELE</v>
      </c>
      <c r="O1860" s="134">
        <v>45028</v>
      </c>
      <c r="Q1860" s="134">
        <v>45028</v>
      </c>
      <c r="R1860" s="63">
        <v>0.5</v>
      </c>
      <c r="S1860" s="139" t="s">
        <v>3079</v>
      </c>
      <c r="AA1860" s="64" t="s">
        <v>140</v>
      </c>
    </row>
    <row r="1861" spans="1:27" ht="26.5" customHeight="1" x14ac:dyDescent="0.35">
      <c r="A1861" s="10">
        <f t="shared" si="84"/>
        <v>15</v>
      </c>
      <c r="B1861" s="63">
        <f t="shared" si="82"/>
        <v>15</v>
      </c>
      <c r="C1861" s="398">
        <v>13192829</v>
      </c>
      <c r="D1861" s="146">
        <v>45028</v>
      </c>
      <c r="E1861" s="34" t="s">
        <v>3080</v>
      </c>
      <c r="F1861" s="34" t="s">
        <v>1069</v>
      </c>
      <c r="G1861" s="34" t="s">
        <v>92</v>
      </c>
      <c r="H1861" s="34" t="s">
        <v>218</v>
      </c>
      <c r="I1861" s="34" t="s">
        <v>468</v>
      </c>
      <c r="J1861" s="34" t="s">
        <v>220</v>
      </c>
      <c r="K1861" s="4" t="str">
        <f>IF(_xlfn.XLOOKUP(LEFT(F1861,12),'Reference_data '!G:G,'Reference_data '!I:I,"First Error",0,1)="First Error",_xlfn.XLOOKUP(LEFT(F1861,7),'Reference_data '!G:G,'Reference_data '!H:H,"Second Error",0,1),_xlfn.XLOOKUP(LEFT(F1861,12),'Reference_data '!G:G,'Reference_data '!I:I,"First Error",0,1))</f>
        <v>BAKERY 96 TON</v>
      </c>
      <c r="L1861" s="63">
        <v>2799</v>
      </c>
      <c r="M1861" s="10" t="str">
        <f>VLOOKUP(L1861,'Reference_data '!$A$2:$B$17,2,0)</f>
        <v>Prakash</v>
      </c>
      <c r="N1861" s="10" t="str">
        <f>VLOOKUP(L1861,'Reference_data '!$A$2:$C$18,3,0)</f>
        <v>INS</v>
      </c>
      <c r="O1861" s="134">
        <v>45028</v>
      </c>
      <c r="Q1861" s="134">
        <v>45028</v>
      </c>
      <c r="R1861" s="63">
        <v>1</v>
      </c>
    </row>
    <row r="1862" spans="1:27" ht="26.5" customHeight="1" x14ac:dyDescent="0.35">
      <c r="A1862" s="10">
        <f t="shared" si="84"/>
        <v>15</v>
      </c>
      <c r="B1862" s="63" t="str">
        <f t="shared" si="82"/>
        <v/>
      </c>
      <c r="C1862" s="398">
        <v>13192830</v>
      </c>
      <c r="D1862" s="146">
        <v>45028</v>
      </c>
      <c r="E1862" s="34" t="s">
        <v>3081</v>
      </c>
      <c r="F1862" s="34" t="s">
        <v>1602</v>
      </c>
      <c r="G1862" s="34" t="s">
        <v>92</v>
      </c>
      <c r="H1862" s="34" t="s">
        <v>218</v>
      </c>
      <c r="I1862" s="34" t="s">
        <v>468</v>
      </c>
      <c r="J1862" s="34" t="s">
        <v>300</v>
      </c>
      <c r="K1862" s="4" t="str">
        <f>IF(_xlfn.XLOOKUP(LEFT(F1862,12),'Reference_data '!G:G,'Reference_data '!I:I,"First Error",0,1)="First Error",_xlfn.XLOOKUP(LEFT(F1862,7),'Reference_data '!G:G,'Reference_data '!H:H,"Second Error",0,1),_xlfn.XLOOKUP(LEFT(F1862,12),'Reference_data '!G:G,'Reference_data '!I:I,"First Error",0,1))</f>
        <v>BAKERY 96 TON</v>
      </c>
      <c r="M1862" s="10" t="e">
        <f>VLOOKUP(L1862,'Reference_data '!$A$2:$B$17,2,0)</f>
        <v>#N/A</v>
      </c>
      <c r="N1862" s="10" t="e">
        <f>VLOOKUP(L1862,'Reference_data '!$A$2:$C$18,3,0)</f>
        <v>#N/A</v>
      </c>
      <c r="O1862" s="134">
        <v>45030</v>
      </c>
    </row>
    <row r="1863" spans="1:27" ht="26.5" customHeight="1" x14ac:dyDescent="0.35">
      <c r="A1863" s="10">
        <f t="shared" si="84"/>
        <v>15</v>
      </c>
      <c r="B1863" s="63" t="str">
        <f t="shared" si="82"/>
        <v/>
      </c>
      <c r="C1863" s="398">
        <v>13192831</v>
      </c>
      <c r="D1863" s="146">
        <v>45028</v>
      </c>
      <c r="E1863" s="34" t="s">
        <v>3082</v>
      </c>
      <c r="F1863" s="34" t="s">
        <v>904</v>
      </c>
      <c r="G1863" s="34" t="s">
        <v>10</v>
      </c>
      <c r="H1863" s="34" t="s">
        <v>218</v>
      </c>
      <c r="I1863" s="34" t="s">
        <v>468</v>
      </c>
      <c r="J1863" s="34" t="s">
        <v>302</v>
      </c>
      <c r="K1863" s="4" t="str">
        <f>IF(_xlfn.XLOOKUP(LEFT(F1863,12),'Reference_data '!G:G,'Reference_data '!I:I,"First Error",0,1)="First Error",_xlfn.XLOOKUP(LEFT(F1863,7),'Reference_data '!G:G,'Reference_data '!H:H,"Second Error",0,1),_xlfn.XLOOKUP(LEFT(F1863,12),'Reference_data '!G:G,'Reference_data '!I:I,"First Error",0,1))</f>
        <v>BAKERY 96 TON</v>
      </c>
      <c r="M1863" s="10" t="s">
        <v>5964</v>
      </c>
      <c r="N1863" s="10" t="e">
        <f>VLOOKUP(L1863,'Reference_data '!$A$2:$C$18,3,0)</f>
        <v>#N/A</v>
      </c>
      <c r="O1863" s="134">
        <v>45028</v>
      </c>
      <c r="S1863" s="139" t="s">
        <v>1774</v>
      </c>
    </row>
    <row r="1864" spans="1:27" ht="26.5" customHeight="1" x14ac:dyDescent="0.35">
      <c r="A1864" s="10">
        <f t="shared" si="84"/>
        <v>15</v>
      </c>
      <c r="B1864" s="63">
        <f t="shared" si="82"/>
        <v>15</v>
      </c>
      <c r="C1864" s="398">
        <v>13192833</v>
      </c>
      <c r="D1864" s="146">
        <v>45028</v>
      </c>
      <c r="E1864" s="34" t="s">
        <v>3083</v>
      </c>
      <c r="F1864" s="34" t="s">
        <v>441</v>
      </c>
      <c r="G1864" s="34" t="s">
        <v>61</v>
      </c>
      <c r="H1864" s="34" t="s">
        <v>218</v>
      </c>
      <c r="I1864" s="34" t="s">
        <v>238</v>
      </c>
      <c r="J1864" s="34" t="s">
        <v>220</v>
      </c>
      <c r="K1864" s="4" t="str">
        <f>IF(_xlfn.XLOOKUP(LEFT(F1864,12),'Reference_data '!G:G,'Reference_data '!I:I,"First Error",0,1)="First Error",_xlfn.XLOOKUP(LEFT(F1864,7),'Reference_data '!G:G,'Reference_data '!H:H,"Second Error",0,1),_xlfn.XLOOKUP(LEFT(F1864,12),'Reference_data '!G:G,'Reference_data '!I:I,"First Error",0,1))</f>
        <v>PACKING-MOULDING PLANT</v>
      </c>
      <c r="L1864" s="63">
        <v>2791</v>
      </c>
      <c r="M1864" s="10" t="str">
        <f>VLOOKUP(L1864,'Reference_data '!$A$2:$B$17,2,0)</f>
        <v>Champak</v>
      </c>
      <c r="N1864" s="10" t="str">
        <f>VLOOKUP(L1864,'Reference_data '!$A$2:$C$18,3,0)</f>
        <v>ELE</v>
      </c>
      <c r="O1864" s="134">
        <v>45028</v>
      </c>
      <c r="Q1864" s="134">
        <v>45028</v>
      </c>
      <c r="R1864" s="63">
        <v>1</v>
      </c>
    </row>
    <row r="1865" spans="1:27" ht="26.5" customHeight="1" x14ac:dyDescent="0.35">
      <c r="A1865" s="10">
        <f t="shared" ref="A1865:A1920" si="86">WEEKNUM($D1865,16)</f>
        <v>15</v>
      </c>
      <c r="B1865" s="63">
        <f t="shared" si="82"/>
        <v>15</v>
      </c>
      <c r="C1865" s="147" t="s">
        <v>3084</v>
      </c>
      <c r="D1865" s="146">
        <v>45028</v>
      </c>
      <c r="E1865" s="34" t="s">
        <v>3085</v>
      </c>
      <c r="F1865" s="34" t="s">
        <v>80</v>
      </c>
      <c r="G1865" s="34" t="s">
        <v>92</v>
      </c>
      <c r="H1865" s="34" t="s">
        <v>237</v>
      </c>
      <c r="I1865" s="34" t="s">
        <v>382</v>
      </c>
      <c r="J1865" s="34" t="s">
        <v>220</v>
      </c>
      <c r="K1865" s="4" t="str">
        <f>IF(_xlfn.XLOOKUP(LEFT(F1865,12),'Reference_data '!G:G,'Reference_data '!I:I,"First Error",0,1)="First Error",_xlfn.XLOOKUP(LEFT(F1865,7),'Reference_data '!G:G,'Reference_data '!H:H,"Second Error",0,1),_xlfn.XLOOKUP(LEFT(F1865,12),'Reference_data '!G:G,'Reference_data '!I:I,"First Error",0,1))</f>
        <v>PACKING</v>
      </c>
      <c r="L1865" s="63">
        <v>2799</v>
      </c>
      <c r="M1865" s="10" t="str">
        <f>VLOOKUP(L1865,'Reference_data '!$A$2:$B$17,2,0)</f>
        <v>Prakash</v>
      </c>
      <c r="N1865" s="10" t="str">
        <f>VLOOKUP(L1865,'Reference_data '!$A$2:$C$18,3,0)</f>
        <v>INS</v>
      </c>
      <c r="O1865" s="134">
        <v>45028</v>
      </c>
      <c r="Q1865" s="134">
        <v>45028</v>
      </c>
      <c r="R1865" s="63">
        <v>1</v>
      </c>
      <c r="S1865" s="139" t="s">
        <v>3086</v>
      </c>
      <c r="AA1865" s="64" t="s">
        <v>140</v>
      </c>
    </row>
    <row r="1866" spans="1:27" ht="26.5" customHeight="1" x14ac:dyDescent="0.35">
      <c r="A1866" s="10">
        <f t="shared" si="86"/>
        <v>15</v>
      </c>
      <c r="B1866" s="63">
        <f t="shared" si="82"/>
        <v>15</v>
      </c>
      <c r="C1866" s="147" t="s">
        <v>3087</v>
      </c>
      <c r="D1866" s="146">
        <v>45028</v>
      </c>
      <c r="E1866" s="34" t="s">
        <v>2216</v>
      </c>
      <c r="F1866" s="34" t="s">
        <v>441</v>
      </c>
      <c r="G1866" s="34" t="s">
        <v>92</v>
      </c>
      <c r="H1866" s="34" t="s">
        <v>223</v>
      </c>
      <c r="I1866" s="34" t="s">
        <v>238</v>
      </c>
      <c r="J1866" s="34" t="s">
        <v>220</v>
      </c>
      <c r="K1866" s="4" t="str">
        <f>IF(_xlfn.XLOOKUP(LEFT(F1866,12),'Reference_data '!G:G,'Reference_data '!I:I,"First Error",0,1)="First Error",_xlfn.XLOOKUP(LEFT(F1866,7),'Reference_data '!G:G,'Reference_data '!H:H,"Second Error",0,1),_xlfn.XLOOKUP(LEFT(F1866,12),'Reference_data '!G:G,'Reference_data '!I:I,"First Error",0,1))</f>
        <v>PACKING-MOULDING PLANT</v>
      </c>
      <c r="L1866" s="63">
        <v>2799</v>
      </c>
      <c r="M1866" s="10" t="str">
        <f>VLOOKUP(L1866,'Reference_data '!$A$2:$B$17,2,0)</f>
        <v>Prakash</v>
      </c>
      <c r="N1866" s="10" t="str">
        <f>VLOOKUP(L1866,'Reference_data '!$A$2:$C$18,3,0)</f>
        <v>INS</v>
      </c>
      <c r="O1866" s="134">
        <v>45028</v>
      </c>
      <c r="Q1866" s="134">
        <v>45028</v>
      </c>
      <c r="R1866" s="63">
        <v>0.8</v>
      </c>
    </row>
    <row r="1867" spans="1:27" ht="26.5" customHeight="1" x14ac:dyDescent="0.35">
      <c r="A1867" s="10">
        <f t="shared" si="86"/>
        <v>15</v>
      </c>
      <c r="B1867" s="63">
        <f t="shared" si="82"/>
        <v>15</v>
      </c>
      <c r="C1867" s="147" t="s">
        <v>3088</v>
      </c>
      <c r="D1867" s="146">
        <v>45028</v>
      </c>
      <c r="E1867" s="34" t="s">
        <v>3089</v>
      </c>
      <c r="F1867" s="34" t="s">
        <v>3090</v>
      </c>
      <c r="G1867" s="34" t="s">
        <v>10</v>
      </c>
      <c r="H1867" s="34" t="s">
        <v>218</v>
      </c>
      <c r="I1867" s="34" t="s">
        <v>238</v>
      </c>
      <c r="J1867" s="34" t="s">
        <v>220</v>
      </c>
      <c r="K1867" s="4" t="str">
        <f>IF(_xlfn.XLOOKUP(LEFT(F1867,12),'Reference_data '!G:G,'Reference_data '!I:I,"First Error",0,1)="First Error",_xlfn.XLOOKUP(LEFT(F1867,7),'Reference_data '!G:G,'Reference_data '!H:H,"Second Error",0,1),_xlfn.XLOOKUP(LEFT(F1867,12),'Reference_data '!G:G,'Reference_data '!I:I,"First Error",0,1))</f>
        <v>PACKING</v>
      </c>
      <c r="L1867" s="63">
        <v>2784</v>
      </c>
      <c r="M1867" s="10" t="str">
        <f>VLOOKUP(L1867,'Reference_data '!$A$2:$B$17,2,0)</f>
        <v>Jignesh</v>
      </c>
      <c r="N1867" s="10" t="str">
        <f>VLOOKUP(L1867,'Reference_data '!$A$2:$C$18,3,0)</f>
        <v>MEC</v>
      </c>
      <c r="O1867" s="134">
        <v>45028</v>
      </c>
      <c r="Q1867" s="134">
        <v>45028</v>
      </c>
      <c r="R1867" s="63">
        <v>3</v>
      </c>
      <c r="S1867" s="139" t="s">
        <v>221</v>
      </c>
      <c r="AA1867" s="64" t="s">
        <v>14</v>
      </c>
    </row>
    <row r="1868" spans="1:27" ht="26.5" customHeight="1" x14ac:dyDescent="0.35">
      <c r="A1868" s="10">
        <f t="shared" si="86"/>
        <v>15</v>
      </c>
      <c r="B1868" s="63" t="str">
        <f t="shared" si="82"/>
        <v/>
      </c>
      <c r="C1868" s="147" t="s">
        <v>3091</v>
      </c>
      <c r="D1868" s="146">
        <v>45028</v>
      </c>
      <c r="E1868" s="34" t="s">
        <v>3092</v>
      </c>
      <c r="F1868" s="34" t="s">
        <v>188</v>
      </c>
      <c r="G1868" s="34" t="s">
        <v>92</v>
      </c>
      <c r="H1868" s="34" t="s">
        <v>218</v>
      </c>
      <c r="I1868" s="34" t="s">
        <v>255</v>
      </c>
      <c r="J1868" s="34" t="s">
        <v>246</v>
      </c>
      <c r="K1868" s="4" t="str">
        <f>IF(_xlfn.XLOOKUP(LEFT(F1868,12),'Reference_data '!G:G,'Reference_data '!I:I,"First Error",0,1)="First Error",_xlfn.XLOOKUP(LEFT(F1868,7),'Reference_data '!G:G,'Reference_data '!H:H,"Second Error",0,1),_xlfn.XLOOKUP(LEFT(F1868,12),'Reference_data '!G:G,'Reference_data '!I:I,"First Error",0,1))</f>
        <v>PACKING</v>
      </c>
      <c r="M1868" s="10" t="e">
        <f>VLOOKUP(L1868,'Reference_data '!$A$2:$B$17,2,0)</f>
        <v>#N/A</v>
      </c>
      <c r="N1868" s="10" t="e">
        <f>VLOOKUP(L1868,'Reference_data '!$A$2:$C$18,3,0)</f>
        <v>#N/A</v>
      </c>
    </row>
    <row r="1869" spans="1:27" ht="26.5" customHeight="1" x14ac:dyDescent="0.35">
      <c r="A1869" s="10">
        <f t="shared" si="86"/>
        <v>15</v>
      </c>
      <c r="B1869" s="63">
        <f t="shared" si="82"/>
        <v>15</v>
      </c>
      <c r="C1869" s="147" t="s">
        <v>3093</v>
      </c>
      <c r="D1869" s="146">
        <v>45029</v>
      </c>
      <c r="E1869" s="34" t="s">
        <v>2245</v>
      </c>
      <c r="F1869" s="34" t="s">
        <v>188</v>
      </c>
      <c r="G1869" s="34" t="s">
        <v>92</v>
      </c>
      <c r="H1869" s="34" t="s">
        <v>218</v>
      </c>
      <c r="I1869" s="34" t="s">
        <v>255</v>
      </c>
      <c r="J1869" s="34" t="s">
        <v>220</v>
      </c>
      <c r="K1869" s="4" t="str">
        <f>IF(_xlfn.XLOOKUP(LEFT(F1869,12),'Reference_data '!G:G,'Reference_data '!I:I,"First Error",0,1)="First Error",_xlfn.XLOOKUP(LEFT(F1869,7),'Reference_data '!G:G,'Reference_data '!H:H,"Second Error",0,1),_xlfn.XLOOKUP(LEFT(F1869,12),'Reference_data '!G:G,'Reference_data '!I:I,"First Error",0,1))</f>
        <v>PACKING</v>
      </c>
      <c r="L1869" s="63">
        <v>8</v>
      </c>
      <c r="M1869" s="10" t="s">
        <v>1884</v>
      </c>
      <c r="N1869" s="10" t="str">
        <f>VLOOKUP(L1869,'Reference_data '!$A$2:$C$18,3,0)</f>
        <v>EXT</v>
      </c>
      <c r="O1869" s="134">
        <v>45029</v>
      </c>
      <c r="Q1869" s="134">
        <v>45029</v>
      </c>
      <c r="R1869" s="63">
        <v>3</v>
      </c>
    </row>
    <row r="1870" spans="1:27" ht="26.5" customHeight="1" x14ac:dyDescent="0.35">
      <c r="A1870" s="10">
        <f t="shared" si="86"/>
        <v>15</v>
      </c>
      <c r="B1870" s="63" t="str">
        <f t="shared" si="82"/>
        <v/>
      </c>
      <c r="C1870" s="147" t="s">
        <v>3094</v>
      </c>
      <c r="D1870" s="146">
        <v>45028</v>
      </c>
      <c r="E1870" s="34" t="s">
        <v>3095</v>
      </c>
      <c r="F1870" s="34" t="s">
        <v>80</v>
      </c>
      <c r="G1870" s="34" t="s">
        <v>10</v>
      </c>
      <c r="H1870" s="34" t="s">
        <v>218</v>
      </c>
      <c r="I1870" s="34" t="s">
        <v>285</v>
      </c>
      <c r="J1870" s="34" t="s">
        <v>246</v>
      </c>
      <c r="K1870" s="4" t="str">
        <f>IF(_xlfn.XLOOKUP(LEFT(F1870,12),'Reference_data '!G:G,'Reference_data '!I:I,"First Error",0,1)="First Error",_xlfn.XLOOKUP(LEFT(F1870,7),'Reference_data '!G:G,'Reference_data '!H:H,"Second Error",0,1),_xlfn.XLOOKUP(LEFT(F1870,12),'Reference_data '!G:G,'Reference_data '!I:I,"First Error",0,1))</f>
        <v>PACKING</v>
      </c>
      <c r="M1870" s="10" t="e">
        <f>VLOOKUP(L1870,'Reference_data '!$A$2:$B$17,2,0)</f>
        <v>#N/A</v>
      </c>
      <c r="N1870" s="10" t="e">
        <f>VLOOKUP(L1870,'Reference_data '!$A$2:$C$18,3,0)</f>
        <v>#N/A</v>
      </c>
    </row>
    <row r="1871" spans="1:27" ht="26.5" customHeight="1" x14ac:dyDescent="0.35">
      <c r="A1871" s="10">
        <f t="shared" si="86"/>
        <v>15</v>
      </c>
      <c r="B1871" s="63">
        <f t="shared" ref="B1871" si="87">IF(J1871="COMP",WEEKNUM(Q1871,16),"")</f>
        <v>15</v>
      </c>
      <c r="C1871" s="147" t="s">
        <v>3096</v>
      </c>
      <c r="D1871" s="146">
        <v>45029</v>
      </c>
      <c r="E1871" s="34" t="s">
        <v>3097</v>
      </c>
      <c r="F1871" s="34" t="s">
        <v>1445</v>
      </c>
      <c r="G1871" s="34" t="s">
        <v>92</v>
      </c>
      <c r="H1871" s="34" t="s">
        <v>218</v>
      </c>
      <c r="I1871" s="34" t="s">
        <v>285</v>
      </c>
      <c r="J1871" s="34" t="s">
        <v>220</v>
      </c>
      <c r="K1871" s="4" t="str">
        <f>IF(_xlfn.XLOOKUP(LEFT(F1871,12),'Reference_data '!G:G,'Reference_data '!I:I,"First Error",0,1)="First Error",_xlfn.XLOOKUP(LEFT(F1871,7),'Reference_data '!G:G,'Reference_data '!H:H,"Second Error",0,1),_xlfn.XLOOKUP(LEFT(F1871,12),'Reference_data '!G:G,'Reference_data '!I:I,"First Error",0,1))</f>
        <v>PACKING</v>
      </c>
      <c r="L1871" s="63">
        <v>8</v>
      </c>
      <c r="M1871" s="10" t="s">
        <v>1128</v>
      </c>
      <c r="N1871" s="10" t="str">
        <f>VLOOKUP(L1871,'Reference_data '!$A$2:$C$18,3,0)</f>
        <v>EXT</v>
      </c>
      <c r="O1871" s="134">
        <v>45029</v>
      </c>
      <c r="Q1871" s="134">
        <v>45029</v>
      </c>
      <c r="R1871" s="63">
        <v>2</v>
      </c>
    </row>
    <row r="1872" spans="1:27" ht="26.5" customHeight="1" x14ac:dyDescent="0.35">
      <c r="A1872" s="10">
        <f t="shared" si="86"/>
        <v>15</v>
      </c>
      <c r="B1872" s="63">
        <f t="shared" ref="B1872" si="88">IF(J1872="COMP",WEEKNUM(Q1872,16),"")</f>
        <v>15</v>
      </c>
      <c r="C1872" s="147" t="s">
        <v>3096</v>
      </c>
      <c r="D1872" s="146">
        <v>45029</v>
      </c>
      <c r="E1872" s="34" t="s">
        <v>3097</v>
      </c>
      <c r="F1872" s="34" t="s">
        <v>1445</v>
      </c>
      <c r="G1872" s="34" t="s">
        <v>92</v>
      </c>
      <c r="H1872" s="34" t="s">
        <v>218</v>
      </c>
      <c r="I1872" s="34" t="s">
        <v>285</v>
      </c>
      <c r="J1872" s="34" t="s">
        <v>220</v>
      </c>
      <c r="K1872" s="4" t="str">
        <f>IF(_xlfn.XLOOKUP(LEFT(F1872,12),'Reference_data '!G:G,'Reference_data '!I:I,"First Error",0,1)="First Error",_xlfn.XLOOKUP(LEFT(F1872,7),'Reference_data '!G:G,'Reference_data '!H:H,"Second Error",0,1),_xlfn.XLOOKUP(LEFT(F1872,12),'Reference_data '!G:G,'Reference_data '!I:I,"First Error",0,1))</f>
        <v>PACKING</v>
      </c>
      <c r="L1872" s="63">
        <v>2790</v>
      </c>
      <c r="M1872" s="10" t="str">
        <f>VLOOKUP(L1872,'Reference_data '!$A$2:$B$17,2,0)</f>
        <v>Ronak</v>
      </c>
      <c r="N1872" s="10" t="str">
        <f>VLOOKUP(L1872,'Reference_data '!$A$2:$C$18,3,0)</f>
        <v>ELE</v>
      </c>
      <c r="O1872" s="134">
        <v>45029</v>
      </c>
      <c r="Q1872" s="134">
        <v>45029</v>
      </c>
      <c r="R1872" s="63">
        <v>2</v>
      </c>
    </row>
    <row r="1873" spans="1:19" ht="26.5" customHeight="1" x14ac:dyDescent="0.35">
      <c r="A1873" s="10">
        <f t="shared" si="86"/>
        <v>15</v>
      </c>
      <c r="B1873" s="63">
        <f t="shared" si="82"/>
        <v>15</v>
      </c>
      <c r="C1873" s="147" t="s">
        <v>3096</v>
      </c>
      <c r="D1873" s="146">
        <v>45029</v>
      </c>
      <c r="E1873" s="34" t="s">
        <v>3097</v>
      </c>
      <c r="F1873" s="34" t="s">
        <v>1445</v>
      </c>
      <c r="G1873" s="34" t="s">
        <v>92</v>
      </c>
      <c r="H1873" s="34" t="s">
        <v>218</v>
      </c>
      <c r="I1873" s="34" t="s">
        <v>285</v>
      </c>
      <c r="J1873" s="34" t="s">
        <v>220</v>
      </c>
      <c r="K1873" s="4" t="str">
        <f>IF(_xlfn.XLOOKUP(LEFT(F1873,12),'Reference_data '!G:G,'Reference_data '!I:I,"First Error",0,1)="First Error",_xlfn.XLOOKUP(LEFT(F1873,7),'Reference_data '!G:G,'Reference_data '!H:H,"Second Error",0,1),_xlfn.XLOOKUP(LEFT(F1873,12),'Reference_data '!G:G,'Reference_data '!I:I,"First Error",0,1))</f>
        <v>PACKING</v>
      </c>
      <c r="L1873" s="63">
        <v>8</v>
      </c>
      <c r="M1873" s="10" t="s">
        <v>3098</v>
      </c>
      <c r="N1873" s="10" t="str">
        <f>VLOOKUP(L1873,'Reference_data '!$A$2:$C$18,3,0)</f>
        <v>EXT</v>
      </c>
      <c r="O1873" s="134">
        <v>45029</v>
      </c>
      <c r="Q1873" s="134">
        <v>45029</v>
      </c>
      <c r="R1873" s="63">
        <v>2</v>
      </c>
    </row>
    <row r="1874" spans="1:19" ht="26.5" customHeight="1" x14ac:dyDescent="0.35">
      <c r="A1874" s="10">
        <f t="shared" si="86"/>
        <v>15</v>
      </c>
      <c r="B1874" s="63">
        <f t="shared" si="82"/>
        <v>15</v>
      </c>
      <c r="C1874" s="147" t="s">
        <v>3099</v>
      </c>
      <c r="D1874" s="146">
        <v>45029</v>
      </c>
      <c r="E1874" s="34" t="s">
        <v>3100</v>
      </c>
      <c r="F1874" s="34" t="s">
        <v>1572</v>
      </c>
      <c r="G1874" s="34" t="s">
        <v>61</v>
      </c>
      <c r="H1874" s="34" t="s">
        <v>218</v>
      </c>
      <c r="I1874" s="34" t="s">
        <v>285</v>
      </c>
      <c r="J1874" s="34" t="s">
        <v>220</v>
      </c>
      <c r="K1874" s="4" t="str">
        <f>IF(_xlfn.XLOOKUP(LEFT(F1874,12),'Reference_data '!G:G,'Reference_data '!I:I,"First Error",0,1)="First Error",_xlfn.XLOOKUP(LEFT(F1874,7),'Reference_data '!G:G,'Reference_data '!H:H,"Second Error",0,1),_xlfn.XLOOKUP(LEFT(F1874,12),'Reference_data '!G:G,'Reference_data '!I:I,"First Error",0,1))</f>
        <v>PACKING</v>
      </c>
      <c r="L1874" s="63">
        <v>2790</v>
      </c>
      <c r="M1874" s="10" t="str">
        <f>VLOOKUP(L1874,'Reference_data '!$A$2:$B$17,2,0)</f>
        <v>Ronak</v>
      </c>
      <c r="N1874" s="10" t="str">
        <f>VLOOKUP(L1874,'Reference_data '!$A$2:$C$18,3,0)</f>
        <v>ELE</v>
      </c>
      <c r="O1874" s="134">
        <v>45029</v>
      </c>
      <c r="Q1874" s="134">
        <v>45029</v>
      </c>
      <c r="R1874" s="63">
        <v>1</v>
      </c>
    </row>
    <row r="1875" spans="1:19" ht="26.5" customHeight="1" x14ac:dyDescent="0.35">
      <c r="A1875" s="10">
        <f t="shared" si="86"/>
        <v>15</v>
      </c>
      <c r="B1875" s="63">
        <f t="shared" si="82"/>
        <v>15</v>
      </c>
      <c r="C1875" s="147" t="s">
        <v>3101</v>
      </c>
      <c r="D1875" s="146">
        <v>45029</v>
      </c>
      <c r="E1875" s="34" t="s">
        <v>3102</v>
      </c>
      <c r="F1875" s="34" t="s">
        <v>713</v>
      </c>
      <c r="G1875" s="34" t="s">
        <v>61</v>
      </c>
      <c r="H1875" s="34" t="s">
        <v>218</v>
      </c>
      <c r="I1875" s="34" t="s">
        <v>285</v>
      </c>
      <c r="J1875" s="34" t="s">
        <v>220</v>
      </c>
      <c r="K1875" s="4" t="str">
        <f>IF(_xlfn.XLOOKUP(LEFT(F1875,12),'Reference_data '!G:G,'Reference_data '!I:I,"First Error",0,1)="First Error",_xlfn.XLOOKUP(LEFT(F1875,7),'Reference_data '!G:G,'Reference_data '!H:H,"Second Error",0,1),_xlfn.XLOOKUP(LEFT(F1875,12),'Reference_data '!G:G,'Reference_data '!I:I,"First Error",0,1))</f>
        <v>PACKING</v>
      </c>
      <c r="L1875" s="63">
        <v>2790</v>
      </c>
      <c r="M1875" s="10" t="str">
        <f>VLOOKUP(L1875,'Reference_data '!$A$2:$B$17,2,0)</f>
        <v>Ronak</v>
      </c>
      <c r="N1875" s="10" t="str">
        <f>VLOOKUP(L1875,'Reference_data '!$A$2:$C$18,3,0)</f>
        <v>ELE</v>
      </c>
      <c r="O1875" s="134">
        <v>45029</v>
      </c>
      <c r="Q1875" s="134">
        <v>45029</v>
      </c>
      <c r="R1875" s="63">
        <v>0.5</v>
      </c>
    </row>
    <row r="1876" spans="1:19" ht="26.5" customHeight="1" x14ac:dyDescent="0.35">
      <c r="A1876" s="10">
        <f t="shared" si="86"/>
        <v>15</v>
      </c>
      <c r="B1876" s="63">
        <f t="shared" si="82"/>
        <v>15</v>
      </c>
      <c r="C1876" s="147" t="s">
        <v>3103</v>
      </c>
      <c r="D1876" s="146">
        <v>45029</v>
      </c>
      <c r="E1876" s="34" t="s">
        <v>3104</v>
      </c>
      <c r="F1876" s="34" t="s">
        <v>632</v>
      </c>
      <c r="G1876" s="34" t="s">
        <v>10</v>
      </c>
      <c r="H1876" s="34" t="s">
        <v>218</v>
      </c>
      <c r="I1876" s="34" t="s">
        <v>285</v>
      </c>
      <c r="J1876" s="34" t="s">
        <v>220</v>
      </c>
      <c r="K1876" s="4" t="str">
        <f>IF(_xlfn.XLOOKUP(LEFT(F1876,12),'Reference_data '!G:G,'Reference_data '!I:I,"First Error",0,1)="First Error",_xlfn.XLOOKUP(LEFT(F1876,7),'Reference_data '!G:G,'Reference_data '!H:H,"Second Error",0,1),_xlfn.XLOOKUP(LEFT(F1876,12),'Reference_data '!G:G,'Reference_data '!I:I,"First Error",0,1))</f>
        <v>PACKING</v>
      </c>
      <c r="L1876" s="63">
        <v>2784</v>
      </c>
      <c r="M1876" s="10" t="str">
        <f>VLOOKUP(L1876,'Reference_data '!$A$2:$B$17,2,0)</f>
        <v>Jignesh</v>
      </c>
      <c r="N1876" s="10" t="str">
        <f>VLOOKUP(L1876,'Reference_data '!$A$2:$C$18,3,0)</f>
        <v>MEC</v>
      </c>
      <c r="O1876" s="134">
        <v>45029</v>
      </c>
      <c r="Q1876" s="134">
        <v>45029</v>
      </c>
      <c r="R1876" s="63">
        <v>1.8</v>
      </c>
    </row>
    <row r="1877" spans="1:19" ht="26.5" customHeight="1" x14ac:dyDescent="0.35">
      <c r="A1877" s="10">
        <f t="shared" si="86"/>
        <v>15</v>
      </c>
      <c r="B1877" s="63">
        <f t="shared" ref="B1877:B1932" si="89">IF(J1877="COMP",WEEKNUM(Q1877,16),"")</f>
        <v>15</v>
      </c>
      <c r="C1877" s="147" t="s">
        <v>3105</v>
      </c>
      <c r="D1877" s="146">
        <v>45029</v>
      </c>
      <c r="E1877" s="34" t="s">
        <v>3106</v>
      </c>
      <c r="F1877" s="34" t="s">
        <v>678</v>
      </c>
      <c r="G1877" s="34" t="s">
        <v>10</v>
      </c>
      <c r="H1877" s="34" t="s">
        <v>218</v>
      </c>
      <c r="I1877" s="34" t="s">
        <v>285</v>
      </c>
      <c r="J1877" s="34" t="s">
        <v>220</v>
      </c>
      <c r="K1877" s="4" t="str">
        <f>IF(_xlfn.XLOOKUP(LEFT(F1877,12),'Reference_data '!G:G,'Reference_data '!I:I,"First Error",0,1)="First Error",_xlfn.XLOOKUP(LEFT(F1877,7),'Reference_data '!G:G,'Reference_data '!H:H,"Second Error",0,1),_xlfn.XLOOKUP(LEFT(F1877,12),'Reference_data '!G:G,'Reference_data '!I:I,"First Error",0,1))</f>
        <v>PACKING</v>
      </c>
      <c r="L1877" s="63">
        <v>2784</v>
      </c>
      <c r="M1877" s="10" t="str">
        <f>VLOOKUP(L1877,'Reference_data '!$A$2:$B$17,2,0)</f>
        <v>Jignesh</v>
      </c>
      <c r="N1877" s="10" t="str">
        <f>VLOOKUP(L1877,'Reference_data '!$A$2:$C$18,3,0)</f>
        <v>MEC</v>
      </c>
      <c r="O1877" s="134">
        <v>45029</v>
      </c>
      <c r="Q1877" s="134">
        <v>45029</v>
      </c>
      <c r="R1877" s="63">
        <v>0.5</v>
      </c>
    </row>
    <row r="1878" spans="1:19" ht="26.5" customHeight="1" x14ac:dyDescent="0.35">
      <c r="A1878" s="10">
        <f t="shared" si="86"/>
        <v>15</v>
      </c>
      <c r="B1878" s="63">
        <f t="shared" si="89"/>
        <v>15</v>
      </c>
      <c r="C1878" s="147" t="s">
        <v>3107</v>
      </c>
      <c r="D1878" s="146">
        <v>45029</v>
      </c>
      <c r="E1878" s="34" t="s">
        <v>3108</v>
      </c>
      <c r="F1878" s="34" t="s">
        <v>2317</v>
      </c>
      <c r="G1878" s="34" t="s">
        <v>10</v>
      </c>
      <c r="H1878" s="34" t="s">
        <v>218</v>
      </c>
      <c r="I1878" s="34" t="s">
        <v>285</v>
      </c>
      <c r="J1878" s="34" t="s">
        <v>220</v>
      </c>
      <c r="K1878" s="4" t="str">
        <f>IF(_xlfn.XLOOKUP(LEFT(F1878,12),'Reference_data '!G:G,'Reference_data '!I:I,"First Error",0,1)="First Error",_xlfn.XLOOKUP(LEFT(F1878,7),'Reference_data '!G:G,'Reference_data '!H:H,"Second Error",0,1),_xlfn.XLOOKUP(LEFT(F1878,12),'Reference_data '!G:G,'Reference_data '!I:I,"First Error",0,1))</f>
        <v>PACKING</v>
      </c>
      <c r="L1878" s="63">
        <v>8</v>
      </c>
      <c r="M1878" s="10" t="s">
        <v>3109</v>
      </c>
      <c r="N1878" s="10" t="str">
        <f>VLOOKUP(L1878,'Reference_data '!$A$2:$C$18,3,0)</f>
        <v>EXT</v>
      </c>
      <c r="O1878" s="134">
        <v>45029</v>
      </c>
      <c r="Q1878" s="134">
        <v>45029</v>
      </c>
      <c r="R1878" s="63">
        <v>0.8</v>
      </c>
    </row>
    <row r="1879" spans="1:19" ht="26.5" customHeight="1" x14ac:dyDescent="0.35">
      <c r="A1879" s="10">
        <f t="shared" si="86"/>
        <v>15</v>
      </c>
      <c r="B1879" s="63" t="str">
        <f t="shared" si="89"/>
        <v/>
      </c>
      <c r="C1879" s="147" t="s">
        <v>3110</v>
      </c>
      <c r="D1879" s="146">
        <v>45029</v>
      </c>
      <c r="E1879" s="34" t="s">
        <v>3111</v>
      </c>
      <c r="F1879" s="34" t="s">
        <v>632</v>
      </c>
      <c r="G1879" s="34" t="s">
        <v>10</v>
      </c>
      <c r="H1879" s="34" t="s">
        <v>288</v>
      </c>
      <c r="I1879" s="34" t="s">
        <v>238</v>
      </c>
      <c r="J1879" s="34" t="s">
        <v>246</v>
      </c>
      <c r="K1879" s="4" t="str">
        <f>IF(_xlfn.XLOOKUP(LEFT(F1879,12),'Reference_data '!G:G,'Reference_data '!I:I,"First Error",0,1)="First Error",_xlfn.XLOOKUP(LEFT(F1879,7),'Reference_data '!G:G,'Reference_data '!H:H,"Second Error",0,1),_xlfn.XLOOKUP(LEFT(F1879,12),'Reference_data '!G:G,'Reference_data '!I:I,"First Error",0,1))</f>
        <v>PACKING</v>
      </c>
      <c r="M1879" s="10" t="e">
        <f>VLOOKUP(L1879,'Reference_data '!$A$2:$B$17,2,0)</f>
        <v>#N/A</v>
      </c>
      <c r="N1879" s="10" t="e">
        <f>VLOOKUP(L1879,'Reference_data '!$A$2:$C$18,3,0)</f>
        <v>#N/A</v>
      </c>
    </row>
    <row r="1880" spans="1:19" ht="26.5" customHeight="1" x14ac:dyDescent="0.35">
      <c r="A1880" s="10">
        <f t="shared" si="86"/>
        <v>15</v>
      </c>
      <c r="B1880" s="63">
        <f t="shared" si="89"/>
        <v>1</v>
      </c>
      <c r="C1880" s="147" t="s">
        <v>3112</v>
      </c>
      <c r="D1880" s="146">
        <v>45029</v>
      </c>
      <c r="E1880" s="34" t="s">
        <v>3113</v>
      </c>
      <c r="F1880" s="34" t="s">
        <v>160</v>
      </c>
      <c r="G1880" s="34" t="s">
        <v>61</v>
      </c>
      <c r="H1880" s="34" t="s">
        <v>218</v>
      </c>
      <c r="I1880" s="34" t="s">
        <v>263</v>
      </c>
      <c r="J1880" s="34" t="s">
        <v>220</v>
      </c>
      <c r="K1880" s="4" t="str">
        <f>IF(_xlfn.XLOOKUP(LEFT(F1880,12),'Reference_data '!G:G,'Reference_data '!I:I,"First Error",0,1)="First Error",_xlfn.XLOOKUP(LEFT(F1880,7),'Reference_data '!G:G,'Reference_data '!H:H,"Second Error",0,1),_xlfn.XLOOKUP(LEFT(F1880,12),'Reference_data '!G:G,'Reference_data '!I:I,"First Error",0,1))</f>
        <v>REFINERY-NEW CIE PLANT  300 TPD</v>
      </c>
      <c r="M1880" s="10" t="e">
        <f>VLOOKUP(L1880,'Reference_data '!$A$2:$B$17,2,0)</f>
        <v>#N/A</v>
      </c>
      <c r="N1880" s="10" t="e">
        <f>VLOOKUP(L1880,'Reference_data '!$A$2:$C$18,3,0)</f>
        <v>#N/A</v>
      </c>
    </row>
    <row r="1881" spans="1:19" ht="26.5" customHeight="1" x14ac:dyDescent="0.35">
      <c r="A1881" s="10">
        <f t="shared" si="86"/>
        <v>15</v>
      </c>
      <c r="B1881" s="63" t="str">
        <f t="shared" si="89"/>
        <v/>
      </c>
      <c r="C1881" s="147" t="s">
        <v>3114</v>
      </c>
      <c r="D1881" s="146">
        <v>45029</v>
      </c>
      <c r="E1881" s="34" t="s">
        <v>3115</v>
      </c>
      <c r="F1881" s="34" t="s">
        <v>2669</v>
      </c>
      <c r="G1881" s="34" t="s">
        <v>61</v>
      </c>
      <c r="H1881" s="34" t="s">
        <v>218</v>
      </c>
      <c r="I1881" s="34" t="s">
        <v>263</v>
      </c>
      <c r="J1881" s="34" t="s">
        <v>228</v>
      </c>
      <c r="K1881" s="4" t="str">
        <f>IF(_xlfn.XLOOKUP(LEFT(F1881,12),'Reference_data '!G:G,'Reference_data '!I:I,"First Error",0,1)="First Error",_xlfn.XLOOKUP(LEFT(F1881,7),'Reference_data '!G:G,'Reference_data '!H:H,"Second Error",0,1),_xlfn.XLOOKUP(LEFT(F1881,12),'Reference_data '!G:G,'Reference_data '!I:I,"First Error",0,1))</f>
        <v>REFINERY-REFINERY FRACTIONATION PLANT (RPO) 600 TPD</v>
      </c>
      <c r="M1881" s="10" t="e">
        <f>VLOOKUP(L1881,'Reference_data '!$A$2:$B$17,2,0)</f>
        <v>#N/A</v>
      </c>
      <c r="N1881" s="10" t="e">
        <f>VLOOKUP(L1881,'Reference_data '!$A$2:$C$18,3,0)</f>
        <v>#N/A</v>
      </c>
    </row>
    <row r="1882" spans="1:19" ht="26.5" customHeight="1" x14ac:dyDescent="0.35">
      <c r="A1882" s="10">
        <f t="shared" si="86"/>
        <v>15</v>
      </c>
      <c r="B1882" s="63">
        <f t="shared" ref="B1882" si="90">IF(J1882="COMP",WEEKNUM(Q1882,16),"")</f>
        <v>16</v>
      </c>
      <c r="C1882" s="147" t="s">
        <v>3116</v>
      </c>
      <c r="D1882" s="146">
        <v>45029</v>
      </c>
      <c r="E1882" s="34" t="s">
        <v>3117</v>
      </c>
      <c r="F1882" s="34" t="s">
        <v>133</v>
      </c>
      <c r="G1882" s="34" t="s">
        <v>288</v>
      </c>
      <c r="H1882" s="34" t="s">
        <v>218</v>
      </c>
      <c r="I1882" s="34" t="s">
        <v>263</v>
      </c>
      <c r="J1882" s="34" t="s">
        <v>220</v>
      </c>
      <c r="K1882" s="4" t="str">
        <f>IF(_xlfn.XLOOKUP(LEFT(F1882,12),'Reference_data '!G:G,'Reference_data '!I:I,"First Error",0,1)="First Error",_xlfn.XLOOKUP(LEFT(F1882,7),'Reference_data '!G:G,'Reference_data '!H:H,"Second Error",0,1),_xlfn.XLOOKUP(LEFT(F1882,12),'Reference_data '!G:G,'Reference_data '!I:I,"First Error",0,1))</f>
        <v>REFINERY-MULTISTOCK DEO REFINERY 200 TPD</v>
      </c>
      <c r="L1882" s="63">
        <v>8</v>
      </c>
      <c r="M1882" s="10" t="s">
        <v>1128</v>
      </c>
      <c r="N1882" s="10" t="str">
        <f>VLOOKUP(L1882,'Reference_data '!$A$2:$C$18,3,0)</f>
        <v>EXT</v>
      </c>
      <c r="O1882" s="134">
        <v>45031</v>
      </c>
      <c r="Q1882" s="134">
        <v>45031</v>
      </c>
      <c r="R1882" s="63">
        <v>0.5</v>
      </c>
    </row>
    <row r="1883" spans="1:19" ht="26.5" customHeight="1" x14ac:dyDescent="0.35">
      <c r="A1883" s="10">
        <f t="shared" si="86"/>
        <v>15</v>
      </c>
      <c r="B1883" s="63">
        <f t="shared" si="89"/>
        <v>15</v>
      </c>
      <c r="C1883" s="147" t="s">
        <v>3116</v>
      </c>
      <c r="D1883" s="146">
        <v>45029</v>
      </c>
      <c r="E1883" s="34" t="s">
        <v>3117</v>
      </c>
      <c r="F1883" s="34" t="s">
        <v>133</v>
      </c>
      <c r="G1883" s="34" t="s">
        <v>288</v>
      </c>
      <c r="H1883" s="34" t="s">
        <v>218</v>
      </c>
      <c r="I1883" s="34" t="s">
        <v>263</v>
      </c>
      <c r="J1883" s="34" t="s">
        <v>220</v>
      </c>
      <c r="K1883" s="4" t="str">
        <f>IF(_xlfn.XLOOKUP(LEFT(F1883,12),'Reference_data '!G:G,'Reference_data '!I:I,"First Error",0,1)="First Error",_xlfn.XLOOKUP(LEFT(F1883,7),'Reference_data '!G:G,'Reference_data '!H:H,"Second Error",0,1),_xlfn.XLOOKUP(LEFT(F1883,12),'Reference_data '!G:G,'Reference_data '!I:I,"First Error",0,1))</f>
        <v>REFINERY-MULTISTOCK DEO REFINERY 200 TPD</v>
      </c>
      <c r="L1883" s="63">
        <v>2799</v>
      </c>
      <c r="M1883" s="10" t="str">
        <f>VLOOKUP(L1883,'Reference_data '!$A$2:$B$17,2,0)</f>
        <v>Prakash</v>
      </c>
      <c r="N1883" s="10" t="str">
        <f>VLOOKUP(L1883,'Reference_data '!$A$2:$C$18,3,0)</f>
        <v>INS</v>
      </c>
      <c r="O1883" s="134">
        <v>45029</v>
      </c>
      <c r="Q1883" s="134">
        <v>45029</v>
      </c>
      <c r="R1883" s="63">
        <v>1.5</v>
      </c>
    </row>
    <row r="1884" spans="1:19" ht="26.5" customHeight="1" x14ac:dyDescent="0.35">
      <c r="A1884" s="10">
        <f t="shared" si="86"/>
        <v>15</v>
      </c>
      <c r="B1884" s="63">
        <f t="shared" si="89"/>
        <v>15</v>
      </c>
      <c r="C1884" s="147" t="s">
        <v>3118</v>
      </c>
      <c r="D1884" s="146">
        <v>45029</v>
      </c>
      <c r="E1884" s="34" t="s">
        <v>3119</v>
      </c>
      <c r="F1884" s="34" t="s">
        <v>946</v>
      </c>
      <c r="G1884" s="34" t="s">
        <v>92</v>
      </c>
      <c r="H1884" s="34" t="s">
        <v>218</v>
      </c>
      <c r="I1884" s="34" t="s">
        <v>219</v>
      </c>
      <c r="J1884" s="34" t="s">
        <v>220</v>
      </c>
      <c r="K1884" s="4" t="str">
        <f>IF(_xlfn.XLOOKUP(LEFT(F1884,12),'Reference_data '!G:G,'Reference_data '!I:I,"First Error",0,1)="First Error",_xlfn.XLOOKUP(LEFT(F1884,7),'Reference_data '!G:G,'Reference_data '!H:H,"Second Error",0,1),_xlfn.XLOOKUP(LEFT(F1884,12),'Reference_data '!G:G,'Reference_data '!I:I,"First Error",0,1))</f>
        <v>PACKING</v>
      </c>
      <c r="L1884" s="63">
        <v>2801</v>
      </c>
      <c r="M1884" s="10" t="str">
        <f>VLOOKUP(L1884,'Reference_data '!$A$2:$B$17,2,0)</f>
        <v>Ramani</v>
      </c>
      <c r="N1884" s="10" t="str">
        <f>VLOOKUP(L1884,'Reference_data '!$A$2:$C$18,3,0)</f>
        <v>INS</v>
      </c>
      <c r="O1884" s="134">
        <v>45029</v>
      </c>
      <c r="Q1884" s="134">
        <v>45029</v>
      </c>
      <c r="R1884" s="63">
        <v>1</v>
      </c>
      <c r="S1884" s="139" t="s">
        <v>3120</v>
      </c>
    </row>
    <row r="1885" spans="1:19" ht="46.5" x14ac:dyDescent="0.35">
      <c r="A1885" s="10">
        <f t="shared" si="86"/>
        <v>15</v>
      </c>
      <c r="B1885" s="63">
        <f t="shared" ref="B1885" si="91">IF(J1885="COMP",WEEKNUM(Q1885,16),"")</f>
        <v>15</v>
      </c>
      <c r="C1885" s="147" t="s">
        <v>3121</v>
      </c>
      <c r="D1885" s="146">
        <v>45029</v>
      </c>
      <c r="E1885" s="34" t="s">
        <v>3122</v>
      </c>
      <c r="F1885" s="34" t="s">
        <v>3123</v>
      </c>
      <c r="G1885" s="34" t="s">
        <v>61</v>
      </c>
      <c r="H1885" s="34" t="s">
        <v>218</v>
      </c>
      <c r="I1885" s="34" t="s">
        <v>468</v>
      </c>
      <c r="J1885" s="34" t="s">
        <v>220</v>
      </c>
      <c r="K1885" s="4" t="str">
        <f>IF(_xlfn.XLOOKUP(LEFT(F1885,12),'Reference_data '!G:G,'Reference_data '!I:I,"First Error",0,1)="First Error",_xlfn.XLOOKUP(LEFT(F1885,7),'Reference_data '!G:G,'Reference_data '!H:H,"Second Error",0,1),_xlfn.XLOOKUP(LEFT(F1885,12),'Reference_data '!G:G,'Reference_data '!I:I,"First Error",0,1))</f>
        <v>BAKERY 36 TON</v>
      </c>
      <c r="L1885" s="63">
        <v>2791</v>
      </c>
      <c r="M1885" s="10" t="str">
        <f>VLOOKUP(L1885,'Reference_data '!$A$2:$B$17,2,0)</f>
        <v>Champak</v>
      </c>
      <c r="N1885" s="10" t="str">
        <f>VLOOKUP(L1885,'Reference_data '!$A$2:$C$18,3,0)</f>
        <v>ELE</v>
      </c>
      <c r="O1885" s="134">
        <v>45030</v>
      </c>
      <c r="Q1885" s="134">
        <v>45030</v>
      </c>
      <c r="R1885" s="63">
        <v>1.75</v>
      </c>
      <c r="S1885" s="139" t="s">
        <v>3124</v>
      </c>
    </row>
    <row r="1886" spans="1:19" ht="46.5" x14ac:dyDescent="0.35">
      <c r="A1886" s="10">
        <f t="shared" si="86"/>
        <v>15</v>
      </c>
      <c r="B1886" s="63">
        <f t="shared" si="89"/>
        <v>15</v>
      </c>
      <c r="C1886" s="147" t="s">
        <v>3121</v>
      </c>
      <c r="D1886" s="146">
        <v>45029</v>
      </c>
      <c r="E1886" s="34" t="s">
        <v>3122</v>
      </c>
      <c r="F1886" s="34" t="s">
        <v>3123</v>
      </c>
      <c r="G1886" s="34" t="s">
        <v>61</v>
      </c>
      <c r="H1886" s="34" t="s">
        <v>218</v>
      </c>
      <c r="I1886" s="34" t="s">
        <v>468</v>
      </c>
      <c r="J1886" s="34" t="s">
        <v>220</v>
      </c>
      <c r="K1886" s="4" t="str">
        <f>IF(_xlfn.XLOOKUP(LEFT(F1886,12),'Reference_data '!G:G,'Reference_data '!I:I,"First Error",0,1)="First Error",_xlfn.XLOOKUP(LEFT(F1886,7),'Reference_data '!G:G,'Reference_data '!H:H,"Second Error",0,1),_xlfn.XLOOKUP(LEFT(F1886,12),'Reference_data '!G:G,'Reference_data '!I:I,"First Error",0,1))</f>
        <v>BAKERY 36 TON</v>
      </c>
      <c r="L1886" s="63">
        <v>2792</v>
      </c>
      <c r="M1886" s="10" t="str">
        <f>VLOOKUP(L1886,'Reference_data '!$A$2:$B$17,2,0)</f>
        <v>Bhagat</v>
      </c>
      <c r="N1886" s="10" t="str">
        <f>VLOOKUP(L1886,'Reference_data '!$A$2:$C$18,3,0)</f>
        <v>ELE</v>
      </c>
      <c r="O1886" s="134">
        <v>45030</v>
      </c>
      <c r="Q1886" s="134">
        <v>45030</v>
      </c>
      <c r="R1886" s="63">
        <v>1.75</v>
      </c>
      <c r="S1886" s="139" t="s">
        <v>3124</v>
      </c>
    </row>
    <row r="1887" spans="1:19" ht="46.5" x14ac:dyDescent="0.35">
      <c r="A1887" s="10">
        <f t="shared" si="86"/>
        <v>15</v>
      </c>
      <c r="B1887" s="63">
        <f t="shared" ref="B1887" si="92">IF(J1887="COMP",WEEKNUM(Q1887,16),"")</f>
        <v>15</v>
      </c>
      <c r="C1887" s="147" t="s">
        <v>3121</v>
      </c>
      <c r="D1887" s="146">
        <v>45029</v>
      </c>
      <c r="E1887" s="34" t="s">
        <v>3122</v>
      </c>
      <c r="F1887" s="34" t="s">
        <v>3123</v>
      </c>
      <c r="G1887" s="34" t="s">
        <v>61</v>
      </c>
      <c r="H1887" s="34" t="s">
        <v>218</v>
      </c>
      <c r="I1887" s="34" t="s">
        <v>468</v>
      </c>
      <c r="J1887" s="34" t="s">
        <v>220</v>
      </c>
      <c r="K1887" s="4" t="str">
        <f>IF(_xlfn.XLOOKUP(LEFT(F1887,12),'Reference_data '!G:G,'Reference_data '!I:I,"First Error",0,1)="First Error",_xlfn.XLOOKUP(LEFT(F1887,7),'Reference_data '!G:G,'Reference_data '!H:H,"Second Error",0,1),_xlfn.XLOOKUP(LEFT(F1887,12),'Reference_data '!G:G,'Reference_data '!I:I,"First Error",0,1))</f>
        <v>BAKERY 36 TON</v>
      </c>
      <c r="L1887" s="63">
        <v>2781</v>
      </c>
      <c r="M1887" s="10" t="str">
        <f>VLOOKUP(L1887,'Reference_data '!$A$2:$B$17,2,0)</f>
        <v>Bhim Rao</v>
      </c>
      <c r="N1887" s="10" t="str">
        <f>VLOOKUP(L1887,'Reference_data '!$A$2:$C$18,3,0)</f>
        <v>MEC</v>
      </c>
      <c r="O1887" s="134">
        <v>45030</v>
      </c>
      <c r="Q1887" s="134">
        <v>45030</v>
      </c>
      <c r="R1887" s="63">
        <v>1.75</v>
      </c>
      <c r="S1887" s="139" t="s">
        <v>3124</v>
      </c>
    </row>
    <row r="1888" spans="1:19" ht="62" x14ac:dyDescent="0.35">
      <c r="A1888" s="10">
        <f t="shared" si="86"/>
        <v>15</v>
      </c>
      <c r="B1888" s="63">
        <f t="shared" si="89"/>
        <v>15</v>
      </c>
      <c r="C1888" s="147" t="s">
        <v>3121</v>
      </c>
      <c r="D1888" s="146">
        <v>45029</v>
      </c>
      <c r="E1888" s="34" t="s">
        <v>3122</v>
      </c>
      <c r="F1888" s="34" t="s">
        <v>3123</v>
      </c>
      <c r="G1888" s="34" t="s">
        <v>61</v>
      </c>
      <c r="H1888" s="34" t="s">
        <v>218</v>
      </c>
      <c r="I1888" s="34" t="s">
        <v>468</v>
      </c>
      <c r="J1888" s="34" t="s">
        <v>220</v>
      </c>
      <c r="K1888" s="4" t="str">
        <f>IF(_xlfn.XLOOKUP(LEFT(F1888,12),'Reference_data '!G:G,'Reference_data '!I:I,"First Error",0,1)="First Error",_xlfn.XLOOKUP(LEFT(F1888,7),'Reference_data '!G:G,'Reference_data '!H:H,"Second Error",0,1),_xlfn.XLOOKUP(LEFT(F1888,12),'Reference_data '!G:G,'Reference_data '!I:I,"First Error",0,1))</f>
        <v>BAKERY 36 TON</v>
      </c>
      <c r="L1888" s="63">
        <v>2784</v>
      </c>
      <c r="M1888" s="10" t="str">
        <f>VLOOKUP(L1888,'Reference_data '!$A$2:$B$17,2,0)</f>
        <v>Jignesh</v>
      </c>
      <c r="N1888" s="10" t="str">
        <f>VLOOKUP(L1888,'Reference_data '!$A$2:$C$18,3,0)</f>
        <v>MEC</v>
      </c>
      <c r="O1888" s="134">
        <v>45030</v>
      </c>
      <c r="Q1888" s="134">
        <v>45030</v>
      </c>
      <c r="R1888" s="63">
        <v>1.75</v>
      </c>
      <c r="S1888" s="139" t="s">
        <v>6119</v>
      </c>
    </row>
    <row r="1889" spans="1:19" ht="26.5" customHeight="1" x14ac:dyDescent="0.35">
      <c r="A1889" s="10">
        <f t="shared" si="86"/>
        <v>15</v>
      </c>
      <c r="B1889" s="63">
        <f t="shared" si="89"/>
        <v>15</v>
      </c>
      <c r="C1889" s="147" t="s">
        <v>3125</v>
      </c>
      <c r="D1889" s="146">
        <v>45029</v>
      </c>
      <c r="E1889" s="34" t="s">
        <v>3126</v>
      </c>
      <c r="F1889" s="34" t="s">
        <v>1806</v>
      </c>
      <c r="G1889" s="34" t="s">
        <v>92</v>
      </c>
      <c r="H1889" s="34" t="s">
        <v>218</v>
      </c>
      <c r="I1889" s="34" t="s">
        <v>468</v>
      </c>
      <c r="J1889" s="34" t="s">
        <v>220</v>
      </c>
      <c r="K1889" s="4" t="str">
        <f>IF(_xlfn.XLOOKUP(LEFT(F1889,12),'Reference_data '!G:G,'Reference_data '!I:I,"First Error",0,1)="First Error",_xlfn.XLOOKUP(LEFT(F1889,7),'Reference_data '!G:G,'Reference_data '!H:H,"Second Error",0,1),_xlfn.XLOOKUP(LEFT(F1889,12),'Reference_data '!G:G,'Reference_data '!I:I,"First Error",0,1))</f>
        <v>BAKERY 36 TON</v>
      </c>
      <c r="L1889" s="63">
        <v>8</v>
      </c>
      <c r="M1889" s="10" t="s">
        <v>1128</v>
      </c>
      <c r="N1889" s="10" t="str">
        <f>VLOOKUP(L1889,'Reference_data '!$A$2:$C$18,3,0)</f>
        <v>EXT</v>
      </c>
      <c r="O1889" s="134">
        <v>45030</v>
      </c>
      <c r="Q1889" s="134">
        <v>45030</v>
      </c>
      <c r="R1889" s="63">
        <v>0.5</v>
      </c>
    </row>
    <row r="1890" spans="1:19" ht="26.5" customHeight="1" x14ac:dyDescent="0.35">
      <c r="A1890" s="10">
        <f t="shared" si="86"/>
        <v>15</v>
      </c>
      <c r="B1890" s="63" t="str">
        <f t="shared" si="89"/>
        <v/>
      </c>
      <c r="C1890" s="418">
        <v>13193150</v>
      </c>
      <c r="D1890" s="420">
        <v>45029</v>
      </c>
      <c r="E1890" s="419" t="s">
        <v>3089</v>
      </c>
      <c r="F1890" s="419" t="s">
        <v>3090</v>
      </c>
      <c r="G1890" s="419" t="s">
        <v>10</v>
      </c>
      <c r="H1890" s="419">
        <v>3</v>
      </c>
      <c r="I1890" s="419" t="s">
        <v>238</v>
      </c>
      <c r="J1890" s="34" t="s">
        <v>246</v>
      </c>
      <c r="K1890" s="4" t="str">
        <f>IF(_xlfn.XLOOKUP(LEFT(F1890,12),'Reference_data '!G:G,'Reference_data '!I:I,"First Error",0,1)="First Error",_xlfn.XLOOKUP(LEFT(F1890,7),'Reference_data '!G:G,'Reference_data '!H:H,"Second Error",0,1),_xlfn.XLOOKUP(LEFT(F1890,12),'Reference_data '!G:G,'Reference_data '!I:I,"First Error",0,1))</f>
        <v>PACKING</v>
      </c>
      <c r="M1890" s="10" t="e">
        <f>VLOOKUP(L1890,'Reference_data '!$A$2:$B$17,2,0)</f>
        <v>#N/A</v>
      </c>
      <c r="N1890" s="10" t="e">
        <f>VLOOKUP(L1890,'Reference_data '!$A$2:$C$18,3,0)</f>
        <v>#N/A</v>
      </c>
    </row>
    <row r="1891" spans="1:19" ht="26.5" customHeight="1" x14ac:dyDescent="0.35">
      <c r="A1891" s="10">
        <f t="shared" si="86"/>
        <v>15</v>
      </c>
      <c r="B1891" s="63" t="str">
        <f t="shared" si="89"/>
        <v/>
      </c>
      <c r="C1891" s="418">
        <v>13193242</v>
      </c>
      <c r="D1891" s="420">
        <v>45029</v>
      </c>
      <c r="E1891" s="419" t="s">
        <v>3092</v>
      </c>
      <c r="F1891" s="419" t="s">
        <v>188</v>
      </c>
      <c r="G1891" s="419" t="s">
        <v>92</v>
      </c>
      <c r="H1891" s="419">
        <v>1</v>
      </c>
      <c r="I1891" s="419" t="s">
        <v>255</v>
      </c>
      <c r="J1891" s="34" t="s">
        <v>246</v>
      </c>
      <c r="K1891" s="4" t="str">
        <f>IF(_xlfn.XLOOKUP(LEFT(F1891,12),'Reference_data '!G:G,'Reference_data '!I:I,"First Error",0,1)="First Error",_xlfn.XLOOKUP(LEFT(F1891,7),'Reference_data '!G:G,'Reference_data '!H:H,"Second Error",0,1),_xlfn.XLOOKUP(LEFT(F1891,12),'Reference_data '!G:G,'Reference_data '!I:I,"First Error",0,1))</f>
        <v>PACKING</v>
      </c>
      <c r="M1891" s="10" t="e">
        <f>VLOOKUP(L1891,'Reference_data '!$A$2:$B$17,2,0)</f>
        <v>#N/A</v>
      </c>
      <c r="N1891" s="10" t="e">
        <f>VLOOKUP(L1891,'Reference_data '!$A$2:$C$18,3,0)</f>
        <v>#N/A</v>
      </c>
    </row>
    <row r="1892" spans="1:19" ht="26.5" customHeight="1" x14ac:dyDescent="0.35">
      <c r="A1892" s="10">
        <f t="shared" si="86"/>
        <v>15</v>
      </c>
      <c r="B1892" s="63" t="str">
        <f t="shared" si="89"/>
        <v/>
      </c>
      <c r="C1892" s="418">
        <v>13193243</v>
      </c>
      <c r="D1892" s="420">
        <v>45029</v>
      </c>
      <c r="E1892" s="419" t="s">
        <v>2245</v>
      </c>
      <c r="F1892" s="419" t="s">
        <v>188</v>
      </c>
      <c r="G1892" s="419" t="s">
        <v>92</v>
      </c>
      <c r="H1892" s="419">
        <v>1</v>
      </c>
      <c r="I1892" s="419" t="s">
        <v>255</v>
      </c>
      <c r="J1892" s="34" t="s">
        <v>246</v>
      </c>
      <c r="K1892" s="4" t="str">
        <f>IF(_xlfn.XLOOKUP(LEFT(F1892,12),'Reference_data '!G:G,'Reference_data '!I:I,"First Error",0,1)="First Error",_xlfn.XLOOKUP(LEFT(F1892,7),'Reference_data '!G:G,'Reference_data '!H:H,"Second Error",0,1),_xlfn.XLOOKUP(LEFT(F1892,12),'Reference_data '!G:G,'Reference_data '!I:I,"First Error",0,1))</f>
        <v>PACKING</v>
      </c>
      <c r="M1892" s="10" t="e">
        <f>VLOOKUP(L1892,'Reference_data '!$A$2:$B$17,2,0)</f>
        <v>#N/A</v>
      </c>
      <c r="N1892" s="10" t="e">
        <f>VLOOKUP(L1892,'Reference_data '!$A$2:$C$18,3,0)</f>
        <v>#N/A</v>
      </c>
    </row>
    <row r="1893" spans="1:19" ht="26.5" customHeight="1" x14ac:dyDescent="0.35">
      <c r="A1893" s="10">
        <f t="shared" si="86"/>
        <v>15</v>
      </c>
      <c r="B1893" s="63" t="str">
        <f t="shared" si="89"/>
        <v/>
      </c>
      <c r="C1893" s="418">
        <v>13193312</v>
      </c>
      <c r="D1893" s="420">
        <v>45029</v>
      </c>
      <c r="E1893" s="419" t="s">
        <v>3095</v>
      </c>
      <c r="F1893" s="419" t="s">
        <v>80</v>
      </c>
      <c r="G1893" s="419" t="s">
        <v>10</v>
      </c>
      <c r="H1893" s="419">
        <v>1</v>
      </c>
      <c r="I1893" s="419" t="s">
        <v>285</v>
      </c>
      <c r="J1893" s="34" t="s">
        <v>246</v>
      </c>
      <c r="K1893" s="4" t="str">
        <f>IF(_xlfn.XLOOKUP(LEFT(F1893,12),'Reference_data '!G:G,'Reference_data '!I:I,"First Error",0,1)="First Error",_xlfn.XLOOKUP(LEFT(F1893,7),'Reference_data '!G:G,'Reference_data '!H:H,"Second Error",0,1),_xlfn.XLOOKUP(LEFT(F1893,12),'Reference_data '!G:G,'Reference_data '!I:I,"First Error",0,1))</f>
        <v>PACKING</v>
      </c>
      <c r="M1893" s="10" t="e">
        <f>VLOOKUP(L1893,'Reference_data '!$A$2:$B$17,2,0)</f>
        <v>#N/A</v>
      </c>
      <c r="N1893" s="10" t="e">
        <f>VLOOKUP(L1893,'Reference_data '!$A$2:$C$18,3,0)</f>
        <v>#N/A</v>
      </c>
    </row>
    <row r="1894" spans="1:19" ht="26.5" customHeight="1" x14ac:dyDescent="0.35">
      <c r="A1894" s="10">
        <f t="shared" si="86"/>
        <v>15</v>
      </c>
      <c r="B1894" s="63" t="str">
        <f t="shared" si="89"/>
        <v/>
      </c>
      <c r="C1894" s="418">
        <v>13193477</v>
      </c>
      <c r="D1894" s="420">
        <v>45029</v>
      </c>
      <c r="E1894" s="419" t="s">
        <v>3097</v>
      </c>
      <c r="F1894" s="419" t="s">
        <v>1445</v>
      </c>
      <c r="G1894" s="419" t="s">
        <v>92</v>
      </c>
      <c r="H1894" s="419">
        <v>1</v>
      </c>
      <c r="I1894" s="419" t="s">
        <v>285</v>
      </c>
      <c r="J1894" s="34" t="s">
        <v>246</v>
      </c>
      <c r="K1894" s="4" t="str">
        <f>IF(_xlfn.XLOOKUP(LEFT(F1894,12),'Reference_data '!G:G,'Reference_data '!I:I,"First Error",0,1)="First Error",_xlfn.XLOOKUP(LEFT(F1894,7),'Reference_data '!G:G,'Reference_data '!H:H,"Second Error",0,1),_xlfn.XLOOKUP(LEFT(F1894,12),'Reference_data '!G:G,'Reference_data '!I:I,"First Error",0,1))</f>
        <v>PACKING</v>
      </c>
      <c r="M1894" s="10" t="e">
        <f>VLOOKUP(L1894,'Reference_data '!$A$2:$B$17,2,0)</f>
        <v>#N/A</v>
      </c>
      <c r="N1894" s="10" t="e">
        <f>VLOOKUP(L1894,'Reference_data '!$A$2:$C$18,3,0)</f>
        <v>#N/A</v>
      </c>
    </row>
    <row r="1895" spans="1:19" ht="26.5" customHeight="1" x14ac:dyDescent="0.35">
      <c r="A1895" s="10">
        <f t="shared" si="86"/>
        <v>15</v>
      </c>
      <c r="B1895" s="63">
        <f t="shared" si="89"/>
        <v>1</v>
      </c>
      <c r="C1895" s="418">
        <v>13193478</v>
      </c>
      <c r="D1895" s="420">
        <v>45029</v>
      </c>
      <c r="E1895" s="419" t="s">
        <v>3100</v>
      </c>
      <c r="F1895" s="419" t="s">
        <v>1572</v>
      </c>
      <c r="G1895" s="419" t="s">
        <v>61</v>
      </c>
      <c r="H1895" s="419">
        <v>1</v>
      </c>
      <c r="I1895" s="419" t="s">
        <v>285</v>
      </c>
      <c r="J1895" s="34" t="s">
        <v>220</v>
      </c>
      <c r="K1895" s="4" t="str">
        <f>IF(_xlfn.XLOOKUP(LEFT(F1895,12),'Reference_data '!G:G,'Reference_data '!I:I,"First Error",0,1)="First Error",_xlfn.XLOOKUP(LEFT(F1895,7),'Reference_data '!G:G,'Reference_data '!H:H,"Second Error",0,1),_xlfn.XLOOKUP(LEFT(F1895,12),'Reference_data '!G:G,'Reference_data '!I:I,"First Error",0,1))</f>
        <v>PACKING</v>
      </c>
      <c r="M1895" s="10" t="e">
        <f>VLOOKUP(L1895,'Reference_data '!$A$2:$B$17,2,0)</f>
        <v>#N/A</v>
      </c>
      <c r="N1895" s="10" t="e">
        <f>VLOOKUP(L1895,'Reference_data '!$A$2:$C$18,3,0)</f>
        <v>#N/A</v>
      </c>
    </row>
    <row r="1896" spans="1:19" ht="26.5" customHeight="1" x14ac:dyDescent="0.35">
      <c r="A1896" s="10">
        <f t="shared" si="86"/>
        <v>15</v>
      </c>
      <c r="B1896" s="63">
        <f t="shared" si="89"/>
        <v>1</v>
      </c>
      <c r="C1896" s="418">
        <v>13193479</v>
      </c>
      <c r="D1896" s="420">
        <v>45029</v>
      </c>
      <c r="E1896" s="419" t="s">
        <v>3102</v>
      </c>
      <c r="F1896" s="419" t="s">
        <v>713</v>
      </c>
      <c r="G1896" s="419" t="s">
        <v>61</v>
      </c>
      <c r="H1896" s="419">
        <v>1</v>
      </c>
      <c r="I1896" s="419" t="s">
        <v>285</v>
      </c>
      <c r="J1896" s="34" t="s">
        <v>220</v>
      </c>
      <c r="K1896" s="4" t="str">
        <f>IF(_xlfn.XLOOKUP(LEFT(F1896,12),'Reference_data '!G:G,'Reference_data '!I:I,"First Error",0,1)="First Error",_xlfn.XLOOKUP(LEFT(F1896,7),'Reference_data '!G:G,'Reference_data '!H:H,"Second Error",0,1),_xlfn.XLOOKUP(LEFT(F1896,12),'Reference_data '!G:G,'Reference_data '!I:I,"First Error",0,1))</f>
        <v>PACKING</v>
      </c>
      <c r="M1896" s="10" t="e">
        <f>VLOOKUP(L1896,'Reference_data '!$A$2:$B$17,2,0)</f>
        <v>#N/A</v>
      </c>
      <c r="N1896" s="10" t="e">
        <f>VLOOKUP(L1896,'Reference_data '!$A$2:$C$18,3,0)</f>
        <v>#N/A</v>
      </c>
    </row>
    <row r="1897" spans="1:19" ht="26.5" customHeight="1" x14ac:dyDescent="0.35">
      <c r="A1897" s="10">
        <f t="shared" si="86"/>
        <v>15</v>
      </c>
      <c r="B1897" s="63" t="str">
        <f t="shared" si="89"/>
        <v/>
      </c>
      <c r="C1897" s="418">
        <v>13193482</v>
      </c>
      <c r="D1897" s="420">
        <v>45029</v>
      </c>
      <c r="E1897" s="419" t="s">
        <v>3104</v>
      </c>
      <c r="F1897" s="419" t="s">
        <v>632</v>
      </c>
      <c r="G1897" s="419" t="s">
        <v>10</v>
      </c>
      <c r="H1897" s="419">
        <v>1</v>
      </c>
      <c r="I1897" s="419" t="s">
        <v>285</v>
      </c>
      <c r="J1897" s="34" t="s">
        <v>246</v>
      </c>
      <c r="K1897" s="4" t="str">
        <f>IF(_xlfn.XLOOKUP(LEFT(F1897,12),'Reference_data '!G:G,'Reference_data '!I:I,"First Error",0,1)="First Error",_xlfn.XLOOKUP(LEFT(F1897,7),'Reference_data '!G:G,'Reference_data '!H:H,"Second Error",0,1),_xlfn.XLOOKUP(LEFT(F1897,12),'Reference_data '!G:G,'Reference_data '!I:I,"First Error",0,1))</f>
        <v>PACKING</v>
      </c>
      <c r="M1897" s="10" t="e">
        <f>VLOOKUP(L1897,'Reference_data '!$A$2:$B$17,2,0)</f>
        <v>#N/A</v>
      </c>
      <c r="N1897" s="10" t="e">
        <f>VLOOKUP(L1897,'Reference_data '!$A$2:$C$18,3,0)</f>
        <v>#N/A</v>
      </c>
    </row>
    <row r="1898" spans="1:19" ht="26.5" customHeight="1" x14ac:dyDescent="0.35">
      <c r="A1898" s="10">
        <f t="shared" si="86"/>
        <v>15</v>
      </c>
      <c r="B1898" s="63" t="str">
        <f t="shared" si="89"/>
        <v/>
      </c>
      <c r="C1898" s="418">
        <v>13193483</v>
      </c>
      <c r="D1898" s="420">
        <v>45029</v>
      </c>
      <c r="E1898" s="419" t="s">
        <v>3106</v>
      </c>
      <c r="F1898" s="419" t="s">
        <v>678</v>
      </c>
      <c r="G1898" s="419" t="s">
        <v>10</v>
      </c>
      <c r="H1898" s="419">
        <v>1</v>
      </c>
      <c r="I1898" s="419" t="s">
        <v>285</v>
      </c>
      <c r="J1898" s="34" t="s">
        <v>246</v>
      </c>
      <c r="K1898" s="4" t="str">
        <f>IF(_xlfn.XLOOKUP(LEFT(F1898,12),'Reference_data '!G:G,'Reference_data '!I:I,"First Error",0,1)="First Error",_xlfn.XLOOKUP(LEFT(F1898,7),'Reference_data '!G:G,'Reference_data '!H:H,"Second Error",0,1),_xlfn.XLOOKUP(LEFT(F1898,12),'Reference_data '!G:G,'Reference_data '!I:I,"First Error",0,1))</f>
        <v>PACKING</v>
      </c>
      <c r="M1898" s="10" t="e">
        <f>VLOOKUP(L1898,'Reference_data '!$A$2:$B$17,2,0)</f>
        <v>#N/A</v>
      </c>
      <c r="N1898" s="10" t="e">
        <f>VLOOKUP(L1898,'Reference_data '!$A$2:$C$18,3,0)</f>
        <v>#N/A</v>
      </c>
    </row>
    <row r="1899" spans="1:19" ht="26.5" customHeight="1" x14ac:dyDescent="0.35">
      <c r="A1899" s="10">
        <f t="shared" si="86"/>
        <v>15</v>
      </c>
      <c r="B1899" s="63" t="str">
        <f t="shared" si="89"/>
        <v/>
      </c>
      <c r="C1899" s="418">
        <v>13193494</v>
      </c>
      <c r="D1899" s="420">
        <v>45029</v>
      </c>
      <c r="E1899" s="419" t="s">
        <v>3108</v>
      </c>
      <c r="F1899" s="419" t="s">
        <v>2317</v>
      </c>
      <c r="G1899" s="419" t="s">
        <v>10</v>
      </c>
      <c r="H1899" s="419">
        <v>1</v>
      </c>
      <c r="I1899" s="419" t="s">
        <v>285</v>
      </c>
      <c r="J1899" s="34" t="s">
        <v>246</v>
      </c>
      <c r="K1899" s="4" t="str">
        <f>IF(_xlfn.XLOOKUP(LEFT(F1899,12),'Reference_data '!G:G,'Reference_data '!I:I,"First Error",0,1)="First Error",_xlfn.XLOOKUP(LEFT(F1899,7),'Reference_data '!G:G,'Reference_data '!H:H,"Second Error",0,1),_xlfn.XLOOKUP(LEFT(F1899,12),'Reference_data '!G:G,'Reference_data '!I:I,"First Error",0,1))</f>
        <v>PACKING</v>
      </c>
      <c r="M1899" s="10" t="e">
        <f>VLOOKUP(L1899,'Reference_data '!$A$2:$B$17,2,0)</f>
        <v>#N/A</v>
      </c>
      <c r="N1899" s="10" t="e">
        <f>VLOOKUP(L1899,'Reference_data '!$A$2:$C$18,3,0)</f>
        <v>#N/A</v>
      </c>
    </row>
    <row r="1900" spans="1:19" ht="26.5" customHeight="1" x14ac:dyDescent="0.35">
      <c r="A1900" s="10">
        <f t="shared" si="86"/>
        <v>15</v>
      </c>
      <c r="B1900" s="63" t="str">
        <f t="shared" si="89"/>
        <v/>
      </c>
      <c r="C1900" s="418">
        <v>13193499</v>
      </c>
      <c r="D1900" s="420">
        <v>45029</v>
      </c>
      <c r="E1900" s="419" t="s">
        <v>3111</v>
      </c>
      <c r="F1900" s="419" t="s">
        <v>632</v>
      </c>
      <c r="G1900" s="419" t="s">
        <v>10</v>
      </c>
      <c r="H1900" s="419"/>
      <c r="I1900" s="419" t="s">
        <v>238</v>
      </c>
      <c r="J1900" s="34" t="s">
        <v>302</v>
      </c>
      <c r="K1900" s="4" t="str">
        <f>IF(_xlfn.XLOOKUP(LEFT(F1900,12),'Reference_data '!G:G,'Reference_data '!I:I,"First Error",0,1)="First Error",_xlfn.XLOOKUP(LEFT(F1900,7),'Reference_data '!G:G,'Reference_data '!H:H,"Second Error",0,1),_xlfn.XLOOKUP(LEFT(F1900,12),'Reference_data '!G:G,'Reference_data '!I:I,"First Error",0,1))</f>
        <v>PACKING</v>
      </c>
      <c r="L1900" s="63">
        <v>8</v>
      </c>
      <c r="M1900" s="10" t="s">
        <v>5964</v>
      </c>
      <c r="N1900" s="10" t="str">
        <f>VLOOKUP(L1900,'Reference_data '!$A$2:$C$18,3,0)</f>
        <v>EXT</v>
      </c>
      <c r="O1900" s="134">
        <v>45031</v>
      </c>
      <c r="S1900" s="139" t="s">
        <v>5963</v>
      </c>
    </row>
    <row r="1901" spans="1:19" ht="26.5" customHeight="1" x14ac:dyDescent="0.35">
      <c r="A1901" s="10">
        <f t="shared" si="86"/>
        <v>15</v>
      </c>
      <c r="B1901" s="63" t="str">
        <f t="shared" si="89"/>
        <v/>
      </c>
      <c r="C1901" s="418">
        <v>13193503</v>
      </c>
      <c r="D1901" s="420">
        <v>45029</v>
      </c>
      <c r="E1901" s="419" t="s">
        <v>3113</v>
      </c>
      <c r="F1901" s="419" t="s">
        <v>160</v>
      </c>
      <c r="G1901" s="419" t="s">
        <v>61</v>
      </c>
      <c r="H1901" s="419">
        <v>1</v>
      </c>
      <c r="I1901" s="419" t="s">
        <v>263</v>
      </c>
      <c r="J1901" s="34" t="s">
        <v>228</v>
      </c>
      <c r="K1901" s="4" t="str">
        <f>IF(_xlfn.XLOOKUP(LEFT(F1901,12),'Reference_data '!G:G,'Reference_data '!I:I,"First Error",0,1)="First Error",_xlfn.XLOOKUP(LEFT(F1901,7),'Reference_data '!G:G,'Reference_data '!H:H,"Second Error",0,1),_xlfn.XLOOKUP(LEFT(F1901,12),'Reference_data '!G:G,'Reference_data '!I:I,"First Error",0,1))</f>
        <v>REFINERY-NEW CIE PLANT  300 TPD</v>
      </c>
      <c r="M1901" s="10" t="e">
        <f>VLOOKUP(L1901,'Reference_data '!$A$2:$B$17,2,0)</f>
        <v>#N/A</v>
      </c>
      <c r="N1901" s="10" t="e">
        <f>VLOOKUP(L1901,'Reference_data '!$A$2:$C$18,3,0)</f>
        <v>#N/A</v>
      </c>
    </row>
    <row r="1902" spans="1:19" ht="26.5" customHeight="1" x14ac:dyDescent="0.35">
      <c r="A1902" s="10">
        <f t="shared" si="86"/>
        <v>15</v>
      </c>
      <c r="B1902" s="63" t="str">
        <f t="shared" si="89"/>
        <v/>
      </c>
      <c r="C1902" s="418">
        <v>13193746</v>
      </c>
      <c r="D1902" s="420">
        <v>45029</v>
      </c>
      <c r="E1902" s="419" t="s">
        <v>3115</v>
      </c>
      <c r="F1902" s="419" t="s">
        <v>2669</v>
      </c>
      <c r="G1902" s="419" t="s">
        <v>61</v>
      </c>
      <c r="H1902" s="419">
        <v>1</v>
      </c>
      <c r="I1902" s="419" t="s">
        <v>263</v>
      </c>
      <c r="J1902" s="34" t="s">
        <v>228</v>
      </c>
      <c r="K1902" s="4" t="str">
        <f>IF(_xlfn.XLOOKUP(LEFT(F1902,12),'Reference_data '!G:G,'Reference_data '!I:I,"First Error",0,1)="First Error",_xlfn.XLOOKUP(LEFT(F1902,7),'Reference_data '!G:G,'Reference_data '!H:H,"Second Error",0,1),_xlfn.XLOOKUP(LEFT(F1902,12),'Reference_data '!G:G,'Reference_data '!I:I,"First Error",0,1))</f>
        <v>REFINERY-REFINERY FRACTIONATION PLANT (RPO) 600 TPD</v>
      </c>
      <c r="M1902" s="10" t="e">
        <f>VLOOKUP(L1902,'Reference_data '!$A$2:$B$17,2,0)</f>
        <v>#N/A</v>
      </c>
      <c r="N1902" s="10" t="e">
        <f>VLOOKUP(L1902,'Reference_data '!$A$2:$C$18,3,0)</f>
        <v>#N/A</v>
      </c>
    </row>
    <row r="1903" spans="1:19" ht="26.5" customHeight="1" x14ac:dyDescent="0.35">
      <c r="A1903" s="10">
        <f t="shared" si="86"/>
        <v>15</v>
      </c>
      <c r="B1903" s="63">
        <f t="shared" si="89"/>
        <v>1</v>
      </c>
      <c r="C1903" s="418">
        <v>13193755</v>
      </c>
      <c r="D1903" s="420">
        <v>45029</v>
      </c>
      <c r="E1903" s="419" t="s">
        <v>3117</v>
      </c>
      <c r="F1903" s="419" t="s">
        <v>133</v>
      </c>
      <c r="G1903" s="419"/>
      <c r="H1903" s="419">
        <v>1</v>
      </c>
      <c r="I1903" s="419" t="s">
        <v>263</v>
      </c>
      <c r="J1903" s="34" t="s">
        <v>220</v>
      </c>
      <c r="K1903" s="4" t="str">
        <f>IF(_xlfn.XLOOKUP(LEFT(F1903,12),'Reference_data '!G:G,'Reference_data '!I:I,"First Error",0,1)="First Error",_xlfn.XLOOKUP(LEFT(F1903,7),'Reference_data '!G:G,'Reference_data '!H:H,"Second Error",0,1),_xlfn.XLOOKUP(LEFT(F1903,12),'Reference_data '!G:G,'Reference_data '!I:I,"First Error",0,1))</f>
        <v>REFINERY-MULTISTOCK DEO REFINERY 200 TPD</v>
      </c>
      <c r="M1903" s="10" t="e">
        <f>VLOOKUP(L1903,'Reference_data '!$A$2:$B$17,2,0)</f>
        <v>#N/A</v>
      </c>
      <c r="N1903" s="10" t="e">
        <f>VLOOKUP(L1903,'Reference_data '!$A$2:$C$18,3,0)</f>
        <v>#N/A</v>
      </c>
    </row>
    <row r="1904" spans="1:19" ht="26.5" customHeight="1" x14ac:dyDescent="0.35">
      <c r="A1904" s="10">
        <f t="shared" si="86"/>
        <v>15</v>
      </c>
      <c r="B1904" s="63" t="str">
        <f t="shared" si="89"/>
        <v/>
      </c>
      <c r="C1904" s="418">
        <v>13193810</v>
      </c>
      <c r="D1904" s="420">
        <v>45030</v>
      </c>
      <c r="E1904" s="419" t="s">
        <v>3119</v>
      </c>
      <c r="F1904" s="419" t="s">
        <v>946</v>
      </c>
      <c r="G1904" s="419" t="s">
        <v>92</v>
      </c>
      <c r="H1904" s="419">
        <v>1</v>
      </c>
      <c r="I1904" s="419" t="s">
        <v>219</v>
      </c>
      <c r="J1904" s="34" t="s">
        <v>246</v>
      </c>
      <c r="K1904" s="4" t="str">
        <f>IF(_xlfn.XLOOKUP(LEFT(F1904,12),'Reference_data '!G:G,'Reference_data '!I:I,"First Error",0,1)="First Error",_xlfn.XLOOKUP(LEFT(F1904,7),'Reference_data '!G:G,'Reference_data '!H:H,"Second Error",0,1),_xlfn.XLOOKUP(LEFT(F1904,12),'Reference_data '!G:G,'Reference_data '!I:I,"First Error",0,1))</f>
        <v>PACKING</v>
      </c>
      <c r="M1904" s="10" t="e">
        <f>VLOOKUP(L1904,'Reference_data '!$A$2:$B$17,2,0)</f>
        <v>#N/A</v>
      </c>
      <c r="N1904" s="10" t="e">
        <f>VLOOKUP(L1904,'Reference_data '!$A$2:$C$18,3,0)</f>
        <v>#N/A</v>
      </c>
    </row>
    <row r="1905" spans="1:27" ht="26.5" customHeight="1" x14ac:dyDescent="0.35">
      <c r="A1905" s="10">
        <f t="shared" si="86"/>
        <v>15</v>
      </c>
      <c r="B1905" s="63">
        <f t="shared" si="89"/>
        <v>16</v>
      </c>
      <c r="C1905" s="418">
        <v>13193847</v>
      </c>
      <c r="D1905" s="420">
        <v>45030</v>
      </c>
      <c r="E1905" s="419" t="s">
        <v>3126</v>
      </c>
      <c r="F1905" s="419" t="s">
        <v>1806</v>
      </c>
      <c r="G1905" s="419" t="s">
        <v>92</v>
      </c>
      <c r="H1905" s="419">
        <v>1</v>
      </c>
      <c r="I1905" s="419" t="s">
        <v>468</v>
      </c>
      <c r="J1905" s="34" t="s">
        <v>220</v>
      </c>
      <c r="K1905" s="4" t="str">
        <f>IF(_xlfn.XLOOKUP(LEFT(F1905,12),'Reference_data '!G:G,'Reference_data '!I:I,"First Error",0,1)="First Error",_xlfn.XLOOKUP(LEFT(F1905,7),'Reference_data '!G:G,'Reference_data '!H:H,"Second Error",0,1),_xlfn.XLOOKUP(LEFT(F1905,12),'Reference_data '!G:G,'Reference_data '!I:I,"First Error",0,1))</f>
        <v>BAKERY 36 TON</v>
      </c>
      <c r="L1905" s="63">
        <v>2799</v>
      </c>
      <c r="M1905" s="10" t="str">
        <f>VLOOKUP(L1905,'Reference_data '!$A$2:$B$17,2,0)</f>
        <v>Prakash</v>
      </c>
      <c r="N1905" s="10" t="str">
        <f>VLOOKUP(L1905,'Reference_data '!$A$2:$C$18,3,0)</f>
        <v>INS</v>
      </c>
      <c r="O1905" s="134">
        <v>45033</v>
      </c>
      <c r="Q1905" s="134">
        <v>45033</v>
      </c>
      <c r="R1905" s="63">
        <v>1.5</v>
      </c>
      <c r="S1905" s="139" t="s">
        <v>6120</v>
      </c>
    </row>
    <row r="1906" spans="1:27" ht="26.5" customHeight="1" x14ac:dyDescent="0.35">
      <c r="A1906" s="10">
        <f t="shared" si="86"/>
        <v>15</v>
      </c>
      <c r="B1906" s="63" t="str">
        <f t="shared" si="89"/>
        <v/>
      </c>
      <c r="C1906" s="418">
        <v>13193973</v>
      </c>
      <c r="D1906" s="420">
        <v>45030</v>
      </c>
      <c r="E1906" s="419" t="s">
        <v>3128</v>
      </c>
      <c r="F1906" s="419" t="s">
        <v>613</v>
      </c>
      <c r="G1906" s="419" t="s">
        <v>92</v>
      </c>
      <c r="H1906" s="419">
        <v>1</v>
      </c>
      <c r="I1906" s="419" t="s">
        <v>468</v>
      </c>
      <c r="J1906" s="34" t="s">
        <v>246</v>
      </c>
      <c r="K1906" s="4" t="str">
        <f>IF(_xlfn.XLOOKUP(LEFT(F1906,12),'Reference_data '!G:G,'Reference_data '!I:I,"First Error",0,1)="First Error",_xlfn.XLOOKUP(LEFT(F1906,7),'Reference_data '!G:G,'Reference_data '!H:H,"Second Error",0,1),_xlfn.XLOOKUP(LEFT(F1906,12),'Reference_data '!G:G,'Reference_data '!I:I,"First Error",0,1))</f>
        <v>PACKING</v>
      </c>
      <c r="M1906" s="10" t="e">
        <f>VLOOKUP(L1906,'Reference_data '!$A$2:$B$17,2,0)</f>
        <v>#N/A</v>
      </c>
      <c r="N1906" s="10" t="e">
        <f>VLOOKUP(L1906,'Reference_data '!$A$2:$C$18,3,0)</f>
        <v>#N/A</v>
      </c>
    </row>
    <row r="1907" spans="1:27" ht="26.5" customHeight="1" x14ac:dyDescent="0.35">
      <c r="A1907" s="10">
        <f t="shared" si="86"/>
        <v>15</v>
      </c>
      <c r="B1907" s="63">
        <f t="shared" ref="B1907" si="93">IF(J1907="COMP",WEEKNUM(Q1907,16),"")</f>
        <v>15</v>
      </c>
      <c r="C1907" s="418">
        <v>13194039</v>
      </c>
      <c r="D1907" s="420">
        <v>45030</v>
      </c>
      <c r="E1907" s="419" t="s">
        <v>3129</v>
      </c>
      <c r="F1907" s="419" t="s">
        <v>2119</v>
      </c>
      <c r="G1907" s="419" t="s">
        <v>10</v>
      </c>
      <c r="H1907" s="419">
        <v>1</v>
      </c>
      <c r="I1907" s="419" t="s">
        <v>251</v>
      </c>
      <c r="J1907" s="34" t="s">
        <v>220</v>
      </c>
      <c r="K1907" s="4" t="str">
        <f>IF(_xlfn.XLOOKUP(LEFT(F1907,12),'Reference_data '!G:G,'Reference_data '!I:I,"First Error",0,1)="First Error",_xlfn.XLOOKUP(LEFT(F1907,7),'Reference_data '!G:G,'Reference_data '!H:H,"Second Error",0,1),_xlfn.XLOOKUP(LEFT(F1907,12),'Reference_data '!G:G,'Reference_data '!I:I,"First Error",0,1))</f>
        <v>REFINERY-MULTISTOCK DEO REFINERY 200 TPD</v>
      </c>
      <c r="L1907" s="63">
        <v>3347</v>
      </c>
      <c r="M1907" s="10" t="str">
        <f>VLOOKUP(L1907,'Reference_data '!$A$2:$B$17,2,0)</f>
        <v>Debabrata</v>
      </c>
      <c r="N1907" s="10" t="str">
        <f>VLOOKUP(L1907,'Reference_data '!$A$2:$C$18,3,0)</f>
        <v>MEC</v>
      </c>
      <c r="O1907" s="134">
        <v>45030</v>
      </c>
      <c r="Q1907" s="134">
        <v>45030</v>
      </c>
      <c r="R1907" s="63">
        <v>3.5</v>
      </c>
      <c r="S1907" s="139" t="s">
        <v>6015</v>
      </c>
      <c r="AA1907" s="64" t="s">
        <v>6016</v>
      </c>
    </row>
    <row r="1908" spans="1:27" ht="26.5" customHeight="1" x14ac:dyDescent="0.35">
      <c r="A1908" s="10">
        <f t="shared" si="86"/>
        <v>15</v>
      </c>
      <c r="B1908" s="63">
        <f t="shared" ref="B1908" si="94">IF(J1908="COMP",WEEKNUM(Q1908,16),"")</f>
        <v>15</v>
      </c>
      <c r="C1908" s="418">
        <v>13194039</v>
      </c>
      <c r="D1908" s="420">
        <v>45030</v>
      </c>
      <c r="E1908" s="419" t="s">
        <v>3129</v>
      </c>
      <c r="F1908" s="419" t="s">
        <v>2119</v>
      </c>
      <c r="G1908" s="419" t="s">
        <v>10</v>
      </c>
      <c r="H1908" s="419">
        <v>1</v>
      </c>
      <c r="I1908" s="419" t="s">
        <v>251</v>
      </c>
      <c r="J1908" s="34" t="s">
        <v>220</v>
      </c>
      <c r="K1908" s="4" t="str">
        <f>IF(_xlfn.XLOOKUP(LEFT(F1908,12),'Reference_data '!G:G,'Reference_data '!I:I,"First Error",0,1)="First Error",_xlfn.XLOOKUP(LEFT(F1908,7),'Reference_data '!G:G,'Reference_data '!H:H,"Second Error",0,1),_xlfn.XLOOKUP(LEFT(F1908,12),'Reference_data '!G:G,'Reference_data '!I:I,"First Error",0,1))</f>
        <v>REFINERY-MULTISTOCK DEO REFINERY 200 TPD</v>
      </c>
      <c r="L1908" s="63">
        <v>8</v>
      </c>
      <c r="M1908" s="10" t="s">
        <v>6017</v>
      </c>
      <c r="N1908" s="10" t="str">
        <f>VLOOKUP(L1908,'Reference_data '!$A$2:$C$18,3,0)</f>
        <v>EXT</v>
      </c>
      <c r="O1908" s="134">
        <v>45030</v>
      </c>
      <c r="Q1908" s="134">
        <v>45030</v>
      </c>
      <c r="R1908" s="63">
        <v>3.5</v>
      </c>
      <c r="S1908" s="139" t="s">
        <v>6015</v>
      </c>
      <c r="AA1908" s="64" t="s">
        <v>6016</v>
      </c>
    </row>
    <row r="1909" spans="1:27" ht="26.5" customHeight="1" x14ac:dyDescent="0.35">
      <c r="A1909" s="10">
        <f t="shared" si="86"/>
        <v>15</v>
      </c>
      <c r="B1909" s="63">
        <f t="shared" si="89"/>
        <v>15</v>
      </c>
      <c r="C1909" s="418">
        <v>13194039</v>
      </c>
      <c r="D1909" s="420">
        <v>45030</v>
      </c>
      <c r="E1909" s="419" t="s">
        <v>3129</v>
      </c>
      <c r="F1909" s="419" t="s">
        <v>2119</v>
      </c>
      <c r="G1909" s="419" t="s">
        <v>10</v>
      </c>
      <c r="H1909" s="419">
        <v>1</v>
      </c>
      <c r="I1909" s="419" t="s">
        <v>251</v>
      </c>
      <c r="J1909" s="34" t="s">
        <v>220</v>
      </c>
      <c r="K1909" s="4" t="str">
        <f>IF(_xlfn.XLOOKUP(LEFT(F1909,12),'Reference_data '!G:G,'Reference_data '!I:I,"First Error",0,1)="First Error",_xlfn.XLOOKUP(LEFT(F1909,7),'Reference_data '!G:G,'Reference_data '!H:H,"Second Error",0,1),_xlfn.XLOOKUP(LEFT(F1909,12),'Reference_data '!G:G,'Reference_data '!I:I,"First Error",0,1))</f>
        <v>REFINERY-MULTISTOCK DEO REFINERY 200 TPD</v>
      </c>
      <c r="L1909" s="63">
        <v>2783</v>
      </c>
      <c r="M1909" s="10" t="str">
        <f>VLOOKUP(L1909,'Reference_data '!$A$2:$B$17,2,0)</f>
        <v>Vipul</v>
      </c>
      <c r="N1909" s="10" t="str">
        <f>VLOOKUP(L1909,'Reference_data '!$A$2:$C$18,3,0)</f>
        <v>MEC</v>
      </c>
      <c r="O1909" s="134">
        <v>45030</v>
      </c>
      <c r="Q1909" s="134">
        <v>45030</v>
      </c>
      <c r="R1909" s="63">
        <v>3.5</v>
      </c>
      <c r="S1909" s="139" t="s">
        <v>6015</v>
      </c>
      <c r="AA1909" s="64" t="s">
        <v>6016</v>
      </c>
    </row>
    <row r="1910" spans="1:27" ht="26.5" customHeight="1" x14ac:dyDescent="0.35">
      <c r="A1910" s="10">
        <f t="shared" si="86"/>
        <v>15</v>
      </c>
      <c r="B1910" s="63">
        <f t="shared" si="89"/>
        <v>15</v>
      </c>
      <c r="C1910" s="418">
        <v>13194040</v>
      </c>
      <c r="D1910" s="420">
        <v>45030</v>
      </c>
      <c r="E1910" s="419" t="s">
        <v>3130</v>
      </c>
      <c r="F1910" s="419" t="s">
        <v>12</v>
      </c>
      <c r="G1910" s="419" t="s">
        <v>10</v>
      </c>
      <c r="H1910" s="419">
        <v>1</v>
      </c>
      <c r="I1910" s="419" t="s">
        <v>251</v>
      </c>
      <c r="J1910" s="34" t="s">
        <v>220</v>
      </c>
      <c r="K1910" s="4" t="str">
        <f>IF(_xlfn.XLOOKUP(LEFT(F1910,12),'Reference_data '!G:G,'Reference_data '!I:I,"First Error",0,1)="First Error",_xlfn.XLOOKUP(LEFT(F1910,7),'Reference_data '!G:G,'Reference_data '!H:H,"Second Error",0,1),_xlfn.XLOOKUP(LEFT(F1910,12),'Reference_data '!G:G,'Reference_data '!I:I,"First Error",0,1))</f>
        <v>REFINERY-ACID OIL</v>
      </c>
      <c r="L1910" s="63">
        <v>8</v>
      </c>
      <c r="M1910" s="10" t="s">
        <v>6017</v>
      </c>
      <c r="N1910" s="10" t="str">
        <f>VLOOKUP(L1910,'Reference_data '!$A$2:$C$18,3,0)</f>
        <v>EXT</v>
      </c>
      <c r="O1910" s="134">
        <v>45030</v>
      </c>
      <c r="Q1910" s="134">
        <v>45030</v>
      </c>
      <c r="R1910" s="63">
        <v>0.5</v>
      </c>
      <c r="S1910" s="139" t="s">
        <v>6018</v>
      </c>
      <c r="AA1910" s="64" t="s">
        <v>140</v>
      </c>
    </row>
    <row r="1911" spans="1:27" ht="26.5" customHeight="1" x14ac:dyDescent="0.35">
      <c r="A1911" s="10">
        <f t="shared" si="86"/>
        <v>15</v>
      </c>
      <c r="B1911" s="63" t="str">
        <f t="shared" si="89"/>
        <v/>
      </c>
      <c r="C1911" s="418">
        <v>13194047</v>
      </c>
      <c r="D1911" s="420">
        <v>45030</v>
      </c>
      <c r="E1911" s="419" t="s">
        <v>3131</v>
      </c>
      <c r="F1911" s="419" t="s">
        <v>184</v>
      </c>
      <c r="G1911" s="419" t="s">
        <v>117</v>
      </c>
      <c r="H1911" s="419">
        <v>5</v>
      </c>
      <c r="I1911" s="419" t="s">
        <v>270</v>
      </c>
      <c r="J1911" s="34" t="s">
        <v>246</v>
      </c>
      <c r="K1911" s="4" t="str">
        <f>IF(_xlfn.XLOOKUP(LEFT(F1911,12),'Reference_data '!G:G,'Reference_data '!I:I,"First Error",0,1)="First Error",_xlfn.XLOOKUP(LEFT(F1911,7),'Reference_data '!G:G,'Reference_data '!H:H,"Second Error",0,1),_xlfn.XLOOKUP(LEFT(F1911,12),'Reference_data '!G:G,'Reference_data '!I:I,"First Error",0,1))</f>
        <v>BUILDINGS &amp; INFRASTRUCTURE</v>
      </c>
      <c r="M1911" s="10" t="e">
        <f>VLOOKUP(L1911,'Reference_data '!$A$2:$B$17,2,0)</f>
        <v>#N/A</v>
      </c>
      <c r="N1911" s="10" t="e">
        <f>VLOOKUP(L1911,'Reference_data '!$A$2:$C$18,3,0)</f>
        <v>#N/A</v>
      </c>
    </row>
    <row r="1912" spans="1:27" ht="26.5" customHeight="1" x14ac:dyDescent="0.35">
      <c r="A1912" s="10">
        <f t="shared" si="86"/>
        <v>15</v>
      </c>
      <c r="B1912" s="63" t="str">
        <f t="shared" si="89"/>
        <v/>
      </c>
      <c r="C1912" s="418">
        <v>13194062</v>
      </c>
      <c r="D1912" s="420">
        <v>45030</v>
      </c>
      <c r="E1912" s="419" t="s">
        <v>3132</v>
      </c>
      <c r="F1912" s="419" t="s">
        <v>18</v>
      </c>
      <c r="G1912" s="419" t="s">
        <v>61</v>
      </c>
      <c r="H1912" s="419">
        <v>4</v>
      </c>
      <c r="I1912" s="419" t="s">
        <v>328</v>
      </c>
      <c r="J1912" s="34" t="s">
        <v>228</v>
      </c>
      <c r="K1912" s="4" t="str">
        <f>IF(_xlfn.XLOOKUP(LEFT(F1912,12),'Reference_data '!G:G,'Reference_data '!I:I,"First Error",0,1)="First Error",_xlfn.XLOOKUP(LEFT(F1912,7),'Reference_data '!G:G,'Reference_data '!H:H,"Second Error",0,1),_xlfn.XLOOKUP(LEFT(F1912,12),'Reference_data '!G:G,'Reference_data '!I:I,"First Error",0,1))</f>
        <v>BOILER-WATER TREATMENT PLANT WTP</v>
      </c>
      <c r="M1912" s="10" t="e">
        <f>VLOOKUP(L1912,'Reference_data '!$A$2:$B$17,2,0)</f>
        <v>#N/A</v>
      </c>
      <c r="N1912" s="10" t="e">
        <f>VLOOKUP(L1912,'Reference_data '!$A$2:$C$18,3,0)</f>
        <v>#N/A</v>
      </c>
    </row>
    <row r="1913" spans="1:27" ht="26.5" customHeight="1" x14ac:dyDescent="0.35">
      <c r="A1913" s="10">
        <f t="shared" si="86"/>
        <v>15</v>
      </c>
      <c r="B1913" s="63" t="str">
        <f t="shared" si="89"/>
        <v/>
      </c>
      <c r="C1913" s="418">
        <v>13194118</v>
      </c>
      <c r="D1913" s="420">
        <v>45030</v>
      </c>
      <c r="E1913" s="419" t="s">
        <v>3133</v>
      </c>
      <c r="F1913" s="419" t="s">
        <v>188</v>
      </c>
      <c r="G1913" s="419" t="s">
        <v>92</v>
      </c>
      <c r="H1913" s="419">
        <v>1</v>
      </c>
      <c r="I1913" s="419" t="s">
        <v>255</v>
      </c>
      <c r="J1913" s="34" t="s">
        <v>246</v>
      </c>
      <c r="K1913" s="4" t="str">
        <f>IF(_xlfn.XLOOKUP(LEFT(F1913,12),'Reference_data '!G:G,'Reference_data '!I:I,"First Error",0,1)="First Error",_xlfn.XLOOKUP(LEFT(F1913,7),'Reference_data '!G:G,'Reference_data '!H:H,"Second Error",0,1),_xlfn.XLOOKUP(LEFT(F1913,12),'Reference_data '!G:G,'Reference_data '!I:I,"First Error",0,1))</f>
        <v>PACKING</v>
      </c>
      <c r="M1913" s="10" t="e">
        <f>VLOOKUP(L1913,'Reference_data '!$A$2:$B$17,2,0)</f>
        <v>#N/A</v>
      </c>
      <c r="N1913" s="10" t="e">
        <f>VLOOKUP(L1913,'Reference_data '!$A$2:$C$18,3,0)</f>
        <v>#N/A</v>
      </c>
    </row>
    <row r="1914" spans="1:27" ht="26.5" customHeight="1" x14ac:dyDescent="0.35">
      <c r="A1914" s="10">
        <f t="shared" si="86"/>
        <v>15</v>
      </c>
      <c r="B1914" s="63" t="str">
        <f t="shared" si="89"/>
        <v/>
      </c>
      <c r="C1914" s="418">
        <v>13194129</v>
      </c>
      <c r="D1914" s="420">
        <v>45030</v>
      </c>
      <c r="E1914" s="419" t="s">
        <v>3134</v>
      </c>
      <c r="F1914" s="419" t="s">
        <v>36</v>
      </c>
      <c r="G1914" s="419" t="s">
        <v>61</v>
      </c>
      <c r="H1914" s="419">
        <v>4</v>
      </c>
      <c r="I1914" s="419" t="s">
        <v>328</v>
      </c>
      <c r="J1914" s="34" t="s">
        <v>246</v>
      </c>
      <c r="K1914" s="4" t="str">
        <f>IF(_xlfn.XLOOKUP(LEFT(F1914,12),'Reference_data '!G:G,'Reference_data '!I:I,"First Error",0,1)="First Error",_xlfn.XLOOKUP(LEFT(F1914,7),'Reference_data '!G:G,'Reference_data '!H:H,"Second Error",0,1),_xlfn.XLOOKUP(LEFT(F1914,12),'Reference_data '!G:G,'Reference_data '!I:I,"First Error",0,1))</f>
        <v>UTILITY</v>
      </c>
      <c r="M1914" s="10" t="e">
        <f>VLOOKUP(L1914,'Reference_data '!$A$2:$B$17,2,0)</f>
        <v>#N/A</v>
      </c>
      <c r="N1914" s="10" t="e">
        <f>VLOOKUP(L1914,'Reference_data '!$A$2:$C$18,3,0)</f>
        <v>#N/A</v>
      </c>
    </row>
    <row r="1915" spans="1:27" ht="26.5" customHeight="1" x14ac:dyDescent="0.35">
      <c r="A1915" s="10">
        <f t="shared" si="86"/>
        <v>15</v>
      </c>
      <c r="B1915" s="63">
        <f t="shared" si="89"/>
        <v>15</v>
      </c>
      <c r="C1915" s="418">
        <v>13194184</v>
      </c>
      <c r="D1915" s="420">
        <v>45030</v>
      </c>
      <c r="E1915" s="419" t="s">
        <v>3135</v>
      </c>
      <c r="F1915" s="419" t="s">
        <v>613</v>
      </c>
      <c r="G1915" s="419" t="s">
        <v>10</v>
      </c>
      <c r="H1915" s="419">
        <v>1</v>
      </c>
      <c r="I1915" s="419" t="s">
        <v>468</v>
      </c>
      <c r="J1915" s="34" t="s">
        <v>220</v>
      </c>
      <c r="K1915" s="4" t="str">
        <f>IF(_xlfn.XLOOKUP(LEFT(F1915,12),'Reference_data '!G:G,'Reference_data '!I:I,"First Error",0,1)="First Error",_xlfn.XLOOKUP(LEFT(F1915,7),'Reference_data '!G:G,'Reference_data '!H:H,"Second Error",0,1),_xlfn.XLOOKUP(LEFT(F1915,12),'Reference_data '!G:G,'Reference_data '!I:I,"First Error",0,1))</f>
        <v>PACKING</v>
      </c>
      <c r="L1915" s="63">
        <v>2784</v>
      </c>
      <c r="M1915" s="10" t="str">
        <f>VLOOKUP(L1915,'Reference_data '!$A$2:$B$17,2,0)</f>
        <v>Jignesh</v>
      </c>
      <c r="N1915" s="10" t="str">
        <f>VLOOKUP(L1915,'Reference_data '!$A$2:$C$18,3,0)</f>
        <v>MEC</v>
      </c>
      <c r="Q1915" s="134">
        <v>45030</v>
      </c>
      <c r="R1915" s="63">
        <v>0.5</v>
      </c>
    </row>
    <row r="1916" spans="1:27" ht="26.5" customHeight="1" x14ac:dyDescent="0.35">
      <c r="A1916" s="10">
        <f t="shared" si="86"/>
        <v>15</v>
      </c>
      <c r="B1916" s="63" t="str">
        <f t="shared" si="89"/>
        <v/>
      </c>
      <c r="C1916" s="418">
        <v>13194185</v>
      </c>
      <c r="D1916" s="420">
        <v>45030</v>
      </c>
      <c r="E1916" s="419" t="s">
        <v>3128</v>
      </c>
      <c r="F1916" s="419" t="s">
        <v>182</v>
      </c>
      <c r="G1916" s="88" t="s">
        <v>61</v>
      </c>
      <c r="H1916" s="419">
        <v>1</v>
      </c>
      <c r="I1916" s="419" t="s">
        <v>468</v>
      </c>
      <c r="J1916" s="34" t="s">
        <v>246</v>
      </c>
      <c r="K1916" s="4" t="str">
        <f>IF(_xlfn.XLOOKUP(LEFT(F1916,12),'Reference_data '!G:G,'Reference_data '!I:I,"First Error",0,1)="First Error",_xlfn.XLOOKUP(LEFT(F1916,7),'Reference_data '!G:G,'Reference_data '!H:H,"Second Error",0,1),_xlfn.XLOOKUP(LEFT(F1916,12),'Reference_data '!G:G,'Reference_data '!I:I,"First Error",0,1))</f>
        <v>Kandla plant</v>
      </c>
      <c r="M1916" s="10" t="e">
        <f>VLOOKUP(L1916,'Reference_data '!$A$2:$B$17,2,0)</f>
        <v>#N/A</v>
      </c>
      <c r="N1916" s="10" t="e">
        <f>VLOOKUP(L1916,'Reference_data '!$A$2:$C$18,3,0)</f>
        <v>#N/A</v>
      </c>
    </row>
    <row r="1917" spans="1:27" ht="26.5" customHeight="1" x14ac:dyDescent="0.35">
      <c r="A1917" s="10">
        <f t="shared" si="86"/>
        <v>16</v>
      </c>
      <c r="B1917" s="63">
        <f t="shared" si="89"/>
        <v>16</v>
      </c>
      <c r="C1917" s="147" t="s">
        <v>6028</v>
      </c>
      <c r="D1917" s="146">
        <v>45031</v>
      </c>
      <c r="E1917" s="34" t="s">
        <v>6029</v>
      </c>
      <c r="F1917" s="34" t="s">
        <v>80</v>
      </c>
      <c r="G1917" s="34" t="s">
        <v>61</v>
      </c>
      <c r="H1917" s="34" t="s">
        <v>237</v>
      </c>
      <c r="I1917" s="34" t="s">
        <v>382</v>
      </c>
      <c r="J1917" s="34" t="s">
        <v>220</v>
      </c>
      <c r="K1917" s="4" t="str">
        <f>IF(_xlfn.XLOOKUP(LEFT(F1917,12),'Reference_data '!G:G,'Reference_data '!I:I,"First Error",0,1)="First Error",_xlfn.XLOOKUP(LEFT(F1917,7),'Reference_data '!G:G,'Reference_data '!H:H,"Second Error",0,1),_xlfn.XLOOKUP(LEFT(F1917,12),'Reference_data '!G:G,'Reference_data '!I:I,"First Error",0,1))</f>
        <v>PACKING</v>
      </c>
      <c r="L1917" s="63">
        <v>2791</v>
      </c>
      <c r="M1917" s="10" t="str">
        <f>VLOOKUP(L1917,'Reference_data '!$A$2:$B$17,2,0)</f>
        <v>Champak</v>
      </c>
      <c r="N1917" s="10" t="str">
        <f>VLOOKUP(L1917,'Reference_data '!$A$2:$C$18,3,0)</f>
        <v>ELE</v>
      </c>
      <c r="O1917" s="134">
        <v>45031</v>
      </c>
      <c r="Q1917" s="134">
        <v>45031</v>
      </c>
      <c r="R1917" s="63">
        <v>0.5</v>
      </c>
    </row>
    <row r="1918" spans="1:27" ht="26.5" customHeight="1" x14ac:dyDescent="0.35">
      <c r="A1918" s="10">
        <f t="shared" si="86"/>
        <v>16</v>
      </c>
      <c r="B1918" s="63">
        <f t="shared" si="89"/>
        <v>16</v>
      </c>
      <c r="C1918" s="147" t="s">
        <v>6030</v>
      </c>
      <c r="D1918" s="146">
        <v>45031</v>
      </c>
      <c r="E1918" s="34" t="s">
        <v>6031</v>
      </c>
      <c r="F1918" s="34" t="s">
        <v>3934</v>
      </c>
      <c r="G1918" s="34" t="s">
        <v>92</v>
      </c>
      <c r="H1918" s="34" t="s">
        <v>218</v>
      </c>
      <c r="I1918" s="34" t="s">
        <v>468</v>
      </c>
      <c r="J1918" s="34" t="s">
        <v>220</v>
      </c>
      <c r="K1918" s="4" t="str">
        <f>IF(_xlfn.XLOOKUP(LEFT(F1918,12),'Reference_data '!G:G,'Reference_data '!I:I,"First Error",0,1)="First Error",_xlfn.XLOOKUP(LEFT(F1918,7),'Reference_data '!G:G,'Reference_data '!H:H,"Second Error",0,1),_xlfn.XLOOKUP(LEFT(F1918,12),'Reference_data '!G:G,'Reference_data '!I:I,"First Error",0,1))</f>
        <v>BAKERY 36 TON</v>
      </c>
      <c r="L1918" s="63">
        <v>2799</v>
      </c>
      <c r="M1918" s="10" t="str">
        <f>VLOOKUP(L1918,'Reference_data '!$A$2:$B$17,2,0)</f>
        <v>Prakash</v>
      </c>
      <c r="N1918" s="10" t="str">
        <f>VLOOKUP(L1918,'Reference_data '!$A$2:$C$18,3,0)</f>
        <v>INS</v>
      </c>
      <c r="O1918" s="134">
        <v>45031</v>
      </c>
      <c r="Q1918" s="134">
        <v>45031</v>
      </c>
      <c r="R1918" s="63">
        <v>0.9</v>
      </c>
      <c r="S1918" s="139" t="s">
        <v>4586</v>
      </c>
    </row>
    <row r="1919" spans="1:27" ht="26.5" customHeight="1" x14ac:dyDescent="0.35">
      <c r="A1919" s="10">
        <f t="shared" si="86"/>
        <v>16</v>
      </c>
      <c r="B1919" s="63">
        <f t="shared" si="89"/>
        <v>1</v>
      </c>
      <c r="C1919" s="147" t="s">
        <v>6032</v>
      </c>
      <c r="D1919" s="146">
        <v>45031</v>
      </c>
      <c r="E1919" s="34" t="s">
        <v>6033</v>
      </c>
      <c r="F1919" s="34" t="s">
        <v>398</v>
      </c>
      <c r="G1919" s="34" t="s">
        <v>61</v>
      </c>
      <c r="H1919" s="34" t="s">
        <v>237</v>
      </c>
      <c r="I1919" s="34" t="s">
        <v>369</v>
      </c>
      <c r="J1919" s="34" t="s">
        <v>220</v>
      </c>
      <c r="K1919" s="4" t="str">
        <f>IF(_xlfn.XLOOKUP(LEFT(F1919,12),'Reference_data '!G:G,'Reference_data '!I:I,"First Error",0,1)="First Error",_xlfn.XLOOKUP(LEFT(F1919,7),'Reference_data '!G:G,'Reference_data '!H:H,"Second Error",0,1),_xlfn.XLOOKUP(LEFT(F1919,12),'Reference_data '!G:G,'Reference_data '!I:I,"First Error",0,1))</f>
        <v>RAW PRODUCT TANKFARM RMFG</v>
      </c>
      <c r="M1919" s="10" t="e">
        <f>VLOOKUP(L1919,'Reference_data '!$A$2:$B$17,2,0)</f>
        <v>#N/A</v>
      </c>
      <c r="N1919" s="10" t="e">
        <f>VLOOKUP(L1919,'Reference_data '!$A$2:$C$18,3,0)</f>
        <v>#N/A</v>
      </c>
    </row>
    <row r="1920" spans="1:27" ht="26.5" customHeight="1" x14ac:dyDescent="0.35">
      <c r="A1920" s="10">
        <f t="shared" si="86"/>
        <v>16</v>
      </c>
      <c r="B1920" s="63">
        <f t="shared" si="89"/>
        <v>16</v>
      </c>
      <c r="C1920" s="147" t="s">
        <v>6034</v>
      </c>
      <c r="D1920" s="146">
        <v>45031</v>
      </c>
      <c r="E1920" s="34" t="s">
        <v>6035</v>
      </c>
      <c r="F1920" s="34" t="s">
        <v>80</v>
      </c>
      <c r="G1920" s="34" t="s">
        <v>288</v>
      </c>
      <c r="H1920" s="34" t="s">
        <v>237</v>
      </c>
      <c r="I1920" s="34" t="s">
        <v>382</v>
      </c>
      <c r="J1920" s="34" t="s">
        <v>220</v>
      </c>
      <c r="K1920" s="4" t="str">
        <f>IF(_xlfn.XLOOKUP(LEFT(F1920,12),'Reference_data '!G:G,'Reference_data '!I:I,"First Error",0,1)="First Error",_xlfn.XLOOKUP(LEFT(F1920,7),'Reference_data '!G:G,'Reference_data '!H:H,"Second Error",0,1),_xlfn.XLOOKUP(LEFT(F1920,12),'Reference_data '!G:G,'Reference_data '!I:I,"First Error",0,1))</f>
        <v>PACKING</v>
      </c>
      <c r="L1920" s="63">
        <v>3070</v>
      </c>
      <c r="M1920" s="10" t="str">
        <f>VLOOKUP(L1920,'Reference_data '!$A$2:$B$17,2,0)</f>
        <v>Mahesh</v>
      </c>
      <c r="N1920" s="10" t="str">
        <f>VLOOKUP(L1920,'Reference_data '!$A$2:$C$18,3,0)</f>
        <v>MEC</v>
      </c>
      <c r="O1920" s="134">
        <v>45031</v>
      </c>
      <c r="Q1920" s="134">
        <v>45031</v>
      </c>
      <c r="R1920" s="63">
        <v>0.5</v>
      </c>
      <c r="S1920" s="139" t="s">
        <v>6076</v>
      </c>
    </row>
    <row r="1921" spans="1:19" ht="26.5" customHeight="1" x14ac:dyDescent="0.35">
      <c r="A1921" s="10">
        <f t="shared" ref="A1921:A1939" si="95">WEEKNUM($D1921,16)</f>
        <v>16</v>
      </c>
      <c r="B1921" s="63">
        <f t="shared" si="89"/>
        <v>16</v>
      </c>
      <c r="C1921" s="147" t="s">
        <v>6036</v>
      </c>
      <c r="D1921" s="146">
        <v>45031</v>
      </c>
      <c r="E1921" s="34" t="s">
        <v>6037</v>
      </c>
      <c r="F1921" s="34" t="s">
        <v>6038</v>
      </c>
      <c r="G1921" s="34" t="s">
        <v>10</v>
      </c>
      <c r="H1921" s="34" t="s">
        <v>218</v>
      </c>
      <c r="I1921" s="34" t="s">
        <v>382</v>
      </c>
      <c r="J1921" s="34" t="s">
        <v>220</v>
      </c>
      <c r="K1921" s="4" t="str">
        <f>IF(_xlfn.XLOOKUP(LEFT(F1921,12),'Reference_data '!G:G,'Reference_data '!I:I,"First Error",0,1)="First Error",_xlfn.XLOOKUP(LEFT(F1921,7),'Reference_data '!G:G,'Reference_data '!H:H,"Second Error",0,1),_xlfn.XLOOKUP(LEFT(F1921,12),'Reference_data '!G:G,'Reference_data '!I:I,"First Error",0,1))</f>
        <v>PACKING</v>
      </c>
      <c r="L1921" s="63">
        <v>3070</v>
      </c>
      <c r="M1921" s="10" t="str">
        <f>VLOOKUP(L1921,'Reference_data '!$A$2:$B$17,2,0)</f>
        <v>Mahesh</v>
      </c>
      <c r="N1921" s="10" t="str">
        <f>VLOOKUP(L1921,'Reference_data '!$A$2:$C$18,3,0)</f>
        <v>MEC</v>
      </c>
      <c r="O1921" s="134">
        <v>45032</v>
      </c>
      <c r="Q1921" s="134">
        <v>45032</v>
      </c>
      <c r="R1921" s="63">
        <v>2.5</v>
      </c>
    </row>
    <row r="1922" spans="1:19" ht="26.5" customHeight="1" x14ac:dyDescent="0.35">
      <c r="A1922" s="10">
        <f t="shared" si="95"/>
        <v>16</v>
      </c>
      <c r="B1922" s="63">
        <f t="shared" si="89"/>
        <v>16</v>
      </c>
      <c r="C1922" s="147" t="s">
        <v>6039</v>
      </c>
      <c r="D1922" s="146">
        <v>45032</v>
      </c>
      <c r="E1922" s="34" t="s">
        <v>6040</v>
      </c>
      <c r="F1922" s="34" t="s">
        <v>80</v>
      </c>
      <c r="G1922" s="34" t="s">
        <v>10</v>
      </c>
      <c r="H1922" s="34" t="s">
        <v>237</v>
      </c>
      <c r="I1922" s="34" t="s">
        <v>382</v>
      </c>
      <c r="J1922" s="34" t="s">
        <v>220</v>
      </c>
      <c r="K1922" s="4" t="str">
        <f>IF(_xlfn.XLOOKUP(LEFT(F1922,12),'Reference_data '!G:G,'Reference_data '!I:I,"First Error",0,1)="First Error",_xlfn.XLOOKUP(LEFT(F1922,7),'Reference_data '!G:G,'Reference_data '!H:H,"Second Error",0,1),_xlfn.XLOOKUP(LEFT(F1922,12),'Reference_data '!G:G,'Reference_data '!I:I,"First Error",0,1))</f>
        <v>PACKING</v>
      </c>
      <c r="L1922" s="63">
        <v>2792</v>
      </c>
      <c r="M1922" s="10" t="str">
        <f>VLOOKUP(L1922,'Reference_data '!$A$2:$B$17,2,0)</f>
        <v>Bhagat</v>
      </c>
      <c r="N1922" s="10" t="str">
        <f>VLOOKUP(L1922,'Reference_data '!$A$2:$C$18,3,0)</f>
        <v>ELE</v>
      </c>
      <c r="O1922" s="134">
        <v>45032</v>
      </c>
      <c r="Q1922" s="134">
        <v>45032</v>
      </c>
      <c r="R1922" s="63">
        <v>1</v>
      </c>
    </row>
    <row r="1923" spans="1:19" ht="26.5" customHeight="1" x14ac:dyDescent="0.35">
      <c r="A1923" s="10">
        <f t="shared" si="95"/>
        <v>16</v>
      </c>
      <c r="B1923" s="63" t="str">
        <f t="shared" si="89"/>
        <v/>
      </c>
      <c r="C1923" s="147" t="s">
        <v>6041</v>
      </c>
      <c r="D1923" s="146">
        <v>45032</v>
      </c>
      <c r="E1923" s="34" t="s">
        <v>6042</v>
      </c>
      <c r="F1923" s="34" t="s">
        <v>80</v>
      </c>
      <c r="G1923" s="34" t="s">
        <v>288</v>
      </c>
      <c r="H1923" s="34" t="s">
        <v>237</v>
      </c>
      <c r="I1923" s="34" t="s">
        <v>382</v>
      </c>
      <c r="J1923" s="34" t="s">
        <v>246</v>
      </c>
      <c r="K1923" s="4" t="str">
        <f>IF(_xlfn.XLOOKUP(LEFT(F1923,12),'Reference_data '!G:G,'Reference_data '!I:I,"First Error",0,1)="First Error",_xlfn.XLOOKUP(LEFT(F1923,7),'Reference_data '!G:G,'Reference_data '!H:H,"Second Error",0,1),_xlfn.XLOOKUP(LEFT(F1923,12),'Reference_data '!G:G,'Reference_data '!I:I,"First Error",0,1))</f>
        <v>PACKING</v>
      </c>
      <c r="M1923" s="10" t="e">
        <f>VLOOKUP(L1923,'Reference_data '!$A$2:$B$17,2,0)</f>
        <v>#N/A</v>
      </c>
      <c r="N1923" s="10" t="e">
        <f>VLOOKUP(L1923,'Reference_data '!$A$2:$C$18,3,0)</f>
        <v>#N/A</v>
      </c>
    </row>
    <row r="1924" spans="1:19" ht="26.5" customHeight="1" x14ac:dyDescent="0.35">
      <c r="A1924" s="10">
        <f t="shared" si="95"/>
        <v>16</v>
      </c>
      <c r="B1924" s="63">
        <f t="shared" ref="B1924" si="96">IF(J1924="COMP",WEEKNUM(Q1924,16),"")</f>
        <v>16</v>
      </c>
      <c r="C1924" s="147" t="s">
        <v>6043</v>
      </c>
      <c r="D1924" s="146">
        <v>45032</v>
      </c>
      <c r="E1924" s="34" t="s">
        <v>6044</v>
      </c>
      <c r="F1924" s="34" t="s">
        <v>847</v>
      </c>
      <c r="G1924" s="34" t="s">
        <v>92</v>
      </c>
      <c r="H1924" s="34" t="s">
        <v>237</v>
      </c>
      <c r="I1924" s="34" t="s">
        <v>382</v>
      </c>
      <c r="J1924" s="34" t="s">
        <v>6077</v>
      </c>
      <c r="K1924" s="4" t="str">
        <f>IF(_xlfn.XLOOKUP(LEFT(F1924,12),'Reference_data '!G:G,'Reference_data '!I:I,"First Error",0,1)="First Error",_xlfn.XLOOKUP(LEFT(F1924,7),'Reference_data '!G:G,'Reference_data '!H:H,"Second Error",0,1),_xlfn.XLOOKUP(LEFT(F1924,12),'Reference_data '!G:G,'Reference_data '!I:I,"First Error",0,1))</f>
        <v>PACKING</v>
      </c>
      <c r="L1924" s="63">
        <v>8</v>
      </c>
      <c r="M1924" s="10" t="s">
        <v>1128</v>
      </c>
      <c r="N1924" s="10" t="str">
        <f>VLOOKUP(L1924,'Reference_data '!$A$2:$C$18,3,0)</f>
        <v>EXT</v>
      </c>
      <c r="O1924" s="134">
        <v>45032</v>
      </c>
      <c r="Q1924" s="134">
        <v>45032</v>
      </c>
      <c r="R1924" s="63">
        <v>1</v>
      </c>
    </row>
    <row r="1925" spans="1:19" ht="26.5" customHeight="1" x14ac:dyDescent="0.35">
      <c r="A1925" s="10">
        <f t="shared" si="95"/>
        <v>16</v>
      </c>
      <c r="B1925" s="63">
        <f t="shared" si="89"/>
        <v>16</v>
      </c>
      <c r="C1925" s="147" t="s">
        <v>6043</v>
      </c>
      <c r="D1925" s="146">
        <v>45032</v>
      </c>
      <c r="E1925" s="34" t="s">
        <v>6044</v>
      </c>
      <c r="F1925" s="34" t="s">
        <v>847</v>
      </c>
      <c r="G1925" s="34" t="s">
        <v>92</v>
      </c>
      <c r="H1925" s="34" t="s">
        <v>237</v>
      </c>
      <c r="I1925" s="34" t="s">
        <v>382</v>
      </c>
      <c r="J1925" s="34" t="s">
        <v>6077</v>
      </c>
      <c r="K1925" s="4" t="str">
        <f>IF(_xlfn.XLOOKUP(LEFT(F1925,12),'Reference_data '!G:G,'Reference_data '!I:I,"First Error",0,1)="First Error",_xlfn.XLOOKUP(LEFT(F1925,7),'Reference_data '!G:G,'Reference_data '!H:H,"Second Error",0,1),_xlfn.XLOOKUP(LEFT(F1925,12),'Reference_data '!G:G,'Reference_data '!I:I,"First Error",0,1))</f>
        <v>PACKING</v>
      </c>
      <c r="L1925" s="63">
        <v>2792</v>
      </c>
      <c r="M1925" s="10" t="str">
        <f>VLOOKUP(L1925,'Reference_data '!$A$2:$B$17,2,0)</f>
        <v>Bhagat</v>
      </c>
      <c r="N1925" s="10" t="str">
        <f>VLOOKUP(L1925,'Reference_data '!$A$2:$C$18,3,0)</f>
        <v>ELE</v>
      </c>
      <c r="O1925" s="134">
        <v>45032</v>
      </c>
      <c r="Q1925" s="134">
        <v>45032</v>
      </c>
      <c r="R1925" s="63">
        <v>1</v>
      </c>
    </row>
    <row r="1926" spans="1:19" ht="26.5" customHeight="1" x14ac:dyDescent="0.35">
      <c r="A1926" s="10">
        <f t="shared" si="95"/>
        <v>16</v>
      </c>
      <c r="B1926" s="63" t="str">
        <f t="shared" si="89"/>
        <v/>
      </c>
      <c r="C1926" s="147" t="s">
        <v>6045</v>
      </c>
      <c r="D1926" s="146">
        <v>45031</v>
      </c>
      <c r="E1926" s="34" t="s">
        <v>6046</v>
      </c>
      <c r="F1926" s="34" t="s">
        <v>6047</v>
      </c>
      <c r="G1926" s="34" t="s">
        <v>10</v>
      </c>
      <c r="H1926" s="34" t="s">
        <v>218</v>
      </c>
      <c r="I1926" s="34" t="s">
        <v>266</v>
      </c>
      <c r="J1926" s="34" t="s">
        <v>246</v>
      </c>
      <c r="K1926" s="4" t="str">
        <f>IF(_xlfn.XLOOKUP(LEFT(F1926,12),'Reference_data '!G:G,'Reference_data '!I:I,"First Error",0,1)="First Error",_xlfn.XLOOKUP(LEFT(F1926,7),'Reference_data '!G:G,'Reference_data '!H:H,"Second Error",0,1),_xlfn.XLOOKUP(LEFT(F1926,12),'Reference_data '!G:G,'Reference_data '!I:I,"First Error",0,1))</f>
        <v>REFINERY-NEUTRILIZATION CHEMICAL REFINERY 600 TPD</v>
      </c>
      <c r="M1926" s="10" t="e">
        <f>VLOOKUP(L1926,'Reference_data '!$A$2:$B$17,2,0)</f>
        <v>#N/A</v>
      </c>
      <c r="N1926" s="10" t="e">
        <f>VLOOKUP(L1926,'Reference_data '!$A$2:$C$18,3,0)</f>
        <v>#N/A</v>
      </c>
    </row>
    <row r="1927" spans="1:19" ht="26.5" customHeight="1" x14ac:dyDescent="0.35">
      <c r="A1927" s="10">
        <f t="shared" si="95"/>
        <v>16</v>
      </c>
      <c r="B1927" s="63">
        <f t="shared" si="89"/>
        <v>1</v>
      </c>
      <c r="C1927" s="147" t="s">
        <v>6048</v>
      </c>
      <c r="D1927" s="146">
        <v>45031</v>
      </c>
      <c r="E1927" s="34" t="s">
        <v>6049</v>
      </c>
      <c r="F1927" s="34" t="s">
        <v>410</v>
      </c>
      <c r="G1927" s="34" t="s">
        <v>10</v>
      </c>
      <c r="H1927" s="34" t="s">
        <v>218</v>
      </c>
      <c r="I1927" s="34" t="s">
        <v>344</v>
      </c>
      <c r="J1927" s="34" t="s">
        <v>220</v>
      </c>
      <c r="K1927" s="4" t="str">
        <f>IF(_xlfn.XLOOKUP(LEFT(F1927,12),'Reference_data '!G:G,'Reference_data '!I:I,"First Error",0,1)="First Error",_xlfn.XLOOKUP(LEFT(F1927,7),'Reference_data '!G:G,'Reference_data '!H:H,"Second Error",0,1),_xlfn.XLOOKUP(LEFT(F1927,12),'Reference_data '!G:G,'Reference_data '!I:I,"First Error",0,1))</f>
        <v xml:space="preserve"> ETP</v>
      </c>
      <c r="L1927" s="63">
        <v>2792</v>
      </c>
      <c r="M1927" s="10" t="str">
        <f>VLOOKUP(L1927,'Reference_data '!$A$2:$B$17,2,0)</f>
        <v>Bhagat</v>
      </c>
      <c r="N1927" s="10" t="str">
        <f>VLOOKUP(L1927,'Reference_data '!$A$2:$C$18,3,0)</f>
        <v>ELE</v>
      </c>
      <c r="O1927" s="134">
        <v>45033</v>
      </c>
    </row>
    <row r="1928" spans="1:19" ht="26.5" customHeight="1" x14ac:dyDescent="0.35">
      <c r="A1928" s="10">
        <f t="shared" si="95"/>
        <v>16</v>
      </c>
      <c r="B1928" s="63">
        <f t="shared" si="89"/>
        <v>1</v>
      </c>
      <c r="C1928" s="147" t="s">
        <v>6050</v>
      </c>
      <c r="D1928" s="146">
        <v>45031</v>
      </c>
      <c r="E1928" s="34" t="s">
        <v>6051</v>
      </c>
      <c r="F1928" s="34" t="s">
        <v>1301</v>
      </c>
      <c r="G1928" s="34" t="s">
        <v>92</v>
      </c>
      <c r="H1928" s="34" t="s">
        <v>223</v>
      </c>
      <c r="I1928" s="34" t="s">
        <v>762</v>
      </c>
      <c r="J1928" s="34" t="s">
        <v>220</v>
      </c>
      <c r="K1928" s="4" t="str">
        <f>IF(_xlfn.XLOOKUP(LEFT(F1928,12),'Reference_data '!G:G,'Reference_data '!I:I,"First Error",0,1)="First Error",_xlfn.XLOOKUP(LEFT(F1928,7),'Reference_data '!G:G,'Reference_data '!H:H,"Second Error",0,1),_xlfn.XLOOKUP(LEFT(F1928,12),'Reference_data '!G:G,'Reference_data '!I:I,"First Error",0,1))</f>
        <v>BOILER-WATER TREATMENT PLANT WTP</v>
      </c>
      <c r="M1928" s="10" t="e">
        <f>VLOOKUP(L1928,'Reference_data '!$A$2:$B$17,2,0)</f>
        <v>#N/A</v>
      </c>
      <c r="N1928" s="10" t="e">
        <f>VLOOKUP(L1928,'Reference_data '!$A$2:$C$18,3,0)</f>
        <v>#N/A</v>
      </c>
    </row>
    <row r="1929" spans="1:19" ht="26.5" customHeight="1" x14ac:dyDescent="0.35">
      <c r="A1929" s="10">
        <f t="shared" si="95"/>
        <v>16</v>
      </c>
      <c r="B1929" s="63">
        <f t="shared" si="89"/>
        <v>16</v>
      </c>
      <c r="C1929" s="147" t="s">
        <v>6052</v>
      </c>
      <c r="D1929" s="146">
        <v>45031</v>
      </c>
      <c r="E1929" s="34" t="s">
        <v>6053</v>
      </c>
      <c r="F1929" s="34" t="s">
        <v>63</v>
      </c>
      <c r="G1929" s="34" t="s">
        <v>92</v>
      </c>
      <c r="H1929" s="34" t="s">
        <v>218</v>
      </c>
      <c r="I1929" s="34" t="s">
        <v>263</v>
      </c>
      <c r="J1929" s="34" t="s">
        <v>220</v>
      </c>
      <c r="K1929" s="4" t="str">
        <f>IF(_xlfn.XLOOKUP(LEFT(F1929,12),'Reference_data '!G:G,'Reference_data '!I:I,"First Error",0,1)="First Error",_xlfn.XLOOKUP(LEFT(F1929,7),'Reference_data '!G:G,'Reference_data '!H:H,"Second Error",0,1),_xlfn.XLOOKUP(LEFT(F1929,12),'Reference_data '!G:G,'Reference_data '!I:I,"First Error",0,1))</f>
        <v>REFINERY-RAW PRODUCT TANKFARM RMFG</v>
      </c>
      <c r="L1929" s="63">
        <v>2799</v>
      </c>
      <c r="M1929" s="10" t="str">
        <f>VLOOKUP(L1929,'Reference_data '!$A$2:$B$17,2,0)</f>
        <v>Prakash</v>
      </c>
      <c r="N1929" s="10" t="str">
        <f>VLOOKUP(L1929,'Reference_data '!$A$2:$C$18,3,0)</f>
        <v>INS</v>
      </c>
      <c r="O1929" s="134">
        <v>45031</v>
      </c>
      <c r="Q1929" s="134">
        <v>45031</v>
      </c>
      <c r="R1929" s="63">
        <v>0.8</v>
      </c>
      <c r="S1929" s="139" t="s">
        <v>221</v>
      </c>
    </row>
    <row r="1930" spans="1:19" ht="26.5" customHeight="1" x14ac:dyDescent="0.35">
      <c r="A1930" s="10">
        <f t="shared" si="95"/>
        <v>16</v>
      </c>
      <c r="B1930" s="63">
        <f t="shared" ref="B1930" si="97">IF(J1930="COMP",WEEKNUM(Q1930,16),"")</f>
        <v>16</v>
      </c>
      <c r="C1930" s="147" t="s">
        <v>6054</v>
      </c>
      <c r="D1930" s="146">
        <v>45031</v>
      </c>
      <c r="E1930" s="34" t="s">
        <v>6055</v>
      </c>
      <c r="F1930" s="34" t="s">
        <v>380</v>
      </c>
      <c r="G1930" s="34" t="s">
        <v>92</v>
      </c>
      <c r="H1930" s="34" t="s">
        <v>218</v>
      </c>
      <c r="I1930" s="34" t="s">
        <v>263</v>
      </c>
      <c r="J1930" s="34" t="s">
        <v>220</v>
      </c>
      <c r="K1930" s="4" t="str">
        <f>IF(_xlfn.XLOOKUP(LEFT(F1930,12),'Reference_data '!G:G,'Reference_data '!I:I,"First Error",0,1)="First Error",_xlfn.XLOOKUP(LEFT(F1930,7),'Reference_data '!G:G,'Reference_data '!H:H,"Second Error",0,1),_xlfn.XLOOKUP(LEFT(F1930,12),'Reference_data '!G:G,'Reference_data '!I:I,"First Error",0,1))</f>
        <v>RAW PRODUCT TANKFARM RMFG</v>
      </c>
      <c r="L1930" s="63">
        <v>2791</v>
      </c>
      <c r="M1930" s="10" t="str">
        <f>VLOOKUP(L1930,'Reference_data '!$A$2:$B$17,2,0)</f>
        <v>Champak</v>
      </c>
      <c r="N1930" s="10" t="str">
        <f>VLOOKUP(L1930,'Reference_data '!$A$2:$C$18,3,0)</f>
        <v>ELE</v>
      </c>
      <c r="O1930" s="134">
        <v>45031</v>
      </c>
      <c r="Q1930" s="134">
        <v>45031</v>
      </c>
      <c r="R1930" s="63">
        <v>0.8</v>
      </c>
    </row>
    <row r="1931" spans="1:19" ht="26.5" customHeight="1" x14ac:dyDescent="0.35">
      <c r="A1931" s="10">
        <f t="shared" si="95"/>
        <v>16</v>
      </c>
      <c r="B1931" s="63">
        <f t="shared" si="89"/>
        <v>16</v>
      </c>
      <c r="C1931" s="147" t="s">
        <v>6054</v>
      </c>
      <c r="D1931" s="146">
        <v>45031</v>
      </c>
      <c r="E1931" s="34" t="s">
        <v>6055</v>
      </c>
      <c r="F1931" s="34" t="s">
        <v>380</v>
      </c>
      <c r="G1931" s="34" t="s">
        <v>92</v>
      </c>
      <c r="H1931" s="34" t="s">
        <v>218</v>
      </c>
      <c r="I1931" s="34" t="s">
        <v>263</v>
      </c>
      <c r="J1931" s="34" t="s">
        <v>220</v>
      </c>
      <c r="K1931" s="4" t="str">
        <f>IF(_xlfn.XLOOKUP(LEFT(F1931,12),'Reference_data '!G:G,'Reference_data '!I:I,"First Error",0,1)="First Error",_xlfn.XLOOKUP(LEFT(F1931,7),'Reference_data '!G:G,'Reference_data '!H:H,"Second Error",0,1),_xlfn.XLOOKUP(LEFT(F1931,12),'Reference_data '!G:G,'Reference_data '!I:I,"First Error",0,1))</f>
        <v>RAW PRODUCT TANKFARM RMFG</v>
      </c>
      <c r="L1931" s="63">
        <v>2799</v>
      </c>
      <c r="M1931" s="10" t="str">
        <f>VLOOKUP(L1931,'Reference_data '!$A$2:$B$17,2,0)</f>
        <v>Prakash</v>
      </c>
      <c r="N1931" s="10" t="str">
        <f>VLOOKUP(L1931,'Reference_data '!$A$2:$C$18,3,0)</f>
        <v>INS</v>
      </c>
      <c r="O1931" s="134">
        <v>45031</v>
      </c>
      <c r="Q1931" s="134">
        <v>45031</v>
      </c>
      <c r="R1931" s="63">
        <v>0.8</v>
      </c>
    </row>
    <row r="1932" spans="1:19" ht="26.5" customHeight="1" x14ac:dyDescent="0.35">
      <c r="A1932" s="10">
        <f t="shared" si="95"/>
        <v>16</v>
      </c>
      <c r="B1932" s="63">
        <f t="shared" si="89"/>
        <v>16</v>
      </c>
      <c r="C1932" s="147" t="s">
        <v>6056</v>
      </c>
      <c r="D1932" s="146">
        <v>45032</v>
      </c>
      <c r="E1932" s="34" t="s">
        <v>6057</v>
      </c>
      <c r="F1932" s="34" t="s">
        <v>713</v>
      </c>
      <c r="G1932" s="34" t="s">
        <v>92</v>
      </c>
      <c r="H1932" s="34" t="s">
        <v>218</v>
      </c>
      <c r="I1932" s="34" t="s">
        <v>285</v>
      </c>
      <c r="J1932" s="34" t="s">
        <v>220</v>
      </c>
      <c r="K1932" s="4" t="str">
        <f>IF(_xlfn.XLOOKUP(LEFT(F1932,12),'Reference_data '!G:G,'Reference_data '!I:I,"First Error",0,1)="First Error",_xlfn.XLOOKUP(LEFT(F1932,7),'Reference_data '!G:G,'Reference_data '!H:H,"Second Error",0,1),_xlfn.XLOOKUP(LEFT(F1932,12),'Reference_data '!G:G,'Reference_data '!I:I,"First Error",0,1))</f>
        <v>PACKING</v>
      </c>
      <c r="L1932" s="63">
        <v>3346</v>
      </c>
      <c r="M1932" s="10" t="str">
        <f>VLOOKUP(L1932,'Reference_data '!$A$2:$B$17,2,0)</f>
        <v>Manish</v>
      </c>
      <c r="N1932" s="10" t="str">
        <f>VLOOKUP(L1932,'Reference_data '!$A$2:$C$18,3,0)</f>
        <v>INS</v>
      </c>
      <c r="O1932" s="134">
        <v>45032</v>
      </c>
      <c r="Q1932" s="134">
        <v>45032</v>
      </c>
      <c r="R1932" s="63">
        <v>3</v>
      </c>
      <c r="S1932" s="139" t="s">
        <v>6073</v>
      </c>
    </row>
    <row r="1933" spans="1:19" ht="26.5" customHeight="1" x14ac:dyDescent="0.35">
      <c r="A1933" s="10">
        <f t="shared" si="95"/>
        <v>16</v>
      </c>
      <c r="B1933" s="63" t="str">
        <f t="shared" ref="B1933:B1939" si="98">IF(J1933="COMP",WEEKNUM(Q1933,16),"")</f>
        <v/>
      </c>
      <c r="C1933" s="147" t="s">
        <v>6058</v>
      </c>
      <c r="D1933" s="146">
        <v>45032</v>
      </c>
      <c r="E1933" s="34" t="s">
        <v>6059</v>
      </c>
      <c r="F1933" s="34" t="s">
        <v>1628</v>
      </c>
      <c r="G1933" s="34" t="s">
        <v>10</v>
      </c>
      <c r="H1933" s="34" t="s">
        <v>218</v>
      </c>
      <c r="I1933" s="34" t="s">
        <v>285</v>
      </c>
      <c r="J1933" s="34" t="s">
        <v>246</v>
      </c>
      <c r="K1933" s="4" t="str">
        <f>IF(_xlfn.XLOOKUP(LEFT(F1933,12),'Reference_data '!G:G,'Reference_data '!I:I,"First Error",0,1)="First Error",_xlfn.XLOOKUP(LEFT(F1933,7),'Reference_data '!G:G,'Reference_data '!H:H,"Second Error",0,1),_xlfn.XLOOKUP(LEFT(F1933,12),'Reference_data '!G:G,'Reference_data '!I:I,"First Error",0,1))</f>
        <v>PACKING</v>
      </c>
      <c r="M1933" s="10" t="e">
        <f>VLOOKUP(L1933,'Reference_data '!$A$2:$B$17,2,0)</f>
        <v>#N/A</v>
      </c>
      <c r="N1933" s="10" t="e">
        <f>VLOOKUP(L1933,'Reference_data '!$A$2:$C$18,3,0)</f>
        <v>#N/A</v>
      </c>
    </row>
    <row r="1934" spans="1:19" ht="26.5" customHeight="1" x14ac:dyDescent="0.35">
      <c r="A1934" s="10">
        <f t="shared" si="95"/>
        <v>16</v>
      </c>
      <c r="B1934" s="63">
        <f t="shared" si="98"/>
        <v>16</v>
      </c>
      <c r="C1934" s="147" t="s">
        <v>6060</v>
      </c>
      <c r="D1934" s="146">
        <v>45032</v>
      </c>
      <c r="E1934" s="34" t="s">
        <v>6061</v>
      </c>
      <c r="F1934" s="34" t="s">
        <v>163</v>
      </c>
      <c r="G1934" s="34" t="s">
        <v>92</v>
      </c>
      <c r="H1934" s="34" t="s">
        <v>218</v>
      </c>
      <c r="I1934" s="34" t="s">
        <v>263</v>
      </c>
      <c r="J1934" s="34" t="s">
        <v>220</v>
      </c>
      <c r="K1934" s="4" t="str">
        <f>IF(_xlfn.XLOOKUP(LEFT(F1934,12),'Reference_data '!G:G,'Reference_data '!I:I,"First Error",0,1)="First Error",_xlfn.XLOOKUP(LEFT(F1934,7),'Reference_data '!G:G,'Reference_data '!H:H,"Second Error",0,1),_xlfn.XLOOKUP(LEFT(F1934,12),'Reference_data '!G:G,'Reference_data '!I:I,"First Error",0,1))</f>
        <v>REFINERY-REFINERY FRACTIONATION PLANT (RPO) 600 TPD</v>
      </c>
      <c r="L1934" s="63">
        <v>3346</v>
      </c>
      <c r="M1934" s="10" t="str">
        <f>VLOOKUP(L1934,'Reference_data '!$A$2:$B$17,2,0)</f>
        <v>Manish</v>
      </c>
      <c r="N1934" s="10" t="str">
        <f>VLOOKUP(L1934,'Reference_data '!$A$2:$C$18,3,0)</f>
        <v>INS</v>
      </c>
      <c r="O1934" s="134">
        <v>45032</v>
      </c>
      <c r="Q1934" s="134">
        <v>45032</v>
      </c>
      <c r="R1934" s="63">
        <v>1</v>
      </c>
      <c r="S1934" s="139" t="s">
        <v>221</v>
      </c>
    </row>
    <row r="1935" spans="1:19" ht="26.5" customHeight="1" x14ac:dyDescent="0.35">
      <c r="A1935" s="10">
        <f t="shared" si="95"/>
        <v>16</v>
      </c>
      <c r="B1935" s="63">
        <f t="shared" si="98"/>
        <v>16</v>
      </c>
      <c r="C1935" s="147" t="s">
        <v>6062</v>
      </c>
      <c r="D1935" s="146">
        <v>45032</v>
      </c>
      <c r="E1935" s="34" t="s">
        <v>6063</v>
      </c>
      <c r="F1935" s="34" t="s">
        <v>160</v>
      </c>
      <c r="G1935" s="34" t="s">
        <v>92</v>
      </c>
      <c r="H1935" s="34" t="s">
        <v>218</v>
      </c>
      <c r="I1935" s="34" t="s">
        <v>263</v>
      </c>
      <c r="J1935" s="34" t="s">
        <v>220</v>
      </c>
      <c r="K1935" s="4" t="str">
        <f>IF(_xlfn.XLOOKUP(LEFT(F1935,12),'Reference_data '!G:G,'Reference_data '!I:I,"First Error",0,1)="First Error",_xlfn.XLOOKUP(LEFT(F1935,7),'Reference_data '!G:G,'Reference_data '!H:H,"Second Error",0,1),_xlfn.XLOOKUP(LEFT(F1935,12),'Reference_data '!G:G,'Reference_data '!I:I,"First Error",0,1))</f>
        <v>REFINERY-NEW CIE PLANT  300 TPD</v>
      </c>
      <c r="L1935" s="63">
        <v>3346</v>
      </c>
      <c r="M1935" s="10" t="str">
        <f>VLOOKUP(L1935,'Reference_data '!$A$2:$B$17,2,0)</f>
        <v>Manish</v>
      </c>
      <c r="N1935" s="10" t="str">
        <f>VLOOKUP(L1935,'Reference_data '!$A$2:$C$18,3,0)</f>
        <v>INS</v>
      </c>
      <c r="O1935" s="134">
        <v>45032</v>
      </c>
      <c r="Q1935" s="134">
        <v>45032</v>
      </c>
      <c r="R1935" s="63">
        <v>0.5</v>
      </c>
    </row>
    <row r="1936" spans="1:19" ht="26.5" customHeight="1" x14ac:dyDescent="0.35">
      <c r="A1936" s="10">
        <f t="shared" si="95"/>
        <v>16</v>
      </c>
      <c r="B1936" s="63">
        <f t="shared" si="98"/>
        <v>16</v>
      </c>
      <c r="C1936" s="147" t="s">
        <v>6064</v>
      </c>
      <c r="D1936" s="146">
        <v>45032</v>
      </c>
      <c r="E1936" s="34" t="s">
        <v>6065</v>
      </c>
      <c r="F1936" s="34" t="s">
        <v>30</v>
      </c>
      <c r="G1936" s="34" t="s">
        <v>92</v>
      </c>
      <c r="H1936" s="34" t="s">
        <v>218</v>
      </c>
      <c r="I1936" s="34" t="s">
        <v>263</v>
      </c>
      <c r="J1936" s="34" t="s">
        <v>220</v>
      </c>
      <c r="K1936" s="4" t="str">
        <f>IF(_xlfn.XLOOKUP(LEFT(F1936,12),'Reference_data '!G:G,'Reference_data '!I:I,"First Error",0,1)="First Error",_xlfn.XLOOKUP(LEFT(F1936,7),'Reference_data '!G:G,'Reference_data '!H:H,"Second Error",0,1),_xlfn.XLOOKUP(LEFT(F1936,12),'Reference_data '!G:G,'Reference_data '!I:I,"First Error",0,1))</f>
        <v xml:space="preserve"> ETP</v>
      </c>
      <c r="L1936" s="63">
        <v>3346</v>
      </c>
      <c r="M1936" s="10" t="str">
        <f>VLOOKUP(L1936,'Reference_data '!$A$2:$B$17,2,0)</f>
        <v>Manish</v>
      </c>
      <c r="N1936" s="10" t="str">
        <f>VLOOKUP(L1936,'Reference_data '!$A$2:$C$18,3,0)</f>
        <v>INS</v>
      </c>
      <c r="O1936" s="134">
        <v>45032</v>
      </c>
      <c r="Q1936" s="134">
        <v>45032</v>
      </c>
      <c r="R1936" s="63">
        <v>1</v>
      </c>
      <c r="S1936" s="139" t="s">
        <v>6074</v>
      </c>
    </row>
    <row r="1937" spans="1:19" ht="26.5" customHeight="1" x14ac:dyDescent="0.35">
      <c r="A1937" s="10">
        <f t="shared" si="95"/>
        <v>16</v>
      </c>
      <c r="B1937" s="63" t="str">
        <f t="shared" si="98"/>
        <v/>
      </c>
      <c r="C1937" s="147" t="s">
        <v>6066</v>
      </c>
      <c r="D1937" s="146">
        <v>45032</v>
      </c>
      <c r="E1937" s="34" t="s">
        <v>6067</v>
      </c>
      <c r="F1937" s="34" t="s">
        <v>118</v>
      </c>
      <c r="G1937" s="34" t="s">
        <v>10</v>
      </c>
      <c r="H1937" s="34" t="s">
        <v>218</v>
      </c>
      <c r="I1937" s="34" t="s">
        <v>251</v>
      </c>
      <c r="J1937" s="34" t="s">
        <v>300</v>
      </c>
      <c r="K1937" s="4" t="str">
        <f>IF(_xlfn.XLOOKUP(LEFT(F1937,12),'Reference_data '!G:G,'Reference_data '!I:I,"First Error",0,1)="First Error",_xlfn.XLOOKUP(LEFT(F1937,7),'Reference_data '!G:G,'Reference_data '!H:H,"Second Error",0,1),_xlfn.XLOOKUP(LEFT(F1937,12),'Reference_data '!G:G,'Reference_data '!I:I,"First Error",0,1))</f>
        <v>REFINERY-HYDROGENATION 150 TPD</v>
      </c>
      <c r="M1937" s="10" t="e">
        <f>VLOOKUP(L1937,'Reference_data '!$A$2:$B$17,2,0)</f>
        <v>#N/A</v>
      </c>
      <c r="N1937" s="10" t="e">
        <f>VLOOKUP(L1937,'Reference_data '!$A$2:$C$18,3,0)</f>
        <v>#N/A</v>
      </c>
      <c r="O1937" s="134">
        <v>45034</v>
      </c>
    </row>
    <row r="1938" spans="1:19" ht="26.5" customHeight="1" x14ac:dyDescent="0.35">
      <c r="A1938" s="10">
        <f t="shared" si="95"/>
        <v>16</v>
      </c>
      <c r="B1938" s="63">
        <f t="shared" si="98"/>
        <v>16</v>
      </c>
      <c r="C1938" s="147" t="s">
        <v>6068</v>
      </c>
      <c r="D1938" s="146">
        <v>45032</v>
      </c>
      <c r="E1938" s="34" t="s">
        <v>6069</v>
      </c>
      <c r="F1938" s="34" t="s">
        <v>964</v>
      </c>
      <c r="G1938" s="34" t="s">
        <v>92</v>
      </c>
      <c r="H1938" s="34" t="s">
        <v>218</v>
      </c>
      <c r="I1938" s="34" t="s">
        <v>219</v>
      </c>
      <c r="J1938" s="34" t="s">
        <v>220</v>
      </c>
      <c r="K1938" s="4" t="str">
        <f>IF(_xlfn.XLOOKUP(LEFT(F1938,12),'Reference_data '!G:G,'Reference_data '!I:I,"First Error",0,1)="First Error",_xlfn.XLOOKUP(LEFT(F1938,7),'Reference_data '!G:G,'Reference_data '!H:H,"Second Error",0,1),_xlfn.XLOOKUP(LEFT(F1938,12),'Reference_data '!G:G,'Reference_data '!I:I,"First Error",0,1))</f>
        <v>PACKING</v>
      </c>
      <c r="L1938" s="63">
        <v>2801</v>
      </c>
      <c r="M1938" s="10" t="str">
        <f>VLOOKUP(L1938,'Reference_data '!$A$2:$B$17,2,0)</f>
        <v>Ramani</v>
      </c>
      <c r="N1938" s="10" t="str">
        <f>VLOOKUP(L1938,'Reference_data '!$A$2:$C$18,3,0)</f>
        <v>INS</v>
      </c>
      <c r="O1938" s="134">
        <v>45032</v>
      </c>
      <c r="Q1938" s="134">
        <v>45032</v>
      </c>
      <c r="R1938" s="63">
        <v>1</v>
      </c>
    </row>
    <row r="1939" spans="1:19" ht="26.5" customHeight="1" x14ac:dyDescent="0.35">
      <c r="A1939" s="10">
        <f t="shared" si="95"/>
        <v>16</v>
      </c>
      <c r="B1939" s="63">
        <f t="shared" si="98"/>
        <v>16</v>
      </c>
      <c r="C1939" s="147" t="s">
        <v>6070</v>
      </c>
      <c r="D1939" s="146">
        <v>45032</v>
      </c>
      <c r="E1939" s="34" t="s">
        <v>6071</v>
      </c>
      <c r="F1939" s="34" t="s">
        <v>713</v>
      </c>
      <c r="G1939" s="34" t="s">
        <v>92</v>
      </c>
      <c r="H1939" s="34" t="s">
        <v>218</v>
      </c>
      <c r="I1939" s="34" t="s">
        <v>219</v>
      </c>
      <c r="J1939" s="34" t="s">
        <v>220</v>
      </c>
      <c r="K1939" s="4" t="str">
        <f>IF(_xlfn.XLOOKUP(LEFT(F1939,12),'Reference_data '!G:G,'Reference_data '!I:I,"First Error",0,1)="First Error",_xlfn.XLOOKUP(LEFT(F1939,7),'Reference_data '!G:G,'Reference_data '!H:H,"Second Error",0,1),_xlfn.XLOOKUP(LEFT(F1939,12),'Reference_data '!G:G,'Reference_data '!I:I,"First Error",0,1))</f>
        <v>PACKING</v>
      </c>
      <c r="L1939" s="63">
        <v>2801</v>
      </c>
      <c r="M1939" s="10" t="str">
        <f>VLOOKUP(L1939,'Reference_data '!$A$2:$B$17,2,0)</f>
        <v>Ramani</v>
      </c>
      <c r="N1939" s="10" t="str">
        <f>VLOOKUP(L1939,'Reference_data '!$A$2:$C$18,3,0)</f>
        <v>INS</v>
      </c>
      <c r="O1939" s="134">
        <v>45032</v>
      </c>
      <c r="Q1939" s="134">
        <v>45032</v>
      </c>
      <c r="R1939" s="63">
        <v>1</v>
      </c>
    </row>
    <row r="1940" spans="1:19" ht="26.5" customHeight="1" x14ac:dyDescent="0.35">
      <c r="A1940" s="10">
        <f t="shared" ref="A1940:A2002" si="99">WEEKNUM($D1940,16)</f>
        <v>15</v>
      </c>
      <c r="B1940" s="63" t="str">
        <f t="shared" ref="B1940:B2002" si="100">IF(J1940="COMP",WEEKNUM(Q1940,16),"")</f>
        <v/>
      </c>
      <c r="C1940" s="147" t="s">
        <v>5977</v>
      </c>
      <c r="D1940" s="146">
        <v>45030</v>
      </c>
      <c r="E1940" s="34" t="s">
        <v>3128</v>
      </c>
      <c r="F1940" s="34" t="s">
        <v>613</v>
      </c>
      <c r="G1940" s="34" t="s">
        <v>92</v>
      </c>
      <c r="H1940" s="34" t="s">
        <v>218</v>
      </c>
      <c r="I1940" s="34" t="s">
        <v>468</v>
      </c>
      <c r="J1940" s="34" t="s">
        <v>246</v>
      </c>
      <c r="K1940" s="4" t="str">
        <f>IF(_xlfn.XLOOKUP(LEFT(F1940,12),'Reference_data '!G:G,'Reference_data '!I:I,"First Error",0,1)="First Error",_xlfn.XLOOKUP(LEFT(F1940,7),'Reference_data '!G:G,'Reference_data '!H:H,"Second Error",0,1),_xlfn.XLOOKUP(LEFT(F1940,12),'Reference_data '!G:G,'Reference_data '!I:I,"First Error",0,1))</f>
        <v>PACKING</v>
      </c>
      <c r="M1940" s="10" t="e">
        <f>VLOOKUP(L1940,'Reference_data '!$A$2:$B$17,2,0)</f>
        <v>#N/A</v>
      </c>
      <c r="N1940" s="10" t="e">
        <f>VLOOKUP(L1940,'Reference_data '!$A$2:$C$18,3,0)</f>
        <v>#N/A</v>
      </c>
    </row>
    <row r="1941" spans="1:19" ht="26.5" customHeight="1" x14ac:dyDescent="0.35">
      <c r="A1941" s="10">
        <f t="shared" si="99"/>
        <v>15</v>
      </c>
      <c r="B1941" s="63" t="str">
        <f t="shared" si="100"/>
        <v/>
      </c>
      <c r="C1941" s="147" t="s">
        <v>5978</v>
      </c>
      <c r="D1941" s="146">
        <v>45030</v>
      </c>
      <c r="E1941" s="34" t="s">
        <v>3129</v>
      </c>
      <c r="F1941" s="34" t="s">
        <v>2119</v>
      </c>
      <c r="G1941" s="34" t="s">
        <v>10</v>
      </c>
      <c r="H1941" s="34" t="s">
        <v>218</v>
      </c>
      <c r="I1941" s="34" t="s">
        <v>251</v>
      </c>
      <c r="J1941" s="34" t="s">
        <v>228</v>
      </c>
      <c r="K1941" s="4" t="str">
        <f>IF(_xlfn.XLOOKUP(LEFT(F1941,12),'Reference_data '!G:G,'Reference_data '!I:I,"First Error",0,1)="First Error",_xlfn.XLOOKUP(LEFT(F1941,7),'Reference_data '!G:G,'Reference_data '!H:H,"Second Error",0,1),_xlfn.XLOOKUP(LEFT(F1941,12),'Reference_data '!G:G,'Reference_data '!I:I,"First Error",0,1))</f>
        <v>REFINERY-MULTISTOCK DEO REFINERY 200 TPD</v>
      </c>
      <c r="M1941" s="10" t="e">
        <f>VLOOKUP(L1941,'Reference_data '!$A$2:$B$17,2,0)</f>
        <v>#N/A</v>
      </c>
      <c r="N1941" s="10" t="e">
        <f>VLOOKUP(L1941,'Reference_data '!$A$2:$C$18,3,0)</f>
        <v>#N/A</v>
      </c>
    </row>
    <row r="1942" spans="1:19" ht="26.5" customHeight="1" x14ac:dyDescent="0.35">
      <c r="A1942" s="10">
        <f t="shared" si="99"/>
        <v>15</v>
      </c>
      <c r="B1942" s="63" t="str">
        <f t="shared" si="100"/>
        <v/>
      </c>
      <c r="C1942" s="147" t="s">
        <v>5979</v>
      </c>
      <c r="D1942" s="146">
        <v>45030</v>
      </c>
      <c r="E1942" s="34" t="s">
        <v>3130</v>
      </c>
      <c r="F1942" s="34" t="s">
        <v>12</v>
      </c>
      <c r="G1942" s="34" t="s">
        <v>10</v>
      </c>
      <c r="H1942" s="34" t="s">
        <v>218</v>
      </c>
      <c r="I1942" s="34" t="s">
        <v>251</v>
      </c>
      <c r="J1942" s="34" t="s">
        <v>309</v>
      </c>
      <c r="K1942" s="4" t="str">
        <f>IF(_xlfn.XLOOKUP(LEFT(F1942,12),'Reference_data '!G:G,'Reference_data '!I:I,"First Error",0,1)="First Error",_xlfn.XLOOKUP(LEFT(F1942,7),'Reference_data '!G:G,'Reference_data '!H:H,"Second Error",0,1),_xlfn.XLOOKUP(LEFT(F1942,12),'Reference_data '!G:G,'Reference_data '!I:I,"First Error",0,1))</f>
        <v>REFINERY-ACID OIL</v>
      </c>
      <c r="L1942" s="63">
        <v>8</v>
      </c>
      <c r="M1942" s="10" t="e">
        <f>VLOOKUP(L1942,'Reference_data '!$A$2:$B$17,2,0)</f>
        <v>#N/A</v>
      </c>
      <c r="N1942" s="10" t="str">
        <f>VLOOKUP(L1942,'Reference_data '!$A$2:$C$18,3,0)</f>
        <v>EXT</v>
      </c>
      <c r="S1942" s="139" t="s">
        <v>6099</v>
      </c>
    </row>
    <row r="1943" spans="1:19" ht="26.5" customHeight="1" x14ac:dyDescent="0.35">
      <c r="A1943" s="10">
        <f t="shared" si="99"/>
        <v>15</v>
      </c>
      <c r="B1943" s="63" t="str">
        <f t="shared" si="100"/>
        <v/>
      </c>
      <c r="C1943" s="147" t="s">
        <v>5980</v>
      </c>
      <c r="D1943" s="146">
        <v>45030</v>
      </c>
      <c r="E1943" s="34" t="s">
        <v>3131</v>
      </c>
      <c r="F1943" s="34" t="s">
        <v>184</v>
      </c>
      <c r="G1943" s="34" t="s">
        <v>117</v>
      </c>
      <c r="H1943" s="34" t="s">
        <v>213</v>
      </c>
      <c r="I1943" s="34" t="s">
        <v>270</v>
      </c>
      <c r="J1943" s="34" t="s">
        <v>246</v>
      </c>
      <c r="K1943" s="4" t="str">
        <f>IF(_xlfn.XLOOKUP(LEFT(F1943,12),'Reference_data '!G:G,'Reference_data '!I:I,"First Error",0,1)="First Error",_xlfn.XLOOKUP(LEFT(F1943,7),'Reference_data '!G:G,'Reference_data '!H:H,"Second Error",0,1),_xlfn.XLOOKUP(LEFT(F1943,12),'Reference_data '!G:G,'Reference_data '!I:I,"First Error",0,1))</f>
        <v>BUILDINGS &amp; INFRASTRUCTURE</v>
      </c>
      <c r="M1943" s="10" t="e">
        <f>VLOOKUP(L1943,'Reference_data '!$A$2:$B$17,2,0)</f>
        <v>#N/A</v>
      </c>
      <c r="N1943" s="10" t="e">
        <f>VLOOKUP(L1943,'Reference_data '!$A$2:$C$18,3,0)</f>
        <v>#N/A</v>
      </c>
    </row>
    <row r="1944" spans="1:19" ht="26.5" customHeight="1" x14ac:dyDescent="0.35">
      <c r="A1944" s="10">
        <f t="shared" si="99"/>
        <v>15</v>
      </c>
      <c r="B1944" s="63">
        <f t="shared" si="100"/>
        <v>1</v>
      </c>
      <c r="C1944" s="147" t="s">
        <v>5981</v>
      </c>
      <c r="D1944" s="146">
        <v>45030</v>
      </c>
      <c r="E1944" s="34" t="s">
        <v>3132</v>
      </c>
      <c r="F1944" s="34" t="s">
        <v>18</v>
      </c>
      <c r="G1944" s="34" t="s">
        <v>61</v>
      </c>
      <c r="H1944" s="34" t="s">
        <v>327</v>
      </c>
      <c r="I1944" s="34" t="s">
        <v>328</v>
      </c>
      <c r="J1944" s="34" t="s">
        <v>220</v>
      </c>
      <c r="K1944" s="4" t="str">
        <f>IF(_xlfn.XLOOKUP(LEFT(F1944,12),'Reference_data '!G:G,'Reference_data '!I:I,"First Error",0,1)="First Error",_xlfn.XLOOKUP(LEFT(F1944,7),'Reference_data '!G:G,'Reference_data '!H:H,"Second Error",0,1),_xlfn.XLOOKUP(LEFT(F1944,12),'Reference_data '!G:G,'Reference_data '!I:I,"First Error",0,1))</f>
        <v>BOILER-WATER TREATMENT PLANT WTP</v>
      </c>
      <c r="M1944" s="10" t="e">
        <f>VLOOKUP(L1944,'Reference_data '!$A$2:$B$17,2,0)</f>
        <v>#N/A</v>
      </c>
      <c r="N1944" s="10" t="e">
        <f>VLOOKUP(L1944,'Reference_data '!$A$2:$C$18,3,0)</f>
        <v>#N/A</v>
      </c>
    </row>
    <row r="1945" spans="1:19" ht="26.5" customHeight="1" x14ac:dyDescent="0.35">
      <c r="A1945" s="10">
        <f t="shared" si="99"/>
        <v>15</v>
      </c>
      <c r="B1945" s="63">
        <f t="shared" si="100"/>
        <v>1</v>
      </c>
      <c r="C1945" s="147" t="s">
        <v>5982</v>
      </c>
      <c r="D1945" s="146">
        <v>45030</v>
      </c>
      <c r="E1945" s="34" t="s">
        <v>3133</v>
      </c>
      <c r="F1945" s="34" t="s">
        <v>188</v>
      </c>
      <c r="G1945" s="34" t="s">
        <v>92</v>
      </c>
      <c r="H1945" s="34" t="s">
        <v>218</v>
      </c>
      <c r="I1945" s="34" t="s">
        <v>255</v>
      </c>
      <c r="J1945" s="34" t="s">
        <v>220</v>
      </c>
      <c r="K1945" s="4" t="str">
        <f>IF(_xlfn.XLOOKUP(LEFT(F1945,12),'Reference_data '!G:G,'Reference_data '!I:I,"First Error",0,1)="First Error",_xlfn.XLOOKUP(LEFT(F1945,7),'Reference_data '!G:G,'Reference_data '!H:H,"Second Error",0,1),_xlfn.XLOOKUP(LEFT(F1945,12),'Reference_data '!G:G,'Reference_data '!I:I,"First Error",0,1))</f>
        <v>PACKING</v>
      </c>
      <c r="M1945" s="10" t="e">
        <f>VLOOKUP(L1945,'Reference_data '!$A$2:$B$17,2,0)</f>
        <v>#N/A</v>
      </c>
      <c r="N1945" s="10" t="e">
        <f>VLOOKUP(L1945,'Reference_data '!$A$2:$C$18,3,0)</f>
        <v>#N/A</v>
      </c>
    </row>
    <row r="1946" spans="1:19" ht="26.5" customHeight="1" x14ac:dyDescent="0.35">
      <c r="A1946" s="10">
        <f t="shared" si="99"/>
        <v>15</v>
      </c>
      <c r="B1946" s="63" t="str">
        <f t="shared" si="100"/>
        <v/>
      </c>
      <c r="C1946" s="147" t="s">
        <v>5983</v>
      </c>
      <c r="D1946" s="146">
        <v>45030</v>
      </c>
      <c r="E1946" s="34" t="s">
        <v>3134</v>
      </c>
      <c r="F1946" s="34" t="s">
        <v>36</v>
      </c>
      <c r="G1946" s="34" t="s">
        <v>61</v>
      </c>
      <c r="H1946" s="34" t="s">
        <v>327</v>
      </c>
      <c r="I1946" s="34" t="s">
        <v>328</v>
      </c>
      <c r="J1946" s="34" t="s">
        <v>246</v>
      </c>
      <c r="K1946" s="4" t="str">
        <f>IF(_xlfn.XLOOKUP(LEFT(F1946,12),'Reference_data '!G:G,'Reference_data '!I:I,"First Error",0,1)="First Error",_xlfn.XLOOKUP(LEFT(F1946,7),'Reference_data '!G:G,'Reference_data '!H:H,"Second Error",0,1),_xlfn.XLOOKUP(LEFT(F1946,12),'Reference_data '!G:G,'Reference_data '!I:I,"First Error",0,1))</f>
        <v>UTILITY</v>
      </c>
      <c r="M1946" s="10" t="e">
        <f>VLOOKUP(L1946,'Reference_data '!$A$2:$B$17,2,0)</f>
        <v>#N/A</v>
      </c>
      <c r="N1946" s="10" t="e">
        <f>VLOOKUP(L1946,'Reference_data '!$A$2:$C$18,3,0)</f>
        <v>#N/A</v>
      </c>
    </row>
    <row r="1947" spans="1:19" ht="26.5" customHeight="1" x14ac:dyDescent="0.35">
      <c r="A1947" s="10">
        <f t="shared" si="99"/>
        <v>15</v>
      </c>
      <c r="B1947" s="63" t="str">
        <f t="shared" si="100"/>
        <v/>
      </c>
      <c r="C1947" s="147" t="s">
        <v>5984</v>
      </c>
      <c r="D1947" s="146">
        <v>45030</v>
      </c>
      <c r="E1947" s="34" t="s">
        <v>5985</v>
      </c>
      <c r="F1947" s="34" t="s">
        <v>686</v>
      </c>
      <c r="G1947" s="34" t="s">
        <v>61</v>
      </c>
      <c r="H1947" s="34" t="s">
        <v>213</v>
      </c>
      <c r="I1947" s="34" t="s">
        <v>270</v>
      </c>
      <c r="J1947" s="34" t="s">
        <v>246</v>
      </c>
      <c r="K1947" s="4" t="str">
        <f>IF(_xlfn.XLOOKUP(LEFT(F1947,12),'Reference_data '!G:G,'Reference_data '!I:I,"First Error",0,1)="First Error",_xlfn.XLOOKUP(LEFT(F1947,7),'Reference_data '!G:G,'Reference_data '!H:H,"Second Error",0,1),_xlfn.XLOOKUP(LEFT(F1947,12),'Reference_data '!G:G,'Reference_data '!I:I,"First Error",0,1))</f>
        <v>PACKING</v>
      </c>
      <c r="M1947" s="10" t="e">
        <f>VLOOKUP(L1947,'Reference_data '!$A$2:$B$17,2,0)</f>
        <v>#N/A</v>
      </c>
      <c r="N1947" s="10" t="e">
        <f>VLOOKUP(L1947,'Reference_data '!$A$2:$C$18,3,0)</f>
        <v>#N/A</v>
      </c>
    </row>
    <row r="1948" spans="1:19" ht="26.5" customHeight="1" x14ac:dyDescent="0.35">
      <c r="A1948" s="10">
        <f t="shared" si="99"/>
        <v>15</v>
      </c>
      <c r="B1948" s="63" t="str">
        <f t="shared" si="100"/>
        <v/>
      </c>
      <c r="C1948" s="147" t="s">
        <v>5986</v>
      </c>
      <c r="D1948" s="146">
        <v>45030</v>
      </c>
      <c r="E1948" s="34" t="s">
        <v>3135</v>
      </c>
      <c r="F1948" s="34" t="s">
        <v>613</v>
      </c>
      <c r="G1948" s="34" t="s">
        <v>10</v>
      </c>
      <c r="H1948" s="34" t="s">
        <v>223</v>
      </c>
      <c r="I1948" s="34" t="s">
        <v>468</v>
      </c>
      <c r="J1948" s="34" t="s">
        <v>228</v>
      </c>
      <c r="K1948" s="4" t="str">
        <f>IF(_xlfn.XLOOKUP(LEFT(F1948,12),'Reference_data '!G:G,'Reference_data '!I:I,"First Error",0,1)="First Error",_xlfn.XLOOKUP(LEFT(F1948,7),'Reference_data '!G:G,'Reference_data '!H:H,"Second Error",0,1),_xlfn.XLOOKUP(LEFT(F1948,12),'Reference_data '!G:G,'Reference_data '!I:I,"First Error",0,1))</f>
        <v>PACKING</v>
      </c>
      <c r="M1948" s="10" t="e">
        <f>VLOOKUP(L1948,'Reference_data '!$A$2:$B$17,2,0)</f>
        <v>#N/A</v>
      </c>
      <c r="N1948" s="10" t="e">
        <f>VLOOKUP(L1948,'Reference_data '!$A$2:$C$18,3,0)</f>
        <v>#N/A</v>
      </c>
    </row>
    <row r="1949" spans="1:19" ht="26.5" customHeight="1" x14ac:dyDescent="0.35">
      <c r="A1949" s="10">
        <f t="shared" si="99"/>
        <v>15</v>
      </c>
      <c r="B1949" s="63" t="str">
        <f t="shared" si="100"/>
        <v/>
      </c>
      <c r="C1949" s="147" t="s">
        <v>5987</v>
      </c>
      <c r="D1949" s="146">
        <v>45030</v>
      </c>
      <c r="E1949" s="34" t="s">
        <v>3128</v>
      </c>
      <c r="F1949" s="34" t="s">
        <v>182</v>
      </c>
      <c r="G1949" s="34" t="s">
        <v>288</v>
      </c>
      <c r="H1949" s="34" t="s">
        <v>218</v>
      </c>
      <c r="I1949" s="34" t="s">
        <v>468</v>
      </c>
      <c r="J1949" s="34" t="s">
        <v>246</v>
      </c>
      <c r="K1949" s="4" t="str">
        <f>IF(_xlfn.XLOOKUP(LEFT(F1949,12),'Reference_data '!G:G,'Reference_data '!I:I,"First Error",0,1)="First Error",_xlfn.XLOOKUP(LEFT(F1949,7),'Reference_data '!G:G,'Reference_data '!H:H,"Second Error",0,1),_xlfn.XLOOKUP(LEFT(F1949,12),'Reference_data '!G:G,'Reference_data '!I:I,"First Error",0,1))</f>
        <v>Kandla plant</v>
      </c>
      <c r="M1949" s="10" t="e">
        <f>VLOOKUP(L1949,'Reference_data '!$A$2:$B$17,2,0)</f>
        <v>#N/A</v>
      </c>
      <c r="N1949" s="10" t="e">
        <f>VLOOKUP(L1949,'Reference_data '!$A$2:$C$18,3,0)</f>
        <v>#N/A</v>
      </c>
    </row>
    <row r="1950" spans="1:19" ht="26.5" customHeight="1" x14ac:dyDescent="0.35">
      <c r="A1950" s="10">
        <f t="shared" si="99"/>
        <v>15</v>
      </c>
      <c r="B1950" s="63" t="str">
        <f t="shared" si="100"/>
        <v/>
      </c>
      <c r="C1950" s="147" t="s">
        <v>5988</v>
      </c>
      <c r="D1950" s="146">
        <v>45030</v>
      </c>
      <c r="E1950" s="34" t="s">
        <v>5989</v>
      </c>
      <c r="F1950" s="34" t="s">
        <v>1235</v>
      </c>
      <c r="G1950" s="34" t="s">
        <v>92</v>
      </c>
      <c r="H1950" s="34" t="s">
        <v>237</v>
      </c>
      <c r="I1950" s="34" t="s">
        <v>238</v>
      </c>
      <c r="J1950" s="34" t="s">
        <v>228</v>
      </c>
      <c r="K1950" s="4" t="str">
        <f>IF(_xlfn.XLOOKUP(LEFT(F1950,12),'Reference_data '!G:G,'Reference_data '!I:I,"First Error",0,1)="First Error",_xlfn.XLOOKUP(LEFT(F1950,7),'Reference_data '!G:G,'Reference_data '!H:H,"Second Error",0,1),_xlfn.XLOOKUP(LEFT(F1950,12),'Reference_data '!G:G,'Reference_data '!I:I,"First Error",0,1))</f>
        <v>PACKING</v>
      </c>
      <c r="M1950" s="10" t="e">
        <f>VLOOKUP(L1950,'Reference_data '!$A$2:$B$17,2,0)</f>
        <v>#N/A</v>
      </c>
      <c r="N1950" s="10" t="e">
        <f>VLOOKUP(L1950,'Reference_data '!$A$2:$C$18,3,0)</f>
        <v>#N/A</v>
      </c>
    </row>
    <row r="1951" spans="1:19" ht="26.5" customHeight="1" x14ac:dyDescent="0.35">
      <c r="A1951" s="10">
        <f t="shared" si="99"/>
        <v>16</v>
      </c>
      <c r="B1951" s="63">
        <f t="shared" si="100"/>
        <v>16</v>
      </c>
      <c r="C1951" s="147" t="s">
        <v>5990</v>
      </c>
      <c r="D1951" s="146">
        <v>45031</v>
      </c>
      <c r="E1951" s="34" t="s">
        <v>5991</v>
      </c>
      <c r="F1951" s="34" t="s">
        <v>1576</v>
      </c>
      <c r="G1951" s="34" t="s">
        <v>61</v>
      </c>
      <c r="H1951" s="34" t="s">
        <v>218</v>
      </c>
      <c r="I1951" s="34" t="s">
        <v>285</v>
      </c>
      <c r="J1951" s="34" t="s">
        <v>220</v>
      </c>
      <c r="K1951" s="4" t="str">
        <f>IF(_xlfn.XLOOKUP(LEFT(F1951,12),'Reference_data '!G:G,'Reference_data '!I:I,"First Error",0,1)="First Error",_xlfn.XLOOKUP(LEFT(F1951,7),'Reference_data '!G:G,'Reference_data '!H:H,"Second Error",0,1),_xlfn.XLOOKUP(LEFT(F1951,12),'Reference_data '!G:G,'Reference_data '!I:I,"First Error",0,1))</f>
        <v>PACKING</v>
      </c>
      <c r="L1951" s="63">
        <v>2790</v>
      </c>
      <c r="M1951" s="10" t="str">
        <f>VLOOKUP(L1951,'Reference_data '!$A$2:$B$17,2,0)</f>
        <v>Ronak</v>
      </c>
      <c r="N1951" s="10" t="str">
        <f>VLOOKUP(L1951,'Reference_data '!$A$2:$C$18,3,0)</f>
        <v>ELE</v>
      </c>
      <c r="O1951" s="134">
        <v>45031</v>
      </c>
      <c r="Q1951" s="134">
        <v>45031</v>
      </c>
      <c r="R1951" s="63">
        <v>1</v>
      </c>
    </row>
    <row r="1952" spans="1:19" ht="26.5" customHeight="1" x14ac:dyDescent="0.35">
      <c r="A1952" s="10">
        <f t="shared" si="99"/>
        <v>16</v>
      </c>
      <c r="B1952" s="63">
        <f t="shared" si="100"/>
        <v>16</v>
      </c>
      <c r="C1952" s="147" t="s">
        <v>5992</v>
      </c>
      <c r="D1952" s="146">
        <v>45031</v>
      </c>
      <c r="E1952" s="34" t="s">
        <v>5993</v>
      </c>
      <c r="F1952" s="34" t="s">
        <v>1145</v>
      </c>
      <c r="G1952" s="34" t="s">
        <v>92</v>
      </c>
      <c r="H1952" s="34" t="s">
        <v>218</v>
      </c>
      <c r="I1952" s="34" t="s">
        <v>291</v>
      </c>
      <c r="J1952" s="34" t="s">
        <v>220</v>
      </c>
      <c r="K1952" s="4" t="str">
        <f>IF(_xlfn.XLOOKUP(LEFT(F1952,12),'Reference_data '!G:G,'Reference_data '!I:I,"First Error",0,1)="First Error",_xlfn.XLOOKUP(LEFT(F1952,7),'Reference_data '!G:G,'Reference_data '!H:H,"Second Error",0,1),_xlfn.XLOOKUP(LEFT(F1952,12),'Reference_data '!G:G,'Reference_data '!I:I,"First Error",0,1))</f>
        <v>REFINERY-BLEACHING CHEMICAL REFINERY 600 TPD</v>
      </c>
      <c r="L1952" s="63">
        <v>3347</v>
      </c>
      <c r="M1952" s="10" t="str">
        <f>VLOOKUP(L1952,'Reference_data '!$A$2:$B$17,2,0)</f>
        <v>Debabrata</v>
      </c>
      <c r="N1952" s="10" t="str">
        <f>VLOOKUP(L1952,'Reference_data '!$A$2:$C$18,3,0)</f>
        <v>MEC</v>
      </c>
      <c r="O1952" s="134">
        <v>45031</v>
      </c>
      <c r="Q1952" s="134">
        <v>45031</v>
      </c>
      <c r="R1952" s="63">
        <v>0.5</v>
      </c>
    </row>
    <row r="1953" spans="1:19" ht="26.5" customHeight="1" x14ac:dyDescent="0.35">
      <c r="A1953" s="10">
        <f t="shared" si="99"/>
        <v>16</v>
      </c>
      <c r="B1953" s="63">
        <f t="shared" si="100"/>
        <v>16</v>
      </c>
      <c r="C1953" s="147" t="s">
        <v>5994</v>
      </c>
      <c r="D1953" s="146">
        <v>45031</v>
      </c>
      <c r="E1953" s="34" t="s">
        <v>5995</v>
      </c>
      <c r="F1953" s="34" t="s">
        <v>2146</v>
      </c>
      <c r="G1953" s="34" t="s">
        <v>288</v>
      </c>
      <c r="H1953" s="34" t="s">
        <v>218</v>
      </c>
      <c r="I1953" s="34" t="s">
        <v>291</v>
      </c>
      <c r="J1953" s="34" t="s">
        <v>220</v>
      </c>
      <c r="K1953" s="4" t="str">
        <f>IF(_xlfn.XLOOKUP(LEFT(F1953,12),'Reference_data '!G:G,'Reference_data '!I:I,"First Error",0,1)="First Error",_xlfn.XLOOKUP(LEFT(F1953,7),'Reference_data '!G:G,'Reference_data '!H:H,"Second Error",0,1),_xlfn.XLOOKUP(LEFT(F1953,12),'Reference_data '!G:G,'Reference_data '!I:I,"First Error",0,1))</f>
        <v>REFINERY-MULTISTOCK DEO REFINERY 200 TPD</v>
      </c>
      <c r="L1953" s="63">
        <v>3347</v>
      </c>
      <c r="M1953" s="10" t="str">
        <f>VLOOKUP(L1953,'Reference_data '!$A$2:$B$17,2,0)</f>
        <v>Debabrata</v>
      </c>
      <c r="N1953" s="10" t="str">
        <f>VLOOKUP(L1953,'Reference_data '!$A$2:$C$18,3,0)</f>
        <v>MEC</v>
      </c>
      <c r="O1953" s="134">
        <v>45031</v>
      </c>
      <c r="Q1953" s="134">
        <v>45031</v>
      </c>
      <c r="R1953" s="63">
        <v>0.5</v>
      </c>
    </row>
    <row r="1954" spans="1:19" ht="26.5" customHeight="1" x14ac:dyDescent="0.35">
      <c r="A1954" s="10">
        <f t="shared" si="99"/>
        <v>16</v>
      </c>
      <c r="B1954" s="63">
        <f t="shared" si="100"/>
        <v>1</v>
      </c>
      <c r="C1954" s="147" t="s">
        <v>5996</v>
      </c>
      <c r="D1954" s="146">
        <v>45031</v>
      </c>
      <c r="E1954" s="34" t="s">
        <v>5997</v>
      </c>
      <c r="F1954" s="34" t="s">
        <v>777</v>
      </c>
      <c r="G1954" s="34" t="s">
        <v>10</v>
      </c>
      <c r="H1954" s="34" t="s">
        <v>223</v>
      </c>
      <c r="I1954" s="34" t="s">
        <v>611</v>
      </c>
      <c r="J1954" s="34" t="s">
        <v>220</v>
      </c>
      <c r="K1954" s="4" t="str">
        <f>IF(_xlfn.XLOOKUP(LEFT(F1954,12),'Reference_data '!G:G,'Reference_data '!I:I,"First Error",0,1)="First Error",_xlfn.XLOOKUP(LEFT(F1954,7),'Reference_data '!G:G,'Reference_data '!H:H,"Second Error",0,1),_xlfn.XLOOKUP(LEFT(F1954,12),'Reference_data '!G:G,'Reference_data '!I:I,"First Error",0,1))</f>
        <v>PACKING</v>
      </c>
      <c r="M1954" s="10" t="e">
        <f>VLOOKUP(L1954,'Reference_data '!$A$2:$B$17,2,0)</f>
        <v>#N/A</v>
      </c>
      <c r="N1954" s="10" t="e">
        <f>VLOOKUP(L1954,'Reference_data '!$A$2:$C$18,3,0)</f>
        <v>#N/A</v>
      </c>
    </row>
    <row r="1955" spans="1:19" ht="26.5" customHeight="1" x14ac:dyDescent="0.35">
      <c r="A1955" s="10">
        <f t="shared" si="99"/>
        <v>15</v>
      </c>
      <c r="B1955" s="63">
        <f t="shared" si="100"/>
        <v>16</v>
      </c>
      <c r="C1955" s="147" t="s">
        <v>5998</v>
      </c>
      <c r="D1955" s="146">
        <v>45030</v>
      </c>
      <c r="E1955" s="34" t="s">
        <v>5999</v>
      </c>
      <c r="F1955" s="34" t="s">
        <v>418</v>
      </c>
      <c r="G1955" s="34" t="s">
        <v>10</v>
      </c>
      <c r="H1955" s="34" t="s">
        <v>237</v>
      </c>
      <c r="I1955" s="34" t="s">
        <v>238</v>
      </c>
      <c r="J1955" s="34" t="s">
        <v>220</v>
      </c>
      <c r="K1955" s="4" t="str">
        <f>IF(_xlfn.XLOOKUP(LEFT(F1955,12),'Reference_data '!G:G,'Reference_data '!I:I,"First Error",0,1)="First Error",_xlfn.XLOOKUP(LEFT(F1955,7),'Reference_data '!G:G,'Reference_data '!H:H,"Second Error",0,1),_xlfn.XLOOKUP(LEFT(F1955,12),'Reference_data '!G:G,'Reference_data '!I:I,"First Error",0,1))</f>
        <v>PACKING-MOULDING PLANT</v>
      </c>
      <c r="L1955" s="63">
        <v>2784</v>
      </c>
      <c r="M1955" s="10" t="str">
        <f>VLOOKUP(L1955,'Reference_data '!$A$2:$B$17,2,0)</f>
        <v>Jignesh</v>
      </c>
      <c r="N1955" s="10" t="str">
        <f>VLOOKUP(L1955,'Reference_data '!$A$2:$C$18,3,0)</f>
        <v>MEC</v>
      </c>
      <c r="O1955" s="134">
        <v>45031</v>
      </c>
      <c r="Q1955" s="134">
        <v>45031</v>
      </c>
      <c r="R1955" s="63">
        <v>1.5</v>
      </c>
      <c r="S1955" s="139" t="s">
        <v>6075</v>
      </c>
    </row>
    <row r="1956" spans="1:19" ht="26.5" customHeight="1" x14ac:dyDescent="0.35">
      <c r="A1956" s="10">
        <f t="shared" si="99"/>
        <v>15</v>
      </c>
      <c r="B1956" s="63">
        <f t="shared" si="100"/>
        <v>1</v>
      </c>
      <c r="C1956" s="147" t="s">
        <v>6000</v>
      </c>
      <c r="D1956" s="146">
        <v>45030</v>
      </c>
      <c r="E1956" s="34" t="s">
        <v>6001</v>
      </c>
      <c r="F1956" s="34" t="s">
        <v>2369</v>
      </c>
      <c r="G1956" s="34" t="s">
        <v>61</v>
      </c>
      <c r="H1956" s="34" t="s">
        <v>218</v>
      </c>
      <c r="I1956" s="34" t="s">
        <v>266</v>
      </c>
      <c r="J1956" s="34" t="s">
        <v>220</v>
      </c>
      <c r="K1956" s="4" t="str">
        <f>IF(_xlfn.XLOOKUP(LEFT(F1956,12),'Reference_data '!G:G,'Reference_data '!I:I,"First Error",0,1)="First Error",_xlfn.XLOOKUP(LEFT(F1956,7),'Reference_data '!G:G,'Reference_data '!H:H,"Second Error",0,1),_xlfn.XLOOKUP(LEFT(F1956,12),'Reference_data '!G:G,'Reference_data '!I:I,"First Error",0,1))</f>
        <v>REFINERY-NEW CIE PLANT  300 TPD</v>
      </c>
      <c r="L1956" s="63">
        <v>2792</v>
      </c>
      <c r="M1956" s="10" t="str">
        <f>VLOOKUP(L1956,'Reference_data '!$A$2:$B$17,2,0)</f>
        <v>Bhagat</v>
      </c>
      <c r="N1956" s="10" t="str">
        <f>VLOOKUP(L1956,'Reference_data '!$A$2:$C$18,3,0)</f>
        <v>ELE</v>
      </c>
      <c r="O1956" s="134">
        <v>45033</v>
      </c>
      <c r="P1956" s="134">
        <v>45034</v>
      </c>
      <c r="S1956" s="139" t="s">
        <v>6023</v>
      </c>
    </row>
    <row r="1957" spans="1:19" ht="26.5" customHeight="1" x14ac:dyDescent="0.35">
      <c r="A1957" s="10">
        <f t="shared" si="99"/>
        <v>16</v>
      </c>
      <c r="B1957" s="63">
        <f t="shared" si="100"/>
        <v>16</v>
      </c>
      <c r="C1957" s="147" t="s">
        <v>6002</v>
      </c>
      <c r="D1957" s="146">
        <v>45031</v>
      </c>
      <c r="E1957" s="34" t="s">
        <v>6003</v>
      </c>
      <c r="F1957" s="34" t="s">
        <v>179</v>
      </c>
      <c r="G1957" s="34" t="s">
        <v>1425</v>
      </c>
      <c r="H1957" s="34" t="s">
        <v>218</v>
      </c>
      <c r="I1957" s="34" t="s">
        <v>272</v>
      </c>
      <c r="J1957" s="34" t="s">
        <v>220</v>
      </c>
      <c r="K1957" s="4" t="str">
        <f>IF(_xlfn.XLOOKUP(LEFT(F1957,12),'Reference_data '!G:G,'Reference_data '!I:I,"First Error",0,1)="First Error",_xlfn.XLOOKUP(LEFT(F1957,7),'Reference_data '!G:G,'Reference_data '!H:H,"Second Error",0,1),_xlfn.XLOOKUP(LEFT(F1957,12),'Reference_data '!G:G,'Reference_data '!I:I,"First Error",0,1))</f>
        <v>REFINERY-LAB</v>
      </c>
      <c r="L1957" s="63">
        <v>2790</v>
      </c>
      <c r="M1957" s="10" t="str">
        <f>VLOOKUP(L1957,'Reference_data '!$A$2:$B$17,2,0)</f>
        <v>Ronak</v>
      </c>
      <c r="N1957" s="10" t="str">
        <f>VLOOKUP(L1957,'Reference_data '!$A$2:$C$18,3,0)</f>
        <v>ELE</v>
      </c>
      <c r="O1957" s="134">
        <v>45031</v>
      </c>
      <c r="Q1957" s="134">
        <v>45031</v>
      </c>
      <c r="R1957" s="63">
        <v>0.5</v>
      </c>
    </row>
    <row r="1958" spans="1:19" ht="26.5" customHeight="1" x14ac:dyDescent="0.35">
      <c r="A1958" s="10">
        <f t="shared" si="99"/>
        <v>16</v>
      </c>
      <c r="B1958" s="63">
        <f t="shared" ref="B1958" si="101">IF(J1958="COMP",WEEKNUM(Q1958,16),"")</f>
        <v>16</v>
      </c>
      <c r="C1958" s="147" t="s">
        <v>6004</v>
      </c>
      <c r="D1958" s="146">
        <v>45031</v>
      </c>
      <c r="E1958" s="34" t="s">
        <v>6005</v>
      </c>
      <c r="F1958" s="34" t="s">
        <v>3382</v>
      </c>
      <c r="G1958" s="34" t="s">
        <v>61</v>
      </c>
      <c r="H1958" s="34" t="s">
        <v>218</v>
      </c>
      <c r="I1958" s="34" t="s">
        <v>285</v>
      </c>
      <c r="J1958" s="34" t="s">
        <v>220</v>
      </c>
      <c r="K1958" s="4" t="str">
        <f>IF(_xlfn.XLOOKUP(LEFT(F1958,12),'Reference_data '!G:G,'Reference_data '!I:I,"First Error",0,1)="First Error",_xlfn.XLOOKUP(LEFT(F1958,7),'Reference_data '!G:G,'Reference_data '!H:H,"Second Error",0,1),_xlfn.XLOOKUP(LEFT(F1958,12),'Reference_data '!G:G,'Reference_data '!I:I,"First Error",0,1))</f>
        <v>PACKING</v>
      </c>
      <c r="L1958" s="63">
        <v>2784</v>
      </c>
      <c r="M1958" s="10" t="str">
        <f>VLOOKUP(L1958,'Reference_data '!$A$2:$B$17,2,0)</f>
        <v>Jignesh</v>
      </c>
      <c r="N1958" s="10" t="str">
        <f>VLOOKUP(L1958,'Reference_data '!$A$2:$C$18,3,0)</f>
        <v>MEC</v>
      </c>
      <c r="O1958" s="134">
        <v>45032</v>
      </c>
      <c r="Q1958" s="134">
        <v>45032</v>
      </c>
      <c r="R1958" s="63">
        <v>0.5</v>
      </c>
    </row>
    <row r="1959" spans="1:19" ht="26.5" customHeight="1" x14ac:dyDescent="0.35">
      <c r="A1959" s="10">
        <f t="shared" si="99"/>
        <v>16</v>
      </c>
      <c r="B1959" s="63">
        <f t="shared" si="100"/>
        <v>16</v>
      </c>
      <c r="C1959" s="147" t="s">
        <v>6004</v>
      </c>
      <c r="D1959" s="146">
        <v>45031</v>
      </c>
      <c r="E1959" s="34" t="s">
        <v>6005</v>
      </c>
      <c r="F1959" s="34" t="s">
        <v>3382</v>
      </c>
      <c r="G1959" s="34" t="s">
        <v>61</v>
      </c>
      <c r="H1959" s="34" t="s">
        <v>218</v>
      </c>
      <c r="I1959" s="34" t="s">
        <v>285</v>
      </c>
      <c r="J1959" s="34" t="s">
        <v>220</v>
      </c>
      <c r="K1959" s="4" t="str">
        <f>IF(_xlfn.XLOOKUP(LEFT(F1959,12),'Reference_data '!G:G,'Reference_data '!I:I,"First Error",0,1)="First Error",_xlfn.XLOOKUP(LEFT(F1959,7),'Reference_data '!G:G,'Reference_data '!H:H,"Second Error",0,1),_xlfn.XLOOKUP(LEFT(F1959,12),'Reference_data '!G:G,'Reference_data '!I:I,"First Error",0,1))</f>
        <v>PACKING</v>
      </c>
      <c r="L1959" s="63">
        <v>2790</v>
      </c>
      <c r="M1959" s="10" t="str">
        <f>VLOOKUP(L1959,'Reference_data '!$A$2:$B$17,2,0)</f>
        <v>Ronak</v>
      </c>
      <c r="N1959" s="10" t="str">
        <f>VLOOKUP(L1959,'Reference_data '!$A$2:$C$18,3,0)</f>
        <v>ELE</v>
      </c>
      <c r="O1959" s="134">
        <v>45032</v>
      </c>
      <c r="Q1959" s="134">
        <v>45032</v>
      </c>
      <c r="R1959" s="63">
        <v>0.5</v>
      </c>
    </row>
    <row r="1960" spans="1:19" ht="26.5" customHeight="1" x14ac:dyDescent="0.35">
      <c r="A1960" s="10">
        <f t="shared" si="99"/>
        <v>16</v>
      </c>
      <c r="B1960" s="63">
        <f t="shared" si="100"/>
        <v>16</v>
      </c>
      <c r="C1960" s="147" t="s">
        <v>6006</v>
      </c>
      <c r="D1960" s="146">
        <v>45031</v>
      </c>
      <c r="E1960" s="34" t="s">
        <v>6007</v>
      </c>
      <c r="F1960" s="34" t="s">
        <v>919</v>
      </c>
      <c r="G1960" s="34" t="s">
        <v>10</v>
      </c>
      <c r="H1960" s="34" t="s">
        <v>218</v>
      </c>
      <c r="I1960" s="34" t="s">
        <v>285</v>
      </c>
      <c r="J1960" s="34" t="s">
        <v>220</v>
      </c>
      <c r="K1960" s="4" t="str">
        <f>IF(_xlfn.XLOOKUP(LEFT(F1960,12),'Reference_data '!G:G,'Reference_data '!I:I,"First Error",0,1)="First Error",_xlfn.XLOOKUP(LEFT(F1960,7),'Reference_data '!G:G,'Reference_data '!H:H,"Second Error",0,1),_xlfn.XLOOKUP(LEFT(F1960,12),'Reference_data '!G:G,'Reference_data '!I:I,"First Error",0,1))</f>
        <v>PACKING</v>
      </c>
      <c r="L1960" s="63">
        <v>3070</v>
      </c>
      <c r="M1960" s="10" t="str">
        <f>VLOOKUP(L1960,'Reference_data '!$A$2:$B$17,2,0)</f>
        <v>Mahesh</v>
      </c>
      <c r="N1960" s="10" t="str">
        <f>VLOOKUP(L1960,'Reference_data '!$A$2:$C$18,3,0)</f>
        <v>MEC</v>
      </c>
      <c r="O1960" s="134">
        <v>45031</v>
      </c>
      <c r="Q1960" s="134">
        <v>45031</v>
      </c>
      <c r="R1960" s="63">
        <v>0.5</v>
      </c>
    </row>
    <row r="1961" spans="1:19" ht="26.5" customHeight="1" x14ac:dyDescent="0.35">
      <c r="A1961" s="10">
        <f t="shared" si="99"/>
        <v>16</v>
      </c>
      <c r="B1961" s="63">
        <f t="shared" ref="B1961" si="102">IF(J1961="COMP",WEEKNUM(Q1961,16),"")</f>
        <v>16</v>
      </c>
      <c r="C1961" s="147" t="s">
        <v>6006</v>
      </c>
      <c r="D1961" s="146">
        <v>45031</v>
      </c>
      <c r="E1961" s="34" t="s">
        <v>6007</v>
      </c>
      <c r="F1961" s="34" t="s">
        <v>919</v>
      </c>
      <c r="G1961" s="34" t="s">
        <v>10</v>
      </c>
      <c r="H1961" s="34" t="s">
        <v>218</v>
      </c>
      <c r="I1961" s="34" t="s">
        <v>285</v>
      </c>
      <c r="J1961" s="34" t="s">
        <v>220</v>
      </c>
      <c r="K1961" s="4" t="str">
        <f>IF(_xlfn.XLOOKUP(LEFT(F1961,12),'Reference_data '!G:G,'Reference_data '!I:I,"First Error",0,1)="First Error",_xlfn.XLOOKUP(LEFT(F1961,7),'Reference_data '!G:G,'Reference_data '!H:H,"Second Error",0,1),_xlfn.XLOOKUP(LEFT(F1961,12),'Reference_data '!G:G,'Reference_data '!I:I,"First Error",0,1))</f>
        <v>PACKING</v>
      </c>
      <c r="L1961" s="63">
        <v>2784</v>
      </c>
      <c r="M1961" s="10" t="str">
        <f>VLOOKUP(L1961,'Reference_data '!$A$2:$B$17,2,0)</f>
        <v>Jignesh</v>
      </c>
      <c r="N1961" s="10" t="str">
        <f>VLOOKUP(L1961,'Reference_data '!$A$2:$C$18,3,0)</f>
        <v>MEC</v>
      </c>
      <c r="O1961" s="134">
        <v>45031</v>
      </c>
      <c r="Q1961" s="134">
        <v>45031</v>
      </c>
      <c r="R1961" s="63">
        <v>0.5</v>
      </c>
    </row>
    <row r="1962" spans="1:19" ht="26.5" customHeight="1" x14ac:dyDescent="0.35">
      <c r="A1962" s="10">
        <f t="shared" si="99"/>
        <v>16</v>
      </c>
      <c r="B1962" s="63">
        <f t="shared" si="100"/>
        <v>16</v>
      </c>
      <c r="C1962" s="147" t="s">
        <v>6006</v>
      </c>
      <c r="D1962" s="146">
        <v>45031</v>
      </c>
      <c r="E1962" s="34" t="s">
        <v>6007</v>
      </c>
      <c r="F1962" s="34" t="s">
        <v>919</v>
      </c>
      <c r="G1962" s="34" t="s">
        <v>10</v>
      </c>
      <c r="H1962" s="34" t="s">
        <v>218</v>
      </c>
      <c r="I1962" s="34" t="s">
        <v>285</v>
      </c>
      <c r="J1962" s="34" t="s">
        <v>220</v>
      </c>
      <c r="K1962" s="4" t="str">
        <f>IF(_xlfn.XLOOKUP(LEFT(F1962,12),'Reference_data '!G:G,'Reference_data '!I:I,"First Error",0,1)="First Error",_xlfn.XLOOKUP(LEFT(F1962,7),'Reference_data '!G:G,'Reference_data '!H:H,"Second Error",0,1),_xlfn.XLOOKUP(LEFT(F1962,12),'Reference_data '!G:G,'Reference_data '!I:I,"First Error",0,1))</f>
        <v>PACKING</v>
      </c>
      <c r="L1962" s="63">
        <v>2790</v>
      </c>
      <c r="M1962" s="10" t="str">
        <f>VLOOKUP(L1962,'Reference_data '!$A$2:$B$17,2,0)</f>
        <v>Ronak</v>
      </c>
      <c r="N1962" s="10" t="str">
        <f>VLOOKUP(L1962,'Reference_data '!$A$2:$C$18,3,0)</f>
        <v>ELE</v>
      </c>
      <c r="O1962" s="134">
        <v>45031</v>
      </c>
      <c r="Q1962" s="134">
        <v>45031</v>
      </c>
      <c r="R1962" s="63">
        <v>0.5</v>
      </c>
    </row>
    <row r="1963" spans="1:19" ht="26.5" customHeight="1" x14ac:dyDescent="0.35">
      <c r="A1963" s="10">
        <f t="shared" si="99"/>
        <v>16</v>
      </c>
      <c r="B1963" s="63">
        <f t="shared" si="100"/>
        <v>16</v>
      </c>
      <c r="C1963" s="147" t="s">
        <v>6008</v>
      </c>
      <c r="D1963" s="146">
        <v>45031</v>
      </c>
      <c r="E1963" s="34" t="s">
        <v>6009</v>
      </c>
      <c r="F1963" s="34" t="s">
        <v>1261</v>
      </c>
      <c r="G1963" s="34" t="s">
        <v>92</v>
      </c>
      <c r="H1963" s="34" t="s">
        <v>218</v>
      </c>
      <c r="I1963" s="34" t="s">
        <v>285</v>
      </c>
      <c r="J1963" s="34" t="s">
        <v>220</v>
      </c>
      <c r="K1963" s="4" t="str">
        <f>IF(_xlfn.XLOOKUP(LEFT(F1963,12),'Reference_data '!G:G,'Reference_data '!I:I,"First Error",0,1)="First Error",_xlfn.XLOOKUP(LEFT(F1963,7),'Reference_data '!G:G,'Reference_data '!H:H,"Second Error",0,1),_xlfn.XLOOKUP(LEFT(F1963,12),'Reference_data '!G:G,'Reference_data '!I:I,"First Error",0,1))</f>
        <v>PACKING</v>
      </c>
      <c r="L1963" s="63">
        <v>8</v>
      </c>
      <c r="M1963" s="10" t="s">
        <v>1128</v>
      </c>
      <c r="N1963" s="10" t="str">
        <f>VLOOKUP(L1963,'Reference_data '!$A$2:$C$18,3,0)</f>
        <v>EXT</v>
      </c>
      <c r="O1963" s="134">
        <v>45031</v>
      </c>
      <c r="Q1963" s="134">
        <v>45031</v>
      </c>
      <c r="R1963" s="63">
        <v>0.5</v>
      </c>
    </row>
    <row r="1964" spans="1:19" ht="26.5" customHeight="1" x14ac:dyDescent="0.35">
      <c r="A1964" s="10">
        <f t="shared" si="99"/>
        <v>16</v>
      </c>
      <c r="B1964" s="63" t="str">
        <f t="shared" si="100"/>
        <v/>
      </c>
      <c r="C1964" s="147" t="s">
        <v>6010</v>
      </c>
      <c r="D1964" s="146">
        <v>45031</v>
      </c>
      <c r="E1964" s="34" t="s">
        <v>6011</v>
      </c>
      <c r="F1964" s="34" t="s">
        <v>6012</v>
      </c>
      <c r="G1964" s="34" t="s">
        <v>92</v>
      </c>
      <c r="H1964" s="34" t="s">
        <v>218</v>
      </c>
      <c r="I1964" s="34" t="s">
        <v>285</v>
      </c>
      <c r="J1964" s="34" t="s">
        <v>1109</v>
      </c>
      <c r="K1964" s="4" t="str">
        <f>IF(_xlfn.XLOOKUP(LEFT(F1964,12),'Reference_data '!G:G,'Reference_data '!I:I,"First Error",0,1)="First Error",_xlfn.XLOOKUP(LEFT(F1964,7),'Reference_data '!G:G,'Reference_data '!H:H,"Second Error",0,1),_xlfn.XLOOKUP(LEFT(F1964,12),'Reference_data '!G:G,'Reference_data '!I:I,"First Error",0,1))</f>
        <v>PACKING</v>
      </c>
      <c r="M1964" s="10" t="e">
        <f>VLOOKUP(L1964,'Reference_data '!$A$2:$B$17,2,0)</f>
        <v>#N/A</v>
      </c>
      <c r="N1964" s="10" t="e">
        <f>VLOOKUP(L1964,'Reference_data '!$A$2:$C$18,3,0)</f>
        <v>#N/A</v>
      </c>
    </row>
    <row r="1965" spans="1:19" ht="26.5" customHeight="1" x14ac:dyDescent="0.35">
      <c r="A1965" s="10">
        <f t="shared" si="99"/>
        <v>16</v>
      </c>
      <c r="B1965" s="63">
        <f t="shared" si="100"/>
        <v>16</v>
      </c>
      <c r="C1965" s="147" t="s">
        <v>6013</v>
      </c>
      <c r="D1965" s="146">
        <v>45031</v>
      </c>
      <c r="E1965" s="34" t="s">
        <v>6014</v>
      </c>
      <c r="F1965" s="34" t="s">
        <v>2802</v>
      </c>
      <c r="G1965" s="34" t="s">
        <v>92</v>
      </c>
      <c r="H1965" s="34" t="s">
        <v>218</v>
      </c>
      <c r="I1965" s="34" t="s">
        <v>344</v>
      </c>
      <c r="J1965" s="34" t="s">
        <v>220</v>
      </c>
      <c r="K1965" s="4" t="str">
        <f>IF(_xlfn.XLOOKUP(LEFT(F1965,12),'Reference_data '!G:G,'Reference_data '!I:I,"First Error",0,1)="First Error",_xlfn.XLOOKUP(LEFT(F1965,7),'Reference_data '!G:G,'Reference_data '!H:H,"Second Error",0,1),_xlfn.XLOOKUP(LEFT(F1965,12),'Reference_data '!G:G,'Reference_data '!I:I,"First Error",0,1))</f>
        <v xml:space="preserve"> ETP</v>
      </c>
      <c r="L1965" s="63">
        <v>3346</v>
      </c>
      <c r="M1965" s="10" t="str">
        <f>VLOOKUP(L1965,'Reference_data '!$A$2:$B$17,2,0)</f>
        <v>Manish</v>
      </c>
      <c r="N1965" s="10" t="str">
        <f>VLOOKUP(L1965,'Reference_data '!$A$2:$C$18,3,0)</f>
        <v>INS</v>
      </c>
      <c r="O1965" s="134">
        <v>45033</v>
      </c>
      <c r="Q1965" s="134">
        <v>45033</v>
      </c>
      <c r="R1965" s="63">
        <v>1</v>
      </c>
    </row>
    <row r="1966" spans="1:19" ht="26.5" customHeight="1" x14ac:dyDescent="0.35">
      <c r="A1966" s="10">
        <f t="shared" si="99"/>
        <v>16</v>
      </c>
      <c r="B1966" s="63" t="str">
        <f t="shared" si="100"/>
        <v/>
      </c>
      <c r="C1966" s="147" t="s">
        <v>6079</v>
      </c>
      <c r="D1966" s="146">
        <v>45033</v>
      </c>
      <c r="E1966" s="34" t="s">
        <v>6080</v>
      </c>
      <c r="F1966" s="34" t="s">
        <v>80</v>
      </c>
      <c r="G1966" s="34" t="s">
        <v>61</v>
      </c>
      <c r="H1966" s="34" t="s">
        <v>223</v>
      </c>
      <c r="I1966" s="34" t="s">
        <v>611</v>
      </c>
      <c r="J1966" s="63" t="s">
        <v>302</v>
      </c>
      <c r="K1966" s="4" t="str">
        <f>IF(_xlfn.XLOOKUP(LEFT(F1966,12),'Reference_data '!G:G,'Reference_data '!I:I,"First Error",0,1)="First Error",_xlfn.XLOOKUP(LEFT(F1966,7),'Reference_data '!G:G,'Reference_data '!H:H,"Second Error",0,1),_xlfn.XLOOKUP(LEFT(F1966,12),'Reference_data '!G:G,'Reference_data '!I:I,"First Error",0,1))</f>
        <v>PACKING</v>
      </c>
      <c r="L1966" s="63">
        <v>8</v>
      </c>
      <c r="M1966" s="63" t="s">
        <v>3109</v>
      </c>
      <c r="S1966" s="139" t="s">
        <v>6252</v>
      </c>
    </row>
    <row r="1967" spans="1:19" ht="26.5" customHeight="1" x14ac:dyDescent="0.35">
      <c r="A1967" s="10">
        <f t="shared" si="99"/>
        <v>16</v>
      </c>
      <c r="B1967" s="63" t="str">
        <f t="shared" si="100"/>
        <v/>
      </c>
      <c r="C1967" s="147" t="s">
        <v>6081</v>
      </c>
      <c r="D1967" s="146">
        <v>45033</v>
      </c>
      <c r="E1967" s="34" t="s">
        <v>6082</v>
      </c>
      <c r="F1967" s="34" t="s">
        <v>63</v>
      </c>
      <c r="G1967" s="34" t="s">
        <v>10</v>
      </c>
      <c r="H1967" s="34" t="s">
        <v>218</v>
      </c>
      <c r="I1967" s="34" t="s">
        <v>287</v>
      </c>
      <c r="J1967" s="63" t="s">
        <v>228</v>
      </c>
      <c r="K1967" s="4" t="str">
        <f>IF(_xlfn.XLOOKUP(LEFT(F1967,12),'Reference_data '!G:G,'Reference_data '!I:I,"First Error",0,1)="First Error",_xlfn.XLOOKUP(LEFT(F1967,7),'Reference_data '!G:G,'Reference_data '!H:H,"Second Error",0,1),_xlfn.XLOOKUP(LEFT(F1967,12),'Reference_data '!G:G,'Reference_data '!I:I,"First Error",0,1))</f>
        <v>REFINERY-RAW PRODUCT TANKFARM RMFG</v>
      </c>
      <c r="M1967" s="10" t="e">
        <f>VLOOKUP(L1967,'Reference_data '!$A$2:$B$17,2,0)</f>
        <v>#N/A</v>
      </c>
      <c r="N1967" s="10" t="e">
        <f>VLOOKUP(L1967,'Reference_data '!$A$2:$C$18,3,0)</f>
        <v>#N/A</v>
      </c>
    </row>
    <row r="1968" spans="1:19" ht="26.5" customHeight="1" x14ac:dyDescent="0.35">
      <c r="A1968" s="10">
        <f t="shared" si="99"/>
        <v>16</v>
      </c>
      <c r="B1968" s="63">
        <f t="shared" si="100"/>
        <v>16</v>
      </c>
      <c r="C1968" s="147" t="s">
        <v>6083</v>
      </c>
      <c r="D1968" s="146">
        <v>45033</v>
      </c>
      <c r="E1968" s="34" t="s">
        <v>6084</v>
      </c>
      <c r="F1968" s="34" t="s">
        <v>138</v>
      </c>
      <c r="G1968" s="34" t="s">
        <v>10</v>
      </c>
      <c r="H1968" s="34" t="s">
        <v>218</v>
      </c>
      <c r="I1968" s="34" t="s">
        <v>287</v>
      </c>
      <c r="J1968" s="63" t="s">
        <v>220</v>
      </c>
      <c r="K1968" s="4" t="str">
        <f>IF(_xlfn.XLOOKUP(LEFT(F1968,12),'Reference_data '!G:G,'Reference_data '!I:I,"First Error",0,1)="First Error",_xlfn.XLOOKUP(LEFT(F1968,7),'Reference_data '!G:G,'Reference_data '!H:H,"Second Error",0,1),_xlfn.XLOOKUP(LEFT(F1968,12),'Reference_data '!G:G,'Reference_data '!I:I,"First Error",0,1))</f>
        <v>REFINERY-BLEACHING PHYSICAL REFINERY 800 TPD</v>
      </c>
      <c r="L1968" s="63">
        <v>2801</v>
      </c>
      <c r="M1968" s="10" t="str">
        <f>VLOOKUP(L1968,'Reference_data '!$A$2:$B$17,2,0)</f>
        <v>Ramani</v>
      </c>
      <c r="N1968" s="10" t="str">
        <f>VLOOKUP(L1968,'Reference_data '!$A$2:$C$18,3,0)</f>
        <v>INS</v>
      </c>
      <c r="O1968" s="134">
        <v>45034</v>
      </c>
      <c r="Q1968" s="134">
        <v>45034</v>
      </c>
    </row>
    <row r="1969" spans="1:19" ht="26.5" customHeight="1" x14ac:dyDescent="0.35">
      <c r="A1969" s="10">
        <f t="shared" si="99"/>
        <v>16</v>
      </c>
      <c r="B1969" s="63">
        <f t="shared" si="100"/>
        <v>16</v>
      </c>
      <c r="C1969" s="147" t="s">
        <v>6085</v>
      </c>
      <c r="D1969" s="146">
        <v>45033</v>
      </c>
      <c r="E1969" s="34" t="s">
        <v>6086</v>
      </c>
      <c r="F1969" s="34" t="s">
        <v>80</v>
      </c>
      <c r="G1969" s="34" t="s">
        <v>288</v>
      </c>
      <c r="H1969" s="34" t="s">
        <v>218</v>
      </c>
      <c r="I1969" s="34" t="s">
        <v>382</v>
      </c>
      <c r="J1969" s="63" t="s">
        <v>220</v>
      </c>
      <c r="K1969" s="4" t="str">
        <f>IF(_xlfn.XLOOKUP(LEFT(F1969,12),'Reference_data '!G:G,'Reference_data '!I:I,"First Error",0,1)="First Error",_xlfn.XLOOKUP(LEFT(F1969,7),'Reference_data '!G:G,'Reference_data '!H:H,"Second Error",0,1),_xlfn.XLOOKUP(LEFT(F1969,12),'Reference_data '!G:G,'Reference_data '!I:I,"First Error",0,1))</f>
        <v>PACKING</v>
      </c>
      <c r="L1969" s="63">
        <v>2791</v>
      </c>
      <c r="M1969" s="10" t="str">
        <f>VLOOKUP(L1969,'Reference_data '!$A$2:$B$17,2,0)</f>
        <v>Champak</v>
      </c>
      <c r="N1969" s="10" t="str">
        <f>VLOOKUP(L1969,'Reference_data '!$A$2:$C$18,3,0)</f>
        <v>ELE</v>
      </c>
      <c r="O1969" s="134">
        <v>45033</v>
      </c>
      <c r="Q1969" s="134">
        <v>45033</v>
      </c>
      <c r="R1969" s="63">
        <v>0.5</v>
      </c>
    </row>
    <row r="1970" spans="1:19" ht="26.5" customHeight="1" x14ac:dyDescent="0.35">
      <c r="A1970" s="10">
        <f t="shared" si="99"/>
        <v>16</v>
      </c>
      <c r="B1970" s="63" t="str">
        <f t="shared" si="100"/>
        <v/>
      </c>
      <c r="C1970" s="147" t="s">
        <v>6087</v>
      </c>
      <c r="D1970" s="146">
        <v>45032</v>
      </c>
      <c r="E1970" s="34" t="s">
        <v>6088</v>
      </c>
      <c r="F1970" s="34" t="s">
        <v>160</v>
      </c>
      <c r="G1970" s="34" t="s">
        <v>10</v>
      </c>
      <c r="H1970" s="34" t="s">
        <v>218</v>
      </c>
      <c r="I1970" s="34" t="s">
        <v>266</v>
      </c>
      <c r="J1970" s="63" t="s">
        <v>309</v>
      </c>
      <c r="K1970" s="4" t="str">
        <f>IF(_xlfn.XLOOKUP(LEFT(F1970,12),'Reference_data '!G:G,'Reference_data '!I:I,"First Error",0,1)="First Error",_xlfn.XLOOKUP(LEFT(F1970,7),'Reference_data '!G:G,'Reference_data '!H:H,"Second Error",0,1),_xlfn.XLOOKUP(LEFT(F1970,12),'Reference_data '!G:G,'Reference_data '!I:I,"First Error",0,1))</f>
        <v>REFINERY-NEW CIE PLANT  300 TPD</v>
      </c>
      <c r="M1970" s="10" t="e">
        <f>VLOOKUP(L1970,'Reference_data '!$A$2:$B$17,2,0)</f>
        <v>#N/A</v>
      </c>
      <c r="N1970" s="10" t="e">
        <f>VLOOKUP(L1970,'Reference_data '!$A$2:$C$18,3,0)</f>
        <v>#N/A</v>
      </c>
      <c r="O1970" s="134">
        <v>45036</v>
      </c>
    </row>
    <row r="1971" spans="1:19" ht="26.5" customHeight="1" x14ac:dyDescent="0.35">
      <c r="A1971" s="10">
        <f t="shared" si="99"/>
        <v>16</v>
      </c>
      <c r="B1971" s="63">
        <f t="shared" si="100"/>
        <v>16</v>
      </c>
      <c r="C1971" s="147" t="s">
        <v>6089</v>
      </c>
      <c r="D1971" s="146">
        <v>45032</v>
      </c>
      <c r="E1971" s="34" t="s">
        <v>6090</v>
      </c>
      <c r="F1971" s="34" t="s">
        <v>2697</v>
      </c>
      <c r="G1971" s="34" t="s">
        <v>10</v>
      </c>
      <c r="H1971" s="34" t="s">
        <v>218</v>
      </c>
      <c r="I1971" s="34" t="s">
        <v>266</v>
      </c>
      <c r="J1971" s="63" t="s">
        <v>220</v>
      </c>
      <c r="K1971" s="4" t="str">
        <f>IF(_xlfn.XLOOKUP(LEFT(F1971,12),'Reference_data '!G:G,'Reference_data '!I:I,"First Error",0,1)="First Error",_xlfn.XLOOKUP(LEFT(F1971,7),'Reference_data '!G:G,'Reference_data '!H:H,"Second Error",0,1),_xlfn.XLOOKUP(LEFT(F1971,12),'Reference_data '!G:G,'Reference_data '!I:I,"First Error",0,1))</f>
        <v>REFINERY-TANK FARM</v>
      </c>
      <c r="L1971" s="63">
        <v>2785</v>
      </c>
      <c r="M1971" s="10" t="str">
        <f>VLOOKUP(L1971,'Reference_data '!$A$2:$B$17,2,0)</f>
        <v>Manu</v>
      </c>
      <c r="N1971" s="10" t="str">
        <f>VLOOKUP(L1971,'Reference_data '!$A$2:$C$18,3,0)</f>
        <v>MEC</v>
      </c>
      <c r="O1971" s="134">
        <v>45034</v>
      </c>
      <c r="Q1971" s="134">
        <v>45034</v>
      </c>
      <c r="R1971" s="63">
        <v>1.5</v>
      </c>
      <c r="S1971" s="139" t="s">
        <v>6121</v>
      </c>
    </row>
    <row r="1972" spans="1:19" ht="26.5" customHeight="1" x14ac:dyDescent="0.35">
      <c r="A1972" s="10">
        <f t="shared" si="99"/>
        <v>16</v>
      </c>
      <c r="B1972" s="63">
        <f t="shared" si="100"/>
        <v>16</v>
      </c>
      <c r="C1972" s="147" t="s">
        <v>6091</v>
      </c>
      <c r="D1972" s="146">
        <v>45033</v>
      </c>
      <c r="E1972" s="34" t="s">
        <v>6092</v>
      </c>
      <c r="F1972" s="34" t="s">
        <v>80</v>
      </c>
      <c r="G1972" s="34" t="s">
        <v>288</v>
      </c>
      <c r="H1972" s="34" t="s">
        <v>237</v>
      </c>
      <c r="I1972" s="34" t="s">
        <v>382</v>
      </c>
      <c r="J1972" s="63" t="s">
        <v>220</v>
      </c>
      <c r="K1972" s="4" t="str">
        <f>IF(_xlfn.XLOOKUP(LEFT(F1972,12),'Reference_data '!G:G,'Reference_data '!I:I,"First Error",0,1)="First Error",_xlfn.XLOOKUP(LEFT(F1972,7),'Reference_data '!G:G,'Reference_data '!H:H,"Second Error",0,1),_xlfn.XLOOKUP(LEFT(F1972,12),'Reference_data '!G:G,'Reference_data '!I:I,"First Error",0,1))</f>
        <v>PACKING</v>
      </c>
      <c r="L1972" s="63">
        <v>2784</v>
      </c>
      <c r="M1972" s="10" t="str">
        <f>VLOOKUP(L1972,'Reference_data '!$A$2:$B$17,2,0)</f>
        <v>Jignesh</v>
      </c>
      <c r="N1972" s="10" t="str">
        <f>VLOOKUP(L1972,'Reference_data '!$A$2:$C$18,3,0)</f>
        <v>MEC</v>
      </c>
      <c r="O1972" s="134">
        <v>45033</v>
      </c>
      <c r="Q1972" s="134">
        <v>45033</v>
      </c>
      <c r="R1972" s="63">
        <v>0.5</v>
      </c>
    </row>
    <row r="1973" spans="1:19" ht="26.5" customHeight="1" x14ac:dyDescent="0.35">
      <c r="A1973" s="10">
        <f t="shared" si="99"/>
        <v>16</v>
      </c>
      <c r="B1973" s="63">
        <f t="shared" si="100"/>
        <v>16</v>
      </c>
      <c r="C1973" s="147" t="s">
        <v>6093</v>
      </c>
      <c r="D1973" s="146">
        <v>45033</v>
      </c>
      <c r="E1973" s="34" t="s">
        <v>6094</v>
      </c>
      <c r="F1973" s="34" t="s">
        <v>80</v>
      </c>
      <c r="G1973" s="34" t="s">
        <v>288</v>
      </c>
      <c r="H1973" s="34" t="s">
        <v>237</v>
      </c>
      <c r="I1973" s="34" t="s">
        <v>382</v>
      </c>
      <c r="J1973" s="63" t="s">
        <v>220</v>
      </c>
      <c r="K1973" s="4" t="str">
        <f>IF(_xlfn.XLOOKUP(LEFT(F1973,12),'Reference_data '!G:G,'Reference_data '!I:I,"First Error",0,1)="First Error",_xlfn.XLOOKUP(LEFT(F1973,7),'Reference_data '!G:G,'Reference_data '!H:H,"Second Error",0,1),_xlfn.XLOOKUP(LEFT(F1973,12),'Reference_data '!G:G,'Reference_data '!I:I,"First Error",0,1))</f>
        <v>PACKING</v>
      </c>
      <c r="L1973" s="63">
        <v>2784</v>
      </c>
      <c r="M1973" s="10" t="str">
        <f>VLOOKUP(L1973,'Reference_data '!$A$2:$B$17,2,0)</f>
        <v>Jignesh</v>
      </c>
      <c r="N1973" s="10" t="str">
        <f>VLOOKUP(L1973,'Reference_data '!$A$2:$C$18,3,0)</f>
        <v>MEC</v>
      </c>
      <c r="O1973" s="134">
        <v>45033</v>
      </c>
      <c r="Q1973" s="134">
        <v>45033</v>
      </c>
      <c r="R1973" s="63">
        <v>0.5</v>
      </c>
      <c r="S1973" s="139" t="s">
        <v>6123</v>
      </c>
    </row>
    <row r="1974" spans="1:19" ht="26.5" customHeight="1" x14ac:dyDescent="0.35">
      <c r="A1974" s="10">
        <f t="shared" si="99"/>
        <v>16</v>
      </c>
      <c r="B1974" s="63">
        <f t="shared" si="100"/>
        <v>16</v>
      </c>
      <c r="C1974" s="147" t="s">
        <v>6095</v>
      </c>
      <c r="D1974" s="146">
        <v>45033</v>
      </c>
      <c r="E1974" s="34" t="s">
        <v>6096</v>
      </c>
      <c r="F1974" s="34" t="s">
        <v>80</v>
      </c>
      <c r="G1974" s="34" t="s">
        <v>288</v>
      </c>
      <c r="H1974" s="34" t="s">
        <v>218</v>
      </c>
      <c r="I1974" s="34" t="s">
        <v>382</v>
      </c>
      <c r="J1974" s="63" t="s">
        <v>220</v>
      </c>
      <c r="K1974" s="4" t="str">
        <f>IF(_xlfn.XLOOKUP(LEFT(F1974,12),'Reference_data '!G:G,'Reference_data '!I:I,"First Error",0,1)="First Error",_xlfn.XLOOKUP(LEFT(F1974,7),'Reference_data '!G:G,'Reference_data '!H:H,"Second Error",0,1),_xlfn.XLOOKUP(LEFT(F1974,12),'Reference_data '!G:G,'Reference_data '!I:I,"First Error",0,1))</f>
        <v>PACKING</v>
      </c>
      <c r="L1974" s="63">
        <v>2784</v>
      </c>
      <c r="M1974" s="10" t="str">
        <f>VLOOKUP(L1974,'Reference_data '!$A$2:$B$17,2,0)</f>
        <v>Jignesh</v>
      </c>
      <c r="N1974" s="10" t="str">
        <f>VLOOKUP(L1974,'Reference_data '!$A$2:$C$18,3,0)</f>
        <v>MEC</v>
      </c>
      <c r="O1974" s="134">
        <v>45033</v>
      </c>
      <c r="Q1974" s="134">
        <v>45033</v>
      </c>
      <c r="R1974" s="63">
        <v>1.5</v>
      </c>
      <c r="S1974" s="139" t="s">
        <v>6122</v>
      </c>
    </row>
    <row r="1975" spans="1:19" ht="26.5" customHeight="1" x14ac:dyDescent="0.35">
      <c r="A1975" s="10">
        <f t="shared" si="99"/>
        <v>16</v>
      </c>
      <c r="B1975" s="63" t="str">
        <f t="shared" si="100"/>
        <v/>
      </c>
      <c r="C1975" s="147" t="s">
        <v>6097</v>
      </c>
      <c r="D1975" s="146">
        <v>45033</v>
      </c>
      <c r="E1975" s="34" t="s">
        <v>6256</v>
      </c>
      <c r="F1975" s="34" t="s">
        <v>42</v>
      </c>
      <c r="G1975" s="34" t="s">
        <v>92</v>
      </c>
      <c r="H1975" s="34" t="s">
        <v>327</v>
      </c>
      <c r="I1975" s="34" t="s">
        <v>270</v>
      </c>
      <c r="J1975" s="63" t="s">
        <v>309</v>
      </c>
      <c r="K1975" s="4" t="str">
        <f>IF(_xlfn.XLOOKUP(LEFT(F1975,12),'Reference_data '!G:G,'Reference_data '!I:I,"First Error",0,1)="First Error",_xlfn.XLOOKUP(LEFT(F1975,7),'Reference_data '!G:G,'Reference_data '!H:H,"Second Error",0,1),_xlfn.XLOOKUP(LEFT(F1975,12),'Reference_data '!G:G,'Reference_data '!I:I,"First Error",0,1))</f>
        <v>REFINERY</v>
      </c>
      <c r="M1975" s="10" t="e">
        <f>VLOOKUP(L1975,'Reference_data '!$A$2:$B$17,2,0)</f>
        <v>#N/A</v>
      </c>
      <c r="N1975" s="10" t="e">
        <f>VLOOKUP(L1975,'Reference_data '!$A$2:$C$18,3,0)</f>
        <v>#N/A</v>
      </c>
      <c r="O1975" s="134">
        <v>45034</v>
      </c>
      <c r="S1975" s="139" t="s">
        <v>6098</v>
      </c>
    </row>
    <row r="1976" spans="1:19" ht="26.5" customHeight="1" x14ac:dyDescent="0.35">
      <c r="A1976" s="10">
        <f t="shared" si="99"/>
        <v>16</v>
      </c>
      <c r="B1976" s="63">
        <f t="shared" si="100"/>
        <v>16</v>
      </c>
      <c r="C1976" s="147" t="s">
        <v>6110</v>
      </c>
      <c r="D1976" s="146">
        <v>45033</v>
      </c>
      <c r="E1976" s="34" t="s">
        <v>6111</v>
      </c>
      <c r="F1976" s="34" t="s">
        <v>48</v>
      </c>
      <c r="G1976" s="34" t="s">
        <v>10</v>
      </c>
      <c r="H1976" s="34" t="s">
        <v>218</v>
      </c>
      <c r="I1976" s="34" t="s">
        <v>468</v>
      </c>
      <c r="J1976" s="63" t="s">
        <v>220</v>
      </c>
      <c r="K1976" s="4" t="str">
        <f>IF(_xlfn.XLOOKUP(LEFT(F1976,12),'Reference_data '!G:G,'Reference_data '!I:I,"First Error",0,1)="First Error",_xlfn.XLOOKUP(LEFT(F1976,7),'Reference_data '!G:G,'Reference_data '!H:H,"Second Error",0,1),_xlfn.XLOOKUP(LEFT(F1976,12),'Reference_data '!G:G,'Reference_data '!I:I,"First Error",0,1))</f>
        <v>BAKERY 36 TON</v>
      </c>
      <c r="L1976" s="63">
        <v>2784</v>
      </c>
      <c r="M1976" s="10" t="str">
        <f>VLOOKUP(L1976,'Reference_data '!$A$2:$B$17,2,0)</f>
        <v>Jignesh</v>
      </c>
      <c r="N1976" s="10" t="str">
        <f>VLOOKUP(L1976,'Reference_data '!$A$2:$C$18,3,0)</f>
        <v>MEC</v>
      </c>
      <c r="O1976" s="134">
        <v>45033</v>
      </c>
      <c r="Q1976" s="134">
        <v>45033</v>
      </c>
      <c r="R1976" s="63">
        <v>0.5</v>
      </c>
      <c r="S1976" s="139" t="s">
        <v>67</v>
      </c>
    </row>
    <row r="1977" spans="1:19" ht="26.5" customHeight="1" x14ac:dyDescent="0.35">
      <c r="A1977" s="10">
        <f t="shared" si="99"/>
        <v>16</v>
      </c>
      <c r="B1977" s="63">
        <f t="shared" si="100"/>
        <v>16</v>
      </c>
      <c r="C1977" s="147" t="s">
        <v>6112</v>
      </c>
      <c r="D1977" s="146">
        <v>45033</v>
      </c>
      <c r="E1977" s="34" t="s">
        <v>6059</v>
      </c>
      <c r="F1977" s="34" t="s">
        <v>1628</v>
      </c>
      <c r="G1977" s="34" t="s">
        <v>10</v>
      </c>
      <c r="H1977" s="34" t="s">
        <v>218</v>
      </c>
      <c r="I1977" s="34" t="s">
        <v>285</v>
      </c>
      <c r="J1977" s="63" t="s">
        <v>220</v>
      </c>
      <c r="K1977" s="4" t="str">
        <f>IF(_xlfn.XLOOKUP(LEFT(F1977,12),'Reference_data '!G:G,'Reference_data '!I:I,"First Error",0,1)="First Error",_xlfn.XLOOKUP(LEFT(F1977,7),'Reference_data '!G:G,'Reference_data '!H:H,"Second Error",0,1),_xlfn.XLOOKUP(LEFT(F1977,12),'Reference_data '!G:G,'Reference_data '!I:I,"First Error",0,1))</f>
        <v>PACKING</v>
      </c>
      <c r="L1977" s="63">
        <v>2781</v>
      </c>
      <c r="M1977" s="10" t="str">
        <f>VLOOKUP(L1977,'Reference_data '!$A$2:$B$17,2,0)</f>
        <v>Bhim Rao</v>
      </c>
      <c r="N1977" s="10" t="str">
        <f>VLOOKUP(L1977,'Reference_data '!$A$2:$C$18,3,0)</f>
        <v>MEC</v>
      </c>
      <c r="O1977" s="134">
        <v>45033</v>
      </c>
      <c r="Q1977" s="134">
        <v>45033</v>
      </c>
      <c r="R1977" s="63">
        <v>0.5</v>
      </c>
    </row>
    <row r="1978" spans="1:19" ht="26.5" customHeight="1" x14ac:dyDescent="0.35">
      <c r="A1978" s="10">
        <f t="shared" si="99"/>
        <v>16</v>
      </c>
      <c r="B1978" s="63">
        <f t="shared" si="100"/>
        <v>16</v>
      </c>
      <c r="C1978" s="147" t="s">
        <v>6113</v>
      </c>
      <c r="D1978" s="146">
        <v>45033</v>
      </c>
      <c r="E1978" s="34" t="s">
        <v>6114</v>
      </c>
      <c r="F1978" s="34" t="s">
        <v>1328</v>
      </c>
      <c r="G1978" s="34" t="s">
        <v>10</v>
      </c>
      <c r="H1978" s="34" t="s">
        <v>218</v>
      </c>
      <c r="I1978" s="34" t="s">
        <v>285</v>
      </c>
      <c r="J1978" s="63" t="s">
        <v>220</v>
      </c>
      <c r="K1978" s="4" t="str">
        <f>IF(_xlfn.XLOOKUP(LEFT(F1978,12),'Reference_data '!G:G,'Reference_data '!I:I,"First Error",0,1)="First Error",_xlfn.XLOOKUP(LEFT(F1978,7),'Reference_data '!G:G,'Reference_data '!H:H,"Second Error",0,1),_xlfn.XLOOKUP(LEFT(F1978,12),'Reference_data '!G:G,'Reference_data '!I:I,"First Error",0,1))</f>
        <v>PACKING</v>
      </c>
      <c r="L1978" s="63">
        <v>2781</v>
      </c>
      <c r="M1978" s="10" t="str">
        <f>VLOOKUP(L1978,'Reference_data '!$A$2:$B$17,2,0)</f>
        <v>Bhim Rao</v>
      </c>
      <c r="N1978" s="10" t="str">
        <f>VLOOKUP(L1978,'Reference_data '!$A$2:$C$18,3,0)</f>
        <v>MEC</v>
      </c>
      <c r="O1978" s="134">
        <v>45033</v>
      </c>
      <c r="Q1978" s="134">
        <v>45033</v>
      </c>
      <c r="R1978" s="63">
        <v>1</v>
      </c>
    </row>
    <row r="1979" spans="1:19" ht="26.5" customHeight="1" x14ac:dyDescent="0.35">
      <c r="A1979" s="10">
        <f t="shared" si="99"/>
        <v>16</v>
      </c>
      <c r="B1979" s="63" t="str">
        <f t="shared" si="100"/>
        <v/>
      </c>
      <c r="C1979" s="147" t="s">
        <v>6115</v>
      </c>
      <c r="D1979" s="146">
        <v>45033</v>
      </c>
      <c r="E1979" s="34" t="s">
        <v>6116</v>
      </c>
      <c r="F1979" s="34" t="s">
        <v>713</v>
      </c>
      <c r="G1979" s="34" t="s">
        <v>10</v>
      </c>
      <c r="H1979" s="34" t="s">
        <v>218</v>
      </c>
      <c r="I1979" s="34" t="s">
        <v>285</v>
      </c>
      <c r="J1979" s="63" t="s">
        <v>300</v>
      </c>
      <c r="K1979" s="4" t="str">
        <f>IF(_xlfn.XLOOKUP(LEFT(F1979,12),'Reference_data '!G:G,'Reference_data '!I:I,"First Error",0,1)="First Error",_xlfn.XLOOKUP(LEFT(F1979,7),'Reference_data '!G:G,'Reference_data '!H:H,"Second Error",0,1),_xlfn.XLOOKUP(LEFT(F1979,12),'Reference_data '!G:G,'Reference_data '!I:I,"First Error",0,1))</f>
        <v>PACKING</v>
      </c>
      <c r="M1979" s="10" t="e">
        <f>VLOOKUP(L1979,'Reference_data '!$A$2:$B$17,2,0)</f>
        <v>#N/A</v>
      </c>
      <c r="N1979" s="10" t="e">
        <f>VLOOKUP(L1979,'Reference_data '!$A$2:$C$18,3,0)</f>
        <v>#N/A</v>
      </c>
      <c r="O1979" s="134">
        <v>45035</v>
      </c>
    </row>
    <row r="1980" spans="1:19" ht="26.5" customHeight="1" x14ac:dyDescent="0.35">
      <c r="A1980" s="10">
        <f t="shared" si="99"/>
        <v>16</v>
      </c>
      <c r="B1980" s="63">
        <f t="shared" si="100"/>
        <v>16</v>
      </c>
      <c r="C1980" s="147" t="s">
        <v>6117</v>
      </c>
      <c r="D1980" s="146">
        <v>45033</v>
      </c>
      <c r="E1980" s="34" t="s">
        <v>6118</v>
      </c>
      <c r="F1980" s="34" t="s">
        <v>1106</v>
      </c>
      <c r="G1980" s="34" t="s">
        <v>10</v>
      </c>
      <c r="H1980" s="34" t="s">
        <v>218</v>
      </c>
      <c r="I1980" s="34" t="s">
        <v>287</v>
      </c>
      <c r="J1980" s="63" t="s">
        <v>220</v>
      </c>
      <c r="K1980" s="4" t="str">
        <f>IF(_xlfn.XLOOKUP(LEFT(F1980,12),'Reference_data '!G:G,'Reference_data '!I:I,"First Error",0,1)="First Error",_xlfn.XLOOKUP(LEFT(F1980,7),'Reference_data '!G:G,'Reference_data '!H:H,"Second Error",0,1),_xlfn.XLOOKUP(LEFT(F1980,12),'Reference_data '!G:G,'Reference_data '!I:I,"First Error",0,1))</f>
        <v>REFINERY-BLEACHING CHEMICAL REFINERY 600 TPD</v>
      </c>
      <c r="L1980" s="63">
        <v>3347</v>
      </c>
      <c r="M1980" s="10" t="str">
        <f>VLOOKUP(L1980,'Reference_data '!$A$2:$B$17,2,0)</f>
        <v>Debabrata</v>
      </c>
      <c r="N1980" s="10" t="str">
        <f>VLOOKUP(L1980,'Reference_data '!$A$2:$C$18,3,0)</f>
        <v>MEC</v>
      </c>
      <c r="O1980" s="134">
        <v>45034</v>
      </c>
      <c r="Q1980" s="134">
        <v>45034</v>
      </c>
      <c r="R1980" s="63">
        <v>1.8</v>
      </c>
    </row>
    <row r="1981" spans="1:19" ht="26.5" customHeight="1" x14ac:dyDescent="0.35">
      <c r="A1981" s="10">
        <f t="shared" si="99"/>
        <v>16</v>
      </c>
      <c r="B1981" s="63" t="str">
        <f t="shared" si="100"/>
        <v/>
      </c>
      <c r="C1981" s="147" t="s">
        <v>6183</v>
      </c>
      <c r="D1981" s="146">
        <v>45034</v>
      </c>
      <c r="E1981" s="34" t="s">
        <v>6184</v>
      </c>
      <c r="F1981" s="34" t="s">
        <v>63</v>
      </c>
      <c r="G1981" s="34" t="s">
        <v>10</v>
      </c>
      <c r="H1981" s="34" t="s">
        <v>218</v>
      </c>
      <c r="I1981" s="34" t="s">
        <v>287</v>
      </c>
      <c r="J1981" s="63" t="s">
        <v>374</v>
      </c>
      <c r="K1981" s="4" t="str">
        <f>IF(_xlfn.XLOOKUP(LEFT(F1981,12),'Reference_data '!G:G,'Reference_data '!I:I,"First Error",0,1)="First Error",_xlfn.XLOOKUP(LEFT(F1981,7),'Reference_data '!G:G,'Reference_data '!H:H,"Second Error",0,1),_xlfn.XLOOKUP(LEFT(F1981,12),'Reference_data '!G:G,'Reference_data '!I:I,"First Error",0,1))</f>
        <v>REFINERY-RAW PRODUCT TANKFARM RMFG</v>
      </c>
      <c r="L1981" s="63">
        <v>2785</v>
      </c>
      <c r="M1981" s="10" t="str">
        <f>VLOOKUP(L1981,'Reference_data '!$A$2:$B$17,2,0)</f>
        <v>Manu</v>
      </c>
      <c r="N1981" s="10" t="str">
        <f>VLOOKUP(L1981,'Reference_data '!$A$2:$C$18,3,0)</f>
        <v>MEC</v>
      </c>
      <c r="O1981" s="134">
        <v>45035</v>
      </c>
    </row>
    <row r="1982" spans="1:19" ht="26.5" customHeight="1" x14ac:dyDescent="0.35">
      <c r="A1982" s="10">
        <f t="shared" si="99"/>
        <v>16</v>
      </c>
      <c r="B1982" s="63" t="str">
        <f t="shared" si="100"/>
        <v/>
      </c>
      <c r="C1982" s="147" t="s">
        <v>6185</v>
      </c>
      <c r="D1982" s="146">
        <v>45033</v>
      </c>
      <c r="E1982" s="34" t="s">
        <v>6186</v>
      </c>
      <c r="F1982" s="34" t="s">
        <v>80</v>
      </c>
      <c r="G1982" s="34" t="s">
        <v>61</v>
      </c>
      <c r="H1982" s="34" t="s">
        <v>237</v>
      </c>
      <c r="I1982" s="34" t="s">
        <v>382</v>
      </c>
      <c r="J1982" s="63" t="s">
        <v>1109</v>
      </c>
      <c r="K1982" s="4" t="str">
        <f>IF(_xlfn.XLOOKUP(LEFT(F1982,12),'Reference_data '!G:G,'Reference_data '!I:I,"First Error",0,1)="First Error",_xlfn.XLOOKUP(LEFT(F1982,7),'Reference_data '!G:G,'Reference_data '!H:H,"Second Error",0,1),_xlfn.XLOOKUP(LEFT(F1982,12),'Reference_data '!G:G,'Reference_data '!I:I,"First Error",0,1))</f>
        <v>PACKING</v>
      </c>
      <c r="M1982" s="10" t="e">
        <f>VLOOKUP(L1982,'Reference_data '!$A$2:$B$17,2,0)</f>
        <v>#N/A</v>
      </c>
      <c r="N1982" s="10" t="e">
        <f>VLOOKUP(L1982,'Reference_data '!$A$2:$C$18,3,0)</f>
        <v>#N/A</v>
      </c>
    </row>
    <row r="1983" spans="1:19" ht="26.5" customHeight="1" x14ac:dyDescent="0.35">
      <c r="A1983" s="10">
        <f t="shared" si="99"/>
        <v>16</v>
      </c>
      <c r="B1983" s="63">
        <f t="shared" si="100"/>
        <v>16</v>
      </c>
      <c r="C1983" s="147" t="s">
        <v>6187</v>
      </c>
      <c r="D1983" s="146">
        <v>45033</v>
      </c>
      <c r="E1983" s="34" t="s">
        <v>6188</v>
      </c>
      <c r="F1983" s="34" t="s">
        <v>80</v>
      </c>
      <c r="G1983" s="34" t="s">
        <v>288</v>
      </c>
      <c r="H1983" s="34" t="s">
        <v>237</v>
      </c>
      <c r="I1983" s="34" t="s">
        <v>382</v>
      </c>
      <c r="J1983" s="63" t="s">
        <v>220</v>
      </c>
      <c r="K1983" s="4" t="str">
        <f>IF(_xlfn.XLOOKUP(LEFT(F1983,12),'Reference_data '!G:G,'Reference_data '!I:I,"First Error",0,1)="First Error",_xlfn.XLOOKUP(LEFT(F1983,7),'Reference_data '!G:G,'Reference_data '!H:H,"Second Error",0,1),_xlfn.XLOOKUP(LEFT(F1983,12),'Reference_data '!G:G,'Reference_data '!I:I,"First Error",0,1))</f>
        <v>PACKING</v>
      </c>
      <c r="L1983" s="63">
        <v>2801</v>
      </c>
      <c r="M1983" s="10" t="str">
        <f>VLOOKUP(L1983,'Reference_data '!$A$2:$B$17,2,0)</f>
        <v>Ramani</v>
      </c>
      <c r="N1983" s="10" t="str">
        <f>VLOOKUP(L1983,'Reference_data '!$A$2:$C$18,3,0)</f>
        <v>INS</v>
      </c>
      <c r="O1983" s="134">
        <v>45034</v>
      </c>
      <c r="Q1983" s="134">
        <v>45034</v>
      </c>
      <c r="R1983" s="63">
        <v>1</v>
      </c>
      <c r="S1983" s="139" t="s">
        <v>6248</v>
      </c>
    </row>
    <row r="1984" spans="1:19" ht="26.5" customHeight="1" x14ac:dyDescent="0.35">
      <c r="A1984" s="10">
        <f t="shared" si="99"/>
        <v>16</v>
      </c>
      <c r="B1984" s="63">
        <f t="shared" si="100"/>
        <v>1</v>
      </c>
      <c r="C1984" s="147" t="s">
        <v>6189</v>
      </c>
      <c r="D1984" s="146">
        <v>45034</v>
      </c>
      <c r="E1984" s="34" t="s">
        <v>6190</v>
      </c>
      <c r="F1984" s="34" t="s">
        <v>478</v>
      </c>
      <c r="G1984" s="34" t="s">
        <v>61</v>
      </c>
      <c r="H1984" s="34" t="s">
        <v>288</v>
      </c>
      <c r="I1984" s="34" t="s">
        <v>382</v>
      </c>
      <c r="J1984" s="63" t="s">
        <v>220</v>
      </c>
      <c r="K1984" s="4" t="str">
        <f>IF(_xlfn.XLOOKUP(LEFT(F1984,12),'Reference_data '!G:G,'Reference_data '!I:I,"First Error",0,1)="First Error",_xlfn.XLOOKUP(LEFT(F1984,7),'Reference_data '!G:G,'Reference_data '!H:H,"Second Error",0,1),_xlfn.XLOOKUP(LEFT(F1984,12),'Reference_data '!G:G,'Reference_data '!I:I,"First Error",0,1))</f>
        <v>PACKING-MOULDING PLANT</v>
      </c>
      <c r="M1984" s="10" t="e">
        <f>VLOOKUP(L1984,'Reference_data '!$A$2:$B$17,2,0)</f>
        <v>#N/A</v>
      </c>
      <c r="N1984" s="10" t="e">
        <f>VLOOKUP(L1984,'Reference_data '!$A$2:$C$18,3,0)</f>
        <v>#N/A</v>
      </c>
      <c r="O1984" s="134">
        <v>45035</v>
      </c>
      <c r="S1984" s="139" t="s">
        <v>6251</v>
      </c>
    </row>
    <row r="1985" spans="1:27" ht="26.5" customHeight="1" x14ac:dyDescent="0.35">
      <c r="A1985" s="10">
        <f t="shared" si="99"/>
        <v>16</v>
      </c>
      <c r="B1985" s="63" t="str">
        <f t="shared" si="100"/>
        <v/>
      </c>
      <c r="C1985" s="147" t="s">
        <v>6191</v>
      </c>
      <c r="D1985" s="146">
        <v>45034</v>
      </c>
      <c r="E1985" s="34" t="s">
        <v>6192</v>
      </c>
      <c r="F1985" s="34" t="s">
        <v>179</v>
      </c>
      <c r="G1985" s="34" t="s">
        <v>1425</v>
      </c>
      <c r="H1985" s="34" t="s">
        <v>218</v>
      </c>
      <c r="I1985" s="34" t="s">
        <v>272</v>
      </c>
      <c r="J1985" s="63" t="s">
        <v>246</v>
      </c>
      <c r="K1985" s="4" t="str">
        <f>IF(_xlfn.XLOOKUP(LEFT(F1985,12),'Reference_data '!G:G,'Reference_data '!I:I,"First Error",0,1)="First Error",_xlfn.XLOOKUP(LEFT(F1985,7),'Reference_data '!G:G,'Reference_data '!H:H,"Second Error",0,1),_xlfn.XLOOKUP(LEFT(F1985,12),'Reference_data '!G:G,'Reference_data '!I:I,"First Error",0,1))</f>
        <v>REFINERY-LAB</v>
      </c>
      <c r="M1985" s="10" t="e">
        <f>VLOOKUP(L1985,'Reference_data '!$A$2:$B$17,2,0)</f>
        <v>#N/A</v>
      </c>
      <c r="N1985" s="10" t="e">
        <f>VLOOKUP(L1985,'Reference_data '!$A$2:$C$18,3,0)</f>
        <v>#N/A</v>
      </c>
    </row>
    <row r="1986" spans="1:27" ht="26.5" customHeight="1" x14ac:dyDescent="0.35">
      <c r="A1986" s="10">
        <f t="shared" si="99"/>
        <v>16</v>
      </c>
      <c r="B1986" s="63">
        <f t="shared" si="100"/>
        <v>16</v>
      </c>
      <c r="C1986" s="147" t="s">
        <v>6193</v>
      </c>
      <c r="D1986" s="146">
        <v>45034</v>
      </c>
      <c r="E1986" s="34" t="s">
        <v>6194</v>
      </c>
      <c r="F1986" s="34" t="s">
        <v>157</v>
      </c>
      <c r="G1986" s="34" t="s">
        <v>10</v>
      </c>
      <c r="H1986" s="34" t="s">
        <v>218</v>
      </c>
      <c r="I1986" s="34" t="s">
        <v>287</v>
      </c>
      <c r="J1986" s="63" t="s">
        <v>220</v>
      </c>
      <c r="K1986" s="4" t="str">
        <f>IF(_xlfn.XLOOKUP(LEFT(F1986,12),'Reference_data '!G:G,'Reference_data '!I:I,"First Error",0,1)="First Error",_xlfn.XLOOKUP(LEFT(F1986,7),'Reference_data '!G:G,'Reference_data '!H:H,"Second Error",0,1),_xlfn.XLOOKUP(LEFT(F1986,12),'Reference_data '!G:G,'Reference_data '!I:I,"First Error",0,1))</f>
        <v>REFINERY-CHEMICAL INTERESTERIFICATION (CIE) PLANT 90/120 TPD</v>
      </c>
      <c r="L1986" s="63">
        <v>3347</v>
      </c>
      <c r="M1986" s="10" t="str">
        <f>VLOOKUP(L1986,'Reference_data '!$A$2:$B$17,2,0)</f>
        <v>Debabrata</v>
      </c>
      <c r="N1986" s="10" t="str">
        <f>VLOOKUP(L1986,'Reference_data '!$A$2:$C$18,3,0)</f>
        <v>MEC</v>
      </c>
      <c r="O1986" s="134">
        <v>45034</v>
      </c>
      <c r="Q1986" s="134">
        <v>45034</v>
      </c>
      <c r="R1986" s="63">
        <v>1.5</v>
      </c>
    </row>
    <row r="1987" spans="1:27" ht="26.5" customHeight="1" x14ac:dyDescent="0.35">
      <c r="A1987" s="10">
        <f t="shared" si="99"/>
        <v>16</v>
      </c>
      <c r="B1987" s="63" t="str">
        <f t="shared" si="100"/>
        <v/>
      </c>
      <c r="C1987" s="147" t="s">
        <v>6195</v>
      </c>
      <c r="D1987" s="146">
        <v>45034</v>
      </c>
      <c r="E1987" s="34" t="s">
        <v>6196</v>
      </c>
      <c r="F1987" s="34" t="s">
        <v>42</v>
      </c>
      <c r="G1987" s="34" t="s">
        <v>61</v>
      </c>
      <c r="H1987" s="34" t="s">
        <v>223</v>
      </c>
      <c r="I1987" s="34" t="s">
        <v>611</v>
      </c>
      <c r="J1987" s="63" t="s">
        <v>256</v>
      </c>
      <c r="K1987" s="4" t="str">
        <f>IF(_xlfn.XLOOKUP(LEFT(F1987,12),'Reference_data '!G:G,'Reference_data '!I:I,"First Error",0,1)="First Error",_xlfn.XLOOKUP(LEFT(F1987,7),'Reference_data '!G:G,'Reference_data '!H:H,"Second Error",0,1),_xlfn.XLOOKUP(LEFT(F1987,12),'Reference_data '!G:G,'Reference_data '!I:I,"First Error",0,1))</f>
        <v>REFINERY</v>
      </c>
      <c r="M1987" s="10" t="e">
        <f>VLOOKUP(L1987,'Reference_data '!$A$2:$B$17,2,0)</f>
        <v>#N/A</v>
      </c>
      <c r="N1987" s="10" t="e">
        <f>VLOOKUP(L1987,'Reference_data '!$A$2:$C$18,3,0)</f>
        <v>#N/A</v>
      </c>
    </row>
    <row r="1988" spans="1:27" ht="26.5" customHeight="1" x14ac:dyDescent="0.35">
      <c r="A1988" s="10">
        <f t="shared" si="99"/>
        <v>16</v>
      </c>
      <c r="B1988" s="63">
        <f t="shared" si="100"/>
        <v>16</v>
      </c>
      <c r="C1988" s="147" t="s">
        <v>6197</v>
      </c>
      <c r="D1988" s="146">
        <v>45033</v>
      </c>
      <c r="E1988" s="34" t="s">
        <v>6198</v>
      </c>
      <c r="F1988" s="34" t="s">
        <v>6199</v>
      </c>
      <c r="G1988" s="34" t="s">
        <v>92</v>
      </c>
      <c r="H1988" s="34" t="s">
        <v>218</v>
      </c>
      <c r="I1988" s="34" t="s">
        <v>468</v>
      </c>
      <c r="J1988" s="63" t="s">
        <v>220</v>
      </c>
      <c r="K1988" s="4" t="str">
        <f>IF(_xlfn.XLOOKUP(LEFT(F1988,12),'Reference_data '!G:G,'Reference_data '!I:I,"First Error",0,1)="First Error",_xlfn.XLOOKUP(LEFT(F1988,7),'Reference_data '!G:G,'Reference_data '!H:H,"Second Error",0,1),_xlfn.XLOOKUP(LEFT(F1988,12),'Reference_data '!G:G,'Reference_data '!I:I,"First Error",0,1))</f>
        <v>BAKERY 96 TON</v>
      </c>
      <c r="L1988" s="63">
        <v>2801</v>
      </c>
      <c r="M1988" s="10" t="str">
        <f>VLOOKUP(L1988,'Reference_data '!$A$2:$B$17,2,0)</f>
        <v>Ramani</v>
      </c>
      <c r="N1988" s="10" t="str">
        <f>VLOOKUP(L1988,'Reference_data '!$A$2:$C$18,3,0)</f>
        <v>INS</v>
      </c>
      <c r="O1988" s="134">
        <v>45034</v>
      </c>
      <c r="Q1988" s="134">
        <v>45034</v>
      </c>
      <c r="R1988" s="63">
        <v>1</v>
      </c>
      <c r="AA1988" s="64" t="s">
        <v>140</v>
      </c>
    </row>
    <row r="1989" spans="1:27" ht="26.5" customHeight="1" x14ac:dyDescent="0.35">
      <c r="A1989" s="10">
        <f t="shared" si="99"/>
        <v>16</v>
      </c>
      <c r="B1989" s="63" t="str">
        <f t="shared" si="100"/>
        <v/>
      </c>
      <c r="C1989" s="147" t="s">
        <v>6200</v>
      </c>
      <c r="D1989" s="146">
        <v>45033</v>
      </c>
      <c r="E1989" s="34" t="s">
        <v>6201</v>
      </c>
      <c r="F1989" s="34" t="s">
        <v>2697</v>
      </c>
      <c r="G1989" s="34" t="s">
        <v>61</v>
      </c>
      <c r="H1989" s="34" t="s">
        <v>237</v>
      </c>
      <c r="I1989" s="34" t="s">
        <v>369</v>
      </c>
      <c r="J1989" s="63" t="s">
        <v>300</v>
      </c>
      <c r="K1989" s="4" t="str">
        <f>IF(_xlfn.XLOOKUP(LEFT(F1989,12),'Reference_data '!G:G,'Reference_data '!I:I,"First Error",0,1)="First Error",_xlfn.XLOOKUP(LEFT(F1989,7),'Reference_data '!G:G,'Reference_data '!H:H,"Second Error",0,1),_xlfn.XLOOKUP(LEFT(F1989,12),'Reference_data '!G:G,'Reference_data '!I:I,"First Error",0,1))</f>
        <v>REFINERY-TANK FARM</v>
      </c>
      <c r="M1989" s="10" t="e">
        <f>VLOOKUP(L1989,'Reference_data '!$A$2:$B$17,2,0)</f>
        <v>#N/A</v>
      </c>
      <c r="N1989" s="10" t="e">
        <f>VLOOKUP(L1989,'Reference_data '!$A$2:$C$18,3,0)</f>
        <v>#N/A</v>
      </c>
      <c r="O1989" s="134">
        <v>45035</v>
      </c>
      <c r="S1989" s="139" t="s">
        <v>6254</v>
      </c>
    </row>
    <row r="1990" spans="1:27" ht="26.5" customHeight="1" x14ac:dyDescent="0.35">
      <c r="A1990" s="10">
        <f t="shared" si="99"/>
        <v>16</v>
      </c>
      <c r="B1990" s="63">
        <f t="shared" si="100"/>
        <v>16</v>
      </c>
      <c r="C1990" s="147" t="s">
        <v>6202</v>
      </c>
      <c r="D1990" s="146">
        <v>45034</v>
      </c>
      <c r="E1990" s="34" t="s">
        <v>6203</v>
      </c>
      <c r="F1990" s="34" t="s">
        <v>2229</v>
      </c>
      <c r="G1990" s="34" t="s">
        <v>92</v>
      </c>
      <c r="H1990" s="34" t="s">
        <v>218</v>
      </c>
      <c r="I1990" s="34" t="s">
        <v>468</v>
      </c>
      <c r="J1990" s="63" t="s">
        <v>220</v>
      </c>
      <c r="K1990" s="4" t="str">
        <f>IF(_xlfn.XLOOKUP(LEFT(F1990,12),'Reference_data '!G:G,'Reference_data '!I:I,"First Error",0,1)="First Error",_xlfn.XLOOKUP(LEFT(F1990,7),'Reference_data '!G:G,'Reference_data '!H:H,"Second Error",0,1),_xlfn.XLOOKUP(LEFT(F1990,12),'Reference_data '!G:G,'Reference_data '!I:I,"First Error",0,1))</f>
        <v>BAKERY 36 TON</v>
      </c>
      <c r="L1990" s="63">
        <v>2801</v>
      </c>
      <c r="M1990" s="10" t="str">
        <f>VLOOKUP(L1990,'Reference_data '!$A$2:$B$17,2,0)</f>
        <v>Ramani</v>
      </c>
      <c r="N1990" s="10" t="str">
        <f>VLOOKUP(L1990,'Reference_data '!$A$2:$C$18,3,0)</f>
        <v>INS</v>
      </c>
      <c r="O1990" s="134">
        <v>45034</v>
      </c>
      <c r="Q1990" s="134">
        <v>45034</v>
      </c>
    </row>
    <row r="1991" spans="1:27" ht="26.5" customHeight="1" x14ac:dyDescent="0.35">
      <c r="A1991" s="10">
        <f t="shared" si="99"/>
        <v>16</v>
      </c>
      <c r="B1991" s="63" t="str">
        <f t="shared" si="100"/>
        <v/>
      </c>
      <c r="C1991" s="147" t="s">
        <v>6204</v>
      </c>
      <c r="D1991" s="146">
        <v>45034</v>
      </c>
      <c r="E1991" s="34" t="s">
        <v>6205</v>
      </c>
      <c r="F1991" s="34" t="s">
        <v>42</v>
      </c>
      <c r="G1991" s="34" t="s">
        <v>61</v>
      </c>
      <c r="H1991" s="34" t="s">
        <v>223</v>
      </c>
      <c r="I1991" s="34" t="s">
        <v>611</v>
      </c>
      <c r="J1991" s="63" t="s">
        <v>256</v>
      </c>
      <c r="K1991" s="4" t="str">
        <f>IF(_xlfn.XLOOKUP(LEFT(F1991,12),'Reference_data '!G:G,'Reference_data '!I:I,"First Error",0,1)="First Error",_xlfn.XLOOKUP(LEFT(F1991,7),'Reference_data '!G:G,'Reference_data '!H:H,"Second Error",0,1),_xlfn.XLOOKUP(LEFT(F1991,12),'Reference_data '!G:G,'Reference_data '!I:I,"First Error",0,1))</f>
        <v>REFINERY</v>
      </c>
      <c r="M1991" s="10" t="e">
        <f>VLOOKUP(L1991,'Reference_data '!$A$2:$B$17,2,0)</f>
        <v>#N/A</v>
      </c>
      <c r="N1991" s="10" t="e">
        <f>VLOOKUP(L1991,'Reference_data '!$A$2:$C$18,3,0)</f>
        <v>#N/A</v>
      </c>
    </row>
    <row r="1992" spans="1:27" ht="26.5" customHeight="1" x14ac:dyDescent="0.35">
      <c r="A1992" s="10">
        <f t="shared" si="99"/>
        <v>16</v>
      </c>
      <c r="B1992" s="63" t="str">
        <f t="shared" si="100"/>
        <v/>
      </c>
      <c r="C1992" s="147" t="s">
        <v>6206</v>
      </c>
      <c r="D1992" s="146">
        <v>45034</v>
      </c>
      <c r="E1992" s="34" t="s">
        <v>6207</v>
      </c>
      <c r="F1992" s="34" t="s">
        <v>42</v>
      </c>
      <c r="G1992" s="34" t="s">
        <v>61</v>
      </c>
      <c r="H1992" s="34" t="s">
        <v>223</v>
      </c>
      <c r="I1992" s="34" t="s">
        <v>611</v>
      </c>
      <c r="J1992" s="63" t="s">
        <v>228</v>
      </c>
      <c r="K1992" s="4" t="str">
        <f>IF(_xlfn.XLOOKUP(LEFT(F1992,12),'Reference_data '!G:G,'Reference_data '!I:I,"First Error",0,1)="First Error",_xlfn.XLOOKUP(LEFT(F1992,7),'Reference_data '!G:G,'Reference_data '!H:H,"Second Error",0,1),_xlfn.XLOOKUP(LEFT(F1992,12),'Reference_data '!G:G,'Reference_data '!I:I,"First Error",0,1))</f>
        <v>REFINERY</v>
      </c>
      <c r="M1992" s="10" t="e">
        <f>VLOOKUP(L1992,'Reference_data '!$A$2:$B$17,2,0)</f>
        <v>#N/A</v>
      </c>
      <c r="N1992" s="10" t="e">
        <f>VLOOKUP(L1992,'Reference_data '!$A$2:$C$18,3,0)</f>
        <v>#N/A</v>
      </c>
      <c r="S1992" s="139" t="s">
        <v>6255</v>
      </c>
    </row>
    <row r="1993" spans="1:27" ht="26.5" customHeight="1" x14ac:dyDescent="0.35">
      <c r="A1993" s="10">
        <f t="shared" si="99"/>
        <v>16</v>
      </c>
      <c r="B1993" s="63" t="str">
        <f t="shared" si="100"/>
        <v/>
      </c>
      <c r="C1993" s="147" t="s">
        <v>6208</v>
      </c>
      <c r="D1993" s="146">
        <v>45034</v>
      </c>
      <c r="E1993" s="34" t="s">
        <v>6209</v>
      </c>
      <c r="F1993" s="34" t="s">
        <v>80</v>
      </c>
      <c r="G1993" s="34" t="s">
        <v>92</v>
      </c>
      <c r="H1993" s="34" t="s">
        <v>223</v>
      </c>
      <c r="I1993" s="34" t="s">
        <v>611</v>
      </c>
      <c r="J1993" s="63" t="s">
        <v>374</v>
      </c>
      <c r="K1993" s="4" t="str">
        <f>IF(_xlfn.XLOOKUP(LEFT(F1993,12),'Reference_data '!G:G,'Reference_data '!I:I,"First Error",0,1)="First Error",_xlfn.XLOOKUP(LEFT(F1993,7),'Reference_data '!G:G,'Reference_data '!H:H,"Second Error",0,1),_xlfn.XLOOKUP(LEFT(F1993,12),'Reference_data '!G:G,'Reference_data '!I:I,"First Error",0,1))</f>
        <v>PACKING</v>
      </c>
      <c r="M1993" s="10" t="e">
        <f>VLOOKUP(L1993,'Reference_data '!$A$2:$B$17,2,0)</f>
        <v>#N/A</v>
      </c>
      <c r="N1993" s="10" t="e">
        <f>VLOOKUP(L1993,'Reference_data '!$A$2:$C$18,3,0)</f>
        <v>#N/A</v>
      </c>
      <c r="O1993" s="134">
        <v>45035</v>
      </c>
    </row>
    <row r="1994" spans="1:27" ht="26.5" customHeight="1" x14ac:dyDescent="0.35">
      <c r="A1994" s="10">
        <f t="shared" si="99"/>
        <v>16</v>
      </c>
      <c r="B1994" s="63">
        <f t="shared" si="100"/>
        <v>16</v>
      </c>
      <c r="C1994" s="147" t="s">
        <v>6210</v>
      </c>
      <c r="D1994" s="146">
        <v>45034</v>
      </c>
      <c r="E1994" s="34" t="s">
        <v>6211</v>
      </c>
      <c r="F1994" s="34" t="s">
        <v>441</v>
      </c>
      <c r="G1994" s="34" t="s">
        <v>92</v>
      </c>
      <c r="H1994" s="34" t="s">
        <v>288</v>
      </c>
      <c r="I1994" s="34" t="s">
        <v>238</v>
      </c>
      <c r="J1994" s="63" t="s">
        <v>220</v>
      </c>
      <c r="K1994" s="4" t="str">
        <f>IF(_xlfn.XLOOKUP(LEFT(F1994,12),'Reference_data '!G:G,'Reference_data '!I:I,"First Error",0,1)="First Error",_xlfn.XLOOKUP(LEFT(F1994,7),'Reference_data '!G:G,'Reference_data '!H:H,"Second Error",0,1),_xlfn.XLOOKUP(LEFT(F1994,12),'Reference_data '!G:G,'Reference_data '!I:I,"First Error",0,1))</f>
        <v>PACKING-MOULDING PLANT</v>
      </c>
      <c r="L1994" s="63">
        <v>2799</v>
      </c>
      <c r="M1994" s="10" t="str">
        <f>VLOOKUP(L1994,'Reference_data '!$A$2:$B$17,2,0)</f>
        <v>Prakash</v>
      </c>
      <c r="N1994" s="10" t="str">
        <f>VLOOKUP(L1994,'Reference_data '!$A$2:$C$18,3,0)</f>
        <v>INS</v>
      </c>
      <c r="O1994" s="134">
        <v>45034</v>
      </c>
      <c r="Q1994" s="134">
        <v>45034</v>
      </c>
      <c r="R1994" s="63">
        <v>1</v>
      </c>
    </row>
    <row r="1995" spans="1:27" ht="26.5" customHeight="1" x14ac:dyDescent="0.35">
      <c r="A1995" s="10">
        <f t="shared" si="99"/>
        <v>16</v>
      </c>
      <c r="B1995" s="63">
        <f t="shared" si="100"/>
        <v>16</v>
      </c>
      <c r="C1995" s="147" t="s">
        <v>6212</v>
      </c>
      <c r="D1995" s="146">
        <v>45034</v>
      </c>
      <c r="E1995" s="34" t="s">
        <v>3117</v>
      </c>
      <c r="F1995" s="34" t="s">
        <v>2059</v>
      </c>
      <c r="G1995" s="34" t="s">
        <v>92</v>
      </c>
      <c r="H1995" s="34" t="s">
        <v>218</v>
      </c>
      <c r="I1995" s="34" t="s">
        <v>263</v>
      </c>
      <c r="J1995" s="63" t="s">
        <v>220</v>
      </c>
      <c r="K1995" s="4" t="str">
        <f>IF(_xlfn.XLOOKUP(LEFT(F1995,12),'Reference_data '!G:G,'Reference_data '!I:I,"First Error",0,1)="First Error",_xlfn.XLOOKUP(LEFT(F1995,7),'Reference_data '!G:G,'Reference_data '!H:H,"Second Error",0,1),_xlfn.XLOOKUP(LEFT(F1995,12),'Reference_data '!G:G,'Reference_data '!I:I,"First Error",0,1))</f>
        <v>REFINERY-MULTISTOCK DEO REFINERY 200 TPD</v>
      </c>
      <c r="L1995" s="63">
        <v>2799</v>
      </c>
      <c r="M1995" s="10" t="str">
        <f>VLOOKUP(L1995,'Reference_data '!$A$2:$B$17,2,0)</f>
        <v>Prakash</v>
      </c>
      <c r="N1995" s="10" t="str">
        <f>VLOOKUP(L1995,'Reference_data '!$A$2:$C$18,3,0)</f>
        <v>INS</v>
      </c>
      <c r="O1995" s="134">
        <v>45034</v>
      </c>
      <c r="Q1995" s="134">
        <v>45034</v>
      </c>
      <c r="R1995" s="63">
        <v>0.5</v>
      </c>
    </row>
    <row r="1996" spans="1:27" ht="26.5" customHeight="1" x14ac:dyDescent="0.35">
      <c r="A1996" s="10">
        <f t="shared" si="99"/>
        <v>16</v>
      </c>
      <c r="B1996" s="63">
        <f t="shared" si="100"/>
        <v>16</v>
      </c>
      <c r="C1996" s="147" t="s">
        <v>6213</v>
      </c>
      <c r="D1996" s="146">
        <v>45034</v>
      </c>
      <c r="E1996" s="34" t="s">
        <v>6214</v>
      </c>
      <c r="F1996" s="34" t="s">
        <v>42</v>
      </c>
      <c r="G1996" s="34" t="s">
        <v>92</v>
      </c>
      <c r="H1996" s="34" t="s">
        <v>218</v>
      </c>
      <c r="I1996" s="34" t="s">
        <v>263</v>
      </c>
      <c r="J1996" s="63" t="s">
        <v>220</v>
      </c>
      <c r="K1996" s="4" t="str">
        <f>IF(_xlfn.XLOOKUP(LEFT(F1996,12),'Reference_data '!G:G,'Reference_data '!I:I,"First Error",0,1)="First Error",_xlfn.XLOOKUP(LEFT(F1996,7),'Reference_data '!G:G,'Reference_data '!H:H,"Second Error",0,1),_xlfn.XLOOKUP(LEFT(F1996,12),'Reference_data '!G:G,'Reference_data '!I:I,"First Error",0,1))</f>
        <v>REFINERY</v>
      </c>
      <c r="L1996" s="63">
        <v>2799</v>
      </c>
      <c r="M1996" s="10" t="str">
        <f>VLOOKUP(L1996,'Reference_data '!$A$2:$B$17,2,0)</f>
        <v>Prakash</v>
      </c>
      <c r="N1996" s="10" t="str">
        <f>VLOOKUP(L1996,'Reference_data '!$A$2:$C$18,3,0)</f>
        <v>INS</v>
      </c>
      <c r="O1996" s="134">
        <v>45034</v>
      </c>
      <c r="Q1996" s="134">
        <v>45034</v>
      </c>
      <c r="R1996" s="63">
        <v>0.4</v>
      </c>
    </row>
    <row r="1997" spans="1:27" ht="26.5" customHeight="1" x14ac:dyDescent="0.35">
      <c r="A1997" s="10">
        <f t="shared" si="99"/>
        <v>16</v>
      </c>
      <c r="B1997" s="63">
        <f t="shared" si="100"/>
        <v>16</v>
      </c>
      <c r="C1997" s="147" t="s">
        <v>6215</v>
      </c>
      <c r="D1997" s="146">
        <v>45034</v>
      </c>
      <c r="E1997" s="34" t="s">
        <v>6216</v>
      </c>
      <c r="F1997" s="34" t="s">
        <v>2369</v>
      </c>
      <c r="G1997" s="34" t="s">
        <v>92</v>
      </c>
      <c r="H1997" s="34" t="s">
        <v>218</v>
      </c>
      <c r="I1997" s="34" t="s">
        <v>263</v>
      </c>
      <c r="J1997" s="63" t="s">
        <v>220</v>
      </c>
      <c r="K1997" s="4" t="str">
        <f>IF(_xlfn.XLOOKUP(LEFT(F1997,12),'Reference_data '!G:G,'Reference_data '!I:I,"First Error",0,1)="First Error",_xlfn.XLOOKUP(LEFT(F1997,7),'Reference_data '!G:G,'Reference_data '!H:H,"Second Error",0,1),_xlfn.XLOOKUP(LEFT(F1997,12),'Reference_data '!G:G,'Reference_data '!I:I,"First Error",0,1))</f>
        <v>REFINERY-NEW CIE PLANT  300 TPD</v>
      </c>
      <c r="L1997" s="63">
        <v>2799</v>
      </c>
      <c r="M1997" s="10" t="str">
        <f>VLOOKUP(L1997,'Reference_data '!$A$2:$B$17,2,0)</f>
        <v>Prakash</v>
      </c>
      <c r="N1997" s="10" t="str">
        <f>VLOOKUP(L1997,'Reference_data '!$A$2:$C$18,3,0)</f>
        <v>INS</v>
      </c>
      <c r="O1997" s="134">
        <v>45034</v>
      </c>
      <c r="Q1997" s="134">
        <v>45034</v>
      </c>
      <c r="R1997" s="63">
        <v>0.4</v>
      </c>
    </row>
    <row r="1998" spans="1:27" ht="26.5" customHeight="1" x14ac:dyDescent="0.35">
      <c r="A1998" s="10">
        <f t="shared" si="99"/>
        <v>16</v>
      </c>
      <c r="B1998" s="63">
        <f t="shared" si="100"/>
        <v>1</v>
      </c>
      <c r="C1998" s="147" t="s">
        <v>6217</v>
      </c>
      <c r="D1998" s="146">
        <v>45034</v>
      </c>
      <c r="E1998" s="34" t="s">
        <v>6218</v>
      </c>
      <c r="F1998" s="34" t="s">
        <v>686</v>
      </c>
      <c r="G1998" s="34" t="s">
        <v>10</v>
      </c>
      <c r="H1998" s="34" t="s">
        <v>218</v>
      </c>
      <c r="I1998" s="34" t="s">
        <v>219</v>
      </c>
      <c r="J1998" s="63" t="s">
        <v>220</v>
      </c>
      <c r="K1998" s="4" t="str">
        <f>IF(_xlfn.XLOOKUP(LEFT(F1998,12),'Reference_data '!G:G,'Reference_data '!I:I,"First Error",0,1)="First Error",_xlfn.XLOOKUP(LEFT(F1998,7),'Reference_data '!G:G,'Reference_data '!H:H,"Second Error",0,1),_xlfn.XLOOKUP(LEFT(F1998,12),'Reference_data '!G:G,'Reference_data '!I:I,"First Error",0,1))</f>
        <v>PACKING</v>
      </c>
      <c r="M1998" s="10" t="e">
        <f>VLOOKUP(L1998,'Reference_data '!$A$2:$B$17,2,0)</f>
        <v>#N/A</v>
      </c>
      <c r="N1998" s="10" t="e">
        <f>VLOOKUP(L1998,'Reference_data '!$A$2:$C$18,3,0)</f>
        <v>#N/A</v>
      </c>
    </row>
    <row r="1999" spans="1:27" ht="26.5" customHeight="1" x14ac:dyDescent="0.35">
      <c r="A1999" s="10">
        <f t="shared" si="99"/>
        <v>16</v>
      </c>
      <c r="B1999" s="63">
        <f t="shared" si="100"/>
        <v>16</v>
      </c>
      <c r="C1999" s="147" t="s">
        <v>6219</v>
      </c>
      <c r="D1999" s="146">
        <v>45034</v>
      </c>
      <c r="E1999" s="34" t="s">
        <v>6220</v>
      </c>
      <c r="F1999" s="34" t="s">
        <v>236</v>
      </c>
      <c r="G1999" s="34" t="s">
        <v>288</v>
      </c>
      <c r="H1999" s="34" t="s">
        <v>218</v>
      </c>
      <c r="I1999" s="34" t="s">
        <v>219</v>
      </c>
      <c r="J1999" s="63" t="s">
        <v>220</v>
      </c>
      <c r="K1999" s="4" t="str">
        <f>IF(_xlfn.XLOOKUP(LEFT(F1999,12),'Reference_data '!G:G,'Reference_data '!I:I,"First Error",0,1)="First Error",_xlfn.XLOOKUP(LEFT(F1999,7),'Reference_data '!G:G,'Reference_data '!H:H,"Second Error",0,1),_xlfn.XLOOKUP(LEFT(F1999,12),'Reference_data '!G:G,'Reference_data '!I:I,"First Error",0,1))</f>
        <v>PACKING</v>
      </c>
      <c r="L1999" s="63">
        <v>2784</v>
      </c>
      <c r="M1999" s="10" t="str">
        <f>VLOOKUP(L1999,'Reference_data '!$A$2:$B$17,2,0)</f>
        <v>Jignesh</v>
      </c>
      <c r="N1999" s="10" t="str">
        <f>VLOOKUP(L1999,'Reference_data '!$A$2:$C$18,3,0)</f>
        <v>MEC</v>
      </c>
      <c r="O1999" s="134">
        <v>45034</v>
      </c>
      <c r="Q1999" s="134">
        <v>45034</v>
      </c>
      <c r="R1999" s="63">
        <v>3</v>
      </c>
    </row>
    <row r="2000" spans="1:27" ht="26.5" customHeight="1" x14ac:dyDescent="0.35">
      <c r="A2000" s="10">
        <f t="shared" si="99"/>
        <v>16</v>
      </c>
      <c r="B2000" s="63">
        <f t="shared" si="100"/>
        <v>16</v>
      </c>
      <c r="C2000" s="147" t="s">
        <v>6221</v>
      </c>
      <c r="D2000" s="146">
        <v>45034</v>
      </c>
      <c r="E2000" s="34" t="s">
        <v>6222</v>
      </c>
      <c r="F2000" s="34" t="s">
        <v>946</v>
      </c>
      <c r="G2000" s="34" t="s">
        <v>92</v>
      </c>
      <c r="H2000" s="34" t="s">
        <v>218</v>
      </c>
      <c r="I2000" s="34" t="s">
        <v>285</v>
      </c>
      <c r="J2000" s="63" t="s">
        <v>220</v>
      </c>
      <c r="K2000" s="4" t="str">
        <f>IF(_xlfn.XLOOKUP(LEFT(F2000,12),'Reference_data '!G:G,'Reference_data '!I:I,"First Error",0,1)="First Error",_xlfn.XLOOKUP(LEFT(F2000,7),'Reference_data '!G:G,'Reference_data '!H:H,"Second Error",0,1),_xlfn.XLOOKUP(LEFT(F2000,12),'Reference_data '!G:G,'Reference_data '!I:I,"First Error",0,1))</f>
        <v>PACKING</v>
      </c>
      <c r="L2000" s="63">
        <v>3346</v>
      </c>
      <c r="M2000" s="10" t="str">
        <f>VLOOKUP(L2000,'Reference_data '!$A$2:$B$17,2,0)</f>
        <v>Manish</v>
      </c>
      <c r="N2000" s="10" t="str">
        <f>VLOOKUP(L2000,'Reference_data '!$A$2:$C$18,3,0)</f>
        <v>INS</v>
      </c>
      <c r="O2000" s="134">
        <v>45034</v>
      </c>
      <c r="Q2000" s="134">
        <v>45034</v>
      </c>
      <c r="R2000" s="63">
        <v>1</v>
      </c>
    </row>
    <row r="2001" spans="1:19" ht="26.5" customHeight="1" x14ac:dyDescent="0.35">
      <c r="A2001" s="10">
        <f t="shared" si="99"/>
        <v>16</v>
      </c>
      <c r="B2001" s="63" t="str">
        <f t="shared" si="100"/>
        <v/>
      </c>
      <c r="C2001" s="147" t="s">
        <v>6223</v>
      </c>
      <c r="D2001" s="146">
        <v>45034</v>
      </c>
      <c r="E2001" s="34" t="s">
        <v>6224</v>
      </c>
      <c r="F2001" s="34" t="s">
        <v>851</v>
      </c>
      <c r="G2001" s="34" t="s">
        <v>10</v>
      </c>
      <c r="H2001" s="34" t="s">
        <v>218</v>
      </c>
      <c r="I2001" s="34" t="s">
        <v>285</v>
      </c>
      <c r="J2001" s="63" t="s">
        <v>374</v>
      </c>
      <c r="K2001" s="4" t="str">
        <f>IF(_xlfn.XLOOKUP(LEFT(F2001,12),'Reference_data '!G:G,'Reference_data '!I:I,"First Error",0,1)="First Error",_xlfn.XLOOKUP(LEFT(F2001,7),'Reference_data '!G:G,'Reference_data '!H:H,"Second Error",0,1),_xlfn.XLOOKUP(LEFT(F2001,12),'Reference_data '!G:G,'Reference_data '!I:I,"First Error",0,1))</f>
        <v>PACKING</v>
      </c>
      <c r="L2001" s="63">
        <v>8</v>
      </c>
      <c r="M2001" s="10" t="s">
        <v>2526</v>
      </c>
      <c r="N2001" s="10" t="str">
        <f>VLOOKUP(L2001,'Reference_data '!$A$2:$C$18,3,0)</f>
        <v>EXT</v>
      </c>
      <c r="O2001" s="134">
        <v>45035</v>
      </c>
    </row>
    <row r="2002" spans="1:19" ht="26.5" customHeight="1" x14ac:dyDescent="0.35">
      <c r="A2002" s="10">
        <f t="shared" si="99"/>
        <v>16</v>
      </c>
      <c r="B2002" s="63">
        <f t="shared" si="100"/>
        <v>16</v>
      </c>
      <c r="C2002" s="147" t="s">
        <v>6225</v>
      </c>
      <c r="D2002" s="146">
        <v>45034</v>
      </c>
      <c r="E2002" s="34" t="s">
        <v>6226</v>
      </c>
      <c r="F2002" s="34" t="s">
        <v>188</v>
      </c>
      <c r="G2002" s="34" t="s">
        <v>92</v>
      </c>
      <c r="H2002" s="34" t="s">
        <v>218</v>
      </c>
      <c r="I2002" s="34" t="s">
        <v>255</v>
      </c>
      <c r="J2002" s="63" t="s">
        <v>220</v>
      </c>
      <c r="K2002" s="4" t="str">
        <f>IF(_xlfn.XLOOKUP(LEFT(F2002,12),'Reference_data '!G:G,'Reference_data '!I:I,"First Error",0,1)="First Error",_xlfn.XLOOKUP(LEFT(F2002,7),'Reference_data '!G:G,'Reference_data '!H:H,"Second Error",0,1),_xlfn.XLOOKUP(LEFT(F2002,12),'Reference_data '!G:G,'Reference_data '!I:I,"First Error",0,1))</f>
        <v>PACKING</v>
      </c>
      <c r="L2002" s="63">
        <v>8</v>
      </c>
      <c r="M2002" s="10" t="e">
        <f>VLOOKUP(L2002,'Reference_data '!$A$2:$B$17,2,0)</f>
        <v>#N/A</v>
      </c>
      <c r="N2002" s="10" t="str">
        <f>VLOOKUP(L2002,'Reference_data '!$A$2:$C$18,3,0)</f>
        <v>EXT</v>
      </c>
      <c r="O2002" s="134">
        <v>45034</v>
      </c>
      <c r="Q2002" s="134">
        <v>45034</v>
      </c>
      <c r="R2002" s="63">
        <v>1</v>
      </c>
    </row>
    <row r="2003" spans="1:19" ht="26.5" customHeight="1" x14ac:dyDescent="0.35">
      <c r="A2003" s="10">
        <f t="shared" ref="A2003:A2019" si="103">WEEKNUM($D2003,16)</f>
        <v>16</v>
      </c>
      <c r="B2003" s="63" t="str">
        <f t="shared" ref="B2003:B2012" si="104">IF(J2003="COMP",WEEKNUM(Q2003,16),"")</f>
        <v/>
      </c>
      <c r="C2003" s="147" t="s">
        <v>6227</v>
      </c>
      <c r="D2003" s="146">
        <v>45034</v>
      </c>
      <c r="E2003" s="34" t="s">
        <v>6228</v>
      </c>
      <c r="F2003" s="34" t="s">
        <v>18</v>
      </c>
      <c r="G2003" s="34" t="s">
        <v>10</v>
      </c>
      <c r="H2003" s="34" t="s">
        <v>223</v>
      </c>
      <c r="I2003" s="34" t="s">
        <v>611</v>
      </c>
      <c r="J2003" s="63" t="s">
        <v>246</v>
      </c>
      <c r="K2003" s="4" t="str">
        <f>IF(_xlfn.XLOOKUP(LEFT(F2003,12),'Reference_data '!G:G,'Reference_data '!I:I,"First Error",0,1)="First Error",_xlfn.XLOOKUP(LEFT(F2003,7),'Reference_data '!G:G,'Reference_data '!H:H,"Second Error",0,1),_xlfn.XLOOKUP(LEFT(F2003,12),'Reference_data '!G:G,'Reference_data '!I:I,"First Error",0,1))</f>
        <v>BOILER-WATER TREATMENT PLANT WTP</v>
      </c>
      <c r="M2003" s="10" t="e">
        <f>VLOOKUP(L2003,'Reference_data '!$A$2:$B$17,2,0)</f>
        <v>#N/A</v>
      </c>
      <c r="N2003" s="10" t="e">
        <f>VLOOKUP(L2003,'Reference_data '!$A$2:$C$18,3,0)</f>
        <v>#N/A</v>
      </c>
    </row>
    <row r="2004" spans="1:19" ht="26.5" customHeight="1" x14ac:dyDescent="0.35">
      <c r="A2004" s="10">
        <f t="shared" si="103"/>
        <v>16</v>
      </c>
      <c r="B2004" s="63" t="str">
        <f t="shared" si="104"/>
        <v/>
      </c>
      <c r="C2004" s="147" t="s">
        <v>6229</v>
      </c>
      <c r="D2004" s="146">
        <v>45035</v>
      </c>
      <c r="E2004" s="34" t="s">
        <v>6230</v>
      </c>
      <c r="F2004" s="34" t="s">
        <v>80</v>
      </c>
      <c r="G2004" s="34" t="s">
        <v>10</v>
      </c>
      <c r="H2004" s="34" t="s">
        <v>223</v>
      </c>
      <c r="I2004" s="34" t="s">
        <v>611</v>
      </c>
      <c r="J2004" s="63" t="s">
        <v>374</v>
      </c>
      <c r="K2004" s="4" t="str">
        <f>IF(_xlfn.XLOOKUP(LEFT(F2004,12),'Reference_data '!G:G,'Reference_data '!I:I,"First Error",0,1)="First Error",_xlfn.XLOOKUP(LEFT(F2004,7),'Reference_data '!G:G,'Reference_data '!H:H,"Second Error",0,1),_xlfn.XLOOKUP(LEFT(F2004,12),'Reference_data '!G:G,'Reference_data '!I:I,"First Error",0,1))</f>
        <v>PACKING</v>
      </c>
      <c r="L2004" s="63">
        <v>3070</v>
      </c>
      <c r="M2004" s="10" t="str">
        <f>VLOOKUP(L2004,'Reference_data '!$A$2:$B$17,2,0)</f>
        <v>Mahesh</v>
      </c>
      <c r="N2004" s="10" t="str">
        <f>VLOOKUP(L2004,'Reference_data '!$A$2:$C$18,3,0)</f>
        <v>MEC</v>
      </c>
      <c r="O2004" s="134">
        <v>45035</v>
      </c>
    </row>
    <row r="2005" spans="1:19" ht="26.5" customHeight="1" x14ac:dyDescent="0.35">
      <c r="A2005" s="10">
        <f t="shared" si="103"/>
        <v>16</v>
      </c>
      <c r="B2005" s="63" t="str">
        <f t="shared" si="104"/>
        <v/>
      </c>
      <c r="C2005" s="147" t="s">
        <v>6231</v>
      </c>
      <c r="D2005" s="146">
        <v>45035</v>
      </c>
      <c r="E2005" s="34" t="s">
        <v>6232</v>
      </c>
      <c r="F2005" s="34" t="s">
        <v>36</v>
      </c>
      <c r="G2005" s="34" t="s">
        <v>61</v>
      </c>
      <c r="H2005" s="34" t="s">
        <v>327</v>
      </c>
      <c r="I2005" s="34" t="s">
        <v>328</v>
      </c>
      <c r="J2005" s="63" t="s">
        <v>246</v>
      </c>
      <c r="K2005" s="4" t="str">
        <f>IF(_xlfn.XLOOKUP(LEFT(F2005,12),'Reference_data '!G:G,'Reference_data '!I:I,"First Error",0,1)="First Error",_xlfn.XLOOKUP(LEFT(F2005,7),'Reference_data '!G:G,'Reference_data '!H:H,"Second Error",0,1),_xlfn.XLOOKUP(LEFT(F2005,12),'Reference_data '!G:G,'Reference_data '!I:I,"First Error",0,1))</f>
        <v>UTILITY</v>
      </c>
      <c r="M2005" s="10" t="e">
        <f>VLOOKUP(L2005,'Reference_data '!$A$2:$B$17,2,0)</f>
        <v>#N/A</v>
      </c>
      <c r="N2005" s="10" t="e">
        <f>VLOOKUP(L2005,'Reference_data '!$A$2:$C$18,3,0)</f>
        <v>#N/A</v>
      </c>
    </row>
    <row r="2006" spans="1:19" ht="26.5" customHeight="1" x14ac:dyDescent="0.35">
      <c r="A2006" s="10">
        <f t="shared" si="103"/>
        <v>16</v>
      </c>
      <c r="B2006" s="63" t="str">
        <f t="shared" si="104"/>
        <v/>
      </c>
      <c r="C2006" s="147" t="s">
        <v>6233</v>
      </c>
      <c r="D2006" s="146">
        <v>45035</v>
      </c>
      <c r="E2006" s="34" t="s">
        <v>6234</v>
      </c>
      <c r="F2006" s="34" t="s">
        <v>36</v>
      </c>
      <c r="G2006" s="34" t="s">
        <v>61</v>
      </c>
      <c r="H2006" s="34" t="s">
        <v>327</v>
      </c>
      <c r="I2006" s="34" t="s">
        <v>328</v>
      </c>
      <c r="J2006" s="63" t="s">
        <v>246</v>
      </c>
      <c r="K2006" s="4" t="str">
        <f>IF(_xlfn.XLOOKUP(LEFT(F2006,12),'Reference_data '!G:G,'Reference_data '!I:I,"First Error",0,1)="First Error",_xlfn.XLOOKUP(LEFT(F2006,7),'Reference_data '!G:G,'Reference_data '!H:H,"Second Error",0,1),_xlfn.XLOOKUP(LEFT(F2006,12),'Reference_data '!G:G,'Reference_data '!I:I,"First Error",0,1))</f>
        <v>UTILITY</v>
      </c>
      <c r="M2006" s="10" t="e">
        <f>VLOOKUP(L2006,'Reference_data '!$A$2:$B$17,2,0)</f>
        <v>#N/A</v>
      </c>
      <c r="N2006" s="10" t="e">
        <f>VLOOKUP(L2006,'Reference_data '!$A$2:$C$18,3,0)</f>
        <v>#N/A</v>
      </c>
    </row>
    <row r="2007" spans="1:19" ht="26.5" customHeight="1" x14ac:dyDescent="0.35">
      <c r="A2007" s="10">
        <f t="shared" si="103"/>
        <v>16</v>
      </c>
      <c r="B2007" s="63" t="str">
        <f t="shared" si="104"/>
        <v/>
      </c>
      <c r="C2007" s="147" t="s">
        <v>6235</v>
      </c>
      <c r="D2007" s="146">
        <v>45034</v>
      </c>
      <c r="E2007" s="34" t="s">
        <v>6236</v>
      </c>
      <c r="F2007" s="34" t="s">
        <v>478</v>
      </c>
      <c r="G2007" s="34" t="s">
        <v>61</v>
      </c>
      <c r="H2007" s="34" t="s">
        <v>223</v>
      </c>
      <c r="I2007" s="34" t="s">
        <v>238</v>
      </c>
      <c r="J2007" s="63" t="s">
        <v>302</v>
      </c>
      <c r="K2007" s="4" t="str">
        <f>IF(_xlfn.XLOOKUP(LEFT(F2007,12),'Reference_data '!G:G,'Reference_data '!I:I,"First Error",0,1)="First Error",_xlfn.XLOOKUP(LEFT(F2007,7),'Reference_data '!G:G,'Reference_data '!H:H,"Second Error",0,1),_xlfn.XLOOKUP(LEFT(F2007,12),'Reference_data '!G:G,'Reference_data '!I:I,"First Error",0,1))</f>
        <v>PACKING-MOULDING PLANT</v>
      </c>
      <c r="M2007" s="10" t="e">
        <f>VLOOKUP(L2007,'Reference_data '!$A$2:$B$17,2,0)</f>
        <v>#N/A</v>
      </c>
      <c r="N2007" s="10" t="e">
        <f>VLOOKUP(L2007,'Reference_data '!$A$2:$C$18,3,0)</f>
        <v>#N/A</v>
      </c>
      <c r="O2007" s="134">
        <v>45035</v>
      </c>
      <c r="S2007" s="139" t="s">
        <v>6253</v>
      </c>
    </row>
    <row r="2008" spans="1:19" ht="26.5" customHeight="1" x14ac:dyDescent="0.35">
      <c r="A2008" s="10">
        <f t="shared" si="103"/>
        <v>16</v>
      </c>
      <c r="B2008" s="63" t="str">
        <f t="shared" si="104"/>
        <v/>
      </c>
      <c r="C2008" s="147" t="s">
        <v>6237</v>
      </c>
      <c r="D2008" s="146">
        <v>45034</v>
      </c>
      <c r="E2008" s="34" t="s">
        <v>6238</v>
      </c>
      <c r="F2008" s="34" t="s">
        <v>186</v>
      </c>
      <c r="G2008" s="34" t="s">
        <v>61</v>
      </c>
      <c r="H2008" s="34" t="s">
        <v>223</v>
      </c>
      <c r="I2008" s="34" t="s">
        <v>238</v>
      </c>
      <c r="J2008" s="63" t="s">
        <v>374</v>
      </c>
      <c r="K2008" s="4" t="str">
        <f>IF(_xlfn.XLOOKUP(LEFT(F2008,12),'Reference_data '!G:G,'Reference_data '!I:I,"First Error",0,1)="First Error",_xlfn.XLOOKUP(LEFT(F2008,7),'Reference_data '!G:G,'Reference_data '!H:H,"Second Error",0,1),_xlfn.XLOOKUP(LEFT(F2008,12),'Reference_data '!G:G,'Reference_data '!I:I,"First Error",0,1))</f>
        <v>PACKING-MOULDING PLANT</v>
      </c>
      <c r="M2008" s="10" t="e">
        <f>VLOOKUP(L2008,'Reference_data '!$A$2:$B$17,2,0)</f>
        <v>#N/A</v>
      </c>
      <c r="N2008" s="10" t="e">
        <f>VLOOKUP(L2008,'Reference_data '!$A$2:$C$18,3,0)</f>
        <v>#N/A</v>
      </c>
      <c r="O2008" s="134">
        <v>45036</v>
      </c>
      <c r="S2008" s="139" t="s">
        <v>6250</v>
      </c>
    </row>
    <row r="2009" spans="1:19" ht="26.5" customHeight="1" x14ac:dyDescent="0.35">
      <c r="A2009" s="10">
        <f t="shared" si="103"/>
        <v>16</v>
      </c>
      <c r="B2009" s="63">
        <f t="shared" si="104"/>
        <v>16</v>
      </c>
      <c r="C2009" s="147" t="s">
        <v>6239</v>
      </c>
      <c r="D2009" s="146">
        <v>45035</v>
      </c>
      <c r="E2009" s="34" t="s">
        <v>6240</v>
      </c>
      <c r="F2009" s="34" t="s">
        <v>6241</v>
      </c>
      <c r="G2009" s="34" t="s">
        <v>10</v>
      </c>
      <c r="H2009" s="34" t="s">
        <v>223</v>
      </c>
      <c r="I2009" s="34" t="s">
        <v>762</v>
      </c>
      <c r="J2009" s="63" t="s">
        <v>220</v>
      </c>
      <c r="K2009" s="4" t="str">
        <f>IF(_xlfn.XLOOKUP(LEFT(F2009,12),'Reference_data '!G:G,'Reference_data '!I:I,"First Error",0,1)="First Error",_xlfn.XLOOKUP(LEFT(F2009,7),'Reference_data '!G:G,'Reference_data '!H:H,"Second Error",0,1),_xlfn.XLOOKUP(LEFT(F2009,12),'Reference_data '!G:G,'Reference_data '!I:I,"First Error",0,1))</f>
        <v>BOILER</v>
      </c>
      <c r="L2009" s="63">
        <v>3347</v>
      </c>
      <c r="M2009" s="10" t="str">
        <f>VLOOKUP(L2009,'Reference_data '!$A$2:$B$17,2,0)</f>
        <v>Debabrata</v>
      </c>
      <c r="N2009" s="10" t="str">
        <f>VLOOKUP(L2009,'Reference_data '!$A$2:$C$18,3,0)</f>
        <v>MEC</v>
      </c>
      <c r="O2009" s="134">
        <v>45035</v>
      </c>
      <c r="Q2009" s="134">
        <v>45035</v>
      </c>
      <c r="R2009" s="63">
        <v>1.5</v>
      </c>
    </row>
    <row r="2010" spans="1:19" ht="26.5" customHeight="1" x14ac:dyDescent="0.35">
      <c r="A2010" s="10">
        <f t="shared" si="103"/>
        <v>16</v>
      </c>
      <c r="B2010" s="63" t="str">
        <f t="shared" si="104"/>
        <v/>
      </c>
      <c r="C2010" s="147" t="s">
        <v>6242</v>
      </c>
      <c r="D2010" s="146">
        <v>45035</v>
      </c>
      <c r="E2010" s="34" t="s">
        <v>6243</v>
      </c>
      <c r="F2010" s="34" t="s">
        <v>80</v>
      </c>
      <c r="G2010" s="34" t="s">
        <v>61</v>
      </c>
      <c r="H2010" s="34" t="s">
        <v>237</v>
      </c>
      <c r="I2010" s="34" t="s">
        <v>382</v>
      </c>
      <c r="J2010" s="63" t="s">
        <v>300</v>
      </c>
      <c r="K2010" s="4" t="str">
        <f>IF(_xlfn.XLOOKUP(LEFT(F2010,12),'Reference_data '!G:G,'Reference_data '!I:I,"First Error",0,1)="First Error",_xlfn.XLOOKUP(LEFT(F2010,7),'Reference_data '!G:G,'Reference_data '!H:H,"Second Error",0,1),_xlfn.XLOOKUP(LEFT(F2010,12),'Reference_data '!G:G,'Reference_data '!I:I,"First Error",0,1))</f>
        <v>PACKING</v>
      </c>
      <c r="M2010" s="10" t="e">
        <f>VLOOKUP(L2010,'Reference_data '!$A$2:$B$17,2,0)</f>
        <v>#N/A</v>
      </c>
      <c r="N2010" s="10" t="e">
        <f>VLOOKUP(L2010,'Reference_data '!$A$2:$C$18,3,0)</f>
        <v>#N/A</v>
      </c>
      <c r="S2010" s="139" t="s">
        <v>6249</v>
      </c>
    </row>
    <row r="2011" spans="1:19" ht="26.5" customHeight="1" x14ac:dyDescent="0.35">
      <c r="A2011" s="10">
        <f t="shared" si="103"/>
        <v>16</v>
      </c>
      <c r="B2011" s="63" t="str">
        <f t="shared" si="104"/>
        <v/>
      </c>
      <c r="C2011" s="147" t="s">
        <v>6244</v>
      </c>
      <c r="D2011" s="146">
        <v>45035</v>
      </c>
      <c r="E2011" s="34" t="s">
        <v>6245</v>
      </c>
      <c r="F2011" s="34" t="s">
        <v>828</v>
      </c>
      <c r="G2011" s="34" t="s">
        <v>10</v>
      </c>
      <c r="H2011" s="34" t="s">
        <v>237</v>
      </c>
      <c r="I2011" s="34" t="s">
        <v>382</v>
      </c>
      <c r="J2011" s="63" t="s">
        <v>374</v>
      </c>
      <c r="K2011" s="4" t="str">
        <f>IF(_xlfn.XLOOKUP(LEFT(F2011,12),'Reference_data '!G:G,'Reference_data '!I:I,"First Error",0,1)="First Error",_xlfn.XLOOKUP(LEFT(F2011,7),'Reference_data '!G:G,'Reference_data '!H:H,"Second Error",0,1),_xlfn.XLOOKUP(LEFT(F2011,12),'Reference_data '!G:G,'Reference_data '!I:I,"First Error",0,1))</f>
        <v>PACKING</v>
      </c>
      <c r="M2011" s="10" t="e">
        <f>VLOOKUP(L2011,'Reference_data '!$A$2:$B$17,2,0)</f>
        <v>#N/A</v>
      </c>
      <c r="N2011" s="10" t="e">
        <f>VLOOKUP(L2011,'Reference_data '!$A$2:$C$18,3,0)</f>
        <v>#N/A</v>
      </c>
      <c r="O2011" s="134">
        <v>45036</v>
      </c>
    </row>
    <row r="2012" spans="1:19" ht="26.5" customHeight="1" x14ac:dyDescent="0.35">
      <c r="A2012" s="10">
        <f t="shared" si="103"/>
        <v>16</v>
      </c>
      <c r="B2012" s="63" t="str">
        <f t="shared" si="104"/>
        <v/>
      </c>
      <c r="C2012" s="147" t="s">
        <v>6246</v>
      </c>
      <c r="D2012" s="146">
        <v>45035</v>
      </c>
      <c r="E2012" s="34" t="s">
        <v>6247</v>
      </c>
      <c r="F2012" s="34" t="s">
        <v>182</v>
      </c>
      <c r="G2012" s="34" t="s">
        <v>61</v>
      </c>
      <c r="H2012" s="34" t="s">
        <v>218</v>
      </c>
      <c r="I2012" s="34" t="s">
        <v>382</v>
      </c>
      <c r="J2012" s="63" t="s">
        <v>246</v>
      </c>
      <c r="K2012" s="4" t="str">
        <f>IF(_xlfn.XLOOKUP(LEFT(F2012,12),'Reference_data '!G:G,'Reference_data '!I:I,"First Error",0,1)="First Error",_xlfn.XLOOKUP(LEFT(F2012,7),'Reference_data '!G:G,'Reference_data '!H:H,"Second Error",0,1),_xlfn.XLOOKUP(LEFT(F2012,12),'Reference_data '!G:G,'Reference_data '!I:I,"First Error",0,1))</f>
        <v>Kandla plant</v>
      </c>
      <c r="M2012" s="10" t="e">
        <f>VLOOKUP(L2012,'Reference_data '!$A$2:$B$17,2,0)</f>
        <v>#N/A</v>
      </c>
      <c r="N2012" s="10" t="e">
        <f>VLOOKUP(L2012,'Reference_data '!$A$2:$C$18,3,0)</f>
        <v>#N/A</v>
      </c>
    </row>
    <row r="2013" spans="1:19" ht="26.5" customHeight="1" x14ac:dyDescent="0.35">
      <c r="A2013" s="10">
        <f t="shared" si="103"/>
        <v>16</v>
      </c>
      <c r="C2013" s="147" t="s">
        <v>6261</v>
      </c>
      <c r="D2013" s="146">
        <v>45035</v>
      </c>
      <c r="E2013" s="34" t="s">
        <v>6262</v>
      </c>
      <c r="F2013" s="34" t="s">
        <v>418</v>
      </c>
      <c r="G2013" s="34" t="s">
        <v>92</v>
      </c>
      <c r="H2013" s="34" t="s">
        <v>218</v>
      </c>
      <c r="I2013" s="34" t="s">
        <v>238</v>
      </c>
      <c r="J2013" s="63" t="s">
        <v>246</v>
      </c>
      <c r="K2013" s="4" t="str">
        <f>IF(_xlfn.XLOOKUP(LEFT(F2013,12),'Reference_data '!G:G,'Reference_data '!I:I,"First Error",0,1)="First Error",_xlfn.XLOOKUP(LEFT(F2013,7),'Reference_data '!G:G,'Reference_data '!H:H,"Second Error",0,1),_xlfn.XLOOKUP(LEFT(F2013,12),'Reference_data '!G:G,'Reference_data '!I:I,"First Error",0,1))</f>
        <v>PACKING-MOULDING PLANT</v>
      </c>
      <c r="M2013" s="10" t="e">
        <f>VLOOKUP(L2013,'Reference_data '!$A$2:$B$17,2,0)</f>
        <v>#N/A</v>
      </c>
      <c r="N2013" s="10" t="e">
        <f>VLOOKUP(L2013,'Reference_data '!$A$2:$C$18,3,0)</f>
        <v>#N/A</v>
      </c>
    </row>
    <row r="2014" spans="1:19" ht="26.5" customHeight="1" x14ac:dyDescent="0.35">
      <c r="A2014" s="10">
        <f t="shared" si="103"/>
        <v>16</v>
      </c>
      <c r="C2014" s="147" t="s">
        <v>6263</v>
      </c>
      <c r="D2014" s="146">
        <v>45035</v>
      </c>
      <c r="E2014" s="34" t="s">
        <v>6264</v>
      </c>
      <c r="F2014" s="34" t="s">
        <v>1337</v>
      </c>
      <c r="G2014" s="34" t="s">
        <v>10</v>
      </c>
      <c r="H2014" s="34" t="s">
        <v>218</v>
      </c>
      <c r="I2014" s="34" t="s">
        <v>219</v>
      </c>
      <c r="J2014" s="63" t="s">
        <v>246</v>
      </c>
      <c r="K2014" s="4" t="str">
        <f>IF(_xlfn.XLOOKUP(LEFT(F2014,12),'Reference_data '!G:G,'Reference_data '!I:I,"First Error",0,1)="First Error",_xlfn.XLOOKUP(LEFT(F2014,7),'Reference_data '!G:G,'Reference_data '!H:H,"Second Error",0,1),_xlfn.XLOOKUP(LEFT(F2014,12),'Reference_data '!G:G,'Reference_data '!I:I,"First Error",0,1))</f>
        <v>PACKING</v>
      </c>
      <c r="M2014" s="10" t="e">
        <f>VLOOKUP(L2014,'Reference_data '!$A$2:$B$17,2,0)</f>
        <v>#N/A</v>
      </c>
      <c r="N2014" s="10" t="e">
        <f>VLOOKUP(L2014,'Reference_data '!$A$2:$C$18,3,0)</f>
        <v>#N/A</v>
      </c>
    </row>
    <row r="2015" spans="1:19" ht="26.5" customHeight="1" x14ac:dyDescent="0.35">
      <c r="A2015" s="10">
        <f t="shared" si="103"/>
        <v>16</v>
      </c>
      <c r="C2015" s="147" t="s">
        <v>6265</v>
      </c>
      <c r="D2015" s="146">
        <v>45035</v>
      </c>
      <c r="E2015" s="34" t="s">
        <v>6266</v>
      </c>
      <c r="F2015" s="34" t="s">
        <v>828</v>
      </c>
      <c r="G2015" s="34" t="s">
        <v>10</v>
      </c>
      <c r="H2015" s="34" t="s">
        <v>218</v>
      </c>
      <c r="I2015" s="34" t="s">
        <v>219</v>
      </c>
      <c r="J2015" s="63" t="s">
        <v>220</v>
      </c>
      <c r="K2015" s="4" t="str">
        <f>IF(_xlfn.XLOOKUP(LEFT(F2015,12),'Reference_data '!G:G,'Reference_data '!I:I,"First Error",0,1)="First Error",_xlfn.XLOOKUP(LEFT(F2015,7),'Reference_data '!G:G,'Reference_data '!H:H,"Second Error",0,1),_xlfn.XLOOKUP(LEFT(F2015,12),'Reference_data '!G:G,'Reference_data '!I:I,"First Error",0,1))</f>
        <v>PACKING</v>
      </c>
      <c r="L2015" s="63">
        <v>2787</v>
      </c>
      <c r="M2015" s="10" t="str">
        <f>VLOOKUP(L2015,'Reference_data '!$A$2:$B$17,2,0)</f>
        <v>Vikram</v>
      </c>
      <c r="N2015" s="10" t="str">
        <f>VLOOKUP(L2015,'Reference_data '!$A$2:$C$18,3,0)</f>
        <v>MEC</v>
      </c>
      <c r="O2015" s="134">
        <v>45035</v>
      </c>
      <c r="Q2015" s="134">
        <v>45035</v>
      </c>
      <c r="R2015" s="63">
        <v>0.5</v>
      </c>
    </row>
    <row r="2016" spans="1:19" ht="26.5" customHeight="1" x14ac:dyDescent="0.35">
      <c r="A2016" s="10">
        <f t="shared" si="103"/>
        <v>16</v>
      </c>
      <c r="C2016" s="147" t="s">
        <v>6265</v>
      </c>
      <c r="D2016" s="146">
        <v>45035</v>
      </c>
      <c r="E2016" s="34" t="s">
        <v>6266</v>
      </c>
      <c r="F2016" s="34" t="s">
        <v>828</v>
      </c>
      <c r="G2016" s="34" t="s">
        <v>10</v>
      </c>
      <c r="H2016" s="34" t="s">
        <v>218</v>
      </c>
      <c r="I2016" s="34" t="s">
        <v>219</v>
      </c>
      <c r="J2016" s="63" t="s">
        <v>220</v>
      </c>
      <c r="K2016" s="4" t="str">
        <f>IF(_xlfn.XLOOKUP(LEFT(F2016,12),'Reference_data '!G:G,'Reference_data '!I:I,"First Error",0,1)="First Error",_xlfn.XLOOKUP(LEFT(F2016,7),'Reference_data '!G:G,'Reference_data '!H:H,"Second Error",0,1),_xlfn.XLOOKUP(LEFT(F2016,12),'Reference_data '!G:G,'Reference_data '!I:I,"First Error",0,1))</f>
        <v>PACKING</v>
      </c>
      <c r="L2016" s="63">
        <v>2784</v>
      </c>
      <c r="M2016" s="10" t="str">
        <f>VLOOKUP(L2016,'Reference_data '!$A$2:$B$17,2,0)</f>
        <v>Jignesh</v>
      </c>
      <c r="N2016" s="10" t="str">
        <f>VLOOKUP(L2016,'Reference_data '!$A$2:$C$18,3,0)</f>
        <v>MEC</v>
      </c>
      <c r="O2016" s="134">
        <v>45035</v>
      </c>
      <c r="Q2016" s="134">
        <v>45035</v>
      </c>
      <c r="R2016" s="63">
        <v>0.5</v>
      </c>
    </row>
    <row r="2017" spans="1:18" ht="26.5" customHeight="1" x14ac:dyDescent="0.35">
      <c r="A2017" s="10">
        <f t="shared" si="103"/>
        <v>16</v>
      </c>
      <c r="C2017" s="147" t="s">
        <v>6267</v>
      </c>
      <c r="D2017" s="146">
        <v>45035</v>
      </c>
      <c r="E2017" s="34" t="s">
        <v>6268</v>
      </c>
      <c r="F2017" s="34" t="s">
        <v>42</v>
      </c>
      <c r="G2017" s="34" t="s">
        <v>92</v>
      </c>
      <c r="H2017" s="34" t="s">
        <v>218</v>
      </c>
      <c r="I2017" s="34" t="s">
        <v>287</v>
      </c>
      <c r="J2017" s="63" t="s">
        <v>246</v>
      </c>
      <c r="K2017" s="4" t="str">
        <f>IF(_xlfn.XLOOKUP(LEFT(F2017,12),'Reference_data '!G:G,'Reference_data '!I:I,"First Error",0,1)="First Error",_xlfn.XLOOKUP(LEFT(F2017,7),'Reference_data '!G:G,'Reference_data '!H:H,"Second Error",0,1),_xlfn.XLOOKUP(LEFT(F2017,12),'Reference_data '!G:G,'Reference_data '!I:I,"First Error",0,1))</f>
        <v>REFINERY</v>
      </c>
      <c r="M2017" s="10" t="e">
        <f>VLOOKUP(L2017,'Reference_data '!$A$2:$B$17,2,0)</f>
        <v>#N/A</v>
      </c>
      <c r="N2017" s="10" t="e">
        <f>VLOOKUP(L2017,'Reference_data '!$A$2:$C$18,3,0)</f>
        <v>#N/A</v>
      </c>
    </row>
    <row r="2018" spans="1:18" ht="26.5" customHeight="1" x14ac:dyDescent="0.35">
      <c r="A2018" s="10">
        <f t="shared" si="103"/>
        <v>16</v>
      </c>
      <c r="C2018" s="147" t="s">
        <v>6269</v>
      </c>
      <c r="D2018" s="146">
        <v>45035</v>
      </c>
      <c r="E2018" s="34" t="s">
        <v>6270</v>
      </c>
      <c r="F2018" s="34" t="s">
        <v>12</v>
      </c>
      <c r="G2018" s="34" t="s">
        <v>10</v>
      </c>
      <c r="H2018" s="34" t="s">
        <v>218</v>
      </c>
      <c r="I2018" s="34" t="s">
        <v>287</v>
      </c>
      <c r="J2018" s="63" t="s">
        <v>220</v>
      </c>
      <c r="K2018" s="4" t="str">
        <f>IF(_xlfn.XLOOKUP(LEFT(F2018,12),'Reference_data '!G:G,'Reference_data '!I:I,"First Error",0,1)="First Error",_xlfn.XLOOKUP(LEFT(F2018,7),'Reference_data '!G:G,'Reference_data '!H:H,"Second Error",0,1),_xlfn.XLOOKUP(LEFT(F2018,12),'Reference_data '!G:G,'Reference_data '!I:I,"First Error",0,1))</f>
        <v>REFINERY-ACID OIL</v>
      </c>
      <c r="L2018" s="63">
        <v>2781</v>
      </c>
      <c r="M2018" s="10" t="str">
        <f>VLOOKUP(L2018,'Reference_data '!$A$2:$B$17,2,0)</f>
        <v>Bhim Rao</v>
      </c>
      <c r="N2018" s="10" t="str">
        <f>VLOOKUP(L2018,'Reference_data '!$A$2:$C$18,3,0)</f>
        <v>MEC</v>
      </c>
      <c r="O2018" s="134">
        <v>45035</v>
      </c>
      <c r="Q2018" s="134">
        <v>45035</v>
      </c>
      <c r="R2018" s="63">
        <v>0.5</v>
      </c>
    </row>
    <row r="2019" spans="1:18" ht="26.5" customHeight="1" x14ac:dyDescent="0.35">
      <c r="A2019" s="10">
        <f t="shared" si="103"/>
        <v>16</v>
      </c>
      <c r="C2019" s="147" t="s">
        <v>6271</v>
      </c>
      <c r="D2019" s="146">
        <v>45035</v>
      </c>
      <c r="E2019" s="34" t="s">
        <v>6226</v>
      </c>
      <c r="F2019" s="34" t="s">
        <v>188</v>
      </c>
      <c r="G2019" s="34" t="s">
        <v>92</v>
      </c>
      <c r="H2019" s="34" t="s">
        <v>218</v>
      </c>
      <c r="I2019" s="34" t="s">
        <v>835</v>
      </c>
      <c r="J2019" s="63" t="s">
        <v>246</v>
      </c>
      <c r="K2019" s="4" t="str">
        <f>IF(_xlfn.XLOOKUP(LEFT(F2019,12),'Reference_data '!G:G,'Reference_data '!I:I,"First Error",0,1)="First Error",_xlfn.XLOOKUP(LEFT(F2019,7),'Reference_data '!G:G,'Reference_data '!H:H,"Second Error",0,1),_xlfn.XLOOKUP(LEFT(F2019,12),'Reference_data '!G:G,'Reference_data '!I:I,"First Error",0,1))</f>
        <v>PACKING</v>
      </c>
      <c r="M2019" s="10" t="e">
        <f>VLOOKUP(L2019,'Reference_data '!$A$2:$B$17,2,0)</f>
        <v>#N/A</v>
      </c>
      <c r="N2019" s="10" t="e">
        <f>VLOOKUP(L2019,'Reference_data '!$A$2:$C$18,3,0)</f>
        <v>#N/A</v>
      </c>
    </row>
  </sheetData>
  <phoneticPr fontId="2" type="noConversion"/>
  <conditionalFormatting sqref="M165 H350:H354 J750:J758 J716:J748 J310 J228:J308 J148:J226 J136:J146 J630:J714 J760:J779 J781:J797 J799:J807 J812:J824 J809:J810 J826:J856 J861:J894 J858:J859 J896:J897 J899:J908 J1073:J1080 J1032:J1071 J991:J1030 J910:J989 J1082:J1180 J1191:J1221 J1226:J1234 J1224 J1248 J1237:J1245 J1250:J1259 J312:J419 J1261:J1300 J1302:J1331 J1349:J1352 J1357:J1394 J1406:J1410 J1354 J1396:J1403 J2:J18 J20:J132 J421:J628 J1412:J1496 J1335:J1347 J1515:J1528 J1513 J1498:J1511 J1333 J1533:J1564 J1686:J1687 J1567:J1637 J1182:J1189 J1689:J1690 J1692:J1716 J1530:J1531 J1718:J1740 J1742:J1754 J1756:J1764 J1766:J1769 J1640:J1684 J1772:J1796 J1859:J1870 J1873:J1881 J1909:J1923 J1798:J1857 J1883:J1884 J1959 J1925:J1929 J1888:J1906 J1931:J1957 J1962:J2014 J2016:J1048576">
    <cfRule type="containsText" dxfId="2379" priority="6485" operator="containsText" text="CANCEL">
      <formula>NOT(ISERROR(SEARCH("CANCEL",H2)))</formula>
    </cfRule>
    <cfRule type="containsText" dxfId="2378" priority="6487" operator="containsText" text="INPRG">
      <formula>NOT(ISERROR(SEARCH("INPRG",H2)))</formula>
    </cfRule>
    <cfRule type="containsText" dxfId="2377" priority="6488" operator="containsText" text="WPSD">
      <formula>NOT(ISERROR(SEARCH("WPSD",H2)))</formula>
    </cfRule>
    <cfRule type="containsText" dxfId="2376" priority="6489" operator="containsText" text="INPRG">
      <formula>NOT(ISERROR(SEARCH("INPRG",H2)))</formula>
    </cfRule>
    <cfRule type="containsText" dxfId="2375" priority="6490" operator="containsText" text="SCHD">
      <formula>NOT(ISERROR(SEARCH("SCHD",H2)))</formula>
    </cfRule>
    <cfRule type="containsText" dxfId="2374" priority="6491" operator="containsText" text="COMP">
      <formula>NOT(ISERROR(SEARCH("COMP",H2)))</formula>
    </cfRule>
  </conditionalFormatting>
  <conditionalFormatting sqref="J19">
    <cfRule type="containsText" dxfId="2373" priority="6204" operator="containsText" text="CANCEL">
      <formula>NOT(ISERROR(SEARCH("CANCEL",J19)))</formula>
    </cfRule>
    <cfRule type="containsText" dxfId="2372" priority="6205" operator="containsText" text="INPRG">
      <formula>NOT(ISERROR(SEARCH("INPRG",J19)))</formula>
    </cfRule>
    <cfRule type="containsText" dxfId="2371" priority="6206" operator="containsText" text="WPSD">
      <formula>NOT(ISERROR(SEARCH("WPSD",J19)))</formula>
    </cfRule>
    <cfRule type="containsText" dxfId="2370" priority="6207" operator="containsText" text="INPRG">
      <formula>NOT(ISERROR(SEARCH("INPRG",J19)))</formula>
    </cfRule>
    <cfRule type="containsText" dxfId="2369" priority="6208" operator="containsText" text="SCHD">
      <formula>NOT(ISERROR(SEARCH("SCHD",J19)))</formula>
    </cfRule>
    <cfRule type="containsText" dxfId="2368" priority="6209" operator="containsText" text="COMP">
      <formula>NOT(ISERROR(SEARCH("COMP",J19)))</formula>
    </cfRule>
  </conditionalFormatting>
  <conditionalFormatting sqref="C19">
    <cfRule type="duplicateValues" dxfId="2367" priority="6210"/>
  </conditionalFormatting>
  <conditionalFormatting sqref="C19">
    <cfRule type="duplicateValues" dxfId="2366" priority="6211"/>
  </conditionalFormatting>
  <conditionalFormatting sqref="T630:T714 T750:T758 T716:T748 T312:T419 T310 T228:T308 T185:T226 T148:T183 T34:T146 T760:T779 T781:T797 T799:T807 T812:T824 T809:T810 T826:T856 T861:T894 T858:T859 T896:T897 T899:T908 T910:T989 T1032:T1071 T1073:T1080 T991:T1030 T1082:T1180 T1191:T1221 T1226:T1234 T1224 T1248 T1237:T1245 T1250:T1259 T421:T463 T1261:T1300 T1302:T1331 T1349:T1352 T1357:T1394 T1406:T1410 T1354 T1396:T1403 T465:T628 T1412:T1496 T1335:T1347 T1515:T1528 T1513 T1498:T1511 T1333 T1533:T1564 T1686:T1687 T1567:T1637 T1182:T1189 T1689:T1690 T1692:T1716 T1530:T1531 T1718:T1740 T1742:T1754 T1756:T1764 T1766:T1769 T1640:T1684 T1772:T1796 T1859:T1870 T1873:T1881 T1909:T1923 T1798:T1857 T1883:T1884 T1959 T1925:T1929 T1888:T1906 T1931:T1957 T1962:T2014 T2016:T1048576">
    <cfRule type="cellIs" dxfId="2365" priority="6155" operator="greaterThan">
      <formula>1</formula>
    </cfRule>
  </conditionalFormatting>
  <conditionalFormatting sqref="M165 H350:H354 J750:J758 J716:J748 J310 J228:J308 J148:J226 J136:J146 J630:J714 J760:J779 J781:J797 J799:J807 J812:J824 J809:J810 J826:J856 J861:J894 J858:J859 J896:J897 J899:J908 J1073:J1080 J1032:J1071 J991:J1030 J910:J989 J1082:J1180 J1191:J1221 J1226:J1234 J1224 J1248 J1237:J1245 J1250:J1259 J312:J419 J1261:J1300 J1302:J1331 J1349:J1352 J1357:J1394 J1406:J1410 J1354 J1396:J1403 J2:J132 J421:J628 J1412:J1496 J1335:J1347 J1515:J1528 J1513 J1498:J1511 J1333 J1533:J1564 J1686:J1687 J1567:J1637 J1182:J1189 J1689:J1690 J1692:J1716 J1530:J1531 J1718:J1740 J1742:J1754 J1756:J1764 J1766:J1769 J1640:J1684 J1772:J1796 J1859:J1870 J1873:J1881 J1909:J1923 J1798:J1857 J1883:J1884 J1959 J1925:J1929 J1888:J1906 J1931:J1957 J1962:J2014 J2016:J1048576">
    <cfRule type="cellIs" dxfId="2364" priority="6042" operator="equal">
      <formula>"WMAT"</formula>
    </cfRule>
    <cfRule type="cellIs" dxfId="2363" priority="6043" operator="equal">
      <formula>"WMOC"</formula>
    </cfRule>
  </conditionalFormatting>
  <conditionalFormatting sqref="W42 W630:X664 W750:X758 W716:X748 W312:X419 W310:X310 W228:X308 W148:X226 W43:X146 W2:X41 W541 W760:X779 W781:X797 W799:X807 W812:X824 W809:X810 W826:X856 W861:X894 W858:X859 W896:X897 W899:X908 W666:X714 W665 W910:X989 W1032:X1071 W1073:X1080 W991:X1030 W1082:X1180 W1191:X1221 W1226:X1234 W1224:X1224 W1248:X1248 W1237:X1245 W1250:X1259 W421:X540 W1261:X1300 W1302:X1331 W1349:X1352 W1357:X1394 W1406:X1410 W1354:X1354 W1396:X1403 W542:X628 W1412:X1496 W1335:X1347 W1515:X1528 W1513:X1513 W1498:X1511 W1333:X1333 W1533:X1564 W1686:X1687 W1567:X1637 W1182:X1189 W1689:X1690 W1692:X1716 W1530:X1531 W1718:X1740 W1742:X1754 W1756:X1764 W1766:X1769 W1640:X1684 W1772:X1796 W1859:X1870 W1873:X1881 W1909:X1923 W1798:X1857 W1883:X1884 W1959:X1959 W1925:X1929 W1888:X1906 W1931:X1957 W1962:X2014 W2016:X1048576">
    <cfRule type="containsText" dxfId="2362" priority="5229" operator="containsText" text="Update">
      <formula>NOT(ISERROR(SEARCH("Update",W2)))</formula>
    </cfRule>
    <cfRule type="containsText" dxfId="2361" priority="5230" operator="containsText" text="Pending">
      <formula>NOT(ISERROR(SEARCH("Pending",W2)))</formula>
    </cfRule>
  </conditionalFormatting>
  <conditionalFormatting sqref="J108">
    <cfRule type="containsText" dxfId="2360" priority="4981" operator="containsText" text="COMP">
      <formula>NOT(ISERROR(SEARCH("COMP",J108)))</formula>
    </cfRule>
    <cfRule type="containsText" dxfId="2359" priority="5032" operator="containsText" text="COMP">
      <formula>NOT(ISERROR(SEARCH("COMP",J108)))</formula>
    </cfRule>
  </conditionalFormatting>
  <conditionalFormatting sqref="J2:J108">
    <cfRule type="containsText" dxfId="2358" priority="4929" operator="containsText" text="COMP">
      <formula>NOT(ISERROR(SEARCH("COMP",J2)))</formula>
    </cfRule>
  </conditionalFormatting>
  <conditionalFormatting sqref="J147">
    <cfRule type="containsText" dxfId="2357" priority="4655" operator="containsText" text="CANCEL">
      <formula>NOT(ISERROR(SEARCH("CANCEL",J147)))</formula>
    </cfRule>
    <cfRule type="containsText" dxfId="2356" priority="4656" operator="containsText" text="INPRG">
      <formula>NOT(ISERROR(SEARCH("INPRG",J147)))</formula>
    </cfRule>
    <cfRule type="containsText" dxfId="2355" priority="4657" operator="containsText" text="WPSD">
      <formula>NOT(ISERROR(SEARCH("WPSD",J147)))</formula>
    </cfRule>
    <cfRule type="containsText" dxfId="2354" priority="4658" operator="containsText" text="INPRG">
      <formula>NOT(ISERROR(SEARCH("INPRG",J147)))</formula>
    </cfRule>
    <cfRule type="containsText" dxfId="2353" priority="4659" operator="containsText" text="SCHD">
      <formula>NOT(ISERROR(SEARCH("SCHD",J147)))</formula>
    </cfRule>
    <cfRule type="containsText" dxfId="2352" priority="4660" operator="containsText" text="COMP">
      <formula>NOT(ISERROR(SEARCH("COMP",J147)))</formula>
    </cfRule>
  </conditionalFormatting>
  <conditionalFormatting sqref="T147">
    <cfRule type="cellIs" dxfId="2351" priority="4654" operator="greaterThan">
      <formula>1</formula>
    </cfRule>
  </conditionalFormatting>
  <conditionalFormatting sqref="J147">
    <cfRule type="cellIs" dxfId="2350" priority="4652" operator="equal">
      <formula>"WMAT"</formula>
    </cfRule>
    <cfRule type="cellIs" dxfId="2349" priority="4653" operator="equal">
      <formula>"WMOC"</formula>
    </cfRule>
  </conditionalFormatting>
  <conditionalFormatting sqref="W147:X147">
    <cfRule type="containsText" dxfId="2348" priority="4650" operator="containsText" text="Update">
      <formula>NOT(ISERROR(SEARCH("Update",W147)))</formula>
    </cfRule>
    <cfRule type="containsText" dxfId="2347" priority="4651" operator="containsText" text="Pending">
      <formula>NOT(ISERROR(SEARCH("Pending",W147)))</formula>
    </cfRule>
  </conditionalFormatting>
  <conditionalFormatting sqref="C147">
    <cfRule type="duplicateValues" dxfId="2346" priority="4649"/>
  </conditionalFormatting>
  <conditionalFormatting sqref="C147">
    <cfRule type="duplicateValues" dxfId="2345" priority="4661"/>
  </conditionalFormatting>
  <conditionalFormatting sqref="C147">
    <cfRule type="duplicateValues" dxfId="2344" priority="4662"/>
  </conditionalFormatting>
  <conditionalFormatting sqref="C147">
    <cfRule type="duplicateValues" dxfId="2343" priority="4663"/>
  </conditionalFormatting>
  <conditionalFormatting sqref="C147">
    <cfRule type="duplicateValues" dxfId="2342" priority="4664"/>
  </conditionalFormatting>
  <conditionalFormatting sqref="C147">
    <cfRule type="duplicateValues" dxfId="2341" priority="4648"/>
  </conditionalFormatting>
  <conditionalFormatting sqref="C147">
    <cfRule type="duplicateValues" dxfId="2340" priority="4647"/>
  </conditionalFormatting>
  <conditionalFormatting sqref="S143">
    <cfRule type="cellIs" dxfId="2339" priority="3932" operator="greaterThan">
      <formula>1</formula>
    </cfRule>
  </conditionalFormatting>
  <conditionalFormatting sqref="J227">
    <cfRule type="containsText" dxfId="2338" priority="2057" operator="containsText" text="CANCEL">
      <formula>NOT(ISERROR(SEARCH("CANCEL",J227)))</formula>
    </cfRule>
    <cfRule type="containsText" dxfId="2337" priority="2058" operator="containsText" text="INPRG">
      <formula>NOT(ISERROR(SEARCH("INPRG",J227)))</formula>
    </cfRule>
    <cfRule type="containsText" dxfId="2336" priority="2059" operator="containsText" text="WPSD">
      <formula>NOT(ISERROR(SEARCH("WPSD",J227)))</formula>
    </cfRule>
    <cfRule type="containsText" dxfId="2335" priority="2060" operator="containsText" text="INPRG">
      <formula>NOT(ISERROR(SEARCH("INPRG",J227)))</formula>
    </cfRule>
    <cfRule type="containsText" dxfId="2334" priority="2061" operator="containsText" text="SCHD">
      <formula>NOT(ISERROR(SEARCH("SCHD",J227)))</formula>
    </cfRule>
    <cfRule type="containsText" dxfId="2333" priority="2062" operator="containsText" text="COMP">
      <formula>NOT(ISERROR(SEARCH("COMP",J227)))</formula>
    </cfRule>
  </conditionalFormatting>
  <conditionalFormatting sqref="T227">
    <cfRule type="cellIs" dxfId="2332" priority="2056" operator="greaterThan">
      <formula>1</formula>
    </cfRule>
  </conditionalFormatting>
  <conditionalFormatting sqref="J227">
    <cfRule type="cellIs" dxfId="2331" priority="2054" operator="equal">
      <formula>"WMAT"</formula>
    </cfRule>
    <cfRule type="cellIs" dxfId="2330" priority="2055" operator="equal">
      <formula>"WMOC"</formula>
    </cfRule>
  </conditionalFormatting>
  <conditionalFormatting sqref="W227:X227">
    <cfRule type="containsText" dxfId="2329" priority="2052" operator="containsText" text="Update">
      <formula>NOT(ISERROR(SEARCH("Update",W227)))</formula>
    </cfRule>
    <cfRule type="containsText" dxfId="2328" priority="2053" operator="containsText" text="Pending">
      <formula>NOT(ISERROR(SEARCH("Pending",W227)))</formula>
    </cfRule>
  </conditionalFormatting>
  <conditionalFormatting sqref="C227">
    <cfRule type="duplicateValues" dxfId="2327" priority="2051"/>
  </conditionalFormatting>
  <conditionalFormatting sqref="J309">
    <cfRule type="containsText" dxfId="2326" priority="1911" operator="containsText" text="CANCEL">
      <formula>NOT(ISERROR(SEARCH("CANCEL",J309)))</formula>
    </cfRule>
    <cfRule type="containsText" dxfId="2325" priority="1912" operator="containsText" text="INPRG">
      <formula>NOT(ISERROR(SEARCH("INPRG",J309)))</formula>
    </cfRule>
    <cfRule type="containsText" dxfId="2324" priority="1913" operator="containsText" text="WPSD">
      <formula>NOT(ISERROR(SEARCH("WPSD",J309)))</formula>
    </cfRule>
    <cfRule type="containsText" dxfId="2323" priority="1914" operator="containsText" text="INPRG">
      <formula>NOT(ISERROR(SEARCH("INPRG",J309)))</formula>
    </cfRule>
    <cfRule type="containsText" dxfId="2322" priority="1915" operator="containsText" text="SCHD">
      <formula>NOT(ISERROR(SEARCH("SCHD",J309)))</formula>
    </cfRule>
    <cfRule type="containsText" dxfId="2321" priority="1916" operator="containsText" text="COMP">
      <formula>NOT(ISERROR(SEARCH("COMP",J309)))</formula>
    </cfRule>
  </conditionalFormatting>
  <conditionalFormatting sqref="T309">
    <cfRule type="cellIs" dxfId="2320" priority="1910" operator="greaterThan">
      <formula>1</formula>
    </cfRule>
  </conditionalFormatting>
  <conditionalFormatting sqref="J309">
    <cfRule type="cellIs" dxfId="2319" priority="1908" operator="equal">
      <formula>"WMAT"</formula>
    </cfRule>
    <cfRule type="cellIs" dxfId="2318" priority="1909" operator="equal">
      <formula>"WMOC"</formula>
    </cfRule>
  </conditionalFormatting>
  <conditionalFormatting sqref="W309:X309">
    <cfRule type="containsText" dxfId="2317" priority="1906" operator="containsText" text="Update">
      <formula>NOT(ISERROR(SEARCH("Update",W309)))</formula>
    </cfRule>
    <cfRule type="containsText" dxfId="2316" priority="1907" operator="containsText" text="Pending">
      <formula>NOT(ISERROR(SEARCH("Pending",W309)))</formula>
    </cfRule>
  </conditionalFormatting>
  <conditionalFormatting sqref="C309">
    <cfRule type="duplicateValues" dxfId="2315" priority="1905"/>
  </conditionalFormatting>
  <conditionalFormatting sqref="J311">
    <cfRule type="containsText" dxfId="2314" priority="1899" operator="containsText" text="CANCEL">
      <formula>NOT(ISERROR(SEARCH("CANCEL",J311)))</formula>
    </cfRule>
    <cfRule type="containsText" dxfId="2313" priority="1900" operator="containsText" text="INPRG">
      <formula>NOT(ISERROR(SEARCH("INPRG",J311)))</formula>
    </cfRule>
    <cfRule type="containsText" dxfId="2312" priority="1901" operator="containsText" text="WPSD">
      <formula>NOT(ISERROR(SEARCH("WPSD",J311)))</formula>
    </cfRule>
    <cfRule type="containsText" dxfId="2311" priority="1902" operator="containsText" text="INPRG">
      <formula>NOT(ISERROR(SEARCH("INPRG",J311)))</formula>
    </cfRule>
    <cfRule type="containsText" dxfId="2310" priority="1903" operator="containsText" text="SCHD">
      <formula>NOT(ISERROR(SEARCH("SCHD",J311)))</formula>
    </cfRule>
    <cfRule type="containsText" dxfId="2309" priority="1904" operator="containsText" text="COMP">
      <formula>NOT(ISERROR(SEARCH("COMP",J311)))</formula>
    </cfRule>
  </conditionalFormatting>
  <conditionalFormatting sqref="T311">
    <cfRule type="cellIs" dxfId="2308" priority="1898" operator="greaterThan">
      <formula>1</formula>
    </cfRule>
  </conditionalFormatting>
  <conditionalFormatting sqref="J311">
    <cfRule type="cellIs" dxfId="2307" priority="1896" operator="equal">
      <formula>"WMAT"</formula>
    </cfRule>
    <cfRule type="cellIs" dxfId="2306" priority="1897" operator="equal">
      <formula>"WMOC"</formula>
    </cfRule>
  </conditionalFormatting>
  <conditionalFormatting sqref="W311:X311">
    <cfRule type="containsText" dxfId="2305" priority="1894" operator="containsText" text="Update">
      <formula>NOT(ISERROR(SEARCH("Update",W311)))</formula>
    </cfRule>
    <cfRule type="containsText" dxfId="2304" priority="1895" operator="containsText" text="Pending">
      <formula>NOT(ISERROR(SEARCH("Pending",W311)))</formula>
    </cfRule>
  </conditionalFormatting>
  <conditionalFormatting sqref="C311">
    <cfRule type="duplicateValues" dxfId="2303" priority="1893"/>
  </conditionalFormatting>
  <conditionalFormatting sqref="J522:J524">
    <cfRule type="containsText" dxfId="2302" priority="1564" operator="containsText" text="CANCEL">
      <formula>NOT(ISERROR(SEARCH("CANCEL",J522)))</formula>
    </cfRule>
    <cfRule type="containsText" dxfId="2301" priority="1565" operator="containsText" text="INPRG">
      <formula>NOT(ISERROR(SEARCH("INPRG",J522)))</formula>
    </cfRule>
    <cfRule type="containsText" dxfId="2300" priority="1566" operator="containsText" text="WPSD">
      <formula>NOT(ISERROR(SEARCH("WPSD",J522)))</formula>
    </cfRule>
    <cfRule type="containsText" dxfId="2299" priority="1567" operator="containsText" text="INPRG">
      <formula>NOT(ISERROR(SEARCH("INPRG",J522)))</formula>
    </cfRule>
    <cfRule type="containsText" dxfId="2298" priority="1568" operator="containsText" text="SCHD">
      <formula>NOT(ISERROR(SEARCH("SCHD",J522)))</formula>
    </cfRule>
    <cfRule type="containsText" dxfId="2297" priority="1569" operator="containsText" text="COMP">
      <formula>NOT(ISERROR(SEARCH("COMP",J522)))</formula>
    </cfRule>
  </conditionalFormatting>
  <conditionalFormatting sqref="J522:J524">
    <cfRule type="cellIs" dxfId="2296" priority="1562" operator="equal">
      <formula>"WMAT"</formula>
    </cfRule>
    <cfRule type="cellIs" dxfId="2295" priority="1563" operator="equal">
      <formula>"WMOC"</formula>
    </cfRule>
  </conditionalFormatting>
  <conditionalFormatting sqref="J133:J135">
    <cfRule type="containsText" dxfId="2294" priority="1512" operator="containsText" text="CANCEL">
      <formula>NOT(ISERROR(SEARCH("CANCEL",J133)))</formula>
    </cfRule>
    <cfRule type="containsText" dxfId="2293" priority="1513" operator="containsText" text="INPRG">
      <formula>NOT(ISERROR(SEARCH("INPRG",J133)))</formula>
    </cfRule>
    <cfRule type="containsText" dxfId="2292" priority="1514" operator="containsText" text="WPSD">
      <formula>NOT(ISERROR(SEARCH("WPSD",J133)))</formula>
    </cfRule>
    <cfRule type="containsText" dxfId="2291" priority="1515" operator="containsText" text="INPRG">
      <formula>NOT(ISERROR(SEARCH("INPRG",J133)))</formula>
    </cfRule>
    <cfRule type="containsText" dxfId="2290" priority="1516" operator="containsText" text="SCHD">
      <formula>NOT(ISERROR(SEARCH("SCHD",J133)))</formula>
    </cfRule>
    <cfRule type="containsText" dxfId="2289" priority="1517" operator="containsText" text="COMP">
      <formula>NOT(ISERROR(SEARCH("COMP",J133)))</formula>
    </cfRule>
  </conditionalFormatting>
  <conditionalFormatting sqref="J133:J135">
    <cfRule type="cellIs" dxfId="2288" priority="1510" operator="equal">
      <formula>"WMAT"</formula>
    </cfRule>
    <cfRule type="cellIs" dxfId="2287" priority="1511" operator="equal">
      <formula>"WMOC"</formula>
    </cfRule>
  </conditionalFormatting>
  <conditionalFormatting sqref="C149:C151">
    <cfRule type="duplicateValues" dxfId="2286" priority="11644"/>
  </conditionalFormatting>
  <conditionalFormatting sqref="C148 C142:C146">
    <cfRule type="duplicateValues" dxfId="2285" priority="11841"/>
  </conditionalFormatting>
  <conditionalFormatting sqref="C136">
    <cfRule type="duplicateValues" dxfId="2284" priority="13732"/>
  </conditionalFormatting>
  <conditionalFormatting sqref="C252">
    <cfRule type="duplicateValues" dxfId="2283" priority="15404"/>
  </conditionalFormatting>
  <conditionalFormatting sqref="J750:J758 J716:J748 J630:J714 J760:J779 J781:J797 J799:J807 J812:J824 J809:J810 J826:J856 J861:J894 J858:J859 J896:J897 J899:J908 J1073:J1080 J1032:J1071 J991:J1030 J910:J989 J1082:J1180 J1191:J1221 J1226:J1234 J1224 J1248 J1237:J1245 J1250:J1259 J1261:J1300 J1302:J1331 J1349:J1352 J1357:J1394 J1406:J1410 J1354 J1396:J1403 J2:J419 J421:J628 J1412:J1496 J1335:J1347 J1515:J1528 J1513 J1498:J1511 J1333 J1533:J1564 J1686:J1687 J1567:J1637 J1182:J1189 J1689:J1690 J1692:J1716 J1530:J1531 J1718:J1740 J1742:J1754 J1756:J1764 J1766:J1769 J1640:J1684 J1772:J1796 J1859:J1870 J1873:J1881 J1909:J1923 J1798:J1857 J1883:J1884 J1959 J1925:J1929 J1888:J1906 J1931:J1957 J1962:J2014 J2016:J1048576">
    <cfRule type="cellIs" dxfId="2282" priority="1181" operator="equal">
      <formula>"WPLN"</formula>
    </cfRule>
  </conditionalFormatting>
  <conditionalFormatting sqref="J629">
    <cfRule type="containsText" dxfId="2281" priority="1173" operator="containsText" text="CANCEL">
      <formula>NOT(ISERROR(SEARCH("CANCEL",J629)))</formula>
    </cfRule>
    <cfRule type="containsText" dxfId="2280" priority="1174" operator="containsText" text="INPRG">
      <formula>NOT(ISERROR(SEARCH("INPRG",J629)))</formula>
    </cfRule>
    <cfRule type="containsText" dxfId="2279" priority="1175" operator="containsText" text="WPSD">
      <formula>NOT(ISERROR(SEARCH("WPSD",J629)))</formula>
    </cfRule>
    <cfRule type="containsText" dxfId="2278" priority="1176" operator="containsText" text="INPRG">
      <formula>NOT(ISERROR(SEARCH("INPRG",J629)))</formula>
    </cfRule>
    <cfRule type="containsText" dxfId="2277" priority="1177" operator="containsText" text="SCHD">
      <formula>NOT(ISERROR(SEARCH("SCHD",J629)))</formula>
    </cfRule>
    <cfRule type="containsText" dxfId="2276" priority="1178" operator="containsText" text="COMP">
      <formula>NOT(ISERROR(SEARCH("COMP",J629)))</formula>
    </cfRule>
  </conditionalFormatting>
  <conditionalFormatting sqref="T629">
    <cfRule type="cellIs" dxfId="2275" priority="1172" operator="greaterThan">
      <formula>1</formula>
    </cfRule>
  </conditionalFormatting>
  <conditionalFormatting sqref="J629">
    <cfRule type="cellIs" dxfId="2274" priority="1170" operator="equal">
      <formula>"WMAT"</formula>
    </cfRule>
    <cfRule type="cellIs" dxfId="2273" priority="1171" operator="equal">
      <formula>"WMOC"</formula>
    </cfRule>
  </conditionalFormatting>
  <conditionalFormatting sqref="W629:X629">
    <cfRule type="containsText" dxfId="2272" priority="1168" operator="containsText" text="Update">
      <formula>NOT(ISERROR(SEARCH("Update",W629)))</formula>
    </cfRule>
    <cfRule type="containsText" dxfId="2271" priority="1169" operator="containsText" text="Pending">
      <formula>NOT(ISERROR(SEARCH("Pending",W629)))</formula>
    </cfRule>
  </conditionalFormatting>
  <conditionalFormatting sqref="C629">
    <cfRule type="duplicateValues" dxfId="2270" priority="1179"/>
  </conditionalFormatting>
  <conditionalFormatting sqref="C629">
    <cfRule type="duplicateValues" dxfId="2269" priority="1180"/>
  </conditionalFormatting>
  <conditionalFormatting sqref="J629">
    <cfRule type="cellIs" dxfId="2268" priority="1167" operator="equal">
      <formula>"WPLN"</formula>
    </cfRule>
  </conditionalFormatting>
  <conditionalFormatting sqref="J715">
    <cfRule type="containsText" dxfId="2267" priority="1159" operator="containsText" text="CANCEL">
      <formula>NOT(ISERROR(SEARCH("CANCEL",J715)))</formula>
    </cfRule>
    <cfRule type="containsText" dxfId="2266" priority="1160" operator="containsText" text="INPRG">
      <formula>NOT(ISERROR(SEARCH("INPRG",J715)))</formula>
    </cfRule>
    <cfRule type="containsText" dxfId="2265" priority="1161" operator="containsText" text="WPSD">
      <formula>NOT(ISERROR(SEARCH("WPSD",J715)))</formula>
    </cfRule>
    <cfRule type="containsText" dxfId="2264" priority="1162" operator="containsText" text="INPRG">
      <formula>NOT(ISERROR(SEARCH("INPRG",J715)))</formula>
    </cfRule>
    <cfRule type="containsText" dxfId="2263" priority="1163" operator="containsText" text="SCHD">
      <formula>NOT(ISERROR(SEARCH("SCHD",J715)))</formula>
    </cfRule>
    <cfRule type="containsText" dxfId="2262" priority="1164" operator="containsText" text="COMP">
      <formula>NOT(ISERROR(SEARCH("COMP",J715)))</formula>
    </cfRule>
  </conditionalFormatting>
  <conditionalFormatting sqref="T715">
    <cfRule type="cellIs" dxfId="2261" priority="1158" operator="greaterThan">
      <formula>1</formula>
    </cfRule>
  </conditionalFormatting>
  <conditionalFormatting sqref="J715">
    <cfRule type="cellIs" dxfId="2260" priority="1156" operator="equal">
      <formula>"WMAT"</formula>
    </cfRule>
    <cfRule type="cellIs" dxfId="2259" priority="1157" operator="equal">
      <formula>"WMOC"</formula>
    </cfRule>
  </conditionalFormatting>
  <conditionalFormatting sqref="W715:X715">
    <cfRule type="containsText" dxfId="2258" priority="1154" operator="containsText" text="Update">
      <formula>NOT(ISERROR(SEARCH("Update",W715)))</formula>
    </cfRule>
    <cfRule type="containsText" dxfId="2257" priority="1155" operator="containsText" text="Pending">
      <formula>NOT(ISERROR(SEARCH("Pending",W715)))</formula>
    </cfRule>
  </conditionalFormatting>
  <conditionalFormatting sqref="C715">
    <cfRule type="duplicateValues" dxfId="2256" priority="1165"/>
  </conditionalFormatting>
  <conditionalFormatting sqref="C715">
    <cfRule type="duplicateValues" dxfId="2255" priority="1166"/>
  </conditionalFormatting>
  <conditionalFormatting sqref="J715">
    <cfRule type="cellIs" dxfId="2254" priority="1153" operator="equal">
      <formula>"WPLN"</formula>
    </cfRule>
  </conditionalFormatting>
  <conditionalFormatting sqref="C137:C138">
    <cfRule type="duplicateValues" dxfId="2253" priority="16125"/>
  </conditionalFormatting>
  <conditionalFormatting sqref="S757">
    <cfRule type="cellIs" dxfId="2252" priority="1152" operator="greaterThan">
      <formula>1</formula>
    </cfRule>
  </conditionalFormatting>
  <conditionalFormatting sqref="J759">
    <cfRule type="containsText" dxfId="2251" priority="1144" operator="containsText" text="CANCEL">
      <formula>NOT(ISERROR(SEARCH("CANCEL",J759)))</formula>
    </cfRule>
    <cfRule type="containsText" dxfId="2250" priority="1145" operator="containsText" text="INPRG">
      <formula>NOT(ISERROR(SEARCH("INPRG",J759)))</formula>
    </cfRule>
    <cfRule type="containsText" dxfId="2249" priority="1146" operator="containsText" text="WPSD">
      <formula>NOT(ISERROR(SEARCH("WPSD",J759)))</formula>
    </cfRule>
    <cfRule type="containsText" dxfId="2248" priority="1147" operator="containsText" text="INPRG">
      <formula>NOT(ISERROR(SEARCH("INPRG",J759)))</formula>
    </cfRule>
    <cfRule type="containsText" dxfId="2247" priority="1148" operator="containsText" text="SCHD">
      <formula>NOT(ISERROR(SEARCH("SCHD",J759)))</formula>
    </cfRule>
    <cfRule type="containsText" dxfId="2246" priority="1149" operator="containsText" text="COMP">
      <formula>NOT(ISERROR(SEARCH("COMP",J759)))</formula>
    </cfRule>
  </conditionalFormatting>
  <conditionalFormatting sqref="T759">
    <cfRule type="cellIs" dxfId="2245" priority="1143" operator="greaterThan">
      <formula>1</formula>
    </cfRule>
  </conditionalFormatting>
  <conditionalFormatting sqref="J759">
    <cfRule type="cellIs" dxfId="2244" priority="1141" operator="equal">
      <formula>"WMAT"</formula>
    </cfRule>
    <cfRule type="cellIs" dxfId="2243" priority="1142" operator="equal">
      <formula>"WMOC"</formula>
    </cfRule>
  </conditionalFormatting>
  <conditionalFormatting sqref="W759:X759">
    <cfRule type="containsText" dxfId="2242" priority="1139" operator="containsText" text="Update">
      <formula>NOT(ISERROR(SEARCH("Update",W759)))</formula>
    </cfRule>
    <cfRule type="containsText" dxfId="2241" priority="1140" operator="containsText" text="Pending">
      <formula>NOT(ISERROR(SEARCH("Pending",W759)))</formula>
    </cfRule>
  </conditionalFormatting>
  <conditionalFormatting sqref="C759">
    <cfRule type="duplicateValues" dxfId="2240" priority="1150"/>
  </conditionalFormatting>
  <conditionalFormatting sqref="C759">
    <cfRule type="duplicateValues" dxfId="2239" priority="1151"/>
  </conditionalFormatting>
  <conditionalFormatting sqref="J759">
    <cfRule type="cellIs" dxfId="2238" priority="1138" operator="equal">
      <formula>"WPLN"</formula>
    </cfRule>
  </conditionalFormatting>
  <conditionalFormatting sqref="J749">
    <cfRule type="containsText" dxfId="2237" priority="1130" operator="containsText" text="CANCEL">
      <formula>NOT(ISERROR(SEARCH("CANCEL",J749)))</formula>
    </cfRule>
    <cfRule type="containsText" dxfId="2236" priority="1131" operator="containsText" text="INPRG">
      <formula>NOT(ISERROR(SEARCH("INPRG",J749)))</formula>
    </cfRule>
    <cfRule type="containsText" dxfId="2235" priority="1132" operator="containsText" text="WPSD">
      <formula>NOT(ISERROR(SEARCH("WPSD",J749)))</formula>
    </cfRule>
    <cfRule type="containsText" dxfId="2234" priority="1133" operator="containsText" text="INPRG">
      <formula>NOT(ISERROR(SEARCH("INPRG",J749)))</formula>
    </cfRule>
    <cfRule type="containsText" dxfId="2233" priority="1134" operator="containsText" text="SCHD">
      <formula>NOT(ISERROR(SEARCH("SCHD",J749)))</formula>
    </cfRule>
    <cfRule type="containsText" dxfId="2232" priority="1135" operator="containsText" text="COMP">
      <formula>NOT(ISERROR(SEARCH("COMP",J749)))</formula>
    </cfRule>
  </conditionalFormatting>
  <conditionalFormatting sqref="T749">
    <cfRule type="cellIs" dxfId="2231" priority="1129" operator="greaterThan">
      <formula>1</formula>
    </cfRule>
  </conditionalFormatting>
  <conditionalFormatting sqref="J749">
    <cfRule type="cellIs" dxfId="2230" priority="1127" operator="equal">
      <formula>"WMAT"</formula>
    </cfRule>
    <cfRule type="cellIs" dxfId="2229" priority="1128" operator="equal">
      <formula>"WMOC"</formula>
    </cfRule>
  </conditionalFormatting>
  <conditionalFormatting sqref="W749:X749">
    <cfRule type="containsText" dxfId="2228" priority="1125" operator="containsText" text="Update">
      <formula>NOT(ISERROR(SEARCH("Update",W749)))</formula>
    </cfRule>
    <cfRule type="containsText" dxfId="2227" priority="1126" operator="containsText" text="Pending">
      <formula>NOT(ISERROR(SEARCH("Pending",W749)))</formula>
    </cfRule>
  </conditionalFormatting>
  <conditionalFormatting sqref="C749">
    <cfRule type="duplicateValues" dxfId="2226" priority="1136"/>
  </conditionalFormatting>
  <conditionalFormatting sqref="C749">
    <cfRule type="duplicateValues" dxfId="2225" priority="1137"/>
  </conditionalFormatting>
  <conditionalFormatting sqref="J749">
    <cfRule type="cellIs" dxfId="2224" priority="1124" operator="equal">
      <formula>"WPLN"</formula>
    </cfRule>
  </conditionalFormatting>
  <conditionalFormatting sqref="C139:C141">
    <cfRule type="duplicateValues" dxfId="2223" priority="16149"/>
  </conditionalFormatting>
  <conditionalFormatting sqref="C131:C135">
    <cfRule type="duplicateValues" dxfId="2222" priority="16173"/>
  </conditionalFormatting>
  <conditionalFormatting sqref="C131:C133">
    <cfRule type="duplicateValues" dxfId="2221" priority="16189"/>
  </conditionalFormatting>
  <conditionalFormatting sqref="J798">
    <cfRule type="containsText" dxfId="2220" priority="1116" operator="containsText" text="CANCEL">
      <formula>NOT(ISERROR(SEARCH("CANCEL",J798)))</formula>
    </cfRule>
    <cfRule type="containsText" dxfId="2219" priority="1117" operator="containsText" text="INPRG">
      <formula>NOT(ISERROR(SEARCH("INPRG",J798)))</formula>
    </cfRule>
    <cfRule type="containsText" dxfId="2218" priority="1118" operator="containsText" text="WPSD">
      <formula>NOT(ISERROR(SEARCH("WPSD",J798)))</formula>
    </cfRule>
    <cfRule type="containsText" dxfId="2217" priority="1119" operator="containsText" text="INPRG">
      <formula>NOT(ISERROR(SEARCH("INPRG",J798)))</formula>
    </cfRule>
    <cfRule type="containsText" dxfId="2216" priority="1120" operator="containsText" text="SCHD">
      <formula>NOT(ISERROR(SEARCH("SCHD",J798)))</formula>
    </cfRule>
    <cfRule type="containsText" dxfId="2215" priority="1121" operator="containsText" text="COMP">
      <formula>NOT(ISERROR(SEARCH("COMP",J798)))</formula>
    </cfRule>
  </conditionalFormatting>
  <conditionalFormatting sqref="T798">
    <cfRule type="cellIs" dxfId="2214" priority="1115" operator="greaterThan">
      <formula>1</formula>
    </cfRule>
  </conditionalFormatting>
  <conditionalFormatting sqref="J798">
    <cfRule type="cellIs" dxfId="2213" priority="1113" operator="equal">
      <formula>"WMAT"</formula>
    </cfRule>
    <cfRule type="cellIs" dxfId="2212" priority="1114" operator="equal">
      <formula>"WMOC"</formula>
    </cfRule>
  </conditionalFormatting>
  <conditionalFormatting sqref="W798:X798">
    <cfRule type="containsText" dxfId="2211" priority="1111" operator="containsText" text="Update">
      <formula>NOT(ISERROR(SEARCH("Update",W798)))</formula>
    </cfRule>
    <cfRule type="containsText" dxfId="2210" priority="1112" operator="containsText" text="Pending">
      <formula>NOT(ISERROR(SEARCH("Pending",W798)))</formula>
    </cfRule>
  </conditionalFormatting>
  <conditionalFormatting sqref="C798">
    <cfRule type="duplicateValues" dxfId="2209" priority="1122"/>
  </conditionalFormatting>
  <conditionalFormatting sqref="C798">
    <cfRule type="duplicateValues" dxfId="2208" priority="1123"/>
  </conditionalFormatting>
  <conditionalFormatting sqref="J798">
    <cfRule type="cellIs" dxfId="2207" priority="1110" operator="equal">
      <formula>"WPLN"</formula>
    </cfRule>
  </conditionalFormatting>
  <conditionalFormatting sqref="J780">
    <cfRule type="containsText" dxfId="2206" priority="1102" operator="containsText" text="CANCEL">
      <formula>NOT(ISERROR(SEARCH("CANCEL",J780)))</formula>
    </cfRule>
    <cfRule type="containsText" dxfId="2205" priority="1103" operator="containsText" text="INPRG">
      <formula>NOT(ISERROR(SEARCH("INPRG",J780)))</formula>
    </cfRule>
    <cfRule type="containsText" dxfId="2204" priority="1104" operator="containsText" text="WPSD">
      <formula>NOT(ISERROR(SEARCH("WPSD",J780)))</formula>
    </cfRule>
    <cfRule type="containsText" dxfId="2203" priority="1105" operator="containsText" text="INPRG">
      <formula>NOT(ISERROR(SEARCH("INPRG",J780)))</formula>
    </cfRule>
    <cfRule type="containsText" dxfId="2202" priority="1106" operator="containsText" text="SCHD">
      <formula>NOT(ISERROR(SEARCH("SCHD",J780)))</formula>
    </cfRule>
    <cfRule type="containsText" dxfId="2201" priority="1107" operator="containsText" text="COMP">
      <formula>NOT(ISERROR(SEARCH("COMP",J780)))</formula>
    </cfRule>
  </conditionalFormatting>
  <conditionalFormatting sqref="T780">
    <cfRule type="cellIs" dxfId="2200" priority="1101" operator="greaterThan">
      <formula>1</formula>
    </cfRule>
  </conditionalFormatting>
  <conditionalFormatting sqref="J780">
    <cfRule type="cellIs" dxfId="2199" priority="1099" operator="equal">
      <formula>"WMAT"</formula>
    </cfRule>
    <cfRule type="cellIs" dxfId="2198" priority="1100" operator="equal">
      <formula>"WMOC"</formula>
    </cfRule>
  </conditionalFormatting>
  <conditionalFormatting sqref="W780:X780">
    <cfRule type="containsText" dxfId="2197" priority="1097" operator="containsText" text="Update">
      <formula>NOT(ISERROR(SEARCH("Update",W780)))</formula>
    </cfRule>
    <cfRule type="containsText" dxfId="2196" priority="1098" operator="containsText" text="Pending">
      <formula>NOT(ISERROR(SEARCH("Pending",W780)))</formula>
    </cfRule>
  </conditionalFormatting>
  <conditionalFormatting sqref="C780">
    <cfRule type="duplicateValues" dxfId="2195" priority="1108"/>
  </conditionalFormatting>
  <conditionalFormatting sqref="C780">
    <cfRule type="duplicateValues" dxfId="2194" priority="1109"/>
  </conditionalFormatting>
  <conditionalFormatting sqref="J780">
    <cfRule type="cellIs" dxfId="2193" priority="1096" operator="equal">
      <formula>"WPLN"</formula>
    </cfRule>
  </conditionalFormatting>
  <conditionalFormatting sqref="J825">
    <cfRule type="containsText" dxfId="2192" priority="1088" operator="containsText" text="CANCEL">
      <formula>NOT(ISERROR(SEARCH("CANCEL",J825)))</formula>
    </cfRule>
    <cfRule type="containsText" dxfId="2191" priority="1089" operator="containsText" text="INPRG">
      <formula>NOT(ISERROR(SEARCH("INPRG",J825)))</formula>
    </cfRule>
    <cfRule type="containsText" dxfId="2190" priority="1090" operator="containsText" text="WPSD">
      <formula>NOT(ISERROR(SEARCH("WPSD",J825)))</formula>
    </cfRule>
    <cfRule type="containsText" dxfId="2189" priority="1091" operator="containsText" text="INPRG">
      <formula>NOT(ISERROR(SEARCH("INPRG",J825)))</formula>
    </cfRule>
    <cfRule type="containsText" dxfId="2188" priority="1092" operator="containsText" text="SCHD">
      <formula>NOT(ISERROR(SEARCH("SCHD",J825)))</formula>
    </cfRule>
    <cfRule type="containsText" dxfId="2187" priority="1093" operator="containsText" text="COMP">
      <formula>NOT(ISERROR(SEARCH("COMP",J825)))</formula>
    </cfRule>
  </conditionalFormatting>
  <conditionalFormatting sqref="T825">
    <cfRule type="cellIs" dxfId="2186" priority="1087" operator="greaterThan">
      <formula>1</formula>
    </cfRule>
  </conditionalFormatting>
  <conditionalFormatting sqref="J825">
    <cfRule type="cellIs" dxfId="2185" priority="1085" operator="equal">
      <formula>"WMAT"</formula>
    </cfRule>
    <cfRule type="cellIs" dxfId="2184" priority="1086" operator="equal">
      <formula>"WMOC"</formula>
    </cfRule>
  </conditionalFormatting>
  <conditionalFormatting sqref="W825:X825">
    <cfRule type="containsText" dxfId="2183" priority="1083" operator="containsText" text="Update">
      <formula>NOT(ISERROR(SEARCH("Update",W825)))</formula>
    </cfRule>
    <cfRule type="containsText" dxfId="2182" priority="1084" operator="containsText" text="Pending">
      <formula>NOT(ISERROR(SEARCH("Pending",W825)))</formula>
    </cfRule>
  </conditionalFormatting>
  <conditionalFormatting sqref="C825">
    <cfRule type="duplicateValues" dxfId="2181" priority="1094"/>
  </conditionalFormatting>
  <conditionalFormatting sqref="C825">
    <cfRule type="duplicateValues" dxfId="2180" priority="1095"/>
  </conditionalFormatting>
  <conditionalFormatting sqref="J825">
    <cfRule type="cellIs" dxfId="2179" priority="1082" operator="equal">
      <formula>"WPLN"</formula>
    </cfRule>
  </conditionalFormatting>
  <conditionalFormatting sqref="J811">
    <cfRule type="containsText" dxfId="2178" priority="1074" operator="containsText" text="CANCEL">
      <formula>NOT(ISERROR(SEARCH("CANCEL",J811)))</formula>
    </cfRule>
    <cfRule type="containsText" dxfId="2177" priority="1075" operator="containsText" text="INPRG">
      <formula>NOT(ISERROR(SEARCH("INPRG",J811)))</formula>
    </cfRule>
    <cfRule type="containsText" dxfId="2176" priority="1076" operator="containsText" text="WPSD">
      <formula>NOT(ISERROR(SEARCH("WPSD",J811)))</formula>
    </cfRule>
    <cfRule type="containsText" dxfId="2175" priority="1077" operator="containsText" text="INPRG">
      <formula>NOT(ISERROR(SEARCH("INPRG",J811)))</formula>
    </cfRule>
    <cfRule type="containsText" dxfId="2174" priority="1078" operator="containsText" text="SCHD">
      <formula>NOT(ISERROR(SEARCH("SCHD",J811)))</formula>
    </cfRule>
    <cfRule type="containsText" dxfId="2173" priority="1079" operator="containsText" text="COMP">
      <formula>NOT(ISERROR(SEARCH("COMP",J811)))</formula>
    </cfRule>
  </conditionalFormatting>
  <conditionalFormatting sqref="T811">
    <cfRule type="cellIs" dxfId="2172" priority="1073" operator="greaterThan">
      <formula>1</formula>
    </cfRule>
  </conditionalFormatting>
  <conditionalFormatting sqref="J811">
    <cfRule type="cellIs" dxfId="2171" priority="1071" operator="equal">
      <formula>"WMAT"</formula>
    </cfRule>
    <cfRule type="cellIs" dxfId="2170" priority="1072" operator="equal">
      <formula>"WMOC"</formula>
    </cfRule>
  </conditionalFormatting>
  <conditionalFormatting sqref="W811:X811">
    <cfRule type="containsText" dxfId="2169" priority="1069" operator="containsText" text="Update">
      <formula>NOT(ISERROR(SEARCH("Update",W811)))</formula>
    </cfRule>
    <cfRule type="containsText" dxfId="2168" priority="1070" operator="containsText" text="Pending">
      <formula>NOT(ISERROR(SEARCH("Pending",W811)))</formula>
    </cfRule>
  </conditionalFormatting>
  <conditionalFormatting sqref="C811">
    <cfRule type="duplicateValues" dxfId="2167" priority="1080"/>
  </conditionalFormatting>
  <conditionalFormatting sqref="C811">
    <cfRule type="duplicateValues" dxfId="2166" priority="1081"/>
  </conditionalFormatting>
  <conditionalFormatting sqref="J811">
    <cfRule type="cellIs" dxfId="2165" priority="1068" operator="equal">
      <formula>"WPLN"</formula>
    </cfRule>
  </conditionalFormatting>
  <conditionalFormatting sqref="J808">
    <cfRule type="containsText" dxfId="2164" priority="1060" operator="containsText" text="CANCEL">
      <formula>NOT(ISERROR(SEARCH("CANCEL",J808)))</formula>
    </cfRule>
    <cfRule type="containsText" dxfId="2163" priority="1061" operator="containsText" text="INPRG">
      <formula>NOT(ISERROR(SEARCH("INPRG",J808)))</formula>
    </cfRule>
    <cfRule type="containsText" dxfId="2162" priority="1062" operator="containsText" text="WPSD">
      <formula>NOT(ISERROR(SEARCH("WPSD",J808)))</formula>
    </cfRule>
    <cfRule type="containsText" dxfId="2161" priority="1063" operator="containsText" text="INPRG">
      <formula>NOT(ISERROR(SEARCH("INPRG",J808)))</formula>
    </cfRule>
    <cfRule type="containsText" dxfId="2160" priority="1064" operator="containsText" text="SCHD">
      <formula>NOT(ISERROR(SEARCH("SCHD",J808)))</formula>
    </cfRule>
    <cfRule type="containsText" dxfId="2159" priority="1065" operator="containsText" text="COMP">
      <formula>NOT(ISERROR(SEARCH("COMP",J808)))</formula>
    </cfRule>
  </conditionalFormatting>
  <conditionalFormatting sqref="T808">
    <cfRule type="cellIs" dxfId="2158" priority="1059" operator="greaterThan">
      <formula>1</formula>
    </cfRule>
  </conditionalFormatting>
  <conditionalFormatting sqref="J808">
    <cfRule type="cellIs" dxfId="2157" priority="1057" operator="equal">
      <formula>"WMAT"</formula>
    </cfRule>
    <cfRule type="cellIs" dxfId="2156" priority="1058" operator="equal">
      <formula>"WMOC"</formula>
    </cfRule>
  </conditionalFormatting>
  <conditionalFormatting sqref="W808:X808">
    <cfRule type="containsText" dxfId="2155" priority="1055" operator="containsText" text="Update">
      <formula>NOT(ISERROR(SEARCH("Update",W808)))</formula>
    </cfRule>
    <cfRule type="containsText" dxfId="2154" priority="1056" operator="containsText" text="Pending">
      <formula>NOT(ISERROR(SEARCH("Pending",W808)))</formula>
    </cfRule>
  </conditionalFormatting>
  <conditionalFormatting sqref="C808">
    <cfRule type="duplicateValues" dxfId="2153" priority="1066"/>
  </conditionalFormatting>
  <conditionalFormatting sqref="C808">
    <cfRule type="duplicateValues" dxfId="2152" priority="1067"/>
  </conditionalFormatting>
  <conditionalFormatting sqref="J808">
    <cfRule type="cellIs" dxfId="2151" priority="1054" operator="equal">
      <formula>"WPLN"</formula>
    </cfRule>
  </conditionalFormatting>
  <conditionalFormatting sqref="J860">
    <cfRule type="containsText" dxfId="2150" priority="1046" operator="containsText" text="CANCEL">
      <formula>NOT(ISERROR(SEARCH("CANCEL",J860)))</formula>
    </cfRule>
    <cfRule type="containsText" dxfId="2149" priority="1047" operator="containsText" text="INPRG">
      <formula>NOT(ISERROR(SEARCH("INPRG",J860)))</formula>
    </cfRule>
    <cfRule type="containsText" dxfId="2148" priority="1048" operator="containsText" text="WPSD">
      <formula>NOT(ISERROR(SEARCH("WPSD",J860)))</formula>
    </cfRule>
    <cfRule type="containsText" dxfId="2147" priority="1049" operator="containsText" text="INPRG">
      <formula>NOT(ISERROR(SEARCH("INPRG",J860)))</formula>
    </cfRule>
    <cfRule type="containsText" dxfId="2146" priority="1050" operator="containsText" text="SCHD">
      <formula>NOT(ISERROR(SEARCH("SCHD",J860)))</formula>
    </cfRule>
    <cfRule type="containsText" dxfId="2145" priority="1051" operator="containsText" text="COMP">
      <formula>NOT(ISERROR(SEARCH("COMP",J860)))</formula>
    </cfRule>
  </conditionalFormatting>
  <conditionalFormatting sqref="T860">
    <cfRule type="cellIs" dxfId="2144" priority="1045" operator="greaterThan">
      <formula>1</formula>
    </cfRule>
  </conditionalFormatting>
  <conditionalFormatting sqref="J860">
    <cfRule type="cellIs" dxfId="2143" priority="1043" operator="equal">
      <formula>"WMAT"</formula>
    </cfRule>
    <cfRule type="cellIs" dxfId="2142" priority="1044" operator="equal">
      <formula>"WMOC"</formula>
    </cfRule>
  </conditionalFormatting>
  <conditionalFormatting sqref="W860:X860">
    <cfRule type="containsText" dxfId="2141" priority="1041" operator="containsText" text="Update">
      <formula>NOT(ISERROR(SEARCH("Update",W860)))</formula>
    </cfRule>
    <cfRule type="containsText" dxfId="2140" priority="1042" operator="containsText" text="Pending">
      <formula>NOT(ISERROR(SEARCH("Pending",W860)))</formula>
    </cfRule>
  </conditionalFormatting>
  <conditionalFormatting sqref="C860">
    <cfRule type="duplicateValues" dxfId="2139" priority="1052"/>
  </conditionalFormatting>
  <conditionalFormatting sqref="C860">
    <cfRule type="duplicateValues" dxfId="2138" priority="1053"/>
  </conditionalFormatting>
  <conditionalFormatting sqref="J860">
    <cfRule type="cellIs" dxfId="2137" priority="1040" operator="equal">
      <formula>"WPLN"</formula>
    </cfRule>
  </conditionalFormatting>
  <conditionalFormatting sqref="J857">
    <cfRule type="containsText" dxfId="2136" priority="1032" operator="containsText" text="CANCEL">
      <formula>NOT(ISERROR(SEARCH("CANCEL",J857)))</formula>
    </cfRule>
    <cfRule type="containsText" dxfId="2135" priority="1033" operator="containsText" text="INPRG">
      <formula>NOT(ISERROR(SEARCH("INPRG",J857)))</formula>
    </cfRule>
    <cfRule type="containsText" dxfId="2134" priority="1034" operator="containsText" text="WPSD">
      <formula>NOT(ISERROR(SEARCH("WPSD",J857)))</formula>
    </cfRule>
    <cfRule type="containsText" dxfId="2133" priority="1035" operator="containsText" text="INPRG">
      <formula>NOT(ISERROR(SEARCH("INPRG",J857)))</formula>
    </cfRule>
    <cfRule type="containsText" dxfId="2132" priority="1036" operator="containsText" text="SCHD">
      <formula>NOT(ISERROR(SEARCH("SCHD",J857)))</formula>
    </cfRule>
    <cfRule type="containsText" dxfId="2131" priority="1037" operator="containsText" text="COMP">
      <formula>NOT(ISERROR(SEARCH("COMP",J857)))</formula>
    </cfRule>
  </conditionalFormatting>
  <conditionalFormatting sqref="T857">
    <cfRule type="cellIs" dxfId="2130" priority="1031" operator="greaterThan">
      <formula>1</formula>
    </cfRule>
  </conditionalFormatting>
  <conditionalFormatting sqref="J857">
    <cfRule type="cellIs" dxfId="2129" priority="1029" operator="equal">
      <formula>"WMAT"</formula>
    </cfRule>
    <cfRule type="cellIs" dxfId="2128" priority="1030" operator="equal">
      <formula>"WMOC"</formula>
    </cfRule>
  </conditionalFormatting>
  <conditionalFormatting sqref="W857:X857">
    <cfRule type="containsText" dxfId="2127" priority="1027" operator="containsText" text="Update">
      <formula>NOT(ISERROR(SEARCH("Update",W857)))</formula>
    </cfRule>
    <cfRule type="containsText" dxfId="2126" priority="1028" operator="containsText" text="Pending">
      <formula>NOT(ISERROR(SEARCH("Pending",W857)))</formula>
    </cfRule>
  </conditionalFormatting>
  <conditionalFormatting sqref="C857">
    <cfRule type="duplicateValues" dxfId="2125" priority="1038"/>
  </conditionalFormatting>
  <conditionalFormatting sqref="C857">
    <cfRule type="duplicateValues" dxfId="2124" priority="1039"/>
  </conditionalFormatting>
  <conditionalFormatting sqref="J857">
    <cfRule type="cellIs" dxfId="2123" priority="1026" operator="equal">
      <formula>"WPLN"</formula>
    </cfRule>
  </conditionalFormatting>
  <conditionalFormatting sqref="J895">
    <cfRule type="containsText" dxfId="2122" priority="1018" operator="containsText" text="CANCEL">
      <formula>NOT(ISERROR(SEARCH("CANCEL",J895)))</formula>
    </cfRule>
    <cfRule type="containsText" dxfId="2121" priority="1019" operator="containsText" text="INPRG">
      <formula>NOT(ISERROR(SEARCH("INPRG",J895)))</formula>
    </cfRule>
    <cfRule type="containsText" dxfId="2120" priority="1020" operator="containsText" text="WPSD">
      <formula>NOT(ISERROR(SEARCH("WPSD",J895)))</formula>
    </cfRule>
    <cfRule type="containsText" dxfId="2119" priority="1021" operator="containsText" text="INPRG">
      <formula>NOT(ISERROR(SEARCH("INPRG",J895)))</formula>
    </cfRule>
    <cfRule type="containsText" dxfId="2118" priority="1022" operator="containsText" text="SCHD">
      <formula>NOT(ISERROR(SEARCH("SCHD",J895)))</formula>
    </cfRule>
    <cfRule type="containsText" dxfId="2117" priority="1023" operator="containsText" text="COMP">
      <formula>NOT(ISERROR(SEARCH("COMP",J895)))</formula>
    </cfRule>
  </conditionalFormatting>
  <conditionalFormatting sqref="T895">
    <cfRule type="cellIs" dxfId="2116" priority="1017" operator="greaterThan">
      <formula>1</formula>
    </cfRule>
  </conditionalFormatting>
  <conditionalFormatting sqref="J895">
    <cfRule type="cellIs" dxfId="2115" priority="1015" operator="equal">
      <formula>"WMAT"</formula>
    </cfRule>
    <cfRule type="cellIs" dxfId="2114" priority="1016" operator="equal">
      <formula>"WMOC"</formula>
    </cfRule>
  </conditionalFormatting>
  <conditionalFormatting sqref="W895:X895">
    <cfRule type="containsText" dxfId="2113" priority="1013" operator="containsText" text="Update">
      <formula>NOT(ISERROR(SEARCH("Update",W895)))</formula>
    </cfRule>
    <cfRule type="containsText" dxfId="2112" priority="1014" operator="containsText" text="Pending">
      <formula>NOT(ISERROR(SEARCH("Pending",W895)))</formula>
    </cfRule>
  </conditionalFormatting>
  <conditionalFormatting sqref="C895">
    <cfRule type="duplicateValues" dxfId="2111" priority="1024"/>
  </conditionalFormatting>
  <conditionalFormatting sqref="C895">
    <cfRule type="duplicateValues" dxfId="2110" priority="1025"/>
  </conditionalFormatting>
  <conditionalFormatting sqref="J895">
    <cfRule type="cellIs" dxfId="2109" priority="1012" operator="equal">
      <formula>"WPLN"</formula>
    </cfRule>
  </conditionalFormatting>
  <conditionalFormatting sqref="S910">
    <cfRule type="cellIs" dxfId="2108" priority="1011" operator="greaterThan">
      <formula>1</formula>
    </cfRule>
  </conditionalFormatting>
  <conditionalFormatting sqref="J909">
    <cfRule type="containsText" dxfId="2107" priority="1003" operator="containsText" text="CANCEL">
      <formula>NOT(ISERROR(SEARCH("CANCEL",J909)))</formula>
    </cfRule>
    <cfRule type="containsText" dxfId="2106" priority="1004" operator="containsText" text="INPRG">
      <formula>NOT(ISERROR(SEARCH("INPRG",J909)))</formula>
    </cfRule>
    <cfRule type="containsText" dxfId="2105" priority="1005" operator="containsText" text="WPSD">
      <formula>NOT(ISERROR(SEARCH("WPSD",J909)))</formula>
    </cfRule>
    <cfRule type="containsText" dxfId="2104" priority="1006" operator="containsText" text="INPRG">
      <formula>NOT(ISERROR(SEARCH("INPRG",J909)))</formula>
    </cfRule>
    <cfRule type="containsText" dxfId="2103" priority="1007" operator="containsText" text="SCHD">
      <formula>NOT(ISERROR(SEARCH("SCHD",J909)))</formula>
    </cfRule>
    <cfRule type="containsText" dxfId="2102" priority="1008" operator="containsText" text="COMP">
      <formula>NOT(ISERROR(SEARCH("COMP",J909)))</formula>
    </cfRule>
  </conditionalFormatting>
  <conditionalFormatting sqref="T909">
    <cfRule type="cellIs" dxfId="2101" priority="1002" operator="greaterThan">
      <formula>1</formula>
    </cfRule>
  </conditionalFormatting>
  <conditionalFormatting sqref="J909">
    <cfRule type="cellIs" dxfId="2100" priority="1000" operator="equal">
      <formula>"WMAT"</formula>
    </cfRule>
    <cfRule type="cellIs" dxfId="2099" priority="1001" operator="equal">
      <formula>"WMOC"</formula>
    </cfRule>
  </conditionalFormatting>
  <conditionalFormatting sqref="W909:X909">
    <cfRule type="containsText" dxfId="2098" priority="998" operator="containsText" text="Update">
      <formula>NOT(ISERROR(SEARCH("Update",W909)))</formula>
    </cfRule>
    <cfRule type="containsText" dxfId="2097" priority="999" operator="containsText" text="Pending">
      <formula>NOT(ISERROR(SEARCH("Pending",W909)))</formula>
    </cfRule>
  </conditionalFormatting>
  <conditionalFormatting sqref="C909">
    <cfRule type="duplicateValues" dxfId="2096" priority="1009"/>
  </conditionalFormatting>
  <conditionalFormatting sqref="C909">
    <cfRule type="duplicateValues" dxfId="2095" priority="1010"/>
  </conditionalFormatting>
  <conditionalFormatting sqref="J909">
    <cfRule type="cellIs" dxfId="2094" priority="997" operator="equal">
      <formula>"WPLN"</formula>
    </cfRule>
  </conditionalFormatting>
  <conditionalFormatting sqref="S909">
    <cfRule type="cellIs" dxfId="2093" priority="996" operator="greaterThan">
      <formula>1</formula>
    </cfRule>
  </conditionalFormatting>
  <conditionalFormatting sqref="J898">
    <cfRule type="containsText" dxfId="2092" priority="988" operator="containsText" text="CANCEL">
      <formula>NOT(ISERROR(SEARCH("CANCEL",J898)))</formula>
    </cfRule>
    <cfRule type="containsText" dxfId="2091" priority="989" operator="containsText" text="INPRG">
      <formula>NOT(ISERROR(SEARCH("INPRG",J898)))</formula>
    </cfRule>
    <cfRule type="containsText" dxfId="2090" priority="990" operator="containsText" text="WPSD">
      <formula>NOT(ISERROR(SEARCH("WPSD",J898)))</formula>
    </cfRule>
    <cfRule type="containsText" dxfId="2089" priority="991" operator="containsText" text="INPRG">
      <formula>NOT(ISERROR(SEARCH("INPRG",J898)))</formula>
    </cfRule>
    <cfRule type="containsText" dxfId="2088" priority="992" operator="containsText" text="SCHD">
      <formula>NOT(ISERROR(SEARCH("SCHD",J898)))</formula>
    </cfRule>
    <cfRule type="containsText" dxfId="2087" priority="993" operator="containsText" text="COMP">
      <formula>NOT(ISERROR(SEARCH("COMP",J898)))</formula>
    </cfRule>
  </conditionalFormatting>
  <conditionalFormatting sqref="T898">
    <cfRule type="cellIs" dxfId="2086" priority="987" operator="greaterThan">
      <formula>1</formula>
    </cfRule>
  </conditionalFormatting>
  <conditionalFormatting sqref="J898">
    <cfRule type="cellIs" dxfId="2085" priority="985" operator="equal">
      <formula>"WMAT"</formula>
    </cfRule>
    <cfRule type="cellIs" dxfId="2084" priority="986" operator="equal">
      <formula>"WMOC"</formula>
    </cfRule>
  </conditionalFormatting>
  <conditionalFormatting sqref="W898:X898">
    <cfRule type="containsText" dxfId="2083" priority="983" operator="containsText" text="Update">
      <formula>NOT(ISERROR(SEARCH("Update",W898)))</formula>
    </cfRule>
    <cfRule type="containsText" dxfId="2082" priority="984" operator="containsText" text="Pending">
      <formula>NOT(ISERROR(SEARCH("Pending",W898)))</formula>
    </cfRule>
  </conditionalFormatting>
  <conditionalFormatting sqref="C898">
    <cfRule type="duplicateValues" dxfId="2081" priority="994"/>
  </conditionalFormatting>
  <conditionalFormatting sqref="C898">
    <cfRule type="duplicateValues" dxfId="2080" priority="995"/>
  </conditionalFormatting>
  <conditionalFormatting sqref="J898">
    <cfRule type="cellIs" dxfId="2079" priority="982" operator="equal">
      <formula>"WPLN"</formula>
    </cfRule>
  </conditionalFormatting>
  <conditionalFormatting sqref="S1007">
    <cfRule type="cellIs" dxfId="2078" priority="981" operator="greaterThan">
      <formula>1</formula>
    </cfRule>
  </conditionalFormatting>
  <conditionalFormatting sqref="J1031">
    <cfRule type="containsText" dxfId="2077" priority="973" operator="containsText" text="CANCEL">
      <formula>NOT(ISERROR(SEARCH("CANCEL",J1031)))</formula>
    </cfRule>
    <cfRule type="containsText" dxfId="2076" priority="974" operator="containsText" text="INPRG">
      <formula>NOT(ISERROR(SEARCH("INPRG",J1031)))</formula>
    </cfRule>
    <cfRule type="containsText" dxfId="2075" priority="975" operator="containsText" text="WPSD">
      <formula>NOT(ISERROR(SEARCH("WPSD",J1031)))</formula>
    </cfRule>
    <cfRule type="containsText" dxfId="2074" priority="976" operator="containsText" text="INPRG">
      <formula>NOT(ISERROR(SEARCH("INPRG",J1031)))</formula>
    </cfRule>
    <cfRule type="containsText" dxfId="2073" priority="977" operator="containsText" text="SCHD">
      <formula>NOT(ISERROR(SEARCH("SCHD",J1031)))</formula>
    </cfRule>
    <cfRule type="containsText" dxfId="2072" priority="978" operator="containsText" text="COMP">
      <formula>NOT(ISERROR(SEARCH("COMP",J1031)))</formula>
    </cfRule>
  </conditionalFormatting>
  <conditionalFormatting sqref="T1031">
    <cfRule type="cellIs" dxfId="2071" priority="972" operator="greaterThan">
      <formula>1</formula>
    </cfRule>
  </conditionalFormatting>
  <conditionalFormatting sqref="J1031">
    <cfRule type="cellIs" dxfId="2070" priority="970" operator="equal">
      <formula>"WMAT"</formula>
    </cfRule>
    <cfRule type="cellIs" dxfId="2069" priority="971" operator="equal">
      <formula>"WMOC"</formula>
    </cfRule>
  </conditionalFormatting>
  <conditionalFormatting sqref="W1031:X1031">
    <cfRule type="containsText" dxfId="2068" priority="968" operator="containsText" text="Update">
      <formula>NOT(ISERROR(SEARCH("Update",W1031)))</formula>
    </cfRule>
    <cfRule type="containsText" dxfId="2067" priority="969" operator="containsText" text="Pending">
      <formula>NOT(ISERROR(SEARCH("Pending",W1031)))</formula>
    </cfRule>
  </conditionalFormatting>
  <conditionalFormatting sqref="C1031">
    <cfRule type="duplicateValues" dxfId="2066" priority="979"/>
  </conditionalFormatting>
  <conditionalFormatting sqref="C1031">
    <cfRule type="duplicateValues" dxfId="2065" priority="980"/>
  </conditionalFormatting>
  <conditionalFormatting sqref="J1031">
    <cfRule type="cellIs" dxfId="2064" priority="967" operator="equal">
      <formula>"WPLN"</formula>
    </cfRule>
  </conditionalFormatting>
  <conditionalFormatting sqref="J1081">
    <cfRule type="containsText" dxfId="2063" priority="959" operator="containsText" text="CANCEL">
      <formula>NOT(ISERROR(SEARCH("CANCEL",J1081)))</formula>
    </cfRule>
    <cfRule type="containsText" dxfId="2062" priority="960" operator="containsText" text="INPRG">
      <formula>NOT(ISERROR(SEARCH("INPRG",J1081)))</formula>
    </cfRule>
    <cfRule type="containsText" dxfId="2061" priority="961" operator="containsText" text="WPSD">
      <formula>NOT(ISERROR(SEARCH("WPSD",J1081)))</formula>
    </cfRule>
    <cfRule type="containsText" dxfId="2060" priority="962" operator="containsText" text="INPRG">
      <formula>NOT(ISERROR(SEARCH("INPRG",J1081)))</formula>
    </cfRule>
    <cfRule type="containsText" dxfId="2059" priority="963" operator="containsText" text="SCHD">
      <formula>NOT(ISERROR(SEARCH("SCHD",J1081)))</formula>
    </cfRule>
    <cfRule type="containsText" dxfId="2058" priority="964" operator="containsText" text="COMP">
      <formula>NOT(ISERROR(SEARCH("COMP",J1081)))</formula>
    </cfRule>
  </conditionalFormatting>
  <conditionalFormatting sqref="T1081">
    <cfRule type="cellIs" dxfId="2057" priority="958" operator="greaterThan">
      <formula>1</formula>
    </cfRule>
  </conditionalFormatting>
  <conditionalFormatting sqref="J1081">
    <cfRule type="cellIs" dxfId="2056" priority="956" operator="equal">
      <formula>"WMAT"</formula>
    </cfRule>
    <cfRule type="cellIs" dxfId="2055" priority="957" operator="equal">
      <formula>"WMOC"</formula>
    </cfRule>
  </conditionalFormatting>
  <conditionalFormatting sqref="W1081:X1081">
    <cfRule type="containsText" dxfId="2054" priority="954" operator="containsText" text="Update">
      <formula>NOT(ISERROR(SEARCH("Update",W1081)))</formula>
    </cfRule>
    <cfRule type="containsText" dxfId="2053" priority="955" operator="containsText" text="Pending">
      <formula>NOT(ISERROR(SEARCH("Pending",W1081)))</formula>
    </cfRule>
  </conditionalFormatting>
  <conditionalFormatting sqref="C1081">
    <cfRule type="duplicateValues" dxfId="2052" priority="965"/>
  </conditionalFormatting>
  <conditionalFormatting sqref="C1081">
    <cfRule type="duplicateValues" dxfId="2051" priority="966"/>
  </conditionalFormatting>
  <conditionalFormatting sqref="J1081">
    <cfRule type="cellIs" dxfId="2050" priority="953" operator="equal">
      <formula>"WPLN"</formula>
    </cfRule>
  </conditionalFormatting>
  <conditionalFormatting sqref="J1072">
    <cfRule type="containsText" dxfId="2049" priority="945" operator="containsText" text="CANCEL">
      <formula>NOT(ISERROR(SEARCH("CANCEL",J1072)))</formula>
    </cfRule>
    <cfRule type="containsText" dxfId="2048" priority="946" operator="containsText" text="INPRG">
      <formula>NOT(ISERROR(SEARCH("INPRG",J1072)))</formula>
    </cfRule>
    <cfRule type="containsText" dxfId="2047" priority="947" operator="containsText" text="WPSD">
      <formula>NOT(ISERROR(SEARCH("WPSD",J1072)))</formula>
    </cfRule>
    <cfRule type="containsText" dxfId="2046" priority="948" operator="containsText" text="INPRG">
      <formula>NOT(ISERROR(SEARCH("INPRG",J1072)))</formula>
    </cfRule>
    <cfRule type="containsText" dxfId="2045" priority="949" operator="containsText" text="SCHD">
      <formula>NOT(ISERROR(SEARCH("SCHD",J1072)))</formula>
    </cfRule>
    <cfRule type="containsText" dxfId="2044" priority="950" operator="containsText" text="COMP">
      <formula>NOT(ISERROR(SEARCH("COMP",J1072)))</formula>
    </cfRule>
  </conditionalFormatting>
  <conditionalFormatting sqref="T1072">
    <cfRule type="cellIs" dxfId="2043" priority="944" operator="greaterThan">
      <formula>1</formula>
    </cfRule>
  </conditionalFormatting>
  <conditionalFormatting sqref="J1072">
    <cfRule type="cellIs" dxfId="2042" priority="942" operator="equal">
      <formula>"WMAT"</formula>
    </cfRule>
    <cfRule type="cellIs" dxfId="2041" priority="943" operator="equal">
      <formula>"WMOC"</formula>
    </cfRule>
  </conditionalFormatting>
  <conditionalFormatting sqref="W1072:X1072">
    <cfRule type="containsText" dxfId="2040" priority="940" operator="containsText" text="Update">
      <formula>NOT(ISERROR(SEARCH("Update",W1072)))</formula>
    </cfRule>
    <cfRule type="containsText" dxfId="2039" priority="941" operator="containsText" text="Pending">
      <formula>NOT(ISERROR(SEARCH("Pending",W1072)))</formula>
    </cfRule>
  </conditionalFormatting>
  <conditionalFormatting sqref="C1072">
    <cfRule type="duplicateValues" dxfId="2038" priority="951"/>
  </conditionalFormatting>
  <conditionalFormatting sqref="C1072">
    <cfRule type="duplicateValues" dxfId="2037" priority="952"/>
  </conditionalFormatting>
  <conditionalFormatting sqref="J1072">
    <cfRule type="cellIs" dxfId="2036" priority="939" operator="equal">
      <formula>"WPLN"</formula>
    </cfRule>
  </conditionalFormatting>
  <conditionalFormatting sqref="J990">
    <cfRule type="containsText" dxfId="2035" priority="931" operator="containsText" text="CANCEL">
      <formula>NOT(ISERROR(SEARCH("CANCEL",J990)))</formula>
    </cfRule>
    <cfRule type="containsText" dxfId="2034" priority="932" operator="containsText" text="INPRG">
      <formula>NOT(ISERROR(SEARCH("INPRG",J990)))</formula>
    </cfRule>
    <cfRule type="containsText" dxfId="2033" priority="933" operator="containsText" text="WPSD">
      <formula>NOT(ISERROR(SEARCH("WPSD",J990)))</formula>
    </cfRule>
    <cfRule type="containsText" dxfId="2032" priority="934" operator="containsText" text="INPRG">
      <formula>NOT(ISERROR(SEARCH("INPRG",J990)))</formula>
    </cfRule>
    <cfRule type="containsText" dxfId="2031" priority="935" operator="containsText" text="SCHD">
      <formula>NOT(ISERROR(SEARCH("SCHD",J990)))</formula>
    </cfRule>
    <cfRule type="containsText" dxfId="2030" priority="936" operator="containsText" text="COMP">
      <formula>NOT(ISERROR(SEARCH("COMP",J990)))</formula>
    </cfRule>
  </conditionalFormatting>
  <conditionalFormatting sqref="T990">
    <cfRule type="cellIs" dxfId="2029" priority="930" operator="greaterThan">
      <formula>1</formula>
    </cfRule>
  </conditionalFormatting>
  <conditionalFormatting sqref="J990">
    <cfRule type="cellIs" dxfId="2028" priority="928" operator="equal">
      <formula>"WMAT"</formula>
    </cfRule>
    <cfRule type="cellIs" dxfId="2027" priority="929" operator="equal">
      <formula>"WMOC"</formula>
    </cfRule>
  </conditionalFormatting>
  <conditionalFormatting sqref="W990:X990">
    <cfRule type="containsText" dxfId="2026" priority="926" operator="containsText" text="Update">
      <formula>NOT(ISERROR(SEARCH("Update",W990)))</formula>
    </cfRule>
    <cfRule type="containsText" dxfId="2025" priority="927" operator="containsText" text="Pending">
      <formula>NOT(ISERROR(SEARCH("Pending",W990)))</formula>
    </cfRule>
  </conditionalFormatting>
  <conditionalFormatting sqref="C990">
    <cfRule type="duplicateValues" dxfId="2024" priority="937"/>
  </conditionalFormatting>
  <conditionalFormatting sqref="C990">
    <cfRule type="duplicateValues" dxfId="2023" priority="938"/>
  </conditionalFormatting>
  <conditionalFormatting sqref="J990">
    <cfRule type="cellIs" dxfId="2022" priority="925" operator="equal">
      <formula>"WPLN"</formula>
    </cfRule>
  </conditionalFormatting>
  <conditionalFormatting sqref="J1190">
    <cfRule type="containsText" dxfId="2021" priority="909" operator="containsText" text="CANCEL">
      <formula>NOT(ISERROR(SEARCH("CANCEL",J1190)))</formula>
    </cfRule>
    <cfRule type="containsText" dxfId="2020" priority="910" operator="containsText" text="INPRG">
      <formula>NOT(ISERROR(SEARCH("INPRG",J1190)))</formula>
    </cfRule>
    <cfRule type="containsText" dxfId="2019" priority="911" operator="containsText" text="WPSD">
      <formula>NOT(ISERROR(SEARCH("WPSD",J1190)))</formula>
    </cfRule>
    <cfRule type="containsText" dxfId="2018" priority="912" operator="containsText" text="INPRG">
      <formula>NOT(ISERROR(SEARCH("INPRG",J1190)))</formula>
    </cfRule>
    <cfRule type="containsText" dxfId="2017" priority="913" operator="containsText" text="SCHD">
      <formula>NOT(ISERROR(SEARCH("SCHD",J1190)))</formula>
    </cfRule>
    <cfRule type="containsText" dxfId="2016" priority="914" operator="containsText" text="COMP">
      <formula>NOT(ISERROR(SEARCH("COMP",J1190)))</formula>
    </cfRule>
  </conditionalFormatting>
  <conditionalFormatting sqref="T1190">
    <cfRule type="cellIs" dxfId="2015" priority="908" operator="greaterThan">
      <formula>1</formula>
    </cfRule>
  </conditionalFormatting>
  <conditionalFormatting sqref="J1190">
    <cfRule type="cellIs" dxfId="2014" priority="906" operator="equal">
      <formula>"WMAT"</formula>
    </cfRule>
    <cfRule type="cellIs" dxfId="2013" priority="907" operator="equal">
      <formula>"WMOC"</formula>
    </cfRule>
  </conditionalFormatting>
  <conditionalFormatting sqref="W1190:X1190">
    <cfRule type="containsText" dxfId="2012" priority="904" operator="containsText" text="Update">
      <formula>NOT(ISERROR(SEARCH("Update",W1190)))</formula>
    </cfRule>
    <cfRule type="containsText" dxfId="2011" priority="905" operator="containsText" text="Pending">
      <formula>NOT(ISERROR(SEARCH("Pending",W1190)))</formula>
    </cfRule>
  </conditionalFormatting>
  <conditionalFormatting sqref="J1190">
    <cfRule type="cellIs" dxfId="2010" priority="903" operator="equal">
      <formula>"WPLN"</formula>
    </cfRule>
  </conditionalFormatting>
  <conditionalFormatting sqref="C1190">
    <cfRule type="duplicateValues" dxfId="2009" priority="902"/>
  </conditionalFormatting>
  <conditionalFormatting sqref="J1225">
    <cfRule type="containsText" dxfId="2008" priority="894" operator="containsText" text="CANCEL">
      <formula>NOT(ISERROR(SEARCH("CANCEL",J1225)))</formula>
    </cfRule>
    <cfRule type="containsText" dxfId="2007" priority="895" operator="containsText" text="INPRG">
      <formula>NOT(ISERROR(SEARCH("INPRG",J1225)))</formula>
    </cfRule>
    <cfRule type="containsText" dxfId="2006" priority="896" operator="containsText" text="WPSD">
      <formula>NOT(ISERROR(SEARCH("WPSD",J1225)))</formula>
    </cfRule>
    <cfRule type="containsText" dxfId="2005" priority="897" operator="containsText" text="INPRG">
      <formula>NOT(ISERROR(SEARCH("INPRG",J1225)))</formula>
    </cfRule>
    <cfRule type="containsText" dxfId="2004" priority="898" operator="containsText" text="SCHD">
      <formula>NOT(ISERROR(SEARCH("SCHD",J1225)))</formula>
    </cfRule>
    <cfRule type="containsText" dxfId="2003" priority="899" operator="containsText" text="COMP">
      <formula>NOT(ISERROR(SEARCH("COMP",J1225)))</formula>
    </cfRule>
  </conditionalFormatting>
  <conditionalFormatting sqref="T1225">
    <cfRule type="cellIs" dxfId="2002" priority="893" operator="greaterThan">
      <formula>1</formula>
    </cfRule>
  </conditionalFormatting>
  <conditionalFormatting sqref="J1225">
    <cfRule type="cellIs" dxfId="2001" priority="891" operator="equal">
      <formula>"WMAT"</formula>
    </cfRule>
    <cfRule type="cellIs" dxfId="2000" priority="892" operator="equal">
      <formula>"WMOC"</formula>
    </cfRule>
  </conditionalFormatting>
  <conditionalFormatting sqref="W1225:X1225">
    <cfRule type="containsText" dxfId="1999" priority="889" operator="containsText" text="Update">
      <formula>NOT(ISERROR(SEARCH("Update",W1225)))</formula>
    </cfRule>
    <cfRule type="containsText" dxfId="1998" priority="890" operator="containsText" text="Pending">
      <formula>NOT(ISERROR(SEARCH("Pending",W1225)))</formula>
    </cfRule>
  </conditionalFormatting>
  <conditionalFormatting sqref="C1225">
    <cfRule type="duplicateValues" dxfId="1997" priority="900"/>
  </conditionalFormatting>
  <conditionalFormatting sqref="C1225">
    <cfRule type="duplicateValues" dxfId="1996" priority="901"/>
  </conditionalFormatting>
  <conditionalFormatting sqref="J1225">
    <cfRule type="cellIs" dxfId="1995" priority="888" operator="equal">
      <formula>"WPLN"</formula>
    </cfRule>
  </conditionalFormatting>
  <conditionalFormatting sqref="C1225">
    <cfRule type="duplicateValues" dxfId="1994" priority="887"/>
  </conditionalFormatting>
  <conditionalFormatting sqref="J1223">
    <cfRule type="containsText" dxfId="1993" priority="879" operator="containsText" text="CANCEL">
      <formula>NOT(ISERROR(SEARCH("CANCEL",J1223)))</formula>
    </cfRule>
    <cfRule type="containsText" dxfId="1992" priority="880" operator="containsText" text="INPRG">
      <formula>NOT(ISERROR(SEARCH("INPRG",J1223)))</formula>
    </cfRule>
    <cfRule type="containsText" dxfId="1991" priority="881" operator="containsText" text="WPSD">
      <formula>NOT(ISERROR(SEARCH("WPSD",J1223)))</formula>
    </cfRule>
    <cfRule type="containsText" dxfId="1990" priority="882" operator="containsText" text="INPRG">
      <formula>NOT(ISERROR(SEARCH("INPRG",J1223)))</formula>
    </cfRule>
    <cfRule type="containsText" dxfId="1989" priority="883" operator="containsText" text="SCHD">
      <formula>NOT(ISERROR(SEARCH("SCHD",J1223)))</formula>
    </cfRule>
    <cfRule type="containsText" dxfId="1988" priority="884" operator="containsText" text="COMP">
      <formula>NOT(ISERROR(SEARCH("COMP",J1223)))</formula>
    </cfRule>
  </conditionalFormatting>
  <conditionalFormatting sqref="T1223">
    <cfRule type="cellIs" dxfId="1987" priority="878" operator="greaterThan">
      <formula>1</formula>
    </cfRule>
  </conditionalFormatting>
  <conditionalFormatting sqref="J1223">
    <cfRule type="cellIs" dxfId="1986" priority="876" operator="equal">
      <formula>"WMAT"</formula>
    </cfRule>
    <cfRule type="cellIs" dxfId="1985" priority="877" operator="equal">
      <formula>"WMOC"</formula>
    </cfRule>
  </conditionalFormatting>
  <conditionalFormatting sqref="W1223:X1223">
    <cfRule type="containsText" dxfId="1984" priority="874" operator="containsText" text="Update">
      <formula>NOT(ISERROR(SEARCH("Update",W1223)))</formula>
    </cfRule>
    <cfRule type="containsText" dxfId="1983" priority="875" operator="containsText" text="Pending">
      <formula>NOT(ISERROR(SEARCH("Pending",W1223)))</formula>
    </cfRule>
  </conditionalFormatting>
  <conditionalFormatting sqref="C1223">
    <cfRule type="duplicateValues" dxfId="1982" priority="885"/>
  </conditionalFormatting>
  <conditionalFormatting sqref="C1223">
    <cfRule type="duplicateValues" dxfId="1981" priority="886"/>
  </conditionalFormatting>
  <conditionalFormatting sqref="J1223">
    <cfRule type="cellIs" dxfId="1980" priority="873" operator="equal">
      <formula>"WPLN"</formula>
    </cfRule>
  </conditionalFormatting>
  <conditionalFormatting sqref="C1223">
    <cfRule type="duplicateValues" dxfId="1979" priority="872"/>
  </conditionalFormatting>
  <conditionalFormatting sqref="J1222">
    <cfRule type="containsText" dxfId="1978" priority="864" operator="containsText" text="CANCEL">
      <formula>NOT(ISERROR(SEARCH("CANCEL",J1222)))</formula>
    </cfRule>
    <cfRule type="containsText" dxfId="1977" priority="865" operator="containsText" text="INPRG">
      <formula>NOT(ISERROR(SEARCH("INPRG",J1222)))</formula>
    </cfRule>
    <cfRule type="containsText" dxfId="1976" priority="866" operator="containsText" text="WPSD">
      <formula>NOT(ISERROR(SEARCH("WPSD",J1222)))</formula>
    </cfRule>
    <cfRule type="containsText" dxfId="1975" priority="867" operator="containsText" text="INPRG">
      <formula>NOT(ISERROR(SEARCH("INPRG",J1222)))</formula>
    </cfRule>
    <cfRule type="containsText" dxfId="1974" priority="868" operator="containsText" text="SCHD">
      <formula>NOT(ISERROR(SEARCH("SCHD",J1222)))</formula>
    </cfRule>
    <cfRule type="containsText" dxfId="1973" priority="869" operator="containsText" text="COMP">
      <formula>NOT(ISERROR(SEARCH("COMP",J1222)))</formula>
    </cfRule>
  </conditionalFormatting>
  <conditionalFormatting sqref="T1222">
    <cfRule type="cellIs" dxfId="1972" priority="863" operator="greaterThan">
      <formula>1</formula>
    </cfRule>
  </conditionalFormatting>
  <conditionalFormatting sqref="J1222">
    <cfRule type="cellIs" dxfId="1971" priority="861" operator="equal">
      <formula>"WMAT"</formula>
    </cfRule>
    <cfRule type="cellIs" dxfId="1970" priority="862" operator="equal">
      <formula>"WMOC"</formula>
    </cfRule>
  </conditionalFormatting>
  <conditionalFormatting sqref="W1222:X1222">
    <cfRule type="containsText" dxfId="1969" priority="859" operator="containsText" text="Update">
      <formula>NOT(ISERROR(SEARCH("Update",W1222)))</formula>
    </cfRule>
    <cfRule type="containsText" dxfId="1968" priority="860" operator="containsText" text="Pending">
      <formula>NOT(ISERROR(SEARCH("Pending",W1222)))</formula>
    </cfRule>
  </conditionalFormatting>
  <conditionalFormatting sqref="C1222">
    <cfRule type="duplicateValues" dxfId="1967" priority="870"/>
  </conditionalFormatting>
  <conditionalFormatting sqref="C1222">
    <cfRule type="duplicateValues" dxfId="1966" priority="871"/>
  </conditionalFormatting>
  <conditionalFormatting sqref="J1222">
    <cfRule type="cellIs" dxfId="1965" priority="858" operator="equal">
      <formula>"WPLN"</formula>
    </cfRule>
  </conditionalFormatting>
  <conditionalFormatting sqref="C1222">
    <cfRule type="duplicateValues" dxfId="1964" priority="857"/>
  </conditionalFormatting>
  <conditionalFormatting sqref="J1247">
    <cfRule type="containsText" dxfId="1963" priority="849" operator="containsText" text="CANCEL">
      <formula>NOT(ISERROR(SEARCH("CANCEL",J1247)))</formula>
    </cfRule>
    <cfRule type="containsText" dxfId="1962" priority="850" operator="containsText" text="INPRG">
      <formula>NOT(ISERROR(SEARCH("INPRG",J1247)))</formula>
    </cfRule>
    <cfRule type="containsText" dxfId="1961" priority="851" operator="containsText" text="WPSD">
      <formula>NOT(ISERROR(SEARCH("WPSD",J1247)))</formula>
    </cfRule>
    <cfRule type="containsText" dxfId="1960" priority="852" operator="containsText" text="INPRG">
      <formula>NOT(ISERROR(SEARCH("INPRG",J1247)))</formula>
    </cfRule>
    <cfRule type="containsText" dxfId="1959" priority="853" operator="containsText" text="SCHD">
      <formula>NOT(ISERROR(SEARCH("SCHD",J1247)))</formula>
    </cfRule>
    <cfRule type="containsText" dxfId="1958" priority="854" operator="containsText" text="COMP">
      <formula>NOT(ISERROR(SEARCH("COMP",J1247)))</formula>
    </cfRule>
  </conditionalFormatting>
  <conditionalFormatting sqref="T1247">
    <cfRule type="cellIs" dxfId="1957" priority="848" operator="greaterThan">
      <formula>1</formula>
    </cfRule>
  </conditionalFormatting>
  <conditionalFormatting sqref="J1247">
    <cfRule type="cellIs" dxfId="1956" priority="846" operator="equal">
      <formula>"WMAT"</formula>
    </cfRule>
    <cfRule type="cellIs" dxfId="1955" priority="847" operator="equal">
      <formula>"WMOC"</formula>
    </cfRule>
  </conditionalFormatting>
  <conditionalFormatting sqref="W1247:X1247">
    <cfRule type="containsText" dxfId="1954" priority="844" operator="containsText" text="Update">
      <formula>NOT(ISERROR(SEARCH("Update",W1247)))</formula>
    </cfRule>
    <cfRule type="containsText" dxfId="1953" priority="845" operator="containsText" text="Pending">
      <formula>NOT(ISERROR(SEARCH("Pending",W1247)))</formula>
    </cfRule>
  </conditionalFormatting>
  <conditionalFormatting sqref="C1247">
    <cfRule type="duplicateValues" dxfId="1952" priority="855"/>
  </conditionalFormatting>
  <conditionalFormatting sqref="C1247">
    <cfRule type="duplicateValues" dxfId="1951" priority="856"/>
  </conditionalFormatting>
  <conditionalFormatting sqref="J1247">
    <cfRule type="cellIs" dxfId="1950" priority="843" operator="equal">
      <formula>"WPLN"</formula>
    </cfRule>
  </conditionalFormatting>
  <conditionalFormatting sqref="C1247">
    <cfRule type="duplicateValues" dxfId="1949" priority="842"/>
  </conditionalFormatting>
  <conditionalFormatting sqref="J1249">
    <cfRule type="containsText" dxfId="1948" priority="834" operator="containsText" text="CANCEL">
      <formula>NOT(ISERROR(SEARCH("CANCEL",J1249)))</formula>
    </cfRule>
    <cfRule type="containsText" dxfId="1947" priority="835" operator="containsText" text="INPRG">
      <formula>NOT(ISERROR(SEARCH("INPRG",J1249)))</formula>
    </cfRule>
    <cfRule type="containsText" dxfId="1946" priority="836" operator="containsText" text="WPSD">
      <formula>NOT(ISERROR(SEARCH("WPSD",J1249)))</formula>
    </cfRule>
    <cfRule type="containsText" dxfId="1945" priority="837" operator="containsText" text="INPRG">
      <formula>NOT(ISERROR(SEARCH("INPRG",J1249)))</formula>
    </cfRule>
    <cfRule type="containsText" dxfId="1944" priority="838" operator="containsText" text="SCHD">
      <formula>NOT(ISERROR(SEARCH("SCHD",J1249)))</formula>
    </cfRule>
    <cfRule type="containsText" dxfId="1943" priority="839" operator="containsText" text="COMP">
      <formula>NOT(ISERROR(SEARCH("COMP",J1249)))</formula>
    </cfRule>
  </conditionalFormatting>
  <conditionalFormatting sqref="T1249">
    <cfRule type="cellIs" dxfId="1942" priority="833" operator="greaterThan">
      <formula>1</formula>
    </cfRule>
  </conditionalFormatting>
  <conditionalFormatting sqref="J1249">
    <cfRule type="cellIs" dxfId="1941" priority="831" operator="equal">
      <formula>"WMAT"</formula>
    </cfRule>
    <cfRule type="cellIs" dxfId="1940" priority="832" operator="equal">
      <formula>"WMOC"</formula>
    </cfRule>
  </conditionalFormatting>
  <conditionalFormatting sqref="W1249:X1249">
    <cfRule type="containsText" dxfId="1939" priority="829" operator="containsText" text="Update">
      <formula>NOT(ISERROR(SEARCH("Update",W1249)))</formula>
    </cfRule>
    <cfRule type="containsText" dxfId="1938" priority="830" operator="containsText" text="Pending">
      <formula>NOT(ISERROR(SEARCH("Pending",W1249)))</formula>
    </cfRule>
  </conditionalFormatting>
  <conditionalFormatting sqref="C1249">
    <cfRule type="duplicateValues" dxfId="1937" priority="840"/>
  </conditionalFormatting>
  <conditionalFormatting sqref="C1249">
    <cfRule type="duplicateValues" dxfId="1936" priority="841"/>
  </conditionalFormatting>
  <conditionalFormatting sqref="J1249">
    <cfRule type="cellIs" dxfId="1935" priority="828" operator="equal">
      <formula>"WPLN"</formula>
    </cfRule>
  </conditionalFormatting>
  <conditionalFormatting sqref="C1249">
    <cfRule type="duplicateValues" dxfId="1934" priority="827"/>
  </conditionalFormatting>
  <conditionalFormatting sqref="J1236">
    <cfRule type="containsText" dxfId="1933" priority="819" operator="containsText" text="CANCEL">
      <formula>NOT(ISERROR(SEARCH("CANCEL",J1236)))</formula>
    </cfRule>
    <cfRule type="containsText" dxfId="1932" priority="820" operator="containsText" text="INPRG">
      <formula>NOT(ISERROR(SEARCH("INPRG",J1236)))</formula>
    </cfRule>
    <cfRule type="containsText" dxfId="1931" priority="821" operator="containsText" text="WPSD">
      <formula>NOT(ISERROR(SEARCH("WPSD",J1236)))</formula>
    </cfRule>
    <cfRule type="containsText" dxfId="1930" priority="822" operator="containsText" text="INPRG">
      <formula>NOT(ISERROR(SEARCH("INPRG",J1236)))</formula>
    </cfRule>
    <cfRule type="containsText" dxfId="1929" priority="823" operator="containsText" text="SCHD">
      <formula>NOT(ISERROR(SEARCH("SCHD",J1236)))</formula>
    </cfRule>
    <cfRule type="containsText" dxfId="1928" priority="824" operator="containsText" text="COMP">
      <formula>NOT(ISERROR(SEARCH("COMP",J1236)))</formula>
    </cfRule>
  </conditionalFormatting>
  <conditionalFormatting sqref="T1236">
    <cfRule type="cellIs" dxfId="1927" priority="818" operator="greaterThan">
      <formula>1</formula>
    </cfRule>
  </conditionalFormatting>
  <conditionalFormatting sqref="J1236">
    <cfRule type="cellIs" dxfId="1926" priority="816" operator="equal">
      <formula>"WMAT"</formula>
    </cfRule>
    <cfRule type="cellIs" dxfId="1925" priority="817" operator="equal">
      <formula>"WMOC"</formula>
    </cfRule>
  </conditionalFormatting>
  <conditionalFormatting sqref="W1236:X1236">
    <cfRule type="containsText" dxfId="1924" priority="814" operator="containsText" text="Update">
      <formula>NOT(ISERROR(SEARCH("Update",W1236)))</formula>
    </cfRule>
    <cfRule type="containsText" dxfId="1923" priority="815" operator="containsText" text="Pending">
      <formula>NOT(ISERROR(SEARCH("Pending",W1236)))</formula>
    </cfRule>
  </conditionalFormatting>
  <conditionalFormatting sqref="C1236">
    <cfRule type="duplicateValues" dxfId="1922" priority="825"/>
  </conditionalFormatting>
  <conditionalFormatting sqref="C1236">
    <cfRule type="duplicateValues" dxfId="1921" priority="826"/>
  </conditionalFormatting>
  <conditionalFormatting sqref="J1236">
    <cfRule type="cellIs" dxfId="1920" priority="813" operator="equal">
      <formula>"WPLN"</formula>
    </cfRule>
  </conditionalFormatting>
  <conditionalFormatting sqref="C1236">
    <cfRule type="duplicateValues" dxfId="1919" priority="812"/>
  </conditionalFormatting>
  <conditionalFormatting sqref="J1235">
    <cfRule type="containsText" dxfId="1918" priority="804" operator="containsText" text="CANCEL">
      <formula>NOT(ISERROR(SEARCH("CANCEL",J1235)))</formula>
    </cfRule>
    <cfRule type="containsText" dxfId="1917" priority="805" operator="containsText" text="INPRG">
      <formula>NOT(ISERROR(SEARCH("INPRG",J1235)))</formula>
    </cfRule>
    <cfRule type="containsText" dxfId="1916" priority="806" operator="containsText" text="WPSD">
      <formula>NOT(ISERROR(SEARCH("WPSD",J1235)))</formula>
    </cfRule>
    <cfRule type="containsText" dxfId="1915" priority="807" operator="containsText" text="INPRG">
      <formula>NOT(ISERROR(SEARCH("INPRG",J1235)))</formula>
    </cfRule>
    <cfRule type="containsText" dxfId="1914" priority="808" operator="containsText" text="SCHD">
      <formula>NOT(ISERROR(SEARCH("SCHD",J1235)))</formula>
    </cfRule>
    <cfRule type="containsText" dxfId="1913" priority="809" operator="containsText" text="COMP">
      <formula>NOT(ISERROR(SEARCH("COMP",J1235)))</formula>
    </cfRule>
  </conditionalFormatting>
  <conditionalFormatting sqref="T1235">
    <cfRule type="cellIs" dxfId="1912" priority="803" operator="greaterThan">
      <formula>1</formula>
    </cfRule>
  </conditionalFormatting>
  <conditionalFormatting sqref="J1235">
    <cfRule type="cellIs" dxfId="1911" priority="801" operator="equal">
      <formula>"WMAT"</formula>
    </cfRule>
    <cfRule type="cellIs" dxfId="1910" priority="802" operator="equal">
      <formula>"WMOC"</formula>
    </cfRule>
  </conditionalFormatting>
  <conditionalFormatting sqref="W1235:X1235">
    <cfRule type="containsText" dxfId="1909" priority="799" operator="containsText" text="Update">
      <formula>NOT(ISERROR(SEARCH("Update",W1235)))</formula>
    </cfRule>
    <cfRule type="containsText" dxfId="1908" priority="800" operator="containsText" text="Pending">
      <formula>NOT(ISERROR(SEARCH("Pending",W1235)))</formula>
    </cfRule>
  </conditionalFormatting>
  <conditionalFormatting sqref="C1235">
    <cfRule type="duplicateValues" dxfId="1907" priority="810"/>
  </conditionalFormatting>
  <conditionalFormatting sqref="C1235">
    <cfRule type="duplicateValues" dxfId="1906" priority="811"/>
  </conditionalFormatting>
  <conditionalFormatting sqref="J1235">
    <cfRule type="cellIs" dxfId="1905" priority="798" operator="equal">
      <formula>"WPLN"</formula>
    </cfRule>
  </conditionalFormatting>
  <conditionalFormatting sqref="C1235">
    <cfRule type="duplicateValues" dxfId="1904" priority="797"/>
  </conditionalFormatting>
  <conditionalFormatting sqref="J1246">
    <cfRule type="containsText" dxfId="1903" priority="789" operator="containsText" text="CANCEL">
      <formula>NOT(ISERROR(SEARCH("CANCEL",J1246)))</formula>
    </cfRule>
    <cfRule type="containsText" dxfId="1902" priority="790" operator="containsText" text="INPRG">
      <formula>NOT(ISERROR(SEARCH("INPRG",J1246)))</formula>
    </cfRule>
    <cfRule type="containsText" dxfId="1901" priority="791" operator="containsText" text="WPSD">
      <formula>NOT(ISERROR(SEARCH("WPSD",J1246)))</formula>
    </cfRule>
    <cfRule type="containsText" dxfId="1900" priority="792" operator="containsText" text="INPRG">
      <formula>NOT(ISERROR(SEARCH("INPRG",J1246)))</formula>
    </cfRule>
    <cfRule type="containsText" dxfId="1899" priority="793" operator="containsText" text="SCHD">
      <formula>NOT(ISERROR(SEARCH("SCHD",J1246)))</formula>
    </cfRule>
    <cfRule type="containsText" dxfId="1898" priority="794" operator="containsText" text="COMP">
      <formula>NOT(ISERROR(SEARCH("COMP",J1246)))</formula>
    </cfRule>
  </conditionalFormatting>
  <conditionalFormatting sqref="T1246">
    <cfRule type="cellIs" dxfId="1897" priority="788" operator="greaterThan">
      <formula>1</formula>
    </cfRule>
  </conditionalFormatting>
  <conditionalFormatting sqref="J1246">
    <cfRule type="cellIs" dxfId="1896" priority="786" operator="equal">
      <formula>"WMAT"</formula>
    </cfRule>
    <cfRule type="cellIs" dxfId="1895" priority="787" operator="equal">
      <formula>"WMOC"</formula>
    </cfRule>
  </conditionalFormatting>
  <conditionalFormatting sqref="W1246:X1246">
    <cfRule type="containsText" dxfId="1894" priority="784" operator="containsText" text="Update">
      <formula>NOT(ISERROR(SEARCH("Update",W1246)))</formula>
    </cfRule>
    <cfRule type="containsText" dxfId="1893" priority="785" operator="containsText" text="Pending">
      <formula>NOT(ISERROR(SEARCH("Pending",W1246)))</formula>
    </cfRule>
  </conditionalFormatting>
  <conditionalFormatting sqref="C1246">
    <cfRule type="duplicateValues" dxfId="1892" priority="795"/>
  </conditionalFormatting>
  <conditionalFormatting sqref="C1246">
    <cfRule type="duplicateValues" dxfId="1891" priority="796"/>
  </conditionalFormatting>
  <conditionalFormatting sqref="J1246">
    <cfRule type="cellIs" dxfId="1890" priority="783" operator="equal">
      <formula>"WPLN"</formula>
    </cfRule>
  </conditionalFormatting>
  <conditionalFormatting sqref="C1246">
    <cfRule type="duplicateValues" dxfId="1889" priority="782"/>
  </conditionalFormatting>
  <conditionalFormatting sqref="J420">
    <cfRule type="containsText" dxfId="1888" priority="774" operator="containsText" text="CANCEL">
      <formula>NOT(ISERROR(SEARCH("CANCEL",J420)))</formula>
    </cfRule>
    <cfRule type="containsText" dxfId="1887" priority="775" operator="containsText" text="INPRG">
      <formula>NOT(ISERROR(SEARCH("INPRG",J420)))</formula>
    </cfRule>
    <cfRule type="containsText" dxfId="1886" priority="776" operator="containsText" text="WPSD">
      <formula>NOT(ISERROR(SEARCH("WPSD",J420)))</formula>
    </cfRule>
    <cfRule type="containsText" dxfId="1885" priority="777" operator="containsText" text="INPRG">
      <formula>NOT(ISERROR(SEARCH("INPRG",J420)))</formula>
    </cfRule>
    <cfRule type="containsText" dxfId="1884" priority="778" operator="containsText" text="SCHD">
      <formula>NOT(ISERROR(SEARCH("SCHD",J420)))</formula>
    </cfRule>
    <cfRule type="containsText" dxfId="1883" priority="779" operator="containsText" text="COMP">
      <formula>NOT(ISERROR(SEARCH("COMP",J420)))</formula>
    </cfRule>
  </conditionalFormatting>
  <conditionalFormatting sqref="T420">
    <cfRule type="cellIs" dxfId="1882" priority="773" operator="greaterThan">
      <formula>1</formula>
    </cfRule>
  </conditionalFormatting>
  <conditionalFormatting sqref="J420">
    <cfRule type="cellIs" dxfId="1881" priority="771" operator="equal">
      <formula>"WMAT"</formula>
    </cfRule>
    <cfRule type="cellIs" dxfId="1880" priority="772" operator="equal">
      <formula>"WMOC"</formula>
    </cfRule>
  </conditionalFormatting>
  <conditionalFormatting sqref="W420:X420">
    <cfRule type="containsText" dxfId="1879" priority="769" operator="containsText" text="Update">
      <formula>NOT(ISERROR(SEARCH("Update",W420)))</formula>
    </cfRule>
    <cfRule type="containsText" dxfId="1878" priority="770" operator="containsText" text="Pending">
      <formula>NOT(ISERROR(SEARCH("Pending",W420)))</formula>
    </cfRule>
  </conditionalFormatting>
  <conditionalFormatting sqref="C420">
    <cfRule type="duplicateValues" dxfId="1877" priority="780"/>
  </conditionalFormatting>
  <conditionalFormatting sqref="C420">
    <cfRule type="duplicateValues" dxfId="1876" priority="781"/>
  </conditionalFormatting>
  <conditionalFormatting sqref="J420">
    <cfRule type="cellIs" dxfId="1875" priority="768" operator="equal">
      <formula>"WPLN"</formula>
    </cfRule>
  </conditionalFormatting>
  <conditionalFormatting sqref="C420">
    <cfRule type="duplicateValues" dxfId="1874" priority="767"/>
  </conditionalFormatting>
  <conditionalFormatting sqref="J1260">
    <cfRule type="containsText" dxfId="1873" priority="759" operator="containsText" text="CANCEL">
      <formula>NOT(ISERROR(SEARCH("CANCEL",J1260)))</formula>
    </cfRule>
    <cfRule type="containsText" dxfId="1872" priority="760" operator="containsText" text="INPRG">
      <formula>NOT(ISERROR(SEARCH("INPRG",J1260)))</formula>
    </cfRule>
    <cfRule type="containsText" dxfId="1871" priority="761" operator="containsText" text="WPSD">
      <formula>NOT(ISERROR(SEARCH("WPSD",J1260)))</formula>
    </cfRule>
    <cfRule type="containsText" dxfId="1870" priority="762" operator="containsText" text="INPRG">
      <formula>NOT(ISERROR(SEARCH("INPRG",J1260)))</formula>
    </cfRule>
    <cfRule type="containsText" dxfId="1869" priority="763" operator="containsText" text="SCHD">
      <formula>NOT(ISERROR(SEARCH("SCHD",J1260)))</formula>
    </cfRule>
    <cfRule type="containsText" dxfId="1868" priority="764" operator="containsText" text="COMP">
      <formula>NOT(ISERROR(SEARCH("COMP",J1260)))</formula>
    </cfRule>
  </conditionalFormatting>
  <conditionalFormatting sqref="T1260">
    <cfRule type="cellIs" dxfId="1867" priority="758" operator="greaterThan">
      <formula>1</formula>
    </cfRule>
  </conditionalFormatting>
  <conditionalFormatting sqref="J1260">
    <cfRule type="cellIs" dxfId="1866" priority="756" operator="equal">
      <formula>"WMAT"</formula>
    </cfRule>
    <cfRule type="cellIs" dxfId="1865" priority="757" operator="equal">
      <formula>"WMOC"</formula>
    </cfRule>
  </conditionalFormatting>
  <conditionalFormatting sqref="W1260:X1260">
    <cfRule type="containsText" dxfId="1864" priority="754" operator="containsText" text="Update">
      <formula>NOT(ISERROR(SEARCH("Update",W1260)))</formula>
    </cfRule>
    <cfRule type="containsText" dxfId="1863" priority="755" operator="containsText" text="Pending">
      <formula>NOT(ISERROR(SEARCH("Pending",W1260)))</formula>
    </cfRule>
  </conditionalFormatting>
  <conditionalFormatting sqref="C1260">
    <cfRule type="duplicateValues" dxfId="1862" priority="765"/>
  </conditionalFormatting>
  <conditionalFormatting sqref="C1260">
    <cfRule type="duplicateValues" dxfId="1861" priority="766"/>
  </conditionalFormatting>
  <conditionalFormatting sqref="J1260">
    <cfRule type="cellIs" dxfId="1860" priority="753" operator="equal">
      <formula>"WPLN"</formula>
    </cfRule>
  </conditionalFormatting>
  <conditionalFormatting sqref="C1260">
    <cfRule type="duplicateValues" dxfId="1859" priority="752"/>
  </conditionalFormatting>
  <conditionalFormatting sqref="J1301">
    <cfRule type="containsText" dxfId="1858" priority="744" operator="containsText" text="CANCEL">
      <formula>NOT(ISERROR(SEARCH("CANCEL",J1301)))</formula>
    </cfRule>
    <cfRule type="containsText" dxfId="1857" priority="745" operator="containsText" text="INPRG">
      <formula>NOT(ISERROR(SEARCH("INPRG",J1301)))</formula>
    </cfRule>
    <cfRule type="containsText" dxfId="1856" priority="746" operator="containsText" text="WPSD">
      <formula>NOT(ISERROR(SEARCH("WPSD",J1301)))</formula>
    </cfRule>
    <cfRule type="containsText" dxfId="1855" priority="747" operator="containsText" text="INPRG">
      <formula>NOT(ISERROR(SEARCH("INPRG",J1301)))</formula>
    </cfRule>
    <cfRule type="containsText" dxfId="1854" priority="748" operator="containsText" text="SCHD">
      <formula>NOT(ISERROR(SEARCH("SCHD",J1301)))</formula>
    </cfRule>
    <cfRule type="containsText" dxfId="1853" priority="749" operator="containsText" text="COMP">
      <formula>NOT(ISERROR(SEARCH("COMP",J1301)))</formula>
    </cfRule>
  </conditionalFormatting>
  <conditionalFormatting sqref="T1301">
    <cfRule type="cellIs" dxfId="1852" priority="743" operator="greaterThan">
      <formula>1</formula>
    </cfRule>
  </conditionalFormatting>
  <conditionalFormatting sqref="J1301">
    <cfRule type="cellIs" dxfId="1851" priority="741" operator="equal">
      <formula>"WMAT"</formula>
    </cfRule>
    <cfRule type="cellIs" dxfId="1850" priority="742" operator="equal">
      <formula>"WMOC"</formula>
    </cfRule>
  </conditionalFormatting>
  <conditionalFormatting sqref="W1301:X1301">
    <cfRule type="containsText" dxfId="1849" priority="739" operator="containsText" text="Update">
      <formula>NOT(ISERROR(SEARCH("Update",W1301)))</formula>
    </cfRule>
    <cfRule type="containsText" dxfId="1848" priority="740" operator="containsText" text="Pending">
      <formula>NOT(ISERROR(SEARCH("Pending",W1301)))</formula>
    </cfRule>
  </conditionalFormatting>
  <conditionalFormatting sqref="C1301">
    <cfRule type="duplicateValues" dxfId="1847" priority="750"/>
  </conditionalFormatting>
  <conditionalFormatting sqref="C1301">
    <cfRule type="duplicateValues" dxfId="1846" priority="751"/>
  </conditionalFormatting>
  <conditionalFormatting sqref="J1301">
    <cfRule type="cellIs" dxfId="1845" priority="738" operator="equal">
      <formula>"WPLN"</formula>
    </cfRule>
  </conditionalFormatting>
  <conditionalFormatting sqref="C1301">
    <cfRule type="duplicateValues" dxfId="1844" priority="737"/>
  </conditionalFormatting>
  <conditionalFormatting sqref="J1348">
    <cfRule type="containsText" dxfId="1843" priority="729" operator="containsText" text="CANCEL">
      <formula>NOT(ISERROR(SEARCH("CANCEL",J1348)))</formula>
    </cfRule>
    <cfRule type="containsText" dxfId="1842" priority="730" operator="containsText" text="INPRG">
      <formula>NOT(ISERROR(SEARCH("INPRG",J1348)))</formula>
    </cfRule>
    <cfRule type="containsText" dxfId="1841" priority="731" operator="containsText" text="WPSD">
      <formula>NOT(ISERROR(SEARCH("WPSD",J1348)))</formula>
    </cfRule>
    <cfRule type="containsText" dxfId="1840" priority="732" operator="containsText" text="INPRG">
      <formula>NOT(ISERROR(SEARCH("INPRG",J1348)))</formula>
    </cfRule>
    <cfRule type="containsText" dxfId="1839" priority="733" operator="containsText" text="SCHD">
      <formula>NOT(ISERROR(SEARCH("SCHD",J1348)))</formula>
    </cfRule>
    <cfRule type="containsText" dxfId="1838" priority="734" operator="containsText" text="COMP">
      <formula>NOT(ISERROR(SEARCH("COMP",J1348)))</formula>
    </cfRule>
  </conditionalFormatting>
  <conditionalFormatting sqref="T1348">
    <cfRule type="cellIs" dxfId="1837" priority="728" operator="greaterThan">
      <formula>1</formula>
    </cfRule>
  </conditionalFormatting>
  <conditionalFormatting sqref="J1348">
    <cfRule type="cellIs" dxfId="1836" priority="726" operator="equal">
      <formula>"WMAT"</formula>
    </cfRule>
    <cfRule type="cellIs" dxfId="1835" priority="727" operator="equal">
      <formula>"WMOC"</formula>
    </cfRule>
  </conditionalFormatting>
  <conditionalFormatting sqref="W1348:X1348">
    <cfRule type="containsText" dxfId="1834" priority="724" operator="containsText" text="Update">
      <formula>NOT(ISERROR(SEARCH("Update",W1348)))</formula>
    </cfRule>
    <cfRule type="containsText" dxfId="1833" priority="725" operator="containsText" text="Pending">
      <formula>NOT(ISERROR(SEARCH("Pending",W1348)))</formula>
    </cfRule>
  </conditionalFormatting>
  <conditionalFormatting sqref="C1348">
    <cfRule type="duplicateValues" dxfId="1832" priority="735"/>
  </conditionalFormatting>
  <conditionalFormatting sqref="C1348">
    <cfRule type="duplicateValues" dxfId="1831" priority="736"/>
  </conditionalFormatting>
  <conditionalFormatting sqref="J1348">
    <cfRule type="cellIs" dxfId="1830" priority="723" operator="equal">
      <formula>"WPLN"</formula>
    </cfRule>
  </conditionalFormatting>
  <conditionalFormatting sqref="C1348">
    <cfRule type="duplicateValues" dxfId="1829" priority="722"/>
  </conditionalFormatting>
  <conditionalFormatting sqref="J1404">
    <cfRule type="containsText" dxfId="1828" priority="714" operator="containsText" text="CANCEL">
      <formula>NOT(ISERROR(SEARCH("CANCEL",J1404)))</formula>
    </cfRule>
    <cfRule type="containsText" dxfId="1827" priority="715" operator="containsText" text="INPRG">
      <formula>NOT(ISERROR(SEARCH("INPRG",J1404)))</formula>
    </cfRule>
    <cfRule type="containsText" dxfId="1826" priority="716" operator="containsText" text="WPSD">
      <formula>NOT(ISERROR(SEARCH("WPSD",J1404)))</formula>
    </cfRule>
    <cfRule type="containsText" dxfId="1825" priority="717" operator="containsText" text="INPRG">
      <formula>NOT(ISERROR(SEARCH("INPRG",J1404)))</formula>
    </cfRule>
    <cfRule type="containsText" dxfId="1824" priority="718" operator="containsText" text="SCHD">
      <formula>NOT(ISERROR(SEARCH("SCHD",J1404)))</formula>
    </cfRule>
    <cfRule type="containsText" dxfId="1823" priority="719" operator="containsText" text="COMP">
      <formula>NOT(ISERROR(SEARCH("COMP",J1404)))</formula>
    </cfRule>
  </conditionalFormatting>
  <conditionalFormatting sqref="T1404">
    <cfRule type="cellIs" dxfId="1822" priority="713" operator="greaterThan">
      <formula>1</formula>
    </cfRule>
  </conditionalFormatting>
  <conditionalFormatting sqref="J1404">
    <cfRule type="cellIs" dxfId="1821" priority="711" operator="equal">
      <formula>"WMAT"</formula>
    </cfRule>
    <cfRule type="cellIs" dxfId="1820" priority="712" operator="equal">
      <formula>"WMOC"</formula>
    </cfRule>
  </conditionalFormatting>
  <conditionalFormatting sqref="W1404:X1404">
    <cfRule type="containsText" dxfId="1819" priority="709" operator="containsText" text="Update">
      <formula>NOT(ISERROR(SEARCH("Update",W1404)))</formula>
    </cfRule>
    <cfRule type="containsText" dxfId="1818" priority="710" operator="containsText" text="Pending">
      <formula>NOT(ISERROR(SEARCH("Pending",W1404)))</formula>
    </cfRule>
  </conditionalFormatting>
  <conditionalFormatting sqref="C1404">
    <cfRule type="duplicateValues" dxfId="1817" priority="720"/>
  </conditionalFormatting>
  <conditionalFormatting sqref="C1404">
    <cfRule type="duplicateValues" dxfId="1816" priority="721"/>
  </conditionalFormatting>
  <conditionalFormatting sqref="J1404">
    <cfRule type="cellIs" dxfId="1815" priority="708" operator="equal">
      <formula>"WPLN"</formula>
    </cfRule>
  </conditionalFormatting>
  <conditionalFormatting sqref="C1404">
    <cfRule type="duplicateValues" dxfId="1814" priority="707"/>
  </conditionalFormatting>
  <conditionalFormatting sqref="J1405">
    <cfRule type="containsText" dxfId="1813" priority="699" operator="containsText" text="CANCEL">
      <formula>NOT(ISERROR(SEARCH("CANCEL",J1405)))</formula>
    </cfRule>
    <cfRule type="containsText" dxfId="1812" priority="700" operator="containsText" text="INPRG">
      <formula>NOT(ISERROR(SEARCH("INPRG",J1405)))</formula>
    </cfRule>
    <cfRule type="containsText" dxfId="1811" priority="701" operator="containsText" text="WPSD">
      <formula>NOT(ISERROR(SEARCH("WPSD",J1405)))</formula>
    </cfRule>
    <cfRule type="containsText" dxfId="1810" priority="702" operator="containsText" text="INPRG">
      <formula>NOT(ISERROR(SEARCH("INPRG",J1405)))</formula>
    </cfRule>
    <cfRule type="containsText" dxfId="1809" priority="703" operator="containsText" text="SCHD">
      <formula>NOT(ISERROR(SEARCH("SCHD",J1405)))</formula>
    </cfRule>
    <cfRule type="containsText" dxfId="1808" priority="704" operator="containsText" text="COMP">
      <formula>NOT(ISERROR(SEARCH("COMP",J1405)))</formula>
    </cfRule>
  </conditionalFormatting>
  <conditionalFormatting sqref="T1405">
    <cfRule type="cellIs" dxfId="1807" priority="698" operator="greaterThan">
      <formula>1</formula>
    </cfRule>
  </conditionalFormatting>
  <conditionalFormatting sqref="J1405">
    <cfRule type="cellIs" dxfId="1806" priority="696" operator="equal">
      <formula>"WMAT"</formula>
    </cfRule>
    <cfRule type="cellIs" dxfId="1805" priority="697" operator="equal">
      <formula>"WMOC"</formula>
    </cfRule>
  </conditionalFormatting>
  <conditionalFormatting sqref="W1405:X1405">
    <cfRule type="containsText" dxfId="1804" priority="694" operator="containsText" text="Update">
      <formula>NOT(ISERROR(SEARCH("Update",W1405)))</formula>
    </cfRule>
    <cfRule type="containsText" dxfId="1803" priority="695" operator="containsText" text="Pending">
      <formula>NOT(ISERROR(SEARCH("Pending",W1405)))</formula>
    </cfRule>
  </conditionalFormatting>
  <conditionalFormatting sqref="C1405">
    <cfRule type="duplicateValues" dxfId="1802" priority="705"/>
  </conditionalFormatting>
  <conditionalFormatting sqref="C1405">
    <cfRule type="duplicateValues" dxfId="1801" priority="706"/>
  </conditionalFormatting>
  <conditionalFormatting sqref="J1405">
    <cfRule type="cellIs" dxfId="1800" priority="693" operator="equal">
      <formula>"WPLN"</formula>
    </cfRule>
  </conditionalFormatting>
  <conditionalFormatting sqref="C1405">
    <cfRule type="duplicateValues" dxfId="1799" priority="692"/>
  </conditionalFormatting>
  <conditionalFormatting sqref="J1355:J1356">
    <cfRule type="containsText" dxfId="1798" priority="669" operator="containsText" text="CANCEL">
      <formula>NOT(ISERROR(SEARCH("CANCEL",J1355)))</formula>
    </cfRule>
    <cfRule type="containsText" dxfId="1797" priority="670" operator="containsText" text="INPRG">
      <formula>NOT(ISERROR(SEARCH("INPRG",J1355)))</formula>
    </cfRule>
    <cfRule type="containsText" dxfId="1796" priority="671" operator="containsText" text="WPSD">
      <formula>NOT(ISERROR(SEARCH("WPSD",J1355)))</formula>
    </cfRule>
    <cfRule type="containsText" dxfId="1795" priority="672" operator="containsText" text="INPRG">
      <formula>NOT(ISERROR(SEARCH("INPRG",J1355)))</formula>
    </cfRule>
    <cfRule type="containsText" dxfId="1794" priority="673" operator="containsText" text="SCHD">
      <formula>NOT(ISERROR(SEARCH("SCHD",J1355)))</formula>
    </cfRule>
    <cfRule type="containsText" dxfId="1793" priority="674" operator="containsText" text="COMP">
      <formula>NOT(ISERROR(SEARCH("COMP",J1355)))</formula>
    </cfRule>
  </conditionalFormatting>
  <conditionalFormatting sqref="T1355:T1356">
    <cfRule type="cellIs" dxfId="1792" priority="668" operator="greaterThan">
      <formula>1</formula>
    </cfRule>
  </conditionalFormatting>
  <conditionalFormatting sqref="J1355:J1356">
    <cfRule type="cellIs" dxfId="1791" priority="666" operator="equal">
      <formula>"WMAT"</formula>
    </cfRule>
    <cfRule type="cellIs" dxfId="1790" priority="667" operator="equal">
      <formula>"WMOC"</formula>
    </cfRule>
  </conditionalFormatting>
  <conditionalFormatting sqref="W1355:X1356">
    <cfRule type="containsText" dxfId="1789" priority="664" operator="containsText" text="Update">
      <formula>NOT(ISERROR(SEARCH("Update",W1355)))</formula>
    </cfRule>
    <cfRule type="containsText" dxfId="1788" priority="665" operator="containsText" text="Pending">
      <formula>NOT(ISERROR(SEARCH("Pending",W1355)))</formula>
    </cfRule>
  </conditionalFormatting>
  <conditionalFormatting sqref="C1355:C1356">
    <cfRule type="duplicateValues" dxfId="1787" priority="675"/>
  </conditionalFormatting>
  <conditionalFormatting sqref="C1355:C1356">
    <cfRule type="duplicateValues" dxfId="1786" priority="676"/>
  </conditionalFormatting>
  <conditionalFormatting sqref="J1355:J1356">
    <cfRule type="cellIs" dxfId="1785" priority="663" operator="equal">
      <formula>"WPLN"</formula>
    </cfRule>
  </conditionalFormatting>
  <conditionalFormatting sqref="C1355:C1356">
    <cfRule type="duplicateValues" dxfId="1784" priority="662"/>
  </conditionalFormatting>
  <conditionalFormatting sqref="C1962:C2014 C1917:C1923 C1756:C1764 C1689:C1690 C1567:C1637 C1515:C1528 C1471:C1496 C1406:C1410 C1248 C1226:C1234 C1082:C1174 C910:C989 C861:C894 C826:C856 C799:C807 C760:C779 C630:C714 C228:C251 C310 C255:C308 C2:C226 C312:C419 C716:C748 C750:C758 C781:C797 C812:C824 C809:C810 C858:C859 C896:C897 C899:C908 C1032:C1071 C1073:C1080 C991:C1030 C1199:C1221 C1224 C1250:C1259 C1237:C1245 C1261:C1300 C1302:C1331 C1349:C1352 C1357:C1394 C1354 C1396:C1403 C1412:C1463 C421:C628 C1335:C1347 C1513 C1533:C1564 C1498:C1511 C1333 C1686:C1687 C1692:C1716 C1530:C1531 C1718:C1740 C1742:C1754 C1766:C1769 C1640:C1684 C1772:C1796 C1859:C1870 C1873:C1881 C1888:C1889 C1931:C1957 C1798:C1857 C1883:C1884 C1959 C1925:C1929 C2016:C1048576">
    <cfRule type="duplicateValues" dxfId="1783" priority="16595"/>
  </conditionalFormatting>
  <conditionalFormatting sqref="C1962:C2014 C1917:C1923 C1756:C1764 C1689:C1690 C1567:C1637 C1515:C1528 C1471:C1496 C1406:C1410 C1248 C1226:C1234 C1082:C1174 C910:C989 C861:C894 C826:C856 C799:C807 C760:C779 C630:C714 C2:C419 C716:C748 C750:C758 C781:C797 C812:C824 C809:C810 C858:C859 C896:C897 C899:C908 C1032:C1071 C1073:C1080 C991:C1030 C1199:C1221 C1224 C1250:C1259 C1237:C1245 C1261:C1300 C1302:C1331 C1349:C1352 C1357:C1394 C1354 C1396:C1403 C1412:C1463 C421:C628 C1335:C1347 C1513 C1533:C1564 C1498:C1511 C1333 C1686:C1687 C1692:C1716 C1530:C1531 C1718:C1740 C1742:C1754 C1766:C1769 C1640:C1684 C1772:C1796 C1859:C1870 C1873:C1881 C1888:C1889 C1931:C1957 C1798:C1857 C1883:C1884 C1959 C1925:C1929 C2016:C1048576">
    <cfRule type="duplicateValues" dxfId="1782" priority="16632"/>
  </conditionalFormatting>
  <conditionalFormatting sqref="C1962:C2014 C1917:C1923 C1756:C1764 C1689:C1690 C1567:C1637 C1515:C1528 C1471:C1496 C1406:C1410 C1248 C1226:C1234 C2:C419 C1191:C1221 C1224 C1250:C1259 C1237:C1245 C1261:C1300 C1302:C1331 C1349:C1352 C1357:C1394 C1354 C1396:C1403 C1412:C1463 C421:C1180 C1335:C1347 C1513 C1533:C1564 C1498:C1511 C1333 C1686:C1687 C1182:C1189 C1692:C1716 C1530:C1531 C1718:C1740 C1742:C1754 C1766:C1769 C1640:C1684 C1772:C1796 C1859:C1870 C1873:C1881 C1888:C1889 C1931:C1957 C1798:C1857 C1883:C1884 C1959 C1925:C1929 C2016:C1048576">
    <cfRule type="duplicateValues" dxfId="1781" priority="16667"/>
  </conditionalFormatting>
  <conditionalFormatting sqref="J1353">
    <cfRule type="containsText" dxfId="1780" priority="653" operator="containsText" text="CANCEL">
      <formula>NOT(ISERROR(SEARCH("CANCEL",J1353)))</formula>
    </cfRule>
    <cfRule type="containsText" dxfId="1779" priority="654" operator="containsText" text="INPRG">
      <formula>NOT(ISERROR(SEARCH("INPRG",J1353)))</formula>
    </cfRule>
    <cfRule type="containsText" dxfId="1778" priority="655" operator="containsText" text="WPSD">
      <formula>NOT(ISERROR(SEARCH("WPSD",J1353)))</formula>
    </cfRule>
    <cfRule type="containsText" dxfId="1777" priority="656" operator="containsText" text="INPRG">
      <formula>NOT(ISERROR(SEARCH("INPRG",J1353)))</formula>
    </cfRule>
    <cfRule type="containsText" dxfId="1776" priority="657" operator="containsText" text="SCHD">
      <formula>NOT(ISERROR(SEARCH("SCHD",J1353)))</formula>
    </cfRule>
    <cfRule type="containsText" dxfId="1775" priority="658" operator="containsText" text="COMP">
      <formula>NOT(ISERROR(SEARCH("COMP",J1353)))</formula>
    </cfRule>
  </conditionalFormatting>
  <conditionalFormatting sqref="T1353">
    <cfRule type="cellIs" dxfId="1774" priority="652" operator="greaterThan">
      <formula>1</formula>
    </cfRule>
  </conditionalFormatting>
  <conditionalFormatting sqref="J1353">
    <cfRule type="cellIs" dxfId="1773" priority="650" operator="equal">
      <formula>"WMAT"</formula>
    </cfRule>
    <cfRule type="cellIs" dxfId="1772" priority="651" operator="equal">
      <formula>"WMOC"</formula>
    </cfRule>
  </conditionalFormatting>
  <conditionalFormatting sqref="W1353:X1353">
    <cfRule type="containsText" dxfId="1771" priority="648" operator="containsText" text="Update">
      <formula>NOT(ISERROR(SEARCH("Update",W1353)))</formula>
    </cfRule>
    <cfRule type="containsText" dxfId="1770" priority="649" operator="containsText" text="Pending">
      <formula>NOT(ISERROR(SEARCH("Pending",W1353)))</formula>
    </cfRule>
  </conditionalFormatting>
  <conditionalFormatting sqref="J1353">
    <cfRule type="cellIs" dxfId="1769" priority="647" operator="equal">
      <formula>"WPLN"</formula>
    </cfRule>
  </conditionalFormatting>
  <conditionalFormatting sqref="C1353">
    <cfRule type="duplicateValues" dxfId="1768" priority="659"/>
  </conditionalFormatting>
  <conditionalFormatting sqref="C1353">
    <cfRule type="duplicateValues" dxfId="1767" priority="660"/>
  </conditionalFormatting>
  <conditionalFormatting sqref="C1353">
    <cfRule type="duplicateValues" dxfId="1766" priority="661"/>
  </conditionalFormatting>
  <conditionalFormatting sqref="J1395">
    <cfRule type="containsText" dxfId="1765" priority="638" operator="containsText" text="CANCEL">
      <formula>NOT(ISERROR(SEARCH("CANCEL",J1395)))</formula>
    </cfRule>
    <cfRule type="containsText" dxfId="1764" priority="639" operator="containsText" text="INPRG">
      <formula>NOT(ISERROR(SEARCH("INPRG",J1395)))</formula>
    </cfRule>
    <cfRule type="containsText" dxfId="1763" priority="640" operator="containsText" text="WPSD">
      <formula>NOT(ISERROR(SEARCH("WPSD",J1395)))</formula>
    </cfRule>
    <cfRule type="containsText" dxfId="1762" priority="641" operator="containsText" text="INPRG">
      <formula>NOT(ISERROR(SEARCH("INPRG",J1395)))</formula>
    </cfRule>
    <cfRule type="containsText" dxfId="1761" priority="642" operator="containsText" text="SCHD">
      <formula>NOT(ISERROR(SEARCH("SCHD",J1395)))</formula>
    </cfRule>
    <cfRule type="containsText" dxfId="1760" priority="643" operator="containsText" text="COMP">
      <formula>NOT(ISERROR(SEARCH("COMP",J1395)))</formula>
    </cfRule>
  </conditionalFormatting>
  <conditionalFormatting sqref="T1395">
    <cfRule type="cellIs" dxfId="1759" priority="637" operator="greaterThan">
      <formula>1</formula>
    </cfRule>
  </conditionalFormatting>
  <conditionalFormatting sqref="J1395">
    <cfRule type="cellIs" dxfId="1758" priority="635" operator="equal">
      <formula>"WMAT"</formula>
    </cfRule>
    <cfRule type="cellIs" dxfId="1757" priority="636" operator="equal">
      <formula>"WMOC"</formula>
    </cfRule>
  </conditionalFormatting>
  <conditionalFormatting sqref="W1395:X1395">
    <cfRule type="containsText" dxfId="1756" priority="633" operator="containsText" text="Update">
      <formula>NOT(ISERROR(SEARCH("Update",W1395)))</formula>
    </cfRule>
    <cfRule type="containsText" dxfId="1755" priority="634" operator="containsText" text="Pending">
      <formula>NOT(ISERROR(SEARCH("Pending",W1395)))</formula>
    </cfRule>
  </conditionalFormatting>
  <conditionalFormatting sqref="J1395">
    <cfRule type="cellIs" dxfId="1754" priority="632" operator="equal">
      <formula>"WPLN"</formula>
    </cfRule>
  </conditionalFormatting>
  <conditionalFormatting sqref="C1395">
    <cfRule type="duplicateValues" dxfId="1753" priority="644"/>
  </conditionalFormatting>
  <conditionalFormatting sqref="C1395">
    <cfRule type="duplicateValues" dxfId="1752" priority="645"/>
  </conditionalFormatting>
  <conditionalFormatting sqref="C1395">
    <cfRule type="duplicateValues" dxfId="1751" priority="646"/>
  </conditionalFormatting>
  <conditionalFormatting sqref="J1411">
    <cfRule type="containsText" dxfId="1750" priority="623" operator="containsText" text="CANCEL">
      <formula>NOT(ISERROR(SEARCH("CANCEL",J1411)))</formula>
    </cfRule>
    <cfRule type="containsText" dxfId="1749" priority="624" operator="containsText" text="INPRG">
      <formula>NOT(ISERROR(SEARCH("INPRG",J1411)))</formula>
    </cfRule>
    <cfRule type="containsText" dxfId="1748" priority="625" operator="containsText" text="WPSD">
      <formula>NOT(ISERROR(SEARCH("WPSD",J1411)))</formula>
    </cfRule>
    <cfRule type="containsText" dxfId="1747" priority="626" operator="containsText" text="INPRG">
      <formula>NOT(ISERROR(SEARCH("INPRG",J1411)))</formula>
    </cfRule>
    <cfRule type="containsText" dxfId="1746" priority="627" operator="containsText" text="SCHD">
      <formula>NOT(ISERROR(SEARCH("SCHD",J1411)))</formula>
    </cfRule>
    <cfRule type="containsText" dxfId="1745" priority="628" operator="containsText" text="COMP">
      <formula>NOT(ISERROR(SEARCH("COMP",J1411)))</formula>
    </cfRule>
  </conditionalFormatting>
  <conditionalFormatting sqref="T1411">
    <cfRule type="cellIs" dxfId="1744" priority="622" operator="greaterThan">
      <formula>1</formula>
    </cfRule>
  </conditionalFormatting>
  <conditionalFormatting sqref="J1411">
    <cfRule type="cellIs" dxfId="1743" priority="620" operator="equal">
      <formula>"WMAT"</formula>
    </cfRule>
    <cfRule type="cellIs" dxfId="1742" priority="621" operator="equal">
      <formula>"WMOC"</formula>
    </cfRule>
  </conditionalFormatting>
  <conditionalFormatting sqref="W1411:X1411">
    <cfRule type="containsText" dxfId="1741" priority="618" operator="containsText" text="Update">
      <formula>NOT(ISERROR(SEARCH("Update",W1411)))</formula>
    </cfRule>
    <cfRule type="containsText" dxfId="1740" priority="619" operator="containsText" text="Pending">
      <formula>NOT(ISERROR(SEARCH("Pending",W1411)))</formula>
    </cfRule>
  </conditionalFormatting>
  <conditionalFormatting sqref="J1411">
    <cfRule type="cellIs" dxfId="1739" priority="617" operator="equal">
      <formula>"WPLN"</formula>
    </cfRule>
  </conditionalFormatting>
  <conditionalFormatting sqref="C1411">
    <cfRule type="duplicateValues" dxfId="1738" priority="629"/>
  </conditionalFormatting>
  <conditionalFormatting sqref="C1411">
    <cfRule type="duplicateValues" dxfId="1737" priority="630"/>
  </conditionalFormatting>
  <conditionalFormatting sqref="C1411">
    <cfRule type="duplicateValues" dxfId="1736" priority="631"/>
  </conditionalFormatting>
  <conditionalFormatting sqref="A1:XFD1">
    <cfRule type="duplicateValues" dxfId="1735" priority="616"/>
  </conditionalFormatting>
  <conditionalFormatting sqref="A1:XFD1">
    <cfRule type="duplicateValues" dxfId="1734" priority="615"/>
  </conditionalFormatting>
  <conditionalFormatting sqref="C1962:C2014 C1917:C1923 C1756:C1764 C1689:C1690 C1567:C1637 C1515:C1528 C1:C1180 C1335:C1496 C1513 C1533:C1564 C1498:C1511 C1333 C1686:C1687 C1182:C1331 C1692:C1716 C1530:C1531 C1718:C1740 C1742:C1754 C1766:C1769 C1640:C1684 C1772:C1796 C1859:C1870 C1873:C1881 C1888:C1889 C1931:C1957 C1798:C1857 C1883:C1884 C1959 C1925:C1929 C2016:C1048576">
    <cfRule type="duplicateValues" dxfId="1733" priority="614"/>
  </conditionalFormatting>
  <conditionalFormatting sqref="J1514">
    <cfRule type="containsText" dxfId="1732" priority="605" operator="containsText" text="CANCEL">
      <formula>NOT(ISERROR(SEARCH("CANCEL",J1514)))</formula>
    </cfRule>
    <cfRule type="containsText" dxfId="1731" priority="606" operator="containsText" text="INPRG">
      <formula>NOT(ISERROR(SEARCH("INPRG",J1514)))</formula>
    </cfRule>
    <cfRule type="containsText" dxfId="1730" priority="607" operator="containsText" text="WPSD">
      <formula>NOT(ISERROR(SEARCH("WPSD",J1514)))</formula>
    </cfRule>
    <cfRule type="containsText" dxfId="1729" priority="608" operator="containsText" text="INPRG">
      <formula>NOT(ISERROR(SEARCH("INPRG",J1514)))</formula>
    </cfRule>
    <cfRule type="containsText" dxfId="1728" priority="609" operator="containsText" text="SCHD">
      <formula>NOT(ISERROR(SEARCH("SCHD",J1514)))</formula>
    </cfRule>
    <cfRule type="containsText" dxfId="1727" priority="610" operator="containsText" text="COMP">
      <formula>NOT(ISERROR(SEARCH("COMP",J1514)))</formula>
    </cfRule>
  </conditionalFormatting>
  <conditionalFormatting sqref="T1514">
    <cfRule type="cellIs" dxfId="1726" priority="604" operator="greaterThan">
      <formula>1</formula>
    </cfRule>
  </conditionalFormatting>
  <conditionalFormatting sqref="J1514">
    <cfRule type="cellIs" dxfId="1725" priority="602" operator="equal">
      <formula>"WMAT"</formula>
    </cfRule>
    <cfRule type="cellIs" dxfId="1724" priority="603" operator="equal">
      <formula>"WMOC"</formula>
    </cfRule>
  </conditionalFormatting>
  <conditionalFormatting sqref="W1514:X1514">
    <cfRule type="containsText" dxfId="1723" priority="600" operator="containsText" text="Update">
      <formula>NOT(ISERROR(SEARCH("Update",W1514)))</formula>
    </cfRule>
    <cfRule type="containsText" dxfId="1722" priority="601" operator="containsText" text="Pending">
      <formula>NOT(ISERROR(SEARCH("Pending",W1514)))</formula>
    </cfRule>
  </conditionalFormatting>
  <conditionalFormatting sqref="J1514">
    <cfRule type="cellIs" dxfId="1721" priority="599" operator="equal">
      <formula>"WPLN"</formula>
    </cfRule>
  </conditionalFormatting>
  <conditionalFormatting sqref="C1514">
    <cfRule type="duplicateValues" dxfId="1720" priority="611"/>
  </conditionalFormatting>
  <conditionalFormatting sqref="C1514">
    <cfRule type="duplicateValues" dxfId="1719" priority="612"/>
  </conditionalFormatting>
  <conditionalFormatting sqref="C1514">
    <cfRule type="duplicateValues" dxfId="1718" priority="613"/>
  </conditionalFormatting>
  <conditionalFormatting sqref="C1514">
    <cfRule type="duplicateValues" dxfId="1717" priority="598"/>
  </conditionalFormatting>
  <conditionalFormatting sqref="J1334">
    <cfRule type="containsText" dxfId="1716" priority="589" operator="containsText" text="CANCEL">
      <formula>NOT(ISERROR(SEARCH("CANCEL",J1334)))</formula>
    </cfRule>
    <cfRule type="containsText" dxfId="1715" priority="590" operator="containsText" text="INPRG">
      <formula>NOT(ISERROR(SEARCH("INPRG",J1334)))</formula>
    </cfRule>
    <cfRule type="containsText" dxfId="1714" priority="591" operator="containsText" text="WPSD">
      <formula>NOT(ISERROR(SEARCH("WPSD",J1334)))</formula>
    </cfRule>
    <cfRule type="containsText" dxfId="1713" priority="592" operator="containsText" text="INPRG">
      <formula>NOT(ISERROR(SEARCH("INPRG",J1334)))</formula>
    </cfRule>
    <cfRule type="containsText" dxfId="1712" priority="593" operator="containsText" text="SCHD">
      <formula>NOT(ISERROR(SEARCH("SCHD",J1334)))</formula>
    </cfRule>
    <cfRule type="containsText" dxfId="1711" priority="594" operator="containsText" text="COMP">
      <formula>NOT(ISERROR(SEARCH("COMP",J1334)))</formula>
    </cfRule>
  </conditionalFormatting>
  <conditionalFormatting sqref="T1334">
    <cfRule type="cellIs" dxfId="1710" priority="588" operator="greaterThan">
      <formula>1</formula>
    </cfRule>
  </conditionalFormatting>
  <conditionalFormatting sqref="J1334">
    <cfRule type="cellIs" dxfId="1709" priority="586" operator="equal">
      <formula>"WMAT"</formula>
    </cfRule>
    <cfRule type="cellIs" dxfId="1708" priority="587" operator="equal">
      <formula>"WMOC"</formula>
    </cfRule>
  </conditionalFormatting>
  <conditionalFormatting sqref="W1334:X1334">
    <cfRule type="containsText" dxfId="1707" priority="584" operator="containsText" text="Update">
      <formula>NOT(ISERROR(SEARCH("Update",W1334)))</formula>
    </cfRule>
    <cfRule type="containsText" dxfId="1706" priority="585" operator="containsText" text="Pending">
      <formula>NOT(ISERROR(SEARCH("Pending",W1334)))</formula>
    </cfRule>
  </conditionalFormatting>
  <conditionalFormatting sqref="J1334">
    <cfRule type="cellIs" dxfId="1705" priority="583" operator="equal">
      <formula>"WPLN"</formula>
    </cfRule>
  </conditionalFormatting>
  <conditionalFormatting sqref="C1334">
    <cfRule type="duplicateValues" dxfId="1704" priority="595"/>
  </conditionalFormatting>
  <conditionalFormatting sqref="C1334">
    <cfRule type="duplicateValues" dxfId="1703" priority="596"/>
  </conditionalFormatting>
  <conditionalFormatting sqref="C1334">
    <cfRule type="duplicateValues" dxfId="1702" priority="597"/>
  </conditionalFormatting>
  <conditionalFormatting sqref="C1334">
    <cfRule type="duplicateValues" dxfId="1701" priority="582"/>
  </conditionalFormatting>
  <conditionalFormatting sqref="J1512">
    <cfRule type="containsText" dxfId="1700" priority="573" operator="containsText" text="CANCEL">
      <formula>NOT(ISERROR(SEARCH("CANCEL",J1512)))</formula>
    </cfRule>
    <cfRule type="containsText" dxfId="1699" priority="574" operator="containsText" text="INPRG">
      <formula>NOT(ISERROR(SEARCH("INPRG",J1512)))</formula>
    </cfRule>
    <cfRule type="containsText" dxfId="1698" priority="575" operator="containsText" text="WPSD">
      <formula>NOT(ISERROR(SEARCH("WPSD",J1512)))</formula>
    </cfRule>
    <cfRule type="containsText" dxfId="1697" priority="576" operator="containsText" text="INPRG">
      <formula>NOT(ISERROR(SEARCH("INPRG",J1512)))</formula>
    </cfRule>
    <cfRule type="containsText" dxfId="1696" priority="577" operator="containsText" text="SCHD">
      <formula>NOT(ISERROR(SEARCH("SCHD",J1512)))</formula>
    </cfRule>
    <cfRule type="containsText" dxfId="1695" priority="578" operator="containsText" text="COMP">
      <formula>NOT(ISERROR(SEARCH("COMP",J1512)))</formula>
    </cfRule>
  </conditionalFormatting>
  <conditionalFormatting sqref="T1512">
    <cfRule type="cellIs" dxfId="1694" priority="572" operator="greaterThan">
      <formula>1</formula>
    </cfRule>
  </conditionalFormatting>
  <conditionalFormatting sqref="J1512">
    <cfRule type="cellIs" dxfId="1693" priority="570" operator="equal">
      <formula>"WMAT"</formula>
    </cfRule>
    <cfRule type="cellIs" dxfId="1692" priority="571" operator="equal">
      <formula>"WMOC"</formula>
    </cfRule>
  </conditionalFormatting>
  <conditionalFormatting sqref="W1512:X1512">
    <cfRule type="containsText" dxfId="1691" priority="568" operator="containsText" text="Update">
      <formula>NOT(ISERROR(SEARCH("Update",W1512)))</formula>
    </cfRule>
    <cfRule type="containsText" dxfId="1690" priority="569" operator="containsText" text="Pending">
      <formula>NOT(ISERROR(SEARCH("Pending",W1512)))</formula>
    </cfRule>
  </conditionalFormatting>
  <conditionalFormatting sqref="J1512">
    <cfRule type="cellIs" dxfId="1689" priority="567" operator="equal">
      <formula>"WPLN"</formula>
    </cfRule>
  </conditionalFormatting>
  <conditionalFormatting sqref="C1512">
    <cfRule type="duplicateValues" dxfId="1688" priority="579"/>
  </conditionalFormatting>
  <conditionalFormatting sqref="C1512">
    <cfRule type="duplicateValues" dxfId="1687" priority="580"/>
  </conditionalFormatting>
  <conditionalFormatting sqref="C1512">
    <cfRule type="duplicateValues" dxfId="1686" priority="581"/>
  </conditionalFormatting>
  <conditionalFormatting sqref="C1512">
    <cfRule type="duplicateValues" dxfId="1685" priority="566"/>
  </conditionalFormatting>
  <conditionalFormatting sqref="J1532">
    <cfRule type="containsText" dxfId="1684" priority="557" operator="containsText" text="CANCEL">
      <formula>NOT(ISERROR(SEARCH("CANCEL",J1532)))</formula>
    </cfRule>
    <cfRule type="containsText" dxfId="1683" priority="558" operator="containsText" text="INPRG">
      <formula>NOT(ISERROR(SEARCH("INPRG",J1532)))</formula>
    </cfRule>
    <cfRule type="containsText" dxfId="1682" priority="559" operator="containsText" text="WPSD">
      <formula>NOT(ISERROR(SEARCH("WPSD",J1532)))</formula>
    </cfRule>
    <cfRule type="containsText" dxfId="1681" priority="560" operator="containsText" text="INPRG">
      <formula>NOT(ISERROR(SEARCH("INPRG",J1532)))</formula>
    </cfRule>
    <cfRule type="containsText" dxfId="1680" priority="561" operator="containsText" text="SCHD">
      <formula>NOT(ISERROR(SEARCH("SCHD",J1532)))</formula>
    </cfRule>
    <cfRule type="containsText" dxfId="1679" priority="562" operator="containsText" text="COMP">
      <formula>NOT(ISERROR(SEARCH("COMP",J1532)))</formula>
    </cfRule>
  </conditionalFormatting>
  <conditionalFormatting sqref="T1532">
    <cfRule type="cellIs" dxfId="1678" priority="556" operator="greaterThan">
      <formula>1</formula>
    </cfRule>
  </conditionalFormatting>
  <conditionalFormatting sqref="J1532">
    <cfRule type="cellIs" dxfId="1677" priority="554" operator="equal">
      <formula>"WMAT"</formula>
    </cfRule>
    <cfRule type="cellIs" dxfId="1676" priority="555" operator="equal">
      <formula>"WMOC"</formula>
    </cfRule>
  </conditionalFormatting>
  <conditionalFormatting sqref="W1532:X1532">
    <cfRule type="containsText" dxfId="1675" priority="552" operator="containsText" text="Update">
      <formula>NOT(ISERROR(SEARCH("Update",W1532)))</formula>
    </cfRule>
    <cfRule type="containsText" dxfId="1674" priority="553" operator="containsText" text="Pending">
      <formula>NOT(ISERROR(SEARCH("Pending",W1532)))</formula>
    </cfRule>
  </conditionalFormatting>
  <conditionalFormatting sqref="J1532">
    <cfRule type="cellIs" dxfId="1673" priority="551" operator="equal">
      <formula>"WPLN"</formula>
    </cfRule>
  </conditionalFormatting>
  <conditionalFormatting sqref="C1532">
    <cfRule type="duplicateValues" dxfId="1672" priority="563"/>
  </conditionalFormatting>
  <conditionalFormatting sqref="C1532">
    <cfRule type="duplicateValues" dxfId="1671" priority="564"/>
  </conditionalFormatting>
  <conditionalFormatting sqref="C1532">
    <cfRule type="duplicateValues" dxfId="1670" priority="565"/>
  </conditionalFormatting>
  <conditionalFormatting sqref="C1532">
    <cfRule type="duplicateValues" dxfId="1669" priority="550"/>
  </conditionalFormatting>
  <conditionalFormatting sqref="J1497">
    <cfRule type="containsText" dxfId="1668" priority="541" operator="containsText" text="CANCEL">
      <formula>NOT(ISERROR(SEARCH("CANCEL",J1497)))</formula>
    </cfRule>
    <cfRule type="containsText" dxfId="1667" priority="542" operator="containsText" text="INPRG">
      <formula>NOT(ISERROR(SEARCH("INPRG",J1497)))</formula>
    </cfRule>
    <cfRule type="containsText" dxfId="1666" priority="543" operator="containsText" text="WPSD">
      <formula>NOT(ISERROR(SEARCH("WPSD",J1497)))</formula>
    </cfRule>
    <cfRule type="containsText" dxfId="1665" priority="544" operator="containsText" text="INPRG">
      <formula>NOT(ISERROR(SEARCH("INPRG",J1497)))</formula>
    </cfRule>
    <cfRule type="containsText" dxfId="1664" priority="545" operator="containsText" text="SCHD">
      <formula>NOT(ISERROR(SEARCH("SCHD",J1497)))</formula>
    </cfRule>
    <cfRule type="containsText" dxfId="1663" priority="546" operator="containsText" text="COMP">
      <formula>NOT(ISERROR(SEARCH("COMP",J1497)))</formula>
    </cfRule>
  </conditionalFormatting>
  <conditionalFormatting sqref="T1497">
    <cfRule type="cellIs" dxfId="1662" priority="540" operator="greaterThan">
      <formula>1</formula>
    </cfRule>
  </conditionalFormatting>
  <conditionalFormatting sqref="J1497">
    <cfRule type="cellIs" dxfId="1661" priority="538" operator="equal">
      <formula>"WMAT"</formula>
    </cfRule>
    <cfRule type="cellIs" dxfId="1660" priority="539" operator="equal">
      <formula>"WMOC"</formula>
    </cfRule>
  </conditionalFormatting>
  <conditionalFormatting sqref="W1497:X1497">
    <cfRule type="containsText" dxfId="1659" priority="536" operator="containsText" text="Update">
      <formula>NOT(ISERROR(SEARCH("Update",W1497)))</formula>
    </cfRule>
    <cfRule type="containsText" dxfId="1658" priority="537" operator="containsText" text="Pending">
      <formula>NOT(ISERROR(SEARCH("Pending",W1497)))</formula>
    </cfRule>
  </conditionalFormatting>
  <conditionalFormatting sqref="J1497">
    <cfRule type="cellIs" dxfId="1657" priority="535" operator="equal">
      <formula>"WPLN"</formula>
    </cfRule>
  </conditionalFormatting>
  <conditionalFormatting sqref="C1497">
    <cfRule type="duplicateValues" dxfId="1656" priority="547"/>
  </conditionalFormatting>
  <conditionalFormatting sqref="C1497">
    <cfRule type="duplicateValues" dxfId="1655" priority="548"/>
  </conditionalFormatting>
  <conditionalFormatting sqref="C1497">
    <cfRule type="duplicateValues" dxfId="1654" priority="549"/>
  </conditionalFormatting>
  <conditionalFormatting sqref="C1497">
    <cfRule type="duplicateValues" dxfId="1653" priority="534"/>
  </conditionalFormatting>
  <conditionalFormatting sqref="J1332">
    <cfRule type="containsText" dxfId="1652" priority="525" operator="containsText" text="CANCEL">
      <formula>NOT(ISERROR(SEARCH("CANCEL",J1332)))</formula>
    </cfRule>
    <cfRule type="containsText" dxfId="1651" priority="526" operator="containsText" text="INPRG">
      <formula>NOT(ISERROR(SEARCH("INPRG",J1332)))</formula>
    </cfRule>
    <cfRule type="containsText" dxfId="1650" priority="527" operator="containsText" text="WPSD">
      <formula>NOT(ISERROR(SEARCH("WPSD",J1332)))</formula>
    </cfRule>
    <cfRule type="containsText" dxfId="1649" priority="528" operator="containsText" text="INPRG">
      <formula>NOT(ISERROR(SEARCH("INPRG",J1332)))</formula>
    </cfRule>
    <cfRule type="containsText" dxfId="1648" priority="529" operator="containsText" text="SCHD">
      <formula>NOT(ISERROR(SEARCH("SCHD",J1332)))</formula>
    </cfRule>
    <cfRule type="containsText" dxfId="1647" priority="530" operator="containsText" text="COMP">
      <formula>NOT(ISERROR(SEARCH("COMP",J1332)))</formula>
    </cfRule>
  </conditionalFormatting>
  <conditionalFormatting sqref="T1332">
    <cfRule type="cellIs" dxfId="1646" priority="524" operator="greaterThan">
      <formula>1</formula>
    </cfRule>
  </conditionalFormatting>
  <conditionalFormatting sqref="J1332">
    <cfRule type="cellIs" dxfId="1645" priority="522" operator="equal">
      <formula>"WMAT"</formula>
    </cfRule>
    <cfRule type="cellIs" dxfId="1644" priority="523" operator="equal">
      <formula>"WMOC"</formula>
    </cfRule>
  </conditionalFormatting>
  <conditionalFormatting sqref="W1332:X1332">
    <cfRule type="containsText" dxfId="1643" priority="520" operator="containsText" text="Update">
      <formula>NOT(ISERROR(SEARCH("Update",W1332)))</formula>
    </cfRule>
    <cfRule type="containsText" dxfId="1642" priority="521" operator="containsText" text="Pending">
      <formula>NOT(ISERROR(SEARCH("Pending",W1332)))</formula>
    </cfRule>
  </conditionalFormatting>
  <conditionalFormatting sqref="J1332">
    <cfRule type="cellIs" dxfId="1641" priority="519" operator="equal">
      <formula>"WPLN"</formula>
    </cfRule>
  </conditionalFormatting>
  <conditionalFormatting sqref="C1332">
    <cfRule type="duplicateValues" dxfId="1640" priority="531"/>
  </conditionalFormatting>
  <conditionalFormatting sqref="C1332">
    <cfRule type="duplicateValues" dxfId="1639" priority="532"/>
  </conditionalFormatting>
  <conditionalFormatting sqref="C1332">
    <cfRule type="duplicateValues" dxfId="1638" priority="533"/>
  </conditionalFormatting>
  <conditionalFormatting sqref="C1332">
    <cfRule type="duplicateValues" dxfId="1637" priority="518"/>
  </conditionalFormatting>
  <conditionalFormatting sqref="J1566">
    <cfRule type="containsText" dxfId="1636" priority="509" operator="containsText" text="CANCEL">
      <formula>NOT(ISERROR(SEARCH("CANCEL",J1566)))</formula>
    </cfRule>
    <cfRule type="containsText" dxfId="1635" priority="510" operator="containsText" text="INPRG">
      <formula>NOT(ISERROR(SEARCH("INPRG",J1566)))</formula>
    </cfRule>
    <cfRule type="containsText" dxfId="1634" priority="511" operator="containsText" text="WPSD">
      <formula>NOT(ISERROR(SEARCH("WPSD",J1566)))</formula>
    </cfRule>
    <cfRule type="containsText" dxfId="1633" priority="512" operator="containsText" text="INPRG">
      <formula>NOT(ISERROR(SEARCH("INPRG",J1566)))</formula>
    </cfRule>
    <cfRule type="containsText" dxfId="1632" priority="513" operator="containsText" text="SCHD">
      <formula>NOT(ISERROR(SEARCH("SCHD",J1566)))</formula>
    </cfRule>
    <cfRule type="containsText" dxfId="1631" priority="514" operator="containsText" text="COMP">
      <formula>NOT(ISERROR(SEARCH("COMP",J1566)))</formula>
    </cfRule>
  </conditionalFormatting>
  <conditionalFormatting sqref="T1566">
    <cfRule type="cellIs" dxfId="1630" priority="508" operator="greaterThan">
      <formula>1</formula>
    </cfRule>
  </conditionalFormatting>
  <conditionalFormatting sqref="J1566">
    <cfRule type="cellIs" dxfId="1629" priority="506" operator="equal">
      <formula>"WMAT"</formula>
    </cfRule>
    <cfRule type="cellIs" dxfId="1628" priority="507" operator="equal">
      <formula>"WMOC"</formula>
    </cfRule>
  </conditionalFormatting>
  <conditionalFormatting sqref="W1566:X1566">
    <cfRule type="containsText" dxfId="1627" priority="504" operator="containsText" text="Update">
      <formula>NOT(ISERROR(SEARCH("Update",W1566)))</formula>
    </cfRule>
    <cfRule type="containsText" dxfId="1626" priority="505" operator="containsText" text="Pending">
      <formula>NOT(ISERROR(SEARCH("Pending",W1566)))</formula>
    </cfRule>
  </conditionalFormatting>
  <conditionalFormatting sqref="J1566">
    <cfRule type="cellIs" dxfId="1625" priority="503" operator="equal">
      <formula>"WPLN"</formula>
    </cfRule>
  </conditionalFormatting>
  <conditionalFormatting sqref="C1566">
    <cfRule type="duplicateValues" dxfId="1624" priority="515"/>
  </conditionalFormatting>
  <conditionalFormatting sqref="C1566">
    <cfRule type="duplicateValues" dxfId="1623" priority="516"/>
  </conditionalFormatting>
  <conditionalFormatting sqref="C1566">
    <cfRule type="duplicateValues" dxfId="1622" priority="517"/>
  </conditionalFormatting>
  <conditionalFormatting sqref="C1566">
    <cfRule type="duplicateValues" dxfId="1621" priority="502"/>
  </conditionalFormatting>
  <conditionalFormatting sqref="J1565">
    <cfRule type="containsText" dxfId="1620" priority="493" operator="containsText" text="CANCEL">
      <formula>NOT(ISERROR(SEARCH("CANCEL",J1565)))</formula>
    </cfRule>
    <cfRule type="containsText" dxfId="1619" priority="494" operator="containsText" text="INPRG">
      <formula>NOT(ISERROR(SEARCH("INPRG",J1565)))</formula>
    </cfRule>
    <cfRule type="containsText" dxfId="1618" priority="495" operator="containsText" text="WPSD">
      <formula>NOT(ISERROR(SEARCH("WPSD",J1565)))</formula>
    </cfRule>
    <cfRule type="containsText" dxfId="1617" priority="496" operator="containsText" text="INPRG">
      <formula>NOT(ISERROR(SEARCH("INPRG",J1565)))</formula>
    </cfRule>
    <cfRule type="containsText" dxfId="1616" priority="497" operator="containsText" text="SCHD">
      <formula>NOT(ISERROR(SEARCH("SCHD",J1565)))</formula>
    </cfRule>
    <cfRule type="containsText" dxfId="1615" priority="498" operator="containsText" text="COMP">
      <formula>NOT(ISERROR(SEARCH("COMP",J1565)))</formula>
    </cfRule>
  </conditionalFormatting>
  <conditionalFormatting sqref="T1565">
    <cfRule type="cellIs" dxfId="1614" priority="492" operator="greaterThan">
      <formula>1</formula>
    </cfRule>
  </conditionalFormatting>
  <conditionalFormatting sqref="J1565">
    <cfRule type="cellIs" dxfId="1613" priority="490" operator="equal">
      <formula>"WMAT"</formula>
    </cfRule>
    <cfRule type="cellIs" dxfId="1612" priority="491" operator="equal">
      <formula>"WMOC"</formula>
    </cfRule>
  </conditionalFormatting>
  <conditionalFormatting sqref="W1565:X1565">
    <cfRule type="containsText" dxfId="1611" priority="488" operator="containsText" text="Update">
      <formula>NOT(ISERROR(SEARCH("Update",W1565)))</formula>
    </cfRule>
    <cfRule type="containsText" dxfId="1610" priority="489" operator="containsText" text="Pending">
      <formula>NOT(ISERROR(SEARCH("Pending",W1565)))</formula>
    </cfRule>
  </conditionalFormatting>
  <conditionalFormatting sqref="J1565">
    <cfRule type="cellIs" dxfId="1609" priority="487" operator="equal">
      <formula>"WPLN"</formula>
    </cfRule>
  </conditionalFormatting>
  <conditionalFormatting sqref="C1565">
    <cfRule type="duplicateValues" dxfId="1608" priority="499"/>
  </conditionalFormatting>
  <conditionalFormatting sqref="C1565">
    <cfRule type="duplicateValues" dxfId="1607" priority="500"/>
  </conditionalFormatting>
  <conditionalFormatting sqref="C1565">
    <cfRule type="duplicateValues" dxfId="1606" priority="501"/>
  </conditionalFormatting>
  <conditionalFormatting sqref="C1565">
    <cfRule type="duplicateValues" dxfId="1605" priority="486"/>
  </conditionalFormatting>
  <conditionalFormatting sqref="J1688">
    <cfRule type="containsText" dxfId="1604" priority="477" operator="containsText" text="CANCEL">
      <formula>NOT(ISERROR(SEARCH("CANCEL",J1688)))</formula>
    </cfRule>
    <cfRule type="containsText" dxfId="1603" priority="478" operator="containsText" text="INPRG">
      <formula>NOT(ISERROR(SEARCH("INPRG",J1688)))</formula>
    </cfRule>
    <cfRule type="containsText" dxfId="1602" priority="479" operator="containsText" text="WPSD">
      <formula>NOT(ISERROR(SEARCH("WPSD",J1688)))</formula>
    </cfRule>
    <cfRule type="containsText" dxfId="1601" priority="480" operator="containsText" text="INPRG">
      <formula>NOT(ISERROR(SEARCH("INPRG",J1688)))</formula>
    </cfRule>
    <cfRule type="containsText" dxfId="1600" priority="481" operator="containsText" text="SCHD">
      <formula>NOT(ISERROR(SEARCH("SCHD",J1688)))</formula>
    </cfRule>
    <cfRule type="containsText" dxfId="1599" priority="482" operator="containsText" text="COMP">
      <formula>NOT(ISERROR(SEARCH("COMP",J1688)))</formula>
    </cfRule>
  </conditionalFormatting>
  <conditionalFormatting sqref="T1688">
    <cfRule type="cellIs" dxfId="1598" priority="476" operator="greaterThan">
      <formula>1</formula>
    </cfRule>
  </conditionalFormatting>
  <conditionalFormatting sqref="J1688">
    <cfRule type="cellIs" dxfId="1597" priority="474" operator="equal">
      <formula>"WMAT"</formula>
    </cfRule>
    <cfRule type="cellIs" dxfId="1596" priority="475" operator="equal">
      <formula>"WMOC"</formula>
    </cfRule>
  </conditionalFormatting>
  <conditionalFormatting sqref="W1688:X1688">
    <cfRule type="containsText" dxfId="1595" priority="472" operator="containsText" text="Update">
      <formula>NOT(ISERROR(SEARCH("Update",W1688)))</formula>
    </cfRule>
    <cfRule type="containsText" dxfId="1594" priority="473" operator="containsText" text="Pending">
      <formula>NOT(ISERROR(SEARCH("Pending",W1688)))</formula>
    </cfRule>
  </conditionalFormatting>
  <conditionalFormatting sqref="J1688">
    <cfRule type="cellIs" dxfId="1593" priority="471" operator="equal">
      <formula>"WPLN"</formula>
    </cfRule>
  </conditionalFormatting>
  <conditionalFormatting sqref="C1688">
    <cfRule type="duplicateValues" dxfId="1592" priority="483"/>
  </conditionalFormatting>
  <conditionalFormatting sqref="C1688">
    <cfRule type="duplicateValues" dxfId="1591" priority="484"/>
  </conditionalFormatting>
  <conditionalFormatting sqref="C1688">
    <cfRule type="duplicateValues" dxfId="1590" priority="485"/>
  </conditionalFormatting>
  <conditionalFormatting sqref="C1688">
    <cfRule type="duplicateValues" dxfId="1589" priority="470"/>
  </conditionalFormatting>
  <conditionalFormatting sqref="J1685">
    <cfRule type="containsText" dxfId="1588" priority="445" operator="containsText" text="CANCEL">
      <formula>NOT(ISERROR(SEARCH("CANCEL",J1685)))</formula>
    </cfRule>
    <cfRule type="containsText" dxfId="1587" priority="446" operator="containsText" text="INPRG">
      <formula>NOT(ISERROR(SEARCH("INPRG",J1685)))</formula>
    </cfRule>
    <cfRule type="containsText" dxfId="1586" priority="447" operator="containsText" text="WPSD">
      <formula>NOT(ISERROR(SEARCH("WPSD",J1685)))</formula>
    </cfRule>
    <cfRule type="containsText" dxfId="1585" priority="448" operator="containsText" text="INPRG">
      <formula>NOT(ISERROR(SEARCH("INPRG",J1685)))</formula>
    </cfRule>
    <cfRule type="containsText" dxfId="1584" priority="449" operator="containsText" text="SCHD">
      <formula>NOT(ISERROR(SEARCH("SCHD",J1685)))</formula>
    </cfRule>
    <cfRule type="containsText" dxfId="1583" priority="450" operator="containsText" text="COMP">
      <formula>NOT(ISERROR(SEARCH("COMP",J1685)))</formula>
    </cfRule>
  </conditionalFormatting>
  <conditionalFormatting sqref="T1685">
    <cfRule type="cellIs" dxfId="1582" priority="444" operator="greaterThan">
      <formula>1</formula>
    </cfRule>
  </conditionalFormatting>
  <conditionalFormatting sqref="J1685">
    <cfRule type="cellIs" dxfId="1581" priority="442" operator="equal">
      <formula>"WMAT"</formula>
    </cfRule>
    <cfRule type="cellIs" dxfId="1580" priority="443" operator="equal">
      <formula>"WMOC"</formula>
    </cfRule>
  </conditionalFormatting>
  <conditionalFormatting sqref="W1685:X1685">
    <cfRule type="containsText" dxfId="1579" priority="440" operator="containsText" text="Update">
      <formula>NOT(ISERROR(SEARCH("Update",W1685)))</formula>
    </cfRule>
    <cfRule type="containsText" dxfId="1578" priority="441" operator="containsText" text="Pending">
      <formula>NOT(ISERROR(SEARCH("Pending",W1685)))</formula>
    </cfRule>
  </conditionalFormatting>
  <conditionalFormatting sqref="J1685">
    <cfRule type="cellIs" dxfId="1577" priority="439" operator="equal">
      <formula>"WPLN"</formula>
    </cfRule>
  </conditionalFormatting>
  <conditionalFormatting sqref="C1685">
    <cfRule type="duplicateValues" dxfId="1576" priority="451"/>
  </conditionalFormatting>
  <conditionalFormatting sqref="C1685">
    <cfRule type="duplicateValues" dxfId="1575" priority="452"/>
  </conditionalFormatting>
  <conditionalFormatting sqref="C1685">
    <cfRule type="duplicateValues" dxfId="1574" priority="453"/>
  </conditionalFormatting>
  <conditionalFormatting sqref="C1685">
    <cfRule type="duplicateValues" dxfId="1573" priority="438"/>
  </conditionalFormatting>
  <conditionalFormatting sqref="J1181">
    <cfRule type="containsText" dxfId="1572" priority="431" operator="containsText" text="CANCEL">
      <formula>NOT(ISERROR(SEARCH("CANCEL",J1181)))</formula>
    </cfRule>
    <cfRule type="containsText" dxfId="1571" priority="432" operator="containsText" text="INPRG">
      <formula>NOT(ISERROR(SEARCH("INPRG",J1181)))</formula>
    </cfRule>
    <cfRule type="containsText" dxfId="1570" priority="433" operator="containsText" text="WPSD">
      <formula>NOT(ISERROR(SEARCH("WPSD",J1181)))</formula>
    </cfRule>
    <cfRule type="containsText" dxfId="1569" priority="434" operator="containsText" text="INPRG">
      <formula>NOT(ISERROR(SEARCH("INPRG",J1181)))</formula>
    </cfRule>
    <cfRule type="containsText" dxfId="1568" priority="435" operator="containsText" text="SCHD">
      <formula>NOT(ISERROR(SEARCH("SCHD",J1181)))</formula>
    </cfRule>
    <cfRule type="containsText" dxfId="1567" priority="436" operator="containsText" text="COMP">
      <formula>NOT(ISERROR(SEARCH("COMP",J1181)))</formula>
    </cfRule>
  </conditionalFormatting>
  <conditionalFormatting sqref="T1181">
    <cfRule type="cellIs" dxfId="1566" priority="430" operator="greaterThan">
      <formula>1</formula>
    </cfRule>
  </conditionalFormatting>
  <conditionalFormatting sqref="J1181">
    <cfRule type="cellIs" dxfId="1565" priority="428" operator="equal">
      <formula>"WMAT"</formula>
    </cfRule>
    <cfRule type="cellIs" dxfId="1564" priority="429" operator="equal">
      <formula>"WMOC"</formula>
    </cfRule>
  </conditionalFormatting>
  <conditionalFormatting sqref="W1181:X1181">
    <cfRule type="containsText" dxfId="1563" priority="426" operator="containsText" text="Update">
      <formula>NOT(ISERROR(SEARCH("Update",W1181)))</formula>
    </cfRule>
    <cfRule type="containsText" dxfId="1562" priority="427" operator="containsText" text="Pending">
      <formula>NOT(ISERROR(SEARCH("Pending",W1181)))</formula>
    </cfRule>
  </conditionalFormatting>
  <conditionalFormatting sqref="J1181">
    <cfRule type="cellIs" dxfId="1561" priority="425" operator="equal">
      <formula>"WPLN"</formula>
    </cfRule>
  </conditionalFormatting>
  <conditionalFormatting sqref="C1181">
    <cfRule type="duplicateValues" dxfId="1560" priority="437"/>
  </conditionalFormatting>
  <conditionalFormatting sqref="C1181">
    <cfRule type="duplicateValues" dxfId="1559" priority="424"/>
  </conditionalFormatting>
  <conditionalFormatting sqref="J1691">
    <cfRule type="containsText" dxfId="1558" priority="415" operator="containsText" text="CANCEL">
      <formula>NOT(ISERROR(SEARCH("CANCEL",J1691)))</formula>
    </cfRule>
    <cfRule type="containsText" dxfId="1557" priority="416" operator="containsText" text="INPRG">
      <formula>NOT(ISERROR(SEARCH("INPRG",J1691)))</formula>
    </cfRule>
    <cfRule type="containsText" dxfId="1556" priority="417" operator="containsText" text="WPSD">
      <formula>NOT(ISERROR(SEARCH("WPSD",J1691)))</formula>
    </cfRule>
    <cfRule type="containsText" dxfId="1555" priority="418" operator="containsText" text="INPRG">
      <formula>NOT(ISERROR(SEARCH("INPRG",J1691)))</formula>
    </cfRule>
    <cfRule type="containsText" dxfId="1554" priority="419" operator="containsText" text="SCHD">
      <formula>NOT(ISERROR(SEARCH("SCHD",J1691)))</formula>
    </cfRule>
    <cfRule type="containsText" dxfId="1553" priority="420" operator="containsText" text="COMP">
      <formula>NOT(ISERROR(SEARCH("COMP",J1691)))</formula>
    </cfRule>
  </conditionalFormatting>
  <conditionalFormatting sqref="T1691">
    <cfRule type="cellIs" dxfId="1552" priority="414" operator="greaterThan">
      <formula>1</formula>
    </cfRule>
  </conditionalFormatting>
  <conditionalFormatting sqref="J1691">
    <cfRule type="cellIs" dxfId="1551" priority="412" operator="equal">
      <formula>"WMAT"</formula>
    </cfRule>
    <cfRule type="cellIs" dxfId="1550" priority="413" operator="equal">
      <formula>"WMOC"</formula>
    </cfRule>
  </conditionalFormatting>
  <conditionalFormatting sqref="W1691:X1691">
    <cfRule type="containsText" dxfId="1549" priority="410" operator="containsText" text="Update">
      <formula>NOT(ISERROR(SEARCH("Update",W1691)))</formula>
    </cfRule>
    <cfRule type="containsText" dxfId="1548" priority="411" operator="containsText" text="Pending">
      <formula>NOT(ISERROR(SEARCH("Pending",W1691)))</formula>
    </cfRule>
  </conditionalFormatting>
  <conditionalFormatting sqref="J1691">
    <cfRule type="cellIs" dxfId="1547" priority="409" operator="equal">
      <formula>"WPLN"</formula>
    </cfRule>
  </conditionalFormatting>
  <conditionalFormatting sqref="C1691">
    <cfRule type="duplicateValues" dxfId="1546" priority="421"/>
  </conditionalFormatting>
  <conditionalFormatting sqref="C1691">
    <cfRule type="duplicateValues" dxfId="1545" priority="422"/>
  </conditionalFormatting>
  <conditionalFormatting sqref="C1691">
    <cfRule type="duplicateValues" dxfId="1544" priority="423"/>
  </conditionalFormatting>
  <conditionalFormatting sqref="C1691">
    <cfRule type="duplicateValues" dxfId="1543" priority="408"/>
  </conditionalFormatting>
  <conditionalFormatting sqref="J1755">
    <cfRule type="containsText" dxfId="1542" priority="399" operator="containsText" text="CANCEL">
      <formula>NOT(ISERROR(SEARCH("CANCEL",J1755)))</formula>
    </cfRule>
    <cfRule type="containsText" dxfId="1541" priority="400" operator="containsText" text="INPRG">
      <formula>NOT(ISERROR(SEARCH("INPRG",J1755)))</formula>
    </cfRule>
    <cfRule type="containsText" dxfId="1540" priority="401" operator="containsText" text="WPSD">
      <formula>NOT(ISERROR(SEARCH("WPSD",J1755)))</formula>
    </cfRule>
    <cfRule type="containsText" dxfId="1539" priority="402" operator="containsText" text="INPRG">
      <formula>NOT(ISERROR(SEARCH("INPRG",J1755)))</formula>
    </cfRule>
    <cfRule type="containsText" dxfId="1538" priority="403" operator="containsText" text="SCHD">
      <formula>NOT(ISERROR(SEARCH("SCHD",J1755)))</formula>
    </cfRule>
    <cfRule type="containsText" dxfId="1537" priority="404" operator="containsText" text="COMP">
      <formula>NOT(ISERROR(SEARCH("COMP",J1755)))</formula>
    </cfRule>
  </conditionalFormatting>
  <conditionalFormatting sqref="T1755">
    <cfRule type="cellIs" dxfId="1536" priority="398" operator="greaterThan">
      <formula>1</formula>
    </cfRule>
  </conditionalFormatting>
  <conditionalFormatting sqref="J1755">
    <cfRule type="cellIs" dxfId="1535" priority="396" operator="equal">
      <formula>"WMAT"</formula>
    </cfRule>
    <cfRule type="cellIs" dxfId="1534" priority="397" operator="equal">
      <formula>"WMOC"</formula>
    </cfRule>
  </conditionalFormatting>
  <conditionalFormatting sqref="W1755:X1755">
    <cfRule type="containsText" dxfId="1533" priority="394" operator="containsText" text="Update">
      <formula>NOT(ISERROR(SEARCH("Update",W1755)))</formula>
    </cfRule>
    <cfRule type="containsText" dxfId="1532" priority="395" operator="containsText" text="Pending">
      <formula>NOT(ISERROR(SEARCH("Pending",W1755)))</formula>
    </cfRule>
  </conditionalFormatting>
  <conditionalFormatting sqref="J1755">
    <cfRule type="cellIs" dxfId="1531" priority="393" operator="equal">
      <formula>"WPLN"</formula>
    </cfRule>
  </conditionalFormatting>
  <conditionalFormatting sqref="C1755">
    <cfRule type="duplicateValues" dxfId="1530" priority="405"/>
  </conditionalFormatting>
  <conditionalFormatting sqref="C1755">
    <cfRule type="duplicateValues" dxfId="1529" priority="406"/>
  </conditionalFormatting>
  <conditionalFormatting sqref="C1755">
    <cfRule type="duplicateValues" dxfId="1528" priority="407"/>
  </conditionalFormatting>
  <conditionalFormatting sqref="C1755">
    <cfRule type="duplicateValues" dxfId="1527" priority="392"/>
  </conditionalFormatting>
  <conditionalFormatting sqref="J1529">
    <cfRule type="containsText" dxfId="1526" priority="383" operator="containsText" text="CANCEL">
      <formula>NOT(ISERROR(SEARCH("CANCEL",J1529)))</formula>
    </cfRule>
    <cfRule type="containsText" dxfId="1525" priority="384" operator="containsText" text="INPRG">
      <formula>NOT(ISERROR(SEARCH("INPRG",J1529)))</formula>
    </cfRule>
    <cfRule type="containsText" dxfId="1524" priority="385" operator="containsText" text="WPSD">
      <formula>NOT(ISERROR(SEARCH("WPSD",J1529)))</formula>
    </cfRule>
    <cfRule type="containsText" dxfId="1523" priority="386" operator="containsText" text="INPRG">
      <formula>NOT(ISERROR(SEARCH("INPRG",J1529)))</formula>
    </cfRule>
    <cfRule type="containsText" dxfId="1522" priority="387" operator="containsText" text="SCHD">
      <formula>NOT(ISERROR(SEARCH("SCHD",J1529)))</formula>
    </cfRule>
    <cfRule type="containsText" dxfId="1521" priority="388" operator="containsText" text="COMP">
      <formula>NOT(ISERROR(SEARCH("COMP",J1529)))</formula>
    </cfRule>
  </conditionalFormatting>
  <conditionalFormatting sqref="T1529">
    <cfRule type="cellIs" dxfId="1520" priority="382" operator="greaterThan">
      <formula>1</formula>
    </cfRule>
  </conditionalFormatting>
  <conditionalFormatting sqref="J1529">
    <cfRule type="cellIs" dxfId="1519" priority="380" operator="equal">
      <formula>"WMAT"</formula>
    </cfRule>
    <cfRule type="cellIs" dxfId="1518" priority="381" operator="equal">
      <formula>"WMOC"</formula>
    </cfRule>
  </conditionalFormatting>
  <conditionalFormatting sqref="W1529:X1529">
    <cfRule type="containsText" dxfId="1517" priority="378" operator="containsText" text="Update">
      <formula>NOT(ISERROR(SEARCH("Update",W1529)))</formula>
    </cfRule>
    <cfRule type="containsText" dxfId="1516" priority="379" operator="containsText" text="Pending">
      <formula>NOT(ISERROR(SEARCH("Pending",W1529)))</formula>
    </cfRule>
  </conditionalFormatting>
  <conditionalFormatting sqref="J1529">
    <cfRule type="cellIs" dxfId="1515" priority="377" operator="equal">
      <formula>"WPLN"</formula>
    </cfRule>
  </conditionalFormatting>
  <conditionalFormatting sqref="C1529">
    <cfRule type="duplicateValues" dxfId="1514" priority="389"/>
  </conditionalFormatting>
  <conditionalFormatting sqref="C1529">
    <cfRule type="duplicateValues" dxfId="1513" priority="390"/>
  </conditionalFormatting>
  <conditionalFormatting sqref="C1529">
    <cfRule type="duplicateValues" dxfId="1512" priority="391"/>
  </conditionalFormatting>
  <conditionalFormatting sqref="C1529">
    <cfRule type="duplicateValues" dxfId="1511" priority="376"/>
  </conditionalFormatting>
  <conditionalFormatting sqref="J1717">
    <cfRule type="containsText" dxfId="1510" priority="367" operator="containsText" text="CANCEL">
      <formula>NOT(ISERROR(SEARCH("CANCEL",J1717)))</formula>
    </cfRule>
    <cfRule type="containsText" dxfId="1509" priority="368" operator="containsText" text="INPRG">
      <formula>NOT(ISERROR(SEARCH("INPRG",J1717)))</formula>
    </cfRule>
    <cfRule type="containsText" dxfId="1508" priority="369" operator="containsText" text="WPSD">
      <formula>NOT(ISERROR(SEARCH("WPSD",J1717)))</formula>
    </cfRule>
    <cfRule type="containsText" dxfId="1507" priority="370" operator="containsText" text="INPRG">
      <formula>NOT(ISERROR(SEARCH("INPRG",J1717)))</formula>
    </cfRule>
    <cfRule type="containsText" dxfId="1506" priority="371" operator="containsText" text="SCHD">
      <formula>NOT(ISERROR(SEARCH("SCHD",J1717)))</formula>
    </cfRule>
    <cfRule type="containsText" dxfId="1505" priority="372" operator="containsText" text="COMP">
      <formula>NOT(ISERROR(SEARCH("COMP",J1717)))</formula>
    </cfRule>
  </conditionalFormatting>
  <conditionalFormatting sqref="T1717">
    <cfRule type="cellIs" dxfId="1504" priority="366" operator="greaterThan">
      <formula>1</formula>
    </cfRule>
  </conditionalFormatting>
  <conditionalFormatting sqref="J1717">
    <cfRule type="cellIs" dxfId="1503" priority="364" operator="equal">
      <formula>"WMAT"</formula>
    </cfRule>
    <cfRule type="cellIs" dxfId="1502" priority="365" operator="equal">
      <formula>"WMOC"</formula>
    </cfRule>
  </conditionalFormatting>
  <conditionalFormatting sqref="W1717:X1717">
    <cfRule type="containsText" dxfId="1501" priority="362" operator="containsText" text="Update">
      <formula>NOT(ISERROR(SEARCH("Update",W1717)))</formula>
    </cfRule>
    <cfRule type="containsText" dxfId="1500" priority="363" operator="containsText" text="Pending">
      <formula>NOT(ISERROR(SEARCH("Pending",W1717)))</formula>
    </cfRule>
  </conditionalFormatting>
  <conditionalFormatting sqref="J1717">
    <cfRule type="cellIs" dxfId="1499" priority="361" operator="equal">
      <formula>"WPLN"</formula>
    </cfRule>
  </conditionalFormatting>
  <conditionalFormatting sqref="C1717">
    <cfRule type="duplicateValues" dxfId="1498" priority="373"/>
  </conditionalFormatting>
  <conditionalFormatting sqref="C1717">
    <cfRule type="duplicateValues" dxfId="1497" priority="374"/>
  </conditionalFormatting>
  <conditionalFormatting sqref="C1717">
    <cfRule type="duplicateValues" dxfId="1496" priority="375"/>
  </conditionalFormatting>
  <conditionalFormatting sqref="C1717">
    <cfRule type="duplicateValues" dxfId="1495" priority="360"/>
  </conditionalFormatting>
  <conditionalFormatting sqref="J1741">
    <cfRule type="containsText" dxfId="1494" priority="351" operator="containsText" text="CANCEL">
      <formula>NOT(ISERROR(SEARCH("CANCEL",J1741)))</formula>
    </cfRule>
    <cfRule type="containsText" dxfId="1493" priority="352" operator="containsText" text="INPRG">
      <formula>NOT(ISERROR(SEARCH("INPRG",J1741)))</formula>
    </cfRule>
    <cfRule type="containsText" dxfId="1492" priority="353" operator="containsText" text="WPSD">
      <formula>NOT(ISERROR(SEARCH("WPSD",J1741)))</formula>
    </cfRule>
    <cfRule type="containsText" dxfId="1491" priority="354" operator="containsText" text="INPRG">
      <formula>NOT(ISERROR(SEARCH("INPRG",J1741)))</formula>
    </cfRule>
    <cfRule type="containsText" dxfId="1490" priority="355" operator="containsText" text="SCHD">
      <formula>NOT(ISERROR(SEARCH("SCHD",J1741)))</formula>
    </cfRule>
    <cfRule type="containsText" dxfId="1489" priority="356" operator="containsText" text="COMP">
      <formula>NOT(ISERROR(SEARCH("COMP",J1741)))</formula>
    </cfRule>
  </conditionalFormatting>
  <conditionalFormatting sqref="T1741">
    <cfRule type="cellIs" dxfId="1488" priority="350" operator="greaterThan">
      <formula>1</formula>
    </cfRule>
  </conditionalFormatting>
  <conditionalFormatting sqref="J1741">
    <cfRule type="cellIs" dxfId="1487" priority="348" operator="equal">
      <formula>"WMAT"</formula>
    </cfRule>
    <cfRule type="cellIs" dxfId="1486" priority="349" operator="equal">
      <formula>"WMOC"</formula>
    </cfRule>
  </conditionalFormatting>
  <conditionalFormatting sqref="W1741:X1741">
    <cfRule type="containsText" dxfId="1485" priority="346" operator="containsText" text="Update">
      <formula>NOT(ISERROR(SEARCH("Update",W1741)))</formula>
    </cfRule>
    <cfRule type="containsText" dxfId="1484" priority="347" operator="containsText" text="Pending">
      <formula>NOT(ISERROR(SEARCH("Pending",W1741)))</formula>
    </cfRule>
  </conditionalFormatting>
  <conditionalFormatting sqref="J1741">
    <cfRule type="cellIs" dxfId="1483" priority="345" operator="equal">
      <formula>"WPLN"</formula>
    </cfRule>
  </conditionalFormatting>
  <conditionalFormatting sqref="C1741">
    <cfRule type="duplicateValues" dxfId="1482" priority="357"/>
  </conditionalFormatting>
  <conditionalFormatting sqref="C1741">
    <cfRule type="duplicateValues" dxfId="1481" priority="358"/>
  </conditionalFormatting>
  <conditionalFormatting sqref="C1741">
    <cfRule type="duplicateValues" dxfId="1480" priority="359"/>
  </conditionalFormatting>
  <conditionalFormatting sqref="C1741">
    <cfRule type="duplicateValues" dxfId="1479" priority="344"/>
  </conditionalFormatting>
  <conditionalFormatting sqref="J1771">
    <cfRule type="containsText" dxfId="1478" priority="335" operator="containsText" text="CANCEL">
      <formula>NOT(ISERROR(SEARCH("CANCEL",J1771)))</formula>
    </cfRule>
    <cfRule type="containsText" dxfId="1477" priority="336" operator="containsText" text="INPRG">
      <formula>NOT(ISERROR(SEARCH("INPRG",J1771)))</formula>
    </cfRule>
    <cfRule type="containsText" dxfId="1476" priority="337" operator="containsText" text="WPSD">
      <formula>NOT(ISERROR(SEARCH("WPSD",J1771)))</formula>
    </cfRule>
    <cfRule type="containsText" dxfId="1475" priority="338" operator="containsText" text="INPRG">
      <formula>NOT(ISERROR(SEARCH("INPRG",J1771)))</formula>
    </cfRule>
    <cfRule type="containsText" dxfId="1474" priority="339" operator="containsText" text="SCHD">
      <formula>NOT(ISERROR(SEARCH("SCHD",J1771)))</formula>
    </cfRule>
    <cfRule type="containsText" dxfId="1473" priority="340" operator="containsText" text="COMP">
      <formula>NOT(ISERROR(SEARCH("COMP",J1771)))</formula>
    </cfRule>
  </conditionalFormatting>
  <conditionalFormatting sqref="T1771">
    <cfRule type="cellIs" dxfId="1472" priority="334" operator="greaterThan">
      <formula>1</formula>
    </cfRule>
  </conditionalFormatting>
  <conditionalFormatting sqref="J1771">
    <cfRule type="cellIs" dxfId="1471" priority="332" operator="equal">
      <formula>"WMAT"</formula>
    </cfRule>
    <cfRule type="cellIs" dxfId="1470" priority="333" operator="equal">
      <formula>"WMOC"</formula>
    </cfRule>
  </conditionalFormatting>
  <conditionalFormatting sqref="W1771:X1771">
    <cfRule type="containsText" dxfId="1469" priority="330" operator="containsText" text="Update">
      <formula>NOT(ISERROR(SEARCH("Update",W1771)))</formula>
    </cfRule>
    <cfRule type="containsText" dxfId="1468" priority="331" operator="containsText" text="Pending">
      <formula>NOT(ISERROR(SEARCH("Pending",W1771)))</formula>
    </cfRule>
  </conditionalFormatting>
  <conditionalFormatting sqref="J1771">
    <cfRule type="cellIs" dxfId="1467" priority="329" operator="equal">
      <formula>"WPLN"</formula>
    </cfRule>
  </conditionalFormatting>
  <conditionalFormatting sqref="C1771">
    <cfRule type="duplicateValues" dxfId="1466" priority="341"/>
  </conditionalFormatting>
  <conditionalFormatting sqref="C1771">
    <cfRule type="duplicateValues" dxfId="1465" priority="342"/>
  </conditionalFormatting>
  <conditionalFormatting sqref="C1771">
    <cfRule type="duplicateValues" dxfId="1464" priority="343"/>
  </conditionalFormatting>
  <conditionalFormatting sqref="C1771">
    <cfRule type="duplicateValues" dxfId="1463" priority="328"/>
  </conditionalFormatting>
  <conditionalFormatting sqref="J1770">
    <cfRule type="containsText" dxfId="1462" priority="319" operator="containsText" text="CANCEL">
      <formula>NOT(ISERROR(SEARCH("CANCEL",J1770)))</formula>
    </cfRule>
    <cfRule type="containsText" dxfId="1461" priority="320" operator="containsText" text="INPRG">
      <formula>NOT(ISERROR(SEARCH("INPRG",J1770)))</formula>
    </cfRule>
    <cfRule type="containsText" dxfId="1460" priority="321" operator="containsText" text="WPSD">
      <formula>NOT(ISERROR(SEARCH("WPSD",J1770)))</formula>
    </cfRule>
    <cfRule type="containsText" dxfId="1459" priority="322" operator="containsText" text="INPRG">
      <formula>NOT(ISERROR(SEARCH("INPRG",J1770)))</formula>
    </cfRule>
    <cfRule type="containsText" dxfId="1458" priority="323" operator="containsText" text="SCHD">
      <formula>NOT(ISERROR(SEARCH("SCHD",J1770)))</formula>
    </cfRule>
    <cfRule type="containsText" dxfId="1457" priority="324" operator="containsText" text="COMP">
      <formula>NOT(ISERROR(SEARCH("COMP",J1770)))</formula>
    </cfRule>
  </conditionalFormatting>
  <conditionalFormatting sqref="T1770">
    <cfRule type="cellIs" dxfId="1456" priority="318" operator="greaterThan">
      <formula>1</formula>
    </cfRule>
  </conditionalFormatting>
  <conditionalFormatting sqref="J1770">
    <cfRule type="cellIs" dxfId="1455" priority="316" operator="equal">
      <formula>"WMAT"</formula>
    </cfRule>
    <cfRule type="cellIs" dxfId="1454" priority="317" operator="equal">
      <formula>"WMOC"</formula>
    </cfRule>
  </conditionalFormatting>
  <conditionalFormatting sqref="W1770:X1770">
    <cfRule type="containsText" dxfId="1453" priority="314" operator="containsText" text="Update">
      <formula>NOT(ISERROR(SEARCH("Update",W1770)))</formula>
    </cfRule>
    <cfRule type="containsText" dxfId="1452" priority="315" operator="containsText" text="Pending">
      <formula>NOT(ISERROR(SEARCH("Pending",W1770)))</formula>
    </cfRule>
  </conditionalFormatting>
  <conditionalFormatting sqref="J1770">
    <cfRule type="cellIs" dxfId="1451" priority="313" operator="equal">
      <formula>"WPLN"</formula>
    </cfRule>
  </conditionalFormatting>
  <conditionalFormatting sqref="C1770">
    <cfRule type="duplicateValues" dxfId="1450" priority="325"/>
  </conditionalFormatting>
  <conditionalFormatting sqref="C1770">
    <cfRule type="duplicateValues" dxfId="1449" priority="326"/>
  </conditionalFormatting>
  <conditionalFormatting sqref="C1770">
    <cfRule type="duplicateValues" dxfId="1448" priority="327"/>
  </conditionalFormatting>
  <conditionalFormatting sqref="C1770">
    <cfRule type="duplicateValues" dxfId="1447" priority="312"/>
  </conditionalFormatting>
  <conditionalFormatting sqref="J1765">
    <cfRule type="containsText" dxfId="1446" priority="303" operator="containsText" text="CANCEL">
      <formula>NOT(ISERROR(SEARCH("CANCEL",J1765)))</formula>
    </cfRule>
    <cfRule type="containsText" dxfId="1445" priority="304" operator="containsText" text="INPRG">
      <formula>NOT(ISERROR(SEARCH("INPRG",J1765)))</formula>
    </cfRule>
    <cfRule type="containsText" dxfId="1444" priority="305" operator="containsText" text="WPSD">
      <formula>NOT(ISERROR(SEARCH("WPSD",J1765)))</formula>
    </cfRule>
    <cfRule type="containsText" dxfId="1443" priority="306" operator="containsText" text="INPRG">
      <formula>NOT(ISERROR(SEARCH("INPRG",J1765)))</formula>
    </cfRule>
    <cfRule type="containsText" dxfId="1442" priority="307" operator="containsText" text="SCHD">
      <formula>NOT(ISERROR(SEARCH("SCHD",J1765)))</formula>
    </cfRule>
    <cfRule type="containsText" dxfId="1441" priority="308" operator="containsText" text="COMP">
      <formula>NOT(ISERROR(SEARCH("COMP",J1765)))</formula>
    </cfRule>
  </conditionalFormatting>
  <conditionalFormatting sqref="T1765">
    <cfRule type="cellIs" dxfId="1440" priority="302" operator="greaterThan">
      <formula>1</formula>
    </cfRule>
  </conditionalFormatting>
  <conditionalFormatting sqref="J1765">
    <cfRule type="cellIs" dxfId="1439" priority="300" operator="equal">
      <formula>"WMAT"</formula>
    </cfRule>
    <cfRule type="cellIs" dxfId="1438" priority="301" operator="equal">
      <formula>"WMOC"</formula>
    </cfRule>
  </conditionalFormatting>
  <conditionalFormatting sqref="W1765:X1765">
    <cfRule type="containsText" dxfId="1437" priority="298" operator="containsText" text="Update">
      <formula>NOT(ISERROR(SEARCH("Update",W1765)))</formula>
    </cfRule>
    <cfRule type="containsText" dxfId="1436" priority="299" operator="containsText" text="Pending">
      <formula>NOT(ISERROR(SEARCH("Pending",W1765)))</formula>
    </cfRule>
  </conditionalFormatting>
  <conditionalFormatting sqref="J1765">
    <cfRule type="cellIs" dxfId="1435" priority="297" operator="equal">
      <formula>"WPLN"</formula>
    </cfRule>
  </conditionalFormatting>
  <conditionalFormatting sqref="C1765">
    <cfRule type="duplicateValues" dxfId="1434" priority="309"/>
  </conditionalFormatting>
  <conditionalFormatting sqref="C1765">
    <cfRule type="duplicateValues" dxfId="1433" priority="310"/>
  </conditionalFormatting>
  <conditionalFormatting sqref="C1765">
    <cfRule type="duplicateValues" dxfId="1432" priority="311"/>
  </conditionalFormatting>
  <conditionalFormatting sqref="C1765">
    <cfRule type="duplicateValues" dxfId="1431" priority="296"/>
  </conditionalFormatting>
  <conditionalFormatting sqref="J1639">
    <cfRule type="containsText" dxfId="1430" priority="287" operator="containsText" text="CANCEL">
      <formula>NOT(ISERROR(SEARCH("CANCEL",J1639)))</formula>
    </cfRule>
    <cfRule type="containsText" dxfId="1429" priority="288" operator="containsText" text="INPRG">
      <formula>NOT(ISERROR(SEARCH("INPRG",J1639)))</formula>
    </cfRule>
    <cfRule type="containsText" dxfId="1428" priority="289" operator="containsText" text="WPSD">
      <formula>NOT(ISERROR(SEARCH("WPSD",J1639)))</formula>
    </cfRule>
    <cfRule type="containsText" dxfId="1427" priority="290" operator="containsText" text="INPRG">
      <formula>NOT(ISERROR(SEARCH("INPRG",J1639)))</formula>
    </cfRule>
    <cfRule type="containsText" dxfId="1426" priority="291" operator="containsText" text="SCHD">
      <formula>NOT(ISERROR(SEARCH("SCHD",J1639)))</formula>
    </cfRule>
    <cfRule type="containsText" dxfId="1425" priority="292" operator="containsText" text="COMP">
      <formula>NOT(ISERROR(SEARCH("COMP",J1639)))</formula>
    </cfRule>
  </conditionalFormatting>
  <conditionalFormatting sqref="T1639">
    <cfRule type="cellIs" dxfId="1424" priority="286" operator="greaterThan">
      <formula>1</formula>
    </cfRule>
  </conditionalFormatting>
  <conditionalFormatting sqref="J1639">
    <cfRule type="cellIs" dxfId="1423" priority="284" operator="equal">
      <formula>"WMAT"</formula>
    </cfRule>
    <cfRule type="cellIs" dxfId="1422" priority="285" operator="equal">
      <formula>"WMOC"</formula>
    </cfRule>
  </conditionalFormatting>
  <conditionalFormatting sqref="W1639:X1639">
    <cfRule type="containsText" dxfId="1421" priority="282" operator="containsText" text="Update">
      <formula>NOT(ISERROR(SEARCH("Update",W1639)))</formula>
    </cfRule>
    <cfRule type="containsText" dxfId="1420" priority="283" operator="containsText" text="Pending">
      <formula>NOT(ISERROR(SEARCH("Pending",W1639)))</formula>
    </cfRule>
  </conditionalFormatting>
  <conditionalFormatting sqref="J1639">
    <cfRule type="cellIs" dxfId="1419" priority="281" operator="equal">
      <formula>"WPLN"</formula>
    </cfRule>
  </conditionalFormatting>
  <conditionalFormatting sqref="C1639">
    <cfRule type="duplicateValues" dxfId="1418" priority="293"/>
  </conditionalFormatting>
  <conditionalFormatting sqref="C1639">
    <cfRule type="duplicateValues" dxfId="1417" priority="294"/>
  </conditionalFormatting>
  <conditionalFormatting sqref="C1639">
    <cfRule type="duplicateValues" dxfId="1416" priority="295"/>
  </conditionalFormatting>
  <conditionalFormatting sqref="C1639">
    <cfRule type="duplicateValues" dxfId="1415" priority="280"/>
  </conditionalFormatting>
  <conditionalFormatting sqref="J1638">
    <cfRule type="containsText" dxfId="1414" priority="271" operator="containsText" text="CANCEL">
      <formula>NOT(ISERROR(SEARCH("CANCEL",J1638)))</formula>
    </cfRule>
    <cfRule type="containsText" dxfId="1413" priority="272" operator="containsText" text="INPRG">
      <formula>NOT(ISERROR(SEARCH("INPRG",J1638)))</formula>
    </cfRule>
    <cfRule type="containsText" dxfId="1412" priority="273" operator="containsText" text="WPSD">
      <formula>NOT(ISERROR(SEARCH("WPSD",J1638)))</formula>
    </cfRule>
    <cfRule type="containsText" dxfId="1411" priority="274" operator="containsText" text="INPRG">
      <formula>NOT(ISERROR(SEARCH("INPRG",J1638)))</formula>
    </cfRule>
    <cfRule type="containsText" dxfId="1410" priority="275" operator="containsText" text="SCHD">
      <formula>NOT(ISERROR(SEARCH("SCHD",J1638)))</formula>
    </cfRule>
    <cfRule type="containsText" dxfId="1409" priority="276" operator="containsText" text="COMP">
      <formula>NOT(ISERROR(SEARCH("COMP",J1638)))</formula>
    </cfRule>
  </conditionalFormatting>
  <conditionalFormatting sqref="T1638">
    <cfRule type="cellIs" dxfId="1408" priority="270" operator="greaterThan">
      <formula>1</formula>
    </cfRule>
  </conditionalFormatting>
  <conditionalFormatting sqref="J1638">
    <cfRule type="cellIs" dxfId="1407" priority="268" operator="equal">
      <formula>"WMAT"</formula>
    </cfRule>
    <cfRule type="cellIs" dxfId="1406" priority="269" operator="equal">
      <formula>"WMOC"</formula>
    </cfRule>
  </conditionalFormatting>
  <conditionalFormatting sqref="W1638:X1638">
    <cfRule type="containsText" dxfId="1405" priority="266" operator="containsText" text="Update">
      <formula>NOT(ISERROR(SEARCH("Update",W1638)))</formula>
    </cfRule>
    <cfRule type="containsText" dxfId="1404" priority="267" operator="containsText" text="Pending">
      <formula>NOT(ISERROR(SEARCH("Pending",W1638)))</formula>
    </cfRule>
  </conditionalFormatting>
  <conditionalFormatting sqref="J1638">
    <cfRule type="cellIs" dxfId="1403" priority="265" operator="equal">
      <formula>"WPLN"</formula>
    </cfRule>
  </conditionalFormatting>
  <conditionalFormatting sqref="C1638">
    <cfRule type="duplicateValues" dxfId="1402" priority="277"/>
  </conditionalFormatting>
  <conditionalFormatting sqref="C1638">
    <cfRule type="duplicateValues" dxfId="1401" priority="278"/>
  </conditionalFormatting>
  <conditionalFormatting sqref="C1638">
    <cfRule type="duplicateValues" dxfId="1400" priority="279"/>
  </conditionalFormatting>
  <conditionalFormatting sqref="C1638">
    <cfRule type="duplicateValues" dxfId="1399" priority="264"/>
  </conditionalFormatting>
  <conditionalFormatting sqref="C1962:C2014 C1917:C1923 C1:C1796 C1859:C1870 C1873:C1881 C1888:C1889 C1931:C1957 C1798:C1857 C1883:C1884 C1959 C1925:C1929 C2016:C1048576">
    <cfRule type="duplicateValues" dxfId="1398" priority="263"/>
  </conditionalFormatting>
  <conditionalFormatting sqref="J1858">
    <cfRule type="containsText" dxfId="1397" priority="254" operator="containsText" text="CANCEL">
      <formula>NOT(ISERROR(SEARCH("CANCEL",J1858)))</formula>
    </cfRule>
    <cfRule type="containsText" dxfId="1396" priority="255" operator="containsText" text="INPRG">
      <formula>NOT(ISERROR(SEARCH("INPRG",J1858)))</formula>
    </cfRule>
    <cfRule type="containsText" dxfId="1395" priority="256" operator="containsText" text="WPSD">
      <formula>NOT(ISERROR(SEARCH("WPSD",J1858)))</formula>
    </cfRule>
    <cfRule type="containsText" dxfId="1394" priority="257" operator="containsText" text="INPRG">
      <formula>NOT(ISERROR(SEARCH("INPRG",J1858)))</formula>
    </cfRule>
    <cfRule type="containsText" dxfId="1393" priority="258" operator="containsText" text="SCHD">
      <formula>NOT(ISERROR(SEARCH("SCHD",J1858)))</formula>
    </cfRule>
    <cfRule type="containsText" dxfId="1392" priority="259" operator="containsText" text="COMP">
      <formula>NOT(ISERROR(SEARCH("COMP",J1858)))</formula>
    </cfRule>
  </conditionalFormatting>
  <conditionalFormatting sqref="T1858">
    <cfRule type="cellIs" dxfId="1391" priority="253" operator="greaterThan">
      <formula>1</formula>
    </cfRule>
  </conditionalFormatting>
  <conditionalFormatting sqref="J1858">
    <cfRule type="cellIs" dxfId="1390" priority="251" operator="equal">
      <formula>"WMAT"</formula>
    </cfRule>
    <cfRule type="cellIs" dxfId="1389" priority="252" operator="equal">
      <formula>"WMOC"</formula>
    </cfRule>
  </conditionalFormatting>
  <conditionalFormatting sqref="W1858:X1858">
    <cfRule type="containsText" dxfId="1388" priority="249" operator="containsText" text="Update">
      <formula>NOT(ISERROR(SEARCH("Update",W1858)))</formula>
    </cfRule>
    <cfRule type="containsText" dxfId="1387" priority="250" operator="containsText" text="Pending">
      <formula>NOT(ISERROR(SEARCH("Pending",W1858)))</formula>
    </cfRule>
  </conditionalFormatting>
  <conditionalFormatting sqref="J1858">
    <cfRule type="cellIs" dxfId="1386" priority="248" operator="equal">
      <formula>"WPLN"</formula>
    </cfRule>
  </conditionalFormatting>
  <conditionalFormatting sqref="C1858">
    <cfRule type="duplicateValues" dxfId="1385" priority="260"/>
  </conditionalFormatting>
  <conditionalFormatting sqref="C1858">
    <cfRule type="duplicateValues" dxfId="1384" priority="261"/>
  </conditionalFormatting>
  <conditionalFormatting sqref="C1858">
    <cfRule type="duplicateValues" dxfId="1383" priority="262"/>
  </conditionalFormatting>
  <conditionalFormatting sqref="C1858">
    <cfRule type="duplicateValues" dxfId="1382" priority="247"/>
  </conditionalFormatting>
  <conditionalFormatting sqref="C1858">
    <cfRule type="duplicateValues" dxfId="1381" priority="246"/>
  </conditionalFormatting>
  <conditionalFormatting sqref="J1872">
    <cfRule type="containsText" dxfId="1380" priority="237" operator="containsText" text="CANCEL">
      <formula>NOT(ISERROR(SEARCH("CANCEL",J1872)))</formula>
    </cfRule>
    <cfRule type="containsText" dxfId="1379" priority="238" operator="containsText" text="INPRG">
      <formula>NOT(ISERROR(SEARCH("INPRG",J1872)))</formula>
    </cfRule>
    <cfRule type="containsText" dxfId="1378" priority="239" operator="containsText" text="WPSD">
      <formula>NOT(ISERROR(SEARCH("WPSD",J1872)))</formula>
    </cfRule>
    <cfRule type="containsText" dxfId="1377" priority="240" operator="containsText" text="INPRG">
      <formula>NOT(ISERROR(SEARCH("INPRG",J1872)))</formula>
    </cfRule>
    <cfRule type="containsText" dxfId="1376" priority="241" operator="containsText" text="SCHD">
      <formula>NOT(ISERROR(SEARCH("SCHD",J1872)))</formula>
    </cfRule>
    <cfRule type="containsText" dxfId="1375" priority="242" operator="containsText" text="COMP">
      <formula>NOT(ISERROR(SEARCH("COMP",J1872)))</formula>
    </cfRule>
  </conditionalFormatting>
  <conditionalFormatting sqref="T1872">
    <cfRule type="cellIs" dxfId="1374" priority="236" operator="greaterThan">
      <formula>1</formula>
    </cfRule>
  </conditionalFormatting>
  <conditionalFormatting sqref="J1872">
    <cfRule type="cellIs" dxfId="1373" priority="234" operator="equal">
      <formula>"WMAT"</formula>
    </cfRule>
    <cfRule type="cellIs" dxfId="1372" priority="235" operator="equal">
      <formula>"WMOC"</formula>
    </cfRule>
  </conditionalFormatting>
  <conditionalFormatting sqref="W1872:X1872">
    <cfRule type="containsText" dxfId="1371" priority="232" operator="containsText" text="Update">
      <formula>NOT(ISERROR(SEARCH("Update",W1872)))</formula>
    </cfRule>
    <cfRule type="containsText" dxfId="1370" priority="233" operator="containsText" text="Pending">
      <formula>NOT(ISERROR(SEARCH("Pending",W1872)))</formula>
    </cfRule>
  </conditionalFormatting>
  <conditionalFormatting sqref="J1872">
    <cfRule type="cellIs" dxfId="1369" priority="231" operator="equal">
      <formula>"WPLN"</formula>
    </cfRule>
  </conditionalFormatting>
  <conditionalFormatting sqref="C1872">
    <cfRule type="duplicateValues" dxfId="1368" priority="243"/>
  </conditionalFormatting>
  <conditionalFormatting sqref="C1872">
    <cfRule type="duplicateValues" dxfId="1367" priority="244"/>
  </conditionalFormatting>
  <conditionalFormatting sqref="C1872">
    <cfRule type="duplicateValues" dxfId="1366" priority="245"/>
  </conditionalFormatting>
  <conditionalFormatting sqref="C1872">
    <cfRule type="duplicateValues" dxfId="1365" priority="230"/>
  </conditionalFormatting>
  <conditionalFormatting sqref="C1872">
    <cfRule type="duplicateValues" dxfId="1364" priority="229"/>
  </conditionalFormatting>
  <conditionalFormatting sqref="J1871">
    <cfRule type="containsText" dxfId="1363" priority="220" operator="containsText" text="CANCEL">
      <formula>NOT(ISERROR(SEARCH("CANCEL",J1871)))</formula>
    </cfRule>
    <cfRule type="containsText" dxfId="1362" priority="221" operator="containsText" text="INPRG">
      <formula>NOT(ISERROR(SEARCH("INPRG",J1871)))</formula>
    </cfRule>
    <cfRule type="containsText" dxfId="1361" priority="222" operator="containsText" text="WPSD">
      <formula>NOT(ISERROR(SEARCH("WPSD",J1871)))</formula>
    </cfRule>
    <cfRule type="containsText" dxfId="1360" priority="223" operator="containsText" text="INPRG">
      <formula>NOT(ISERROR(SEARCH("INPRG",J1871)))</formula>
    </cfRule>
    <cfRule type="containsText" dxfId="1359" priority="224" operator="containsText" text="SCHD">
      <formula>NOT(ISERROR(SEARCH("SCHD",J1871)))</formula>
    </cfRule>
    <cfRule type="containsText" dxfId="1358" priority="225" operator="containsText" text="COMP">
      <formula>NOT(ISERROR(SEARCH("COMP",J1871)))</formula>
    </cfRule>
  </conditionalFormatting>
  <conditionalFormatting sqref="T1871">
    <cfRule type="cellIs" dxfId="1357" priority="219" operator="greaterThan">
      <formula>1</formula>
    </cfRule>
  </conditionalFormatting>
  <conditionalFormatting sqref="J1871">
    <cfRule type="cellIs" dxfId="1356" priority="217" operator="equal">
      <formula>"WMAT"</formula>
    </cfRule>
    <cfRule type="cellIs" dxfId="1355" priority="218" operator="equal">
      <formula>"WMOC"</formula>
    </cfRule>
  </conditionalFormatting>
  <conditionalFormatting sqref="W1871:X1871">
    <cfRule type="containsText" dxfId="1354" priority="215" operator="containsText" text="Update">
      <formula>NOT(ISERROR(SEARCH("Update",W1871)))</formula>
    </cfRule>
    <cfRule type="containsText" dxfId="1353" priority="216" operator="containsText" text="Pending">
      <formula>NOT(ISERROR(SEARCH("Pending",W1871)))</formula>
    </cfRule>
  </conditionalFormatting>
  <conditionalFormatting sqref="J1871">
    <cfRule type="cellIs" dxfId="1352" priority="214" operator="equal">
      <formula>"WPLN"</formula>
    </cfRule>
  </conditionalFormatting>
  <conditionalFormatting sqref="C1871">
    <cfRule type="duplicateValues" dxfId="1351" priority="226"/>
  </conditionalFormatting>
  <conditionalFormatting sqref="C1871">
    <cfRule type="duplicateValues" dxfId="1350" priority="227"/>
  </conditionalFormatting>
  <conditionalFormatting sqref="C1871">
    <cfRule type="duplicateValues" dxfId="1349" priority="228"/>
  </conditionalFormatting>
  <conditionalFormatting sqref="C1871">
    <cfRule type="duplicateValues" dxfId="1348" priority="213"/>
  </conditionalFormatting>
  <conditionalFormatting sqref="C1871">
    <cfRule type="duplicateValues" dxfId="1347" priority="212"/>
  </conditionalFormatting>
  <conditionalFormatting sqref="J1907">
    <cfRule type="containsText" dxfId="1346" priority="206" operator="containsText" text="CANCEL">
      <formula>NOT(ISERROR(SEARCH("CANCEL",J1907)))</formula>
    </cfRule>
    <cfRule type="containsText" dxfId="1345" priority="207" operator="containsText" text="INPRG">
      <formula>NOT(ISERROR(SEARCH("INPRG",J1907)))</formula>
    </cfRule>
    <cfRule type="containsText" dxfId="1344" priority="208" operator="containsText" text="WPSD">
      <formula>NOT(ISERROR(SEARCH("WPSD",J1907)))</formula>
    </cfRule>
    <cfRule type="containsText" dxfId="1343" priority="209" operator="containsText" text="INPRG">
      <formula>NOT(ISERROR(SEARCH("INPRG",J1907)))</formula>
    </cfRule>
    <cfRule type="containsText" dxfId="1342" priority="210" operator="containsText" text="SCHD">
      <formula>NOT(ISERROR(SEARCH("SCHD",J1907)))</formula>
    </cfRule>
    <cfRule type="containsText" dxfId="1341" priority="211" operator="containsText" text="COMP">
      <formula>NOT(ISERROR(SEARCH("COMP",J1907)))</formula>
    </cfRule>
  </conditionalFormatting>
  <conditionalFormatting sqref="T1907">
    <cfRule type="cellIs" dxfId="1340" priority="205" operator="greaterThan">
      <formula>1</formula>
    </cfRule>
  </conditionalFormatting>
  <conditionalFormatting sqref="J1907">
    <cfRule type="cellIs" dxfId="1339" priority="203" operator="equal">
      <formula>"WMAT"</formula>
    </cfRule>
    <cfRule type="cellIs" dxfId="1338" priority="204" operator="equal">
      <formula>"WMOC"</formula>
    </cfRule>
  </conditionalFormatting>
  <conditionalFormatting sqref="W1907:X1907">
    <cfRule type="containsText" dxfId="1337" priority="201" operator="containsText" text="Update">
      <formula>NOT(ISERROR(SEARCH("Update",W1907)))</formula>
    </cfRule>
    <cfRule type="containsText" dxfId="1336" priority="202" operator="containsText" text="Pending">
      <formula>NOT(ISERROR(SEARCH("Pending",W1907)))</formula>
    </cfRule>
  </conditionalFormatting>
  <conditionalFormatting sqref="J1907">
    <cfRule type="cellIs" dxfId="1335" priority="200" operator="equal">
      <formula>"WPLN"</formula>
    </cfRule>
  </conditionalFormatting>
  <conditionalFormatting sqref="J1908">
    <cfRule type="containsText" dxfId="1334" priority="194" operator="containsText" text="CANCEL">
      <formula>NOT(ISERROR(SEARCH("CANCEL",J1908)))</formula>
    </cfRule>
    <cfRule type="containsText" dxfId="1333" priority="195" operator="containsText" text="INPRG">
      <formula>NOT(ISERROR(SEARCH("INPRG",J1908)))</formula>
    </cfRule>
    <cfRule type="containsText" dxfId="1332" priority="196" operator="containsText" text="WPSD">
      <formula>NOT(ISERROR(SEARCH("WPSD",J1908)))</formula>
    </cfRule>
    <cfRule type="containsText" dxfId="1331" priority="197" operator="containsText" text="INPRG">
      <formula>NOT(ISERROR(SEARCH("INPRG",J1908)))</formula>
    </cfRule>
    <cfRule type="containsText" dxfId="1330" priority="198" operator="containsText" text="SCHD">
      <formula>NOT(ISERROR(SEARCH("SCHD",J1908)))</formula>
    </cfRule>
    <cfRule type="containsText" dxfId="1329" priority="199" operator="containsText" text="COMP">
      <formula>NOT(ISERROR(SEARCH("COMP",J1908)))</formula>
    </cfRule>
  </conditionalFormatting>
  <conditionalFormatting sqref="T1908">
    <cfRule type="cellIs" dxfId="1328" priority="193" operator="greaterThan">
      <formula>1</formula>
    </cfRule>
  </conditionalFormatting>
  <conditionalFormatting sqref="J1908">
    <cfRule type="cellIs" dxfId="1327" priority="191" operator="equal">
      <formula>"WMAT"</formula>
    </cfRule>
    <cfRule type="cellIs" dxfId="1326" priority="192" operator="equal">
      <formula>"WMOC"</formula>
    </cfRule>
  </conditionalFormatting>
  <conditionalFormatting sqref="W1908:X1908">
    <cfRule type="containsText" dxfId="1325" priority="189" operator="containsText" text="Update">
      <formula>NOT(ISERROR(SEARCH("Update",W1908)))</formula>
    </cfRule>
    <cfRule type="containsText" dxfId="1324" priority="190" operator="containsText" text="Pending">
      <formula>NOT(ISERROR(SEARCH("Pending",W1908)))</formula>
    </cfRule>
  </conditionalFormatting>
  <conditionalFormatting sqref="J1908">
    <cfRule type="cellIs" dxfId="1323" priority="188" operator="equal">
      <formula>"WPLN"</formula>
    </cfRule>
  </conditionalFormatting>
  <conditionalFormatting sqref="J1887">
    <cfRule type="containsText" dxfId="1322" priority="179" operator="containsText" text="CANCEL">
      <formula>NOT(ISERROR(SEARCH("CANCEL",J1887)))</formula>
    </cfRule>
    <cfRule type="containsText" dxfId="1321" priority="180" operator="containsText" text="INPRG">
      <formula>NOT(ISERROR(SEARCH("INPRG",J1887)))</formula>
    </cfRule>
    <cfRule type="containsText" dxfId="1320" priority="181" operator="containsText" text="WPSD">
      <formula>NOT(ISERROR(SEARCH("WPSD",J1887)))</formula>
    </cfRule>
    <cfRule type="containsText" dxfId="1319" priority="182" operator="containsText" text="INPRG">
      <formula>NOT(ISERROR(SEARCH("INPRG",J1887)))</formula>
    </cfRule>
    <cfRule type="containsText" dxfId="1318" priority="183" operator="containsText" text="SCHD">
      <formula>NOT(ISERROR(SEARCH("SCHD",J1887)))</formula>
    </cfRule>
    <cfRule type="containsText" dxfId="1317" priority="184" operator="containsText" text="COMP">
      <formula>NOT(ISERROR(SEARCH("COMP",J1887)))</formula>
    </cfRule>
  </conditionalFormatting>
  <conditionalFormatting sqref="T1887">
    <cfRule type="cellIs" dxfId="1316" priority="178" operator="greaterThan">
      <formula>1</formula>
    </cfRule>
  </conditionalFormatting>
  <conditionalFormatting sqref="J1887">
    <cfRule type="cellIs" dxfId="1315" priority="176" operator="equal">
      <formula>"WMAT"</formula>
    </cfRule>
    <cfRule type="cellIs" dxfId="1314" priority="177" operator="equal">
      <formula>"WMOC"</formula>
    </cfRule>
  </conditionalFormatting>
  <conditionalFormatting sqref="W1887:X1887">
    <cfRule type="containsText" dxfId="1313" priority="174" operator="containsText" text="Update">
      <formula>NOT(ISERROR(SEARCH("Update",W1887)))</formula>
    </cfRule>
    <cfRule type="containsText" dxfId="1312" priority="175" operator="containsText" text="Pending">
      <formula>NOT(ISERROR(SEARCH("Pending",W1887)))</formula>
    </cfRule>
  </conditionalFormatting>
  <conditionalFormatting sqref="J1887">
    <cfRule type="cellIs" dxfId="1311" priority="173" operator="equal">
      <formula>"WPLN"</formula>
    </cfRule>
  </conditionalFormatting>
  <conditionalFormatting sqref="C1887">
    <cfRule type="duplicateValues" dxfId="1310" priority="185"/>
  </conditionalFormatting>
  <conditionalFormatting sqref="C1887">
    <cfRule type="duplicateValues" dxfId="1309" priority="186"/>
  </conditionalFormatting>
  <conditionalFormatting sqref="C1887">
    <cfRule type="duplicateValues" dxfId="1308" priority="187"/>
  </conditionalFormatting>
  <conditionalFormatting sqref="C1887">
    <cfRule type="duplicateValues" dxfId="1307" priority="172"/>
  </conditionalFormatting>
  <conditionalFormatting sqref="C1887">
    <cfRule type="duplicateValues" dxfId="1306" priority="171"/>
  </conditionalFormatting>
  <conditionalFormatting sqref="J1886">
    <cfRule type="containsText" dxfId="1305" priority="162" operator="containsText" text="CANCEL">
      <formula>NOT(ISERROR(SEARCH("CANCEL",J1886)))</formula>
    </cfRule>
    <cfRule type="containsText" dxfId="1304" priority="163" operator="containsText" text="INPRG">
      <formula>NOT(ISERROR(SEARCH("INPRG",J1886)))</formula>
    </cfRule>
    <cfRule type="containsText" dxfId="1303" priority="164" operator="containsText" text="WPSD">
      <formula>NOT(ISERROR(SEARCH("WPSD",J1886)))</formula>
    </cfRule>
    <cfRule type="containsText" dxfId="1302" priority="165" operator="containsText" text="INPRG">
      <formula>NOT(ISERROR(SEARCH("INPRG",J1886)))</formula>
    </cfRule>
    <cfRule type="containsText" dxfId="1301" priority="166" operator="containsText" text="SCHD">
      <formula>NOT(ISERROR(SEARCH("SCHD",J1886)))</formula>
    </cfRule>
    <cfRule type="containsText" dxfId="1300" priority="167" operator="containsText" text="COMP">
      <formula>NOT(ISERROR(SEARCH("COMP",J1886)))</formula>
    </cfRule>
  </conditionalFormatting>
  <conditionalFormatting sqref="T1886">
    <cfRule type="cellIs" dxfId="1299" priority="161" operator="greaterThan">
      <formula>1</formula>
    </cfRule>
  </conditionalFormatting>
  <conditionalFormatting sqref="J1886">
    <cfRule type="cellIs" dxfId="1298" priority="159" operator="equal">
      <formula>"WMAT"</formula>
    </cfRule>
    <cfRule type="cellIs" dxfId="1297" priority="160" operator="equal">
      <formula>"WMOC"</formula>
    </cfRule>
  </conditionalFormatting>
  <conditionalFormatting sqref="W1886:X1886">
    <cfRule type="containsText" dxfId="1296" priority="157" operator="containsText" text="Update">
      <formula>NOT(ISERROR(SEARCH("Update",W1886)))</formula>
    </cfRule>
    <cfRule type="containsText" dxfId="1295" priority="158" operator="containsText" text="Pending">
      <formula>NOT(ISERROR(SEARCH("Pending",W1886)))</formula>
    </cfRule>
  </conditionalFormatting>
  <conditionalFormatting sqref="J1886">
    <cfRule type="cellIs" dxfId="1294" priority="156" operator="equal">
      <formula>"WPLN"</formula>
    </cfRule>
  </conditionalFormatting>
  <conditionalFormatting sqref="C1886">
    <cfRule type="duplicateValues" dxfId="1293" priority="168"/>
  </conditionalFormatting>
  <conditionalFormatting sqref="C1886">
    <cfRule type="duplicateValues" dxfId="1292" priority="169"/>
  </conditionalFormatting>
  <conditionalFormatting sqref="C1886">
    <cfRule type="duplicateValues" dxfId="1291" priority="170"/>
  </conditionalFormatting>
  <conditionalFormatting sqref="C1886">
    <cfRule type="duplicateValues" dxfId="1290" priority="155"/>
  </conditionalFormatting>
  <conditionalFormatting sqref="C1886">
    <cfRule type="duplicateValues" dxfId="1289" priority="154"/>
  </conditionalFormatting>
  <conditionalFormatting sqref="J1885">
    <cfRule type="containsText" dxfId="1288" priority="145" operator="containsText" text="CANCEL">
      <formula>NOT(ISERROR(SEARCH("CANCEL",J1885)))</formula>
    </cfRule>
    <cfRule type="containsText" dxfId="1287" priority="146" operator="containsText" text="INPRG">
      <formula>NOT(ISERROR(SEARCH("INPRG",J1885)))</formula>
    </cfRule>
    <cfRule type="containsText" dxfId="1286" priority="147" operator="containsText" text="WPSD">
      <formula>NOT(ISERROR(SEARCH("WPSD",J1885)))</formula>
    </cfRule>
    <cfRule type="containsText" dxfId="1285" priority="148" operator="containsText" text="INPRG">
      <formula>NOT(ISERROR(SEARCH("INPRG",J1885)))</formula>
    </cfRule>
    <cfRule type="containsText" dxfId="1284" priority="149" operator="containsText" text="SCHD">
      <formula>NOT(ISERROR(SEARCH("SCHD",J1885)))</formula>
    </cfRule>
    <cfRule type="containsText" dxfId="1283" priority="150" operator="containsText" text="COMP">
      <formula>NOT(ISERROR(SEARCH("COMP",J1885)))</formula>
    </cfRule>
  </conditionalFormatting>
  <conditionalFormatting sqref="T1885">
    <cfRule type="cellIs" dxfId="1282" priority="144" operator="greaterThan">
      <formula>1</formula>
    </cfRule>
  </conditionalFormatting>
  <conditionalFormatting sqref="J1885">
    <cfRule type="cellIs" dxfId="1281" priority="142" operator="equal">
      <formula>"WMAT"</formula>
    </cfRule>
    <cfRule type="cellIs" dxfId="1280" priority="143" operator="equal">
      <formula>"WMOC"</formula>
    </cfRule>
  </conditionalFormatting>
  <conditionalFormatting sqref="W1885:X1885">
    <cfRule type="containsText" dxfId="1279" priority="140" operator="containsText" text="Update">
      <formula>NOT(ISERROR(SEARCH("Update",W1885)))</formula>
    </cfRule>
    <cfRule type="containsText" dxfId="1278" priority="141" operator="containsText" text="Pending">
      <formula>NOT(ISERROR(SEARCH("Pending",W1885)))</formula>
    </cfRule>
  </conditionalFormatting>
  <conditionalFormatting sqref="J1885">
    <cfRule type="cellIs" dxfId="1277" priority="139" operator="equal">
      <formula>"WPLN"</formula>
    </cfRule>
  </conditionalFormatting>
  <conditionalFormatting sqref="C1885">
    <cfRule type="duplicateValues" dxfId="1276" priority="151"/>
  </conditionalFormatting>
  <conditionalFormatting sqref="C1885">
    <cfRule type="duplicateValues" dxfId="1275" priority="152"/>
  </conditionalFormatting>
  <conditionalFormatting sqref="C1885">
    <cfRule type="duplicateValues" dxfId="1274" priority="153"/>
  </conditionalFormatting>
  <conditionalFormatting sqref="C1885">
    <cfRule type="duplicateValues" dxfId="1273" priority="138"/>
  </conditionalFormatting>
  <conditionalFormatting sqref="C1885">
    <cfRule type="duplicateValues" dxfId="1272" priority="137"/>
  </conditionalFormatting>
  <conditionalFormatting sqref="J1930">
    <cfRule type="containsText" dxfId="1271" priority="128" operator="containsText" text="CANCEL">
      <formula>NOT(ISERROR(SEARCH("CANCEL",J1930)))</formula>
    </cfRule>
    <cfRule type="containsText" dxfId="1270" priority="129" operator="containsText" text="INPRG">
      <formula>NOT(ISERROR(SEARCH("INPRG",J1930)))</formula>
    </cfRule>
    <cfRule type="containsText" dxfId="1269" priority="130" operator="containsText" text="WPSD">
      <formula>NOT(ISERROR(SEARCH("WPSD",J1930)))</formula>
    </cfRule>
    <cfRule type="containsText" dxfId="1268" priority="131" operator="containsText" text="INPRG">
      <formula>NOT(ISERROR(SEARCH("INPRG",J1930)))</formula>
    </cfRule>
    <cfRule type="containsText" dxfId="1267" priority="132" operator="containsText" text="SCHD">
      <formula>NOT(ISERROR(SEARCH("SCHD",J1930)))</formula>
    </cfRule>
    <cfRule type="containsText" dxfId="1266" priority="133" operator="containsText" text="COMP">
      <formula>NOT(ISERROR(SEARCH("COMP",J1930)))</formula>
    </cfRule>
  </conditionalFormatting>
  <conditionalFormatting sqref="T1930">
    <cfRule type="cellIs" dxfId="1265" priority="127" operator="greaterThan">
      <formula>1</formula>
    </cfRule>
  </conditionalFormatting>
  <conditionalFormatting sqref="J1930">
    <cfRule type="cellIs" dxfId="1264" priority="125" operator="equal">
      <formula>"WMAT"</formula>
    </cfRule>
    <cfRule type="cellIs" dxfId="1263" priority="126" operator="equal">
      <formula>"WMOC"</formula>
    </cfRule>
  </conditionalFormatting>
  <conditionalFormatting sqref="W1930:X1930">
    <cfRule type="containsText" dxfId="1262" priority="123" operator="containsText" text="Update">
      <formula>NOT(ISERROR(SEARCH("Update",W1930)))</formula>
    </cfRule>
    <cfRule type="containsText" dxfId="1261" priority="124" operator="containsText" text="Pending">
      <formula>NOT(ISERROR(SEARCH("Pending",W1930)))</formula>
    </cfRule>
  </conditionalFormatting>
  <conditionalFormatting sqref="J1930">
    <cfRule type="cellIs" dxfId="1260" priority="122" operator="equal">
      <formula>"WPLN"</formula>
    </cfRule>
  </conditionalFormatting>
  <conditionalFormatting sqref="C1930">
    <cfRule type="duplicateValues" dxfId="1259" priority="134"/>
  </conditionalFormatting>
  <conditionalFormatting sqref="C1930">
    <cfRule type="duplicateValues" dxfId="1258" priority="135"/>
  </conditionalFormatting>
  <conditionalFormatting sqref="C1930">
    <cfRule type="duplicateValues" dxfId="1257" priority="136"/>
  </conditionalFormatting>
  <conditionalFormatting sqref="C1930">
    <cfRule type="duplicateValues" dxfId="1256" priority="121"/>
  </conditionalFormatting>
  <conditionalFormatting sqref="C1930">
    <cfRule type="duplicateValues" dxfId="1255" priority="120"/>
  </conditionalFormatting>
  <conditionalFormatting sqref="J1797">
    <cfRule type="containsText" dxfId="1254" priority="111" operator="containsText" text="CANCEL">
      <formula>NOT(ISERROR(SEARCH("CANCEL",J1797)))</formula>
    </cfRule>
    <cfRule type="containsText" dxfId="1253" priority="112" operator="containsText" text="INPRG">
      <formula>NOT(ISERROR(SEARCH("INPRG",J1797)))</formula>
    </cfRule>
    <cfRule type="containsText" dxfId="1252" priority="113" operator="containsText" text="WPSD">
      <formula>NOT(ISERROR(SEARCH("WPSD",J1797)))</formula>
    </cfRule>
    <cfRule type="containsText" dxfId="1251" priority="114" operator="containsText" text="INPRG">
      <formula>NOT(ISERROR(SEARCH("INPRG",J1797)))</formula>
    </cfRule>
    <cfRule type="containsText" dxfId="1250" priority="115" operator="containsText" text="SCHD">
      <formula>NOT(ISERROR(SEARCH("SCHD",J1797)))</formula>
    </cfRule>
    <cfRule type="containsText" dxfId="1249" priority="116" operator="containsText" text="COMP">
      <formula>NOT(ISERROR(SEARCH("COMP",J1797)))</formula>
    </cfRule>
  </conditionalFormatting>
  <conditionalFormatting sqref="T1797">
    <cfRule type="cellIs" dxfId="1248" priority="110" operator="greaterThan">
      <formula>1</formula>
    </cfRule>
  </conditionalFormatting>
  <conditionalFormatting sqref="J1797">
    <cfRule type="cellIs" dxfId="1247" priority="108" operator="equal">
      <formula>"WMAT"</formula>
    </cfRule>
    <cfRule type="cellIs" dxfId="1246" priority="109" operator="equal">
      <formula>"WMOC"</formula>
    </cfRule>
  </conditionalFormatting>
  <conditionalFormatting sqref="W1797:X1797">
    <cfRule type="containsText" dxfId="1245" priority="106" operator="containsText" text="Update">
      <formula>NOT(ISERROR(SEARCH("Update",W1797)))</formula>
    </cfRule>
    <cfRule type="containsText" dxfId="1244" priority="107" operator="containsText" text="Pending">
      <formula>NOT(ISERROR(SEARCH("Pending",W1797)))</formula>
    </cfRule>
  </conditionalFormatting>
  <conditionalFormatting sqref="J1797">
    <cfRule type="cellIs" dxfId="1243" priority="105" operator="equal">
      <formula>"WPLN"</formula>
    </cfRule>
  </conditionalFormatting>
  <conditionalFormatting sqref="C1797">
    <cfRule type="duplicateValues" dxfId="1242" priority="117"/>
  </conditionalFormatting>
  <conditionalFormatting sqref="C1797">
    <cfRule type="duplicateValues" dxfId="1241" priority="118"/>
  </conditionalFormatting>
  <conditionalFormatting sqref="C1797">
    <cfRule type="duplicateValues" dxfId="1240" priority="119"/>
  </conditionalFormatting>
  <conditionalFormatting sqref="C1797">
    <cfRule type="duplicateValues" dxfId="1239" priority="104"/>
  </conditionalFormatting>
  <conditionalFormatting sqref="C1797">
    <cfRule type="duplicateValues" dxfId="1238" priority="103"/>
  </conditionalFormatting>
  <conditionalFormatting sqref="J1882">
    <cfRule type="containsText" dxfId="1237" priority="94" operator="containsText" text="CANCEL">
      <formula>NOT(ISERROR(SEARCH("CANCEL",J1882)))</formula>
    </cfRule>
    <cfRule type="containsText" dxfId="1236" priority="95" operator="containsText" text="INPRG">
      <formula>NOT(ISERROR(SEARCH("INPRG",J1882)))</formula>
    </cfRule>
    <cfRule type="containsText" dxfId="1235" priority="96" operator="containsText" text="WPSD">
      <formula>NOT(ISERROR(SEARCH("WPSD",J1882)))</formula>
    </cfRule>
    <cfRule type="containsText" dxfId="1234" priority="97" operator="containsText" text="INPRG">
      <formula>NOT(ISERROR(SEARCH("INPRG",J1882)))</formula>
    </cfRule>
    <cfRule type="containsText" dxfId="1233" priority="98" operator="containsText" text="SCHD">
      <formula>NOT(ISERROR(SEARCH("SCHD",J1882)))</formula>
    </cfRule>
    <cfRule type="containsText" dxfId="1232" priority="99" operator="containsText" text="COMP">
      <formula>NOT(ISERROR(SEARCH("COMP",J1882)))</formula>
    </cfRule>
  </conditionalFormatting>
  <conditionalFormatting sqref="T1882">
    <cfRule type="cellIs" dxfId="1231" priority="93" operator="greaterThan">
      <formula>1</formula>
    </cfRule>
  </conditionalFormatting>
  <conditionalFormatting sqref="J1882">
    <cfRule type="cellIs" dxfId="1230" priority="91" operator="equal">
      <formula>"WMAT"</formula>
    </cfRule>
    <cfRule type="cellIs" dxfId="1229" priority="92" operator="equal">
      <formula>"WMOC"</formula>
    </cfRule>
  </conditionalFormatting>
  <conditionalFormatting sqref="W1882:X1882">
    <cfRule type="containsText" dxfId="1228" priority="89" operator="containsText" text="Update">
      <formula>NOT(ISERROR(SEARCH("Update",W1882)))</formula>
    </cfRule>
    <cfRule type="containsText" dxfId="1227" priority="90" operator="containsText" text="Pending">
      <formula>NOT(ISERROR(SEARCH("Pending",W1882)))</formula>
    </cfRule>
  </conditionalFormatting>
  <conditionalFormatting sqref="J1882">
    <cfRule type="cellIs" dxfId="1226" priority="88" operator="equal">
      <formula>"WPLN"</formula>
    </cfRule>
  </conditionalFormatting>
  <conditionalFormatting sqref="C1882">
    <cfRule type="duplicateValues" dxfId="1225" priority="100"/>
  </conditionalFormatting>
  <conditionalFormatting sqref="C1882">
    <cfRule type="duplicateValues" dxfId="1224" priority="101"/>
  </conditionalFormatting>
  <conditionalFormatting sqref="C1882">
    <cfRule type="duplicateValues" dxfId="1223" priority="102"/>
  </conditionalFormatting>
  <conditionalFormatting sqref="C1882">
    <cfRule type="duplicateValues" dxfId="1222" priority="87"/>
  </conditionalFormatting>
  <conditionalFormatting sqref="C1882">
    <cfRule type="duplicateValues" dxfId="1221" priority="86"/>
  </conditionalFormatting>
  <conditionalFormatting sqref="J1958">
    <cfRule type="containsText" dxfId="1220" priority="77" operator="containsText" text="CANCEL">
      <formula>NOT(ISERROR(SEARCH("CANCEL",J1958)))</formula>
    </cfRule>
    <cfRule type="containsText" dxfId="1219" priority="78" operator="containsText" text="INPRG">
      <formula>NOT(ISERROR(SEARCH("INPRG",J1958)))</formula>
    </cfRule>
    <cfRule type="containsText" dxfId="1218" priority="79" operator="containsText" text="WPSD">
      <formula>NOT(ISERROR(SEARCH("WPSD",J1958)))</formula>
    </cfRule>
    <cfRule type="containsText" dxfId="1217" priority="80" operator="containsText" text="INPRG">
      <formula>NOT(ISERROR(SEARCH("INPRG",J1958)))</formula>
    </cfRule>
    <cfRule type="containsText" dxfId="1216" priority="81" operator="containsText" text="SCHD">
      <formula>NOT(ISERROR(SEARCH("SCHD",J1958)))</formula>
    </cfRule>
    <cfRule type="containsText" dxfId="1215" priority="82" operator="containsText" text="COMP">
      <formula>NOT(ISERROR(SEARCH("COMP",J1958)))</formula>
    </cfRule>
  </conditionalFormatting>
  <conditionalFormatting sqref="T1958">
    <cfRule type="cellIs" dxfId="1214" priority="76" operator="greaterThan">
      <formula>1</formula>
    </cfRule>
  </conditionalFormatting>
  <conditionalFormatting sqref="J1958">
    <cfRule type="cellIs" dxfId="1213" priority="74" operator="equal">
      <formula>"WMAT"</formula>
    </cfRule>
    <cfRule type="cellIs" dxfId="1212" priority="75" operator="equal">
      <formula>"WMOC"</formula>
    </cfRule>
  </conditionalFormatting>
  <conditionalFormatting sqref="W1958:X1958">
    <cfRule type="containsText" dxfId="1211" priority="72" operator="containsText" text="Update">
      <formula>NOT(ISERROR(SEARCH("Update",W1958)))</formula>
    </cfRule>
    <cfRule type="containsText" dxfId="1210" priority="73" operator="containsText" text="Pending">
      <formula>NOT(ISERROR(SEARCH("Pending",W1958)))</formula>
    </cfRule>
  </conditionalFormatting>
  <conditionalFormatting sqref="J1958">
    <cfRule type="cellIs" dxfId="1209" priority="71" operator="equal">
      <formula>"WPLN"</formula>
    </cfRule>
  </conditionalFormatting>
  <conditionalFormatting sqref="C1958">
    <cfRule type="duplicateValues" dxfId="1208" priority="83"/>
  </conditionalFormatting>
  <conditionalFormatting sqref="C1958">
    <cfRule type="duplicateValues" dxfId="1207" priority="84"/>
  </conditionalFormatting>
  <conditionalFormatting sqref="C1958">
    <cfRule type="duplicateValues" dxfId="1206" priority="85"/>
  </conditionalFormatting>
  <conditionalFormatting sqref="C1958">
    <cfRule type="duplicateValues" dxfId="1205" priority="70"/>
  </conditionalFormatting>
  <conditionalFormatting sqref="C1958">
    <cfRule type="duplicateValues" dxfId="1204" priority="69"/>
  </conditionalFormatting>
  <conditionalFormatting sqref="J1961">
    <cfRule type="containsText" dxfId="1203" priority="60" operator="containsText" text="CANCEL">
      <formula>NOT(ISERROR(SEARCH("CANCEL",J1961)))</formula>
    </cfRule>
    <cfRule type="containsText" dxfId="1202" priority="61" operator="containsText" text="INPRG">
      <formula>NOT(ISERROR(SEARCH("INPRG",J1961)))</formula>
    </cfRule>
    <cfRule type="containsText" dxfId="1201" priority="62" operator="containsText" text="WPSD">
      <formula>NOT(ISERROR(SEARCH("WPSD",J1961)))</formula>
    </cfRule>
    <cfRule type="containsText" dxfId="1200" priority="63" operator="containsText" text="INPRG">
      <formula>NOT(ISERROR(SEARCH("INPRG",J1961)))</formula>
    </cfRule>
    <cfRule type="containsText" dxfId="1199" priority="64" operator="containsText" text="SCHD">
      <formula>NOT(ISERROR(SEARCH("SCHD",J1961)))</formula>
    </cfRule>
    <cfRule type="containsText" dxfId="1198" priority="65" operator="containsText" text="COMP">
      <formula>NOT(ISERROR(SEARCH("COMP",J1961)))</formula>
    </cfRule>
  </conditionalFormatting>
  <conditionalFormatting sqref="T1961">
    <cfRule type="cellIs" dxfId="1197" priority="59" operator="greaterThan">
      <formula>1</formula>
    </cfRule>
  </conditionalFormatting>
  <conditionalFormatting sqref="J1961">
    <cfRule type="cellIs" dxfId="1196" priority="57" operator="equal">
      <formula>"WMAT"</formula>
    </cfRule>
    <cfRule type="cellIs" dxfId="1195" priority="58" operator="equal">
      <formula>"WMOC"</formula>
    </cfRule>
  </conditionalFormatting>
  <conditionalFormatting sqref="W1961:X1961">
    <cfRule type="containsText" dxfId="1194" priority="55" operator="containsText" text="Update">
      <formula>NOT(ISERROR(SEARCH("Update",W1961)))</formula>
    </cfRule>
    <cfRule type="containsText" dxfId="1193" priority="56" operator="containsText" text="Pending">
      <formula>NOT(ISERROR(SEARCH("Pending",W1961)))</formula>
    </cfRule>
  </conditionalFormatting>
  <conditionalFormatting sqref="J1961">
    <cfRule type="cellIs" dxfId="1192" priority="54" operator="equal">
      <formula>"WPLN"</formula>
    </cfRule>
  </conditionalFormatting>
  <conditionalFormatting sqref="C1961">
    <cfRule type="duplicateValues" dxfId="1191" priority="66"/>
  </conditionalFormatting>
  <conditionalFormatting sqref="C1961">
    <cfRule type="duplicateValues" dxfId="1190" priority="67"/>
  </conditionalFormatting>
  <conditionalFormatting sqref="C1961">
    <cfRule type="duplicateValues" dxfId="1189" priority="68"/>
  </conditionalFormatting>
  <conditionalFormatting sqref="C1961">
    <cfRule type="duplicateValues" dxfId="1188" priority="53"/>
  </conditionalFormatting>
  <conditionalFormatting sqref="C1961">
    <cfRule type="duplicateValues" dxfId="1187" priority="52"/>
  </conditionalFormatting>
  <conditionalFormatting sqref="J1960">
    <cfRule type="containsText" dxfId="1186" priority="43" operator="containsText" text="CANCEL">
      <formula>NOT(ISERROR(SEARCH("CANCEL",J1960)))</formula>
    </cfRule>
    <cfRule type="containsText" dxfId="1185" priority="44" operator="containsText" text="INPRG">
      <formula>NOT(ISERROR(SEARCH("INPRG",J1960)))</formula>
    </cfRule>
    <cfRule type="containsText" dxfId="1184" priority="45" operator="containsText" text="WPSD">
      <formula>NOT(ISERROR(SEARCH("WPSD",J1960)))</formula>
    </cfRule>
    <cfRule type="containsText" dxfId="1183" priority="46" operator="containsText" text="INPRG">
      <formula>NOT(ISERROR(SEARCH("INPRG",J1960)))</formula>
    </cfRule>
    <cfRule type="containsText" dxfId="1182" priority="47" operator="containsText" text="SCHD">
      <formula>NOT(ISERROR(SEARCH("SCHD",J1960)))</formula>
    </cfRule>
    <cfRule type="containsText" dxfId="1181" priority="48" operator="containsText" text="COMP">
      <formula>NOT(ISERROR(SEARCH("COMP",J1960)))</formula>
    </cfRule>
  </conditionalFormatting>
  <conditionalFormatting sqref="T1960">
    <cfRule type="cellIs" dxfId="1180" priority="42" operator="greaterThan">
      <formula>1</formula>
    </cfRule>
  </conditionalFormatting>
  <conditionalFormatting sqref="J1960">
    <cfRule type="cellIs" dxfId="1179" priority="40" operator="equal">
      <formula>"WMAT"</formula>
    </cfRule>
    <cfRule type="cellIs" dxfId="1178" priority="41" operator="equal">
      <formula>"WMOC"</formula>
    </cfRule>
  </conditionalFormatting>
  <conditionalFormatting sqref="W1960:X1960">
    <cfRule type="containsText" dxfId="1177" priority="38" operator="containsText" text="Update">
      <formula>NOT(ISERROR(SEARCH("Update",W1960)))</formula>
    </cfRule>
    <cfRule type="containsText" dxfId="1176" priority="39" operator="containsText" text="Pending">
      <formula>NOT(ISERROR(SEARCH("Pending",W1960)))</formula>
    </cfRule>
  </conditionalFormatting>
  <conditionalFormatting sqref="J1960">
    <cfRule type="cellIs" dxfId="1175" priority="37" operator="equal">
      <formula>"WPLN"</formula>
    </cfRule>
  </conditionalFormatting>
  <conditionalFormatting sqref="C1960">
    <cfRule type="duplicateValues" dxfId="1174" priority="49"/>
  </conditionalFormatting>
  <conditionalFormatting sqref="C1960">
    <cfRule type="duplicateValues" dxfId="1173" priority="50"/>
  </conditionalFormatting>
  <conditionalFormatting sqref="C1960">
    <cfRule type="duplicateValues" dxfId="1172" priority="51"/>
  </conditionalFormatting>
  <conditionalFormatting sqref="C1960">
    <cfRule type="duplicateValues" dxfId="1171" priority="36"/>
  </conditionalFormatting>
  <conditionalFormatting sqref="C1960">
    <cfRule type="duplicateValues" dxfId="1170" priority="35"/>
  </conditionalFormatting>
  <conditionalFormatting sqref="J1924">
    <cfRule type="containsText" dxfId="1169" priority="26" operator="containsText" text="CANCEL">
      <formula>NOT(ISERROR(SEARCH("CANCEL",J1924)))</formula>
    </cfRule>
    <cfRule type="containsText" dxfId="1168" priority="27" operator="containsText" text="INPRG">
      <formula>NOT(ISERROR(SEARCH("INPRG",J1924)))</formula>
    </cfRule>
    <cfRule type="containsText" dxfId="1167" priority="28" operator="containsText" text="WPSD">
      <formula>NOT(ISERROR(SEARCH("WPSD",J1924)))</formula>
    </cfRule>
    <cfRule type="containsText" dxfId="1166" priority="29" operator="containsText" text="INPRG">
      <formula>NOT(ISERROR(SEARCH("INPRG",J1924)))</formula>
    </cfRule>
    <cfRule type="containsText" dxfId="1165" priority="30" operator="containsText" text="SCHD">
      <formula>NOT(ISERROR(SEARCH("SCHD",J1924)))</formula>
    </cfRule>
    <cfRule type="containsText" dxfId="1164" priority="31" operator="containsText" text="COMP">
      <formula>NOT(ISERROR(SEARCH("COMP",J1924)))</formula>
    </cfRule>
  </conditionalFormatting>
  <conditionalFormatting sqref="T1924">
    <cfRule type="cellIs" dxfId="1163" priority="25" operator="greaterThan">
      <formula>1</formula>
    </cfRule>
  </conditionalFormatting>
  <conditionalFormatting sqref="J1924">
    <cfRule type="cellIs" dxfId="1162" priority="23" operator="equal">
      <formula>"WMAT"</formula>
    </cfRule>
    <cfRule type="cellIs" dxfId="1161" priority="24" operator="equal">
      <formula>"WMOC"</formula>
    </cfRule>
  </conditionalFormatting>
  <conditionalFormatting sqref="W1924:X1924">
    <cfRule type="containsText" dxfId="1160" priority="21" operator="containsText" text="Update">
      <formula>NOT(ISERROR(SEARCH("Update",W1924)))</formula>
    </cfRule>
    <cfRule type="containsText" dxfId="1159" priority="22" operator="containsText" text="Pending">
      <formula>NOT(ISERROR(SEARCH("Pending",W1924)))</formula>
    </cfRule>
  </conditionalFormatting>
  <conditionalFormatting sqref="J1924">
    <cfRule type="cellIs" dxfId="1158" priority="20" operator="equal">
      <formula>"WPLN"</formula>
    </cfRule>
  </conditionalFormatting>
  <conditionalFormatting sqref="C1924">
    <cfRule type="duplicateValues" dxfId="1157" priority="32"/>
  </conditionalFormatting>
  <conditionalFormatting sqref="C1924">
    <cfRule type="duplicateValues" dxfId="1156" priority="33"/>
  </conditionalFormatting>
  <conditionalFormatting sqref="C1924">
    <cfRule type="duplicateValues" dxfId="1155" priority="34"/>
  </conditionalFormatting>
  <conditionalFormatting sqref="C1924">
    <cfRule type="duplicateValues" dxfId="1154" priority="19"/>
  </conditionalFormatting>
  <conditionalFormatting sqref="C1924">
    <cfRule type="duplicateValues" dxfId="1153" priority="18"/>
  </conditionalFormatting>
  <conditionalFormatting sqref="J2015">
    <cfRule type="containsText" dxfId="1152" priority="9" operator="containsText" text="CANCEL">
      <formula>NOT(ISERROR(SEARCH("CANCEL",J2015)))</formula>
    </cfRule>
    <cfRule type="containsText" dxfId="1151" priority="10" operator="containsText" text="INPRG">
      <formula>NOT(ISERROR(SEARCH("INPRG",J2015)))</formula>
    </cfRule>
    <cfRule type="containsText" dxfId="1150" priority="11" operator="containsText" text="WPSD">
      <formula>NOT(ISERROR(SEARCH("WPSD",J2015)))</formula>
    </cfRule>
    <cfRule type="containsText" dxfId="1149" priority="12" operator="containsText" text="INPRG">
      <formula>NOT(ISERROR(SEARCH("INPRG",J2015)))</formula>
    </cfRule>
    <cfRule type="containsText" dxfId="1148" priority="13" operator="containsText" text="SCHD">
      <formula>NOT(ISERROR(SEARCH("SCHD",J2015)))</formula>
    </cfRule>
    <cfRule type="containsText" dxfId="1147" priority="14" operator="containsText" text="COMP">
      <formula>NOT(ISERROR(SEARCH("COMP",J2015)))</formula>
    </cfRule>
  </conditionalFormatting>
  <conditionalFormatting sqref="T2015">
    <cfRule type="cellIs" dxfId="1146" priority="8" operator="greaterThan">
      <formula>1</formula>
    </cfRule>
  </conditionalFormatting>
  <conditionalFormatting sqref="J2015">
    <cfRule type="cellIs" dxfId="1145" priority="6" operator="equal">
      <formula>"WMAT"</formula>
    </cfRule>
    <cfRule type="cellIs" dxfId="1144" priority="7" operator="equal">
      <formula>"WMOC"</formula>
    </cfRule>
  </conditionalFormatting>
  <conditionalFormatting sqref="W2015:X2015">
    <cfRule type="containsText" dxfId="1143" priority="4" operator="containsText" text="Update">
      <formula>NOT(ISERROR(SEARCH("Update",W2015)))</formula>
    </cfRule>
    <cfRule type="containsText" dxfId="1142" priority="5" operator="containsText" text="Pending">
      <formula>NOT(ISERROR(SEARCH("Pending",W2015)))</formula>
    </cfRule>
  </conditionalFormatting>
  <conditionalFormatting sqref="J2015">
    <cfRule type="cellIs" dxfId="1141" priority="3" operator="equal">
      <formula>"WPLN"</formula>
    </cfRule>
  </conditionalFormatting>
  <conditionalFormatting sqref="C2015">
    <cfRule type="duplicateValues" dxfId="1140" priority="15"/>
  </conditionalFormatting>
  <conditionalFormatting sqref="C2015">
    <cfRule type="duplicateValues" dxfId="1139" priority="16"/>
  </conditionalFormatting>
  <conditionalFormatting sqref="C2015">
    <cfRule type="duplicateValues" dxfId="1138" priority="17"/>
  </conditionalFormatting>
  <conditionalFormatting sqref="C2015">
    <cfRule type="duplicateValues" dxfId="1137" priority="2"/>
  </conditionalFormatting>
  <conditionalFormatting sqref="C2015">
    <cfRule type="duplicateValues" dxfId="1136" priority="1"/>
  </conditionalFormatting>
  <pageMargins left="0.25" right="0.25" top="0.75" bottom="0.75" header="0.3" footer="0.3"/>
  <pageSetup paperSize="9" scale="44" fitToHeight="0" orientation="landscape" r:id="rId1"/>
  <colBreaks count="1" manualBreakCount="1">
    <brk id="19" max="1048575"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8691D-3871-46D4-8B23-E73DCE3B1AE8}">
  <sheetPr codeName="Sheet7"/>
  <dimension ref="A1:AA167"/>
  <sheetViews>
    <sheetView topLeftCell="E1" workbookViewId="0">
      <pane ySplit="1" topLeftCell="A12" activePane="bottomLeft" state="frozen"/>
      <selection activeCell="B1" sqref="B1"/>
      <selection pane="bottomLeft" activeCell="E1" sqref="A1:XFD1"/>
    </sheetView>
  </sheetViews>
  <sheetFormatPr defaultRowHeight="14.5" x14ac:dyDescent="0.35"/>
  <cols>
    <col min="1" max="1" width="11.54296875" bestFit="1" customWidth="1"/>
    <col min="2" max="2" width="5.26953125" customWidth="1"/>
    <col min="3" max="3" width="9.26953125" customWidth="1"/>
    <col min="4" max="4" width="10.7265625" style="146" bestFit="1" customWidth="1"/>
    <col min="5" max="5" width="68.26953125" bestFit="1" customWidth="1"/>
    <col min="6" max="6" width="34.1796875" customWidth="1"/>
    <col min="7" max="7" width="15.453125" customWidth="1"/>
    <col min="8" max="8" width="10.7265625" bestFit="1" customWidth="1"/>
    <col min="9" max="9" width="13.1796875" bestFit="1" customWidth="1"/>
    <col min="10" max="10" width="14.54296875" style="34" bestFit="1" customWidth="1"/>
    <col min="11" max="11" width="43.453125" customWidth="1"/>
    <col min="12" max="12" width="12" customWidth="1"/>
    <col min="13" max="13" width="12.26953125" customWidth="1"/>
    <col min="15" max="15" width="10.7265625" style="146" bestFit="1" customWidth="1"/>
    <col min="16" max="16" width="15.54296875" customWidth="1"/>
    <col min="17" max="17" width="17.453125" style="146" bestFit="1" customWidth="1"/>
    <col min="18" max="18" width="11.453125" bestFit="1" customWidth="1"/>
    <col min="19" max="19" width="92.453125" bestFit="1" customWidth="1"/>
  </cols>
  <sheetData>
    <row r="1" spans="1:27" s="137" customFormat="1" ht="32" x14ac:dyDescent="0.45">
      <c r="A1" s="24" t="s">
        <v>3137</v>
      </c>
      <c r="B1" s="370" t="s">
        <v>3138</v>
      </c>
      <c r="C1" s="231" t="s">
        <v>3139</v>
      </c>
      <c r="D1" s="231" t="s">
        <v>3140</v>
      </c>
      <c r="E1" s="60" t="s">
        <v>3141</v>
      </c>
      <c r="F1" s="60" t="s">
        <v>3142</v>
      </c>
      <c r="G1" s="59" t="s">
        <v>3143</v>
      </c>
      <c r="H1" s="59" t="s">
        <v>3144</v>
      </c>
      <c r="I1" s="59" t="s">
        <v>3145</v>
      </c>
      <c r="J1" s="59" t="s">
        <v>3146</v>
      </c>
      <c r="K1" s="60" t="s">
        <v>3147</v>
      </c>
      <c r="L1" s="402" t="s">
        <v>3148</v>
      </c>
      <c r="M1" s="157" t="s">
        <v>3149</v>
      </c>
      <c r="N1" s="157" t="s">
        <v>3150</v>
      </c>
      <c r="O1" s="230" t="s">
        <v>3151</v>
      </c>
      <c r="P1" s="157" t="s">
        <v>3152</v>
      </c>
      <c r="Q1" s="157" t="s">
        <v>3153</v>
      </c>
      <c r="R1" s="157" t="s">
        <v>3154</v>
      </c>
      <c r="S1" s="158" t="s">
        <v>3155</v>
      </c>
      <c r="T1" s="302" t="s">
        <v>3156</v>
      </c>
      <c r="U1" s="158" t="s">
        <v>3157</v>
      </c>
      <c r="V1" s="60" t="s">
        <v>3158</v>
      </c>
      <c r="W1" s="158" t="s">
        <v>3159</v>
      </c>
      <c r="X1" s="158" t="s">
        <v>209</v>
      </c>
      <c r="Y1" s="157" t="s">
        <v>3160</v>
      </c>
      <c r="Z1" s="157" t="s">
        <v>3161</v>
      </c>
      <c r="AA1" s="157" t="s">
        <v>3162</v>
      </c>
    </row>
    <row r="2" spans="1:27" x14ac:dyDescent="0.35">
      <c r="A2" s="341" cm="1">
        <f t="array" aca="1" ref="A2:AA167" ca="1">(_xlfn._xlws.FILTER('IW28'!A:AA,(((LEFT('IW28'!E:E,3)="CPM")+(LEFT('IW28'!E:E,4)="CPDM"))*(('IW28'!I:I="URAMSIN")+('IW28'!I:I="URMISHR")+('IW28'!I:I="CSPANDE")))," "))</f>
        <v>25</v>
      </c>
      <c r="B2">
        <f ca="1"/>
        <v>1</v>
      </c>
      <c r="C2">
        <f ca="1"/>
        <v>13026412</v>
      </c>
      <c r="D2" s="146">
        <f ca="1"/>
        <v>44733</v>
      </c>
      <c r="E2" t="str">
        <f ca="1"/>
        <v>CPDM-cooling tower fan CT1 vibration</v>
      </c>
      <c r="F2" t="str">
        <f ca="1"/>
        <v>KAN-20A</v>
      </c>
      <c r="G2" t="str">
        <f ca="1"/>
        <v>MEC</v>
      </c>
      <c r="H2" t="str">
        <f ca="1"/>
        <v>3</v>
      </c>
      <c r="I2" t="str">
        <f ca="1"/>
        <v>URAMSIN</v>
      </c>
      <c r="J2" s="34" t="str">
        <f ca="1"/>
        <v>COMP</v>
      </c>
      <c r="K2" t="str">
        <f ca="1"/>
        <v>REFINERY</v>
      </c>
      <c r="L2">
        <f ca="1"/>
        <v>2783</v>
      </c>
      <c r="M2" t="str">
        <f ca="1"/>
        <v>Vipul</v>
      </c>
      <c r="N2" t="str">
        <f ca="1"/>
        <v>MEC</v>
      </c>
      <c r="O2" s="146">
        <f ca="1"/>
        <v>44758</v>
      </c>
      <c r="P2">
        <f ca="1"/>
        <v>44994</v>
      </c>
      <c r="Q2" s="146">
        <f ca="1"/>
        <v>0</v>
      </c>
      <c r="R2">
        <f ca="1"/>
        <v>0</v>
      </c>
      <c r="S2" t="str">
        <f ca="1"/>
        <v>work order signed by vipual , written as shut down job on 26 july 2022</v>
      </c>
      <c r="T2">
        <f ca="1"/>
        <v>0</v>
      </c>
      <c r="U2">
        <f ca="1"/>
        <v>0</v>
      </c>
      <c r="V2">
        <f ca="1"/>
        <v>0</v>
      </c>
      <c r="W2">
        <f ca="1"/>
        <v>0</v>
      </c>
      <c r="X2">
        <f ca="1"/>
        <v>0</v>
      </c>
      <c r="Y2">
        <f ca="1"/>
        <v>0</v>
      </c>
      <c r="Z2">
        <f ca="1"/>
        <v>0</v>
      </c>
      <c r="AA2">
        <f ca="1"/>
        <v>0</v>
      </c>
    </row>
    <row r="3" spans="1:27" x14ac:dyDescent="0.35">
      <c r="A3">
        <f ca="1"/>
        <v>37</v>
      </c>
      <c r="B3">
        <f ca="1"/>
        <v>1</v>
      </c>
      <c r="C3">
        <f ca="1"/>
        <v>13072437</v>
      </c>
      <c r="D3" s="146">
        <f ca="1"/>
        <v>44818</v>
      </c>
      <c r="E3" t="str">
        <f ca="1"/>
        <v>CPDM-CT pmp 2 Driving side Ge valve is 5</v>
      </c>
      <c r="F3" t="str">
        <f ca="1"/>
        <v>KAN-20A</v>
      </c>
      <c r="G3" t="str">
        <f ca="1"/>
        <v>ELE</v>
      </c>
      <c r="H3" t="str">
        <f ca="1"/>
        <v>3</v>
      </c>
      <c r="I3" t="str">
        <f ca="1"/>
        <v>URAMSIN</v>
      </c>
      <c r="J3" s="34" t="str">
        <f ca="1"/>
        <v>COMP</v>
      </c>
      <c r="K3" t="str">
        <f ca="1"/>
        <v>REFINERY</v>
      </c>
      <c r="L3">
        <f ca="1"/>
        <v>2792</v>
      </c>
      <c r="M3" t="str">
        <f ca="1"/>
        <v>Bhagat</v>
      </c>
      <c r="N3" t="str">
        <f ca="1"/>
        <v>ELE</v>
      </c>
      <c r="O3" s="146">
        <f ca="1"/>
        <v>44819</v>
      </c>
      <c r="P3">
        <f ca="1"/>
        <v>44870</v>
      </c>
      <c r="Q3" s="146">
        <f ca="1"/>
        <v>0</v>
      </c>
      <c r="R3">
        <f ca="1"/>
        <v>0</v>
      </c>
      <c r="S3" t="str">
        <f ca="1"/>
        <v>TECOd in SAP</v>
      </c>
      <c r="T3">
        <f ca="1"/>
        <v>0</v>
      </c>
      <c r="U3">
        <f ca="1"/>
        <v>0</v>
      </c>
      <c r="V3">
        <f ca="1"/>
        <v>0</v>
      </c>
      <c r="W3">
        <f ca="1"/>
        <v>0</v>
      </c>
      <c r="X3">
        <f ca="1"/>
        <v>0</v>
      </c>
      <c r="Y3">
        <f ca="1"/>
        <v>0</v>
      </c>
      <c r="Z3">
        <f ca="1"/>
        <v>0</v>
      </c>
      <c r="AA3">
        <f ca="1"/>
        <v>0</v>
      </c>
    </row>
    <row r="4" spans="1:27" x14ac:dyDescent="0.35">
      <c r="A4">
        <f ca="1"/>
        <v>37</v>
      </c>
      <c r="B4">
        <f ca="1"/>
        <v>1</v>
      </c>
      <c r="C4">
        <f ca="1"/>
        <v>13072438</v>
      </c>
      <c r="D4" s="146">
        <f ca="1"/>
        <v>44818</v>
      </c>
      <c r="E4" t="str">
        <f ca="1"/>
        <v>CPDM-Ref. cooling tower motor 3 driving side vibration is 10mm/sec</v>
      </c>
      <c r="F4" t="str">
        <f ca="1"/>
        <v>KAN-20A</v>
      </c>
      <c r="G4" t="str">
        <f ca="1"/>
        <v>ELE</v>
      </c>
      <c r="H4" t="str">
        <f ca="1"/>
        <v>3</v>
      </c>
      <c r="I4" t="str">
        <f ca="1"/>
        <v>URAMSIN</v>
      </c>
      <c r="J4" s="34" t="str">
        <f ca="1"/>
        <v>COMP</v>
      </c>
      <c r="K4" t="str">
        <f ca="1"/>
        <v>REFINERY</v>
      </c>
      <c r="L4">
        <f ca="1"/>
        <v>0</v>
      </c>
      <c r="M4" t="e">
        <f ca="1"/>
        <v>#N/A</v>
      </c>
      <c r="N4" t="e">
        <f ca="1"/>
        <v>#N/A</v>
      </c>
      <c r="O4" s="146">
        <f ca="1"/>
        <v>44832</v>
      </c>
      <c r="P4">
        <f ca="1"/>
        <v>44870</v>
      </c>
      <c r="Q4" s="146">
        <f ca="1"/>
        <v>0</v>
      </c>
      <c r="R4">
        <f ca="1"/>
        <v>0</v>
      </c>
      <c r="S4" t="str">
        <f ca="1"/>
        <v>TECOd in SAP</v>
      </c>
      <c r="T4">
        <f ca="1"/>
        <v>0</v>
      </c>
      <c r="U4">
        <f ca="1"/>
        <v>0</v>
      </c>
      <c r="V4">
        <f ca="1"/>
        <v>0</v>
      </c>
      <c r="W4">
        <f ca="1"/>
        <v>0</v>
      </c>
      <c r="X4">
        <f ca="1"/>
        <v>0</v>
      </c>
      <c r="Y4">
        <f ca="1"/>
        <v>0</v>
      </c>
      <c r="Z4">
        <f ca="1"/>
        <v>0</v>
      </c>
      <c r="AA4">
        <f ca="1"/>
        <v>0</v>
      </c>
    </row>
    <row r="5" spans="1:27" x14ac:dyDescent="0.35">
      <c r="A5">
        <f ca="1"/>
        <v>38</v>
      </c>
      <c r="B5">
        <f ca="1"/>
        <v>1</v>
      </c>
      <c r="C5">
        <f ca="1"/>
        <v>13074536</v>
      </c>
      <c r="D5" s="146">
        <f ca="1"/>
        <v>44823</v>
      </c>
      <c r="E5" t="str">
        <f ca="1"/>
        <v>CPM-27W05/2 PHE alfa Steam line leakage</v>
      </c>
      <c r="F5" t="str">
        <f ca="1"/>
        <v>KAN-20A</v>
      </c>
      <c r="G5" t="str">
        <f ca="1"/>
        <v>MEC</v>
      </c>
      <c r="H5" t="str">
        <f ca="1"/>
        <v>3</v>
      </c>
      <c r="I5" t="str">
        <f ca="1"/>
        <v>URAMSIN</v>
      </c>
      <c r="J5" s="34" t="str">
        <f ca="1"/>
        <v>COMP</v>
      </c>
      <c r="K5" t="str">
        <f ca="1"/>
        <v>REFINERY</v>
      </c>
      <c r="L5">
        <f ca="1"/>
        <v>0</v>
      </c>
      <c r="M5" t="e">
        <f ca="1"/>
        <v>#N/A</v>
      </c>
      <c r="N5" t="e">
        <f ca="1"/>
        <v>#N/A</v>
      </c>
      <c r="O5" s="146">
        <f ca="1"/>
        <v>44870</v>
      </c>
      <c r="P5">
        <f ca="1"/>
        <v>0</v>
      </c>
      <c r="Q5" s="146">
        <f ca="1"/>
        <v>0</v>
      </c>
      <c r="R5">
        <f ca="1"/>
        <v>0</v>
      </c>
      <c r="S5">
        <f ca="1"/>
        <v>0</v>
      </c>
      <c r="T5">
        <f ca="1"/>
        <v>0</v>
      </c>
      <c r="U5">
        <f ca="1"/>
        <v>0</v>
      </c>
      <c r="V5">
        <f ca="1"/>
        <v>0</v>
      </c>
      <c r="W5">
        <f ca="1"/>
        <v>0</v>
      </c>
      <c r="X5">
        <f ca="1"/>
        <v>0</v>
      </c>
      <c r="Y5">
        <f ca="1"/>
        <v>0</v>
      </c>
      <c r="Z5">
        <f ca="1"/>
        <v>0</v>
      </c>
      <c r="AA5">
        <f ca="1"/>
        <v>0</v>
      </c>
    </row>
    <row r="6" spans="1:27" x14ac:dyDescent="0.35">
      <c r="A6">
        <f ca="1"/>
        <v>38</v>
      </c>
      <c r="B6">
        <f ca="1"/>
        <v>1</v>
      </c>
      <c r="C6">
        <f ca="1"/>
        <v>13074539</v>
      </c>
      <c r="D6" s="146">
        <f ca="1"/>
        <v>44823</v>
      </c>
      <c r="E6" t="str">
        <f ca="1"/>
        <v>CPM-PHE Chocked 20W01 from steam side</v>
      </c>
      <c r="F6" t="str">
        <f ca="1"/>
        <v>KAN-20A</v>
      </c>
      <c r="G6" t="str">
        <f ca="1"/>
        <v>MEC</v>
      </c>
      <c r="H6" t="str">
        <f ca="1"/>
        <v>3</v>
      </c>
      <c r="I6" t="str">
        <f ca="1"/>
        <v>URAMSIN</v>
      </c>
      <c r="J6" s="34" t="str">
        <f ca="1"/>
        <v>COMP</v>
      </c>
      <c r="K6" t="str">
        <f ca="1"/>
        <v>REFINERY</v>
      </c>
      <c r="L6">
        <f ca="1"/>
        <v>0</v>
      </c>
      <c r="M6" t="e">
        <f ca="1"/>
        <v>#N/A</v>
      </c>
      <c r="N6" t="e">
        <f ca="1"/>
        <v>#N/A</v>
      </c>
      <c r="O6" s="146">
        <f ca="1"/>
        <v>44870</v>
      </c>
      <c r="P6">
        <f ca="1"/>
        <v>0</v>
      </c>
      <c r="Q6" s="146">
        <f ca="1"/>
        <v>0</v>
      </c>
      <c r="R6">
        <f ca="1"/>
        <v>0</v>
      </c>
      <c r="S6" t="str">
        <f ca="1"/>
        <v>Completed , confirmed by user</v>
      </c>
      <c r="T6">
        <f ca="1"/>
        <v>0</v>
      </c>
      <c r="U6">
        <f ca="1"/>
        <v>0</v>
      </c>
      <c r="V6">
        <f ca="1"/>
        <v>0</v>
      </c>
      <c r="W6">
        <f ca="1"/>
        <v>0</v>
      </c>
      <c r="X6">
        <f ca="1"/>
        <v>0</v>
      </c>
      <c r="Y6">
        <f ca="1"/>
        <v>0</v>
      </c>
      <c r="Z6">
        <f ca="1"/>
        <v>0</v>
      </c>
      <c r="AA6">
        <f ca="1"/>
        <v>0</v>
      </c>
    </row>
    <row r="7" spans="1:27" x14ac:dyDescent="0.35">
      <c r="A7">
        <f ca="1"/>
        <v>25</v>
      </c>
      <c r="B7">
        <f ca="1"/>
        <v>1</v>
      </c>
      <c r="C7">
        <f ca="1"/>
        <v>13026767</v>
      </c>
      <c r="D7" s="146">
        <f ca="1"/>
        <v>44733</v>
      </c>
      <c r="E7" t="str">
        <f ca="1"/>
        <v>CPDM-Cooling tower defth gear box oil se</v>
      </c>
      <c r="F7" t="str">
        <f ca="1"/>
        <v>KAN-70A-120A</v>
      </c>
      <c r="G7" t="str">
        <f ca="1"/>
        <v>MEC</v>
      </c>
      <c r="H7" t="str">
        <f ca="1"/>
        <v>3</v>
      </c>
      <c r="I7" t="str">
        <f ca="1"/>
        <v>URAMSIN</v>
      </c>
      <c r="J7" s="34" t="str">
        <f ca="1"/>
        <v>COMP</v>
      </c>
      <c r="K7" t="str">
        <f ca="1"/>
        <v>BOILER-TURBINE</v>
      </c>
      <c r="L7">
        <f ca="1"/>
        <v>0</v>
      </c>
      <c r="M7" t="e">
        <f ca="1"/>
        <v>#N/A</v>
      </c>
      <c r="N7" t="e">
        <f ca="1"/>
        <v>#N/A</v>
      </c>
      <c r="O7" s="146">
        <f ca="1"/>
        <v>44870</v>
      </c>
      <c r="P7">
        <f ca="1"/>
        <v>0</v>
      </c>
      <c r="Q7" s="146">
        <f ca="1"/>
        <v>0</v>
      </c>
      <c r="R7">
        <f ca="1"/>
        <v>0</v>
      </c>
      <c r="S7">
        <f ca="1"/>
        <v>0</v>
      </c>
      <c r="T7">
        <f ca="1"/>
        <v>0</v>
      </c>
      <c r="U7">
        <f ca="1"/>
        <v>0</v>
      </c>
      <c r="V7">
        <f ca="1"/>
        <v>0</v>
      </c>
      <c r="W7">
        <f ca="1"/>
        <v>0</v>
      </c>
      <c r="X7">
        <f ca="1"/>
        <v>0</v>
      </c>
      <c r="Y7">
        <f ca="1"/>
        <v>0</v>
      </c>
      <c r="Z7">
        <f ca="1"/>
        <v>0</v>
      </c>
      <c r="AA7">
        <f ca="1"/>
        <v>0</v>
      </c>
    </row>
    <row r="8" spans="1:27" x14ac:dyDescent="0.35">
      <c r="A8">
        <f ca="1"/>
        <v>21</v>
      </c>
      <c r="B8">
        <f ca="1"/>
        <v>1</v>
      </c>
      <c r="C8">
        <f ca="1"/>
        <v>13013339</v>
      </c>
      <c r="D8" s="146">
        <f ca="1"/>
        <v>44707</v>
      </c>
      <c r="E8" t="str">
        <f ca="1"/>
        <v>CPM-Gauge maintentance shutdown</v>
      </c>
      <c r="F8" t="str">
        <f ca="1"/>
        <v>KAN-20A</v>
      </c>
      <c r="G8" t="str">
        <f ca="1"/>
        <v>MEC</v>
      </c>
      <c r="H8">
        <f ca="1"/>
        <v>3</v>
      </c>
      <c r="I8" t="str">
        <f ca="1"/>
        <v>URMISHR</v>
      </c>
      <c r="J8" s="34" t="str">
        <f ca="1"/>
        <v>COMP</v>
      </c>
      <c r="K8" t="str">
        <f ca="1"/>
        <v>REFINERY</v>
      </c>
      <c r="L8">
        <f ca="1"/>
        <v>0</v>
      </c>
      <c r="M8" t="e">
        <f ca="1"/>
        <v>#N/A</v>
      </c>
      <c r="N8" t="e">
        <f ca="1"/>
        <v>#N/A</v>
      </c>
      <c r="O8" s="146">
        <f ca="1"/>
        <v>0</v>
      </c>
      <c r="P8">
        <f ca="1"/>
        <v>0</v>
      </c>
      <c r="Q8" s="146">
        <f ca="1"/>
        <v>0</v>
      </c>
      <c r="R8">
        <f ca="1"/>
        <v>0</v>
      </c>
      <c r="S8">
        <f ca="1"/>
        <v>0</v>
      </c>
      <c r="T8">
        <f ca="1"/>
        <v>0</v>
      </c>
      <c r="U8">
        <f ca="1"/>
        <v>0</v>
      </c>
      <c r="V8">
        <f ca="1"/>
        <v>45194</v>
      </c>
      <c r="W8" t="str">
        <f ca="1"/>
        <v/>
      </c>
      <c r="X8">
        <f ca="1"/>
        <v>0</v>
      </c>
      <c r="Y8">
        <f ca="1"/>
        <v>0</v>
      </c>
      <c r="Z8">
        <f ca="1"/>
        <v>0</v>
      </c>
      <c r="AA8">
        <f ca="1"/>
        <v>0</v>
      </c>
    </row>
    <row r="9" spans="1:27" x14ac:dyDescent="0.35">
      <c r="A9">
        <f ca="1"/>
        <v>29</v>
      </c>
      <c r="B9">
        <f ca="1"/>
        <v>1</v>
      </c>
      <c r="C9">
        <f ca="1"/>
        <v>13041226</v>
      </c>
      <c r="D9" s="146">
        <f ca="1"/>
        <v>44760</v>
      </c>
      <c r="E9" t="str">
        <f ca="1"/>
        <v>CPM-Gland leakage in control valve 20W06</v>
      </c>
      <c r="F9" t="str">
        <f ca="1"/>
        <v>KAN-20A</v>
      </c>
      <c r="G9" t="str">
        <f ca="1"/>
        <v>INS</v>
      </c>
      <c r="H9" t="str">
        <f ca="1"/>
        <v>3</v>
      </c>
      <c r="I9" t="str">
        <f ca="1"/>
        <v>URAMSIN</v>
      </c>
      <c r="J9" s="34" t="str">
        <f ca="1"/>
        <v>COMP</v>
      </c>
      <c r="K9" t="str">
        <f ca="1"/>
        <v>REFINERY</v>
      </c>
      <c r="L9">
        <f ca="1"/>
        <v>0</v>
      </c>
      <c r="M9">
        <f ca="1"/>
        <v>0</v>
      </c>
      <c r="N9">
        <f ca="1"/>
        <v>0</v>
      </c>
      <c r="O9" s="146">
        <f ca="1"/>
        <v>0</v>
      </c>
      <c r="P9">
        <f ca="1"/>
        <v>44870</v>
      </c>
      <c r="Q9" s="146">
        <f ca="1"/>
        <v>0</v>
      </c>
      <c r="R9">
        <f ca="1"/>
        <v>0</v>
      </c>
      <c r="S9">
        <f ca="1"/>
        <v>0</v>
      </c>
      <c r="T9">
        <f ca="1"/>
        <v>0</v>
      </c>
      <c r="U9">
        <f ca="1"/>
        <v>0</v>
      </c>
      <c r="V9">
        <f ca="1"/>
        <v>0</v>
      </c>
      <c r="W9">
        <f ca="1"/>
        <v>0</v>
      </c>
      <c r="X9">
        <f ca="1"/>
        <v>0</v>
      </c>
      <c r="Y9">
        <f ca="1"/>
        <v>0</v>
      </c>
      <c r="Z9">
        <f ca="1"/>
        <v>0</v>
      </c>
      <c r="AA9">
        <f ca="1"/>
        <v>0</v>
      </c>
    </row>
    <row r="10" spans="1:27" x14ac:dyDescent="0.35">
      <c r="A10">
        <f ca="1"/>
        <v>39</v>
      </c>
      <c r="B10">
        <f ca="1"/>
        <v>1</v>
      </c>
      <c r="C10">
        <f ca="1"/>
        <v>13080249</v>
      </c>
      <c r="D10" s="146">
        <f ca="1"/>
        <v>44833</v>
      </c>
      <c r="E10" t="str">
        <f ca="1"/>
        <v>CPM- PV PRS 5203,CONTROL VALVE HAVING ME</v>
      </c>
      <c r="F10" t="str">
        <f ca="1"/>
        <v>KAN-70A-089A</v>
      </c>
      <c r="G10" t="str">
        <f ca="1"/>
        <v>INS</v>
      </c>
      <c r="H10" t="str">
        <f ca="1"/>
        <v>3</v>
      </c>
      <c r="I10" t="str">
        <f ca="1"/>
        <v>URAMSIN</v>
      </c>
      <c r="J10" s="34" t="str">
        <f ca="1"/>
        <v>COMP</v>
      </c>
      <c r="K10" t="str">
        <f ca="1"/>
        <v>UTILITY</v>
      </c>
      <c r="L10">
        <f ca="1"/>
        <v>0</v>
      </c>
      <c r="M10">
        <f ca="1"/>
        <v>0</v>
      </c>
      <c r="N10">
        <f ca="1"/>
        <v>0</v>
      </c>
      <c r="O10" s="146">
        <f ca="1"/>
        <v>44870</v>
      </c>
      <c r="P10">
        <f ca="1"/>
        <v>0</v>
      </c>
      <c r="Q10" s="146">
        <f ca="1"/>
        <v>0</v>
      </c>
      <c r="R10">
        <f ca="1"/>
        <v>0</v>
      </c>
      <c r="S10">
        <f ca="1"/>
        <v>0</v>
      </c>
      <c r="T10">
        <f ca="1"/>
        <v>0</v>
      </c>
      <c r="U10">
        <f ca="1"/>
        <v>0</v>
      </c>
      <c r="V10">
        <f ca="1"/>
        <v>0</v>
      </c>
      <c r="W10">
        <f ca="1"/>
        <v>0</v>
      </c>
      <c r="X10">
        <f ca="1"/>
        <v>0</v>
      </c>
      <c r="Y10">
        <f ca="1"/>
        <v>0</v>
      </c>
      <c r="Z10">
        <f ca="1"/>
        <v>0</v>
      </c>
      <c r="AA10">
        <f ca="1"/>
        <v>0</v>
      </c>
    </row>
    <row r="11" spans="1:27" x14ac:dyDescent="0.35">
      <c r="A11">
        <f ca="1"/>
        <v>39</v>
      </c>
      <c r="B11">
        <f ca="1"/>
        <v>1</v>
      </c>
      <c r="C11">
        <f ca="1"/>
        <v>13080250</v>
      </c>
      <c r="D11" s="146">
        <f ca="1"/>
        <v>44833</v>
      </c>
      <c r="E11" t="str">
        <f ca="1"/>
        <v>CPM-CONTROL VALVE TV DS 5201 GLAND LEAKA</v>
      </c>
      <c r="F11" t="str">
        <f ca="1"/>
        <v>KAN-70A-089A</v>
      </c>
      <c r="G11" t="str">
        <f ca="1"/>
        <v>INS</v>
      </c>
      <c r="H11" t="str">
        <f ca="1"/>
        <v>3</v>
      </c>
      <c r="I11" t="str">
        <f ca="1"/>
        <v>URAMSIN</v>
      </c>
      <c r="J11" s="34" t="str">
        <f ca="1"/>
        <v>COMP</v>
      </c>
      <c r="K11" t="str">
        <f ca="1"/>
        <v>UTILITY</v>
      </c>
      <c r="L11">
        <f ca="1"/>
        <v>0</v>
      </c>
      <c r="M11">
        <f ca="1"/>
        <v>0</v>
      </c>
      <c r="N11">
        <f ca="1"/>
        <v>0</v>
      </c>
      <c r="O11" s="146">
        <f ca="1"/>
        <v>44870</v>
      </c>
      <c r="P11">
        <f ca="1"/>
        <v>0</v>
      </c>
      <c r="Q11" s="146">
        <f ca="1"/>
        <v>0</v>
      </c>
      <c r="R11">
        <f ca="1"/>
        <v>0</v>
      </c>
      <c r="S11">
        <f ca="1"/>
        <v>0</v>
      </c>
      <c r="T11">
        <f ca="1"/>
        <v>0</v>
      </c>
      <c r="U11">
        <f ca="1"/>
        <v>0</v>
      </c>
      <c r="V11">
        <f ca="1"/>
        <v>0</v>
      </c>
      <c r="W11">
        <f ca="1"/>
        <v>0</v>
      </c>
      <c r="X11">
        <f ca="1"/>
        <v>0</v>
      </c>
      <c r="Y11">
        <f ca="1"/>
        <v>0</v>
      </c>
      <c r="Z11">
        <f ca="1"/>
        <v>0</v>
      </c>
      <c r="AA11">
        <f ca="1"/>
        <v>0</v>
      </c>
    </row>
    <row r="12" spans="1:27" x14ac:dyDescent="0.35">
      <c r="A12">
        <f ca="1"/>
        <v>43</v>
      </c>
      <c r="B12" t="str">
        <f ca="1"/>
        <v/>
      </c>
      <c r="C12">
        <f ca="1"/>
        <v>13093180</v>
      </c>
      <c r="D12" s="146">
        <f ca="1"/>
        <v>44856</v>
      </c>
      <c r="E12" t="str">
        <f ca="1"/>
        <v>CPMD- MVR1 high vibration 9.5</v>
      </c>
      <c r="F12" t="str">
        <f ca="1"/>
        <v>KAN-70A-101A-152-MVR PUMPS</v>
      </c>
      <c r="G12" t="str">
        <f ca="1"/>
        <v>MEC</v>
      </c>
      <c r="H12" t="str">
        <f ca="1"/>
        <v>3</v>
      </c>
      <c r="I12" t="str">
        <f ca="1"/>
        <v>URAMSIN</v>
      </c>
      <c r="J12" s="34" t="str">
        <f ca="1"/>
        <v>WPSD</v>
      </c>
      <c r="K12" t="str">
        <f ca="1"/>
        <v xml:space="preserve"> ETP</v>
      </c>
      <c r="L12">
        <f ca="1"/>
        <v>0</v>
      </c>
      <c r="M12" t="e">
        <f ca="1"/>
        <v>#N/A</v>
      </c>
      <c r="N12" t="e">
        <f ca="1"/>
        <v>#N/A</v>
      </c>
      <c r="O12" s="146">
        <f ca="1"/>
        <v>0</v>
      </c>
      <c r="P12">
        <f ca="1"/>
        <v>44870</v>
      </c>
      <c r="Q12" s="146">
        <f ca="1"/>
        <v>0</v>
      </c>
      <c r="R12">
        <f ca="1"/>
        <v>0</v>
      </c>
      <c r="S12" t="str">
        <f ca="1"/>
        <v xml:space="preserve">Need to call engineer </v>
      </c>
      <c r="T12">
        <f ca="1"/>
        <v>0</v>
      </c>
      <c r="U12">
        <f ca="1"/>
        <v>0</v>
      </c>
      <c r="V12">
        <f ca="1"/>
        <v>0</v>
      </c>
      <c r="W12">
        <f ca="1"/>
        <v>0</v>
      </c>
      <c r="X12">
        <f ca="1"/>
        <v>0</v>
      </c>
      <c r="Y12">
        <f ca="1"/>
        <v>0</v>
      </c>
      <c r="Z12">
        <f ca="1"/>
        <v>0</v>
      </c>
      <c r="AA12">
        <f ca="1"/>
        <v>0</v>
      </c>
    </row>
    <row r="13" spans="1:27" x14ac:dyDescent="0.35">
      <c r="A13">
        <f ca="1"/>
        <v>48</v>
      </c>
      <c r="B13" t="str">
        <f ca="1"/>
        <v/>
      </c>
      <c r="C13">
        <f ca="1"/>
        <v>13114735</v>
      </c>
      <c r="D13" s="146">
        <f ca="1"/>
        <v>44895</v>
      </c>
      <c r="E13" t="str">
        <f ca="1"/>
        <v>CPM- Tankform steam traps leaking so nee</v>
      </c>
      <c r="F13" t="str">
        <f ca="1"/>
        <v>KAN-00A-006A-187</v>
      </c>
      <c r="G13" t="str">
        <f ca="1"/>
        <v>MEC</v>
      </c>
      <c r="H13" t="str">
        <f ca="1"/>
        <v>3</v>
      </c>
      <c r="I13" t="str">
        <f ca="1"/>
        <v>URAMSIN</v>
      </c>
      <c r="J13" s="34" t="str">
        <f ca="1"/>
        <v>WPSD</v>
      </c>
      <c r="K13" t="str">
        <f ca="1"/>
        <v>RAW PRODUCT TANKFARM RMFG</v>
      </c>
      <c r="L13">
        <f ca="1"/>
        <v>0</v>
      </c>
      <c r="M13" t="e">
        <f ca="1"/>
        <v>#N/A</v>
      </c>
      <c r="N13" t="e">
        <f ca="1"/>
        <v>#N/A</v>
      </c>
      <c r="O13" s="146">
        <f ca="1"/>
        <v>45007</v>
      </c>
      <c r="P13">
        <f ca="1"/>
        <v>0</v>
      </c>
      <c r="Q13" s="146">
        <f ca="1"/>
        <v>0</v>
      </c>
      <c r="R13">
        <f ca="1"/>
        <v>0</v>
      </c>
      <c r="S13">
        <f ca="1"/>
        <v>0</v>
      </c>
      <c r="T13">
        <f ca="1"/>
        <v>0</v>
      </c>
      <c r="U13">
        <f ca="1"/>
        <v>0</v>
      </c>
      <c r="V13">
        <f ca="1"/>
        <v>0</v>
      </c>
      <c r="W13">
        <f ca="1"/>
        <v>0</v>
      </c>
      <c r="X13">
        <f ca="1"/>
        <v>0</v>
      </c>
      <c r="Y13">
        <f ca="1"/>
        <v>0</v>
      </c>
      <c r="Z13">
        <f ca="1"/>
        <v>0</v>
      </c>
      <c r="AA13">
        <f ca="1"/>
        <v>0</v>
      </c>
    </row>
    <row r="14" spans="1:27" x14ac:dyDescent="0.35">
      <c r="A14">
        <f ca="1"/>
        <v>37</v>
      </c>
      <c r="B14">
        <f ca="1"/>
        <v>1</v>
      </c>
      <c r="C14">
        <f ca="1"/>
        <v>13073397</v>
      </c>
      <c r="D14" s="146">
        <f ca="1"/>
        <v>44820</v>
      </c>
      <c r="E14" t="str">
        <f ca="1"/>
        <v>CPM-temperture control vlv gland side corrosion,TCV27W04-2</v>
      </c>
      <c r="F14" t="str">
        <f ca="1"/>
        <v>KAN-20A</v>
      </c>
      <c r="G14" t="str">
        <f ca="1"/>
        <v>INS</v>
      </c>
      <c r="H14" t="str">
        <f ca="1"/>
        <v>3</v>
      </c>
      <c r="I14" t="str">
        <f ca="1"/>
        <v>URAMSIN</v>
      </c>
      <c r="J14" s="34" t="str">
        <f ca="1"/>
        <v>COMP</v>
      </c>
      <c r="K14" t="str">
        <f ca="1"/>
        <v>REFINERY</v>
      </c>
      <c r="L14">
        <f ca="1"/>
        <v>0</v>
      </c>
      <c r="M14" t="e">
        <f ca="1"/>
        <v>#N/A</v>
      </c>
      <c r="N14" t="e">
        <f ca="1"/>
        <v>#N/A</v>
      </c>
      <c r="O14" s="146">
        <f ca="1"/>
        <v>44882</v>
      </c>
      <c r="P14">
        <f ca="1"/>
        <v>0</v>
      </c>
      <c r="Q14" s="146">
        <f ca="1"/>
        <v>0</v>
      </c>
      <c r="R14">
        <f ca="1"/>
        <v>0</v>
      </c>
      <c r="S14">
        <f ca="1"/>
        <v>0</v>
      </c>
      <c r="T14">
        <f ca="1"/>
        <v>0</v>
      </c>
      <c r="U14">
        <f ca="1"/>
        <v>0</v>
      </c>
      <c r="V14">
        <f ca="1"/>
        <v>0</v>
      </c>
      <c r="W14">
        <f ca="1"/>
        <v>0</v>
      </c>
      <c r="X14">
        <f ca="1"/>
        <v>0</v>
      </c>
      <c r="Y14">
        <f ca="1"/>
        <v>0</v>
      </c>
      <c r="Z14">
        <f ca="1"/>
        <v>0</v>
      </c>
      <c r="AA14">
        <f ca="1"/>
        <v>0</v>
      </c>
    </row>
    <row r="15" spans="1:27" x14ac:dyDescent="0.35">
      <c r="A15">
        <f ca="1"/>
        <v>37</v>
      </c>
      <c r="B15">
        <f ca="1"/>
        <v>1</v>
      </c>
      <c r="C15">
        <f ca="1"/>
        <v>13073398</v>
      </c>
      <c r="D15" s="146">
        <f ca="1"/>
        <v>44820</v>
      </c>
      <c r="E15" t="str">
        <f ca="1"/>
        <v>CPM-20W06 valves Gland side leakage</v>
      </c>
      <c r="F15" t="str">
        <f ca="1"/>
        <v>KAN-20A</v>
      </c>
      <c r="G15" t="str">
        <f ca="1"/>
        <v>INS</v>
      </c>
      <c r="H15" t="str">
        <f ca="1"/>
        <v>3</v>
      </c>
      <c r="I15" t="str">
        <f ca="1"/>
        <v>URAMSIN</v>
      </c>
      <c r="J15" s="34" t="str">
        <f ca="1"/>
        <v>COMP</v>
      </c>
      <c r="K15" t="str">
        <f ca="1"/>
        <v>REFINERY</v>
      </c>
      <c r="L15">
        <f ca="1"/>
        <v>0</v>
      </c>
      <c r="M15" t="e">
        <f ca="1"/>
        <v>#N/A</v>
      </c>
      <c r="N15" t="e">
        <f ca="1"/>
        <v>#N/A</v>
      </c>
      <c r="O15" s="146">
        <f ca="1"/>
        <v>44882</v>
      </c>
      <c r="P15">
        <f ca="1"/>
        <v>0</v>
      </c>
      <c r="Q15" s="146">
        <f ca="1"/>
        <v>0</v>
      </c>
      <c r="R15">
        <f ca="1"/>
        <v>0</v>
      </c>
      <c r="S15">
        <f ca="1"/>
        <v>0</v>
      </c>
      <c r="T15">
        <f ca="1"/>
        <v>0</v>
      </c>
      <c r="U15">
        <f ca="1"/>
        <v>0</v>
      </c>
      <c r="V15">
        <f ca="1"/>
        <v>0</v>
      </c>
      <c r="W15">
        <f ca="1"/>
        <v>0</v>
      </c>
      <c r="X15">
        <f ca="1"/>
        <v>0</v>
      </c>
      <c r="Y15">
        <f ca="1"/>
        <v>0</v>
      </c>
      <c r="Z15">
        <f ca="1"/>
        <v>0</v>
      </c>
      <c r="AA15">
        <f ca="1"/>
        <v>0</v>
      </c>
    </row>
    <row r="16" spans="1:27" x14ac:dyDescent="0.35">
      <c r="A16">
        <f ca="1"/>
        <v>9</v>
      </c>
      <c r="B16">
        <f ca="1"/>
        <v>10</v>
      </c>
      <c r="C16">
        <f ca="1"/>
        <v>13167751</v>
      </c>
      <c r="D16" s="146">
        <f ca="1"/>
        <v>44987</v>
      </c>
      <c r="E16" t="str">
        <f ca="1"/>
        <v>CPM-Refinery pannel Fan not working</v>
      </c>
      <c r="F16" t="str">
        <f ca="1"/>
        <v>KAN-20A-091A-135</v>
      </c>
      <c r="G16" t="str">
        <f ca="1"/>
        <v>ELE</v>
      </c>
      <c r="H16" t="str">
        <f ca="1"/>
        <v>3</v>
      </c>
      <c r="I16" t="str">
        <f ca="1"/>
        <v>URAMSIN</v>
      </c>
      <c r="J16" s="34" t="str">
        <f ca="1"/>
        <v>COMP</v>
      </c>
      <c r="K16" t="str">
        <f ca="1"/>
        <v>REFINERY</v>
      </c>
      <c r="L16">
        <f ca="1"/>
        <v>3195</v>
      </c>
      <c r="M16" t="str">
        <f ca="1"/>
        <v>Mehul</v>
      </c>
      <c r="N16" t="str">
        <f ca="1"/>
        <v>ELE</v>
      </c>
      <c r="O16" s="146">
        <f ca="1"/>
        <v>44989</v>
      </c>
      <c r="P16">
        <f ca="1"/>
        <v>0</v>
      </c>
      <c r="Q16" s="146">
        <f ca="1"/>
        <v>44991</v>
      </c>
      <c r="R16">
        <f ca="1"/>
        <v>4</v>
      </c>
      <c r="S16">
        <f ca="1"/>
        <v>0</v>
      </c>
      <c r="T16">
        <f ca="1"/>
        <v>0</v>
      </c>
      <c r="U16">
        <f ca="1"/>
        <v>0</v>
      </c>
      <c r="V16">
        <f ca="1"/>
        <v>0</v>
      </c>
      <c r="W16">
        <f ca="1"/>
        <v>0</v>
      </c>
      <c r="X16">
        <f ca="1"/>
        <v>0</v>
      </c>
      <c r="Y16">
        <f ca="1"/>
        <v>0</v>
      </c>
      <c r="Z16">
        <f ca="1"/>
        <v>0</v>
      </c>
      <c r="AA16">
        <f ca="1"/>
        <v>0</v>
      </c>
    </row>
    <row r="17" spans="1:27" x14ac:dyDescent="0.35">
      <c r="A17">
        <f ca="1"/>
        <v>1</v>
      </c>
      <c r="B17">
        <f ca="1"/>
        <v>1</v>
      </c>
      <c r="C17">
        <f ca="1"/>
        <v>13131552</v>
      </c>
      <c r="D17" s="146">
        <f ca="1"/>
        <v>44928</v>
      </c>
      <c r="E17" t="str">
        <f ca="1"/>
        <v>CPDM-PX-100 major overhauling service.</v>
      </c>
      <c r="F17" t="str">
        <f ca="1"/>
        <v>KAN-20A</v>
      </c>
      <c r="G17" t="str">
        <f ca="1"/>
        <v>MEC</v>
      </c>
      <c r="H17" t="str">
        <f ca="1"/>
        <v>3</v>
      </c>
      <c r="I17" t="str">
        <f ca="1"/>
        <v>URAMSIN</v>
      </c>
      <c r="J17" s="34" t="str">
        <f ca="1"/>
        <v>COMP</v>
      </c>
      <c r="K17" t="str">
        <f ca="1"/>
        <v>REFINERY</v>
      </c>
      <c r="L17">
        <f ca="1"/>
        <v>0</v>
      </c>
      <c r="M17" t="e">
        <f ca="1"/>
        <v>#N/A</v>
      </c>
      <c r="N17" t="e">
        <f ca="1"/>
        <v>#N/A</v>
      </c>
      <c r="O17" s="146">
        <f ca="1"/>
        <v>0</v>
      </c>
      <c r="P17">
        <f ca="1"/>
        <v>0</v>
      </c>
      <c r="Q17" s="146">
        <f ca="1"/>
        <v>0</v>
      </c>
      <c r="R17">
        <f ca="1"/>
        <v>0</v>
      </c>
      <c r="S17">
        <f ca="1"/>
        <v>0</v>
      </c>
      <c r="T17">
        <f ca="1"/>
        <v>0</v>
      </c>
      <c r="U17">
        <f ca="1"/>
        <v>0</v>
      </c>
      <c r="V17">
        <f ca="1"/>
        <v>0</v>
      </c>
      <c r="W17">
        <f ca="1"/>
        <v>0</v>
      </c>
      <c r="X17">
        <f ca="1"/>
        <v>0</v>
      </c>
      <c r="Y17">
        <f ca="1"/>
        <v>0</v>
      </c>
      <c r="Z17">
        <f ca="1"/>
        <v>0</v>
      </c>
      <c r="AA17">
        <f ca="1"/>
        <v>0</v>
      </c>
    </row>
    <row r="18" spans="1:27" x14ac:dyDescent="0.35">
      <c r="A18">
        <f ca="1"/>
        <v>25</v>
      </c>
      <c r="B18">
        <f ca="1"/>
        <v>1</v>
      </c>
      <c r="C18">
        <f ca="1"/>
        <v>13026765</v>
      </c>
      <c r="D18" s="146">
        <f ca="1"/>
        <v>44733</v>
      </c>
      <c r="E18" t="str">
        <f ca="1"/>
        <v>CPDM-1300M3/HR blower NRV pass</v>
      </c>
      <c r="F18" t="str">
        <f ca="1"/>
        <v>KAN-70A-101A</v>
      </c>
      <c r="G18" t="str">
        <f ca="1"/>
        <v>MEC</v>
      </c>
      <c r="H18" t="str">
        <f ca="1"/>
        <v>3</v>
      </c>
      <c r="I18" t="str">
        <f ca="1"/>
        <v>URAMSIN</v>
      </c>
      <c r="J18" s="34" t="str">
        <f ca="1"/>
        <v>COMP</v>
      </c>
      <c r="K18" t="str">
        <f ca="1"/>
        <v xml:space="preserve"> ETP</v>
      </c>
      <c r="L18">
        <f ca="1"/>
        <v>2782</v>
      </c>
      <c r="M18" t="str">
        <f ca="1"/>
        <v>Balu</v>
      </c>
      <c r="N18" t="str">
        <f ca="1"/>
        <v>MEC</v>
      </c>
      <c r="O18" s="146">
        <f ca="1"/>
        <v>44986</v>
      </c>
      <c r="P18">
        <f ca="1"/>
        <v>44870</v>
      </c>
      <c r="Q18" s="146">
        <f ca="1"/>
        <v>0</v>
      </c>
      <c r="R18">
        <f ca="1"/>
        <v>0</v>
      </c>
      <c r="S18" t="str">
        <f ca="1"/>
        <v xml:space="preserve">8'' NRV Flipper type 3'' and 4'' butterfly valve </v>
      </c>
      <c r="T18" t="str">
        <f ca="1"/>
        <v xml:space="preserve">8'' NRV Flipper type 3'' and 4'' butterfly valve </v>
      </c>
      <c r="U18">
        <f ca="1"/>
        <v>0</v>
      </c>
      <c r="V18">
        <f ca="1"/>
        <v>0</v>
      </c>
      <c r="W18">
        <f ca="1"/>
        <v>0</v>
      </c>
      <c r="X18">
        <f ca="1"/>
        <v>0</v>
      </c>
      <c r="Y18">
        <f ca="1"/>
        <v>0</v>
      </c>
      <c r="Z18">
        <f ca="1"/>
        <v>0</v>
      </c>
      <c r="AA18">
        <f ca="1"/>
        <v>0</v>
      </c>
    </row>
    <row r="19" spans="1:27" x14ac:dyDescent="0.35">
      <c r="A19">
        <f ca="1"/>
        <v>25</v>
      </c>
      <c r="B19">
        <f ca="1"/>
        <v>1</v>
      </c>
      <c r="C19">
        <f ca="1"/>
        <v>13028704</v>
      </c>
      <c r="D19" s="146">
        <f ca="1"/>
        <v>44736</v>
      </c>
      <c r="E19" t="str">
        <f ca="1"/>
        <v>CPDM-Gearbox of caustic storage pump Jam</v>
      </c>
      <c r="F19" t="str">
        <f ca="1"/>
        <v>KAN-70A-101A</v>
      </c>
      <c r="G19" t="str">
        <f ca="1"/>
        <v>MEC</v>
      </c>
      <c r="H19" t="str">
        <f ca="1"/>
        <v>3</v>
      </c>
      <c r="I19" t="str">
        <f ca="1"/>
        <v>URAMSIN</v>
      </c>
      <c r="J19" s="34" t="str">
        <f ca="1"/>
        <v>COMP</v>
      </c>
      <c r="K19" t="str">
        <f ca="1"/>
        <v xml:space="preserve"> ETP</v>
      </c>
      <c r="L19">
        <f ca="1"/>
        <v>2785</v>
      </c>
      <c r="M19" t="str">
        <f ca="1"/>
        <v>Manu</v>
      </c>
      <c r="N19" t="str">
        <f ca="1"/>
        <v>MEC</v>
      </c>
      <c r="O19" s="146">
        <f ca="1"/>
        <v>44986</v>
      </c>
      <c r="P19">
        <f ca="1"/>
        <v>44987</v>
      </c>
      <c r="Q19" s="146">
        <f ca="1"/>
        <v>0</v>
      </c>
      <c r="R19">
        <f ca="1"/>
        <v>0</v>
      </c>
      <c r="S19">
        <f ca="1"/>
        <v>0</v>
      </c>
      <c r="T19">
        <f ca="1"/>
        <v>0</v>
      </c>
      <c r="U19">
        <f ca="1"/>
        <v>0</v>
      </c>
      <c r="V19">
        <f ca="1"/>
        <v>0</v>
      </c>
      <c r="W19">
        <f ca="1"/>
        <v>0</v>
      </c>
      <c r="X19">
        <f ca="1"/>
        <v>0</v>
      </c>
      <c r="Y19">
        <f ca="1"/>
        <v>0</v>
      </c>
      <c r="Z19">
        <f ca="1"/>
        <v>0</v>
      </c>
      <c r="AA19">
        <f ca="1"/>
        <v>0</v>
      </c>
    </row>
    <row r="20" spans="1:27" x14ac:dyDescent="0.35">
      <c r="A20">
        <f ca="1"/>
        <v>7</v>
      </c>
      <c r="B20" t="str">
        <f ca="1"/>
        <v/>
      </c>
      <c r="C20">
        <f ca="1"/>
        <v>13157830</v>
      </c>
      <c r="D20" s="146">
        <f ca="1"/>
        <v>44971</v>
      </c>
      <c r="E20" t="str">
        <f ca="1"/>
        <v>CPDM-pump seal Cooling  leakage ZLD dosing pump</v>
      </c>
      <c r="F20" t="str">
        <f ca="1"/>
        <v>KAN-70A-101A-152-ZLD PUMPS</v>
      </c>
      <c r="G20" t="str">
        <f ca="1"/>
        <v>MEC</v>
      </c>
      <c r="H20" t="str">
        <f ca="1"/>
        <v>3</v>
      </c>
      <c r="I20" t="str">
        <f ca="1"/>
        <v>URAMSIN</v>
      </c>
      <c r="J20" s="34" t="str">
        <f ca="1"/>
        <v>SCHD</v>
      </c>
      <c r="K20" t="str">
        <f ca="1"/>
        <v xml:space="preserve"> ETP</v>
      </c>
      <c r="L20">
        <f ca="1"/>
        <v>3347</v>
      </c>
      <c r="M20" t="str">
        <f ca="1"/>
        <v>Debabrata</v>
      </c>
      <c r="N20" t="str">
        <f ca="1"/>
        <v>MEC</v>
      </c>
      <c r="O20" s="146">
        <f ca="1"/>
        <v>45020</v>
      </c>
      <c r="P20">
        <f ca="1"/>
        <v>45036</v>
      </c>
      <c r="Q20" s="146">
        <f ca="1"/>
        <v>0</v>
      </c>
      <c r="R20">
        <f ca="1"/>
        <v>0</v>
      </c>
      <c r="S20" t="str">
        <f ca="1"/>
        <v xml:space="preserve">Open for Stand by pump ,Waiting for Flange </v>
      </c>
      <c r="T20">
        <f ca="1"/>
        <v>0</v>
      </c>
      <c r="U20">
        <f ca="1"/>
        <v>0</v>
      </c>
      <c r="V20">
        <f ca="1"/>
        <v>0</v>
      </c>
      <c r="W20">
        <f ca="1"/>
        <v>0</v>
      </c>
      <c r="X20">
        <f ca="1"/>
        <v>0</v>
      </c>
      <c r="Y20">
        <f ca="1"/>
        <v>0</v>
      </c>
      <c r="Z20">
        <f ca="1"/>
        <v>0</v>
      </c>
      <c r="AA20">
        <f ca="1"/>
        <v>0</v>
      </c>
    </row>
    <row r="21" spans="1:27" x14ac:dyDescent="0.35">
      <c r="A21">
        <f ca="1"/>
        <v>6</v>
      </c>
      <c r="B21">
        <f ca="1"/>
        <v>6</v>
      </c>
      <c r="C21">
        <f ca="1"/>
        <v>13154772</v>
      </c>
      <c r="D21" s="146">
        <f ca="1"/>
        <v>44966</v>
      </c>
      <c r="E21" t="str">
        <f ca="1"/>
        <v>CPM_MCC-Pannel Fan not working</v>
      </c>
      <c r="F21" t="str">
        <f ca="1"/>
        <v>KAN-20A-091A</v>
      </c>
      <c r="G21" t="str">
        <f ca="1"/>
        <v>ELE</v>
      </c>
      <c r="H21" t="str">
        <f ca="1"/>
        <v>3</v>
      </c>
      <c r="I21" t="str">
        <f ca="1"/>
        <v>URAMSIN</v>
      </c>
      <c r="J21" s="34" t="str">
        <f ca="1"/>
        <v>COMP</v>
      </c>
      <c r="K21" t="str">
        <f ca="1"/>
        <v>REFINERY</v>
      </c>
      <c r="L21">
        <f ca="1"/>
        <v>3195</v>
      </c>
      <c r="M21" t="str">
        <f ca="1"/>
        <v>Mehul</v>
      </c>
      <c r="N21" t="str">
        <f ca="1"/>
        <v>ELE</v>
      </c>
      <c r="O21" s="146">
        <f ca="1"/>
        <v>44967</v>
      </c>
      <c r="P21">
        <f ca="1"/>
        <v>0</v>
      </c>
      <c r="Q21" s="146">
        <f ca="1"/>
        <v>44967</v>
      </c>
      <c r="R21">
        <f ca="1"/>
        <v>2</v>
      </c>
      <c r="S21">
        <f ca="1"/>
        <v>0</v>
      </c>
      <c r="T21">
        <f ca="1"/>
        <v>0</v>
      </c>
      <c r="U21">
        <f ca="1"/>
        <v>0</v>
      </c>
      <c r="V21">
        <f ca="1"/>
        <v>0</v>
      </c>
      <c r="W21">
        <f ca="1"/>
        <v>0</v>
      </c>
      <c r="X21">
        <f ca="1"/>
        <v>0</v>
      </c>
      <c r="Y21">
        <f ca="1"/>
        <v>0</v>
      </c>
      <c r="Z21">
        <f ca="1"/>
        <v>0</v>
      </c>
      <c r="AA21">
        <f ca="1"/>
        <v>0</v>
      </c>
    </row>
    <row r="22" spans="1:27" x14ac:dyDescent="0.35">
      <c r="A22">
        <f ca="1"/>
        <v>17</v>
      </c>
      <c r="B22">
        <f ca="1"/>
        <v>1</v>
      </c>
      <c r="C22">
        <f ca="1"/>
        <v>12996195</v>
      </c>
      <c r="D22" s="146">
        <f ca="1"/>
        <v>44678</v>
      </c>
      <c r="E22" t="str">
        <f ca="1"/>
        <v>CPM-New ploymer Dosing Pump require PSM 35200 PP Pump</v>
      </c>
      <c r="F22" t="str">
        <f ca="1"/>
        <v>KAN-70A-098A-152-DP_1</v>
      </c>
      <c r="G22" t="str">
        <f ca="1"/>
        <v>MEC</v>
      </c>
      <c r="H22" t="str">
        <f ca="1"/>
        <v>3</v>
      </c>
      <c r="I22" t="str">
        <f ca="1"/>
        <v>URAMSIN</v>
      </c>
      <c r="J22" s="34" t="str">
        <f ca="1"/>
        <v>COMP</v>
      </c>
      <c r="K22" t="str">
        <f ca="1"/>
        <v>BOILER-WATER TREATMENT PLANT WTP</v>
      </c>
      <c r="L22">
        <f ca="1"/>
        <v>0</v>
      </c>
      <c r="M22" t="str">
        <f ca="1"/>
        <v>Ram Shankar</v>
      </c>
      <c r="N22" t="e">
        <f ca="1"/>
        <v>#N/A</v>
      </c>
      <c r="O22" s="146">
        <f ca="1"/>
        <v>0</v>
      </c>
      <c r="P22">
        <f ca="1"/>
        <v>44870</v>
      </c>
      <c r="Q22" s="146">
        <f ca="1"/>
        <v>0</v>
      </c>
      <c r="R22">
        <f ca="1"/>
        <v>0</v>
      </c>
      <c r="S22">
        <f ca="1"/>
        <v>0</v>
      </c>
      <c r="T22" t="str">
        <f ca="1"/>
        <v xml:space="preserve">Dosing Pump </v>
      </c>
      <c r="U22">
        <f ca="1"/>
        <v>0</v>
      </c>
      <c r="V22">
        <f ca="1"/>
        <v>45194</v>
      </c>
      <c r="W22" t="str">
        <f ca="1"/>
        <v/>
      </c>
      <c r="X22">
        <f ca="1"/>
        <v>0</v>
      </c>
      <c r="Y22">
        <f ca="1"/>
        <v>0</v>
      </c>
      <c r="Z22">
        <f ca="1"/>
        <v>0</v>
      </c>
      <c r="AA22">
        <f ca="1"/>
        <v>0</v>
      </c>
    </row>
    <row r="23" spans="1:27" x14ac:dyDescent="0.35">
      <c r="A23">
        <f ca="1"/>
        <v>25</v>
      </c>
      <c r="B23">
        <f ca="1"/>
        <v>1</v>
      </c>
      <c r="C23">
        <f ca="1"/>
        <v>13026772</v>
      </c>
      <c r="D23" s="146">
        <f ca="1"/>
        <v>44733</v>
      </c>
      <c r="E23" t="str">
        <f ca="1"/>
        <v>CPDM-Staping Box damged by rust , Seal l</v>
      </c>
      <c r="F23" t="str">
        <f ca="1"/>
        <v>KAN-70A-101A</v>
      </c>
      <c r="G23" t="str">
        <f ca="1"/>
        <v>MEC</v>
      </c>
      <c r="H23" t="str">
        <f ca="1"/>
        <v>3</v>
      </c>
      <c r="I23" t="str">
        <f ca="1"/>
        <v>URAMSIN</v>
      </c>
      <c r="J23" s="34" t="str">
        <f ca="1"/>
        <v>COMP</v>
      </c>
      <c r="K23" t="str">
        <f ca="1"/>
        <v xml:space="preserve"> ETP</v>
      </c>
      <c r="L23">
        <f ca="1"/>
        <v>0</v>
      </c>
      <c r="M23" t="e">
        <f ca="1"/>
        <v>#N/A</v>
      </c>
      <c r="N23" t="e">
        <f ca="1"/>
        <v>#N/A</v>
      </c>
      <c r="O23" s="146">
        <f ca="1"/>
        <v>44870</v>
      </c>
      <c r="P23">
        <f ca="1"/>
        <v>0</v>
      </c>
      <c r="Q23" s="146">
        <f ca="1"/>
        <v>0</v>
      </c>
      <c r="R23">
        <f ca="1"/>
        <v>0</v>
      </c>
      <c r="S23">
        <f ca="1"/>
        <v>0</v>
      </c>
      <c r="T23">
        <f ca="1"/>
        <v>0</v>
      </c>
      <c r="U23">
        <f ca="1"/>
        <v>0</v>
      </c>
      <c r="V23">
        <f ca="1"/>
        <v>0</v>
      </c>
      <c r="W23">
        <f ca="1"/>
        <v>0</v>
      </c>
      <c r="X23">
        <f ca="1"/>
        <v>0</v>
      </c>
      <c r="Y23">
        <f ca="1"/>
        <v>0</v>
      </c>
      <c r="Z23">
        <f ca="1"/>
        <v>0</v>
      </c>
      <c r="AA23">
        <f ca="1"/>
        <v>0</v>
      </c>
    </row>
    <row r="24" spans="1:27" x14ac:dyDescent="0.35">
      <c r="A24">
        <f ca="1"/>
        <v>36</v>
      </c>
      <c r="B24">
        <f ca="1"/>
        <v>1</v>
      </c>
      <c r="C24">
        <f ca="1"/>
        <v>13069994</v>
      </c>
      <c r="D24" s="146">
        <f ca="1"/>
        <v>44813</v>
      </c>
      <c r="E24" t="str">
        <f ca="1"/>
        <v>CPM-orbital 51 Rack alignment and emergency button need to replace</v>
      </c>
      <c r="F24" t="str">
        <f ca="1"/>
        <v>KAN-23A-164A-032</v>
      </c>
      <c r="G24" t="str">
        <f ca="1"/>
        <v>INS</v>
      </c>
      <c r="H24" t="str">
        <f ca="1"/>
        <v>3</v>
      </c>
      <c r="I24" t="str">
        <f ca="1"/>
        <v>URAMSIN</v>
      </c>
      <c r="J24" s="34" t="str">
        <f ca="1"/>
        <v>COMP</v>
      </c>
      <c r="K24" t="str">
        <f ca="1"/>
        <v>PACKING</v>
      </c>
      <c r="L24">
        <f ca="1"/>
        <v>0</v>
      </c>
      <c r="M24" t="e">
        <f ca="1"/>
        <v>#N/A</v>
      </c>
      <c r="N24" t="e">
        <f ca="1"/>
        <v>#N/A</v>
      </c>
      <c r="O24" s="146">
        <f ca="1"/>
        <v>44870</v>
      </c>
      <c r="P24">
        <f ca="1"/>
        <v>0</v>
      </c>
      <c r="Q24" s="146">
        <f ca="1"/>
        <v>0</v>
      </c>
      <c r="R24">
        <f ca="1"/>
        <v>0</v>
      </c>
      <c r="S24" t="str">
        <f ca="1"/>
        <v>Arranging quotation for rack maintenance.
Reminder sent to vendor but did not get reply on 7th nov</v>
      </c>
      <c r="T24" t="str">
        <f ca="1"/>
        <v xml:space="preserve">Emergency button switch of orbital </v>
      </c>
      <c r="U24">
        <f ca="1"/>
        <v>0</v>
      </c>
      <c r="V24">
        <f ca="1"/>
        <v>0</v>
      </c>
      <c r="W24">
        <f ca="1"/>
        <v>0</v>
      </c>
      <c r="X24">
        <f ca="1"/>
        <v>0</v>
      </c>
      <c r="Y24">
        <f ca="1"/>
        <v>0</v>
      </c>
      <c r="Z24">
        <f ca="1"/>
        <v>0</v>
      </c>
      <c r="AA24">
        <f ca="1"/>
        <v>0</v>
      </c>
    </row>
    <row r="25" spans="1:27" x14ac:dyDescent="0.35">
      <c r="A25">
        <f ca="1"/>
        <v>36</v>
      </c>
      <c r="B25">
        <f ca="1"/>
        <v>1</v>
      </c>
      <c r="C25">
        <f ca="1"/>
        <v>13069995</v>
      </c>
      <c r="D25" s="146">
        <f ca="1"/>
        <v>44813</v>
      </c>
      <c r="E25" t="str">
        <f ca="1"/>
        <v>CPM-Rack alignment and emergency need to replace orbital 71</v>
      </c>
      <c r="F25" t="str">
        <f ca="1"/>
        <v>KAN-23A-164A-032</v>
      </c>
      <c r="G25" t="str">
        <f ca="1"/>
        <v>INS</v>
      </c>
      <c r="H25" t="str">
        <f ca="1"/>
        <v>3</v>
      </c>
      <c r="I25" t="str">
        <f ca="1"/>
        <v>URAMSIN</v>
      </c>
      <c r="J25" s="34" t="str">
        <f ca="1"/>
        <v>COMP</v>
      </c>
      <c r="K25" t="str">
        <f ca="1"/>
        <v>PACKING</v>
      </c>
      <c r="L25">
        <f ca="1"/>
        <v>0</v>
      </c>
      <c r="M25" t="e">
        <f ca="1"/>
        <v>#N/A</v>
      </c>
      <c r="N25" t="e">
        <f ca="1"/>
        <v>#N/A</v>
      </c>
      <c r="O25" s="146">
        <f ca="1"/>
        <v>44870</v>
      </c>
      <c r="P25">
        <f ca="1"/>
        <v>0</v>
      </c>
      <c r="Q25" s="146">
        <f ca="1"/>
        <v>0</v>
      </c>
      <c r="R25">
        <f ca="1"/>
        <v>0</v>
      </c>
      <c r="S25" t="str">
        <f ca="1"/>
        <v>Arranging quotation for rack maintenance.
Reminder sent to vendor but did not get reply on 7th nov</v>
      </c>
      <c r="T25" t="str">
        <f ca="1"/>
        <v xml:space="preserve">Emergency button switch of orbital </v>
      </c>
      <c r="U25">
        <f ca="1"/>
        <v>0</v>
      </c>
      <c r="V25">
        <f ca="1"/>
        <v>0</v>
      </c>
      <c r="W25">
        <f ca="1"/>
        <v>0</v>
      </c>
      <c r="X25">
        <f ca="1"/>
        <v>0</v>
      </c>
      <c r="Y25">
        <f ca="1"/>
        <v>0</v>
      </c>
      <c r="Z25">
        <f ca="1"/>
        <v>0</v>
      </c>
      <c r="AA25">
        <f ca="1"/>
        <v>0</v>
      </c>
    </row>
    <row r="26" spans="1:27" x14ac:dyDescent="0.35">
      <c r="A26">
        <f ca="1"/>
        <v>10</v>
      </c>
      <c r="B26" t="str">
        <f ca="1"/>
        <v/>
      </c>
      <c r="C26">
        <f ca="1"/>
        <v>13171553</v>
      </c>
      <c r="D26" s="146">
        <f ca="1"/>
        <v>44994</v>
      </c>
      <c r="E26" t="str">
        <f ca="1"/>
        <v>CPM-800 Fatty PHE leakage</v>
      </c>
      <c r="F26" t="str">
        <f ca="1"/>
        <v>KAN-20A</v>
      </c>
      <c r="G26" t="str">
        <f ca="1"/>
        <v>MEC</v>
      </c>
      <c r="H26" t="str">
        <f ca="1"/>
        <v>3</v>
      </c>
      <c r="I26" t="str">
        <f ca="1"/>
        <v>URAMSIN</v>
      </c>
      <c r="J26" s="34" t="str">
        <f ca="1"/>
        <v>CANCEL</v>
      </c>
      <c r="K26" t="str">
        <f ca="1"/>
        <v>REFINERY</v>
      </c>
      <c r="L26">
        <f ca="1"/>
        <v>0</v>
      </c>
      <c r="M26" t="e">
        <f ca="1"/>
        <v>#N/A</v>
      </c>
      <c r="N26" t="e">
        <f ca="1"/>
        <v>#N/A</v>
      </c>
      <c r="O26" s="146">
        <f ca="1"/>
        <v>44995</v>
      </c>
      <c r="P26">
        <f ca="1"/>
        <v>44996</v>
      </c>
      <c r="Q26" s="146">
        <f ca="1"/>
        <v>0</v>
      </c>
      <c r="R26">
        <f ca="1"/>
        <v>0</v>
      </c>
      <c r="S26">
        <f ca="1"/>
        <v>0</v>
      </c>
      <c r="T26">
        <f ca="1"/>
        <v>0</v>
      </c>
      <c r="U26">
        <f ca="1"/>
        <v>0</v>
      </c>
      <c r="V26">
        <f ca="1"/>
        <v>0</v>
      </c>
      <c r="W26">
        <f ca="1"/>
        <v>0</v>
      </c>
      <c r="X26">
        <f ca="1"/>
        <v>0</v>
      </c>
      <c r="Y26">
        <f ca="1"/>
        <v>0</v>
      </c>
      <c r="Z26">
        <f ca="1"/>
        <v>0</v>
      </c>
      <c r="AA26">
        <f ca="1"/>
        <v>0</v>
      </c>
    </row>
    <row r="27" spans="1:27" x14ac:dyDescent="0.35">
      <c r="A27">
        <f ca="1"/>
        <v>11</v>
      </c>
      <c r="B27">
        <f ca="1"/>
        <v>1</v>
      </c>
      <c r="C27">
        <f ca="1"/>
        <v>13173322</v>
      </c>
      <c r="D27" s="146">
        <f ca="1"/>
        <v>44998</v>
      </c>
      <c r="E27" t="str">
        <f ca="1"/>
        <v>CPM-SDJ-Fatty PHE GSKT Leakage</v>
      </c>
      <c r="F27" t="str">
        <f ca="1"/>
        <v>KAN-20A</v>
      </c>
      <c r="G27" t="str">
        <f ca="1"/>
        <v>MEC</v>
      </c>
      <c r="H27" t="str">
        <f ca="1"/>
        <v>3</v>
      </c>
      <c r="I27" t="str">
        <f ca="1"/>
        <v>URAMSIN</v>
      </c>
      <c r="J27" s="34" t="str">
        <f ca="1"/>
        <v>COMP</v>
      </c>
      <c r="K27" t="str">
        <f ca="1"/>
        <v>REFINERY</v>
      </c>
      <c r="L27">
        <f ca="1"/>
        <v>2787</v>
      </c>
      <c r="M27" t="str">
        <f ca="1"/>
        <v>Vikram</v>
      </c>
      <c r="N27" t="str">
        <f ca="1"/>
        <v>MEC</v>
      </c>
      <c r="O27" s="146">
        <f ca="1"/>
        <v>44999</v>
      </c>
      <c r="P27">
        <f ca="1"/>
        <v>0</v>
      </c>
      <c r="Q27" s="146">
        <f ca="1"/>
        <v>0</v>
      </c>
      <c r="R27">
        <f ca="1"/>
        <v>24</v>
      </c>
      <c r="S27" t="str">
        <f ca="1"/>
        <v>Boxup Done 
Control Valve modification need to be done</v>
      </c>
      <c r="T27">
        <f ca="1"/>
        <v>0</v>
      </c>
      <c r="U27">
        <f ca="1"/>
        <v>0</v>
      </c>
      <c r="V27">
        <f ca="1"/>
        <v>0</v>
      </c>
      <c r="W27">
        <f ca="1"/>
        <v>0</v>
      </c>
      <c r="X27">
        <f ca="1"/>
        <v>0</v>
      </c>
      <c r="Y27">
        <f ca="1"/>
        <v>0</v>
      </c>
      <c r="Z27">
        <f ca="1"/>
        <v>0</v>
      </c>
      <c r="AA27">
        <f ca="1"/>
        <v>0</v>
      </c>
    </row>
    <row r="28" spans="1:27" x14ac:dyDescent="0.35">
      <c r="A28">
        <f ca="1"/>
        <v>11</v>
      </c>
      <c r="B28">
        <f ca="1"/>
        <v>1</v>
      </c>
      <c r="C28">
        <f ca="1"/>
        <v>13175995</v>
      </c>
      <c r="D28" s="146">
        <f ca="1"/>
        <v>45000</v>
      </c>
      <c r="E28" t="str">
        <f ca="1"/>
        <v>CPM-27W05/1 PHE alfa level choke(fatty PHE 800 TPD)</v>
      </c>
      <c r="F28" t="str">
        <f ca="1"/>
        <v>KAN-20A</v>
      </c>
      <c r="G28" t="str">
        <f ca="1"/>
        <v>MEC</v>
      </c>
      <c r="H28" t="str">
        <f ca="1"/>
        <v>3</v>
      </c>
      <c r="I28" t="str">
        <f ca="1"/>
        <v>URAMSIN</v>
      </c>
      <c r="J28" s="34" t="str">
        <f ca="1"/>
        <v>COMP</v>
      </c>
      <c r="K28" t="str">
        <f ca="1"/>
        <v>REFINERY</v>
      </c>
      <c r="L28">
        <f ca="1"/>
        <v>0</v>
      </c>
      <c r="M28" t="e">
        <f ca="1"/>
        <v>#N/A</v>
      </c>
      <c r="N28" t="e">
        <f ca="1"/>
        <v>#N/A</v>
      </c>
      <c r="O28" s="146">
        <f ca="1"/>
        <v>45007</v>
      </c>
      <c r="P28">
        <f ca="1"/>
        <v>0</v>
      </c>
      <c r="Q28" s="146">
        <f ca="1"/>
        <v>0</v>
      </c>
      <c r="R28">
        <f ca="1"/>
        <v>0</v>
      </c>
      <c r="S28" t="str">
        <f ca="1"/>
        <v xml:space="preserve">Tria pending </v>
      </c>
      <c r="T28">
        <f ca="1"/>
        <v>0</v>
      </c>
      <c r="U28">
        <f ca="1"/>
        <v>0</v>
      </c>
      <c r="V28">
        <f ca="1"/>
        <v>0</v>
      </c>
      <c r="W28">
        <f ca="1"/>
        <v>0</v>
      </c>
      <c r="X28">
        <f ca="1"/>
        <v>0</v>
      </c>
      <c r="Y28">
        <f ca="1"/>
        <v>0</v>
      </c>
      <c r="Z28">
        <f ca="1"/>
        <v>0</v>
      </c>
      <c r="AA28">
        <f ca="1"/>
        <v>0</v>
      </c>
    </row>
    <row r="29" spans="1:27" x14ac:dyDescent="0.35">
      <c r="A29">
        <f ca="1"/>
        <v>11</v>
      </c>
      <c r="B29" t="str">
        <f ca="1"/>
        <v/>
      </c>
      <c r="C29">
        <f ca="1"/>
        <v>13175996</v>
      </c>
      <c r="D29" s="146">
        <f ca="1"/>
        <v>45000</v>
      </c>
      <c r="E29" t="str">
        <f ca="1"/>
        <v>CPM-20W01 PHE Alfa level 26 plates steam(Neutralisation PHE oil/Steam)</v>
      </c>
      <c r="F29" t="str">
        <f ca="1"/>
        <v>KAN-20A</v>
      </c>
      <c r="G29" t="str">
        <f ca="1"/>
        <v>MEC</v>
      </c>
      <c r="H29" t="str">
        <f ca="1"/>
        <v>3</v>
      </c>
      <c r="I29" t="str">
        <f ca="1"/>
        <v>URAMSIN</v>
      </c>
      <c r="J29" s="34" t="str">
        <f ca="1"/>
        <v>WPSD</v>
      </c>
      <c r="K29" t="str">
        <f ca="1"/>
        <v>REFINERY</v>
      </c>
      <c r="L29">
        <f ca="1"/>
        <v>0</v>
      </c>
      <c r="M29" t="e">
        <f ca="1"/>
        <v>#N/A</v>
      </c>
      <c r="N29" t="e">
        <f ca="1"/>
        <v>#N/A</v>
      </c>
      <c r="O29" s="146">
        <f ca="1"/>
        <v>45007</v>
      </c>
      <c r="P29">
        <f ca="1"/>
        <v>0</v>
      </c>
      <c r="Q29" s="146">
        <f ca="1"/>
        <v>0</v>
      </c>
      <c r="R29">
        <f ca="1"/>
        <v>0</v>
      </c>
      <c r="S29">
        <f ca="1"/>
        <v>0</v>
      </c>
      <c r="T29">
        <f ca="1"/>
        <v>0</v>
      </c>
      <c r="U29">
        <f ca="1"/>
        <v>0</v>
      </c>
      <c r="V29">
        <f ca="1"/>
        <v>0</v>
      </c>
      <c r="W29">
        <f ca="1"/>
        <v>0</v>
      </c>
      <c r="X29">
        <f ca="1"/>
        <v>0</v>
      </c>
      <c r="Y29">
        <f ca="1"/>
        <v>0</v>
      </c>
      <c r="Z29">
        <f ca="1"/>
        <v>0</v>
      </c>
      <c r="AA29">
        <f ca="1"/>
        <v>0</v>
      </c>
    </row>
    <row r="30" spans="1:27" x14ac:dyDescent="0.35">
      <c r="A30">
        <f ca="1"/>
        <v>12</v>
      </c>
      <c r="B30">
        <f ca="1"/>
        <v>1</v>
      </c>
      <c r="C30">
        <f ca="1"/>
        <v>13180331</v>
      </c>
      <c r="D30" s="146">
        <f ca="1"/>
        <v>45007</v>
      </c>
      <c r="E30" t="str">
        <f ca="1"/>
        <v>CPM-Seprator panel lock not fuctioning r</v>
      </c>
      <c r="F30" t="str">
        <f ca="1"/>
        <v>KAN-20A-091A</v>
      </c>
      <c r="G30" t="str">
        <f ca="1"/>
        <v>ELE</v>
      </c>
      <c r="H30" t="str">
        <f ca="1"/>
        <v>3</v>
      </c>
      <c r="I30" t="str">
        <f ca="1"/>
        <v>URAMSIN</v>
      </c>
      <c r="J30" s="34" t="str">
        <f ca="1"/>
        <v>COMP</v>
      </c>
      <c r="K30" t="str">
        <f ca="1"/>
        <v>REFINERY</v>
      </c>
      <c r="L30">
        <f ca="1"/>
        <v>2791</v>
      </c>
      <c r="M30" t="str">
        <f ca="1"/>
        <v>Champak</v>
      </c>
      <c r="N30" t="str">
        <f ca="1"/>
        <v>ELE</v>
      </c>
      <c r="O30" s="146">
        <f ca="1"/>
        <v>45009</v>
      </c>
      <c r="P30">
        <f ca="1"/>
        <v>0</v>
      </c>
      <c r="Q30" s="146">
        <f ca="1"/>
        <v>0</v>
      </c>
      <c r="R30">
        <f ca="1"/>
        <v>0</v>
      </c>
      <c r="S30">
        <f ca="1"/>
        <v>0</v>
      </c>
      <c r="T30">
        <f ca="1"/>
        <v>0</v>
      </c>
      <c r="U30">
        <f ca="1"/>
        <v>0</v>
      </c>
      <c r="V30">
        <f ca="1"/>
        <v>0</v>
      </c>
      <c r="W30">
        <f ca="1"/>
        <v>0</v>
      </c>
      <c r="X30">
        <f ca="1"/>
        <v>0</v>
      </c>
      <c r="Y30">
        <f ca="1"/>
        <v>0</v>
      </c>
      <c r="Z30">
        <f ca="1"/>
        <v>0</v>
      </c>
      <c r="AA30">
        <f ca="1"/>
        <v>0</v>
      </c>
    </row>
    <row r="31" spans="1:27" x14ac:dyDescent="0.35">
      <c r="A31">
        <f ca="1"/>
        <v>12</v>
      </c>
      <c r="B31" t="str">
        <f ca="1"/>
        <v/>
      </c>
      <c r="C31">
        <f ca="1"/>
        <v>13181938</v>
      </c>
      <c r="D31" s="146">
        <f ca="1"/>
        <v>45009</v>
      </c>
      <c r="E31" t="str">
        <f ca="1"/>
        <v>CPM-300 TPD 27P03-2 drop seal leakage(Dea Final VHE Final Soya Pump)</v>
      </c>
      <c r="F31" t="str">
        <f ca="1"/>
        <v>KAN-20A</v>
      </c>
      <c r="G31" t="str">
        <f ca="1"/>
        <v>MEC</v>
      </c>
      <c r="H31" t="str">
        <f ca="1"/>
        <v>3</v>
      </c>
      <c r="I31" t="str">
        <f ca="1"/>
        <v>CSPANDE</v>
      </c>
      <c r="J31" s="34" t="str">
        <f ca="1"/>
        <v>WPSD</v>
      </c>
      <c r="K31" t="str">
        <f ca="1"/>
        <v>REFINERY</v>
      </c>
      <c r="L31">
        <f ca="1"/>
        <v>0</v>
      </c>
      <c r="M31" t="e">
        <f ca="1"/>
        <v>#N/A</v>
      </c>
      <c r="N31" t="e">
        <f ca="1"/>
        <v>#N/A</v>
      </c>
      <c r="O31" s="146">
        <f ca="1"/>
        <v>0</v>
      </c>
      <c r="P31">
        <f ca="1"/>
        <v>0</v>
      </c>
      <c r="Q31" s="146">
        <f ca="1"/>
        <v>0</v>
      </c>
      <c r="R31">
        <f ca="1"/>
        <v>0</v>
      </c>
      <c r="S31">
        <f ca="1"/>
        <v>0</v>
      </c>
      <c r="T31">
        <f ca="1"/>
        <v>0</v>
      </c>
      <c r="U31">
        <f ca="1"/>
        <v>0</v>
      </c>
      <c r="V31">
        <f ca="1"/>
        <v>0</v>
      </c>
      <c r="W31">
        <f ca="1"/>
        <v>0</v>
      </c>
      <c r="X31">
        <f ca="1"/>
        <v>0</v>
      </c>
      <c r="Y31">
        <f ca="1"/>
        <v>0</v>
      </c>
      <c r="Z31">
        <f ca="1"/>
        <v>0</v>
      </c>
      <c r="AA31">
        <f ca="1"/>
        <v>0</v>
      </c>
    </row>
    <row r="32" spans="1:27" x14ac:dyDescent="0.35">
      <c r="A32">
        <f ca="1"/>
        <v>13</v>
      </c>
      <c r="B32" t="str">
        <f ca="1"/>
        <v/>
      </c>
      <c r="C32">
        <f ca="1"/>
        <v>13184222</v>
      </c>
      <c r="D32" s="146">
        <f ca="1"/>
        <v>45013</v>
      </c>
      <c r="E32" t="str">
        <f ca="1"/>
        <v>CPM-26P02B-2 slurry bleacher Pump seal l</v>
      </c>
      <c r="F32" t="str">
        <f ca="1"/>
        <v>KAN-20A</v>
      </c>
      <c r="G32" t="str">
        <f ca="1"/>
        <v>MEC</v>
      </c>
      <c r="H32" t="str">
        <f ca="1"/>
        <v>3</v>
      </c>
      <c r="I32" t="str">
        <f ca="1"/>
        <v>CSPANDE</v>
      </c>
      <c r="J32" s="34" t="str">
        <f ca="1"/>
        <v>WPSD</v>
      </c>
      <c r="K32" t="str">
        <f ca="1"/>
        <v>REFINERY</v>
      </c>
      <c r="L32">
        <f ca="1"/>
        <v>0</v>
      </c>
      <c r="M32" t="e">
        <f ca="1"/>
        <v>#N/A</v>
      </c>
      <c r="N32" t="e">
        <f ca="1"/>
        <v>#N/A</v>
      </c>
      <c r="O32" s="146">
        <f ca="1"/>
        <v>0</v>
      </c>
      <c r="P32">
        <f ca="1"/>
        <v>0</v>
      </c>
      <c r="Q32" s="146">
        <f ca="1"/>
        <v>0</v>
      </c>
      <c r="R32">
        <f ca="1"/>
        <v>0</v>
      </c>
      <c r="S32">
        <f ca="1"/>
        <v>0</v>
      </c>
      <c r="T32">
        <f ca="1"/>
        <v>0</v>
      </c>
      <c r="U32">
        <f ca="1"/>
        <v>0</v>
      </c>
      <c r="V32">
        <f ca="1"/>
        <v>0</v>
      </c>
      <c r="W32">
        <f ca="1"/>
        <v>0</v>
      </c>
      <c r="X32">
        <f ca="1"/>
        <v>0</v>
      </c>
      <c r="Y32">
        <f ca="1"/>
        <v>0</v>
      </c>
      <c r="Z32">
        <f ca="1"/>
        <v>0</v>
      </c>
      <c r="AA32">
        <f ca="1"/>
        <v>0</v>
      </c>
    </row>
    <row r="33" spans="1:27" x14ac:dyDescent="0.35">
      <c r="A33">
        <f ca="1"/>
        <v>13</v>
      </c>
      <c r="B33" t="str">
        <f ca="1"/>
        <v/>
      </c>
      <c r="C33">
        <f ca="1"/>
        <v>13184223</v>
      </c>
      <c r="D33" s="146">
        <f ca="1"/>
        <v>45013</v>
      </c>
      <c r="E33" t="str">
        <f ca="1"/>
        <v>CPM-26P03-2 stand by pump seal leakage</v>
      </c>
      <c r="F33" t="str">
        <f ca="1"/>
        <v>KAN-20A</v>
      </c>
      <c r="G33" t="str">
        <f ca="1"/>
        <v>MEC</v>
      </c>
      <c r="H33" t="str">
        <f ca="1"/>
        <v>3</v>
      </c>
      <c r="I33" t="str">
        <f ca="1"/>
        <v>CSPANDE</v>
      </c>
      <c r="J33" s="34" t="str">
        <f ca="1"/>
        <v>WPSD</v>
      </c>
      <c r="K33" t="str">
        <f ca="1"/>
        <v>REFINERY</v>
      </c>
      <c r="L33">
        <f ca="1"/>
        <v>0</v>
      </c>
      <c r="M33" t="e">
        <f ca="1"/>
        <v>#N/A</v>
      </c>
      <c r="N33" t="e">
        <f ca="1"/>
        <v>#N/A</v>
      </c>
      <c r="O33" s="146">
        <f ca="1"/>
        <v>0</v>
      </c>
      <c r="P33">
        <f ca="1"/>
        <v>0</v>
      </c>
      <c r="Q33" s="146">
        <f ca="1"/>
        <v>0</v>
      </c>
      <c r="R33">
        <f ca="1"/>
        <v>0</v>
      </c>
      <c r="S33">
        <f ca="1"/>
        <v>0</v>
      </c>
      <c r="T33">
        <f ca="1"/>
        <v>0</v>
      </c>
      <c r="U33">
        <f ca="1"/>
        <v>0</v>
      </c>
      <c r="V33">
        <f ca="1"/>
        <v>0</v>
      </c>
      <c r="W33">
        <f ca="1"/>
        <v>0</v>
      </c>
      <c r="X33">
        <f ca="1"/>
        <v>0</v>
      </c>
      <c r="Y33">
        <f ca="1"/>
        <v>0</v>
      </c>
      <c r="Z33">
        <f ca="1"/>
        <v>0</v>
      </c>
      <c r="AA33">
        <f ca="1"/>
        <v>0</v>
      </c>
    </row>
    <row r="34" spans="1:27" x14ac:dyDescent="0.35">
      <c r="A34">
        <f ca="1"/>
        <v>25</v>
      </c>
      <c r="B34">
        <f ca="1"/>
        <v>1</v>
      </c>
      <c r="C34">
        <f ca="1"/>
        <v>13028563</v>
      </c>
      <c r="D34" s="146">
        <f ca="1"/>
        <v>44736</v>
      </c>
      <c r="E34" t="str">
        <f ca="1"/>
        <v>CPM-Weigher line 5 HMI Fan not working</v>
      </c>
      <c r="F34" t="str">
        <f ca="1"/>
        <v>KAN-23A-038A-166-L5_MC3</v>
      </c>
      <c r="G34" t="str">
        <f ca="1"/>
        <v>INS</v>
      </c>
      <c r="H34" t="str">
        <f ca="1"/>
        <v>3</v>
      </c>
      <c r="I34" t="str">
        <f ca="1"/>
        <v>URAMSIN</v>
      </c>
      <c r="J34" s="34" t="str">
        <f ca="1"/>
        <v>COMP</v>
      </c>
      <c r="K34" t="str">
        <f ca="1"/>
        <v>PACKING</v>
      </c>
      <c r="L34">
        <f ca="1"/>
        <v>0</v>
      </c>
      <c r="M34" t="e">
        <f ca="1"/>
        <v>#N/A</v>
      </c>
      <c r="N34" t="e">
        <f ca="1"/>
        <v>#N/A</v>
      </c>
      <c r="O34" s="146">
        <f ca="1"/>
        <v>44870</v>
      </c>
      <c r="P34">
        <f ca="1"/>
        <v>0</v>
      </c>
      <c r="Q34" s="146">
        <f ca="1"/>
        <v>0</v>
      </c>
      <c r="R34">
        <f ca="1"/>
        <v>0</v>
      </c>
      <c r="S34">
        <f ca="1"/>
        <v>0</v>
      </c>
      <c r="T34">
        <f ca="1"/>
        <v>0</v>
      </c>
      <c r="U34">
        <f ca="1"/>
        <v>0</v>
      </c>
      <c r="V34">
        <f ca="1"/>
        <v>0</v>
      </c>
      <c r="W34">
        <f ca="1"/>
        <v>0</v>
      </c>
      <c r="X34">
        <f ca="1"/>
        <v>0</v>
      </c>
      <c r="Y34">
        <f ca="1"/>
        <v>0</v>
      </c>
      <c r="Z34">
        <f ca="1"/>
        <v>0</v>
      </c>
      <c r="AA34">
        <f ca="1"/>
        <v>0</v>
      </c>
    </row>
    <row r="35" spans="1:27" x14ac:dyDescent="0.35">
      <c r="A35">
        <f ca="1"/>
        <v>46</v>
      </c>
      <c r="B35">
        <f ca="1"/>
        <v>1</v>
      </c>
      <c r="C35">
        <f ca="1"/>
        <v>13107353</v>
      </c>
      <c r="D35" s="146">
        <f ca="1"/>
        <v>44882</v>
      </c>
      <c r="E35" t="str">
        <f ca="1"/>
        <v>CPdM - Pump Head cover not available,PRINTER FOR LINE-7</v>
      </c>
      <c r="F35" t="str">
        <f ca="1"/>
        <v>KAN-23A-038A-151-L7_MC2</v>
      </c>
      <c r="G35" t="str">
        <f ca="1"/>
        <v>INS</v>
      </c>
      <c r="H35" t="str">
        <f ca="1"/>
        <v>3</v>
      </c>
      <c r="I35" t="str">
        <f ca="1"/>
        <v>URAMSIN</v>
      </c>
      <c r="J35" s="34" t="str">
        <f ca="1"/>
        <v>COMP</v>
      </c>
      <c r="K35" t="str">
        <f ca="1"/>
        <v>PACKING</v>
      </c>
      <c r="L35">
        <f ca="1"/>
        <v>0</v>
      </c>
      <c r="M35" t="e">
        <f ca="1"/>
        <v>#N/A</v>
      </c>
      <c r="N35" t="e">
        <f ca="1"/>
        <v>#N/A</v>
      </c>
      <c r="O35" s="146">
        <f ca="1"/>
        <v>0</v>
      </c>
      <c r="P35">
        <f ca="1"/>
        <v>0</v>
      </c>
      <c r="Q35" s="146">
        <f ca="1"/>
        <v>0</v>
      </c>
      <c r="R35">
        <f ca="1"/>
        <v>0</v>
      </c>
      <c r="S35" t="str">
        <f ca="1"/>
        <v>SC to be raised</v>
      </c>
      <c r="T35">
        <f ca="1"/>
        <v>0</v>
      </c>
      <c r="U35">
        <f ca="1"/>
        <v>0</v>
      </c>
      <c r="V35">
        <f ca="1"/>
        <v>0</v>
      </c>
      <c r="W35">
        <f ca="1"/>
        <v>0</v>
      </c>
      <c r="X35">
        <f ca="1"/>
        <v>0</v>
      </c>
      <c r="Y35">
        <f ca="1"/>
        <v>0</v>
      </c>
      <c r="Z35">
        <f ca="1"/>
        <v>0</v>
      </c>
      <c r="AA35">
        <f ca="1"/>
        <v>0</v>
      </c>
    </row>
    <row r="36" spans="1:27" x14ac:dyDescent="0.35">
      <c r="A36">
        <f ca="1"/>
        <v>32</v>
      </c>
      <c r="B36">
        <f ca="1"/>
        <v>1</v>
      </c>
      <c r="C36">
        <f ca="1"/>
        <v>13051499</v>
      </c>
      <c r="D36" s="146">
        <f ca="1"/>
        <v>44779</v>
      </c>
      <c r="E36" t="str">
        <f ca="1"/>
        <v>CPM-Filling m/c bearing damage line3 m/c</v>
      </c>
      <c r="F36" t="str">
        <f ca="1"/>
        <v>KAN-23A</v>
      </c>
      <c r="G36" t="str">
        <f ca="1"/>
        <v>MEC</v>
      </c>
      <c r="H36" t="str">
        <f ca="1"/>
        <v>3</v>
      </c>
      <c r="I36" t="str">
        <f ca="1"/>
        <v>URAMSIN</v>
      </c>
      <c r="J36" s="34" t="str">
        <f ca="1"/>
        <v>COMP</v>
      </c>
      <c r="K36" t="str">
        <f ca="1"/>
        <v>PACKING</v>
      </c>
      <c r="L36">
        <f ca="1"/>
        <v>0</v>
      </c>
      <c r="M36" t="e">
        <f ca="1"/>
        <v>#N/A</v>
      </c>
      <c r="N36" t="e">
        <f ca="1"/>
        <v>#N/A</v>
      </c>
      <c r="O36" s="146">
        <f ca="1"/>
        <v>0</v>
      </c>
      <c r="P36">
        <f ca="1"/>
        <v>44870</v>
      </c>
      <c r="Q36" s="146">
        <f ca="1"/>
        <v>0</v>
      </c>
      <c r="R36">
        <f ca="1"/>
        <v>0</v>
      </c>
      <c r="S36">
        <f ca="1"/>
        <v>0</v>
      </c>
      <c r="T36">
        <f ca="1"/>
        <v>0</v>
      </c>
      <c r="U36">
        <f ca="1"/>
        <v>0</v>
      </c>
      <c r="V36">
        <f ca="1"/>
        <v>0</v>
      </c>
      <c r="W36">
        <f ca="1"/>
        <v>0</v>
      </c>
      <c r="X36">
        <f ca="1"/>
        <v>0</v>
      </c>
      <c r="Y36">
        <f ca="1"/>
        <v>0</v>
      </c>
      <c r="Z36">
        <f ca="1"/>
        <v>0</v>
      </c>
      <c r="AA36">
        <f ca="1"/>
        <v>0</v>
      </c>
    </row>
    <row r="37" spans="1:27" x14ac:dyDescent="0.35">
      <c r="A37">
        <f ca="1"/>
        <v>34</v>
      </c>
      <c r="B37">
        <f ca="1"/>
        <v>1</v>
      </c>
      <c r="C37">
        <f ca="1"/>
        <v>13061932</v>
      </c>
      <c r="D37" s="146">
        <f ca="1"/>
        <v>44798</v>
      </c>
      <c r="E37" t="str">
        <f ca="1"/>
        <v>CPM-Sealing maching top belt condition p</v>
      </c>
      <c r="F37" t="str">
        <f ca="1"/>
        <v>KAN-23A-038A-171-L3_MC1</v>
      </c>
      <c r="G37" t="str">
        <f ca="1"/>
        <v>MEC</v>
      </c>
      <c r="H37" t="str">
        <f ca="1"/>
        <v>3</v>
      </c>
      <c r="I37" t="str">
        <f ca="1"/>
        <v>URAMSIN</v>
      </c>
      <c r="J37" s="34" t="str">
        <f ca="1"/>
        <v>COMP</v>
      </c>
      <c r="K37" t="str">
        <f ca="1"/>
        <v>PACKING</v>
      </c>
      <c r="L37">
        <f ca="1"/>
        <v>0</v>
      </c>
      <c r="M37" t="e">
        <f ca="1"/>
        <v>#N/A</v>
      </c>
      <c r="N37" t="e">
        <f ca="1"/>
        <v>#N/A</v>
      </c>
      <c r="O37" s="146">
        <f ca="1"/>
        <v>0</v>
      </c>
      <c r="P37">
        <f ca="1"/>
        <v>44870</v>
      </c>
      <c r="Q37" s="146">
        <f ca="1"/>
        <v>0</v>
      </c>
      <c r="R37">
        <f ca="1"/>
        <v>0</v>
      </c>
      <c r="S37">
        <f ca="1"/>
        <v>0</v>
      </c>
      <c r="T37">
        <f ca="1"/>
        <v>0</v>
      </c>
      <c r="U37">
        <f ca="1"/>
        <v>0</v>
      </c>
      <c r="V37">
        <f ca="1"/>
        <v>0</v>
      </c>
      <c r="W37">
        <f ca="1"/>
        <v>0</v>
      </c>
      <c r="X37">
        <f ca="1"/>
        <v>0</v>
      </c>
      <c r="Y37">
        <f ca="1"/>
        <v>0</v>
      </c>
      <c r="Z37">
        <f ca="1"/>
        <v>0</v>
      </c>
      <c r="AA37">
        <f ca="1"/>
        <v>0</v>
      </c>
    </row>
    <row r="38" spans="1:27" x14ac:dyDescent="0.35">
      <c r="A38">
        <f ca="1"/>
        <v>37</v>
      </c>
      <c r="B38">
        <f ca="1"/>
        <v>1</v>
      </c>
      <c r="C38">
        <f ca="1"/>
        <v>13070293</v>
      </c>
      <c r="D38" s="146">
        <f ca="1"/>
        <v>44814</v>
      </c>
      <c r="E38" t="str">
        <f ca="1"/>
        <v>CPM-Steam trap need to install in B3 tank Storage tankform</v>
      </c>
      <c r="F38" t="str">
        <f ca="1"/>
        <v>KAN-01A-006B-187-ST04</v>
      </c>
      <c r="G38" t="str">
        <f ca="1"/>
        <v>MEC</v>
      </c>
      <c r="H38" t="str">
        <f ca="1"/>
        <v>3</v>
      </c>
      <c r="I38" t="str">
        <f ca="1"/>
        <v>URAMSIN</v>
      </c>
      <c r="J38" s="34" t="str">
        <f ca="1"/>
        <v>COMP</v>
      </c>
      <c r="K38" t="str">
        <f ca="1"/>
        <v>PACKING TANKFARM PMFG</v>
      </c>
      <c r="L38">
        <f ca="1"/>
        <v>0</v>
      </c>
      <c r="M38" t="e">
        <f ca="1"/>
        <v>#N/A</v>
      </c>
      <c r="N38" t="e">
        <f ca="1"/>
        <v>#N/A</v>
      </c>
      <c r="O38" s="146">
        <f ca="1"/>
        <v>44870</v>
      </c>
      <c r="P38">
        <f ca="1"/>
        <v>0</v>
      </c>
      <c r="Q38" s="146">
        <f ca="1"/>
        <v>0</v>
      </c>
      <c r="R38">
        <f ca="1"/>
        <v>0</v>
      </c>
      <c r="S38">
        <f ca="1"/>
        <v>0</v>
      </c>
      <c r="T38">
        <f ca="1"/>
        <v>0</v>
      </c>
      <c r="U38">
        <f ca="1"/>
        <v>0</v>
      </c>
      <c r="V38">
        <f ca="1"/>
        <v>0</v>
      </c>
      <c r="W38">
        <f ca="1"/>
        <v>0</v>
      </c>
      <c r="X38">
        <f ca="1"/>
        <v>0</v>
      </c>
      <c r="Y38">
        <f ca="1"/>
        <v>0</v>
      </c>
      <c r="Z38">
        <f ca="1"/>
        <v>0</v>
      </c>
      <c r="AA38">
        <f ca="1"/>
        <v>0</v>
      </c>
    </row>
    <row r="39" spans="1:27" x14ac:dyDescent="0.35">
      <c r="A39">
        <f ca="1"/>
        <v>37</v>
      </c>
      <c r="B39">
        <f ca="1"/>
        <v>1</v>
      </c>
      <c r="C39">
        <f ca="1"/>
        <v>13070504</v>
      </c>
      <c r="D39" s="146">
        <f ca="1"/>
        <v>44814</v>
      </c>
      <c r="E39" t="str">
        <f ca="1"/>
        <v>CPM-Steam Trap has need to install in H3 tank storage</v>
      </c>
      <c r="F39" t="str">
        <f ca="1"/>
        <v>KAN-01A-006B-187-ST01</v>
      </c>
      <c r="G39" t="str">
        <f ca="1"/>
        <v>MEC</v>
      </c>
      <c r="H39" t="str">
        <f ca="1"/>
        <v>3</v>
      </c>
      <c r="I39" t="str">
        <f ca="1"/>
        <v>URAMSIN</v>
      </c>
      <c r="J39" s="34" t="str">
        <f ca="1"/>
        <v>COMP</v>
      </c>
      <c r="K39" t="str">
        <f ca="1"/>
        <v>PACKING TANKFARM PMFG</v>
      </c>
      <c r="L39">
        <f ca="1"/>
        <v>0</v>
      </c>
      <c r="M39" t="e">
        <f ca="1"/>
        <v>#N/A</v>
      </c>
      <c r="N39" t="e">
        <f ca="1"/>
        <v>#N/A</v>
      </c>
      <c r="O39" s="146">
        <f ca="1"/>
        <v>44870</v>
      </c>
      <c r="P39">
        <f ca="1"/>
        <v>0</v>
      </c>
      <c r="Q39" s="146">
        <f ca="1"/>
        <v>0</v>
      </c>
      <c r="R39">
        <f ca="1"/>
        <v>0</v>
      </c>
      <c r="S39">
        <f ca="1"/>
        <v>0</v>
      </c>
      <c r="T39">
        <f ca="1"/>
        <v>0</v>
      </c>
      <c r="U39">
        <f ca="1"/>
        <v>0</v>
      </c>
      <c r="V39">
        <f ca="1"/>
        <v>0</v>
      </c>
      <c r="W39">
        <f ca="1"/>
        <v>0</v>
      </c>
      <c r="X39">
        <f ca="1"/>
        <v>0</v>
      </c>
      <c r="Y39">
        <f ca="1"/>
        <v>0</v>
      </c>
      <c r="Z39">
        <f ca="1"/>
        <v>0</v>
      </c>
      <c r="AA39">
        <f ca="1"/>
        <v>0</v>
      </c>
    </row>
    <row r="40" spans="1:27" x14ac:dyDescent="0.35">
      <c r="A40">
        <f ca="1"/>
        <v>37</v>
      </c>
      <c r="B40">
        <f ca="1"/>
        <v>1</v>
      </c>
      <c r="C40" s="10">
        <f ca="1"/>
        <v>13070505</v>
      </c>
      <c r="D40" s="43">
        <f ca="1"/>
        <v>44814</v>
      </c>
      <c r="E40" s="10" t="str">
        <f ca="1"/>
        <v>CPM-P/B3B storage tank pump leakage</v>
      </c>
      <c r="F40" s="10" t="str">
        <f ca="1"/>
        <v>KAN-01A-006B</v>
      </c>
      <c r="G40" s="10" t="str">
        <f ca="1"/>
        <v>MEC</v>
      </c>
      <c r="H40" s="10" t="str">
        <f ca="1"/>
        <v>3</v>
      </c>
      <c r="I40" s="10" t="str">
        <f ca="1"/>
        <v>URAMSIN</v>
      </c>
      <c r="J40" s="25" t="str">
        <f ca="1"/>
        <v>COMP</v>
      </c>
      <c r="K40" s="10" t="str">
        <f ca="1"/>
        <v>PACKING TANKFARM PMFG</v>
      </c>
      <c r="L40" s="10">
        <f ca="1"/>
        <v>0</v>
      </c>
      <c r="M40" s="10" t="e">
        <f ca="1"/>
        <v>#N/A</v>
      </c>
      <c r="N40" s="10" t="e">
        <f ca="1"/>
        <v>#N/A</v>
      </c>
      <c r="O40" s="43">
        <f ca="1"/>
        <v>44870</v>
      </c>
      <c r="P40" s="10">
        <f ca="1"/>
        <v>0</v>
      </c>
      <c r="Q40" s="43">
        <f ca="1"/>
        <v>0</v>
      </c>
      <c r="R40" s="10">
        <f ca="1"/>
        <v>0</v>
      </c>
      <c r="S40" s="10">
        <f ca="1"/>
        <v>0</v>
      </c>
      <c r="T40">
        <f ca="1"/>
        <v>0</v>
      </c>
      <c r="U40">
        <f ca="1"/>
        <v>0</v>
      </c>
      <c r="V40">
        <f ca="1"/>
        <v>0</v>
      </c>
      <c r="W40">
        <f ca="1"/>
        <v>0</v>
      </c>
      <c r="X40">
        <f ca="1"/>
        <v>0</v>
      </c>
      <c r="Y40">
        <f ca="1"/>
        <v>0</v>
      </c>
      <c r="Z40">
        <f ca="1"/>
        <v>0</v>
      </c>
      <c r="AA40">
        <f ca="1"/>
        <v>0</v>
      </c>
    </row>
    <row r="41" spans="1:27" x14ac:dyDescent="0.35">
      <c r="A41">
        <f ca="1"/>
        <v>42</v>
      </c>
      <c r="B41" t="str">
        <f ca="1"/>
        <v/>
      </c>
      <c r="C41">
        <f ca="1"/>
        <v>13090552</v>
      </c>
      <c r="D41" s="146">
        <f ca="1"/>
        <v>44852</v>
      </c>
      <c r="E41" t="str">
        <f ca="1"/>
        <v>CPM- Overhaulling level indicator damage</v>
      </c>
      <c r="F41" t="str">
        <f ca="1"/>
        <v>KAN-00A-006A-196-T_502</v>
      </c>
      <c r="G41" t="str">
        <f ca="1"/>
        <v>MEC</v>
      </c>
      <c r="H41" t="str">
        <f ca="1"/>
        <v>3</v>
      </c>
      <c r="I41" t="str">
        <f ca="1"/>
        <v>URAMSIN</v>
      </c>
      <c r="J41" s="34" t="str">
        <f ca="1"/>
        <v>WMAT</v>
      </c>
      <c r="K41" t="str">
        <f ca="1"/>
        <v>RAW PRODUCT TANKFARM RMFG</v>
      </c>
      <c r="L41">
        <f ca="1"/>
        <v>0</v>
      </c>
      <c r="M41" t="str">
        <f ca="1"/>
        <v xml:space="preserve">Ram Shankar </v>
      </c>
      <c r="N41" t="e">
        <f ca="1"/>
        <v>#N/A</v>
      </c>
      <c r="O41" s="146">
        <f ca="1"/>
        <v>44853</v>
      </c>
      <c r="P41">
        <f ca="1"/>
        <v>45006</v>
      </c>
      <c r="Q41" s="146">
        <f ca="1"/>
        <v>0</v>
      </c>
      <c r="R41">
        <f ca="1"/>
        <v>0</v>
      </c>
      <c r="S41">
        <f ca="1"/>
        <v>0</v>
      </c>
      <c r="T41">
        <f ca="1"/>
        <v>0</v>
      </c>
      <c r="U41">
        <f ca="1"/>
        <v>0</v>
      </c>
      <c r="V41">
        <f ca="1"/>
        <v>0</v>
      </c>
      <c r="W41">
        <f ca="1"/>
        <v>0</v>
      </c>
      <c r="X41">
        <f ca="1"/>
        <v>0</v>
      </c>
      <c r="Y41">
        <f ca="1"/>
        <v>0</v>
      </c>
      <c r="Z41">
        <f ca="1"/>
        <v>0</v>
      </c>
      <c r="AA41">
        <f ca="1"/>
        <v>0</v>
      </c>
    </row>
    <row r="42" spans="1:27" x14ac:dyDescent="0.35">
      <c r="A42">
        <f ca="1"/>
        <v>48</v>
      </c>
      <c r="B42">
        <f ca="1"/>
        <v>1</v>
      </c>
      <c r="C42">
        <f ca="1"/>
        <v>13114736</v>
      </c>
      <c r="D42" s="146">
        <f ca="1"/>
        <v>44895</v>
      </c>
      <c r="E42" t="str">
        <f ca="1"/>
        <v>CPDM- AMMONIA COMPRESSOR OVERHAULING</v>
      </c>
      <c r="F42" t="str">
        <f ca="1"/>
        <v>KAN</v>
      </c>
      <c r="G42" t="str">
        <f ca="1"/>
        <v>MEC</v>
      </c>
      <c r="H42" t="str">
        <f ca="1"/>
        <v>3</v>
      </c>
      <c r="I42" t="str">
        <f ca="1"/>
        <v>URAMSIN</v>
      </c>
      <c r="J42" s="34" t="str">
        <f ca="1"/>
        <v>COMP</v>
      </c>
      <c r="K42" t="str">
        <f ca="1"/>
        <v>Kandla plant</v>
      </c>
      <c r="L42">
        <f ca="1"/>
        <v>0</v>
      </c>
      <c r="M42" t="e">
        <f ca="1"/>
        <v>#N/A</v>
      </c>
      <c r="N42" t="e">
        <f ca="1"/>
        <v>#N/A</v>
      </c>
      <c r="O42" s="146">
        <f ca="1"/>
        <v>0</v>
      </c>
      <c r="P42">
        <f ca="1"/>
        <v>0</v>
      </c>
      <c r="Q42" s="146">
        <f ca="1"/>
        <v>0</v>
      </c>
      <c r="R42">
        <f ca="1"/>
        <v>0</v>
      </c>
      <c r="S42">
        <f ca="1"/>
        <v>0</v>
      </c>
      <c r="T42">
        <f ca="1"/>
        <v>0</v>
      </c>
      <c r="U42">
        <f ca="1"/>
        <v>0</v>
      </c>
      <c r="V42">
        <f ca="1"/>
        <v>0</v>
      </c>
      <c r="W42">
        <f ca="1"/>
        <v>0</v>
      </c>
      <c r="X42">
        <f ca="1"/>
        <v>0</v>
      </c>
      <c r="Y42">
        <f ca="1"/>
        <v>0</v>
      </c>
      <c r="Z42">
        <f ca="1"/>
        <v>0</v>
      </c>
      <c r="AA42">
        <f ca="1"/>
        <v>0</v>
      </c>
    </row>
    <row r="43" spans="1:27" x14ac:dyDescent="0.35">
      <c r="A43">
        <f ca="1"/>
        <v>42</v>
      </c>
      <c r="B43" t="str">
        <f ca="1"/>
        <v/>
      </c>
      <c r="C43" s="10">
        <f ca="1"/>
        <v>13090575</v>
      </c>
      <c r="D43" s="43">
        <f ca="1"/>
        <v>44852</v>
      </c>
      <c r="E43" s="10" t="str">
        <f ca="1"/>
        <v>CPM-Level indicator is brocken in H2 tan,T/H2 REFINED HARD PALM 195 KL</v>
      </c>
      <c r="F43" s="10" t="str">
        <f ca="1"/>
        <v>KAN-01A-006B-196-T_H2</v>
      </c>
      <c r="G43" s="10" t="str">
        <f ca="1"/>
        <v>MEC</v>
      </c>
      <c r="H43" s="10" t="str">
        <f ca="1"/>
        <v>3</v>
      </c>
      <c r="I43" s="10" t="str">
        <f ca="1"/>
        <v>URAMSIN</v>
      </c>
      <c r="J43" s="25" t="str">
        <f ca="1"/>
        <v>WAPP</v>
      </c>
      <c r="K43" s="10" t="str">
        <f ca="1"/>
        <v>PACKING TANKFARM PMFG</v>
      </c>
      <c r="L43">
        <f ca="1"/>
        <v>0</v>
      </c>
      <c r="M43" t="e">
        <f ca="1"/>
        <v>#N/A</v>
      </c>
      <c r="N43" t="e">
        <f ca="1"/>
        <v>#N/A</v>
      </c>
      <c r="O43" s="146">
        <f ca="1"/>
        <v>44853</v>
      </c>
      <c r="P43">
        <f ca="1"/>
        <v>44870</v>
      </c>
      <c r="Q43" s="146">
        <f ca="1"/>
        <v>0</v>
      </c>
      <c r="R43">
        <f ca="1"/>
        <v>0</v>
      </c>
      <c r="S43">
        <f ca="1"/>
        <v>0</v>
      </c>
      <c r="T43">
        <f ca="1"/>
        <v>0</v>
      </c>
      <c r="U43">
        <f ca="1"/>
        <v>0</v>
      </c>
      <c r="V43">
        <f ca="1"/>
        <v>0</v>
      </c>
      <c r="W43">
        <f ca="1"/>
        <v>0</v>
      </c>
      <c r="X43">
        <f ca="1"/>
        <v>0</v>
      </c>
      <c r="Y43">
        <f ca="1"/>
        <v>0</v>
      </c>
      <c r="Z43">
        <f ca="1"/>
        <v>0</v>
      </c>
      <c r="AA43">
        <f ca="1"/>
        <v>0</v>
      </c>
    </row>
    <row r="44" spans="1:27" x14ac:dyDescent="0.35">
      <c r="A44">
        <f ca="1"/>
        <v>1</v>
      </c>
      <c r="B44">
        <f ca="1"/>
        <v>1</v>
      </c>
      <c r="C44">
        <f ca="1"/>
        <v>13133683</v>
      </c>
      <c r="D44" s="146">
        <f ca="1"/>
        <v>44930</v>
      </c>
      <c r="E44" t="str">
        <f ca="1"/>
        <v>CPM_Filling machine pump line need to re</v>
      </c>
      <c r="F44" t="str">
        <f ca="1"/>
        <v>KAN-23A</v>
      </c>
      <c r="G44" t="str">
        <f ca="1"/>
        <v>MEC</v>
      </c>
      <c r="H44" t="str">
        <f ca="1"/>
        <v>3</v>
      </c>
      <c r="I44" t="str">
        <f ca="1"/>
        <v>URAMSIN</v>
      </c>
      <c r="J44" s="34" t="str">
        <f ca="1"/>
        <v>COMP</v>
      </c>
      <c r="K44" t="str">
        <f ca="1"/>
        <v>PACKING</v>
      </c>
      <c r="L44">
        <f ca="1"/>
        <v>0</v>
      </c>
      <c r="M44" t="e">
        <f ca="1"/>
        <v>#N/A</v>
      </c>
      <c r="N44" t="e">
        <f ca="1"/>
        <v>#N/A</v>
      </c>
      <c r="O44" s="146">
        <f ca="1"/>
        <v>0</v>
      </c>
      <c r="P44">
        <f ca="1"/>
        <v>0</v>
      </c>
      <c r="Q44" s="146">
        <f ca="1"/>
        <v>0</v>
      </c>
      <c r="R44">
        <f ca="1"/>
        <v>0</v>
      </c>
      <c r="S44">
        <f ca="1"/>
        <v>0</v>
      </c>
      <c r="T44">
        <f ca="1"/>
        <v>0</v>
      </c>
      <c r="U44">
        <f ca="1"/>
        <v>0</v>
      </c>
      <c r="V44">
        <f ca="1"/>
        <v>0</v>
      </c>
      <c r="W44">
        <f ca="1"/>
        <v>0</v>
      </c>
      <c r="X44">
        <f ca="1"/>
        <v>0</v>
      </c>
      <c r="Y44">
        <f ca="1"/>
        <v>0</v>
      </c>
      <c r="Z44">
        <f ca="1"/>
        <v>0</v>
      </c>
      <c r="AA44">
        <f ca="1"/>
        <v>0</v>
      </c>
    </row>
    <row r="45" spans="1:27" x14ac:dyDescent="0.35">
      <c r="A45">
        <f ca="1"/>
        <v>49</v>
      </c>
      <c r="B45" t="str">
        <f ca="1"/>
        <v/>
      </c>
      <c r="C45" s="10">
        <f ca="1"/>
        <v>13117050</v>
      </c>
      <c r="D45" s="43">
        <f ca="1"/>
        <v>44900</v>
      </c>
      <c r="E45" s="10" t="str">
        <f ca="1"/>
        <v>CPM-L4 Samarphan Machine feeding pump seal leakage(M/C-7 &amp; M/C-15)</v>
      </c>
      <c r="F45" s="10" t="str">
        <f ca="1"/>
        <v>KAN-23A-038A-096-L4_MC4</v>
      </c>
      <c r="G45" s="10" t="str">
        <f ca="1"/>
        <v>MEC</v>
      </c>
      <c r="H45" s="10" t="str">
        <f ca="1"/>
        <v>3</v>
      </c>
      <c r="I45" s="10" t="str">
        <f ca="1"/>
        <v>URAMSIN</v>
      </c>
      <c r="J45" s="25" t="str">
        <f ca="1"/>
        <v>WAPP</v>
      </c>
      <c r="K45" s="10" t="str">
        <f ca="1"/>
        <v>PACKING</v>
      </c>
      <c r="L45">
        <f ca="1"/>
        <v>0</v>
      </c>
      <c r="M45" t="e">
        <f ca="1"/>
        <v>#N/A</v>
      </c>
      <c r="N45" t="e">
        <f ca="1"/>
        <v>#N/A</v>
      </c>
      <c r="O45" s="146">
        <f ca="1"/>
        <v>0</v>
      </c>
      <c r="P45">
        <f ca="1"/>
        <v>0</v>
      </c>
      <c r="Q45" s="146">
        <f ca="1"/>
        <v>0</v>
      </c>
      <c r="R45">
        <f ca="1"/>
        <v>0</v>
      </c>
      <c r="S45">
        <f ca="1"/>
        <v>0</v>
      </c>
      <c r="T45">
        <f ca="1"/>
        <v>0</v>
      </c>
      <c r="U45">
        <f ca="1"/>
        <v>0</v>
      </c>
      <c r="V45">
        <f ca="1"/>
        <v>0</v>
      </c>
      <c r="W45">
        <f ca="1"/>
        <v>0</v>
      </c>
      <c r="X45">
        <f ca="1"/>
        <v>0</v>
      </c>
      <c r="Y45">
        <f ca="1"/>
        <v>0</v>
      </c>
      <c r="Z45">
        <f ca="1"/>
        <v>0</v>
      </c>
      <c r="AA45">
        <f ca="1"/>
        <v>0</v>
      </c>
    </row>
    <row r="46" spans="1:27" x14ac:dyDescent="0.35">
      <c r="A46">
        <f ca="1"/>
        <v>49</v>
      </c>
      <c r="B46">
        <f ca="1"/>
        <v>1</v>
      </c>
      <c r="C46" s="10">
        <f ca="1"/>
        <v>13117052</v>
      </c>
      <c r="D46" s="43">
        <f ca="1"/>
        <v>44900</v>
      </c>
      <c r="E46" s="10" t="str">
        <f ca="1"/>
        <v>CPDM-Moulding mc 5B Printer header ink leakage</v>
      </c>
      <c r="F46" s="10" t="str">
        <f ca="1"/>
        <v>KAN-23A</v>
      </c>
      <c r="G46" s="10" t="str">
        <f ca="1"/>
        <v>MEC</v>
      </c>
      <c r="H46" s="10" t="str">
        <f ca="1"/>
        <v>3</v>
      </c>
      <c r="I46" s="10" t="str">
        <f ca="1"/>
        <v>URAMSIN</v>
      </c>
      <c r="J46" s="25" t="str">
        <f ca="1"/>
        <v>COMP</v>
      </c>
      <c r="K46" s="10" t="str">
        <f ca="1"/>
        <v>PACKING</v>
      </c>
      <c r="L46">
        <f ca="1"/>
        <v>0</v>
      </c>
      <c r="M46" t="e">
        <f ca="1"/>
        <v>#N/A</v>
      </c>
      <c r="N46" t="e">
        <f ca="1"/>
        <v>#N/A</v>
      </c>
      <c r="O46" s="146">
        <f ca="1"/>
        <v>0</v>
      </c>
      <c r="P46">
        <f ca="1"/>
        <v>0</v>
      </c>
      <c r="Q46" s="146">
        <f ca="1"/>
        <v>0</v>
      </c>
      <c r="R46">
        <f ca="1"/>
        <v>0</v>
      </c>
      <c r="S46">
        <f ca="1"/>
        <v>0</v>
      </c>
      <c r="T46">
        <f ca="1"/>
        <v>0</v>
      </c>
      <c r="U46">
        <f ca="1"/>
        <v>0</v>
      </c>
      <c r="V46">
        <f ca="1"/>
        <v>0</v>
      </c>
      <c r="W46">
        <f ca="1"/>
        <v>0</v>
      </c>
      <c r="X46">
        <f ca="1"/>
        <v>0</v>
      </c>
      <c r="Y46">
        <f ca="1"/>
        <v>0</v>
      </c>
      <c r="Z46">
        <f ca="1"/>
        <v>0</v>
      </c>
      <c r="AA46">
        <f ca="1"/>
        <v>0</v>
      </c>
    </row>
    <row r="47" spans="1:27" x14ac:dyDescent="0.35">
      <c r="A47">
        <f ca="1"/>
        <v>8</v>
      </c>
      <c r="B47" t="str">
        <f ca="1"/>
        <v/>
      </c>
      <c r="C47" s="10">
        <f ca="1"/>
        <v>13162851</v>
      </c>
      <c r="D47" s="43">
        <f ca="1"/>
        <v>44979</v>
      </c>
      <c r="E47" s="10" t="str">
        <f ca="1"/>
        <v>CPdM - High Vibration (4.3mm) in LINE 2 FEED PUMP(also leakage in feed pump)</v>
      </c>
      <c r="F47" s="10" t="str">
        <f ca="1"/>
        <v>KAN-23A</v>
      </c>
      <c r="G47" s="10" t="str">
        <f ca="1"/>
        <v>MEC</v>
      </c>
      <c r="H47" s="10" t="str">
        <f ca="1"/>
        <v>3</v>
      </c>
      <c r="I47" s="10" t="str">
        <f ca="1"/>
        <v>URAMSIN</v>
      </c>
      <c r="J47" s="25" t="str">
        <f ca="1"/>
        <v>WAPP</v>
      </c>
      <c r="K47" s="10" t="str">
        <f ca="1"/>
        <v>PACKING</v>
      </c>
      <c r="L47">
        <f ca="1"/>
        <v>0</v>
      </c>
      <c r="M47" t="e">
        <f ca="1"/>
        <v>#N/A</v>
      </c>
      <c r="N47" t="e">
        <f ca="1"/>
        <v>#N/A</v>
      </c>
      <c r="O47" s="146">
        <f ca="1"/>
        <v>0</v>
      </c>
      <c r="P47">
        <f ca="1"/>
        <v>0</v>
      </c>
      <c r="Q47" s="146">
        <f ca="1"/>
        <v>0</v>
      </c>
      <c r="R47">
        <f ca="1"/>
        <v>0</v>
      </c>
      <c r="S47">
        <f ca="1"/>
        <v>0</v>
      </c>
      <c r="T47">
        <f ca="1"/>
        <v>0</v>
      </c>
      <c r="U47">
        <f ca="1"/>
        <v>0</v>
      </c>
      <c r="V47">
        <f ca="1"/>
        <v>0</v>
      </c>
      <c r="W47">
        <f ca="1"/>
        <v>0</v>
      </c>
      <c r="X47">
        <f ca="1"/>
        <v>0</v>
      </c>
      <c r="Y47">
        <f ca="1"/>
        <v>0</v>
      </c>
      <c r="Z47">
        <f ca="1"/>
        <v>0</v>
      </c>
      <c r="AA47">
        <f ca="1"/>
        <v>0</v>
      </c>
    </row>
    <row r="48" spans="1:27" x14ac:dyDescent="0.35">
      <c r="A48">
        <f ca="1"/>
        <v>8</v>
      </c>
      <c r="B48" t="str">
        <f ca="1"/>
        <v/>
      </c>
      <c r="C48" s="10">
        <f ca="1"/>
        <v>13162852</v>
      </c>
      <c r="D48" s="43">
        <f ca="1"/>
        <v>44979</v>
      </c>
      <c r="E48" s="10" t="str">
        <f ca="1"/>
        <v>CPdM - High Vibration (10.8mm) in LINE 7 FEED PUMP MOTOR( starts vibrating when full throttle apply, in case case of filling tin  )</v>
      </c>
      <c r="F48" s="10" t="str">
        <f ca="1"/>
        <v>KAN-23A</v>
      </c>
      <c r="G48" s="10" t="str">
        <f ca="1"/>
        <v>MEC</v>
      </c>
      <c r="H48" s="10" t="str">
        <f ca="1"/>
        <v>3</v>
      </c>
      <c r="I48" s="10" t="str">
        <f ca="1"/>
        <v>URAMSIN</v>
      </c>
      <c r="J48" s="25" t="str">
        <f ca="1"/>
        <v>WAPP</v>
      </c>
      <c r="K48" s="10" t="str">
        <f ca="1"/>
        <v>PACKING</v>
      </c>
      <c r="L48">
        <f ca="1"/>
        <v>0</v>
      </c>
      <c r="M48" t="e">
        <f ca="1"/>
        <v>#N/A</v>
      </c>
      <c r="N48" t="e">
        <f ca="1"/>
        <v>#N/A</v>
      </c>
      <c r="O48" s="146">
        <f ca="1"/>
        <v>0</v>
      </c>
      <c r="P48">
        <f ca="1"/>
        <v>0</v>
      </c>
      <c r="Q48" s="146">
        <f ca="1"/>
        <v>0</v>
      </c>
      <c r="R48">
        <f ca="1"/>
        <v>0</v>
      </c>
      <c r="S48">
        <f ca="1"/>
        <v>0</v>
      </c>
      <c r="T48">
        <f ca="1"/>
        <v>0</v>
      </c>
      <c r="U48">
        <f ca="1"/>
        <v>0</v>
      </c>
      <c r="V48">
        <f ca="1"/>
        <v>0</v>
      </c>
      <c r="W48">
        <f ca="1"/>
        <v>0</v>
      </c>
      <c r="X48">
        <f ca="1"/>
        <v>0</v>
      </c>
      <c r="Y48">
        <f ca="1"/>
        <v>0</v>
      </c>
      <c r="Z48">
        <f ca="1"/>
        <v>0</v>
      </c>
      <c r="AA48">
        <f ca="1"/>
        <v>0</v>
      </c>
    </row>
    <row r="49" spans="1:27" x14ac:dyDescent="0.35">
      <c r="A49">
        <f ca="1"/>
        <v>8</v>
      </c>
      <c r="B49" t="str">
        <f ca="1"/>
        <v/>
      </c>
      <c r="C49" s="10">
        <f ca="1"/>
        <v>13162850</v>
      </c>
      <c r="D49" s="43">
        <f ca="1"/>
        <v>44978</v>
      </c>
      <c r="E49" s="10" t="str">
        <f ca="1"/>
        <v>CPdM - High Vibration (6.8mm) in LINE 7 FEED PUMP(leakage also )</v>
      </c>
      <c r="F49" s="10" t="str">
        <f ca="1"/>
        <v>KAN-23A</v>
      </c>
      <c r="G49" s="10" t="str">
        <f ca="1"/>
        <v>MEC</v>
      </c>
      <c r="H49" s="10" t="str">
        <f ca="1"/>
        <v>3</v>
      </c>
      <c r="I49" s="10" t="str">
        <f ca="1"/>
        <v>URAMSIN</v>
      </c>
      <c r="J49" s="25" t="str">
        <f ca="1"/>
        <v>WAPP</v>
      </c>
      <c r="K49" s="10" t="str">
        <f ca="1"/>
        <v>PACKING</v>
      </c>
      <c r="L49">
        <f ca="1"/>
        <v>0</v>
      </c>
      <c r="M49" t="e">
        <f ca="1"/>
        <v>#N/A</v>
      </c>
      <c r="N49" t="e">
        <f ca="1"/>
        <v>#N/A</v>
      </c>
      <c r="O49" s="146">
        <f ca="1"/>
        <v>0</v>
      </c>
      <c r="P49">
        <f ca="1"/>
        <v>0</v>
      </c>
      <c r="Q49" s="146">
        <f ca="1"/>
        <v>0</v>
      </c>
      <c r="R49">
        <f ca="1"/>
        <v>0</v>
      </c>
      <c r="S49">
        <f ca="1"/>
        <v>0</v>
      </c>
      <c r="T49">
        <f ca="1"/>
        <v>0</v>
      </c>
      <c r="U49">
        <f ca="1"/>
        <v>0</v>
      </c>
      <c r="V49">
        <f ca="1"/>
        <v>0</v>
      </c>
      <c r="W49">
        <f ca="1"/>
        <v>0</v>
      </c>
      <c r="X49">
        <f ca="1"/>
        <v>0</v>
      </c>
      <c r="Y49">
        <f ca="1"/>
        <v>0</v>
      </c>
      <c r="Z49">
        <f ca="1"/>
        <v>0</v>
      </c>
      <c r="AA49">
        <f ca="1"/>
        <v>0</v>
      </c>
    </row>
    <row r="50" spans="1:27" x14ac:dyDescent="0.35">
      <c r="A50">
        <f ca="1"/>
        <v>9</v>
      </c>
      <c r="B50">
        <f ca="1"/>
        <v>1</v>
      </c>
      <c r="C50">
        <f ca="1"/>
        <v>13165764</v>
      </c>
      <c r="D50" s="146">
        <f ca="1"/>
        <v>44984</v>
      </c>
      <c r="E50" t="str">
        <f ca="1"/>
        <v>CPM-Line 8 strapping machine malfunction</v>
      </c>
      <c r="F50" t="str">
        <f ca="1"/>
        <v>KAN-23A-038A-191</v>
      </c>
      <c r="G50" t="str">
        <f ca="1"/>
        <v>ELE</v>
      </c>
      <c r="H50" t="str">
        <f ca="1"/>
        <v>3</v>
      </c>
      <c r="I50" t="str">
        <f ca="1"/>
        <v>URAMSIN</v>
      </c>
      <c r="J50" s="34" t="str">
        <f ca="1"/>
        <v>COMP</v>
      </c>
      <c r="K50" t="str">
        <f ca="1"/>
        <v>PACKING</v>
      </c>
      <c r="L50">
        <f ca="1"/>
        <v>0</v>
      </c>
      <c r="M50" t="e">
        <f ca="1"/>
        <v>#N/A</v>
      </c>
      <c r="N50" t="e">
        <f ca="1"/>
        <v>#N/A</v>
      </c>
      <c r="O50" s="146">
        <f ca="1"/>
        <v>0</v>
      </c>
      <c r="P50">
        <f ca="1"/>
        <v>0</v>
      </c>
      <c r="Q50" s="146">
        <f ca="1"/>
        <v>0</v>
      </c>
      <c r="R50">
        <f ca="1"/>
        <v>0</v>
      </c>
      <c r="S50">
        <f ca="1"/>
        <v>0</v>
      </c>
      <c r="T50">
        <f ca="1"/>
        <v>0</v>
      </c>
      <c r="U50">
        <f ca="1"/>
        <v>0</v>
      </c>
      <c r="V50">
        <f ca="1"/>
        <v>0</v>
      </c>
      <c r="W50">
        <f ca="1"/>
        <v>0</v>
      </c>
      <c r="X50">
        <f ca="1"/>
        <v>0</v>
      </c>
      <c r="Y50">
        <f ca="1"/>
        <v>0</v>
      </c>
      <c r="Z50">
        <f ca="1"/>
        <v>0</v>
      </c>
      <c r="AA50">
        <f ca="1"/>
        <v>0</v>
      </c>
    </row>
    <row r="51" spans="1:27" x14ac:dyDescent="0.35">
      <c r="A51">
        <f ca="1"/>
        <v>9</v>
      </c>
      <c r="B51">
        <f ca="1"/>
        <v>1</v>
      </c>
      <c r="C51" s="10">
        <f ca="1"/>
        <v>13166373</v>
      </c>
      <c r="D51" s="43">
        <f ca="1"/>
        <v>44985</v>
      </c>
      <c r="E51" s="10" t="str">
        <f ca="1"/>
        <v>CPM-line3 CSM machine rod fitting job</v>
      </c>
      <c r="F51" s="10" t="str">
        <f ca="1"/>
        <v>KAN-23A-038A-096-L3_MC12</v>
      </c>
      <c r="G51" s="10" t="str">
        <f ca="1"/>
        <v>MEC</v>
      </c>
      <c r="H51" s="10" t="str">
        <f ca="1"/>
        <v>3</v>
      </c>
      <c r="I51" s="10" t="str">
        <f ca="1"/>
        <v>URAMSIN</v>
      </c>
      <c r="J51" s="25" t="str">
        <f ca="1"/>
        <v>COMP</v>
      </c>
      <c r="K51" s="10" t="str">
        <f ca="1"/>
        <v>PACKING</v>
      </c>
      <c r="L51">
        <f ca="1"/>
        <v>3070</v>
      </c>
      <c r="M51" t="str">
        <f ca="1"/>
        <v>Mahesh</v>
      </c>
      <c r="N51" t="str">
        <f ca="1"/>
        <v>MEC</v>
      </c>
      <c r="O51" s="146">
        <f ca="1"/>
        <v>45003</v>
      </c>
      <c r="P51">
        <f ca="1"/>
        <v>0</v>
      </c>
      <c r="Q51" s="146">
        <f ca="1"/>
        <v>0</v>
      </c>
      <c r="R51">
        <f ca="1"/>
        <v>0</v>
      </c>
      <c r="S51">
        <f ca="1"/>
        <v>0</v>
      </c>
      <c r="T51">
        <f ca="1"/>
        <v>0</v>
      </c>
      <c r="U51">
        <f ca="1"/>
        <v>0</v>
      </c>
      <c r="V51">
        <f ca="1"/>
        <v>0</v>
      </c>
      <c r="W51">
        <f ca="1"/>
        <v>0</v>
      </c>
      <c r="X51">
        <f ca="1"/>
        <v>0</v>
      </c>
      <c r="Y51">
        <f ca="1"/>
        <v>0</v>
      </c>
      <c r="Z51">
        <f ca="1"/>
        <v>0</v>
      </c>
      <c r="AA51">
        <f ca="1"/>
        <v>0</v>
      </c>
    </row>
    <row r="52" spans="1:27" x14ac:dyDescent="0.35">
      <c r="A52">
        <f ca="1"/>
        <v>24</v>
      </c>
      <c r="B52">
        <f ca="1"/>
        <v>1</v>
      </c>
      <c r="C52">
        <f ca="1"/>
        <v>13022703</v>
      </c>
      <c r="D52" s="146">
        <f ca="1"/>
        <v>44726</v>
      </c>
      <c r="E52" t="str">
        <f ca="1"/>
        <v>CPdM - INKJET PRINTING MACHINE FOR LINE - 16 AIR FILTER DAMAGE</v>
      </c>
      <c r="F52" t="str">
        <f ca="1"/>
        <v>KAN-23A-038A</v>
      </c>
      <c r="G52" t="str">
        <f ca="1"/>
        <v>INS</v>
      </c>
      <c r="H52">
        <f ca="1"/>
        <v>3</v>
      </c>
      <c r="I52" t="str">
        <f ca="1"/>
        <v>URAMSIN</v>
      </c>
      <c r="J52" s="34" t="str">
        <f ca="1"/>
        <v>COMP</v>
      </c>
      <c r="K52" t="str">
        <f ca="1"/>
        <v>PACKING</v>
      </c>
      <c r="L52">
        <f ca="1"/>
        <v>8</v>
      </c>
      <c r="M52" t="str">
        <f ca="1"/>
        <v>service engineer</v>
      </c>
      <c r="N52" t="str">
        <f ca="1"/>
        <v>EXT</v>
      </c>
      <c r="O52" s="146">
        <f ca="1"/>
        <v>44876</v>
      </c>
      <c r="P52">
        <f ca="1"/>
        <v>0</v>
      </c>
      <c r="Q52" s="146">
        <f ca="1"/>
        <v>0</v>
      </c>
      <c r="R52">
        <f ca="1"/>
        <v>0</v>
      </c>
      <c r="S52">
        <f ca="1"/>
        <v>0</v>
      </c>
      <c r="T52">
        <f ca="1"/>
        <v>0</v>
      </c>
      <c r="U52">
        <f ca="1"/>
        <v>0</v>
      </c>
      <c r="V52">
        <f ca="1"/>
        <v>45194</v>
      </c>
      <c r="W52" t="str">
        <f ca="1"/>
        <v/>
      </c>
      <c r="X52">
        <f ca="1"/>
        <v>0</v>
      </c>
      <c r="Y52">
        <f ca="1"/>
        <v>0</v>
      </c>
      <c r="Z52">
        <f ca="1"/>
        <v>0</v>
      </c>
      <c r="AA52">
        <f ca="1"/>
        <v>0</v>
      </c>
    </row>
    <row r="53" spans="1:27" x14ac:dyDescent="0.35">
      <c r="A53">
        <f ca="1"/>
        <v>24</v>
      </c>
      <c r="B53">
        <f ca="1"/>
        <v>1</v>
      </c>
      <c r="C53">
        <f ca="1"/>
        <v>13022864</v>
      </c>
      <c r="D53" s="146">
        <f ca="1"/>
        <v>44726</v>
      </c>
      <c r="E53" t="str">
        <f ca="1"/>
        <v>CPdM - INKJET PRINTER FOR LINE - 16 SENSOR CONNECTOR DAMAGE</v>
      </c>
      <c r="F53" t="str">
        <f ca="1"/>
        <v>KAN-23A-038A</v>
      </c>
      <c r="G53" t="str">
        <f ca="1"/>
        <v>INS</v>
      </c>
      <c r="H53">
        <f ca="1"/>
        <v>3</v>
      </c>
      <c r="I53" t="str">
        <f ca="1"/>
        <v>URAMSIN</v>
      </c>
      <c r="J53" s="34" t="str">
        <f ca="1"/>
        <v>COMP</v>
      </c>
      <c r="K53" t="str">
        <f ca="1"/>
        <v>PACKING</v>
      </c>
      <c r="L53">
        <f ca="1"/>
        <v>8</v>
      </c>
      <c r="M53" t="str">
        <f ca="1"/>
        <v>service engineer</v>
      </c>
      <c r="N53" t="str">
        <f ca="1"/>
        <v>EXT</v>
      </c>
      <c r="O53" s="146">
        <f ca="1"/>
        <v>44876</v>
      </c>
      <c r="P53">
        <f ca="1"/>
        <v>0</v>
      </c>
      <c r="Q53" s="146">
        <f ca="1"/>
        <v>0</v>
      </c>
      <c r="R53">
        <f ca="1"/>
        <v>0</v>
      </c>
      <c r="S53">
        <f ca="1"/>
        <v>0</v>
      </c>
      <c r="T53">
        <f ca="1"/>
        <v>0</v>
      </c>
      <c r="U53">
        <f ca="1"/>
        <v>0</v>
      </c>
      <c r="V53">
        <f ca="1"/>
        <v>45194</v>
      </c>
      <c r="W53" t="str">
        <f ca="1"/>
        <v/>
      </c>
      <c r="X53">
        <f ca="1"/>
        <v>0</v>
      </c>
      <c r="Y53">
        <f ca="1"/>
        <v>0</v>
      </c>
      <c r="Z53">
        <f ca="1"/>
        <v>0</v>
      </c>
      <c r="AA53">
        <f ca="1"/>
        <v>0</v>
      </c>
    </row>
    <row r="54" spans="1:27" x14ac:dyDescent="0.35">
      <c r="A54">
        <f ca="1"/>
        <v>24</v>
      </c>
      <c r="B54">
        <f ca="1"/>
        <v>1</v>
      </c>
      <c r="C54">
        <f ca="1"/>
        <v>13022886</v>
      </c>
      <c r="D54" s="146">
        <f ca="1"/>
        <v>44726</v>
      </c>
      <c r="E54" t="str">
        <f ca="1"/>
        <v>CPdM - INKJET PRINTER FOR LINE - 16 SENSOR CONNECTOR DAMAGE</v>
      </c>
      <c r="F54" t="str">
        <f ca="1"/>
        <v>KAN-23A-038A-151-L1_MC1</v>
      </c>
      <c r="G54" t="str">
        <f ca="1"/>
        <v>INS</v>
      </c>
      <c r="H54">
        <f ca="1"/>
        <v>3</v>
      </c>
      <c r="I54" t="str">
        <f ca="1"/>
        <v>URAMSIN</v>
      </c>
      <c r="J54" s="34" t="str">
        <f ca="1"/>
        <v>COMP</v>
      </c>
      <c r="K54" t="str">
        <f ca="1"/>
        <v>PACKING</v>
      </c>
      <c r="L54">
        <f ca="1"/>
        <v>8</v>
      </c>
      <c r="M54" t="str">
        <f ca="1"/>
        <v>service engineer</v>
      </c>
      <c r="N54" t="str">
        <f ca="1"/>
        <v>EXT</v>
      </c>
      <c r="O54" s="146">
        <f ca="1"/>
        <v>44876</v>
      </c>
      <c r="P54">
        <f ca="1"/>
        <v>0</v>
      </c>
      <c r="Q54" s="146">
        <f ca="1"/>
        <v>0</v>
      </c>
      <c r="R54">
        <f ca="1"/>
        <v>0</v>
      </c>
      <c r="S54">
        <f ca="1"/>
        <v>0</v>
      </c>
      <c r="T54">
        <f ca="1"/>
        <v>0</v>
      </c>
      <c r="U54">
        <f ca="1"/>
        <v>0</v>
      </c>
      <c r="V54">
        <f ca="1"/>
        <v>45194</v>
      </c>
      <c r="W54" t="str">
        <f ca="1"/>
        <v/>
      </c>
      <c r="X54">
        <f ca="1"/>
        <v>0</v>
      </c>
      <c r="Y54">
        <f ca="1"/>
        <v>0</v>
      </c>
      <c r="Z54">
        <f ca="1"/>
        <v>0</v>
      </c>
      <c r="AA54">
        <f ca="1"/>
        <v>0</v>
      </c>
    </row>
    <row r="55" spans="1:27" x14ac:dyDescent="0.35">
      <c r="A55">
        <f ca="1"/>
        <v>13</v>
      </c>
      <c r="B55" t="str">
        <f ca="1"/>
        <v/>
      </c>
      <c r="C55">
        <f ca="1"/>
        <v>13183240</v>
      </c>
      <c r="D55" s="146">
        <f ca="1"/>
        <v>45012</v>
      </c>
      <c r="E55" t="str">
        <f ca="1"/>
        <v>CPM-Cooling tower pump mechanical seal l</v>
      </c>
      <c r="F55" t="str">
        <f ca="1"/>
        <v>KAN-20A-096A</v>
      </c>
      <c r="G55" t="str">
        <f ca="1"/>
        <v>MEC</v>
      </c>
      <c r="H55" t="str">
        <f ca="1"/>
        <v>3</v>
      </c>
      <c r="I55" t="str">
        <f ca="1"/>
        <v>CSPANDE</v>
      </c>
      <c r="J55" s="34" t="str">
        <f ca="1"/>
        <v>INPRG</v>
      </c>
      <c r="K55" t="str">
        <f ca="1"/>
        <v>REFINERY COOLING TOWER</v>
      </c>
      <c r="L55">
        <f ca="1"/>
        <v>0</v>
      </c>
      <c r="M55" t="e">
        <f ca="1"/>
        <v>#N/A</v>
      </c>
      <c r="N55" t="e">
        <f ca="1"/>
        <v>#N/A</v>
      </c>
      <c r="O55" s="146">
        <f ca="1"/>
        <v>45013</v>
      </c>
      <c r="P55">
        <f ca="1"/>
        <v>0</v>
      </c>
      <c r="Q55" s="146">
        <f ca="1"/>
        <v>0</v>
      </c>
      <c r="R55">
        <f ca="1"/>
        <v>0</v>
      </c>
      <c r="S55">
        <f ca="1"/>
        <v>0</v>
      </c>
      <c r="T55">
        <f ca="1"/>
        <v>0</v>
      </c>
      <c r="U55">
        <f ca="1"/>
        <v>0</v>
      </c>
      <c r="V55">
        <f ca="1"/>
        <v>0</v>
      </c>
      <c r="W55">
        <f ca="1"/>
        <v>0</v>
      </c>
      <c r="X55">
        <f ca="1"/>
        <v>0</v>
      </c>
      <c r="Y55">
        <f ca="1"/>
        <v>0</v>
      </c>
      <c r="Z55">
        <f ca="1"/>
        <v>0</v>
      </c>
      <c r="AA55">
        <f ca="1"/>
        <v>0</v>
      </c>
    </row>
    <row r="56" spans="1:27" x14ac:dyDescent="0.35">
      <c r="A56">
        <f ca="1"/>
        <v>41</v>
      </c>
      <c r="B56" t="str">
        <f ca="1"/>
        <v/>
      </c>
      <c r="C56">
        <f ca="1"/>
        <v>13086947</v>
      </c>
      <c r="D56" s="146">
        <f ca="1"/>
        <v>44845</v>
      </c>
      <c r="E56" t="str">
        <f ca="1"/>
        <v>CPM-ACID PLANT SIDE TANK NEAR A1, A2, A3</v>
      </c>
      <c r="F56" t="str">
        <f ca="1"/>
        <v>KAN-20A-027A-186-ST06</v>
      </c>
      <c r="G56" t="str">
        <f ca="1"/>
        <v>MEC</v>
      </c>
      <c r="H56" t="str">
        <f ca="1"/>
        <v>3</v>
      </c>
      <c r="I56" t="str">
        <f ca="1"/>
        <v>URAMSIN</v>
      </c>
      <c r="J56" s="34" t="str">
        <f ca="1"/>
        <v>WPSD</v>
      </c>
      <c r="K56" t="str">
        <f ca="1"/>
        <v>REFINERY-ACID OIL</v>
      </c>
      <c r="L56">
        <f ca="1"/>
        <v>0</v>
      </c>
      <c r="M56" t="e">
        <f ca="1"/>
        <v>#N/A</v>
      </c>
      <c r="N56" t="e">
        <f ca="1"/>
        <v>#N/A</v>
      </c>
      <c r="O56" s="146">
        <f ca="1"/>
        <v>44848</v>
      </c>
      <c r="P56">
        <f ca="1"/>
        <v>45007</v>
      </c>
      <c r="Q56" s="146">
        <f ca="1"/>
        <v>0</v>
      </c>
      <c r="R56">
        <f ca="1"/>
        <v>0</v>
      </c>
      <c r="S56">
        <f ca="1"/>
        <v>0</v>
      </c>
      <c r="T56">
        <f ca="1"/>
        <v>0</v>
      </c>
      <c r="U56">
        <f ca="1"/>
        <v>0</v>
      </c>
      <c r="V56">
        <f ca="1"/>
        <v>45007</v>
      </c>
      <c r="W56">
        <f ca="1"/>
        <v>0</v>
      </c>
      <c r="X56">
        <f ca="1"/>
        <v>0</v>
      </c>
      <c r="Y56">
        <f ca="1"/>
        <v>0</v>
      </c>
      <c r="Z56">
        <f ca="1"/>
        <v>0</v>
      </c>
      <c r="AA56">
        <f ca="1"/>
        <v>0</v>
      </c>
    </row>
    <row r="57" spans="1:27" x14ac:dyDescent="0.35">
      <c r="A57">
        <f ca="1"/>
        <v>37</v>
      </c>
      <c r="B57">
        <f ca="1"/>
        <v>1</v>
      </c>
      <c r="C57">
        <f ca="1"/>
        <v>13072439</v>
      </c>
      <c r="D57" s="146">
        <f ca="1"/>
        <v>44818</v>
      </c>
      <c r="E57" t="str">
        <f ca="1"/>
        <v xml:space="preserve">CPM-Samarphan m/c pump seal leakgage L3 prism 90 </v>
      </c>
      <c r="F57" t="str">
        <f ca="1"/>
        <v>KAN-23A</v>
      </c>
      <c r="G57" t="str">
        <f ca="1"/>
        <v>MEC</v>
      </c>
      <c r="H57" t="str">
        <f ca="1"/>
        <v>3</v>
      </c>
      <c r="I57" t="str">
        <f ca="1"/>
        <v>URAMSIN</v>
      </c>
      <c r="J57" s="34" t="str">
        <f ca="1"/>
        <v>COMP</v>
      </c>
      <c r="K57" t="str">
        <f ca="1"/>
        <v>PACKING</v>
      </c>
      <c r="L57">
        <f ca="1"/>
        <v>2784</v>
      </c>
      <c r="M57" t="str">
        <f ca="1"/>
        <v>Jignesh</v>
      </c>
      <c r="N57" t="str">
        <f ca="1"/>
        <v>MEC</v>
      </c>
      <c r="O57" s="146">
        <f ca="1"/>
        <v>44820</v>
      </c>
      <c r="P57">
        <f ca="1"/>
        <v>44870</v>
      </c>
      <c r="Q57" s="146">
        <f ca="1"/>
        <v>0</v>
      </c>
      <c r="R57">
        <f ca="1"/>
        <v>0</v>
      </c>
      <c r="S57">
        <f ca="1"/>
        <v>0</v>
      </c>
      <c r="T57">
        <f ca="1"/>
        <v>0</v>
      </c>
      <c r="U57">
        <f ca="1"/>
        <v>0</v>
      </c>
      <c r="V57">
        <f ca="1"/>
        <v>0</v>
      </c>
      <c r="W57">
        <f ca="1"/>
        <v>0</v>
      </c>
      <c r="X57">
        <f ca="1"/>
        <v>0</v>
      </c>
      <c r="Y57">
        <f ca="1"/>
        <v>0</v>
      </c>
      <c r="Z57">
        <f ca="1"/>
        <v>0</v>
      </c>
      <c r="AA57">
        <f ca="1"/>
        <v>0</v>
      </c>
    </row>
    <row r="58" spans="1:27" x14ac:dyDescent="0.35">
      <c r="A58">
        <f ca="1"/>
        <v>39</v>
      </c>
      <c r="B58">
        <f ca="1"/>
        <v>1</v>
      </c>
      <c r="C58">
        <f ca="1"/>
        <v>13080245</v>
      </c>
      <c r="D58" s="146">
        <f ca="1"/>
        <v>44833</v>
      </c>
      <c r="E58" t="str">
        <f ca="1"/>
        <v>CPDM-PM Hrs not showing in HMI.need to check-5b</v>
      </c>
      <c r="F58" t="str">
        <f ca="1"/>
        <v>KAN-23A-133A-168-5_2_B</v>
      </c>
      <c r="G58" t="str">
        <f ca="1"/>
        <v>INS</v>
      </c>
      <c r="H58" t="str">
        <f ca="1"/>
        <v>3</v>
      </c>
      <c r="I58" t="str">
        <f ca="1"/>
        <v>URAMSIN</v>
      </c>
      <c r="J58" s="34" t="str">
        <f ca="1"/>
        <v>COMP</v>
      </c>
      <c r="K58" t="str">
        <f ca="1"/>
        <v>PACKING-MOULDING PLANT</v>
      </c>
      <c r="L58">
        <f ca="1"/>
        <v>8</v>
      </c>
      <c r="M58" t="str">
        <f ca="1"/>
        <v>service engineer</v>
      </c>
      <c r="N58">
        <f ca="1"/>
        <v>0</v>
      </c>
      <c r="O58" s="146">
        <f ca="1"/>
        <v>44876</v>
      </c>
      <c r="P58">
        <f ca="1"/>
        <v>0</v>
      </c>
      <c r="Q58" s="146">
        <f ca="1"/>
        <v>0</v>
      </c>
      <c r="R58">
        <f ca="1"/>
        <v>0</v>
      </c>
      <c r="S58">
        <f ca="1"/>
        <v>0</v>
      </c>
      <c r="T58">
        <f ca="1"/>
        <v>0</v>
      </c>
      <c r="U58">
        <f ca="1"/>
        <v>0</v>
      </c>
      <c r="V58">
        <f ca="1"/>
        <v>0</v>
      </c>
      <c r="W58">
        <f ca="1"/>
        <v>0</v>
      </c>
      <c r="X58">
        <f ca="1"/>
        <v>0</v>
      </c>
      <c r="Y58">
        <f ca="1"/>
        <v>0</v>
      </c>
      <c r="Z58">
        <f ca="1"/>
        <v>0</v>
      </c>
      <c r="AA58">
        <f ca="1"/>
        <v>0</v>
      </c>
    </row>
    <row r="59" spans="1:27" x14ac:dyDescent="0.35">
      <c r="A59">
        <f ca="1"/>
        <v>42</v>
      </c>
      <c r="B59">
        <f ca="1"/>
        <v>1</v>
      </c>
      <c r="C59">
        <f ca="1"/>
        <v>13090383</v>
      </c>
      <c r="D59" s="146">
        <f ca="1"/>
        <v>44852</v>
      </c>
      <c r="E59" t="str">
        <f ca="1"/>
        <v>CPM- HEAD &amp; SENSOR MOUNTING MISSING IN L2 DOMINO CORTON CODER</v>
      </c>
      <c r="F59" t="str">
        <f ca="1"/>
        <v>KAN-23A-038A-151-L2_MC1</v>
      </c>
      <c r="G59" t="str">
        <f ca="1"/>
        <v>INS</v>
      </c>
      <c r="H59" t="str">
        <f ca="1"/>
        <v>3</v>
      </c>
      <c r="I59" t="str">
        <f ca="1"/>
        <v>URAMSIN</v>
      </c>
      <c r="J59" s="34" t="str">
        <f ca="1"/>
        <v>COMP</v>
      </c>
      <c r="K59" t="str">
        <f ca="1"/>
        <v>PACKING</v>
      </c>
      <c r="L59">
        <f ca="1"/>
        <v>8</v>
      </c>
      <c r="M59" t="str">
        <f ca="1"/>
        <v>service engineer</v>
      </c>
      <c r="N59" t="str">
        <f ca="1"/>
        <v>EXT</v>
      </c>
      <c r="O59" s="146">
        <f ca="1"/>
        <v>44876</v>
      </c>
      <c r="P59">
        <f ca="1"/>
        <v>44870</v>
      </c>
      <c r="Q59" s="146">
        <f ca="1"/>
        <v>0</v>
      </c>
      <c r="R59">
        <f ca="1"/>
        <v>0</v>
      </c>
      <c r="S59">
        <f ca="1"/>
        <v>0</v>
      </c>
      <c r="T59">
        <f ca="1"/>
        <v>0</v>
      </c>
      <c r="U59">
        <f ca="1"/>
        <v>0</v>
      </c>
      <c r="V59">
        <f ca="1"/>
        <v>0</v>
      </c>
      <c r="W59">
        <f ca="1"/>
        <v>0</v>
      </c>
      <c r="X59">
        <f ca="1"/>
        <v>0</v>
      </c>
      <c r="Y59">
        <f ca="1"/>
        <v>0</v>
      </c>
      <c r="Z59">
        <f ca="1"/>
        <v>0</v>
      </c>
      <c r="AA59">
        <f ca="1"/>
        <v>0</v>
      </c>
    </row>
    <row r="60" spans="1:27" x14ac:dyDescent="0.35">
      <c r="A60">
        <f ca="1"/>
        <v>50</v>
      </c>
      <c r="B60">
        <f ca="1"/>
        <v>1</v>
      </c>
      <c r="C60">
        <f ca="1"/>
        <v>13121446</v>
      </c>
      <c r="D60" s="146">
        <f ca="1"/>
        <v>44907</v>
      </c>
      <c r="E60" t="str">
        <f ca="1"/>
        <v>CPM-Line 6Conveyor cleanig and overhauli</v>
      </c>
      <c r="F60" t="str">
        <f ca="1"/>
        <v>KAN-23A</v>
      </c>
      <c r="G60" t="str">
        <f ca="1"/>
        <v>MEC</v>
      </c>
      <c r="H60" t="str">
        <f ca="1"/>
        <v>3</v>
      </c>
      <c r="I60" t="str">
        <f ca="1"/>
        <v>URAMSIN</v>
      </c>
      <c r="J60" s="34" t="str">
        <f ca="1"/>
        <v>COMP</v>
      </c>
      <c r="K60" t="str">
        <f ca="1"/>
        <v>PACKING</v>
      </c>
      <c r="L60">
        <f ca="1"/>
        <v>2784</v>
      </c>
      <c r="M60" t="str">
        <f ca="1"/>
        <v>Jignesh</v>
      </c>
      <c r="N60" t="str">
        <f ca="1"/>
        <v>MEC</v>
      </c>
      <c r="O60" s="146">
        <f ca="1"/>
        <v>44909</v>
      </c>
      <c r="P60">
        <f ca="1"/>
        <v>0</v>
      </c>
      <c r="Q60" s="146">
        <f ca="1"/>
        <v>0</v>
      </c>
      <c r="R60">
        <f ca="1"/>
        <v>0</v>
      </c>
      <c r="S60">
        <f ca="1"/>
        <v>0</v>
      </c>
      <c r="T60">
        <f ca="1"/>
        <v>0</v>
      </c>
      <c r="U60">
        <f ca="1"/>
        <v>0</v>
      </c>
      <c r="V60">
        <f ca="1"/>
        <v>0</v>
      </c>
      <c r="W60">
        <f ca="1"/>
        <v>0</v>
      </c>
      <c r="X60">
        <f ca="1"/>
        <v>0</v>
      </c>
      <c r="Y60">
        <f ca="1"/>
        <v>0</v>
      </c>
      <c r="Z60">
        <f ca="1"/>
        <v>0</v>
      </c>
      <c r="AA60">
        <f ca="1"/>
        <v>0</v>
      </c>
    </row>
    <row r="61" spans="1:27" x14ac:dyDescent="0.35">
      <c r="A61">
        <f ca="1"/>
        <v>48</v>
      </c>
      <c r="B61">
        <f ca="1"/>
        <v>1</v>
      </c>
      <c r="C61">
        <f ca="1"/>
        <v>13113279</v>
      </c>
      <c r="D61" s="146">
        <f ca="1"/>
        <v>44893</v>
      </c>
      <c r="E61" t="str">
        <f ca="1"/>
        <v>CPDM-Moulding mc 5B Printer header ink l</v>
      </c>
      <c r="F61" t="str">
        <f ca="1"/>
        <v>KAN-23A-133A-168-5_2_B</v>
      </c>
      <c r="G61" t="str">
        <f ca="1"/>
        <v>INS</v>
      </c>
      <c r="H61" t="str">
        <f ca="1"/>
        <v>3</v>
      </c>
      <c r="I61" t="str">
        <f ca="1"/>
        <v>URAMSIN</v>
      </c>
      <c r="J61" s="34" t="str">
        <f ca="1"/>
        <v>COMP</v>
      </c>
      <c r="K61" t="str">
        <f ca="1"/>
        <v>PACKING-MOULDING PLANT</v>
      </c>
      <c r="L61">
        <f ca="1"/>
        <v>0</v>
      </c>
      <c r="M61" t="e">
        <f ca="1"/>
        <v>#N/A</v>
      </c>
      <c r="N61" t="e">
        <f ca="1"/>
        <v>#N/A</v>
      </c>
      <c r="O61" s="146">
        <f ca="1"/>
        <v>0</v>
      </c>
      <c r="P61">
        <f ca="1"/>
        <v>0</v>
      </c>
      <c r="Q61" s="146">
        <f ca="1"/>
        <v>0</v>
      </c>
      <c r="R61">
        <f ca="1"/>
        <v>0</v>
      </c>
      <c r="S61">
        <f ca="1"/>
        <v>0</v>
      </c>
      <c r="T61">
        <f ca="1"/>
        <v>0</v>
      </c>
      <c r="U61">
        <f ca="1"/>
        <v>0</v>
      </c>
      <c r="V61">
        <f ca="1"/>
        <v>0</v>
      </c>
      <c r="W61">
        <f ca="1"/>
        <v>0</v>
      </c>
      <c r="X61">
        <f ca="1"/>
        <v>0</v>
      </c>
      <c r="Y61">
        <f ca="1"/>
        <v>0</v>
      </c>
      <c r="Z61">
        <f ca="1"/>
        <v>0</v>
      </c>
      <c r="AA61">
        <f ca="1"/>
        <v>0</v>
      </c>
    </row>
    <row r="62" spans="1:27" x14ac:dyDescent="0.35">
      <c r="A62">
        <f ca="1"/>
        <v>36</v>
      </c>
      <c r="B62">
        <f ca="1"/>
        <v>1</v>
      </c>
      <c r="C62">
        <f ca="1"/>
        <v>13068938</v>
      </c>
      <c r="D62" s="146">
        <f ca="1"/>
        <v>44811</v>
      </c>
      <c r="E62" t="str">
        <f ca="1"/>
        <v>CPM- D AIR COMP. HAVING AIR END PROBLEM</v>
      </c>
      <c r="F62" t="str">
        <f ca="1"/>
        <v>KAN-23A-086A-049</v>
      </c>
      <c r="G62" t="str">
        <f ca="1"/>
        <v>MEC</v>
      </c>
      <c r="H62" t="str">
        <f ca="1"/>
        <v>3</v>
      </c>
      <c r="I62" t="str">
        <f ca="1"/>
        <v>URAMSIN</v>
      </c>
      <c r="J62" s="34" t="str">
        <f ca="1"/>
        <v>COMP</v>
      </c>
      <c r="K62" t="str">
        <f ca="1"/>
        <v>PACKING</v>
      </c>
      <c r="L62">
        <f ca="1"/>
        <v>0</v>
      </c>
      <c r="M62" t="e">
        <f ca="1"/>
        <v>#N/A</v>
      </c>
      <c r="N62" t="e">
        <f ca="1"/>
        <v>#N/A</v>
      </c>
      <c r="O62" s="146">
        <f ca="1"/>
        <v>0</v>
      </c>
      <c r="P62">
        <f ca="1"/>
        <v>44870</v>
      </c>
      <c r="Q62" s="146">
        <f ca="1"/>
        <v>0</v>
      </c>
      <c r="R62">
        <f ca="1"/>
        <v>0</v>
      </c>
      <c r="S62">
        <f ca="1"/>
        <v>0</v>
      </c>
      <c r="T62">
        <f ca="1"/>
        <v>0</v>
      </c>
      <c r="U62">
        <f ca="1"/>
        <v>0</v>
      </c>
      <c r="V62">
        <f ca="1"/>
        <v>0</v>
      </c>
      <c r="W62">
        <f ca="1"/>
        <v>0</v>
      </c>
      <c r="X62">
        <f ca="1"/>
        <v>0</v>
      </c>
      <c r="Y62">
        <f ca="1"/>
        <v>0</v>
      </c>
      <c r="Z62">
        <f ca="1"/>
        <v>0</v>
      </c>
      <c r="AA62">
        <f ca="1"/>
        <v>0</v>
      </c>
    </row>
    <row r="63" spans="1:27" x14ac:dyDescent="0.35">
      <c r="A63">
        <f ca="1"/>
        <v>18</v>
      </c>
      <c r="B63">
        <f ca="1"/>
        <v>19</v>
      </c>
      <c r="C63">
        <f ca="1"/>
        <v>13000944</v>
      </c>
      <c r="D63" s="146">
        <f ca="1"/>
        <v>44686</v>
      </c>
      <c r="E63" t="str">
        <f ca="1"/>
        <v>CPDM-BACKWASH UF seal Leakage</v>
      </c>
      <c r="F63" t="str">
        <f ca="1"/>
        <v>KAN-70A-101A-152-UF BCKWSH PMP</v>
      </c>
      <c r="G63" t="str">
        <f ca="1"/>
        <v>MEC</v>
      </c>
      <c r="H63" t="str">
        <f ca="1"/>
        <v>3</v>
      </c>
      <c r="I63" t="str">
        <f ca="1"/>
        <v>URAMSIN</v>
      </c>
      <c r="J63" s="34" t="str">
        <f ca="1"/>
        <v>COMP</v>
      </c>
      <c r="K63" t="str">
        <f ca="1"/>
        <v xml:space="preserve"> ETP</v>
      </c>
      <c r="L63">
        <f ca="1"/>
        <v>2782</v>
      </c>
      <c r="M63" t="str">
        <f ca="1"/>
        <v xml:space="preserve">Ram Shankar </v>
      </c>
      <c r="N63" t="str">
        <f ca="1"/>
        <v>MEC</v>
      </c>
      <c r="O63" s="146">
        <f ca="1"/>
        <v>44688</v>
      </c>
      <c r="P63">
        <f ca="1"/>
        <v>44870</v>
      </c>
      <c r="Q63" s="146">
        <f ca="1"/>
        <v>44688</v>
      </c>
      <c r="R63">
        <f ca="1"/>
        <v>0</v>
      </c>
      <c r="S63">
        <f ca="1"/>
        <v>0</v>
      </c>
      <c r="T63" t="str">
        <f ca="1"/>
        <v xml:space="preserve">Mechanical seal </v>
      </c>
      <c r="U63">
        <f ca="1"/>
        <v>44731</v>
      </c>
      <c r="V63">
        <f ca="1"/>
        <v>45194</v>
      </c>
      <c r="W63" t="str">
        <f ca="1"/>
        <v/>
      </c>
      <c r="X63">
        <f ca="1"/>
        <v>0</v>
      </c>
      <c r="Y63">
        <f ca="1"/>
        <v>0</v>
      </c>
      <c r="Z63">
        <f ca="1"/>
        <v>0</v>
      </c>
      <c r="AA63">
        <f ca="1"/>
        <v>0</v>
      </c>
    </row>
    <row r="64" spans="1:27" x14ac:dyDescent="0.35">
      <c r="A64">
        <f ca="1"/>
        <v>25</v>
      </c>
      <c r="B64">
        <f ca="1"/>
        <v>1</v>
      </c>
      <c r="C64">
        <f ca="1"/>
        <v>13026769</v>
      </c>
      <c r="D64" s="146">
        <f ca="1"/>
        <v>44733</v>
      </c>
      <c r="E64" t="str">
        <f ca="1"/>
        <v>CPDM-Foundation structure damage SMFT Pu</v>
      </c>
      <c r="F64" t="str">
        <f ca="1"/>
        <v>KAN-70A-101A</v>
      </c>
      <c r="G64" t="str">
        <f ca="1"/>
        <v>MEC</v>
      </c>
      <c r="H64" t="str">
        <f ca="1"/>
        <v>3</v>
      </c>
      <c r="I64" t="str">
        <f ca="1"/>
        <v>URAMSIN</v>
      </c>
      <c r="J64" s="34" t="str">
        <f ca="1"/>
        <v>COMP</v>
      </c>
      <c r="K64" t="str">
        <f ca="1"/>
        <v xml:space="preserve"> ETP</v>
      </c>
      <c r="L64">
        <f ca="1"/>
        <v>0</v>
      </c>
      <c r="M64" t="e">
        <f ca="1"/>
        <v>#N/A</v>
      </c>
      <c r="N64" t="e">
        <f ca="1"/>
        <v>#N/A</v>
      </c>
      <c r="O64" s="146">
        <f ca="1"/>
        <v>44870</v>
      </c>
      <c r="P64">
        <f ca="1"/>
        <v>0</v>
      </c>
      <c r="Q64" s="146">
        <f ca="1"/>
        <v>0</v>
      </c>
      <c r="R64">
        <f ca="1"/>
        <v>0</v>
      </c>
      <c r="S64">
        <f ca="1"/>
        <v>0</v>
      </c>
      <c r="T64" t="str">
        <f ca="1"/>
        <v xml:space="preserve">New pump , stand by motor , most important foundation damage </v>
      </c>
      <c r="U64">
        <f ca="1"/>
        <v>0</v>
      </c>
      <c r="V64">
        <f ca="1"/>
        <v>0</v>
      </c>
      <c r="W64">
        <f ca="1"/>
        <v>0</v>
      </c>
      <c r="X64">
        <f ca="1"/>
        <v>0</v>
      </c>
      <c r="Y64">
        <f ca="1"/>
        <v>0</v>
      </c>
      <c r="Z64">
        <f ca="1"/>
        <v>0</v>
      </c>
      <c r="AA64">
        <f ca="1"/>
        <v>0</v>
      </c>
    </row>
    <row r="65" spans="1:27" x14ac:dyDescent="0.35">
      <c r="A65">
        <f ca="1"/>
        <v>43</v>
      </c>
      <c r="B65">
        <f ca="1"/>
        <v>1</v>
      </c>
      <c r="C65">
        <f ca="1"/>
        <v>13093181</v>
      </c>
      <c r="D65" s="146">
        <f ca="1"/>
        <v>44856</v>
      </c>
      <c r="E65" t="str">
        <f ca="1"/>
        <v>CPM-OIL SEAL LEAKAGE IN GEARBOX CT-1 FAN</v>
      </c>
      <c r="F65" t="str">
        <f ca="1"/>
        <v>KAN-70A-120A-059-TCT_1</v>
      </c>
      <c r="G65" t="str">
        <f ca="1"/>
        <v>MEC</v>
      </c>
      <c r="H65" t="str">
        <f ca="1"/>
        <v>3</v>
      </c>
      <c r="I65" t="str">
        <f ca="1"/>
        <v>URAMSIN</v>
      </c>
      <c r="J65" s="34" t="str">
        <f ca="1"/>
        <v>COMP</v>
      </c>
      <c r="K65" t="str">
        <f ca="1"/>
        <v>BOILER-TURBINE</v>
      </c>
      <c r="L65">
        <f ca="1"/>
        <v>0</v>
      </c>
      <c r="M65" t="e">
        <f ca="1"/>
        <v>#N/A</v>
      </c>
      <c r="N65" t="e">
        <f ca="1"/>
        <v>#N/A</v>
      </c>
      <c r="O65" s="146">
        <f ca="1"/>
        <v>0</v>
      </c>
      <c r="P65">
        <f ca="1"/>
        <v>44870</v>
      </c>
      <c r="Q65" s="146">
        <f ca="1"/>
        <v>0</v>
      </c>
      <c r="R65">
        <f ca="1"/>
        <v>0</v>
      </c>
      <c r="S65">
        <f ca="1"/>
        <v>0</v>
      </c>
      <c r="T65">
        <f ca="1"/>
        <v>0</v>
      </c>
      <c r="U65">
        <f ca="1"/>
        <v>0</v>
      </c>
      <c r="V65">
        <f ca="1"/>
        <v>0</v>
      </c>
      <c r="W65">
        <f ca="1"/>
        <v>0</v>
      </c>
      <c r="X65">
        <f ca="1"/>
        <v>0</v>
      </c>
      <c r="Y65">
        <f ca="1"/>
        <v>0</v>
      </c>
      <c r="Z65">
        <f ca="1"/>
        <v>0</v>
      </c>
      <c r="AA65">
        <f ca="1"/>
        <v>0</v>
      </c>
    </row>
    <row r="66" spans="1:27" x14ac:dyDescent="0.35">
      <c r="A66">
        <f ca="1"/>
        <v>48</v>
      </c>
      <c r="B66">
        <f ca="1"/>
        <v>1</v>
      </c>
      <c r="C66">
        <f ca="1"/>
        <v>13114737</v>
      </c>
      <c r="D66" s="146">
        <f ca="1"/>
        <v>44895</v>
      </c>
      <c r="E66" t="str">
        <f ca="1"/>
        <v>CPM-TURBINE OVERHAULING TO BE DONE</v>
      </c>
      <c r="F66" t="str">
        <f ca="1"/>
        <v>KAN-70A-120A</v>
      </c>
      <c r="G66" t="str">
        <f ca="1"/>
        <v>MEC</v>
      </c>
      <c r="H66" t="str">
        <f ca="1"/>
        <v>3</v>
      </c>
      <c r="I66" t="str">
        <f ca="1"/>
        <v>URAMSIN</v>
      </c>
      <c r="J66" s="34" t="str">
        <f ca="1"/>
        <v>COMP</v>
      </c>
      <c r="K66" t="str">
        <f ca="1"/>
        <v>BOILER-TURBINE</v>
      </c>
      <c r="L66">
        <f ca="1"/>
        <v>0</v>
      </c>
      <c r="M66" t="e">
        <f ca="1"/>
        <v>#N/A</v>
      </c>
      <c r="N66" t="e">
        <f ca="1"/>
        <v>#N/A</v>
      </c>
      <c r="O66" s="146">
        <f ca="1"/>
        <v>0</v>
      </c>
      <c r="P66">
        <f ca="1"/>
        <v>0</v>
      </c>
      <c r="Q66" s="146">
        <f ca="1"/>
        <v>0</v>
      </c>
      <c r="R66">
        <f ca="1"/>
        <v>0</v>
      </c>
      <c r="S66">
        <f ca="1"/>
        <v>0</v>
      </c>
      <c r="T66">
        <f ca="1"/>
        <v>0</v>
      </c>
      <c r="U66">
        <f ca="1"/>
        <v>0</v>
      </c>
      <c r="V66">
        <f ca="1"/>
        <v>0</v>
      </c>
      <c r="W66">
        <f ca="1"/>
        <v>0</v>
      </c>
      <c r="X66">
        <f ca="1"/>
        <v>0</v>
      </c>
      <c r="Y66">
        <f ca="1"/>
        <v>0</v>
      </c>
      <c r="Z66">
        <f ca="1"/>
        <v>0</v>
      </c>
      <c r="AA66">
        <f ca="1"/>
        <v>0</v>
      </c>
    </row>
    <row r="67" spans="1:27" x14ac:dyDescent="0.35">
      <c r="A67">
        <f ca="1"/>
        <v>12</v>
      </c>
      <c r="B67">
        <f ca="1"/>
        <v>15</v>
      </c>
      <c r="C67">
        <f ca="1"/>
        <v>13180332</v>
      </c>
      <c r="D67" s="146">
        <f ca="1"/>
        <v>45007</v>
      </c>
      <c r="E67" t="str">
        <f ca="1"/>
        <v>CPDM-26P02D-1 800 TPD seal leakage(Circulation Pump)</v>
      </c>
      <c r="F67" t="str">
        <f ca="1"/>
        <v>KAN-20A-032A</v>
      </c>
      <c r="G67" t="str">
        <f ca="1"/>
        <v>MEC</v>
      </c>
      <c r="H67" t="str">
        <f ca="1"/>
        <v>3</v>
      </c>
      <c r="I67" t="str">
        <f ca="1"/>
        <v>URAMSIN</v>
      </c>
      <c r="J67" s="34" t="str">
        <f ca="1"/>
        <v>COMP</v>
      </c>
      <c r="K67" t="str">
        <f ca="1"/>
        <v>REFINERY-BLEACHING PHYSICAL REFINERY 800 TPD</v>
      </c>
      <c r="L67">
        <f ca="1"/>
        <v>2783</v>
      </c>
      <c r="M67" t="str">
        <f ca="1"/>
        <v>Vipul</v>
      </c>
      <c r="N67" t="str">
        <f ca="1"/>
        <v>MEC</v>
      </c>
      <c r="O67" s="146">
        <f ca="1"/>
        <v>45028</v>
      </c>
      <c r="P67">
        <f ca="1"/>
        <v>0</v>
      </c>
      <c r="Q67" s="146">
        <f ca="1"/>
        <v>45028</v>
      </c>
      <c r="R67">
        <f ca="1"/>
        <v>3</v>
      </c>
      <c r="S67" t="str">
        <f ca="1"/>
        <v xml:space="preserve">Trail pending </v>
      </c>
      <c r="T67">
        <f ca="1"/>
        <v>0</v>
      </c>
      <c r="U67">
        <f ca="1"/>
        <v>0</v>
      </c>
      <c r="V67">
        <f ca="1"/>
        <v>0</v>
      </c>
      <c r="W67">
        <f ca="1"/>
        <v>0</v>
      </c>
      <c r="X67">
        <f ca="1"/>
        <v>0</v>
      </c>
      <c r="Y67">
        <f ca="1"/>
        <v>0</v>
      </c>
      <c r="Z67">
        <f ca="1"/>
        <v>0</v>
      </c>
      <c r="AA67">
        <f ca="1"/>
        <v>0</v>
      </c>
    </row>
    <row r="68" spans="1:27" x14ac:dyDescent="0.35">
      <c r="A68">
        <f ca="1"/>
        <v>12</v>
      </c>
      <c r="B68">
        <f ca="1"/>
        <v>12</v>
      </c>
      <c r="C68">
        <f ca="1"/>
        <v>13180333</v>
      </c>
      <c r="D68" s="146">
        <f ca="1"/>
        <v>45007</v>
      </c>
      <c r="E68" t="str">
        <f ca="1"/>
        <v>CPM-26P02A-1 slurry pump seal leakage 80</v>
      </c>
      <c r="F68" t="str">
        <f ca="1"/>
        <v>KAN-20A-032A</v>
      </c>
      <c r="G68" t="str">
        <f ca="1"/>
        <v>MEC</v>
      </c>
      <c r="H68" t="str">
        <f ca="1"/>
        <v>3</v>
      </c>
      <c r="I68" t="str">
        <f ca="1"/>
        <v>URAMSIN</v>
      </c>
      <c r="J68" s="34" t="str">
        <f ca="1"/>
        <v>COMP</v>
      </c>
      <c r="K68" t="str">
        <f ca="1"/>
        <v>REFINERY-BLEACHING PHYSICAL REFINERY 800 TPD</v>
      </c>
      <c r="L68">
        <f ca="1"/>
        <v>2785</v>
      </c>
      <c r="M68" t="str">
        <f ca="1"/>
        <v>Manu</v>
      </c>
      <c r="N68" t="str">
        <f ca="1"/>
        <v>MEC</v>
      </c>
      <c r="O68" s="146">
        <f ca="1"/>
        <v>45009</v>
      </c>
      <c r="P68">
        <f ca="1"/>
        <v>0</v>
      </c>
      <c r="Q68" s="146">
        <f ca="1"/>
        <v>45009</v>
      </c>
      <c r="R68">
        <f ca="1"/>
        <v>4</v>
      </c>
      <c r="S68" t="str">
        <f ca="1"/>
        <v xml:space="preserve">Need to print work order </v>
      </c>
      <c r="T68">
        <f ca="1"/>
        <v>0</v>
      </c>
      <c r="U68">
        <f ca="1"/>
        <v>0</v>
      </c>
      <c r="V68">
        <f ca="1"/>
        <v>0</v>
      </c>
      <c r="W68">
        <f ca="1"/>
        <v>0</v>
      </c>
      <c r="X68">
        <f ca="1"/>
        <v>0</v>
      </c>
      <c r="Y68">
        <f ca="1"/>
        <v>0</v>
      </c>
      <c r="Z68">
        <f ca="1"/>
        <v>0</v>
      </c>
      <c r="AA68">
        <f ca="1"/>
        <v>0</v>
      </c>
    </row>
    <row r="69" spans="1:27" x14ac:dyDescent="0.35">
      <c r="A69">
        <f ca="1"/>
        <v>7</v>
      </c>
      <c r="B69">
        <f ca="1"/>
        <v>1</v>
      </c>
      <c r="C69">
        <f ca="1"/>
        <v>13159778</v>
      </c>
      <c r="D69" s="146">
        <f ca="1"/>
        <v>44973</v>
      </c>
      <c r="E69" t="str">
        <f ca="1"/>
        <v>CPM- HOT FATTY PUMP NRV LEAKAGE</v>
      </c>
      <c r="F69" t="str">
        <f ca="1"/>
        <v>KAN-20A-031B</v>
      </c>
      <c r="G69" t="str">
        <f ca="1"/>
        <v>MEC</v>
      </c>
      <c r="H69" t="str">
        <f ca="1"/>
        <v>3</v>
      </c>
      <c r="I69" t="str">
        <f ca="1"/>
        <v>URAMSIN</v>
      </c>
      <c r="J69" s="34" t="str">
        <f ca="1"/>
        <v>COMP</v>
      </c>
      <c r="K69" t="str">
        <f ca="1"/>
        <v>REFINERY-DEODERIZATION CHEMICAL REFINERY 600 TPD</v>
      </c>
      <c r="L69">
        <f ca="1"/>
        <v>0</v>
      </c>
      <c r="M69" t="e">
        <f ca="1"/>
        <v>#N/A</v>
      </c>
      <c r="N69" t="e">
        <f ca="1"/>
        <v>#N/A</v>
      </c>
      <c r="O69" s="146">
        <f ca="1"/>
        <v>0</v>
      </c>
      <c r="P69">
        <f ca="1"/>
        <v>0</v>
      </c>
      <c r="Q69" s="146">
        <f ca="1"/>
        <v>0</v>
      </c>
      <c r="R69">
        <f ca="1"/>
        <v>0</v>
      </c>
      <c r="S69" t="str">
        <f ca="1"/>
        <v xml:space="preserve">No job </v>
      </c>
      <c r="T69">
        <f ca="1"/>
        <v>0</v>
      </c>
      <c r="U69">
        <f ca="1"/>
        <v>0</v>
      </c>
      <c r="V69">
        <f ca="1"/>
        <v>0</v>
      </c>
      <c r="W69">
        <f ca="1"/>
        <v>0</v>
      </c>
      <c r="X69">
        <f ca="1"/>
        <v>0</v>
      </c>
      <c r="Y69">
        <f ca="1"/>
        <v>0</v>
      </c>
      <c r="Z69">
        <f ca="1"/>
        <v>0</v>
      </c>
      <c r="AA69">
        <f ca="1"/>
        <v>0</v>
      </c>
    </row>
    <row r="70" spans="1:27" x14ac:dyDescent="0.35">
      <c r="A70">
        <f ca="1"/>
        <v>49</v>
      </c>
      <c r="B70">
        <f ca="1"/>
        <v>1</v>
      </c>
      <c r="C70">
        <f ca="1"/>
        <v>13117114</v>
      </c>
      <c r="D70" s="146">
        <f ca="1"/>
        <v>44900</v>
      </c>
      <c r="E70" t="str">
        <f ca="1"/>
        <v>CPM-Slightly LKS in AOP hot fatty acid p</v>
      </c>
      <c r="F70" t="str">
        <f ca="1"/>
        <v>KAN-20A-031A</v>
      </c>
      <c r="G70" t="str">
        <f ca="1"/>
        <v>MEC</v>
      </c>
      <c r="H70" t="str">
        <f ca="1"/>
        <v>4</v>
      </c>
      <c r="I70" t="str">
        <f ca="1"/>
        <v>URAMSIN</v>
      </c>
      <c r="J70" s="34" t="str">
        <f ca="1"/>
        <v>COMP</v>
      </c>
      <c r="K70" t="str">
        <f ca="1"/>
        <v>REFINERY-DEODERIZATION PHYSICAL REFINERY 800 TPD</v>
      </c>
      <c r="L70">
        <f ca="1"/>
        <v>0</v>
      </c>
      <c r="M70" t="e">
        <f ca="1"/>
        <v>#N/A</v>
      </c>
      <c r="N70" t="e">
        <f ca="1"/>
        <v>#N/A</v>
      </c>
      <c r="O70" s="146">
        <f ca="1"/>
        <v>44989</v>
      </c>
      <c r="P70">
        <f ca="1"/>
        <v>0</v>
      </c>
      <c r="Q70" s="146">
        <f ca="1"/>
        <v>0</v>
      </c>
      <c r="R70">
        <f ca="1"/>
        <v>0</v>
      </c>
      <c r="S70">
        <f ca="1"/>
        <v>0</v>
      </c>
      <c r="T70">
        <f ca="1"/>
        <v>0</v>
      </c>
      <c r="U70">
        <f ca="1"/>
        <v>0</v>
      </c>
      <c r="V70">
        <f ca="1"/>
        <v>0</v>
      </c>
      <c r="W70">
        <f ca="1"/>
        <v>0</v>
      </c>
      <c r="X70">
        <f ca="1"/>
        <v>0</v>
      </c>
      <c r="Y70">
        <f ca="1"/>
        <v>0</v>
      </c>
      <c r="Z70">
        <f ca="1"/>
        <v>0</v>
      </c>
      <c r="AA70">
        <f ca="1"/>
        <v>0</v>
      </c>
    </row>
    <row r="71" spans="1:27" x14ac:dyDescent="0.35">
      <c r="A71">
        <f ca="1"/>
        <v>10</v>
      </c>
      <c r="B71">
        <f ca="1"/>
        <v>11</v>
      </c>
      <c r="C71">
        <f ca="1"/>
        <v>13171421</v>
      </c>
      <c r="D71" s="146">
        <f ca="1"/>
        <v>44994</v>
      </c>
      <c r="E71" t="str">
        <f ca="1"/>
        <v>CPM-800TPD Dearator seal pump leakage dr</v>
      </c>
      <c r="F71" t="str">
        <f ca="1"/>
        <v>KAN-20A-031A</v>
      </c>
      <c r="G71" t="str">
        <f ca="1"/>
        <v>MEC</v>
      </c>
      <c r="H71" t="str">
        <f ca="1"/>
        <v>3</v>
      </c>
      <c r="I71" t="str">
        <f ca="1"/>
        <v>URAMSIN</v>
      </c>
      <c r="J71" s="34" t="str">
        <f ca="1"/>
        <v>COMP</v>
      </c>
      <c r="K71" t="str">
        <f ca="1"/>
        <v>REFINERY-DEODERIZATION PHYSICAL REFINERY 800 TPD</v>
      </c>
      <c r="L71">
        <f ca="1"/>
        <v>2784</v>
      </c>
      <c r="M71" t="str">
        <f ca="1"/>
        <v>Jignesh</v>
      </c>
      <c r="N71" t="str">
        <f ca="1"/>
        <v>MEC</v>
      </c>
      <c r="O71" s="146">
        <f ca="1"/>
        <v>44995</v>
      </c>
      <c r="P71">
        <f ca="1"/>
        <v>44996</v>
      </c>
      <c r="Q71" s="146">
        <f ca="1"/>
        <v>44996</v>
      </c>
      <c r="R71">
        <f ca="1"/>
        <v>2</v>
      </c>
      <c r="S71">
        <f ca="1"/>
        <v>0</v>
      </c>
      <c r="T71">
        <f ca="1"/>
        <v>0</v>
      </c>
      <c r="U71">
        <f ca="1"/>
        <v>0</v>
      </c>
      <c r="V71">
        <f ca="1"/>
        <v>0</v>
      </c>
      <c r="W71">
        <f ca="1"/>
        <v>0</v>
      </c>
      <c r="X71">
        <f ca="1"/>
        <v>0</v>
      </c>
      <c r="Y71">
        <f ca="1"/>
        <v>0</v>
      </c>
      <c r="Z71">
        <f ca="1"/>
        <v>0</v>
      </c>
      <c r="AA71" t="str">
        <f ca="1"/>
        <v>REP</v>
      </c>
    </row>
    <row r="72" spans="1:27" x14ac:dyDescent="0.35">
      <c r="A72">
        <f ca="1"/>
        <v>10</v>
      </c>
      <c r="B72">
        <f ca="1"/>
        <v>11</v>
      </c>
      <c r="C72">
        <f ca="1"/>
        <v>13171421</v>
      </c>
      <c r="D72" s="146">
        <f ca="1"/>
        <v>44994</v>
      </c>
      <c r="E72" t="str">
        <f ca="1"/>
        <v>CPM-800TPD Dearator seal pump leakage dr</v>
      </c>
      <c r="F72" t="str">
        <f ca="1"/>
        <v>KAN-20A-031A</v>
      </c>
      <c r="G72" t="str">
        <f ca="1"/>
        <v>MEC</v>
      </c>
      <c r="H72" t="str">
        <f ca="1"/>
        <v>3</v>
      </c>
      <c r="I72" t="str">
        <f ca="1"/>
        <v>URAMSIN</v>
      </c>
      <c r="J72" s="34" t="str">
        <f ca="1"/>
        <v>COMP</v>
      </c>
      <c r="K72" t="str">
        <f ca="1"/>
        <v>REFINERY-DEODERIZATION PHYSICAL REFINERY 800 TPD</v>
      </c>
      <c r="L72">
        <f ca="1"/>
        <v>2781</v>
      </c>
      <c r="M72" t="str">
        <f ca="1"/>
        <v>Bhim Rao</v>
      </c>
      <c r="N72" t="str">
        <f ca="1"/>
        <v>MEC</v>
      </c>
      <c r="O72" s="146">
        <f ca="1"/>
        <v>44995</v>
      </c>
      <c r="P72">
        <f ca="1"/>
        <v>44996</v>
      </c>
      <c r="Q72" s="146">
        <f ca="1"/>
        <v>44996</v>
      </c>
      <c r="R72">
        <f ca="1"/>
        <v>2</v>
      </c>
      <c r="S72">
        <f ca="1"/>
        <v>0</v>
      </c>
      <c r="T72">
        <f ca="1"/>
        <v>0</v>
      </c>
      <c r="U72">
        <f ca="1"/>
        <v>0</v>
      </c>
      <c r="V72">
        <f ca="1"/>
        <v>0</v>
      </c>
      <c r="W72">
        <f ca="1"/>
        <v>0</v>
      </c>
      <c r="X72">
        <f ca="1"/>
        <v>0</v>
      </c>
      <c r="Y72">
        <f ca="1"/>
        <v>0</v>
      </c>
      <c r="Z72">
        <f ca="1"/>
        <v>0</v>
      </c>
      <c r="AA72" t="str">
        <f ca="1"/>
        <v>REP</v>
      </c>
    </row>
    <row r="73" spans="1:27" x14ac:dyDescent="0.35">
      <c r="A73">
        <f ca="1"/>
        <v>10</v>
      </c>
      <c r="B73">
        <f ca="1"/>
        <v>11</v>
      </c>
      <c r="C73">
        <f ca="1"/>
        <v>13171422</v>
      </c>
      <c r="D73" s="146">
        <f ca="1"/>
        <v>44994</v>
      </c>
      <c r="E73" t="str">
        <f ca="1"/>
        <v>CPM-800 27P04-1 pump leakage from Discha</v>
      </c>
      <c r="F73" t="str">
        <f ca="1"/>
        <v>KAN-20A-031A</v>
      </c>
      <c r="G73" t="str">
        <f ca="1"/>
        <v>MEC</v>
      </c>
      <c r="H73" t="str">
        <f ca="1"/>
        <v>3</v>
      </c>
      <c r="I73" t="str">
        <f ca="1"/>
        <v>URAMSIN</v>
      </c>
      <c r="J73" s="34" t="str">
        <f ca="1"/>
        <v>COMP</v>
      </c>
      <c r="K73" t="str">
        <f ca="1"/>
        <v>REFINERY-DEODERIZATION PHYSICAL REFINERY 800 TPD</v>
      </c>
      <c r="L73">
        <f ca="1"/>
        <v>2781</v>
      </c>
      <c r="M73" t="str">
        <f ca="1"/>
        <v>Bhim Rao</v>
      </c>
      <c r="N73" t="str">
        <f ca="1"/>
        <v>MEC</v>
      </c>
      <c r="O73" s="146">
        <f ca="1"/>
        <v>45000</v>
      </c>
      <c r="P73">
        <f ca="1"/>
        <v>0</v>
      </c>
      <c r="Q73" s="146">
        <f ca="1"/>
        <v>45000</v>
      </c>
      <c r="R73">
        <f ca="1"/>
        <v>2.5</v>
      </c>
      <c r="S73">
        <f ca="1"/>
        <v>0</v>
      </c>
      <c r="T73">
        <f ca="1"/>
        <v>0</v>
      </c>
      <c r="U73">
        <f ca="1"/>
        <v>0</v>
      </c>
      <c r="V73">
        <f ca="1"/>
        <v>0</v>
      </c>
      <c r="W73">
        <f ca="1"/>
        <v>0</v>
      </c>
      <c r="X73">
        <f ca="1"/>
        <v>0</v>
      </c>
      <c r="Y73">
        <f ca="1"/>
        <v>0</v>
      </c>
      <c r="Z73">
        <f ca="1"/>
        <v>0</v>
      </c>
      <c r="AA73">
        <f ca="1"/>
        <v>0</v>
      </c>
    </row>
    <row r="74" spans="1:27" x14ac:dyDescent="0.35">
      <c r="A74">
        <f ca="1"/>
        <v>10</v>
      </c>
      <c r="B74">
        <f ca="1"/>
        <v>11</v>
      </c>
      <c r="C74" s="10">
        <f ca="1"/>
        <v>13171423</v>
      </c>
      <c r="D74" s="43">
        <f ca="1"/>
        <v>44994</v>
      </c>
      <c r="E74" s="10" t="str">
        <f ca="1"/>
        <v>CPM-800 TPD distilate pump seal leakage</v>
      </c>
      <c r="F74" s="10" t="str">
        <f ca="1"/>
        <v>KAN-20A-031A</v>
      </c>
      <c r="G74" s="10" t="str">
        <f ca="1"/>
        <v>MEC</v>
      </c>
      <c r="H74" s="10" t="str">
        <f ca="1"/>
        <v>3</v>
      </c>
      <c r="I74" s="10" t="str">
        <f ca="1"/>
        <v>URAMSIN</v>
      </c>
      <c r="J74" s="25" t="str">
        <f ca="1"/>
        <v>COMP</v>
      </c>
      <c r="K74" s="10" t="str">
        <f ca="1"/>
        <v>REFINERY-DEODERIZATION PHYSICAL REFINERY 800 TPD</v>
      </c>
      <c r="L74" s="10">
        <f ca="1"/>
        <v>2781</v>
      </c>
      <c r="M74" s="10" t="str">
        <f ca="1"/>
        <v>Bhim Rao</v>
      </c>
      <c r="N74" s="10" t="str">
        <f ca="1"/>
        <v>MEC</v>
      </c>
      <c r="O74" s="43">
        <f ca="1"/>
        <v>44996</v>
      </c>
      <c r="P74" s="10">
        <f ca="1"/>
        <v>44997</v>
      </c>
      <c r="Q74" s="43">
        <f ca="1"/>
        <v>44996</v>
      </c>
      <c r="R74" s="10">
        <f ca="1"/>
        <v>3</v>
      </c>
      <c r="S74" s="10">
        <f ca="1"/>
        <v>0</v>
      </c>
      <c r="T74">
        <f ca="1"/>
        <v>0</v>
      </c>
      <c r="U74">
        <f ca="1"/>
        <v>0</v>
      </c>
      <c r="V74">
        <f ca="1"/>
        <v>0</v>
      </c>
      <c r="W74">
        <f ca="1"/>
        <v>0</v>
      </c>
      <c r="X74">
        <f ca="1"/>
        <v>0</v>
      </c>
      <c r="Y74">
        <f ca="1"/>
        <v>0</v>
      </c>
      <c r="Z74">
        <f ca="1"/>
        <v>0</v>
      </c>
      <c r="AA74" t="str">
        <f ca="1"/>
        <v>REP</v>
      </c>
    </row>
    <row r="75" spans="1:27" x14ac:dyDescent="0.35">
      <c r="A75">
        <f ca="1"/>
        <v>10</v>
      </c>
      <c r="B75">
        <f ca="1"/>
        <v>11</v>
      </c>
      <c r="C75">
        <f ca="1"/>
        <v>13171423</v>
      </c>
      <c r="D75" s="146">
        <f ca="1"/>
        <v>44994</v>
      </c>
      <c r="E75" t="str">
        <f ca="1"/>
        <v>CPM-800 TPD distilate pump seal leakage</v>
      </c>
      <c r="F75" t="str">
        <f ca="1"/>
        <v>KAN-20A-031A</v>
      </c>
      <c r="G75" t="str">
        <f ca="1"/>
        <v>MEC</v>
      </c>
      <c r="H75" t="str">
        <f ca="1"/>
        <v>3</v>
      </c>
      <c r="I75" t="str">
        <f ca="1"/>
        <v>URAMSIN</v>
      </c>
      <c r="J75" s="34" t="str">
        <f ca="1"/>
        <v>COMP</v>
      </c>
      <c r="K75" t="str">
        <f ca="1"/>
        <v>REFINERY-DEODERIZATION PHYSICAL REFINERY 800 TPD</v>
      </c>
      <c r="L75">
        <f ca="1"/>
        <v>2784</v>
      </c>
      <c r="M75" t="str">
        <f ca="1"/>
        <v>Jignesh</v>
      </c>
      <c r="N75" t="str">
        <f ca="1"/>
        <v>MEC</v>
      </c>
      <c r="O75" s="146">
        <f ca="1"/>
        <v>44996</v>
      </c>
      <c r="P75">
        <f ca="1"/>
        <v>44997</v>
      </c>
      <c r="Q75" s="146">
        <f ca="1"/>
        <v>44996</v>
      </c>
      <c r="R75">
        <f ca="1"/>
        <v>3</v>
      </c>
      <c r="S75">
        <f ca="1"/>
        <v>0</v>
      </c>
      <c r="T75">
        <f ca="1"/>
        <v>0</v>
      </c>
      <c r="U75">
        <f ca="1"/>
        <v>0</v>
      </c>
      <c r="V75">
        <f ca="1"/>
        <v>0</v>
      </c>
      <c r="W75">
        <f ca="1"/>
        <v>0</v>
      </c>
      <c r="X75">
        <f ca="1"/>
        <v>0</v>
      </c>
      <c r="Y75">
        <f ca="1"/>
        <v>0</v>
      </c>
      <c r="Z75">
        <f ca="1"/>
        <v>0</v>
      </c>
      <c r="AA75" t="str">
        <f ca="1"/>
        <v>REP</v>
      </c>
    </row>
    <row r="76" spans="1:27" x14ac:dyDescent="0.35">
      <c r="A76">
        <f ca="1"/>
        <v>6</v>
      </c>
      <c r="B76">
        <f ca="1"/>
        <v>1</v>
      </c>
      <c r="C76">
        <f ca="1"/>
        <v>13152559</v>
      </c>
      <c r="D76" s="146">
        <f ca="1"/>
        <v>44963</v>
      </c>
      <c r="E76" t="str">
        <f ca="1"/>
        <v>CPM-Samaphan line no 4 connecting rod be</v>
      </c>
      <c r="F76" t="str">
        <f ca="1"/>
        <v>KAN-23A</v>
      </c>
      <c r="G76" t="str">
        <f ca="1"/>
        <v>MEC</v>
      </c>
      <c r="H76" t="str">
        <f ca="1"/>
        <v>3</v>
      </c>
      <c r="I76" t="str">
        <f ca="1"/>
        <v>URAMSIN</v>
      </c>
      <c r="J76" s="34" t="str">
        <f ca="1"/>
        <v>COMP</v>
      </c>
      <c r="K76" t="str">
        <f ca="1"/>
        <v>PACKING</v>
      </c>
      <c r="L76">
        <f ca="1"/>
        <v>3070</v>
      </c>
      <c r="M76" t="str">
        <f ca="1"/>
        <v>Mahesh</v>
      </c>
      <c r="N76" t="str">
        <f ca="1"/>
        <v>MEC</v>
      </c>
      <c r="O76" s="146">
        <f ca="1"/>
        <v>44962</v>
      </c>
      <c r="P76">
        <f ca="1"/>
        <v>0</v>
      </c>
      <c r="Q76" s="146">
        <f ca="1"/>
        <v>0</v>
      </c>
      <c r="R76">
        <f ca="1"/>
        <v>0</v>
      </c>
      <c r="S76">
        <f ca="1"/>
        <v>0</v>
      </c>
      <c r="T76">
        <f ca="1"/>
        <v>0</v>
      </c>
      <c r="U76">
        <f ca="1"/>
        <v>0</v>
      </c>
      <c r="V76">
        <f ca="1"/>
        <v>0</v>
      </c>
      <c r="W76">
        <f ca="1"/>
        <v>0</v>
      </c>
      <c r="X76">
        <f ca="1"/>
        <v>0</v>
      </c>
      <c r="Y76">
        <f ca="1"/>
        <v>0</v>
      </c>
      <c r="Z76">
        <f ca="1"/>
        <v>0</v>
      </c>
      <c r="AA76">
        <f ca="1"/>
        <v>0</v>
      </c>
    </row>
    <row r="77" spans="1:27" x14ac:dyDescent="0.35">
      <c r="A77">
        <f ca="1"/>
        <v>10</v>
      </c>
      <c r="B77">
        <f ca="1"/>
        <v>11</v>
      </c>
      <c r="C77" s="10">
        <f ca="1"/>
        <v>13171423</v>
      </c>
      <c r="D77" s="43">
        <f ca="1"/>
        <v>44994</v>
      </c>
      <c r="E77" s="10" t="str">
        <f ca="1"/>
        <v>CPM-800 TPD distilate pump seal leakage</v>
      </c>
      <c r="F77" s="10" t="str">
        <f ca="1"/>
        <v>KAN-20A-031A</v>
      </c>
      <c r="G77" s="10" t="str">
        <f ca="1"/>
        <v>MEC</v>
      </c>
      <c r="H77" s="10" t="str">
        <f ca="1"/>
        <v>3</v>
      </c>
      <c r="I77" s="10" t="str">
        <f ca="1"/>
        <v>URAMSIN</v>
      </c>
      <c r="J77" s="25" t="str">
        <f ca="1"/>
        <v>COMP</v>
      </c>
      <c r="K77" s="10" t="str">
        <f ca="1"/>
        <v>REFINERY-DEODERIZATION PHYSICAL REFINERY 800 TPD</v>
      </c>
      <c r="L77" s="10">
        <f ca="1"/>
        <v>3347</v>
      </c>
      <c r="M77" s="10" t="str">
        <f ca="1"/>
        <v>Debabrata</v>
      </c>
      <c r="N77" s="10" t="str">
        <f ca="1"/>
        <v>MEC</v>
      </c>
      <c r="O77" s="43">
        <f ca="1"/>
        <v>44996</v>
      </c>
      <c r="P77" s="10">
        <f ca="1"/>
        <v>44997</v>
      </c>
      <c r="Q77" s="43">
        <f ca="1"/>
        <v>44996</v>
      </c>
      <c r="R77" s="10">
        <f ca="1"/>
        <v>3</v>
      </c>
      <c r="S77" s="10">
        <f ca="1"/>
        <v>0</v>
      </c>
      <c r="T77">
        <f ca="1"/>
        <v>0</v>
      </c>
      <c r="U77">
        <f ca="1"/>
        <v>0</v>
      </c>
      <c r="V77">
        <f ca="1"/>
        <v>0</v>
      </c>
      <c r="W77">
        <f ca="1"/>
        <v>0</v>
      </c>
      <c r="X77">
        <f ca="1"/>
        <v>0</v>
      </c>
      <c r="Y77">
        <f ca="1"/>
        <v>0</v>
      </c>
      <c r="Z77">
        <f ca="1"/>
        <v>0</v>
      </c>
      <c r="AA77" t="str">
        <f ca="1"/>
        <v>REP</v>
      </c>
    </row>
    <row r="78" spans="1:27" x14ac:dyDescent="0.35">
      <c r="A78">
        <f ca="1"/>
        <v>9</v>
      </c>
      <c r="B78" t="str">
        <f ca="1"/>
        <v/>
      </c>
      <c r="C78" s="10">
        <f ca="1"/>
        <v>13167752</v>
      </c>
      <c r="D78" s="43">
        <f ca="1"/>
        <v>44987</v>
      </c>
      <c r="E78" s="10" t="str">
        <f ca="1"/>
        <v>CPM-35T9 pump 150TPD HYD pump seal leaka</v>
      </c>
      <c r="F78" s="10" t="str">
        <f ca="1"/>
        <v>KAN-20A-030A</v>
      </c>
      <c r="G78" s="10" t="str">
        <f ca="1"/>
        <v>MEC</v>
      </c>
      <c r="H78" s="10" t="str">
        <f ca="1"/>
        <v>3</v>
      </c>
      <c r="I78" s="10" t="str">
        <f ca="1"/>
        <v>URAMSIN</v>
      </c>
      <c r="J78" s="25" t="str">
        <f ca="1"/>
        <v>CANCEL</v>
      </c>
      <c r="K78" s="10" t="str">
        <f ca="1"/>
        <v>REFINERY-HYDROGENATION 150 TPD</v>
      </c>
      <c r="L78" s="10">
        <f ca="1"/>
        <v>0</v>
      </c>
      <c r="M78" s="10" t="e">
        <f ca="1"/>
        <v>#N/A</v>
      </c>
      <c r="N78" s="10" t="e">
        <f ca="1"/>
        <v>#N/A</v>
      </c>
      <c r="O78" s="43">
        <f ca="1"/>
        <v>44989</v>
      </c>
      <c r="P78" s="10">
        <f ca="1"/>
        <v>0</v>
      </c>
      <c r="Q78" s="43">
        <f ca="1"/>
        <v>0</v>
      </c>
      <c r="R78" s="10">
        <f ca="1"/>
        <v>0</v>
      </c>
      <c r="S78" s="10">
        <f ca="1"/>
        <v>0</v>
      </c>
      <c r="T78">
        <f ca="1"/>
        <v>0</v>
      </c>
      <c r="U78">
        <f ca="1"/>
        <v>0</v>
      </c>
      <c r="V78">
        <f ca="1"/>
        <v>0</v>
      </c>
      <c r="W78">
        <f ca="1"/>
        <v>0</v>
      </c>
      <c r="X78">
        <f ca="1"/>
        <v>0</v>
      </c>
      <c r="Y78">
        <f ca="1"/>
        <v>0</v>
      </c>
      <c r="Z78">
        <f ca="1"/>
        <v>0</v>
      </c>
      <c r="AA78">
        <f ca="1"/>
        <v>0</v>
      </c>
    </row>
    <row r="79" spans="1:27" x14ac:dyDescent="0.35">
      <c r="A79">
        <f ca="1"/>
        <v>48</v>
      </c>
      <c r="B79">
        <f ca="1"/>
        <v>1</v>
      </c>
      <c r="C79">
        <f ca="1"/>
        <v>12912571</v>
      </c>
      <c r="D79" s="146">
        <f ca="1"/>
        <v>44522</v>
      </c>
      <c r="E79" t="str">
        <f ca="1"/>
        <v>CPM- HCL TANK TOP SIDE FRAME DAMAGED AND</v>
      </c>
      <c r="F79" t="str">
        <f ca="1"/>
        <v>KAN-70A-098A-196-HCL</v>
      </c>
      <c r="G79" t="str">
        <f ca="1"/>
        <v>MEC</v>
      </c>
      <c r="H79" t="str">
        <f ca="1"/>
        <v>3</v>
      </c>
      <c r="I79" t="str">
        <f ca="1"/>
        <v>URAMSIN</v>
      </c>
      <c r="J79" s="34" t="str">
        <f ca="1"/>
        <v>COMP</v>
      </c>
      <c r="K79" t="str">
        <f ca="1"/>
        <v>BOILER-WATER TREATMENT PLANT WTP</v>
      </c>
      <c r="L79">
        <f ca="1"/>
        <v>0</v>
      </c>
      <c r="M79" t="e">
        <f ca="1"/>
        <v>#N/A</v>
      </c>
      <c r="N79" t="e">
        <f ca="1"/>
        <v>#N/A</v>
      </c>
      <c r="O79" s="146">
        <f ca="1"/>
        <v>44870</v>
      </c>
      <c r="P79">
        <f ca="1"/>
        <v>0</v>
      </c>
      <c r="Q79" s="146">
        <f ca="1"/>
        <v>0</v>
      </c>
      <c r="R79">
        <f ca="1"/>
        <v>0</v>
      </c>
      <c r="S79" t="str">
        <f ca="1"/>
        <v xml:space="preserve">HCL Tank not in use </v>
      </c>
      <c r="T79">
        <f ca="1"/>
        <v>0</v>
      </c>
      <c r="U79">
        <f ca="1"/>
        <v>0</v>
      </c>
      <c r="V79">
        <f ca="1"/>
        <v>45194</v>
      </c>
      <c r="W79">
        <f ca="1"/>
        <v>0</v>
      </c>
      <c r="X79">
        <f ca="1"/>
        <v>0</v>
      </c>
      <c r="Y79">
        <f ca="1"/>
        <v>0</v>
      </c>
      <c r="Z79">
        <f ca="1"/>
        <v>0</v>
      </c>
      <c r="AA79">
        <f ca="1"/>
        <v>0</v>
      </c>
    </row>
    <row r="80" spans="1:27" x14ac:dyDescent="0.35">
      <c r="A80">
        <f ca="1"/>
        <v>10</v>
      </c>
      <c r="B80">
        <f ca="1"/>
        <v>1</v>
      </c>
      <c r="C80" s="10">
        <f ca="1"/>
        <v>13172204</v>
      </c>
      <c r="D80" s="43">
        <f ca="1"/>
        <v>44995</v>
      </c>
      <c r="E80" s="10" t="str">
        <f ca="1"/>
        <v>CPDM-packing lift maintenance</v>
      </c>
      <c r="F80" s="10" t="str">
        <f ca="1"/>
        <v>KAN-23A-070A</v>
      </c>
      <c r="G80" s="10" t="str">
        <f ca="1"/>
        <v>MEC</v>
      </c>
      <c r="H80" s="10" t="str">
        <f ca="1"/>
        <v>3</v>
      </c>
      <c r="I80" s="10" t="str">
        <f ca="1"/>
        <v>URAMSIN</v>
      </c>
      <c r="J80" s="25" t="str">
        <f ca="1"/>
        <v>COMP</v>
      </c>
      <c r="K80" s="10" t="str">
        <f ca="1"/>
        <v>PACKING</v>
      </c>
      <c r="L80">
        <f ca="1"/>
        <v>0</v>
      </c>
      <c r="M80" t="str">
        <f ca="1"/>
        <v>Krishan</v>
      </c>
      <c r="N80" t="e">
        <f ca="1"/>
        <v>#N/A</v>
      </c>
      <c r="O80" s="146">
        <f ca="1"/>
        <v>45003</v>
      </c>
      <c r="P80">
        <f ca="1"/>
        <v>45010</v>
      </c>
      <c r="Q80" s="146">
        <f ca="1"/>
        <v>0</v>
      </c>
      <c r="R80">
        <f ca="1"/>
        <v>0</v>
      </c>
      <c r="S80" t="str">
        <f ca="1"/>
        <v>Pulley bearing 
Need to confirm from OEM side (19 mar)</v>
      </c>
      <c r="T80">
        <f ca="1"/>
        <v>0</v>
      </c>
      <c r="U80">
        <f ca="1"/>
        <v>0</v>
      </c>
      <c r="V80">
        <f ca="1"/>
        <v>0</v>
      </c>
      <c r="W80">
        <f ca="1"/>
        <v>0</v>
      </c>
      <c r="X80">
        <f ca="1"/>
        <v>0</v>
      </c>
      <c r="Y80">
        <f ca="1"/>
        <v>0</v>
      </c>
      <c r="Z80">
        <f ca="1"/>
        <v>0</v>
      </c>
      <c r="AA80">
        <f ca="1"/>
        <v>0</v>
      </c>
    </row>
    <row r="81" spans="1:27" x14ac:dyDescent="0.35">
      <c r="A81">
        <f ca="1"/>
        <v>6</v>
      </c>
      <c r="B81">
        <f ca="1"/>
        <v>1</v>
      </c>
      <c r="C81">
        <f ca="1"/>
        <v>13152556</v>
      </c>
      <c r="D81" s="146">
        <f ca="1"/>
        <v>44963</v>
      </c>
      <c r="E81" t="str">
        <f ca="1"/>
        <v>CPM-101P CPO pump having seal leakage</v>
      </c>
      <c r="F81" t="str">
        <f ca="1"/>
        <v>KAN-00A</v>
      </c>
      <c r="G81" t="str">
        <f ca="1"/>
        <v>MEC</v>
      </c>
      <c r="H81" t="str">
        <f ca="1"/>
        <v>3</v>
      </c>
      <c r="I81" t="str">
        <f ca="1"/>
        <v>URAMSIN</v>
      </c>
      <c r="J81" s="34" t="str">
        <f ca="1"/>
        <v>COMP</v>
      </c>
      <c r="K81" t="str">
        <f ca="1"/>
        <v>REFINERY-RAW PRODUCT TANKFARM RMFG</v>
      </c>
      <c r="L81">
        <f ca="1"/>
        <v>0</v>
      </c>
      <c r="M81" t="e">
        <f ca="1"/>
        <v>#N/A</v>
      </c>
      <c r="N81" t="e">
        <f ca="1"/>
        <v>#N/A</v>
      </c>
      <c r="O81" s="146">
        <f ca="1"/>
        <v>0</v>
      </c>
      <c r="P81">
        <f ca="1"/>
        <v>0</v>
      </c>
      <c r="Q81" s="146">
        <f ca="1"/>
        <v>0</v>
      </c>
      <c r="R81">
        <f ca="1"/>
        <v>0</v>
      </c>
      <c r="S81">
        <f ca="1"/>
        <v>0</v>
      </c>
      <c r="T81">
        <f ca="1"/>
        <v>0</v>
      </c>
      <c r="U81">
        <f ca="1"/>
        <v>0</v>
      </c>
      <c r="V81">
        <f ca="1"/>
        <v>0</v>
      </c>
      <c r="W81">
        <f ca="1"/>
        <v>0</v>
      </c>
      <c r="X81">
        <f ca="1"/>
        <v>0</v>
      </c>
      <c r="Y81">
        <f ca="1"/>
        <v>0</v>
      </c>
      <c r="Z81">
        <f ca="1"/>
        <v>0</v>
      </c>
      <c r="AA81">
        <f ca="1"/>
        <v>0</v>
      </c>
    </row>
    <row r="82" spans="1:27" x14ac:dyDescent="0.35">
      <c r="A82">
        <f ca="1"/>
        <v>11</v>
      </c>
      <c r="B82">
        <f ca="1"/>
        <v>1</v>
      </c>
      <c r="C82">
        <f ca="1"/>
        <v>13175032</v>
      </c>
      <c r="D82" s="146">
        <f ca="1"/>
        <v>44999</v>
      </c>
      <c r="E82" t="str">
        <f ca="1"/>
        <v>CPM-Minicell-1 pump seal leakage</v>
      </c>
      <c r="F82" t="str">
        <f ca="1"/>
        <v>KAN-70A-101A-152-MC_1</v>
      </c>
      <c r="G82" t="str">
        <f ca="1"/>
        <v>MEC</v>
      </c>
      <c r="H82" t="str">
        <f ca="1"/>
        <v>3</v>
      </c>
      <c r="I82" t="str">
        <f ca="1"/>
        <v>URAMSIN</v>
      </c>
      <c r="J82" s="34" t="str">
        <f ca="1"/>
        <v>COMP</v>
      </c>
      <c r="K82" t="str">
        <f ca="1"/>
        <v xml:space="preserve"> ETP</v>
      </c>
      <c r="L82">
        <f ca="1"/>
        <v>0</v>
      </c>
      <c r="M82" t="str">
        <f ca="1"/>
        <v xml:space="preserve">Ram Shankar  </v>
      </c>
      <c r="N82" t="e">
        <f ca="1"/>
        <v>#N/A</v>
      </c>
      <c r="O82" s="146">
        <f ca="1"/>
        <v>45002</v>
      </c>
      <c r="P82">
        <f ca="1"/>
        <v>45005</v>
      </c>
      <c r="Q82" s="146">
        <f ca="1"/>
        <v>0</v>
      </c>
      <c r="R82">
        <f ca="1"/>
        <v>2</v>
      </c>
      <c r="S82" t="str">
        <f ca="1"/>
        <v xml:space="preserve">need to modified suction and dischrage 
Header need to change 
Pump may interchanged </v>
      </c>
      <c r="T82">
        <f ca="1"/>
        <v>0</v>
      </c>
      <c r="U82">
        <f ca="1"/>
        <v>0</v>
      </c>
      <c r="V82">
        <f ca="1"/>
        <v>0</v>
      </c>
      <c r="W82">
        <f ca="1"/>
        <v>0</v>
      </c>
      <c r="X82">
        <f ca="1"/>
        <v>0</v>
      </c>
      <c r="Y82">
        <f ca="1"/>
        <v>0</v>
      </c>
      <c r="Z82">
        <f ca="1"/>
        <v>0</v>
      </c>
      <c r="AA82">
        <f ca="1"/>
        <v>0</v>
      </c>
    </row>
    <row r="83" spans="1:27" x14ac:dyDescent="0.35">
      <c r="A83">
        <f ca="1"/>
        <v>11</v>
      </c>
      <c r="B83">
        <f ca="1"/>
        <v>12</v>
      </c>
      <c r="C83">
        <f ca="1"/>
        <v>13175033</v>
      </c>
      <c r="D83" s="146">
        <f ca="1"/>
        <v>44999</v>
      </c>
      <c r="E83" t="str">
        <f ca="1"/>
        <v>CPM-Degasser to crystalizer feed pump so</v>
      </c>
      <c r="F83" t="str">
        <f ca="1"/>
        <v>KAN-70A-101A-152-CRYSTLZER PMP</v>
      </c>
      <c r="G83" t="str">
        <f ca="1"/>
        <v>MEC</v>
      </c>
      <c r="H83" t="str">
        <f ca="1"/>
        <v>3</v>
      </c>
      <c r="I83" t="str">
        <f ca="1"/>
        <v>URAMSIN</v>
      </c>
      <c r="J83" s="34" t="str">
        <f ca="1"/>
        <v>COMP</v>
      </c>
      <c r="K83" t="str">
        <f ca="1"/>
        <v xml:space="preserve"> ETP</v>
      </c>
      <c r="L83">
        <f ca="1"/>
        <v>2781</v>
      </c>
      <c r="M83" t="str">
        <f ca="1"/>
        <v>Bhim Rao</v>
      </c>
      <c r="N83" t="str">
        <f ca="1"/>
        <v>MEC</v>
      </c>
      <c r="O83" s="146">
        <f ca="1"/>
        <v>45003</v>
      </c>
      <c r="P83">
        <f ca="1"/>
        <v>0</v>
      </c>
      <c r="Q83" s="146">
        <f ca="1"/>
        <v>45003</v>
      </c>
      <c r="R83">
        <f ca="1"/>
        <v>3</v>
      </c>
      <c r="S83" t="str">
        <f ca="1"/>
        <v>Pump A - Abnormal Noise (acc to operator) [x3 times Pump B]
Spider changed , seal pph3  changed , bearing 6307,6308 changed 
                 Coupling Guard Missing
Pump B - Coupling Guard Missing
                 Abnormal Sound observed
                 Spider Damaged</v>
      </c>
      <c r="T83">
        <f ca="1"/>
        <v>0</v>
      </c>
      <c r="U83">
        <f ca="1"/>
        <v>0</v>
      </c>
      <c r="V83">
        <f ca="1"/>
        <v>0</v>
      </c>
      <c r="W83">
        <f ca="1"/>
        <v>0</v>
      </c>
      <c r="X83">
        <f ca="1"/>
        <v>0</v>
      </c>
      <c r="Y83">
        <f ca="1"/>
        <v>0</v>
      </c>
      <c r="Z83">
        <f ca="1"/>
        <v>0</v>
      </c>
      <c r="AA83" t="str">
        <f ca="1"/>
        <v>REP</v>
      </c>
    </row>
    <row r="84" spans="1:27" x14ac:dyDescent="0.35">
      <c r="A84">
        <f ca="1"/>
        <v>11</v>
      </c>
      <c r="B84" t="str">
        <f ca="1"/>
        <v/>
      </c>
      <c r="C84">
        <f ca="1"/>
        <v>13175304</v>
      </c>
      <c r="D84" s="146">
        <f ca="1"/>
        <v>44999</v>
      </c>
      <c r="E84" t="str">
        <f ca="1"/>
        <v>CPDM-pump oil seal leakage New RO CIP pu</v>
      </c>
      <c r="F84" t="str">
        <f ca="1"/>
        <v>KAN-70A-101A-152-NEW RO PUMPS</v>
      </c>
      <c r="G84" t="str">
        <f ca="1"/>
        <v>MEC</v>
      </c>
      <c r="H84" t="str">
        <f ca="1"/>
        <v>3</v>
      </c>
      <c r="I84" t="str">
        <f ca="1"/>
        <v>URAMSIN</v>
      </c>
      <c r="J84" s="34" t="str">
        <f ca="1"/>
        <v>WMAT</v>
      </c>
      <c r="K84" t="str">
        <f ca="1"/>
        <v xml:space="preserve"> ETP</v>
      </c>
      <c r="L84">
        <f ca="1"/>
        <v>0</v>
      </c>
      <c r="M84" t="e">
        <f ca="1"/>
        <v>#N/A</v>
      </c>
      <c r="N84" t="e">
        <f ca="1"/>
        <v>#N/A</v>
      </c>
      <c r="O84" s="146">
        <f ca="1"/>
        <v>45003</v>
      </c>
      <c r="P84">
        <f ca="1"/>
        <v>45020</v>
      </c>
      <c r="Q84" s="146">
        <f ca="1"/>
        <v>0</v>
      </c>
      <c r="R84">
        <f ca="1"/>
        <v>0</v>
      </c>
      <c r="S84" t="str">
        <f ca="1"/>
        <v xml:space="preserve">Oil seal lekage ,Oil seal </v>
      </c>
      <c r="T84">
        <f ca="1"/>
        <v>0</v>
      </c>
      <c r="U84">
        <f ca="1"/>
        <v>0</v>
      </c>
      <c r="V84">
        <f ca="1"/>
        <v>0</v>
      </c>
      <c r="W84">
        <f ca="1"/>
        <v>0</v>
      </c>
      <c r="X84">
        <f ca="1"/>
        <v>0</v>
      </c>
      <c r="Y84">
        <f ca="1"/>
        <v>0</v>
      </c>
      <c r="Z84">
        <f ca="1"/>
        <v>0</v>
      </c>
      <c r="AA84">
        <f ca="1"/>
        <v>0</v>
      </c>
    </row>
    <row r="85" spans="1:27" x14ac:dyDescent="0.35">
      <c r="A85">
        <f ca="1"/>
        <v>11</v>
      </c>
      <c r="B85" t="str">
        <f ca="1"/>
        <v/>
      </c>
      <c r="C85">
        <f ca="1"/>
        <v>13175305</v>
      </c>
      <c r="D85" s="146">
        <f ca="1"/>
        <v>44999</v>
      </c>
      <c r="E85" t="str">
        <f ca="1"/>
        <v>CPDM-New RO high presure pump  seal leak</v>
      </c>
      <c r="F85" t="str">
        <f ca="1"/>
        <v>KAN-70A-101A-152-NEW RO PUMPS</v>
      </c>
      <c r="G85" t="str">
        <f ca="1"/>
        <v>MEC</v>
      </c>
      <c r="H85" t="str">
        <f ca="1"/>
        <v>3</v>
      </c>
      <c r="I85" t="str">
        <f ca="1"/>
        <v>URAMSIN</v>
      </c>
      <c r="J85" s="34" t="str">
        <f ca="1"/>
        <v>WMAT</v>
      </c>
      <c r="K85" t="str">
        <f ca="1"/>
        <v xml:space="preserve"> ETP</v>
      </c>
      <c r="L85">
        <f ca="1"/>
        <v>0</v>
      </c>
      <c r="M85" t="e">
        <f ca="1"/>
        <v>#N/A</v>
      </c>
      <c r="N85" t="e">
        <f ca="1"/>
        <v>#N/A</v>
      </c>
      <c r="O85" s="146">
        <f ca="1"/>
        <v>0</v>
      </c>
      <c r="P85">
        <f ca="1"/>
        <v>45020</v>
      </c>
      <c r="Q85" s="146">
        <f ca="1"/>
        <v>0</v>
      </c>
      <c r="R85">
        <f ca="1"/>
        <v>0</v>
      </c>
      <c r="S85">
        <f ca="1"/>
        <v>0</v>
      </c>
      <c r="T85">
        <f ca="1"/>
        <v>0</v>
      </c>
      <c r="U85">
        <f ca="1"/>
        <v>0</v>
      </c>
      <c r="V85">
        <f ca="1"/>
        <v>0</v>
      </c>
      <c r="W85">
        <f ca="1"/>
        <v>0</v>
      </c>
      <c r="X85">
        <f ca="1"/>
        <v>0</v>
      </c>
      <c r="Y85">
        <f ca="1"/>
        <v>0</v>
      </c>
      <c r="Z85">
        <f ca="1"/>
        <v>0</v>
      </c>
      <c r="AA85">
        <f ca="1"/>
        <v>0</v>
      </c>
    </row>
    <row r="86" spans="1:27" x14ac:dyDescent="0.35">
      <c r="A86">
        <f ca="1"/>
        <v>11</v>
      </c>
      <c r="B86" t="str">
        <f ca="1"/>
        <v/>
      </c>
      <c r="C86" s="10">
        <f ca="1"/>
        <v>13175306</v>
      </c>
      <c r="D86" s="43">
        <f ca="1"/>
        <v>44999</v>
      </c>
      <c r="E86" s="10" t="str">
        <f ca="1"/>
        <v>CPDM-NEW RO high presure 30-P-210 seal l</v>
      </c>
      <c r="F86" s="10" t="str">
        <f ca="1"/>
        <v>KAN-70A-101A-152-NEW RO PUMPS</v>
      </c>
      <c r="G86" s="10" t="str">
        <f ca="1"/>
        <v>MEC</v>
      </c>
      <c r="H86" s="10" t="str">
        <f ca="1"/>
        <v>3</v>
      </c>
      <c r="I86" s="10" t="str">
        <f ca="1"/>
        <v>URAMSIN</v>
      </c>
      <c r="J86" s="25" t="str">
        <f ca="1"/>
        <v>WMAT</v>
      </c>
      <c r="K86" s="10" t="str">
        <f ca="1"/>
        <v xml:space="preserve"> ETP</v>
      </c>
      <c r="L86" s="10">
        <f ca="1"/>
        <v>3347</v>
      </c>
      <c r="M86" s="10" t="str">
        <f ca="1"/>
        <v>Debabrata</v>
      </c>
      <c r="N86" s="10" t="str">
        <f ca="1"/>
        <v>MEC</v>
      </c>
      <c r="O86" s="43">
        <f ca="1"/>
        <v>45030</v>
      </c>
      <c r="P86" s="10">
        <f ca="1"/>
        <v>0</v>
      </c>
      <c r="Q86" s="43">
        <f ca="1"/>
        <v>45030</v>
      </c>
      <c r="R86" s="10">
        <f ca="1"/>
        <v>1</v>
      </c>
      <c r="S86" s="10" t="str">
        <f ca="1"/>
        <v xml:space="preserve">Motor Under rated 
100-Spider changed </v>
      </c>
      <c r="T86">
        <f ca="1"/>
        <v>0</v>
      </c>
      <c r="U86">
        <f ca="1"/>
        <v>0</v>
      </c>
      <c r="V86">
        <f ca="1"/>
        <v>0</v>
      </c>
      <c r="W86">
        <f ca="1"/>
        <v>0</v>
      </c>
      <c r="X86">
        <f ca="1"/>
        <v>0</v>
      </c>
      <c r="Y86">
        <f ca="1"/>
        <v>0</v>
      </c>
      <c r="Z86">
        <f ca="1"/>
        <v>0</v>
      </c>
      <c r="AA86">
        <f ca="1"/>
        <v>0</v>
      </c>
    </row>
    <row r="87" spans="1:27" x14ac:dyDescent="0.35">
      <c r="A87">
        <f ca="1"/>
        <v>11</v>
      </c>
      <c r="B87" t="str">
        <f ca="1"/>
        <v/>
      </c>
      <c r="C87" s="10">
        <f ca="1"/>
        <v>13175307</v>
      </c>
      <c r="D87" s="43">
        <f ca="1"/>
        <v>44999</v>
      </c>
      <c r="E87" s="10" t="str">
        <f ca="1"/>
        <v>CPDM-Pump gland pusher plate broken RO p</v>
      </c>
      <c r="F87" s="10" t="str">
        <f ca="1"/>
        <v>KAN-70A-101A-152-RO PUMPS</v>
      </c>
      <c r="G87" s="10" t="str">
        <f ca="1"/>
        <v>MEC</v>
      </c>
      <c r="H87" s="44" t="str">
        <f ca="1"/>
        <v>3</v>
      </c>
      <c r="I87" s="10" t="str">
        <f ca="1"/>
        <v>URAMSIN</v>
      </c>
      <c r="J87" s="25" t="str">
        <f ca="1"/>
        <v>WMAT</v>
      </c>
      <c r="K87" s="10" t="str">
        <f ca="1"/>
        <v xml:space="preserve"> ETP</v>
      </c>
      <c r="L87" s="10">
        <f ca="1"/>
        <v>2781</v>
      </c>
      <c r="M87" s="10" t="str">
        <f ca="1"/>
        <v>Bhim Rao</v>
      </c>
      <c r="N87" s="10" t="str">
        <f ca="1"/>
        <v>MEC</v>
      </c>
      <c r="O87" s="43">
        <f ca="1"/>
        <v>45005</v>
      </c>
      <c r="P87" s="10">
        <f ca="1"/>
        <v>45020</v>
      </c>
      <c r="Q87" s="43">
        <f ca="1"/>
        <v>0</v>
      </c>
      <c r="R87" s="10">
        <f ca="1"/>
        <v>0</v>
      </c>
      <c r="S87" s="10">
        <f ca="1"/>
        <v>0</v>
      </c>
      <c r="T87">
        <f ca="1"/>
        <v>0</v>
      </c>
      <c r="U87">
        <f ca="1"/>
        <v>0</v>
      </c>
      <c r="V87">
        <f ca="1"/>
        <v>0</v>
      </c>
      <c r="W87">
        <f ca="1"/>
        <v>0</v>
      </c>
      <c r="X87">
        <f ca="1"/>
        <v>0</v>
      </c>
      <c r="Y87">
        <f ca="1"/>
        <v>0</v>
      </c>
      <c r="Z87">
        <f ca="1"/>
        <v>0</v>
      </c>
      <c r="AA87">
        <f ca="1"/>
        <v>0</v>
      </c>
    </row>
    <row r="88" spans="1:27" x14ac:dyDescent="0.35">
      <c r="A88">
        <f ca="1"/>
        <v>11</v>
      </c>
      <c r="B88">
        <f ca="1"/>
        <v>1</v>
      </c>
      <c r="C88">
        <f ca="1"/>
        <v>13175308</v>
      </c>
      <c r="D88" s="146">
        <f ca="1"/>
        <v>44999</v>
      </c>
      <c r="E88" t="str">
        <f ca="1"/>
        <v>CPM-Filter press Pump need to change</v>
      </c>
      <c r="F88" t="str">
        <f ca="1"/>
        <v>KAN-70A-101A-097-FP</v>
      </c>
      <c r="G88" t="str">
        <f ca="1"/>
        <v>MEC</v>
      </c>
      <c r="H88" t="str">
        <f ca="1"/>
        <v>3</v>
      </c>
      <c r="I88" t="str">
        <f ca="1"/>
        <v>URAMSIN</v>
      </c>
      <c r="J88" s="34" t="str">
        <f ca="1"/>
        <v>COMP</v>
      </c>
      <c r="K88" t="str">
        <f ca="1"/>
        <v xml:space="preserve"> ETP</v>
      </c>
      <c r="L88">
        <f ca="1"/>
        <v>0</v>
      </c>
      <c r="M88" t="e">
        <f ca="1"/>
        <v>#N/A</v>
      </c>
      <c r="N88" t="e">
        <f ca="1"/>
        <v>#N/A</v>
      </c>
      <c r="O88" s="146">
        <f ca="1"/>
        <v>0</v>
      </c>
      <c r="P88">
        <f ca="1"/>
        <v>0</v>
      </c>
      <c r="Q88" s="146">
        <f ca="1"/>
        <v>0</v>
      </c>
      <c r="R88">
        <f ca="1"/>
        <v>0</v>
      </c>
      <c r="S88">
        <f ca="1"/>
        <v>0</v>
      </c>
      <c r="T88">
        <f ca="1"/>
        <v>0</v>
      </c>
      <c r="U88">
        <f ca="1"/>
        <v>0</v>
      </c>
      <c r="V88">
        <f ca="1"/>
        <v>0</v>
      </c>
      <c r="W88">
        <f ca="1"/>
        <v>0</v>
      </c>
      <c r="X88">
        <f ca="1"/>
        <v>0</v>
      </c>
      <c r="Y88">
        <f ca="1"/>
        <v>0</v>
      </c>
      <c r="Z88">
        <f ca="1"/>
        <v>0</v>
      </c>
      <c r="AA88">
        <f ca="1"/>
        <v>0</v>
      </c>
    </row>
    <row r="89" spans="1:27" x14ac:dyDescent="0.35">
      <c r="A89">
        <f ca="1"/>
        <v>11</v>
      </c>
      <c r="B89" t="str">
        <f ca="1"/>
        <v/>
      </c>
      <c r="C89">
        <f ca="1"/>
        <v>13175703</v>
      </c>
      <c r="D89" s="146">
        <f ca="1"/>
        <v>45000</v>
      </c>
      <c r="E89" t="str">
        <f ca="1"/>
        <v>CPDM-Boiler feed pump D side side high v</v>
      </c>
      <c r="F89" t="str">
        <f ca="1"/>
        <v>KAN-70A-088A</v>
      </c>
      <c r="G89" t="str">
        <f ca="1"/>
        <v>MEC</v>
      </c>
      <c r="H89" t="str">
        <f ca="1"/>
        <v>3</v>
      </c>
      <c r="I89" t="str">
        <f ca="1"/>
        <v>URAMSIN</v>
      </c>
      <c r="J89" s="34" t="str">
        <f ca="1"/>
        <v>WINF</v>
      </c>
      <c r="K89" t="str">
        <f ca="1"/>
        <v>BOILER</v>
      </c>
      <c r="L89">
        <f ca="1"/>
        <v>0</v>
      </c>
      <c r="M89" t="e">
        <f ca="1"/>
        <v>#N/A</v>
      </c>
      <c r="N89" t="e">
        <f ca="1"/>
        <v>#N/A</v>
      </c>
      <c r="O89" s="146">
        <f ca="1"/>
        <v>0</v>
      </c>
      <c r="P89">
        <f ca="1"/>
        <v>0</v>
      </c>
      <c r="Q89" s="146">
        <f ca="1"/>
        <v>0</v>
      </c>
      <c r="R89">
        <f ca="1"/>
        <v>0</v>
      </c>
      <c r="S89">
        <f ca="1"/>
        <v>0</v>
      </c>
      <c r="T89">
        <f ca="1"/>
        <v>0</v>
      </c>
      <c r="U89">
        <f ca="1"/>
        <v>0</v>
      </c>
      <c r="V89">
        <f ca="1"/>
        <v>0</v>
      </c>
      <c r="W89">
        <f ca="1"/>
        <v>0</v>
      </c>
      <c r="X89">
        <f ca="1"/>
        <v>0</v>
      </c>
      <c r="Y89">
        <f ca="1"/>
        <v>0</v>
      </c>
      <c r="Z89">
        <f ca="1"/>
        <v>0</v>
      </c>
      <c r="AA89">
        <f ca="1"/>
        <v>0</v>
      </c>
    </row>
    <row r="90" spans="1:27" x14ac:dyDescent="0.35">
      <c r="A90">
        <f ca="1"/>
        <v>11</v>
      </c>
      <c r="B90" t="str">
        <f ca="1"/>
        <v/>
      </c>
      <c r="C90">
        <f ca="1"/>
        <v>13175997</v>
      </c>
      <c r="D90" s="146">
        <f ca="1"/>
        <v>45000</v>
      </c>
      <c r="E90" t="str">
        <f ca="1"/>
        <v>CPDM-pump tube leakage Permate Caustic d</v>
      </c>
      <c r="F90" t="str">
        <f ca="1"/>
        <v>KAN-70A-101A-152-RO PUMPS</v>
      </c>
      <c r="G90" t="str">
        <f ca="1"/>
        <v>MEC</v>
      </c>
      <c r="H90" t="str">
        <f ca="1"/>
        <v>3</v>
      </c>
      <c r="I90" t="str">
        <f ca="1"/>
        <v>URAMSIN</v>
      </c>
      <c r="J90" s="34" t="str">
        <f ca="1"/>
        <v>WMAT</v>
      </c>
      <c r="K90" t="str">
        <f ca="1"/>
        <v xml:space="preserve"> ETP</v>
      </c>
      <c r="L90">
        <f ca="1"/>
        <v>2784</v>
      </c>
      <c r="M90" t="str">
        <f ca="1"/>
        <v>Jignesh</v>
      </c>
      <c r="N90" t="str">
        <f ca="1"/>
        <v>MEC</v>
      </c>
      <c r="O90" s="146">
        <f ca="1"/>
        <v>45003</v>
      </c>
      <c r="P90">
        <f ca="1"/>
        <v>0</v>
      </c>
      <c r="Q90" s="146">
        <f ca="1"/>
        <v>45005</v>
      </c>
      <c r="R90">
        <f ca="1"/>
        <v>0</v>
      </c>
      <c r="S90" t="str">
        <f ca="1"/>
        <v xml:space="preserve">8mm chemical PU tube </v>
      </c>
      <c r="T90">
        <f ca="1"/>
        <v>0</v>
      </c>
      <c r="U90">
        <f ca="1"/>
        <v>0</v>
      </c>
      <c r="V90">
        <f ca="1"/>
        <v>0</v>
      </c>
      <c r="W90">
        <f ca="1"/>
        <v>0</v>
      </c>
      <c r="X90">
        <f ca="1"/>
        <v>0</v>
      </c>
      <c r="Y90">
        <f ca="1"/>
        <v>0</v>
      </c>
      <c r="Z90">
        <f ca="1"/>
        <v>0</v>
      </c>
      <c r="AA90">
        <f ca="1"/>
        <v>0</v>
      </c>
    </row>
    <row r="91" spans="1:27" x14ac:dyDescent="0.35">
      <c r="A91">
        <f ca="1"/>
        <v>11</v>
      </c>
      <c r="B91" t="str">
        <f ca="1"/>
        <v/>
      </c>
      <c r="C91" s="10">
        <f ca="1"/>
        <v>13176522</v>
      </c>
      <c r="D91" s="43">
        <f ca="1"/>
        <v>45000</v>
      </c>
      <c r="E91" s="10" t="str">
        <f ca="1"/>
        <v>CPM-Capping conveyor jerking issue line-8</v>
      </c>
      <c r="F91" s="10" t="str">
        <f ca="1"/>
        <v>KAN-23A</v>
      </c>
      <c r="G91" s="10" t="str">
        <f ca="1"/>
        <v>MEC</v>
      </c>
      <c r="H91" s="10">
        <f ca="1"/>
        <v>3</v>
      </c>
      <c r="I91" s="10" t="str">
        <f ca="1"/>
        <v>URAMSIN</v>
      </c>
      <c r="J91" s="25" t="str">
        <f ca="1"/>
        <v>WINF</v>
      </c>
      <c r="K91" s="10" t="str">
        <f ca="1"/>
        <v>PACKING</v>
      </c>
      <c r="L91">
        <f ca="1"/>
        <v>0</v>
      </c>
      <c r="M91" t="e">
        <f ca="1"/>
        <v>#N/A</v>
      </c>
      <c r="N91" t="e">
        <f ca="1"/>
        <v>#N/A</v>
      </c>
      <c r="O91" s="146">
        <f ca="1"/>
        <v>45003</v>
      </c>
      <c r="P91">
        <f ca="1"/>
        <v>0</v>
      </c>
      <c r="Q91" s="146">
        <f ca="1"/>
        <v>0</v>
      </c>
      <c r="R91">
        <f ca="1"/>
        <v>0</v>
      </c>
      <c r="S91" t="str">
        <f ca="1"/>
        <v xml:space="preserve">Under discussion with vendor </v>
      </c>
      <c r="T91">
        <f ca="1"/>
        <v>0</v>
      </c>
      <c r="U91">
        <f ca="1"/>
        <v>0</v>
      </c>
      <c r="V91">
        <f ca="1"/>
        <v>0</v>
      </c>
      <c r="W91">
        <f ca="1"/>
        <v>0</v>
      </c>
      <c r="X91">
        <f ca="1"/>
        <v>0</v>
      </c>
      <c r="Y91">
        <f ca="1"/>
        <v>0</v>
      </c>
      <c r="Z91">
        <f ca="1"/>
        <v>0</v>
      </c>
      <c r="AA91">
        <f ca="1"/>
        <v>0</v>
      </c>
    </row>
    <row r="92" spans="1:27" x14ac:dyDescent="0.35">
      <c r="A92">
        <f ca="1"/>
        <v>11</v>
      </c>
      <c r="B92" t="str">
        <f ca="1"/>
        <v/>
      </c>
      <c r="C92" s="10">
        <f ca="1"/>
        <v>13176736</v>
      </c>
      <c r="D92" s="43">
        <f ca="1"/>
        <v>45001</v>
      </c>
      <c r="E92" s="10" t="str">
        <f ca="1"/>
        <v>CPdM - Bakery Cooling Tower No:-1 stop</v>
      </c>
      <c r="F92" s="10" t="str">
        <f ca="1"/>
        <v>KAN-23A-070A</v>
      </c>
      <c r="G92" s="10" t="str">
        <f ca="1"/>
        <v>MEC</v>
      </c>
      <c r="H92" s="10">
        <f ca="1"/>
        <v>3</v>
      </c>
      <c r="I92" s="10" t="str">
        <f ca="1"/>
        <v>URAMSIN</v>
      </c>
      <c r="J92" s="25" t="str">
        <f ca="1"/>
        <v>INPLN</v>
      </c>
      <c r="K92" s="10" t="str">
        <f ca="1"/>
        <v>PACKING</v>
      </c>
      <c r="L92">
        <f ca="1"/>
        <v>0</v>
      </c>
      <c r="M92" t="e">
        <f ca="1"/>
        <v>#N/A</v>
      </c>
      <c r="N92" t="e">
        <f ca="1"/>
        <v>#N/A</v>
      </c>
      <c r="O92" s="146">
        <f ca="1"/>
        <v>0</v>
      </c>
      <c r="P92">
        <f ca="1"/>
        <v>0</v>
      </c>
      <c r="Q92" s="146">
        <f ca="1"/>
        <v>0</v>
      </c>
      <c r="R92">
        <f ca="1"/>
        <v>0</v>
      </c>
      <c r="S92">
        <f ca="1"/>
        <v>0</v>
      </c>
      <c r="T92">
        <f ca="1"/>
        <v>0</v>
      </c>
      <c r="U92">
        <f ca="1"/>
        <v>0</v>
      </c>
      <c r="V92">
        <f ca="1"/>
        <v>0</v>
      </c>
      <c r="W92">
        <f ca="1"/>
        <v>0</v>
      </c>
      <c r="X92">
        <f ca="1"/>
        <v>0</v>
      </c>
      <c r="Y92">
        <f ca="1"/>
        <v>0</v>
      </c>
      <c r="Z92">
        <f ca="1"/>
        <v>0</v>
      </c>
      <c r="AA92">
        <f ca="1"/>
        <v>0</v>
      </c>
    </row>
    <row r="93" spans="1:27" x14ac:dyDescent="0.35">
      <c r="A93">
        <f ca="1"/>
        <v>49</v>
      </c>
      <c r="B93">
        <f ca="1"/>
        <v>1</v>
      </c>
      <c r="C93">
        <f ca="1"/>
        <v>13117053</v>
      </c>
      <c r="D93" s="146">
        <f ca="1"/>
        <v>44900</v>
      </c>
      <c r="E93" t="str">
        <f ca="1"/>
        <v>CPM-Frachilled water pumpA seal leakge</v>
      </c>
      <c r="F93" t="str">
        <f ca="1"/>
        <v>KAN-20A-167A</v>
      </c>
      <c r="G93" t="str">
        <f ca="1"/>
        <v>MEC</v>
      </c>
      <c r="H93" t="str">
        <f ca="1"/>
        <v>3</v>
      </c>
      <c r="I93" t="str">
        <f ca="1"/>
        <v>URAMSIN</v>
      </c>
      <c r="J93" s="34" t="str">
        <f ca="1"/>
        <v>COMP</v>
      </c>
      <c r="K93" t="str">
        <f ca="1"/>
        <v>REFINERY-REFINERY FRACTIONATION PLANT (RPO) 600 TPD</v>
      </c>
      <c r="L93">
        <f ca="1"/>
        <v>0</v>
      </c>
      <c r="M93" t="e">
        <f ca="1"/>
        <v>#N/A</v>
      </c>
      <c r="N93" t="e">
        <f ca="1"/>
        <v>#N/A</v>
      </c>
      <c r="O93" s="146">
        <f ca="1"/>
        <v>0</v>
      </c>
      <c r="P93">
        <f ca="1"/>
        <v>0</v>
      </c>
      <c r="Q93" s="146">
        <f ca="1"/>
        <v>0</v>
      </c>
      <c r="R93">
        <f ca="1"/>
        <v>0</v>
      </c>
      <c r="S93">
        <f ca="1"/>
        <v>0</v>
      </c>
      <c r="T93">
        <f ca="1"/>
        <v>0</v>
      </c>
      <c r="U93">
        <f ca="1"/>
        <v>0</v>
      </c>
      <c r="V93">
        <f ca="1"/>
        <v>0</v>
      </c>
      <c r="W93">
        <f ca="1"/>
        <v>0</v>
      </c>
      <c r="X93">
        <f ca="1"/>
        <v>0</v>
      </c>
      <c r="Y93">
        <f ca="1"/>
        <v>0</v>
      </c>
      <c r="Z93">
        <f ca="1"/>
        <v>0</v>
      </c>
      <c r="AA93">
        <f ca="1"/>
        <v>0</v>
      </c>
    </row>
    <row r="94" spans="1:27" x14ac:dyDescent="0.35">
      <c r="A94">
        <f ca="1"/>
        <v>11</v>
      </c>
      <c r="B94" t="str">
        <f ca="1"/>
        <v/>
      </c>
      <c r="C94">
        <f ca="1"/>
        <v>13177560</v>
      </c>
      <c r="D94" s="146">
        <f ca="1"/>
        <v>45002</v>
      </c>
      <c r="E94" t="str">
        <f ca="1"/>
        <v>CPdM - RO Feed Pump-A Flow Issue (18mcube /7m cube )</v>
      </c>
      <c r="F94" t="str">
        <f ca="1"/>
        <v>KAN-70A-101A-152-RO PUMPS</v>
      </c>
      <c r="G94" t="str">
        <f ca="1"/>
        <v>MEC</v>
      </c>
      <c r="H94" t="str">
        <f ca="1"/>
        <v>3</v>
      </c>
      <c r="I94" t="str">
        <f ca="1"/>
        <v>URAMSIN</v>
      </c>
      <c r="J94" s="34" t="str">
        <f ca="1"/>
        <v>WPLN</v>
      </c>
      <c r="K94" t="str">
        <f ca="1"/>
        <v xml:space="preserve"> ETP</v>
      </c>
      <c r="L94">
        <f ca="1"/>
        <v>0</v>
      </c>
      <c r="M94" t="e">
        <f ca="1"/>
        <v>#N/A</v>
      </c>
      <c r="N94" t="e">
        <f ca="1"/>
        <v>#N/A</v>
      </c>
      <c r="O94" s="146">
        <f ca="1"/>
        <v>0</v>
      </c>
      <c r="P94">
        <f ca="1"/>
        <v>0</v>
      </c>
      <c r="Q94" s="146">
        <f ca="1"/>
        <v>0</v>
      </c>
      <c r="R94">
        <f ca="1"/>
        <v>0</v>
      </c>
      <c r="S94" t="str">
        <f ca="1"/>
        <v xml:space="preserve">Line modification require </v>
      </c>
      <c r="T94">
        <f ca="1"/>
        <v>0</v>
      </c>
      <c r="U94">
        <f ca="1"/>
        <v>0</v>
      </c>
      <c r="V94">
        <f ca="1"/>
        <v>0</v>
      </c>
      <c r="W94">
        <f ca="1"/>
        <v>0</v>
      </c>
      <c r="X94">
        <f ca="1"/>
        <v>0</v>
      </c>
      <c r="Y94">
        <f ca="1"/>
        <v>0</v>
      </c>
      <c r="Z94">
        <f ca="1"/>
        <v>0</v>
      </c>
      <c r="AA94">
        <f ca="1"/>
        <v>0</v>
      </c>
    </row>
    <row r="95" spans="1:27" x14ac:dyDescent="0.35">
      <c r="A95">
        <f ca="1"/>
        <v>11</v>
      </c>
      <c r="B95">
        <f ca="1"/>
        <v>1</v>
      </c>
      <c r="C95">
        <f ca="1"/>
        <v>13177606</v>
      </c>
      <c r="D95" s="146">
        <f ca="1"/>
        <v>45002</v>
      </c>
      <c r="E95" t="str">
        <f ca="1"/>
        <v>CPM - Labelling m/c belt damage</v>
      </c>
      <c r="F95" t="str">
        <f ca="1"/>
        <v>KAN-23A</v>
      </c>
      <c r="G95" t="str">
        <f ca="1"/>
        <v>MEC</v>
      </c>
      <c r="H95" t="str">
        <f ca="1"/>
        <v>3</v>
      </c>
      <c r="I95" t="str">
        <f ca="1"/>
        <v>URAMSIN</v>
      </c>
      <c r="J95" s="34" t="str">
        <f ca="1"/>
        <v>COMP</v>
      </c>
      <c r="K95" t="str">
        <f ca="1"/>
        <v>PACKING</v>
      </c>
      <c r="L95">
        <f ca="1"/>
        <v>0</v>
      </c>
      <c r="M95" t="e">
        <f ca="1"/>
        <v>#N/A</v>
      </c>
      <c r="N95" t="e">
        <f ca="1"/>
        <v>#N/A</v>
      </c>
      <c r="O95" s="146">
        <f ca="1"/>
        <v>0</v>
      </c>
      <c r="P95">
        <f ca="1"/>
        <v>0</v>
      </c>
      <c r="Q95" s="146">
        <f ca="1"/>
        <v>0</v>
      </c>
      <c r="R95">
        <f ca="1"/>
        <v>0</v>
      </c>
      <c r="S95" t="str">
        <f ca="1"/>
        <v xml:space="preserve">Notification </v>
      </c>
      <c r="T95">
        <f ca="1"/>
        <v>0</v>
      </c>
      <c r="U95">
        <f ca="1"/>
        <v>0</v>
      </c>
      <c r="V95">
        <f ca="1"/>
        <v>0</v>
      </c>
      <c r="W95">
        <f ca="1"/>
        <v>0</v>
      </c>
      <c r="X95">
        <f ca="1"/>
        <v>0</v>
      </c>
      <c r="Y95">
        <f ca="1"/>
        <v>0</v>
      </c>
      <c r="Z95">
        <f ca="1"/>
        <v>0</v>
      </c>
      <c r="AA95">
        <f ca="1"/>
        <v>0</v>
      </c>
    </row>
    <row r="96" spans="1:27" x14ac:dyDescent="0.35">
      <c r="A96">
        <f ca="1"/>
        <v>12</v>
      </c>
      <c r="B96">
        <f ca="1"/>
        <v>1</v>
      </c>
      <c r="C96" s="10">
        <f ca="1"/>
        <v>13178682</v>
      </c>
      <c r="D96" s="43">
        <f ca="1"/>
        <v>45005</v>
      </c>
      <c r="E96" s="10" t="str">
        <f ca="1"/>
        <v>CPM-CSM machine belt damage line-1</v>
      </c>
      <c r="F96" s="10" t="str">
        <f ca="1"/>
        <v>KAN-23A</v>
      </c>
      <c r="G96" s="10" t="str">
        <f ca="1"/>
        <v>MEC</v>
      </c>
      <c r="H96" s="10" t="str">
        <f ca="1"/>
        <v>3</v>
      </c>
      <c r="I96" s="10" t="str">
        <f ca="1"/>
        <v>URAMSIN</v>
      </c>
      <c r="J96" s="25" t="str">
        <f ca="1"/>
        <v>COMP</v>
      </c>
      <c r="K96" s="10" t="str">
        <f ca="1"/>
        <v>PACKING</v>
      </c>
      <c r="L96">
        <f ca="1"/>
        <v>0</v>
      </c>
      <c r="M96" t="e">
        <f ca="1"/>
        <v>#N/A</v>
      </c>
      <c r="N96" t="e">
        <f ca="1"/>
        <v>#N/A</v>
      </c>
      <c r="O96" s="146">
        <f ca="1"/>
        <v>0</v>
      </c>
      <c r="P96">
        <f ca="1"/>
        <v>0</v>
      </c>
      <c r="Q96" s="146">
        <f ca="1"/>
        <v>0</v>
      </c>
      <c r="R96">
        <f ca="1"/>
        <v>0</v>
      </c>
      <c r="S96">
        <f ca="1"/>
        <v>0</v>
      </c>
      <c r="T96">
        <f ca="1"/>
        <v>0</v>
      </c>
      <c r="U96">
        <f ca="1"/>
        <v>0</v>
      </c>
      <c r="V96">
        <f ca="1"/>
        <v>0</v>
      </c>
      <c r="W96">
        <f ca="1"/>
        <v>0</v>
      </c>
      <c r="X96">
        <f ca="1"/>
        <v>0</v>
      </c>
      <c r="Y96">
        <f ca="1"/>
        <v>0</v>
      </c>
      <c r="Z96">
        <f ca="1"/>
        <v>0</v>
      </c>
      <c r="AA96">
        <f ca="1"/>
        <v>0</v>
      </c>
    </row>
    <row r="97" spans="1:27" x14ac:dyDescent="0.35">
      <c r="A97">
        <f ca="1"/>
        <v>12</v>
      </c>
      <c r="B97" t="str">
        <f ca="1"/>
        <v/>
      </c>
      <c r="C97" s="10">
        <f ca="1"/>
        <v>13178834</v>
      </c>
      <c r="D97" s="43">
        <f ca="1"/>
        <v>45005</v>
      </c>
      <c r="E97" s="10" t="str">
        <f ca="1"/>
        <v>CPM - Samarpan L4 m/c 5 - Cam Jammed and</v>
      </c>
      <c r="F97" s="10" t="str">
        <f ca="1"/>
        <v>KAN-23A</v>
      </c>
      <c r="G97" s="10" t="str">
        <f ca="1"/>
        <v>MEC</v>
      </c>
      <c r="H97" s="10" t="str">
        <f ca="1"/>
        <v>3</v>
      </c>
      <c r="I97" s="10" t="str">
        <f ca="1"/>
        <v>URAMSIN</v>
      </c>
      <c r="J97" s="25" t="str">
        <f ca="1"/>
        <v>WMAT</v>
      </c>
      <c r="K97" s="10" t="str">
        <f ca="1"/>
        <v>PACKING</v>
      </c>
      <c r="L97">
        <f ca="1"/>
        <v>0</v>
      </c>
      <c r="M97" t="e">
        <f ca="1"/>
        <v>#N/A</v>
      </c>
      <c r="N97" t="e">
        <f ca="1"/>
        <v>#N/A</v>
      </c>
      <c r="O97" s="146">
        <f ca="1"/>
        <v>45007</v>
      </c>
      <c r="P97">
        <f ca="1"/>
        <v>0</v>
      </c>
      <c r="Q97" s="146">
        <f ca="1"/>
        <v>0</v>
      </c>
      <c r="R97">
        <f ca="1"/>
        <v>0</v>
      </c>
      <c r="S97" t="str">
        <f ca="1"/>
        <v xml:space="preserve">CAM and conection rod </v>
      </c>
      <c r="T97">
        <f ca="1"/>
        <v>0</v>
      </c>
      <c r="U97">
        <f ca="1"/>
        <v>0</v>
      </c>
      <c r="V97">
        <f ca="1"/>
        <v>0</v>
      </c>
      <c r="W97">
        <f ca="1"/>
        <v>0</v>
      </c>
      <c r="X97">
        <f ca="1"/>
        <v>0</v>
      </c>
      <c r="Y97">
        <f ca="1"/>
        <v>0</v>
      </c>
      <c r="Z97">
        <f ca="1"/>
        <v>0</v>
      </c>
      <c r="AA97">
        <f ca="1"/>
        <v>0</v>
      </c>
    </row>
    <row r="98" spans="1:27" x14ac:dyDescent="0.35">
      <c r="A98">
        <f ca="1"/>
        <v>12</v>
      </c>
      <c r="B98">
        <f ca="1"/>
        <v>1</v>
      </c>
      <c r="C98">
        <f ca="1"/>
        <v>13178835</v>
      </c>
      <c r="D98" s="146">
        <f ca="1"/>
        <v>45005</v>
      </c>
      <c r="E98" t="str">
        <f ca="1"/>
        <v>CPdM - Domino Inkjet Printer Moudling - 5A not working continuosly &amp;
properly</v>
      </c>
      <c r="F98" t="str">
        <f ca="1"/>
        <v>KAN-23A-133A-168-5_2_A</v>
      </c>
      <c r="G98" t="str">
        <f ca="1"/>
        <v>INS</v>
      </c>
      <c r="H98" t="str">
        <f ca="1"/>
        <v>3</v>
      </c>
      <c r="I98" t="str">
        <f ca="1"/>
        <v>URAMSIN</v>
      </c>
      <c r="J98" s="34" t="str">
        <f ca="1"/>
        <v>COMP</v>
      </c>
      <c r="K98" t="str">
        <f ca="1"/>
        <v>PACKING-MOULDING PLANT</v>
      </c>
      <c r="L98">
        <f ca="1"/>
        <v>0</v>
      </c>
      <c r="M98" t="e">
        <f ca="1"/>
        <v>#N/A</v>
      </c>
      <c r="N98" t="e">
        <f ca="1"/>
        <v>#N/A</v>
      </c>
      <c r="O98" s="146">
        <f ca="1"/>
        <v>0</v>
      </c>
      <c r="P98">
        <f ca="1"/>
        <v>0</v>
      </c>
      <c r="Q98" s="146">
        <f ca="1"/>
        <v>0</v>
      </c>
      <c r="R98">
        <f ca="1"/>
        <v>0</v>
      </c>
      <c r="S98">
        <f ca="1"/>
        <v>0</v>
      </c>
      <c r="T98">
        <f ca="1"/>
        <v>0</v>
      </c>
      <c r="U98">
        <f ca="1"/>
        <v>0</v>
      </c>
      <c r="V98">
        <f ca="1"/>
        <v>0</v>
      </c>
      <c r="W98">
        <f ca="1"/>
        <v>0</v>
      </c>
      <c r="X98">
        <f ca="1"/>
        <v>0</v>
      </c>
      <c r="Y98">
        <f ca="1"/>
        <v>0</v>
      </c>
      <c r="Z98">
        <f ca="1"/>
        <v>0</v>
      </c>
      <c r="AA98">
        <f ca="1"/>
        <v>0</v>
      </c>
    </row>
    <row r="99" spans="1:27" x14ac:dyDescent="0.35">
      <c r="A99">
        <f ca="1"/>
        <v>12</v>
      </c>
      <c r="B99" t="str">
        <f ca="1"/>
        <v/>
      </c>
      <c r="C99">
        <f ca="1"/>
        <v>13178836</v>
      </c>
      <c r="D99" s="146">
        <f ca="1"/>
        <v>45005</v>
      </c>
      <c r="E99" t="str">
        <f ca="1"/>
        <v>CPdM - Domino printer Moulding 5B not working continously</v>
      </c>
      <c r="F99" t="str">
        <f ca="1"/>
        <v>KAN-23A-133A-168-5_2_B</v>
      </c>
      <c r="G99" t="str">
        <f ca="1"/>
        <v>INS</v>
      </c>
      <c r="H99" t="str">
        <f ca="1"/>
        <v>3</v>
      </c>
      <c r="I99" t="str">
        <f ca="1"/>
        <v>URAMSIN</v>
      </c>
      <c r="J99" s="34" t="str">
        <f ca="1"/>
        <v>WMAT</v>
      </c>
      <c r="K99" t="str">
        <f ca="1"/>
        <v>PACKING-MOULDING PLANT</v>
      </c>
      <c r="L99">
        <f ca="1"/>
        <v>0</v>
      </c>
      <c r="M99" t="e">
        <f ca="1"/>
        <v>#N/A</v>
      </c>
      <c r="N99" t="e">
        <f ca="1"/>
        <v>#N/A</v>
      </c>
      <c r="O99" s="146">
        <f ca="1"/>
        <v>45030</v>
      </c>
      <c r="P99">
        <f ca="1"/>
        <v>0</v>
      </c>
      <c r="Q99" s="146">
        <f ca="1"/>
        <v>0</v>
      </c>
      <c r="R99">
        <f ca="1"/>
        <v>0</v>
      </c>
      <c r="S99" t="str">
        <f ca="1"/>
        <v xml:space="preserve">PO created </v>
      </c>
      <c r="T99">
        <f ca="1"/>
        <v>0</v>
      </c>
      <c r="U99">
        <f ca="1"/>
        <v>0</v>
      </c>
      <c r="V99">
        <f ca="1"/>
        <v>0</v>
      </c>
      <c r="W99">
        <f ca="1"/>
        <v>0</v>
      </c>
      <c r="X99">
        <f ca="1"/>
        <v>0</v>
      </c>
      <c r="Y99">
        <f ca="1"/>
        <v>0</v>
      </c>
      <c r="Z99">
        <f ca="1"/>
        <v>0</v>
      </c>
      <c r="AA99">
        <f ca="1"/>
        <v>0</v>
      </c>
    </row>
    <row r="100" spans="1:27" x14ac:dyDescent="0.35">
      <c r="A100">
        <f ca="1"/>
        <v>12</v>
      </c>
      <c r="B100">
        <f ca="1"/>
        <v>1</v>
      </c>
      <c r="C100">
        <f ca="1"/>
        <v>13178837</v>
      </c>
      <c r="D100" s="146">
        <f ca="1"/>
        <v>45005</v>
      </c>
      <c r="E100" t="str">
        <f ca="1"/>
        <v>CPdM - Domino Printer Moudling Machine 15B not working continously</v>
      </c>
      <c r="F100" t="str">
        <f ca="1"/>
        <v>KAN-23A-133A-168-15B</v>
      </c>
      <c r="G100" t="str">
        <f ca="1"/>
        <v>INS</v>
      </c>
      <c r="H100" t="str">
        <f ca="1"/>
        <v>3</v>
      </c>
      <c r="I100" t="str">
        <f ca="1"/>
        <v>URAMSIN</v>
      </c>
      <c r="J100" s="34" t="str">
        <f ca="1"/>
        <v>COMP</v>
      </c>
      <c r="K100" t="str">
        <f ca="1"/>
        <v>PACKING-MOULDING PLANT</v>
      </c>
      <c r="L100">
        <f ca="1"/>
        <v>0</v>
      </c>
      <c r="M100" t="e">
        <f ca="1"/>
        <v>#N/A</v>
      </c>
      <c r="N100" t="e">
        <f ca="1"/>
        <v>#N/A</v>
      </c>
      <c r="O100" s="146">
        <f ca="1"/>
        <v>0</v>
      </c>
      <c r="P100">
        <f ca="1"/>
        <v>0</v>
      </c>
      <c r="Q100" s="146">
        <f ca="1"/>
        <v>0</v>
      </c>
      <c r="R100">
        <f ca="1"/>
        <v>0</v>
      </c>
      <c r="S100">
        <f ca="1"/>
        <v>0</v>
      </c>
      <c r="T100">
        <f ca="1"/>
        <v>0</v>
      </c>
      <c r="U100">
        <f ca="1"/>
        <v>0</v>
      </c>
      <c r="V100">
        <f ca="1"/>
        <v>0</v>
      </c>
      <c r="W100">
        <f ca="1"/>
        <v>0</v>
      </c>
      <c r="X100">
        <f ca="1"/>
        <v>0</v>
      </c>
      <c r="Y100">
        <f ca="1"/>
        <v>0</v>
      </c>
      <c r="Z100">
        <f ca="1"/>
        <v>0</v>
      </c>
      <c r="AA100">
        <f ca="1"/>
        <v>0</v>
      </c>
    </row>
    <row r="101" spans="1:27" x14ac:dyDescent="0.35">
      <c r="A101">
        <f ca="1"/>
        <v>7</v>
      </c>
      <c r="B101">
        <f ca="1"/>
        <v>7</v>
      </c>
      <c r="C101">
        <f ca="1"/>
        <v>13158521</v>
      </c>
      <c r="D101" s="146">
        <f ca="1"/>
        <v>44971</v>
      </c>
      <c r="E101" t="str">
        <f ca="1"/>
        <v>CPDM-Frac chilled water pump having vibr</v>
      </c>
      <c r="F101" t="str">
        <f ca="1"/>
        <v>KAN-20A-167A</v>
      </c>
      <c r="G101" t="str">
        <f ca="1"/>
        <v>MEC</v>
      </c>
      <c r="H101" t="str">
        <f ca="1"/>
        <v>3</v>
      </c>
      <c r="I101" t="str">
        <f ca="1"/>
        <v>URAMSIN</v>
      </c>
      <c r="J101" s="34" t="str">
        <f ca="1"/>
        <v>COMP</v>
      </c>
      <c r="K101" t="str">
        <f ca="1"/>
        <v>REFINERY-REFINERY FRACTIONATION PLANT (RPO) 600 TPD</v>
      </c>
      <c r="L101">
        <f ca="1"/>
        <v>2783</v>
      </c>
      <c r="M101" t="str">
        <f ca="1"/>
        <v>Vipul</v>
      </c>
      <c r="N101" t="str">
        <f ca="1"/>
        <v>MEC</v>
      </c>
      <c r="O101" s="146">
        <f ca="1"/>
        <v>44972</v>
      </c>
      <c r="P101">
        <f ca="1"/>
        <v>0</v>
      </c>
      <c r="Q101" s="146">
        <f ca="1"/>
        <v>44972</v>
      </c>
      <c r="R101">
        <f ca="1"/>
        <v>1</v>
      </c>
      <c r="S101">
        <f ca="1"/>
        <v>0</v>
      </c>
      <c r="T101">
        <f ca="1"/>
        <v>0</v>
      </c>
      <c r="U101">
        <f ca="1"/>
        <v>0</v>
      </c>
      <c r="V101">
        <f ca="1"/>
        <v>0</v>
      </c>
      <c r="W101">
        <f ca="1"/>
        <v>0</v>
      </c>
      <c r="X101">
        <f ca="1"/>
        <v>0</v>
      </c>
      <c r="Y101">
        <f ca="1"/>
        <v>0</v>
      </c>
      <c r="Z101">
        <f ca="1"/>
        <v>0</v>
      </c>
      <c r="AA101">
        <f ca="1"/>
        <v>0</v>
      </c>
    </row>
    <row r="102" spans="1:27" x14ac:dyDescent="0.35">
      <c r="A102">
        <f ca="1"/>
        <v>12</v>
      </c>
      <c r="B102" t="str">
        <f ca="1"/>
        <v/>
      </c>
      <c r="C102">
        <f ca="1"/>
        <v>13179339</v>
      </c>
      <c r="D102" s="146">
        <f ca="1"/>
        <v>45006</v>
      </c>
      <c r="E102" t="str">
        <f ca="1"/>
        <v>CPM-RO reject water pump sound abnormal</v>
      </c>
      <c r="F102" t="str">
        <f ca="1"/>
        <v>KAN-70A-101A</v>
      </c>
      <c r="G102" t="str">
        <f ca="1"/>
        <v>MEC</v>
      </c>
      <c r="H102" t="str">
        <f ca="1"/>
        <v>3</v>
      </c>
      <c r="I102" t="str">
        <f ca="1"/>
        <v>URAMSIN</v>
      </c>
      <c r="J102" s="34" t="str">
        <f ca="1"/>
        <v>WAPP</v>
      </c>
      <c r="K102" t="str">
        <f ca="1"/>
        <v xml:space="preserve"> ETP</v>
      </c>
      <c r="L102">
        <f ca="1"/>
        <v>0</v>
      </c>
      <c r="M102" t="e">
        <f ca="1"/>
        <v>#N/A</v>
      </c>
      <c r="N102" t="e">
        <f ca="1"/>
        <v>#N/A</v>
      </c>
      <c r="O102" s="146">
        <f ca="1"/>
        <v>0</v>
      </c>
      <c r="P102">
        <f ca="1"/>
        <v>0</v>
      </c>
      <c r="Q102" s="146">
        <f ca="1"/>
        <v>0</v>
      </c>
      <c r="R102">
        <f ca="1"/>
        <v>0</v>
      </c>
      <c r="S102">
        <f ca="1"/>
        <v>0</v>
      </c>
      <c r="T102">
        <f ca="1"/>
        <v>0</v>
      </c>
      <c r="U102">
        <f ca="1"/>
        <v>0</v>
      </c>
      <c r="V102">
        <f ca="1"/>
        <v>0</v>
      </c>
      <c r="W102">
        <f ca="1"/>
        <v>0</v>
      </c>
      <c r="X102">
        <f ca="1"/>
        <v>0</v>
      </c>
      <c r="Y102">
        <f ca="1"/>
        <v>0</v>
      </c>
      <c r="Z102">
        <f ca="1"/>
        <v>0</v>
      </c>
      <c r="AA102">
        <f ca="1"/>
        <v>0</v>
      </c>
    </row>
    <row r="103" spans="1:27" x14ac:dyDescent="0.35">
      <c r="A103">
        <f ca="1"/>
        <v>10</v>
      </c>
      <c r="B103">
        <f ca="1"/>
        <v>11</v>
      </c>
      <c r="C103">
        <f ca="1"/>
        <v>13170286</v>
      </c>
      <c r="D103" s="146">
        <f ca="1"/>
        <v>44991</v>
      </c>
      <c r="E103" t="str">
        <f ca="1"/>
        <v>CPM - 54P20A/B Chilled Water Stand by Pu</v>
      </c>
      <c r="F103" t="str">
        <f ca="1"/>
        <v>KAN-20A-167A</v>
      </c>
      <c r="G103" t="str">
        <f ca="1"/>
        <v>MEC</v>
      </c>
      <c r="H103" t="str">
        <f ca="1"/>
        <v>3</v>
      </c>
      <c r="I103" t="str">
        <f ca="1"/>
        <v>URAMSIN</v>
      </c>
      <c r="J103" s="34" t="str">
        <f ca="1"/>
        <v>COMP</v>
      </c>
      <c r="K103" t="str">
        <f ca="1"/>
        <v>REFINERY-REFINERY FRACTIONATION PLANT (RPO) 600 TPD</v>
      </c>
      <c r="L103">
        <f ca="1"/>
        <v>3347</v>
      </c>
      <c r="M103" t="str">
        <f ca="1"/>
        <v>Debabrata</v>
      </c>
      <c r="N103" t="str">
        <f ca="1"/>
        <v>MEC</v>
      </c>
      <c r="O103" s="146">
        <f ca="1"/>
        <v>44994</v>
      </c>
      <c r="P103">
        <f ca="1"/>
        <v>44996</v>
      </c>
      <c r="Q103" s="146">
        <f ca="1"/>
        <v>44997</v>
      </c>
      <c r="R103">
        <f ca="1"/>
        <v>3</v>
      </c>
      <c r="S103" t="str">
        <f ca="1"/>
        <v xml:space="preserve">Stand by pump running </v>
      </c>
      <c r="T103">
        <f ca="1"/>
        <v>0</v>
      </c>
      <c r="U103">
        <f ca="1"/>
        <v>0</v>
      </c>
      <c r="V103">
        <f ca="1"/>
        <v>0</v>
      </c>
      <c r="W103">
        <f ca="1"/>
        <v>0</v>
      </c>
      <c r="X103">
        <f ca="1"/>
        <v>0</v>
      </c>
      <c r="Y103">
        <f ca="1"/>
        <v>0</v>
      </c>
      <c r="Z103">
        <f ca="1"/>
        <v>0</v>
      </c>
      <c r="AA103">
        <f ca="1"/>
        <v>0</v>
      </c>
    </row>
    <row r="104" spans="1:27" x14ac:dyDescent="0.35">
      <c r="A104">
        <f ca="1"/>
        <v>10</v>
      </c>
      <c r="B104">
        <f ca="1"/>
        <v>11</v>
      </c>
      <c r="C104">
        <f ca="1"/>
        <v>13170286</v>
      </c>
      <c r="D104" s="146">
        <f ca="1"/>
        <v>44991</v>
      </c>
      <c r="E104" t="str">
        <f ca="1"/>
        <v>CPM - 54P20A/B Chilled Water Stand by Pu</v>
      </c>
      <c r="F104" t="str">
        <f ca="1"/>
        <v>KAN-20A-167A</v>
      </c>
      <c r="G104" t="str">
        <f ca="1"/>
        <v>MEC</v>
      </c>
      <c r="H104" t="str">
        <f ca="1"/>
        <v>3</v>
      </c>
      <c r="I104" t="str">
        <f ca="1"/>
        <v>URAMSIN</v>
      </c>
      <c r="J104" s="34" t="str">
        <f ca="1"/>
        <v>COMP</v>
      </c>
      <c r="K104" t="str">
        <f ca="1"/>
        <v>REFINERY-REFINERY FRACTIONATION PLANT (RPO) 600 TPD</v>
      </c>
      <c r="L104">
        <f ca="1"/>
        <v>2783</v>
      </c>
      <c r="M104" t="str">
        <f ca="1"/>
        <v>Vipul</v>
      </c>
      <c r="N104" t="str">
        <f ca="1"/>
        <v>MEC</v>
      </c>
      <c r="O104" s="146">
        <f ca="1"/>
        <v>44994</v>
      </c>
      <c r="P104">
        <f ca="1"/>
        <v>44996</v>
      </c>
      <c r="Q104" s="146">
        <f ca="1"/>
        <v>44997</v>
      </c>
      <c r="R104">
        <f ca="1"/>
        <v>3</v>
      </c>
      <c r="S104" t="str">
        <f ca="1"/>
        <v xml:space="preserve">Stand by pump running </v>
      </c>
      <c r="T104">
        <f ca="1"/>
        <v>0</v>
      </c>
      <c r="U104">
        <f ca="1"/>
        <v>0</v>
      </c>
      <c r="V104">
        <f ca="1"/>
        <v>0</v>
      </c>
      <c r="W104">
        <f ca="1"/>
        <v>0</v>
      </c>
      <c r="X104">
        <f ca="1"/>
        <v>0</v>
      </c>
      <c r="Y104">
        <f ca="1"/>
        <v>0</v>
      </c>
      <c r="Z104">
        <f ca="1"/>
        <v>0</v>
      </c>
      <c r="AA104">
        <f ca="1"/>
        <v>0</v>
      </c>
    </row>
    <row r="105" spans="1:27" x14ac:dyDescent="0.35">
      <c r="A105">
        <f ca="1"/>
        <v>13</v>
      </c>
      <c r="B105" t="str">
        <f ca="1"/>
        <v/>
      </c>
      <c r="C105">
        <f ca="1"/>
        <v>13184221</v>
      </c>
      <c r="D105" s="146">
        <f ca="1"/>
        <v>45013</v>
      </c>
      <c r="E105" t="str">
        <f ca="1"/>
        <v>CPM-Fraction ClX-4 gearbox lubrication o</v>
      </c>
      <c r="F105" t="str">
        <f ca="1"/>
        <v>KAN-20A-167A-007-54C04</v>
      </c>
      <c r="G105" t="str">
        <f ca="1"/>
        <v>MEC</v>
      </c>
      <c r="H105" t="str">
        <f ca="1"/>
        <v>3</v>
      </c>
      <c r="I105" t="str">
        <f ca="1"/>
        <v>CSPANDE</v>
      </c>
      <c r="J105" s="34" t="str">
        <f ca="1"/>
        <v>SCHD</v>
      </c>
      <c r="K105" t="str">
        <f ca="1"/>
        <v>REFINERY-REFINERY FRACTIONATION PLANT (RPO) 600 TPD</v>
      </c>
      <c r="L105">
        <f ca="1"/>
        <v>2781</v>
      </c>
      <c r="M105" t="str">
        <f ca="1"/>
        <v>Bhim Rao</v>
      </c>
      <c r="N105" t="str">
        <f ca="1"/>
        <v>MEC</v>
      </c>
      <c r="O105" s="146">
        <f ca="1"/>
        <v>45027</v>
      </c>
      <c r="P105">
        <f ca="1"/>
        <v>0</v>
      </c>
      <c r="Q105" s="146">
        <f ca="1"/>
        <v>0</v>
      </c>
      <c r="R105">
        <f ca="1"/>
        <v>0</v>
      </c>
      <c r="S105">
        <f ca="1"/>
        <v>0</v>
      </c>
      <c r="T105">
        <f ca="1"/>
        <v>0</v>
      </c>
      <c r="U105">
        <f ca="1"/>
        <v>0</v>
      </c>
      <c r="V105">
        <f ca="1"/>
        <v>0</v>
      </c>
      <c r="W105">
        <f ca="1"/>
        <v>0</v>
      </c>
      <c r="X105">
        <f ca="1"/>
        <v>0</v>
      </c>
      <c r="Y105">
        <f ca="1"/>
        <v>0</v>
      </c>
      <c r="Z105">
        <f ca="1"/>
        <v>0</v>
      </c>
      <c r="AA105">
        <f ca="1"/>
        <v>0</v>
      </c>
    </row>
    <row r="106" spans="1:27" x14ac:dyDescent="0.35">
      <c r="A106">
        <f ca="1"/>
        <v>12</v>
      </c>
      <c r="B106">
        <f ca="1"/>
        <v>1</v>
      </c>
      <c r="C106">
        <f ca="1"/>
        <v>13180434</v>
      </c>
      <c r="D106" s="146">
        <f ca="1"/>
        <v>45007</v>
      </c>
      <c r="E106" t="str">
        <f ca="1"/>
        <v>CPM - Line 4 M/C 7 Gear Box Bolt Broken</v>
      </c>
      <c r="F106" t="str">
        <f ca="1"/>
        <v>KAN-23A</v>
      </c>
      <c r="G106" t="str">
        <f ca="1"/>
        <v>ELE</v>
      </c>
      <c r="H106" t="str">
        <f ca="1"/>
        <v>3</v>
      </c>
      <c r="I106" t="str">
        <f ca="1"/>
        <v>URAMSIN</v>
      </c>
      <c r="J106" s="34" t="str">
        <f ca="1"/>
        <v>COMP</v>
      </c>
      <c r="K106" t="str">
        <f ca="1"/>
        <v>PACKING</v>
      </c>
      <c r="L106">
        <f ca="1"/>
        <v>8</v>
      </c>
      <c r="M106" t="str">
        <f ca="1"/>
        <v>SHKAL DEV</v>
      </c>
      <c r="N106" t="str">
        <f ca="1"/>
        <v>EXT</v>
      </c>
      <c r="O106" s="146">
        <f ca="1"/>
        <v>0</v>
      </c>
      <c r="P106">
        <f ca="1"/>
        <v>0</v>
      </c>
      <c r="Q106" s="146">
        <f ca="1"/>
        <v>0</v>
      </c>
      <c r="R106">
        <f ca="1"/>
        <v>0</v>
      </c>
      <c r="S106">
        <f ca="1"/>
        <v>0</v>
      </c>
      <c r="T106">
        <f ca="1"/>
        <v>0</v>
      </c>
      <c r="U106">
        <f ca="1"/>
        <v>0</v>
      </c>
      <c r="V106">
        <f ca="1"/>
        <v>0</v>
      </c>
      <c r="W106">
        <f ca="1"/>
        <v>0</v>
      </c>
      <c r="X106">
        <f ca="1"/>
        <v>0</v>
      </c>
      <c r="Y106">
        <f ca="1"/>
        <v>0</v>
      </c>
      <c r="Z106">
        <f ca="1"/>
        <v>0</v>
      </c>
      <c r="AA106">
        <f ca="1"/>
        <v>0</v>
      </c>
    </row>
    <row r="107" spans="1:27" x14ac:dyDescent="0.35">
      <c r="A107">
        <f ca="1"/>
        <v>12</v>
      </c>
      <c r="B107">
        <f ca="1"/>
        <v>1</v>
      </c>
      <c r="C107">
        <f ca="1"/>
        <v>13181551</v>
      </c>
      <c r="D107" s="146">
        <f ca="1"/>
        <v>45009</v>
      </c>
      <c r="E107" t="str">
        <f ca="1"/>
        <v>CPDM-Driving side vib. high RO Permate T</v>
      </c>
      <c r="F107" t="str">
        <f ca="1"/>
        <v>KAN-70A-101A-152-RO PUMPS</v>
      </c>
      <c r="G107" t="str">
        <f ca="1"/>
        <v>ELE</v>
      </c>
      <c r="H107" t="str">
        <f ca="1"/>
        <v>3</v>
      </c>
      <c r="I107" t="str">
        <f ca="1"/>
        <v>CSPANDE</v>
      </c>
      <c r="J107" s="34" t="str">
        <f ca="1"/>
        <v>COMP</v>
      </c>
      <c r="K107" t="str">
        <f ca="1"/>
        <v xml:space="preserve"> ETP</v>
      </c>
      <c r="L107">
        <f ca="1"/>
        <v>0</v>
      </c>
      <c r="M107" t="e">
        <f ca="1"/>
        <v>#N/A</v>
      </c>
      <c r="N107" t="e">
        <f ca="1"/>
        <v>#N/A</v>
      </c>
      <c r="O107" s="146">
        <f ca="1"/>
        <v>45024</v>
      </c>
      <c r="P107">
        <f ca="1"/>
        <v>0</v>
      </c>
      <c r="Q107" s="146">
        <f ca="1"/>
        <v>0</v>
      </c>
      <c r="R107">
        <f ca="1"/>
        <v>0</v>
      </c>
      <c r="S107">
        <f ca="1"/>
        <v>0</v>
      </c>
      <c r="T107">
        <f ca="1"/>
        <v>0</v>
      </c>
      <c r="U107">
        <f ca="1"/>
        <v>0</v>
      </c>
      <c r="V107">
        <f ca="1"/>
        <v>0</v>
      </c>
      <c r="W107">
        <f ca="1"/>
        <v>0</v>
      </c>
      <c r="X107">
        <f ca="1"/>
        <v>0</v>
      </c>
      <c r="Y107">
        <f ca="1"/>
        <v>0</v>
      </c>
      <c r="Z107">
        <f ca="1"/>
        <v>0</v>
      </c>
      <c r="AA107">
        <f ca="1"/>
        <v>0</v>
      </c>
    </row>
    <row r="108" spans="1:27" x14ac:dyDescent="0.35">
      <c r="A108">
        <f ca="1"/>
        <v>12</v>
      </c>
      <c r="B108" t="str">
        <f ca="1"/>
        <v/>
      </c>
      <c r="C108">
        <f ca="1"/>
        <v>13181552</v>
      </c>
      <c r="D108" s="146">
        <f ca="1"/>
        <v>45009</v>
      </c>
      <c r="E108" t="str">
        <f ca="1"/>
        <v>CPDM-DE side vib high ZLD dosing pump</v>
      </c>
      <c r="F108" t="str">
        <f ca="1"/>
        <v>KAN-70A-101A-152-ZLD PUMPS</v>
      </c>
      <c r="G108" t="str">
        <f ca="1"/>
        <v>MEC</v>
      </c>
      <c r="H108" t="str">
        <f ca="1"/>
        <v>3</v>
      </c>
      <c r="I108" t="str">
        <f ca="1"/>
        <v>CSPANDE</v>
      </c>
      <c r="J108" s="34" t="str">
        <f ca="1"/>
        <v>WAPP</v>
      </c>
      <c r="K108" t="str">
        <f ca="1"/>
        <v xml:space="preserve"> ETP</v>
      </c>
      <c r="L108">
        <f ca="1"/>
        <v>0</v>
      </c>
      <c r="M108" t="e">
        <f ca="1"/>
        <v>#N/A</v>
      </c>
      <c r="N108" t="e">
        <f ca="1"/>
        <v>#N/A</v>
      </c>
      <c r="O108" s="146">
        <f ca="1"/>
        <v>0</v>
      </c>
      <c r="P108">
        <f ca="1"/>
        <v>0</v>
      </c>
      <c r="Q108" s="146">
        <f ca="1"/>
        <v>0</v>
      </c>
      <c r="R108">
        <f ca="1"/>
        <v>0</v>
      </c>
      <c r="S108">
        <f ca="1"/>
        <v>0</v>
      </c>
      <c r="T108">
        <f ca="1"/>
        <v>0</v>
      </c>
      <c r="U108">
        <f ca="1"/>
        <v>0</v>
      </c>
      <c r="V108">
        <f ca="1"/>
        <v>0</v>
      </c>
      <c r="W108">
        <f ca="1"/>
        <v>0</v>
      </c>
      <c r="X108">
        <f ca="1"/>
        <v>0</v>
      </c>
      <c r="Y108">
        <f ca="1"/>
        <v>0</v>
      </c>
      <c r="Z108">
        <f ca="1"/>
        <v>0</v>
      </c>
      <c r="AA108">
        <f ca="1"/>
        <v>0</v>
      </c>
    </row>
    <row r="109" spans="1:27" x14ac:dyDescent="0.35">
      <c r="A109">
        <f ca="1"/>
        <v>12</v>
      </c>
      <c r="B109" t="str">
        <f ca="1"/>
        <v/>
      </c>
      <c r="C109">
        <f ca="1"/>
        <v>13181553</v>
      </c>
      <c r="D109" s="146">
        <f ca="1"/>
        <v>45009</v>
      </c>
      <c r="E109" t="str">
        <f ca="1"/>
        <v>CPDM-83-P-801 ZLD dosing pump fitting ne</v>
      </c>
      <c r="F109" t="str">
        <f ca="1"/>
        <v>KAN-70A-101A-152-ZLD PUMPS</v>
      </c>
      <c r="G109" t="str">
        <f ca="1"/>
        <v>MEC</v>
      </c>
      <c r="H109" t="str">
        <f ca="1"/>
        <v>3</v>
      </c>
      <c r="I109" t="str">
        <f ca="1"/>
        <v>CSPANDE</v>
      </c>
      <c r="J109" s="34" t="str">
        <f ca="1"/>
        <v>WAPP</v>
      </c>
      <c r="K109" t="str">
        <f ca="1"/>
        <v xml:space="preserve"> ETP</v>
      </c>
      <c r="L109">
        <f ca="1"/>
        <v>0</v>
      </c>
      <c r="M109" t="e">
        <f ca="1"/>
        <v>#N/A</v>
      </c>
      <c r="N109" t="e">
        <f ca="1"/>
        <v>#N/A</v>
      </c>
      <c r="O109" s="146">
        <f ca="1"/>
        <v>0</v>
      </c>
      <c r="P109">
        <f ca="1"/>
        <v>0</v>
      </c>
      <c r="Q109" s="146">
        <f ca="1"/>
        <v>0</v>
      </c>
      <c r="R109">
        <f ca="1"/>
        <v>0</v>
      </c>
      <c r="S109">
        <f ca="1"/>
        <v>0</v>
      </c>
      <c r="T109">
        <f ca="1"/>
        <v>0</v>
      </c>
      <c r="U109">
        <f ca="1"/>
        <v>0</v>
      </c>
      <c r="V109">
        <f ca="1"/>
        <v>0</v>
      </c>
      <c r="W109">
        <f ca="1"/>
        <v>0</v>
      </c>
      <c r="X109">
        <f ca="1"/>
        <v>0</v>
      </c>
      <c r="Y109">
        <f ca="1"/>
        <v>0</v>
      </c>
      <c r="Z109">
        <f ca="1"/>
        <v>0</v>
      </c>
      <c r="AA109">
        <f ca="1"/>
        <v>0</v>
      </c>
    </row>
    <row r="110" spans="1:27" x14ac:dyDescent="0.35">
      <c r="A110">
        <f ca="1"/>
        <v>12</v>
      </c>
      <c r="B110" t="str">
        <f ca="1"/>
        <v/>
      </c>
      <c r="C110">
        <f ca="1"/>
        <v>13181934</v>
      </c>
      <c r="D110" s="146">
        <f ca="1"/>
        <v>45009</v>
      </c>
      <c r="E110" t="str">
        <f ca="1"/>
        <v>CPDM-ZLD dewatering pump suction flg bol</v>
      </c>
      <c r="F110" t="str">
        <f ca="1"/>
        <v>KAN-70A-101A-152-ZLD PUMPS</v>
      </c>
      <c r="G110" t="str">
        <f ca="1"/>
        <v>MEC</v>
      </c>
      <c r="H110" t="str">
        <f ca="1"/>
        <v>3</v>
      </c>
      <c r="I110" t="str">
        <f ca="1"/>
        <v>CSPANDE</v>
      </c>
      <c r="J110" s="34" t="str">
        <f ca="1"/>
        <v>SCHD</v>
      </c>
      <c r="K110" t="str">
        <f ca="1"/>
        <v xml:space="preserve"> ETP</v>
      </c>
      <c r="L110">
        <f ca="1"/>
        <v>8</v>
      </c>
      <c r="M110" t="str">
        <f ca="1"/>
        <v>Shakal DEv</v>
      </c>
      <c r="N110" t="str">
        <f ca="1"/>
        <v>EXT</v>
      </c>
      <c r="O110" s="146">
        <f ca="1"/>
        <v>45020</v>
      </c>
      <c r="P110">
        <f ca="1"/>
        <v>0</v>
      </c>
      <c r="Q110" s="146">
        <f ca="1"/>
        <v>0</v>
      </c>
      <c r="R110">
        <f ca="1"/>
        <v>0</v>
      </c>
      <c r="S110">
        <f ca="1"/>
        <v>0</v>
      </c>
      <c r="T110">
        <f ca="1"/>
        <v>0</v>
      </c>
      <c r="U110">
        <f ca="1"/>
        <v>0</v>
      </c>
      <c r="V110">
        <f ca="1"/>
        <v>0</v>
      </c>
      <c r="W110">
        <f ca="1"/>
        <v>0</v>
      </c>
      <c r="X110">
        <f ca="1"/>
        <v>0</v>
      </c>
      <c r="Y110">
        <f ca="1"/>
        <v>0</v>
      </c>
      <c r="Z110">
        <f ca="1"/>
        <v>0</v>
      </c>
      <c r="AA110">
        <f ca="1"/>
        <v>0</v>
      </c>
    </row>
    <row r="111" spans="1:27" x14ac:dyDescent="0.35">
      <c r="A111">
        <f ca="1"/>
        <v>12</v>
      </c>
      <c r="B111" t="str">
        <f ca="1"/>
        <v/>
      </c>
      <c r="C111">
        <f ca="1"/>
        <v>13181935</v>
      </c>
      <c r="D111" s="146">
        <f ca="1"/>
        <v>45009</v>
      </c>
      <c r="E111" t="str">
        <f ca="1"/>
        <v>CPM-UF fast flash  pump gland leakage wt</v>
      </c>
      <c r="F111" t="str">
        <f ca="1"/>
        <v>KAN-70A-094A</v>
      </c>
      <c r="G111" t="str">
        <f ca="1"/>
        <v>MEC</v>
      </c>
      <c r="H111" t="str">
        <f ca="1"/>
        <v>3</v>
      </c>
      <c r="I111" t="str">
        <f ca="1"/>
        <v>CSPANDE</v>
      </c>
      <c r="J111" s="34" t="str">
        <f ca="1"/>
        <v>WAPP</v>
      </c>
      <c r="K111" t="str">
        <f ca="1"/>
        <v>FIRE FIGHTING SYSTEM</v>
      </c>
      <c r="L111">
        <f ca="1"/>
        <v>0</v>
      </c>
      <c r="M111" t="e">
        <f ca="1"/>
        <v>#N/A</v>
      </c>
      <c r="N111" t="e">
        <f ca="1"/>
        <v>#N/A</v>
      </c>
      <c r="O111" s="146">
        <f ca="1"/>
        <v>0</v>
      </c>
      <c r="P111">
        <f ca="1"/>
        <v>0</v>
      </c>
      <c r="Q111" s="146">
        <f ca="1"/>
        <v>0</v>
      </c>
      <c r="R111">
        <f ca="1"/>
        <v>0</v>
      </c>
      <c r="S111">
        <f ca="1"/>
        <v>0</v>
      </c>
      <c r="T111">
        <f ca="1"/>
        <v>0</v>
      </c>
      <c r="U111">
        <f ca="1"/>
        <v>0</v>
      </c>
      <c r="V111">
        <f ca="1"/>
        <v>0</v>
      </c>
      <c r="W111">
        <f ca="1"/>
        <v>0</v>
      </c>
      <c r="X111">
        <f ca="1"/>
        <v>0</v>
      </c>
      <c r="Y111">
        <f ca="1"/>
        <v>0</v>
      </c>
      <c r="Z111">
        <f ca="1"/>
        <v>0</v>
      </c>
      <c r="AA111">
        <f ca="1"/>
        <v>0</v>
      </c>
    </row>
    <row r="112" spans="1:27" x14ac:dyDescent="0.35">
      <c r="A112">
        <f ca="1"/>
        <v>12</v>
      </c>
      <c r="B112" t="str">
        <f ca="1"/>
        <v/>
      </c>
      <c r="C112">
        <f ca="1"/>
        <v>13181936</v>
      </c>
      <c r="D112" s="146">
        <f ca="1"/>
        <v>45009</v>
      </c>
      <c r="E112" t="str">
        <f ca="1"/>
        <v>CPM-P3 soft water pump gland leakage</v>
      </c>
      <c r="F112" t="str">
        <f ca="1"/>
        <v>KAN-70A-094A</v>
      </c>
      <c r="G112" t="str">
        <f ca="1"/>
        <v>MEC</v>
      </c>
      <c r="H112" t="str">
        <f ca="1"/>
        <v>3</v>
      </c>
      <c r="I112" t="str">
        <f ca="1"/>
        <v>CSPANDE</v>
      </c>
      <c r="J112" s="34" t="str">
        <f ca="1"/>
        <v>WAPP</v>
      </c>
      <c r="K112" t="str">
        <f ca="1"/>
        <v>FIRE FIGHTING SYSTEM</v>
      </c>
      <c r="L112">
        <f ca="1"/>
        <v>0</v>
      </c>
      <c r="M112" t="e">
        <f ca="1"/>
        <v>#N/A</v>
      </c>
      <c r="N112" t="e">
        <f ca="1"/>
        <v>#N/A</v>
      </c>
      <c r="O112" s="146">
        <f ca="1"/>
        <v>0</v>
      </c>
      <c r="P112">
        <f ca="1"/>
        <v>0</v>
      </c>
      <c r="Q112" s="146">
        <f ca="1"/>
        <v>0</v>
      </c>
      <c r="R112">
        <f ca="1"/>
        <v>0</v>
      </c>
      <c r="S112">
        <f ca="1"/>
        <v>0</v>
      </c>
      <c r="T112">
        <f ca="1"/>
        <v>0</v>
      </c>
      <c r="U112">
        <f ca="1"/>
        <v>0</v>
      </c>
      <c r="V112">
        <f ca="1"/>
        <v>0</v>
      </c>
      <c r="W112">
        <f ca="1"/>
        <v>0</v>
      </c>
      <c r="X112">
        <f ca="1"/>
        <v>0</v>
      </c>
      <c r="Y112">
        <f ca="1"/>
        <v>0</v>
      </c>
      <c r="Z112">
        <f ca="1"/>
        <v>0</v>
      </c>
      <c r="AA112">
        <f ca="1"/>
        <v>0</v>
      </c>
    </row>
    <row r="113" spans="1:27" x14ac:dyDescent="0.35">
      <c r="A113">
        <f ca="1"/>
        <v>12</v>
      </c>
      <c r="B113" t="str">
        <f ca="1"/>
        <v/>
      </c>
      <c r="C113">
        <f ca="1"/>
        <v>13181937</v>
      </c>
      <c r="D113" s="146">
        <f ca="1"/>
        <v>45009</v>
      </c>
      <c r="E113" t="str">
        <f ca="1"/>
        <v>CPM-MGF feed puump seal leakage</v>
      </c>
      <c r="F113" t="str">
        <f ca="1"/>
        <v>KAN-70A-094A</v>
      </c>
      <c r="G113" t="str">
        <f ca="1"/>
        <v>MEC</v>
      </c>
      <c r="H113" t="str">
        <f ca="1"/>
        <v>3</v>
      </c>
      <c r="I113" t="str">
        <f ca="1"/>
        <v>CSPANDE</v>
      </c>
      <c r="J113" s="34" t="str">
        <f ca="1"/>
        <v>WAPP</v>
      </c>
      <c r="K113" t="str">
        <f ca="1"/>
        <v>FIRE FIGHTING SYSTEM</v>
      </c>
      <c r="L113">
        <f ca="1"/>
        <v>0</v>
      </c>
      <c r="M113" t="e">
        <f ca="1"/>
        <v>#N/A</v>
      </c>
      <c r="N113" t="e">
        <f ca="1"/>
        <v>#N/A</v>
      </c>
      <c r="O113" s="146">
        <f ca="1"/>
        <v>0</v>
      </c>
      <c r="P113">
        <f ca="1"/>
        <v>0</v>
      </c>
      <c r="Q113" s="146">
        <f ca="1"/>
        <v>0</v>
      </c>
      <c r="R113">
        <f ca="1"/>
        <v>0</v>
      </c>
      <c r="S113">
        <f ca="1"/>
        <v>0</v>
      </c>
      <c r="T113">
        <f ca="1"/>
        <v>0</v>
      </c>
      <c r="U113">
        <f ca="1"/>
        <v>0</v>
      </c>
      <c r="V113">
        <f ca="1"/>
        <v>0</v>
      </c>
      <c r="W113">
        <f ca="1"/>
        <v>0</v>
      </c>
      <c r="X113">
        <f ca="1"/>
        <v>0</v>
      </c>
      <c r="Y113">
        <f ca="1"/>
        <v>0</v>
      </c>
      <c r="Z113">
        <f ca="1"/>
        <v>0</v>
      </c>
      <c r="AA113">
        <f ca="1"/>
        <v>0</v>
      </c>
    </row>
    <row r="114" spans="1:27" x14ac:dyDescent="0.35">
      <c r="A114">
        <f ca="1"/>
        <v>13</v>
      </c>
      <c r="B114">
        <f ca="1"/>
        <v>1</v>
      </c>
      <c r="C114">
        <f ca="1"/>
        <v>13182369</v>
      </c>
      <c r="D114" s="146">
        <f ca="1"/>
        <v>45010</v>
      </c>
      <c r="E114" t="str">
        <f ca="1"/>
        <v>CPM-Line8 strapping m/c saftey door need</v>
      </c>
      <c r="F114" t="str">
        <f ca="1"/>
        <v>KAN-23A-038A-191</v>
      </c>
      <c r="G114" t="str">
        <f ca="1"/>
        <v>ELE</v>
      </c>
      <c r="H114">
        <f ca="1"/>
        <v>3</v>
      </c>
      <c r="I114" t="str">
        <f ca="1"/>
        <v>CSPANDE</v>
      </c>
      <c r="J114" s="34" t="str">
        <f ca="1"/>
        <v>COMP</v>
      </c>
      <c r="K114" t="str">
        <f ca="1"/>
        <v>PACKING</v>
      </c>
      <c r="L114">
        <f ca="1"/>
        <v>8</v>
      </c>
      <c r="M114" t="str">
        <f ca="1"/>
        <v>service engineer</v>
      </c>
      <c r="N114" t="str">
        <f ca="1"/>
        <v>EXT</v>
      </c>
      <c r="O114" s="146">
        <f ca="1"/>
        <v>45021</v>
      </c>
      <c r="P114">
        <f ca="1"/>
        <v>0</v>
      </c>
      <c r="Q114" s="146">
        <f ca="1"/>
        <v>0</v>
      </c>
      <c r="R114">
        <f ca="1"/>
        <v>0</v>
      </c>
      <c r="S114">
        <f ca="1"/>
        <v>0</v>
      </c>
      <c r="T114">
        <f ca="1"/>
        <v>0</v>
      </c>
      <c r="U114">
        <f ca="1"/>
        <v>0</v>
      </c>
      <c r="V114">
        <f ca="1"/>
        <v>0</v>
      </c>
      <c r="W114">
        <f ca="1"/>
        <v>0</v>
      </c>
      <c r="X114">
        <f ca="1"/>
        <v>0</v>
      </c>
      <c r="Y114">
        <f ca="1"/>
        <v>0</v>
      </c>
      <c r="Z114">
        <f ca="1"/>
        <v>0</v>
      </c>
      <c r="AA114">
        <f ca="1"/>
        <v>0</v>
      </c>
    </row>
    <row r="115" spans="1:27" x14ac:dyDescent="0.35">
      <c r="A115">
        <f ca="1"/>
        <v>13</v>
      </c>
      <c r="B115">
        <f ca="1"/>
        <v>1</v>
      </c>
      <c r="C115">
        <f ca="1"/>
        <v>13182370</v>
      </c>
      <c r="D115" s="146">
        <f ca="1"/>
        <v>45010</v>
      </c>
      <c r="E115" t="str">
        <f ca="1"/>
        <v>CPM-line  8 straping m/c 2 saftey door n</v>
      </c>
      <c r="F115" t="str">
        <f ca="1"/>
        <v>KAN-23A-038A-191</v>
      </c>
      <c r="G115" t="str">
        <f ca="1"/>
        <v>ELE</v>
      </c>
      <c r="H115">
        <f ca="1"/>
        <v>3</v>
      </c>
      <c r="I115" t="str">
        <f ca="1"/>
        <v>CSPANDE</v>
      </c>
      <c r="J115" s="34" t="str">
        <f ca="1"/>
        <v>COMP</v>
      </c>
      <c r="K115" t="str">
        <f ca="1"/>
        <v>PACKING</v>
      </c>
      <c r="L115">
        <f ca="1"/>
        <v>8</v>
      </c>
      <c r="M115" t="str">
        <f ca="1"/>
        <v>service engineer</v>
      </c>
      <c r="N115" t="str">
        <f ca="1"/>
        <v>EXT</v>
      </c>
      <c r="O115" s="146">
        <f ca="1"/>
        <v>45021</v>
      </c>
      <c r="P115">
        <f ca="1"/>
        <v>0</v>
      </c>
      <c r="Q115" s="146">
        <f ca="1"/>
        <v>0</v>
      </c>
      <c r="R115">
        <f ca="1"/>
        <v>0</v>
      </c>
      <c r="S115">
        <f ca="1"/>
        <v>0</v>
      </c>
      <c r="T115">
        <f ca="1"/>
        <v>0</v>
      </c>
      <c r="U115">
        <f ca="1"/>
        <v>0</v>
      </c>
      <c r="V115">
        <f ca="1"/>
        <v>0</v>
      </c>
      <c r="W115">
        <f ca="1"/>
        <v>0</v>
      </c>
      <c r="X115">
        <f ca="1"/>
        <v>0</v>
      </c>
      <c r="Y115">
        <f ca="1"/>
        <v>0</v>
      </c>
      <c r="Z115">
        <f ca="1"/>
        <v>0</v>
      </c>
      <c r="AA115">
        <f ca="1"/>
        <v>0</v>
      </c>
    </row>
    <row r="116" spans="1:27" x14ac:dyDescent="0.35">
      <c r="A116">
        <f ca="1"/>
        <v>13</v>
      </c>
      <c r="B116">
        <f ca="1"/>
        <v>1</v>
      </c>
      <c r="C116">
        <f ca="1"/>
        <v>13182371</v>
      </c>
      <c r="D116" s="146">
        <f ca="1"/>
        <v>45010</v>
      </c>
      <c r="E116" t="str">
        <f ca="1"/>
        <v>CPM - Line 2 Strapping m/c safety door l</v>
      </c>
      <c r="F116" t="str">
        <f ca="1"/>
        <v>KAN-23A-038A-191</v>
      </c>
      <c r="G116" t="str">
        <f ca="1"/>
        <v>ELE</v>
      </c>
      <c r="H116">
        <f ca="1"/>
        <v>3</v>
      </c>
      <c r="I116" t="str">
        <f ca="1"/>
        <v>CSPANDE</v>
      </c>
      <c r="J116" s="34" t="str">
        <f ca="1"/>
        <v>COMP</v>
      </c>
      <c r="K116" t="str">
        <f ca="1"/>
        <v>PACKING</v>
      </c>
      <c r="L116">
        <f ca="1"/>
        <v>8</v>
      </c>
      <c r="M116" t="str">
        <f ca="1"/>
        <v>service engineer</v>
      </c>
      <c r="N116" t="str">
        <f ca="1"/>
        <v>EXT</v>
      </c>
      <c r="O116" s="146">
        <f ca="1"/>
        <v>45021</v>
      </c>
      <c r="P116">
        <f ca="1"/>
        <v>0</v>
      </c>
      <c r="Q116" s="146">
        <f ca="1"/>
        <v>0</v>
      </c>
      <c r="R116">
        <f ca="1"/>
        <v>0</v>
      </c>
      <c r="S116">
        <f ca="1"/>
        <v>0</v>
      </c>
      <c r="T116">
        <f ca="1"/>
        <v>0</v>
      </c>
      <c r="U116">
        <f ca="1"/>
        <v>0</v>
      </c>
      <c r="V116">
        <f ca="1"/>
        <v>0</v>
      </c>
      <c r="W116">
        <f ca="1"/>
        <v>0</v>
      </c>
      <c r="X116">
        <f ca="1"/>
        <v>0</v>
      </c>
      <c r="Y116">
        <f ca="1"/>
        <v>0</v>
      </c>
      <c r="Z116">
        <f ca="1"/>
        <v>0</v>
      </c>
      <c r="AA116">
        <f ca="1"/>
        <v>0</v>
      </c>
    </row>
    <row r="117" spans="1:27" x14ac:dyDescent="0.35">
      <c r="A117">
        <f ca="1"/>
        <v>13</v>
      </c>
      <c r="B117" t="str">
        <f ca="1"/>
        <v/>
      </c>
      <c r="C117">
        <f ca="1"/>
        <v>13182372</v>
      </c>
      <c r="D117" s="146">
        <f ca="1"/>
        <v>45010</v>
      </c>
      <c r="E117" t="str">
        <f ca="1"/>
        <v>CPM - Line No 6 Strapping m/c heater tb</v>
      </c>
      <c r="F117" t="str">
        <f ca="1"/>
        <v>KAN-23A-038A-191</v>
      </c>
      <c r="G117" t="str">
        <f ca="1"/>
        <v>ELE</v>
      </c>
      <c r="H117">
        <f ca="1"/>
        <v>3</v>
      </c>
      <c r="I117" t="str">
        <f ca="1"/>
        <v>CSPANDE</v>
      </c>
      <c r="J117" s="34" t="str">
        <f ca="1"/>
        <v>WMAT</v>
      </c>
      <c r="K117" t="str">
        <f ca="1"/>
        <v>PACKING</v>
      </c>
      <c r="L117">
        <f ca="1"/>
        <v>8</v>
      </c>
      <c r="M117" t="str">
        <f ca="1"/>
        <v>service engineer</v>
      </c>
      <c r="N117" t="str">
        <f ca="1"/>
        <v>EXT</v>
      </c>
      <c r="O117" s="146">
        <f ca="1"/>
        <v>45021</v>
      </c>
      <c r="P117">
        <f ca="1"/>
        <v>45024</v>
      </c>
      <c r="Q117" s="146">
        <f ca="1"/>
        <v>0</v>
      </c>
      <c r="R117">
        <f ca="1"/>
        <v>0</v>
      </c>
      <c r="S117" t="str">
        <f ca="1"/>
        <v xml:space="preserve">panel send outside for repairing </v>
      </c>
      <c r="T117">
        <f ca="1"/>
        <v>0</v>
      </c>
      <c r="U117">
        <f ca="1"/>
        <v>0</v>
      </c>
      <c r="V117">
        <f ca="1"/>
        <v>0</v>
      </c>
      <c r="W117">
        <f ca="1"/>
        <v>0</v>
      </c>
      <c r="X117">
        <f ca="1"/>
        <v>0</v>
      </c>
      <c r="Y117">
        <f ca="1"/>
        <v>0</v>
      </c>
      <c r="Z117">
        <f ca="1"/>
        <v>0</v>
      </c>
      <c r="AA117">
        <f ca="1"/>
        <v>0</v>
      </c>
    </row>
    <row r="118" spans="1:27" x14ac:dyDescent="0.35">
      <c r="A118">
        <f ca="1"/>
        <v>13</v>
      </c>
      <c r="B118">
        <f ca="1"/>
        <v>1</v>
      </c>
      <c r="C118">
        <f ca="1"/>
        <v>13182373</v>
      </c>
      <c r="D118" s="146">
        <f ca="1"/>
        <v>45010</v>
      </c>
      <c r="E118" t="str">
        <f ca="1"/>
        <v>CPM - Line 5 Strapping m/c heater tb is</v>
      </c>
      <c r="F118" t="str">
        <f ca="1"/>
        <v>KAN-23A-038A-191</v>
      </c>
      <c r="G118" t="str">
        <f ca="1"/>
        <v>ELE</v>
      </c>
      <c r="H118">
        <f ca="1"/>
        <v>3</v>
      </c>
      <c r="I118" t="str">
        <f ca="1"/>
        <v>CSPANDE</v>
      </c>
      <c r="J118" s="34" t="str">
        <f ca="1"/>
        <v>COMP</v>
      </c>
      <c r="K118" t="str">
        <f ca="1"/>
        <v>PACKING</v>
      </c>
      <c r="L118">
        <f ca="1"/>
        <v>8</v>
      </c>
      <c r="M118" t="str">
        <f ca="1"/>
        <v>service engineer</v>
      </c>
      <c r="N118" t="str">
        <f ca="1"/>
        <v>EXT</v>
      </c>
      <c r="O118" s="146">
        <f ca="1"/>
        <v>45021</v>
      </c>
      <c r="P118">
        <f ca="1"/>
        <v>0</v>
      </c>
      <c r="Q118" s="146">
        <f ca="1"/>
        <v>0</v>
      </c>
      <c r="R118">
        <f ca="1"/>
        <v>0</v>
      </c>
      <c r="S118">
        <f ca="1"/>
        <v>0</v>
      </c>
      <c r="T118">
        <f ca="1"/>
        <v>0</v>
      </c>
      <c r="U118">
        <f ca="1"/>
        <v>0</v>
      </c>
      <c r="V118">
        <f ca="1"/>
        <v>0</v>
      </c>
      <c r="W118">
        <f ca="1"/>
        <v>0</v>
      </c>
      <c r="X118">
        <f ca="1"/>
        <v>0</v>
      </c>
      <c r="Y118">
        <f ca="1"/>
        <v>0</v>
      </c>
      <c r="Z118">
        <f ca="1"/>
        <v>0</v>
      </c>
      <c r="AA118">
        <f ca="1"/>
        <v>0</v>
      </c>
    </row>
    <row r="119" spans="1:27" x14ac:dyDescent="0.35">
      <c r="A119">
        <f ca="1"/>
        <v>13</v>
      </c>
      <c r="B119">
        <f ca="1"/>
        <v>1</v>
      </c>
      <c r="C119">
        <f ca="1"/>
        <v>13182464</v>
      </c>
      <c r="D119" s="146">
        <f ca="1"/>
        <v>45010</v>
      </c>
      <c r="E119" t="str">
        <f ca="1"/>
        <v>CPM - Line no 1 Strapping m/c Limit Swit</v>
      </c>
      <c r="F119" t="str">
        <f ca="1"/>
        <v>KAN-23A-038A-191</v>
      </c>
      <c r="G119" t="str">
        <f ca="1"/>
        <v>ELE</v>
      </c>
      <c r="H119">
        <f ca="1"/>
        <v>3</v>
      </c>
      <c r="I119" t="str">
        <f ca="1"/>
        <v>CSPANDE</v>
      </c>
      <c r="J119" s="34" t="str">
        <f ca="1"/>
        <v>COMP</v>
      </c>
      <c r="K119" t="str">
        <f ca="1"/>
        <v>PACKING</v>
      </c>
      <c r="L119">
        <f ca="1"/>
        <v>8</v>
      </c>
      <c r="M119" t="str">
        <f ca="1"/>
        <v>service engineer</v>
      </c>
      <c r="N119" t="str">
        <f ca="1"/>
        <v>EXT</v>
      </c>
      <c r="O119" s="146">
        <f ca="1"/>
        <v>45021</v>
      </c>
      <c r="P119">
        <f ca="1"/>
        <v>0</v>
      </c>
      <c r="Q119" s="146">
        <f ca="1"/>
        <v>0</v>
      </c>
      <c r="R119">
        <f ca="1"/>
        <v>0</v>
      </c>
      <c r="S119">
        <f ca="1"/>
        <v>0</v>
      </c>
      <c r="T119">
        <f ca="1"/>
        <v>0</v>
      </c>
      <c r="U119">
        <f ca="1"/>
        <v>0</v>
      </c>
      <c r="V119">
        <f ca="1"/>
        <v>0</v>
      </c>
      <c r="W119">
        <f ca="1"/>
        <v>0</v>
      </c>
      <c r="X119">
        <f ca="1"/>
        <v>0</v>
      </c>
      <c r="Y119">
        <f ca="1"/>
        <v>0</v>
      </c>
      <c r="Z119">
        <f ca="1"/>
        <v>0</v>
      </c>
      <c r="AA119">
        <f ca="1"/>
        <v>0</v>
      </c>
    </row>
    <row r="120" spans="1:27" x14ac:dyDescent="0.35">
      <c r="A120">
        <f ca="1"/>
        <v>13</v>
      </c>
      <c r="B120">
        <f ca="1"/>
        <v>1</v>
      </c>
      <c r="C120">
        <f ca="1"/>
        <v>13182465</v>
      </c>
      <c r="D120" s="146">
        <f ca="1"/>
        <v>45010</v>
      </c>
      <c r="E120" t="str">
        <f ca="1"/>
        <v>CPM - Line no 3 Strapping m/c Panel cove</v>
      </c>
      <c r="F120" t="str">
        <f ca="1"/>
        <v>KAN-23A-038A-191</v>
      </c>
      <c r="G120" t="str">
        <f ca="1"/>
        <v>ELE</v>
      </c>
      <c r="H120">
        <f ca="1"/>
        <v>3</v>
      </c>
      <c r="I120" t="str">
        <f ca="1"/>
        <v>CSPANDE</v>
      </c>
      <c r="J120" s="34" t="str">
        <f ca="1"/>
        <v>COMP</v>
      </c>
      <c r="K120" t="str">
        <f ca="1"/>
        <v>PACKING</v>
      </c>
      <c r="L120">
        <f ca="1"/>
        <v>8</v>
      </c>
      <c r="M120" t="str">
        <f ca="1"/>
        <v>service engineer</v>
      </c>
      <c r="N120" t="str">
        <f ca="1"/>
        <v>EXT</v>
      </c>
      <c r="O120" s="146">
        <f ca="1"/>
        <v>45021</v>
      </c>
      <c r="P120">
        <f ca="1"/>
        <v>0</v>
      </c>
      <c r="Q120" s="146">
        <f ca="1"/>
        <v>0</v>
      </c>
      <c r="R120">
        <f ca="1"/>
        <v>0</v>
      </c>
      <c r="S120">
        <f ca="1"/>
        <v>0</v>
      </c>
      <c r="T120">
        <f ca="1"/>
        <v>0</v>
      </c>
      <c r="U120">
        <f ca="1"/>
        <v>0</v>
      </c>
      <c r="V120">
        <f ca="1"/>
        <v>0</v>
      </c>
      <c r="W120">
        <f ca="1"/>
        <v>0</v>
      </c>
      <c r="X120">
        <f ca="1"/>
        <v>0</v>
      </c>
      <c r="Y120">
        <f ca="1"/>
        <v>0</v>
      </c>
      <c r="Z120">
        <f ca="1"/>
        <v>0</v>
      </c>
      <c r="AA120">
        <f ca="1"/>
        <v>0</v>
      </c>
    </row>
    <row r="121" spans="1:27" x14ac:dyDescent="0.35">
      <c r="A121">
        <f ca="1"/>
        <v>13</v>
      </c>
      <c r="B121">
        <f ca="1"/>
        <v>1</v>
      </c>
      <c r="C121">
        <f ca="1"/>
        <v>13182466</v>
      </c>
      <c r="D121" s="146">
        <f ca="1"/>
        <v>45010</v>
      </c>
      <c r="E121" t="str">
        <f ca="1"/>
        <v>CPM - Line no 1 Strapping m/c 4 heater t</v>
      </c>
      <c r="F121" t="str">
        <f ca="1"/>
        <v>KAN-23A-038A-191</v>
      </c>
      <c r="G121" t="str">
        <f ca="1"/>
        <v>ELE</v>
      </c>
      <c r="H121">
        <f ca="1"/>
        <v>3</v>
      </c>
      <c r="I121" t="str">
        <f ca="1"/>
        <v>CSPANDE</v>
      </c>
      <c r="J121" s="34" t="str">
        <f ca="1"/>
        <v>COMP</v>
      </c>
      <c r="K121" t="str">
        <f ca="1"/>
        <v>PACKING</v>
      </c>
      <c r="L121">
        <f ca="1"/>
        <v>8</v>
      </c>
      <c r="M121" t="str">
        <f ca="1"/>
        <v>service engineer</v>
      </c>
      <c r="N121" t="str">
        <f ca="1"/>
        <v>EXT</v>
      </c>
      <c r="O121" s="146">
        <f ca="1"/>
        <v>45021</v>
      </c>
      <c r="P121">
        <f ca="1"/>
        <v>0</v>
      </c>
      <c r="Q121" s="146">
        <f ca="1"/>
        <v>0</v>
      </c>
      <c r="R121">
        <f ca="1"/>
        <v>0</v>
      </c>
      <c r="S121">
        <f ca="1"/>
        <v>0</v>
      </c>
      <c r="T121">
        <f ca="1"/>
        <v>0</v>
      </c>
      <c r="U121">
        <f ca="1"/>
        <v>0</v>
      </c>
      <c r="V121">
        <f ca="1"/>
        <v>0</v>
      </c>
      <c r="W121">
        <f ca="1"/>
        <v>0</v>
      </c>
      <c r="X121">
        <f ca="1"/>
        <v>0</v>
      </c>
      <c r="Y121">
        <f ca="1"/>
        <v>0</v>
      </c>
      <c r="Z121">
        <f ca="1"/>
        <v>0</v>
      </c>
      <c r="AA121">
        <f ca="1"/>
        <v>0</v>
      </c>
    </row>
    <row r="122" spans="1:27" x14ac:dyDescent="0.35">
      <c r="A122">
        <f ca="1"/>
        <v>13</v>
      </c>
      <c r="B122">
        <f ca="1"/>
        <v>1</v>
      </c>
      <c r="C122">
        <f ca="1"/>
        <v>13183237</v>
      </c>
      <c r="D122" s="146">
        <f ca="1"/>
        <v>45012</v>
      </c>
      <c r="E122" t="str">
        <f ca="1"/>
        <v>CPDM-Bakery Ammonia compressor servicing</v>
      </c>
      <c r="F122" t="str">
        <f ca="1"/>
        <v>KAN-21A</v>
      </c>
      <c r="G122" t="str">
        <f ca="1"/>
        <v>MEC</v>
      </c>
      <c r="H122" t="str">
        <f ca="1"/>
        <v>3</v>
      </c>
      <c r="I122" t="str">
        <f ca="1"/>
        <v>CSPANDE</v>
      </c>
      <c r="J122" s="34" t="str">
        <f ca="1"/>
        <v>COMP</v>
      </c>
      <c r="K122" t="str">
        <f ca="1"/>
        <v>BAKERY 36 TON</v>
      </c>
      <c r="L122">
        <f ca="1"/>
        <v>0</v>
      </c>
      <c r="M122" t="e">
        <f ca="1"/>
        <v>#N/A</v>
      </c>
      <c r="N122" t="e">
        <f ca="1"/>
        <v>#N/A</v>
      </c>
      <c r="O122" s="146">
        <f ca="1"/>
        <v>45013</v>
      </c>
      <c r="P122">
        <f ca="1"/>
        <v>0</v>
      </c>
      <c r="Q122" s="146">
        <f ca="1"/>
        <v>0</v>
      </c>
      <c r="R122">
        <f ca="1"/>
        <v>3</v>
      </c>
      <c r="S122" t="str">
        <f ca="1"/>
        <v>Oil filter need to changed</v>
      </c>
      <c r="T122">
        <f ca="1"/>
        <v>0</v>
      </c>
      <c r="U122">
        <f ca="1"/>
        <v>0</v>
      </c>
      <c r="V122">
        <f ca="1"/>
        <v>0</v>
      </c>
      <c r="W122">
        <f ca="1"/>
        <v>0</v>
      </c>
      <c r="X122">
        <f ca="1"/>
        <v>0</v>
      </c>
      <c r="Y122">
        <f ca="1"/>
        <v>0</v>
      </c>
      <c r="Z122">
        <f ca="1"/>
        <v>0</v>
      </c>
      <c r="AA122">
        <f ca="1"/>
        <v>0</v>
      </c>
    </row>
    <row r="123" spans="1:27" x14ac:dyDescent="0.35">
      <c r="A123">
        <f ca="1"/>
        <v>13</v>
      </c>
      <c r="B123">
        <f ca="1"/>
        <v>13</v>
      </c>
      <c r="C123">
        <f ca="1"/>
        <v>13183239</v>
      </c>
      <c r="D123" s="146">
        <f ca="1"/>
        <v>45012</v>
      </c>
      <c r="E123" t="str">
        <f ca="1"/>
        <v>CPDM-SDJ- Boiler condensor Cleaning and CIP</v>
      </c>
      <c r="F123" t="str">
        <f ca="1"/>
        <v>KAN-70A-089A</v>
      </c>
      <c r="G123" t="str">
        <f ca="1"/>
        <v>INS</v>
      </c>
      <c r="H123" t="str">
        <f ca="1"/>
        <v>3</v>
      </c>
      <c r="I123" t="str">
        <f ca="1"/>
        <v>CSPANDE</v>
      </c>
      <c r="J123" s="34" t="str">
        <f ca="1"/>
        <v>COMP</v>
      </c>
      <c r="K123" t="str">
        <f ca="1"/>
        <v>UTILITY</v>
      </c>
      <c r="L123">
        <f ca="1"/>
        <v>0</v>
      </c>
      <c r="M123" t="e">
        <f ca="1"/>
        <v>#N/A</v>
      </c>
      <c r="N123" t="e">
        <f ca="1"/>
        <v>#N/A</v>
      </c>
      <c r="O123" s="146">
        <f ca="1"/>
        <v>45013</v>
      </c>
      <c r="P123">
        <f ca="1"/>
        <v>0</v>
      </c>
      <c r="Q123" s="146">
        <f ca="1"/>
        <v>45014</v>
      </c>
      <c r="R123">
        <f ca="1"/>
        <v>8</v>
      </c>
      <c r="S123">
        <f ca="1"/>
        <v>0</v>
      </c>
      <c r="T123">
        <f ca="1"/>
        <v>0</v>
      </c>
      <c r="U123">
        <f ca="1"/>
        <v>0</v>
      </c>
      <c r="V123">
        <f ca="1"/>
        <v>0</v>
      </c>
      <c r="W123">
        <f ca="1"/>
        <v>0</v>
      </c>
      <c r="X123">
        <f ca="1"/>
        <v>0</v>
      </c>
      <c r="Y123">
        <f ca="1"/>
        <v>0</v>
      </c>
      <c r="Z123">
        <f ca="1"/>
        <v>0</v>
      </c>
      <c r="AA123">
        <f ca="1"/>
        <v>0</v>
      </c>
    </row>
    <row r="124" spans="1:27" x14ac:dyDescent="0.35">
      <c r="A124">
        <f ca="1"/>
        <v>13</v>
      </c>
      <c r="B124" t="str">
        <f ca="1"/>
        <v/>
      </c>
      <c r="C124">
        <f ca="1"/>
        <v>13183242</v>
      </c>
      <c r="D124" s="146">
        <f ca="1"/>
        <v>45012</v>
      </c>
      <c r="E124" t="str">
        <f ca="1"/>
        <v>CPDM-Unloading CPO 101 pump couppling mi</v>
      </c>
      <c r="F124" t="str">
        <f ca="1"/>
        <v>KAN-00A-006A</v>
      </c>
      <c r="G124" t="str">
        <f ca="1"/>
        <v>MEC</v>
      </c>
      <c r="H124" t="str">
        <f ca="1"/>
        <v>3</v>
      </c>
      <c r="I124" t="str">
        <f ca="1"/>
        <v>CSPANDE</v>
      </c>
      <c r="J124" s="34" t="str">
        <f ca="1"/>
        <v>SCHD</v>
      </c>
      <c r="K124" t="str">
        <f ca="1"/>
        <v>RAW PRODUCT TANKFARM RMFG</v>
      </c>
      <c r="L124">
        <f ca="1"/>
        <v>0</v>
      </c>
      <c r="M124" t="e">
        <f ca="1"/>
        <v>#N/A</v>
      </c>
      <c r="N124" t="e">
        <f ca="1"/>
        <v>#N/A</v>
      </c>
      <c r="O124" s="146">
        <f ca="1"/>
        <v>45012</v>
      </c>
      <c r="P124">
        <f ca="1"/>
        <v>0</v>
      </c>
      <c r="Q124" s="146">
        <f ca="1"/>
        <v>0</v>
      </c>
      <c r="R124">
        <f ca="1"/>
        <v>0</v>
      </c>
      <c r="S124">
        <f ca="1"/>
        <v>0</v>
      </c>
      <c r="T124">
        <f ca="1"/>
        <v>0</v>
      </c>
      <c r="U124">
        <f ca="1"/>
        <v>0</v>
      </c>
      <c r="V124">
        <f ca="1"/>
        <v>0</v>
      </c>
      <c r="W124">
        <f ca="1"/>
        <v>0</v>
      </c>
      <c r="X124">
        <f ca="1"/>
        <v>0</v>
      </c>
      <c r="Y124">
        <f ca="1"/>
        <v>0</v>
      </c>
      <c r="Z124">
        <f ca="1"/>
        <v>0</v>
      </c>
      <c r="AA124">
        <f ca="1"/>
        <v>0</v>
      </c>
    </row>
    <row r="125" spans="1:27" x14ac:dyDescent="0.35">
      <c r="A125">
        <f ca="1"/>
        <v>13</v>
      </c>
      <c r="B125" t="str">
        <f ca="1"/>
        <v/>
      </c>
      <c r="C125">
        <f ca="1"/>
        <v>13183312</v>
      </c>
      <c r="D125" s="146">
        <f ca="1"/>
        <v>45012</v>
      </c>
      <c r="E125" t="str">
        <f ca="1"/>
        <v>CPM - P/8 MGF Feed Pump Seal Leakage</v>
      </c>
      <c r="F125" t="str">
        <f ca="1"/>
        <v>KAN-70A-101A</v>
      </c>
      <c r="G125" t="str">
        <f ca="1"/>
        <v>MEC</v>
      </c>
      <c r="H125" t="str">
        <f ca="1"/>
        <v>3</v>
      </c>
      <c r="I125" t="str">
        <f ca="1"/>
        <v>URAMSIN</v>
      </c>
      <c r="J125" s="34" t="str">
        <f ca="1"/>
        <v>WAPP</v>
      </c>
      <c r="K125" t="str">
        <f ca="1"/>
        <v xml:space="preserve"> ETP</v>
      </c>
      <c r="L125">
        <f ca="1"/>
        <v>0</v>
      </c>
      <c r="M125" t="e">
        <f ca="1"/>
        <v>#N/A</v>
      </c>
      <c r="N125" t="e">
        <f ca="1"/>
        <v>#N/A</v>
      </c>
      <c r="O125" s="146">
        <f ca="1"/>
        <v>0</v>
      </c>
      <c r="P125">
        <f ca="1"/>
        <v>0</v>
      </c>
      <c r="Q125" s="146">
        <f ca="1"/>
        <v>0</v>
      </c>
      <c r="R125">
        <f ca="1"/>
        <v>0</v>
      </c>
      <c r="S125">
        <f ca="1"/>
        <v>0</v>
      </c>
      <c r="T125">
        <f ca="1"/>
        <v>0</v>
      </c>
      <c r="U125">
        <f ca="1"/>
        <v>0</v>
      </c>
      <c r="V125">
        <f ca="1"/>
        <v>0</v>
      </c>
      <c r="W125">
        <f ca="1"/>
        <v>0</v>
      </c>
      <c r="X125">
        <f ca="1"/>
        <v>0</v>
      </c>
      <c r="Y125">
        <f ca="1"/>
        <v>0</v>
      </c>
      <c r="Z125">
        <f ca="1"/>
        <v>0</v>
      </c>
      <c r="AA125">
        <f ca="1"/>
        <v>0</v>
      </c>
    </row>
    <row r="126" spans="1:27" x14ac:dyDescent="0.35">
      <c r="A126">
        <f ca="1"/>
        <v>13</v>
      </c>
      <c r="B126" t="str">
        <f ca="1"/>
        <v/>
      </c>
      <c r="C126">
        <f ca="1"/>
        <v>13183313</v>
      </c>
      <c r="D126" s="146">
        <f ca="1"/>
        <v>45012</v>
      </c>
      <c r="E126" t="str">
        <f ca="1"/>
        <v>CPM - P/9 MGF Backwash Pump Abnormal Sou</v>
      </c>
      <c r="F126" t="str">
        <f ca="1"/>
        <v>KAN-70A-101A</v>
      </c>
      <c r="G126" t="str">
        <f ca="1"/>
        <v>MEC</v>
      </c>
      <c r="H126" t="str">
        <f ca="1"/>
        <v>3</v>
      </c>
      <c r="I126" t="str">
        <f ca="1"/>
        <v>URAMSIN</v>
      </c>
      <c r="J126" s="34" t="str">
        <f ca="1"/>
        <v>WAPP</v>
      </c>
      <c r="K126" t="str">
        <f ca="1"/>
        <v xml:space="preserve"> ETP</v>
      </c>
      <c r="L126">
        <f ca="1"/>
        <v>0</v>
      </c>
      <c r="M126" t="e">
        <f ca="1"/>
        <v>#N/A</v>
      </c>
      <c r="N126" t="e">
        <f ca="1"/>
        <v>#N/A</v>
      </c>
      <c r="O126" s="146">
        <f ca="1"/>
        <v>0</v>
      </c>
      <c r="P126">
        <f ca="1"/>
        <v>0</v>
      </c>
      <c r="Q126" s="146">
        <f ca="1"/>
        <v>0</v>
      </c>
      <c r="R126">
        <f ca="1"/>
        <v>0</v>
      </c>
      <c r="S126">
        <f ca="1"/>
        <v>0</v>
      </c>
      <c r="T126">
        <f ca="1"/>
        <v>0</v>
      </c>
      <c r="U126">
        <f ca="1"/>
        <v>0</v>
      </c>
      <c r="V126">
        <f ca="1"/>
        <v>0</v>
      </c>
      <c r="W126">
        <f ca="1"/>
        <v>0</v>
      </c>
      <c r="X126">
        <f ca="1"/>
        <v>0</v>
      </c>
      <c r="Y126">
        <f ca="1"/>
        <v>0</v>
      </c>
      <c r="Z126">
        <f ca="1"/>
        <v>0</v>
      </c>
      <c r="AA126">
        <f ca="1"/>
        <v>0</v>
      </c>
    </row>
    <row r="127" spans="1:27" x14ac:dyDescent="0.35">
      <c r="A127">
        <f ca="1"/>
        <v>13</v>
      </c>
      <c r="B127" t="str">
        <f ca="1"/>
        <v/>
      </c>
      <c r="C127" s="10">
        <f ca="1"/>
        <v>13183406</v>
      </c>
      <c r="D127" s="43">
        <f ca="1"/>
        <v>45012</v>
      </c>
      <c r="E127" s="10" t="str">
        <f ca="1"/>
        <v>CPM-Air dryer not working (B)</v>
      </c>
      <c r="F127" s="10" t="str">
        <f ca="1"/>
        <v>KAN-23A-086A-080-5401B</v>
      </c>
      <c r="G127" s="10" t="str">
        <f ca="1"/>
        <v>MEC</v>
      </c>
      <c r="H127" s="10" t="str">
        <f ca="1"/>
        <v>3</v>
      </c>
      <c r="I127" s="10" t="str">
        <f ca="1"/>
        <v>CSPANDE</v>
      </c>
      <c r="J127" s="25" t="str">
        <f ca="1"/>
        <v>INPRG</v>
      </c>
      <c r="K127" s="10" t="str">
        <f ca="1"/>
        <v>PACKING</v>
      </c>
      <c r="L127">
        <f ca="1"/>
        <v>8</v>
      </c>
      <c r="M127" t="str">
        <f ca="1"/>
        <v xml:space="preserve">Service Engineer </v>
      </c>
      <c r="N127" t="str">
        <f ca="1"/>
        <v>EXT</v>
      </c>
      <c r="O127" s="146">
        <f ca="1"/>
        <v>45020</v>
      </c>
      <c r="P127">
        <f ca="1"/>
        <v>0</v>
      </c>
      <c r="Q127" s="146">
        <f ca="1"/>
        <v>0</v>
      </c>
      <c r="R127">
        <f ca="1"/>
        <v>0</v>
      </c>
      <c r="S127">
        <f ca="1"/>
        <v>0</v>
      </c>
      <c r="T127">
        <f ca="1"/>
        <v>0</v>
      </c>
      <c r="U127">
        <f ca="1"/>
        <v>0</v>
      </c>
      <c r="V127">
        <f ca="1"/>
        <v>0</v>
      </c>
      <c r="W127">
        <f ca="1"/>
        <v>0</v>
      </c>
      <c r="X127">
        <f ca="1"/>
        <v>0</v>
      </c>
      <c r="Y127">
        <f ca="1"/>
        <v>0</v>
      </c>
      <c r="Z127">
        <f ca="1"/>
        <v>0</v>
      </c>
      <c r="AA127">
        <f ca="1"/>
        <v>0</v>
      </c>
    </row>
    <row r="128" spans="1:27" x14ac:dyDescent="0.35">
      <c r="A128">
        <f ca="1"/>
        <v>13</v>
      </c>
      <c r="B128">
        <f ca="1"/>
        <v>13</v>
      </c>
      <c r="C128">
        <f ca="1"/>
        <v>13184214</v>
      </c>
      <c r="D128" s="146">
        <f ca="1"/>
        <v>45013</v>
      </c>
      <c r="E128" t="str">
        <f ca="1"/>
        <v>CPM-line 7 CSM machine driving belt high</v>
      </c>
      <c r="F128" t="str">
        <f ca="1"/>
        <v>KAN-23A</v>
      </c>
      <c r="G128" t="str">
        <f ca="1"/>
        <v>MEC</v>
      </c>
      <c r="H128" t="str">
        <f ca="1"/>
        <v>3</v>
      </c>
      <c r="I128" t="str">
        <f ca="1"/>
        <v>CSPANDE</v>
      </c>
      <c r="J128" s="34" t="str">
        <f ca="1"/>
        <v>COMP</v>
      </c>
      <c r="K128" t="str">
        <f ca="1"/>
        <v>PACKING</v>
      </c>
      <c r="L128">
        <f ca="1"/>
        <v>3070</v>
      </c>
      <c r="M128" t="str">
        <f ca="1"/>
        <v>Mahesh</v>
      </c>
      <c r="N128" t="str">
        <f ca="1"/>
        <v>MEC</v>
      </c>
      <c r="O128" s="146">
        <f ca="1"/>
        <v>45013</v>
      </c>
      <c r="P128">
        <f ca="1"/>
        <v>0</v>
      </c>
      <c r="Q128" s="146">
        <f ca="1"/>
        <v>45013</v>
      </c>
      <c r="R128">
        <f ca="1"/>
        <v>3</v>
      </c>
      <c r="S128">
        <f ca="1"/>
        <v>0</v>
      </c>
      <c r="T128">
        <f ca="1"/>
        <v>0</v>
      </c>
      <c r="U128">
        <f ca="1"/>
        <v>0</v>
      </c>
      <c r="V128">
        <f ca="1"/>
        <v>0</v>
      </c>
      <c r="W128">
        <f ca="1"/>
        <v>0</v>
      </c>
      <c r="X128">
        <f ca="1"/>
        <v>0</v>
      </c>
      <c r="Y128">
        <f ca="1"/>
        <v>0</v>
      </c>
      <c r="Z128">
        <f ca="1"/>
        <v>0</v>
      </c>
      <c r="AA128">
        <f ca="1"/>
        <v>0</v>
      </c>
    </row>
    <row r="129" spans="1:27" x14ac:dyDescent="0.35">
      <c r="A129">
        <f ca="1"/>
        <v>13</v>
      </c>
      <c r="B129">
        <f ca="1"/>
        <v>14</v>
      </c>
      <c r="C129">
        <f ca="1"/>
        <v>13184958</v>
      </c>
      <c r="D129" s="146">
        <f ca="1"/>
        <v>45014</v>
      </c>
      <c r="E129" t="str">
        <f ca="1"/>
        <v>CPM - Orbital 81 Side Strip Damaged</v>
      </c>
      <c r="F129" t="str">
        <f ca="1"/>
        <v>KAN-23A-164A-032</v>
      </c>
      <c r="G129" t="str">
        <f ca="1"/>
        <v>INS</v>
      </c>
      <c r="H129" t="str">
        <f ca="1"/>
        <v>3</v>
      </c>
      <c r="I129" t="str">
        <f ca="1"/>
        <v>URAMSIN</v>
      </c>
      <c r="J129" s="34" t="str">
        <f ca="1"/>
        <v>COMP</v>
      </c>
      <c r="K129" t="str">
        <f ca="1"/>
        <v>PACKING</v>
      </c>
      <c r="L129">
        <f ca="1"/>
        <v>8</v>
      </c>
      <c r="M129" t="str">
        <f ca="1"/>
        <v>Divyesh</v>
      </c>
      <c r="N129" t="str">
        <f ca="1"/>
        <v>EXT</v>
      </c>
      <c r="O129" s="146">
        <f ca="1"/>
        <v>45021</v>
      </c>
      <c r="P129">
        <f ca="1"/>
        <v>0</v>
      </c>
      <c r="Q129" s="146">
        <f ca="1"/>
        <v>45021</v>
      </c>
      <c r="R129">
        <f ca="1"/>
        <v>1</v>
      </c>
      <c r="S129" t="str">
        <f ca="1"/>
        <v>belt changed</v>
      </c>
      <c r="T129">
        <f ca="1"/>
        <v>0</v>
      </c>
      <c r="U129">
        <f ca="1"/>
        <v>0</v>
      </c>
      <c r="V129">
        <f ca="1"/>
        <v>0</v>
      </c>
      <c r="W129">
        <f ca="1"/>
        <v>0</v>
      </c>
      <c r="X129">
        <f ca="1"/>
        <v>0</v>
      </c>
      <c r="Y129">
        <f ca="1"/>
        <v>0</v>
      </c>
      <c r="Z129">
        <f ca="1"/>
        <v>0</v>
      </c>
      <c r="AA129">
        <f ca="1"/>
        <v>0</v>
      </c>
    </row>
    <row r="130" spans="1:27" x14ac:dyDescent="0.35">
      <c r="A130">
        <f ca="1"/>
        <v>13</v>
      </c>
      <c r="B130">
        <f ca="1"/>
        <v>13</v>
      </c>
      <c r="C130">
        <f ca="1"/>
        <v>13185665</v>
      </c>
      <c r="D130" s="146">
        <f ca="1"/>
        <v>45015</v>
      </c>
      <c r="E130" t="str">
        <f ca="1"/>
        <v>CPM-STRAILING MACHINE BELT REPLACEMENT T</v>
      </c>
      <c r="F130" t="str">
        <f ca="1"/>
        <v>KAN-23A-038A-191</v>
      </c>
      <c r="G130" t="str">
        <f ca="1"/>
        <v>ELE</v>
      </c>
      <c r="H130" t="str">
        <f ca="1"/>
        <v>3</v>
      </c>
      <c r="I130" t="str">
        <f ca="1"/>
        <v>URAMSIN</v>
      </c>
      <c r="J130" s="34" t="str">
        <f ca="1"/>
        <v>COMP</v>
      </c>
      <c r="K130" t="str">
        <f ca="1"/>
        <v>PACKING</v>
      </c>
      <c r="L130">
        <f ca="1"/>
        <v>2784</v>
      </c>
      <c r="M130" t="str">
        <f ca="1"/>
        <v>Jignesh</v>
      </c>
      <c r="N130" t="str">
        <f ca="1"/>
        <v>MEC</v>
      </c>
      <c r="O130" s="146">
        <f ca="1"/>
        <v>45015</v>
      </c>
      <c r="P130">
        <f ca="1"/>
        <v>0</v>
      </c>
      <c r="Q130" s="146">
        <f ca="1"/>
        <v>45015</v>
      </c>
      <c r="R130">
        <f ca="1"/>
        <v>1</v>
      </c>
      <c r="S130">
        <f ca="1"/>
        <v>0</v>
      </c>
      <c r="T130">
        <f ca="1"/>
        <v>0</v>
      </c>
      <c r="U130">
        <f ca="1"/>
        <v>0</v>
      </c>
      <c r="V130">
        <f ca="1"/>
        <v>0</v>
      </c>
      <c r="W130">
        <f ca="1"/>
        <v>0</v>
      </c>
      <c r="X130">
        <f ca="1"/>
        <v>0</v>
      </c>
      <c r="Y130">
        <f ca="1"/>
        <v>0</v>
      </c>
      <c r="Z130">
        <f ca="1"/>
        <v>0</v>
      </c>
      <c r="AA130">
        <f ca="1"/>
        <v>0</v>
      </c>
    </row>
    <row r="131" spans="1:27" x14ac:dyDescent="0.35">
      <c r="A131">
        <f ca="1"/>
        <v>9</v>
      </c>
      <c r="B131" t="str">
        <f ca="1"/>
        <v/>
      </c>
      <c r="C131" s="10">
        <f ca="1"/>
        <v>13168908</v>
      </c>
      <c r="D131" s="43">
        <f ca="1"/>
        <v>44988</v>
      </c>
      <c r="E131" s="10" t="str">
        <f ca="1"/>
        <v>CPM-Nozzle bearing damage filling machin(line 7 beaqring down )</v>
      </c>
      <c r="F131" s="10" t="str">
        <f ca="1"/>
        <v>KAN-23A</v>
      </c>
      <c r="G131" s="10" t="str">
        <f ca="1"/>
        <v>MEC</v>
      </c>
      <c r="H131" s="10" t="str">
        <f ca="1"/>
        <v>3</v>
      </c>
      <c r="I131" s="10" t="str">
        <f ca="1"/>
        <v>URAMSIN</v>
      </c>
      <c r="J131" s="25" t="str">
        <f ca="1"/>
        <v>WSCH</v>
      </c>
      <c r="K131" s="10" t="str">
        <f ca="1"/>
        <v>PACKING</v>
      </c>
      <c r="L131">
        <f ca="1"/>
        <v>0</v>
      </c>
      <c r="M131" t="e">
        <f ca="1"/>
        <v>#N/A</v>
      </c>
      <c r="N131" t="e">
        <f ca="1"/>
        <v>#N/A</v>
      </c>
      <c r="O131" s="146">
        <f ca="1"/>
        <v>45022</v>
      </c>
      <c r="P131">
        <f ca="1"/>
        <v>0</v>
      </c>
      <c r="Q131" s="146">
        <f ca="1"/>
        <v>0</v>
      </c>
      <c r="R131">
        <f ca="1"/>
        <v>0</v>
      </c>
      <c r="S131" t="str">
        <f ca="1"/>
        <v xml:space="preserve">Bearing number 25UU require </v>
      </c>
      <c r="T131">
        <f ca="1"/>
        <v>0</v>
      </c>
      <c r="U131">
        <f ca="1"/>
        <v>0</v>
      </c>
      <c r="V131">
        <f ca="1"/>
        <v>0</v>
      </c>
      <c r="W131">
        <f ca="1"/>
        <v>0</v>
      </c>
      <c r="X131">
        <f ca="1"/>
        <v>0</v>
      </c>
      <c r="Y131">
        <f ca="1"/>
        <v>0</v>
      </c>
      <c r="Z131">
        <f ca="1"/>
        <v>0</v>
      </c>
      <c r="AA131">
        <f ca="1"/>
        <v>0</v>
      </c>
    </row>
    <row r="132" spans="1:27" x14ac:dyDescent="0.35">
      <c r="A132">
        <f ca="1"/>
        <v>9</v>
      </c>
      <c r="B132">
        <f ca="1"/>
        <v>1</v>
      </c>
      <c r="C132">
        <f ca="1"/>
        <v>13168909</v>
      </c>
      <c r="D132" s="146">
        <f ca="1"/>
        <v>44988</v>
      </c>
      <c r="E132" t="str">
        <f ca="1"/>
        <v>CPDM Ammonina compressor serviceing</v>
      </c>
      <c r="F132" t="str">
        <f ca="1"/>
        <v>KAN-20A</v>
      </c>
      <c r="G132" t="str">
        <f ca="1"/>
        <v>MEC</v>
      </c>
      <c r="H132" t="str">
        <f ca="1"/>
        <v>3</v>
      </c>
      <c r="I132" t="str">
        <f ca="1"/>
        <v>URAMSIN</v>
      </c>
      <c r="J132" s="34" t="str">
        <f ca="1"/>
        <v>COMP</v>
      </c>
      <c r="K132" t="str">
        <f ca="1"/>
        <v>REFINERY</v>
      </c>
      <c r="L132">
        <f ca="1"/>
        <v>0</v>
      </c>
      <c r="M132" t="e">
        <f ca="1"/>
        <v>#N/A</v>
      </c>
      <c r="N132" t="e">
        <f ca="1"/>
        <v>#N/A</v>
      </c>
      <c r="O132" s="146">
        <f ca="1"/>
        <v>0</v>
      </c>
      <c r="P132">
        <f ca="1"/>
        <v>0</v>
      </c>
      <c r="Q132" s="146">
        <f ca="1"/>
        <v>0</v>
      </c>
      <c r="R132">
        <f ca="1"/>
        <v>0</v>
      </c>
      <c r="S132">
        <f ca="1"/>
        <v>0</v>
      </c>
      <c r="T132">
        <f ca="1"/>
        <v>0</v>
      </c>
      <c r="U132">
        <f ca="1"/>
        <v>0</v>
      </c>
      <c r="V132">
        <f ca="1"/>
        <v>0</v>
      </c>
      <c r="W132">
        <f ca="1"/>
        <v>0</v>
      </c>
      <c r="X132">
        <f ca="1"/>
        <v>0</v>
      </c>
      <c r="Y132">
        <f ca="1"/>
        <v>0</v>
      </c>
      <c r="Z132">
        <f ca="1"/>
        <v>0</v>
      </c>
      <c r="AA132">
        <f ca="1"/>
        <v>0</v>
      </c>
    </row>
    <row r="133" spans="1:27" x14ac:dyDescent="0.35">
      <c r="A133">
        <f ca="1"/>
        <v>10</v>
      </c>
      <c r="B133" t="str">
        <f ca="1"/>
        <v/>
      </c>
      <c r="C133">
        <f ca="1"/>
        <v>13171346</v>
      </c>
      <c r="D133" s="146">
        <f ca="1"/>
        <v>44993</v>
      </c>
      <c r="E133" t="str">
        <f ca="1"/>
        <v>CPdM - P/2 MGF Feed Pump Seal Leakage</v>
      </c>
      <c r="F133" t="str">
        <f ca="1"/>
        <v>KAN-70A-098A</v>
      </c>
      <c r="G133" t="str">
        <f ca="1"/>
        <v>MEC</v>
      </c>
      <c r="H133" t="str">
        <f ca="1"/>
        <v>3</v>
      </c>
      <c r="I133" t="str">
        <f ca="1"/>
        <v>URAMSIN</v>
      </c>
      <c r="J133" s="34" t="str">
        <f ca="1"/>
        <v>WMAT</v>
      </c>
      <c r="K133" t="str">
        <f ca="1"/>
        <v>BOILER-WATER TREATMENT PLANT WTP</v>
      </c>
      <c r="L133">
        <f ca="1"/>
        <v>0</v>
      </c>
      <c r="M133" t="str">
        <f ca="1"/>
        <v xml:space="preserve">Ram Shankar </v>
      </c>
      <c r="N133" t="e">
        <f ca="1"/>
        <v>#N/A</v>
      </c>
      <c r="O133" s="146">
        <f ca="1"/>
        <v>0</v>
      </c>
      <c r="P133">
        <f ca="1"/>
        <v>0</v>
      </c>
      <c r="Q133" s="146">
        <f ca="1"/>
        <v>0</v>
      </c>
      <c r="R133">
        <f ca="1"/>
        <v>0</v>
      </c>
      <c r="S133" t="str">
        <f ca="1"/>
        <v xml:space="preserve">Gland  and sleeve </v>
      </c>
      <c r="T133">
        <f ca="1"/>
        <v>0</v>
      </c>
      <c r="U133">
        <f ca="1"/>
        <v>0</v>
      </c>
      <c r="V133">
        <f ca="1"/>
        <v>0</v>
      </c>
      <c r="W133">
        <f ca="1"/>
        <v>0</v>
      </c>
      <c r="X133">
        <f ca="1"/>
        <v>0</v>
      </c>
      <c r="Y133">
        <f ca="1"/>
        <v>0</v>
      </c>
      <c r="Z133">
        <f ca="1"/>
        <v>0</v>
      </c>
      <c r="AA133">
        <f ca="1"/>
        <v>0</v>
      </c>
    </row>
    <row r="134" spans="1:27" x14ac:dyDescent="0.35">
      <c r="A134">
        <f ca="1"/>
        <v>10</v>
      </c>
      <c r="B134" t="str">
        <f ca="1"/>
        <v/>
      </c>
      <c r="C134">
        <f ca="1"/>
        <v>13171347</v>
      </c>
      <c r="D134" s="146">
        <f ca="1"/>
        <v>44993</v>
      </c>
      <c r="E134" t="str">
        <f ca="1"/>
        <v>CPdM - P/9 Softener MGF Pump Seal Leakag</v>
      </c>
      <c r="F134" t="str">
        <f ca="1"/>
        <v>KAN-70A-098A</v>
      </c>
      <c r="G134" t="str">
        <f ca="1"/>
        <v>MEC</v>
      </c>
      <c r="H134" t="str">
        <f ca="1"/>
        <v>3</v>
      </c>
      <c r="I134" t="str">
        <f ca="1"/>
        <v>URAMSIN</v>
      </c>
      <c r="J134" s="34" t="str">
        <f ca="1"/>
        <v>WMAT</v>
      </c>
      <c r="K134" t="str">
        <f ca="1"/>
        <v>BOILER-WATER TREATMENT PLANT WTP</v>
      </c>
      <c r="L134">
        <f ca="1"/>
        <v>0</v>
      </c>
      <c r="M134" t="str">
        <f ca="1"/>
        <v xml:space="preserve">Ram Shankar </v>
      </c>
      <c r="N134" t="e">
        <f ca="1"/>
        <v>#N/A</v>
      </c>
      <c r="O134" s="146">
        <f ca="1"/>
        <v>0</v>
      </c>
      <c r="P134">
        <f ca="1"/>
        <v>0</v>
      </c>
      <c r="Q134" s="146">
        <f ca="1"/>
        <v>0</v>
      </c>
      <c r="R134">
        <f ca="1"/>
        <v>0</v>
      </c>
      <c r="S134" t="str">
        <f ca="1"/>
        <v xml:space="preserve">Gland and sleeve </v>
      </c>
      <c r="T134">
        <f ca="1"/>
        <v>0</v>
      </c>
      <c r="U134">
        <f ca="1"/>
        <v>0</v>
      </c>
      <c r="V134">
        <f ca="1"/>
        <v>0</v>
      </c>
      <c r="W134">
        <f ca="1"/>
        <v>0</v>
      </c>
      <c r="X134">
        <f ca="1"/>
        <v>0</v>
      </c>
      <c r="Y134">
        <f ca="1"/>
        <v>0</v>
      </c>
      <c r="Z134">
        <f ca="1"/>
        <v>0</v>
      </c>
      <c r="AA134">
        <f ca="1"/>
        <v>0</v>
      </c>
    </row>
    <row r="135" spans="1:27" x14ac:dyDescent="0.35">
      <c r="A135">
        <f ca="1"/>
        <v>10</v>
      </c>
      <c r="B135" t="str">
        <f ca="1"/>
        <v/>
      </c>
      <c r="C135">
        <f ca="1"/>
        <v>13171348</v>
      </c>
      <c r="D135" s="146">
        <f ca="1"/>
        <v>44993</v>
      </c>
      <c r="E135" t="str">
        <f ca="1"/>
        <v>CPdM - Reject Water Pump Lub. Oil Leakag</v>
      </c>
      <c r="F135" t="str">
        <f ca="1"/>
        <v>KAN-70A-098A</v>
      </c>
      <c r="G135" t="str">
        <f ca="1"/>
        <v>MEC</v>
      </c>
      <c r="H135" t="str">
        <f ca="1"/>
        <v>3</v>
      </c>
      <c r="I135" t="str">
        <f ca="1"/>
        <v>URAMSIN</v>
      </c>
      <c r="J135" s="34" t="str">
        <f ca="1"/>
        <v>WPLN</v>
      </c>
      <c r="K135" t="str">
        <f ca="1"/>
        <v>BOILER-WATER TREATMENT PLANT WTP</v>
      </c>
      <c r="L135">
        <f ca="1"/>
        <v>0</v>
      </c>
      <c r="M135" t="e">
        <f ca="1"/>
        <v>#N/A</v>
      </c>
      <c r="N135" t="e">
        <f ca="1"/>
        <v>#N/A</v>
      </c>
      <c r="O135" s="146">
        <f ca="1"/>
        <v>0</v>
      </c>
      <c r="P135">
        <f ca="1"/>
        <v>0</v>
      </c>
      <c r="Q135" s="146">
        <f ca="1"/>
        <v>0</v>
      </c>
      <c r="R135">
        <f ca="1"/>
        <v>0</v>
      </c>
      <c r="S135">
        <f ca="1"/>
        <v>0</v>
      </c>
      <c r="T135">
        <f ca="1"/>
        <v>0</v>
      </c>
      <c r="U135">
        <f ca="1"/>
        <v>0</v>
      </c>
      <c r="V135">
        <f ca="1"/>
        <v>0</v>
      </c>
      <c r="W135">
        <f ca="1"/>
        <v>0</v>
      </c>
      <c r="X135">
        <f ca="1"/>
        <v>0</v>
      </c>
      <c r="Y135">
        <f ca="1"/>
        <v>0</v>
      </c>
      <c r="Z135">
        <f ca="1"/>
        <v>0</v>
      </c>
      <c r="AA135">
        <f ca="1"/>
        <v>0</v>
      </c>
    </row>
    <row r="136" spans="1:27" x14ac:dyDescent="0.35">
      <c r="A136">
        <f ca="1"/>
        <v>10</v>
      </c>
      <c r="B136" t="str">
        <f ca="1"/>
        <v/>
      </c>
      <c r="C136">
        <f ca="1"/>
        <v>13171349</v>
      </c>
      <c r="D136" s="146">
        <f ca="1"/>
        <v>44993</v>
      </c>
      <c r="E136" t="str">
        <f ca="1"/>
        <v>CPdM - p6/5306 PRDS LP Pump Oil Leakage</v>
      </c>
      <c r="F136" t="str">
        <f ca="1"/>
        <v>KAN-70A-098A</v>
      </c>
      <c r="G136" t="str">
        <f ca="1"/>
        <v>MEC</v>
      </c>
      <c r="H136" t="str">
        <f ca="1"/>
        <v>3</v>
      </c>
      <c r="I136" t="str">
        <f ca="1"/>
        <v>URAMSIN</v>
      </c>
      <c r="J136" s="34" t="str">
        <f ca="1"/>
        <v>WPLN</v>
      </c>
      <c r="K136" t="str">
        <f ca="1"/>
        <v>BOILER-WATER TREATMENT PLANT WTP</v>
      </c>
      <c r="L136">
        <f ca="1"/>
        <v>0</v>
      </c>
      <c r="M136" t="e">
        <f ca="1"/>
        <v>#N/A</v>
      </c>
      <c r="N136" t="e">
        <f ca="1"/>
        <v>#N/A</v>
      </c>
      <c r="O136" s="146">
        <f ca="1"/>
        <v>0</v>
      </c>
      <c r="P136">
        <f ca="1"/>
        <v>0</v>
      </c>
      <c r="Q136" s="146">
        <f ca="1"/>
        <v>0</v>
      </c>
      <c r="R136">
        <f ca="1"/>
        <v>0</v>
      </c>
      <c r="S136">
        <f ca="1"/>
        <v>0</v>
      </c>
      <c r="T136">
        <f ca="1"/>
        <v>0</v>
      </c>
      <c r="U136">
        <f ca="1"/>
        <v>0</v>
      </c>
      <c r="V136">
        <f ca="1"/>
        <v>0</v>
      </c>
      <c r="W136">
        <f ca="1"/>
        <v>0</v>
      </c>
      <c r="X136">
        <f ca="1"/>
        <v>0</v>
      </c>
      <c r="Y136">
        <f ca="1"/>
        <v>0</v>
      </c>
      <c r="Z136">
        <f ca="1"/>
        <v>0</v>
      </c>
      <c r="AA136">
        <f ca="1"/>
        <v>0</v>
      </c>
    </row>
    <row r="137" spans="1:27" x14ac:dyDescent="0.35">
      <c r="A137">
        <f ca="1"/>
        <v>10</v>
      </c>
      <c r="B137" t="str">
        <f ca="1"/>
        <v/>
      </c>
      <c r="C137">
        <f ca="1"/>
        <v>13171350</v>
      </c>
      <c r="D137" s="146">
        <f ca="1"/>
        <v>44993</v>
      </c>
      <c r="E137" t="str">
        <f ca="1"/>
        <v>CPdM - High Vibration_P/W3 Soft Water Pu</v>
      </c>
      <c r="F137" t="str">
        <f ca="1"/>
        <v>KAN-70A-098A</v>
      </c>
      <c r="G137" t="str">
        <f ca="1"/>
        <v>MEC</v>
      </c>
      <c r="H137" t="str">
        <f ca="1"/>
        <v>3</v>
      </c>
      <c r="I137" t="str">
        <f ca="1"/>
        <v>URAMSIN</v>
      </c>
      <c r="J137" s="34" t="str">
        <f ca="1"/>
        <v>WPLN</v>
      </c>
      <c r="K137" t="str">
        <f ca="1"/>
        <v>BOILER-WATER TREATMENT PLANT WTP</v>
      </c>
      <c r="L137">
        <f ca="1"/>
        <v>0</v>
      </c>
      <c r="M137" t="e">
        <f ca="1"/>
        <v>#N/A</v>
      </c>
      <c r="N137" t="e">
        <f ca="1"/>
        <v>#N/A</v>
      </c>
      <c r="O137" s="146">
        <f ca="1"/>
        <v>0</v>
      </c>
      <c r="P137">
        <f ca="1"/>
        <v>0</v>
      </c>
      <c r="Q137" s="146">
        <f ca="1"/>
        <v>0</v>
      </c>
      <c r="R137">
        <f ca="1"/>
        <v>0</v>
      </c>
      <c r="S137">
        <f ca="1"/>
        <v>0</v>
      </c>
      <c r="T137">
        <f ca="1"/>
        <v>0</v>
      </c>
      <c r="U137">
        <f ca="1"/>
        <v>0</v>
      </c>
      <c r="V137">
        <f ca="1"/>
        <v>0</v>
      </c>
      <c r="W137">
        <f ca="1"/>
        <v>0</v>
      </c>
      <c r="X137">
        <f ca="1"/>
        <v>0</v>
      </c>
      <c r="Y137">
        <f ca="1"/>
        <v>0</v>
      </c>
      <c r="Z137">
        <f ca="1"/>
        <v>0</v>
      </c>
      <c r="AA137">
        <f ca="1"/>
        <v>0</v>
      </c>
    </row>
    <row r="138" spans="1:27" x14ac:dyDescent="0.35">
      <c r="A138">
        <f ca="1"/>
        <v>10</v>
      </c>
      <c r="B138" t="str">
        <f ca="1"/>
        <v/>
      </c>
      <c r="C138">
        <f ca="1"/>
        <v>13172092</v>
      </c>
      <c r="D138" s="146">
        <f ca="1"/>
        <v>44994</v>
      </c>
      <c r="E138" t="str">
        <f ca="1"/>
        <v>CPDM-MS fatty Pump haing lub oil leakage</v>
      </c>
      <c r="F138" t="str">
        <f ca="1"/>
        <v>KAN-20A-031C</v>
      </c>
      <c r="G138" t="str">
        <f ca="1"/>
        <v>MEC</v>
      </c>
      <c r="H138" t="str">
        <f ca="1"/>
        <v>3</v>
      </c>
      <c r="I138" t="str">
        <f ca="1"/>
        <v>URAMSIN</v>
      </c>
      <c r="J138" s="34" t="str">
        <f ca="1"/>
        <v>WMAT</v>
      </c>
      <c r="K138" t="str">
        <f ca="1"/>
        <v>REFINERY-MULTISTOCK DEO REFINERY 200 TPD</v>
      </c>
      <c r="L138">
        <f ca="1"/>
        <v>0</v>
      </c>
      <c r="M138" t="str">
        <f ca="1"/>
        <v xml:space="preserve">Manoj kumar </v>
      </c>
      <c r="N138" t="e">
        <f ca="1"/>
        <v>#N/A</v>
      </c>
      <c r="O138" s="146">
        <f ca="1"/>
        <v>45005</v>
      </c>
      <c r="P138">
        <f ca="1"/>
        <v>0</v>
      </c>
      <c r="Q138" s="146">
        <f ca="1"/>
        <v>0</v>
      </c>
      <c r="R138">
        <f ca="1"/>
        <v>0</v>
      </c>
      <c r="S138" t="str">
        <f ca="1"/>
        <v xml:space="preserve">Pump interchged fronm New CIE , need to repair old one </v>
      </c>
      <c r="T138">
        <f ca="1"/>
        <v>0</v>
      </c>
      <c r="U138">
        <f ca="1"/>
        <v>0</v>
      </c>
      <c r="V138">
        <f ca="1"/>
        <v>0</v>
      </c>
      <c r="W138">
        <f ca="1"/>
        <v>0</v>
      </c>
      <c r="X138">
        <f ca="1"/>
        <v>0</v>
      </c>
      <c r="Y138">
        <f ca="1"/>
        <v>0</v>
      </c>
      <c r="Z138">
        <f ca="1"/>
        <v>0</v>
      </c>
      <c r="AA138">
        <f ca="1"/>
        <v>0</v>
      </c>
    </row>
    <row r="139" spans="1:27" x14ac:dyDescent="0.35">
      <c r="A139">
        <f ca="1"/>
        <v>12</v>
      </c>
      <c r="B139" t="str">
        <f ca="1"/>
        <v/>
      </c>
      <c r="C139" s="10">
        <f ca="1"/>
        <v>13181064</v>
      </c>
      <c r="D139" s="43">
        <f ca="1"/>
        <v>45008</v>
      </c>
      <c r="E139" s="10" t="str">
        <f ca="1"/>
        <v>CPM- L7 CSM M/C BEARING FAILED</v>
      </c>
      <c r="F139" s="10" t="str">
        <f ca="1"/>
        <v>KAN-23A</v>
      </c>
      <c r="G139" s="10" t="str">
        <f ca="1"/>
        <v>MEC</v>
      </c>
      <c r="H139" s="10" t="str">
        <f ca="1"/>
        <v>3</v>
      </c>
      <c r="I139" s="10" t="str">
        <f ca="1"/>
        <v>URAMSIN</v>
      </c>
      <c r="J139" s="25" t="str">
        <f ca="1"/>
        <v>WAPP</v>
      </c>
      <c r="K139" s="10" t="str">
        <f ca="1"/>
        <v>PACKING</v>
      </c>
      <c r="L139">
        <f ca="1"/>
        <v>0</v>
      </c>
      <c r="M139" t="e">
        <f ca="1"/>
        <v>#N/A</v>
      </c>
      <c r="N139" t="e">
        <f ca="1"/>
        <v>#N/A</v>
      </c>
      <c r="O139" s="146">
        <f ca="1"/>
        <v>0</v>
      </c>
      <c r="P139">
        <f ca="1"/>
        <v>0</v>
      </c>
      <c r="Q139" s="146">
        <f ca="1"/>
        <v>0</v>
      </c>
      <c r="R139">
        <f ca="1"/>
        <v>0</v>
      </c>
      <c r="S139">
        <f ca="1"/>
        <v>0</v>
      </c>
      <c r="T139">
        <f ca="1"/>
        <v>0</v>
      </c>
      <c r="U139">
        <f ca="1"/>
        <v>0</v>
      </c>
      <c r="V139">
        <f ca="1"/>
        <v>0</v>
      </c>
      <c r="W139">
        <f ca="1"/>
        <v>0</v>
      </c>
      <c r="X139">
        <f ca="1"/>
        <v>0</v>
      </c>
      <c r="Y139">
        <f ca="1"/>
        <v>0</v>
      </c>
      <c r="Z139">
        <f ca="1"/>
        <v>0</v>
      </c>
      <c r="AA139">
        <f ca="1"/>
        <v>0</v>
      </c>
    </row>
    <row r="140" spans="1:27" x14ac:dyDescent="0.35">
      <c r="A140">
        <f ca="1"/>
        <v>14</v>
      </c>
      <c r="B140">
        <f ca="1"/>
        <v>14</v>
      </c>
      <c r="C140">
        <f ca="1"/>
        <v>13186771</v>
      </c>
      <c r="D140" s="146">
        <f ca="1"/>
        <v>45017</v>
      </c>
      <c r="E140" t="str">
        <f ca="1"/>
        <v>CPM- LINE 6 LABELLING M/C MAINTENANCE</v>
      </c>
      <c r="F140" t="str">
        <f ca="1"/>
        <v>KAN-23A</v>
      </c>
      <c r="G140" t="str">
        <f ca="1"/>
        <v>MEC</v>
      </c>
      <c r="H140" t="str">
        <f ca="1"/>
        <v>3</v>
      </c>
      <c r="I140" t="str">
        <f ca="1"/>
        <v>URAMSIN</v>
      </c>
      <c r="J140" s="34" t="str">
        <f ca="1"/>
        <v>COMP</v>
      </c>
      <c r="K140" t="str">
        <f ca="1"/>
        <v>PACKING</v>
      </c>
      <c r="L140">
        <f ca="1"/>
        <v>3070</v>
      </c>
      <c r="M140" t="str">
        <f ca="1"/>
        <v>Mahesh</v>
      </c>
      <c r="N140" t="str">
        <f ca="1"/>
        <v>MEC</v>
      </c>
      <c r="O140" s="146">
        <f ca="1"/>
        <v>45017</v>
      </c>
      <c r="P140">
        <f ca="1"/>
        <v>0</v>
      </c>
      <c r="Q140" s="146">
        <f ca="1"/>
        <v>45017</v>
      </c>
      <c r="R140">
        <f ca="1"/>
        <v>3</v>
      </c>
      <c r="S140" t="str">
        <f ca="1"/>
        <v xml:space="preserve">2 new head fitting </v>
      </c>
      <c r="T140">
        <f ca="1"/>
        <v>0</v>
      </c>
      <c r="U140">
        <f ca="1"/>
        <v>0</v>
      </c>
      <c r="V140">
        <f ca="1"/>
        <v>0</v>
      </c>
      <c r="W140">
        <f ca="1"/>
        <v>0</v>
      </c>
      <c r="X140">
        <f ca="1"/>
        <v>0</v>
      </c>
      <c r="Y140">
        <f ca="1"/>
        <v>0</v>
      </c>
      <c r="Z140">
        <f ca="1"/>
        <v>0</v>
      </c>
      <c r="AA140" t="str">
        <f ca="1"/>
        <v>REP</v>
      </c>
    </row>
    <row r="141" spans="1:27" x14ac:dyDescent="0.35">
      <c r="A141">
        <f ca="1"/>
        <v>14</v>
      </c>
      <c r="B141">
        <f ca="1"/>
        <v>14</v>
      </c>
      <c r="C141">
        <f ca="1"/>
        <v>13186772</v>
      </c>
      <c r="D141" s="146">
        <f ca="1"/>
        <v>45017</v>
      </c>
      <c r="E141" t="str">
        <f ca="1"/>
        <v>CPM- LINE 8 LABELING MACHINE MAINTENANCE</v>
      </c>
      <c r="F141" t="str">
        <f ca="1"/>
        <v>KAN-23A</v>
      </c>
      <c r="G141" t="str">
        <f ca="1"/>
        <v>MEC</v>
      </c>
      <c r="H141" t="str">
        <f ca="1"/>
        <v>3</v>
      </c>
      <c r="I141" t="str">
        <f ca="1"/>
        <v>URAMSIN</v>
      </c>
      <c r="J141" s="34" t="str">
        <f ca="1"/>
        <v>COMP</v>
      </c>
      <c r="K141" t="str">
        <f ca="1"/>
        <v>PACKING</v>
      </c>
      <c r="L141">
        <f ca="1"/>
        <v>3070</v>
      </c>
      <c r="M141" t="str">
        <f ca="1"/>
        <v>Mahesh</v>
      </c>
      <c r="N141" t="str">
        <f ca="1"/>
        <v>MEC</v>
      </c>
      <c r="O141" s="146">
        <f ca="1"/>
        <v>45017</v>
      </c>
      <c r="P141">
        <f ca="1"/>
        <v>0</v>
      </c>
      <c r="Q141" s="146">
        <f ca="1"/>
        <v>45017</v>
      </c>
      <c r="R141">
        <f ca="1"/>
        <v>2</v>
      </c>
      <c r="S141" t="str">
        <f ca="1"/>
        <v xml:space="preserve">Unit Overhead new fitting </v>
      </c>
      <c r="T141">
        <f ca="1"/>
        <v>0</v>
      </c>
      <c r="U141">
        <f ca="1"/>
        <v>0</v>
      </c>
      <c r="V141">
        <f ca="1"/>
        <v>0</v>
      </c>
      <c r="W141">
        <f ca="1"/>
        <v>0</v>
      </c>
      <c r="X141">
        <f ca="1"/>
        <v>0</v>
      </c>
      <c r="Y141">
        <f ca="1"/>
        <v>0</v>
      </c>
      <c r="Z141">
        <f ca="1"/>
        <v>0</v>
      </c>
      <c r="AA141" t="str">
        <f ca="1"/>
        <v>REP</v>
      </c>
    </row>
    <row r="142" spans="1:27" x14ac:dyDescent="0.35">
      <c r="A142">
        <f ca="1"/>
        <v>14</v>
      </c>
      <c r="B142" t="str">
        <f ca="1"/>
        <v/>
      </c>
      <c r="C142" s="10">
        <f ca="1"/>
        <v>13188289</v>
      </c>
      <c r="D142" s="43">
        <f ca="1"/>
        <v>45020</v>
      </c>
      <c r="E142" s="10" t="str">
        <f ca="1"/>
        <v>CPM-Air compressor servicing</v>
      </c>
      <c r="F142" s="10" t="str">
        <f ca="1"/>
        <v>KAN-23A-086A-049</v>
      </c>
      <c r="G142" s="10" t="str">
        <f ca="1"/>
        <v>MEC</v>
      </c>
      <c r="H142" s="10" t="str">
        <f ca="1"/>
        <v>3</v>
      </c>
      <c r="I142" s="10" t="str">
        <f ca="1"/>
        <v>CSPANDE</v>
      </c>
      <c r="J142" s="25" t="str">
        <f ca="1"/>
        <v>SCHD</v>
      </c>
      <c r="K142" s="10" t="str">
        <f ca="1"/>
        <v>PACKING</v>
      </c>
      <c r="L142">
        <f ca="1"/>
        <v>8</v>
      </c>
      <c r="M142" t="e">
        <f ca="1"/>
        <v>#N/A</v>
      </c>
      <c r="N142" t="str">
        <f ca="1"/>
        <v>EXT</v>
      </c>
      <c r="O142" s="146">
        <f ca="1"/>
        <v>45020</v>
      </c>
      <c r="P142">
        <f ca="1"/>
        <v>0</v>
      </c>
      <c r="Q142" s="146">
        <f ca="1"/>
        <v>0</v>
      </c>
      <c r="R142">
        <f ca="1"/>
        <v>0</v>
      </c>
      <c r="S142">
        <f ca="1"/>
        <v>0</v>
      </c>
      <c r="T142">
        <f ca="1"/>
        <v>0</v>
      </c>
      <c r="U142">
        <f ca="1"/>
        <v>0</v>
      </c>
      <c r="V142">
        <f ca="1"/>
        <v>0</v>
      </c>
      <c r="W142">
        <f ca="1"/>
        <v>0</v>
      </c>
      <c r="X142">
        <f ca="1"/>
        <v>0</v>
      </c>
      <c r="Y142">
        <f ca="1"/>
        <v>0</v>
      </c>
      <c r="Z142">
        <f ca="1"/>
        <v>0</v>
      </c>
      <c r="AA142">
        <f ca="1"/>
        <v>0</v>
      </c>
    </row>
    <row r="143" spans="1:27" x14ac:dyDescent="0.35">
      <c r="A143">
        <f ca="1"/>
        <v>14</v>
      </c>
      <c r="B143">
        <f ca="1"/>
        <v>1</v>
      </c>
      <c r="C143">
        <f ca="1"/>
        <v>13188365</v>
      </c>
      <c r="D143" s="146">
        <f ca="1"/>
        <v>45020</v>
      </c>
      <c r="E143" t="str">
        <f ca="1"/>
        <v>CPDM- REFINERY COOLING TOWER C PUMP MAIN</v>
      </c>
      <c r="F143" t="str">
        <f ca="1"/>
        <v>KAN-20A</v>
      </c>
      <c r="G143" t="str">
        <f ca="1"/>
        <v>MEC</v>
      </c>
      <c r="H143" t="str">
        <f ca="1"/>
        <v>3</v>
      </c>
      <c r="I143" t="str">
        <f ca="1"/>
        <v>URAMSIN</v>
      </c>
      <c r="J143" s="34" t="str">
        <f ca="1"/>
        <v>COMP</v>
      </c>
      <c r="K143" t="str">
        <f ca="1"/>
        <v>REFINERY</v>
      </c>
      <c r="L143">
        <f ca="1"/>
        <v>0</v>
      </c>
      <c r="M143" t="e">
        <f ca="1"/>
        <v>#N/A</v>
      </c>
      <c r="N143" t="e">
        <f ca="1"/>
        <v>#N/A</v>
      </c>
      <c r="O143" s="146">
        <f ca="1"/>
        <v>0</v>
      </c>
      <c r="P143">
        <f ca="1"/>
        <v>0</v>
      </c>
      <c r="Q143" s="146">
        <f ca="1"/>
        <v>0</v>
      </c>
      <c r="R143">
        <f ca="1"/>
        <v>0</v>
      </c>
      <c r="S143">
        <f ca="1"/>
        <v>0</v>
      </c>
      <c r="T143">
        <f ca="1"/>
        <v>0</v>
      </c>
      <c r="U143">
        <f ca="1"/>
        <v>0</v>
      </c>
      <c r="V143">
        <f ca="1"/>
        <v>0</v>
      </c>
      <c r="W143">
        <f ca="1"/>
        <v>0</v>
      </c>
      <c r="X143">
        <f ca="1"/>
        <v>0</v>
      </c>
      <c r="Y143">
        <f ca="1"/>
        <v>0</v>
      </c>
      <c r="Z143">
        <f ca="1"/>
        <v>0</v>
      </c>
      <c r="AA143">
        <f ca="1"/>
        <v>0</v>
      </c>
    </row>
    <row r="144" spans="1:27" x14ac:dyDescent="0.35">
      <c r="A144">
        <f ca="1"/>
        <v>14</v>
      </c>
      <c r="B144">
        <f ca="1"/>
        <v>1</v>
      </c>
      <c r="C144">
        <f ca="1"/>
        <v>13189005</v>
      </c>
      <c r="D144" s="146">
        <f ca="1"/>
        <v>45021</v>
      </c>
      <c r="E144" t="str">
        <f ca="1"/>
        <v>CPDM-Cooling tower fan vibration is high</v>
      </c>
      <c r="F144" t="str">
        <f ca="1"/>
        <v>KAN-20A</v>
      </c>
      <c r="G144" t="str">
        <f ca="1"/>
        <v>MEC</v>
      </c>
      <c r="H144" t="str">
        <f ca="1"/>
        <v>3</v>
      </c>
      <c r="I144" t="str">
        <f ca="1"/>
        <v>CSPANDE</v>
      </c>
      <c r="J144" s="34" t="str">
        <f ca="1"/>
        <v>COMP</v>
      </c>
      <c r="K144" t="str">
        <f ca="1"/>
        <v>REFINERY</v>
      </c>
      <c r="L144">
        <f ca="1"/>
        <v>0</v>
      </c>
      <c r="M144" t="e">
        <f ca="1"/>
        <v>#N/A</v>
      </c>
      <c r="N144" t="e">
        <f ca="1"/>
        <v>#N/A</v>
      </c>
      <c r="O144" s="146">
        <f ca="1"/>
        <v>45022</v>
      </c>
      <c r="P144">
        <f ca="1"/>
        <v>0</v>
      </c>
      <c r="Q144" s="146">
        <f ca="1"/>
        <v>0</v>
      </c>
      <c r="R144">
        <f ca="1"/>
        <v>0</v>
      </c>
      <c r="S144">
        <f ca="1"/>
        <v>0</v>
      </c>
      <c r="T144">
        <f ca="1"/>
        <v>0</v>
      </c>
      <c r="U144">
        <f ca="1"/>
        <v>0</v>
      </c>
      <c r="V144">
        <f ca="1"/>
        <v>0</v>
      </c>
      <c r="W144">
        <f ca="1"/>
        <v>0</v>
      </c>
      <c r="X144">
        <f ca="1"/>
        <v>0</v>
      </c>
      <c r="Y144">
        <f ca="1"/>
        <v>0</v>
      </c>
      <c r="Z144">
        <f ca="1"/>
        <v>0</v>
      </c>
      <c r="AA144">
        <f ca="1"/>
        <v>0</v>
      </c>
    </row>
    <row r="145" spans="1:27" x14ac:dyDescent="0.35">
      <c r="A145">
        <f ca="1"/>
        <v>14</v>
      </c>
      <c r="B145" t="str">
        <f ca="1"/>
        <v/>
      </c>
      <c r="C145">
        <f ca="1"/>
        <v>13189043</v>
      </c>
      <c r="D145" s="146">
        <f ca="1"/>
        <v>45021</v>
      </c>
      <c r="E145" t="str">
        <f ca="1"/>
        <v>CPM - 26W01-2 Soya PHE 400 TPD O/S Choke</v>
      </c>
      <c r="F145" t="str">
        <f ca="1"/>
        <v>KAN-20A</v>
      </c>
      <c r="G145" t="str">
        <f ca="1"/>
        <v>MEC</v>
      </c>
      <c r="H145" t="str">
        <f ca="1"/>
        <v>3</v>
      </c>
      <c r="I145" t="str">
        <f ca="1"/>
        <v>URAMSIN</v>
      </c>
      <c r="J145" s="34" t="str">
        <f ca="1"/>
        <v>INPRG</v>
      </c>
      <c r="K145" t="str">
        <f ca="1"/>
        <v>REFINERY</v>
      </c>
      <c r="L145">
        <f ca="1"/>
        <v>2783</v>
      </c>
      <c r="M145" t="str">
        <f ca="1"/>
        <v>Vipul</v>
      </c>
      <c r="N145" t="str">
        <f ca="1"/>
        <v>MEC</v>
      </c>
      <c r="O145" s="146">
        <f ca="1"/>
        <v>45023</v>
      </c>
      <c r="P145">
        <f ca="1"/>
        <v>0</v>
      </c>
      <c r="Q145" s="146">
        <f ca="1"/>
        <v>0</v>
      </c>
      <c r="R145">
        <f ca="1"/>
        <v>0</v>
      </c>
      <c r="S145" t="str">
        <f ca="1"/>
        <v xml:space="preserve">gasket and box up pending </v>
      </c>
      <c r="T145">
        <f ca="1"/>
        <v>0</v>
      </c>
      <c r="U145">
        <f ca="1"/>
        <v>0</v>
      </c>
      <c r="V145">
        <f ca="1"/>
        <v>0</v>
      </c>
      <c r="W145">
        <f ca="1"/>
        <v>0</v>
      </c>
      <c r="X145">
        <f ca="1"/>
        <v>0</v>
      </c>
      <c r="Y145">
        <f ca="1"/>
        <v>0</v>
      </c>
      <c r="Z145">
        <f ca="1"/>
        <v>0</v>
      </c>
      <c r="AA145">
        <f ca="1"/>
        <v>0</v>
      </c>
    </row>
    <row r="146" spans="1:27" x14ac:dyDescent="0.35">
      <c r="A146">
        <f ca="1"/>
        <v>15</v>
      </c>
      <c r="B146" t="str">
        <f ca="1"/>
        <v/>
      </c>
      <c r="C146">
        <f ca="1"/>
        <v>13190666</v>
      </c>
      <c r="D146" s="146">
        <f ca="1"/>
        <v>45024</v>
      </c>
      <c r="E146" t="str">
        <f ca="1"/>
        <v>CPDM-HP dosing agitator stop working</v>
      </c>
      <c r="F146" t="str">
        <f ca="1"/>
        <v>KAN-70A-088A</v>
      </c>
      <c r="G146" t="str">
        <f ca="1"/>
        <v>ELE</v>
      </c>
      <c r="H146" t="str">
        <f ca="1"/>
        <v>3</v>
      </c>
      <c r="I146" t="str">
        <f ca="1"/>
        <v>CSPANDE</v>
      </c>
      <c r="J146" s="34" t="str">
        <f ca="1"/>
        <v>SCHD</v>
      </c>
      <c r="K146" t="str">
        <f ca="1"/>
        <v>BOILER</v>
      </c>
      <c r="L146">
        <f ca="1"/>
        <v>2791</v>
      </c>
      <c r="M146" t="str">
        <f ca="1"/>
        <v>Champak</v>
      </c>
      <c r="N146" t="str">
        <f ca="1"/>
        <v>ELE</v>
      </c>
      <c r="O146" s="146">
        <f ca="1"/>
        <v>45026</v>
      </c>
      <c r="P146">
        <f ca="1"/>
        <v>45034</v>
      </c>
      <c r="Q146" s="146">
        <f ca="1"/>
        <v>0</v>
      </c>
      <c r="R146">
        <f ca="1"/>
        <v>0</v>
      </c>
      <c r="S146">
        <f ca="1"/>
        <v>0</v>
      </c>
      <c r="T146">
        <f ca="1"/>
        <v>0</v>
      </c>
      <c r="U146">
        <f ca="1"/>
        <v>0</v>
      </c>
      <c r="V146">
        <f ca="1"/>
        <v>0</v>
      </c>
      <c r="W146">
        <f ca="1"/>
        <v>0</v>
      </c>
      <c r="X146">
        <f ca="1"/>
        <v>0</v>
      </c>
      <c r="Y146">
        <f ca="1"/>
        <v>0</v>
      </c>
      <c r="Z146">
        <f ca="1"/>
        <v>0</v>
      </c>
      <c r="AA146">
        <f ca="1"/>
        <v>0</v>
      </c>
    </row>
    <row r="147" spans="1:27" x14ac:dyDescent="0.35">
      <c r="A147">
        <f ca="1"/>
        <v>15</v>
      </c>
      <c r="B147" t="str">
        <f ca="1"/>
        <v/>
      </c>
      <c r="C147">
        <f ca="1"/>
        <v>13191415</v>
      </c>
      <c r="D147" s="146">
        <f ca="1"/>
        <v>45026</v>
      </c>
      <c r="E147" t="str">
        <f ca="1"/>
        <v>CPM-Moulding water chiller controller is</v>
      </c>
      <c r="F147" t="str">
        <f ca="1"/>
        <v>KAN-23A-086A-049</v>
      </c>
      <c r="G147" t="str">
        <f ca="1"/>
        <v>MEC</v>
      </c>
      <c r="H147" t="str">
        <f ca="1"/>
        <v>3</v>
      </c>
      <c r="I147" t="str">
        <f ca="1"/>
        <v>CSPANDE</v>
      </c>
      <c r="J147" s="34" t="str">
        <f ca="1"/>
        <v>WMAT</v>
      </c>
      <c r="K147" t="str">
        <f ca="1"/>
        <v>PACKING</v>
      </c>
      <c r="L147">
        <f ca="1"/>
        <v>0</v>
      </c>
      <c r="M147" t="str">
        <f ca="1"/>
        <v xml:space="preserve">Rudra Mishra </v>
      </c>
      <c r="N147" t="e">
        <f ca="1"/>
        <v>#N/A</v>
      </c>
      <c r="O147" s="146">
        <f ca="1"/>
        <v>45027</v>
      </c>
      <c r="P147">
        <f ca="1"/>
        <v>0</v>
      </c>
      <c r="Q147" s="146">
        <f ca="1"/>
        <v>0</v>
      </c>
      <c r="R147">
        <f ca="1"/>
        <v>0</v>
      </c>
      <c r="S147" t="str">
        <f ca="1"/>
        <v>SC created ,(Acessaries of controller )</v>
      </c>
      <c r="T147">
        <f ca="1"/>
        <v>0</v>
      </c>
      <c r="U147">
        <f ca="1"/>
        <v>0</v>
      </c>
      <c r="V147">
        <f ca="1"/>
        <v>0</v>
      </c>
      <c r="W147">
        <f ca="1"/>
        <v>0</v>
      </c>
      <c r="X147">
        <f ca="1"/>
        <v>0</v>
      </c>
      <c r="Y147">
        <f ca="1"/>
        <v>0</v>
      </c>
      <c r="Z147">
        <f ca="1"/>
        <v>0</v>
      </c>
      <c r="AA147">
        <f ca="1"/>
        <v>0</v>
      </c>
    </row>
    <row r="148" spans="1:27" x14ac:dyDescent="0.35">
      <c r="A148">
        <f ca="1"/>
        <v>15</v>
      </c>
      <c r="B148" t="str">
        <f ca="1"/>
        <v/>
      </c>
      <c r="C148">
        <f ca="1"/>
        <v>13191416</v>
      </c>
      <c r="D148" s="146">
        <f ca="1"/>
        <v>45026</v>
      </c>
      <c r="E148" t="str">
        <f ca="1"/>
        <v>CPM-leakage in sterlin pump</v>
      </c>
      <c r="F148" t="str">
        <f ca="1"/>
        <v>KAN-00A</v>
      </c>
      <c r="G148" t="str">
        <f ca="1"/>
        <v>MEC</v>
      </c>
      <c r="H148" t="str">
        <f ca="1"/>
        <v>3</v>
      </c>
      <c r="I148" t="str">
        <f ca="1"/>
        <v>CSPANDE</v>
      </c>
      <c r="J148" s="34" t="str">
        <f ca="1"/>
        <v>WAPP</v>
      </c>
      <c r="K148" t="str">
        <f ca="1"/>
        <v>REFINERY-RAW PRODUCT TANKFARM RMFG</v>
      </c>
      <c r="L148">
        <f ca="1"/>
        <v>0</v>
      </c>
      <c r="M148" t="e">
        <f ca="1"/>
        <v>#N/A</v>
      </c>
      <c r="N148" t="e">
        <f ca="1"/>
        <v>#N/A</v>
      </c>
      <c r="O148" s="146">
        <f ca="1"/>
        <v>0</v>
      </c>
      <c r="P148">
        <f ca="1"/>
        <v>0</v>
      </c>
      <c r="Q148" s="146">
        <f ca="1"/>
        <v>0</v>
      </c>
      <c r="R148">
        <f ca="1"/>
        <v>0</v>
      </c>
      <c r="S148">
        <f ca="1"/>
        <v>0</v>
      </c>
      <c r="T148">
        <f ca="1"/>
        <v>0</v>
      </c>
      <c r="U148">
        <f ca="1"/>
        <v>0</v>
      </c>
      <c r="V148">
        <f ca="1"/>
        <v>0</v>
      </c>
      <c r="W148">
        <f ca="1"/>
        <v>0</v>
      </c>
      <c r="X148">
        <f ca="1"/>
        <v>0</v>
      </c>
      <c r="Y148">
        <f ca="1"/>
        <v>0</v>
      </c>
      <c r="Z148">
        <f ca="1"/>
        <v>0</v>
      </c>
      <c r="AA148">
        <f ca="1"/>
        <v>0</v>
      </c>
    </row>
    <row r="149" spans="1:27" x14ac:dyDescent="0.35">
      <c r="A149">
        <f ca="1"/>
        <v>15</v>
      </c>
      <c r="B149" t="str">
        <f ca="1"/>
        <v/>
      </c>
      <c r="C149">
        <f ca="1"/>
        <v>13191417</v>
      </c>
      <c r="D149" s="146">
        <f ca="1"/>
        <v>45026</v>
      </c>
      <c r="E149" t="str">
        <f ca="1"/>
        <v>CPM-T101 motor sound abnormal</v>
      </c>
      <c r="F149" t="str">
        <f ca="1"/>
        <v>KAN-00A</v>
      </c>
      <c r="G149" t="str">
        <f ca="1"/>
        <v>ELE</v>
      </c>
      <c r="H149" t="str">
        <f ca="1"/>
        <v>3</v>
      </c>
      <c r="I149" t="str">
        <f ca="1"/>
        <v>CSPANDE</v>
      </c>
      <c r="J149" s="34" t="str">
        <f ca="1"/>
        <v>SCHD</v>
      </c>
      <c r="K149" t="str">
        <f ca="1"/>
        <v>REFINERY-RAW PRODUCT TANKFARM RMFG</v>
      </c>
      <c r="L149">
        <f ca="1"/>
        <v>2792</v>
      </c>
      <c r="M149" t="str">
        <f ca="1"/>
        <v>Bhagat</v>
      </c>
      <c r="N149" t="str">
        <f ca="1"/>
        <v>ELE</v>
      </c>
      <c r="O149" s="146">
        <f ca="1"/>
        <v>45034</v>
      </c>
      <c r="P149">
        <f ca="1"/>
        <v>0</v>
      </c>
      <c r="Q149" s="146">
        <f ca="1"/>
        <v>0</v>
      </c>
      <c r="R149">
        <f ca="1"/>
        <v>0</v>
      </c>
      <c r="S149">
        <f ca="1"/>
        <v>0</v>
      </c>
      <c r="T149">
        <f ca="1"/>
        <v>0</v>
      </c>
      <c r="U149">
        <f ca="1"/>
        <v>0</v>
      </c>
      <c r="V149">
        <f ca="1"/>
        <v>0</v>
      </c>
      <c r="W149">
        <f ca="1"/>
        <v>0</v>
      </c>
      <c r="X149">
        <f ca="1"/>
        <v>0</v>
      </c>
      <c r="Y149">
        <f ca="1"/>
        <v>0</v>
      </c>
      <c r="Z149">
        <f ca="1"/>
        <v>0</v>
      </c>
      <c r="AA149">
        <f ca="1"/>
        <v>0</v>
      </c>
    </row>
    <row r="150" spans="1:27" x14ac:dyDescent="0.35">
      <c r="A150">
        <f ca="1"/>
        <v>15</v>
      </c>
      <c r="B150" t="str">
        <f ca="1"/>
        <v/>
      </c>
      <c r="C150">
        <f ca="1"/>
        <v>13191418</v>
      </c>
      <c r="D150" s="146">
        <f ca="1"/>
        <v>45026</v>
      </c>
      <c r="E150" t="str">
        <f ca="1"/>
        <v>CPM-Stabilizer for samapahan 7 display i</v>
      </c>
      <c r="F150" t="str">
        <f ca="1"/>
        <v>KAN-23A</v>
      </c>
      <c r="G150" t="str">
        <f ca="1"/>
        <v>ELE</v>
      </c>
      <c r="H150" t="str">
        <f ca="1"/>
        <v>3</v>
      </c>
      <c r="I150" t="str">
        <f ca="1"/>
        <v>CSPANDE</v>
      </c>
      <c r="J150" s="34" t="str">
        <f ca="1"/>
        <v>WMAT</v>
      </c>
      <c r="K150" t="str">
        <f ca="1"/>
        <v>PACKING</v>
      </c>
      <c r="L150">
        <f ca="1"/>
        <v>0</v>
      </c>
      <c r="M150" t="str">
        <f ca="1"/>
        <v xml:space="preserve">Harshad patel </v>
      </c>
      <c r="N150" t="e">
        <f ca="1"/>
        <v>#N/A</v>
      </c>
      <c r="O150" s="146">
        <f ca="1"/>
        <v>45027</v>
      </c>
      <c r="P150">
        <f ca="1"/>
        <v>0</v>
      </c>
      <c r="Q150" s="146">
        <f ca="1"/>
        <v>0</v>
      </c>
      <c r="R150">
        <f ca="1"/>
        <v>0</v>
      </c>
      <c r="S150" t="str">
        <f ca="1"/>
        <v xml:space="preserve">Display need to change ,Service Engineering </v>
      </c>
      <c r="T150">
        <f ca="1"/>
        <v>0</v>
      </c>
      <c r="U150">
        <f ca="1"/>
        <v>0</v>
      </c>
      <c r="V150">
        <f ca="1"/>
        <v>0</v>
      </c>
      <c r="W150">
        <f ca="1"/>
        <v>0</v>
      </c>
      <c r="X150">
        <f ca="1"/>
        <v>0</v>
      </c>
      <c r="Y150">
        <f ca="1"/>
        <v>0</v>
      </c>
      <c r="Z150">
        <f ca="1"/>
        <v>0</v>
      </c>
      <c r="AA150">
        <f ca="1"/>
        <v>0</v>
      </c>
    </row>
    <row r="151" spans="1:27" x14ac:dyDescent="0.35">
      <c r="A151">
        <f ca="1"/>
        <v>15</v>
      </c>
      <c r="B151" t="str">
        <f ca="1"/>
        <v/>
      </c>
      <c r="C151">
        <f ca="1"/>
        <v>13191421</v>
      </c>
      <c r="D151" s="146">
        <f ca="1"/>
        <v>45026</v>
      </c>
      <c r="E151" t="str">
        <f ca="1"/>
        <v>CPDM-Distilate pump(83-P-201) seal leaka</v>
      </c>
      <c r="F151" t="str">
        <f ca="1"/>
        <v>KAN-70A-101A-152-DISTILATE PMP</v>
      </c>
      <c r="G151" t="str">
        <f ca="1"/>
        <v>MEC</v>
      </c>
      <c r="H151" t="str">
        <f ca="1"/>
        <v>3</v>
      </c>
      <c r="I151" t="str">
        <f ca="1"/>
        <v>CSPANDE</v>
      </c>
      <c r="J151" s="34" t="str">
        <f ca="1"/>
        <v>WAPP</v>
      </c>
      <c r="K151" t="str">
        <f ca="1"/>
        <v xml:space="preserve"> ETP</v>
      </c>
      <c r="L151">
        <f ca="1"/>
        <v>0</v>
      </c>
      <c r="M151" t="e">
        <f ca="1"/>
        <v>#N/A</v>
      </c>
      <c r="N151" t="e">
        <f ca="1"/>
        <v>#N/A</v>
      </c>
      <c r="O151" s="146">
        <f ca="1"/>
        <v>0</v>
      </c>
      <c r="P151">
        <f ca="1"/>
        <v>0</v>
      </c>
      <c r="Q151" s="146">
        <f ca="1"/>
        <v>0</v>
      </c>
      <c r="R151">
        <f ca="1"/>
        <v>0</v>
      </c>
      <c r="S151">
        <f ca="1"/>
        <v>0</v>
      </c>
      <c r="T151">
        <f ca="1"/>
        <v>0</v>
      </c>
      <c r="U151">
        <f ca="1"/>
        <v>0</v>
      </c>
      <c r="V151">
        <f ca="1"/>
        <v>0</v>
      </c>
      <c r="W151">
        <f ca="1"/>
        <v>0</v>
      </c>
      <c r="X151">
        <f ca="1"/>
        <v>0</v>
      </c>
      <c r="Y151">
        <f ca="1"/>
        <v>0</v>
      </c>
      <c r="Z151">
        <f ca="1"/>
        <v>0</v>
      </c>
      <c r="AA151">
        <f ca="1"/>
        <v>0</v>
      </c>
    </row>
    <row r="152" spans="1:27" x14ac:dyDescent="0.35">
      <c r="A152">
        <f ca="1"/>
        <v>15</v>
      </c>
      <c r="B152" t="str">
        <f ca="1"/>
        <v/>
      </c>
      <c r="C152">
        <f ca="1"/>
        <v>13191422</v>
      </c>
      <c r="D152" s="146">
        <f ca="1"/>
        <v>45026</v>
      </c>
      <c r="E152" t="str">
        <f ca="1"/>
        <v>CPDM-HRSCC feed pump 8-P-101 seal leakag</v>
      </c>
      <c r="F152" t="str">
        <f ca="1"/>
        <v>KAN-70A-101A-152-HRSCC PUMPS</v>
      </c>
      <c r="G152" t="str">
        <f ca="1"/>
        <v>MEC</v>
      </c>
      <c r="H152" t="str">
        <f ca="1"/>
        <v>3</v>
      </c>
      <c r="I152" t="str">
        <f ca="1"/>
        <v>CSPANDE</v>
      </c>
      <c r="J152" s="34" t="str">
        <f ca="1"/>
        <v>WAPP</v>
      </c>
      <c r="K152" t="str">
        <f ca="1"/>
        <v xml:space="preserve"> ETP</v>
      </c>
      <c r="L152">
        <f ca="1"/>
        <v>0</v>
      </c>
      <c r="M152" t="e">
        <f ca="1"/>
        <v>#N/A</v>
      </c>
      <c r="N152" t="e">
        <f ca="1"/>
        <v>#N/A</v>
      </c>
      <c r="O152" s="146">
        <f ca="1"/>
        <v>0</v>
      </c>
      <c r="P152">
        <f ca="1"/>
        <v>0</v>
      </c>
      <c r="Q152" s="146">
        <f ca="1"/>
        <v>0</v>
      </c>
      <c r="R152">
        <f ca="1"/>
        <v>0</v>
      </c>
      <c r="S152">
        <f ca="1"/>
        <v>0</v>
      </c>
      <c r="T152">
        <f ca="1"/>
        <v>0</v>
      </c>
      <c r="U152">
        <f ca="1"/>
        <v>0</v>
      </c>
      <c r="V152">
        <f ca="1"/>
        <v>0</v>
      </c>
      <c r="W152">
        <f ca="1"/>
        <v>0</v>
      </c>
      <c r="X152">
        <f ca="1"/>
        <v>0</v>
      </c>
      <c r="Y152">
        <f ca="1"/>
        <v>0</v>
      </c>
      <c r="Z152">
        <f ca="1"/>
        <v>0</v>
      </c>
      <c r="AA152">
        <f ca="1"/>
        <v>0</v>
      </c>
    </row>
    <row r="153" spans="1:27" x14ac:dyDescent="0.35">
      <c r="A153">
        <f ca="1"/>
        <v>15</v>
      </c>
      <c r="B153" t="str">
        <f ca="1"/>
        <v/>
      </c>
      <c r="C153">
        <f ca="1"/>
        <v>13191423</v>
      </c>
      <c r="D153" s="146">
        <f ca="1"/>
        <v>45026</v>
      </c>
      <c r="E153" t="str">
        <f ca="1"/>
        <v>CPDM-Degesser to crystalizer feed pump</v>
      </c>
      <c r="F153" t="str">
        <f ca="1"/>
        <v>KAN-70A-101A-152-CRYSTLZER PMP</v>
      </c>
      <c r="G153" t="str">
        <f ca="1"/>
        <v>MEC</v>
      </c>
      <c r="H153" t="str">
        <f ca="1"/>
        <v>3</v>
      </c>
      <c r="I153" t="str">
        <f ca="1"/>
        <v>CSPANDE</v>
      </c>
      <c r="J153" s="34" t="str">
        <f ca="1"/>
        <v>WAPP</v>
      </c>
      <c r="K153" t="str">
        <f ca="1"/>
        <v xml:space="preserve"> ETP</v>
      </c>
      <c r="L153">
        <f ca="1"/>
        <v>0</v>
      </c>
      <c r="M153" t="e">
        <f ca="1"/>
        <v>#N/A</v>
      </c>
      <c r="N153" t="e">
        <f ca="1"/>
        <v>#N/A</v>
      </c>
      <c r="O153" s="146">
        <f ca="1"/>
        <v>0</v>
      </c>
      <c r="P153">
        <f ca="1"/>
        <v>0</v>
      </c>
      <c r="Q153" s="146">
        <f ca="1"/>
        <v>0</v>
      </c>
      <c r="R153">
        <f ca="1"/>
        <v>0</v>
      </c>
      <c r="S153">
        <f ca="1"/>
        <v>0</v>
      </c>
      <c r="T153">
        <f ca="1"/>
        <v>0</v>
      </c>
      <c r="U153">
        <f ca="1"/>
        <v>0</v>
      </c>
      <c r="V153">
        <f ca="1"/>
        <v>0</v>
      </c>
      <c r="W153">
        <f ca="1"/>
        <v>0</v>
      </c>
      <c r="X153">
        <f ca="1"/>
        <v>0</v>
      </c>
      <c r="Y153">
        <f ca="1"/>
        <v>0</v>
      </c>
      <c r="Z153">
        <f ca="1"/>
        <v>0</v>
      </c>
      <c r="AA153">
        <f ca="1"/>
        <v>0</v>
      </c>
    </row>
    <row r="154" spans="1:27" x14ac:dyDescent="0.35">
      <c r="A154">
        <f ca="1"/>
        <v>15</v>
      </c>
      <c r="B154" t="str">
        <f ca="1"/>
        <v/>
      </c>
      <c r="C154">
        <f ca="1"/>
        <v>13191434</v>
      </c>
      <c r="D154" s="146">
        <f ca="1"/>
        <v>45026</v>
      </c>
      <c r="E154" t="str">
        <f ca="1"/>
        <v>CPDM-Pump taking vib. new filter press l</v>
      </c>
      <c r="F154" t="str">
        <f ca="1"/>
        <v>KAN-70A-101A-152-FILTER PRESS</v>
      </c>
      <c r="G154" t="str">
        <f ca="1"/>
        <v>MEC</v>
      </c>
      <c r="H154" t="str">
        <f ca="1"/>
        <v>3</v>
      </c>
      <c r="I154" t="str">
        <f ca="1"/>
        <v>CSPANDE</v>
      </c>
      <c r="J154" s="34" t="str">
        <f ca="1"/>
        <v>WAPP</v>
      </c>
      <c r="K154" t="str">
        <f ca="1"/>
        <v xml:space="preserve"> ETP</v>
      </c>
      <c r="L154">
        <f ca="1"/>
        <v>0</v>
      </c>
      <c r="M154" t="e">
        <f ca="1"/>
        <v>#N/A</v>
      </c>
      <c r="N154" t="e">
        <f ca="1"/>
        <v>#N/A</v>
      </c>
      <c r="O154" s="146">
        <f ca="1"/>
        <v>0</v>
      </c>
      <c r="P154">
        <f ca="1"/>
        <v>0</v>
      </c>
      <c r="Q154" s="146">
        <f ca="1"/>
        <v>0</v>
      </c>
      <c r="R154">
        <f ca="1"/>
        <v>0</v>
      </c>
      <c r="S154">
        <f ca="1"/>
        <v>0</v>
      </c>
      <c r="T154">
        <f ca="1"/>
        <v>0</v>
      </c>
      <c r="U154">
        <f ca="1"/>
        <v>0</v>
      </c>
      <c r="V154">
        <f ca="1"/>
        <v>0</v>
      </c>
      <c r="W154">
        <f ca="1"/>
        <v>0</v>
      </c>
      <c r="X154">
        <f ca="1"/>
        <v>0</v>
      </c>
      <c r="Y154">
        <f ca="1"/>
        <v>0</v>
      </c>
      <c r="Z154">
        <f ca="1"/>
        <v>0</v>
      </c>
      <c r="AA154">
        <f ca="1"/>
        <v>0</v>
      </c>
    </row>
    <row r="155" spans="1:27" x14ac:dyDescent="0.35">
      <c r="A155">
        <f ca="1"/>
        <v>15</v>
      </c>
      <c r="B155" t="str">
        <f ca="1"/>
        <v/>
      </c>
      <c r="C155">
        <f ca="1"/>
        <v>13192075</v>
      </c>
      <c r="D155" s="146">
        <f ca="1"/>
        <v>45027</v>
      </c>
      <c r="E155" t="str">
        <f ca="1"/>
        <v>CPM-Samarphan 1 Water line chilled water</v>
      </c>
      <c r="F155" t="str">
        <f ca="1"/>
        <v>KAN-23A</v>
      </c>
      <c r="G155" t="str">
        <f ca="1"/>
        <v>MEC</v>
      </c>
      <c r="H155" t="str">
        <f ca="1"/>
        <v>3</v>
      </c>
      <c r="I155" t="str">
        <f ca="1"/>
        <v>CSPANDE</v>
      </c>
      <c r="J155" s="34" t="str">
        <f ca="1"/>
        <v>SCHD</v>
      </c>
      <c r="K155" t="str">
        <f ca="1"/>
        <v>PACKING</v>
      </c>
      <c r="L155">
        <f ca="1"/>
        <v>2784</v>
      </c>
      <c r="M155" t="str">
        <f ca="1"/>
        <v>Jignesh</v>
      </c>
      <c r="N155" t="str">
        <f ca="1"/>
        <v>MEC</v>
      </c>
      <c r="O155" s="146">
        <f ca="1"/>
        <v>45027</v>
      </c>
      <c r="P155">
        <f ca="1"/>
        <v>0</v>
      </c>
      <c r="Q155" s="146">
        <f ca="1"/>
        <v>0</v>
      </c>
      <c r="R155">
        <f ca="1"/>
        <v>0</v>
      </c>
      <c r="S155">
        <f ca="1"/>
        <v>0</v>
      </c>
      <c r="T155">
        <f ca="1"/>
        <v>0</v>
      </c>
      <c r="U155">
        <f ca="1"/>
        <v>0</v>
      </c>
      <c r="V155">
        <f ca="1"/>
        <v>0</v>
      </c>
      <c r="W155">
        <f ca="1"/>
        <v>0</v>
      </c>
      <c r="X155">
        <f ca="1"/>
        <v>0</v>
      </c>
      <c r="Y155">
        <f ca="1"/>
        <v>0</v>
      </c>
      <c r="Z155">
        <f ca="1"/>
        <v>0</v>
      </c>
      <c r="AA155">
        <f ca="1"/>
        <v>0</v>
      </c>
    </row>
    <row r="156" spans="1:27" x14ac:dyDescent="0.35">
      <c r="A156">
        <f ca="1"/>
        <v>15</v>
      </c>
      <c r="B156" t="str">
        <f ca="1"/>
        <v/>
      </c>
      <c r="C156">
        <f ca="1"/>
        <v>13192076</v>
      </c>
      <c r="D156" s="146">
        <f ca="1"/>
        <v>45027</v>
      </c>
      <c r="E156" t="str">
        <f ca="1"/>
        <v>CPM-Samarphan machine 1 feeding motor su</v>
      </c>
      <c r="F156" t="str">
        <f ca="1"/>
        <v>KAN-23A</v>
      </c>
      <c r="G156" t="str">
        <f ca="1"/>
        <v>ELE</v>
      </c>
      <c r="H156" t="str">
        <f ca="1"/>
        <v>3</v>
      </c>
      <c r="I156" t="str">
        <f ca="1"/>
        <v>CSPANDE</v>
      </c>
      <c r="J156" s="34" t="str">
        <f ca="1"/>
        <v>SCHD</v>
      </c>
      <c r="K156" t="str">
        <f ca="1"/>
        <v>PACKING</v>
      </c>
      <c r="L156">
        <f ca="1"/>
        <v>2791</v>
      </c>
      <c r="M156" t="str">
        <f ca="1"/>
        <v>Champak</v>
      </c>
      <c r="N156" t="str">
        <f ca="1"/>
        <v>ELE</v>
      </c>
      <c r="O156" s="146">
        <f ca="1"/>
        <v>45028</v>
      </c>
      <c r="P156">
        <f ca="1"/>
        <v>0</v>
      </c>
      <c r="Q156" s="146">
        <f ca="1"/>
        <v>0</v>
      </c>
      <c r="R156">
        <f ca="1"/>
        <v>0</v>
      </c>
      <c r="S156">
        <f ca="1"/>
        <v>0</v>
      </c>
      <c r="T156">
        <f ca="1"/>
        <v>0</v>
      </c>
      <c r="U156">
        <f ca="1"/>
        <v>0</v>
      </c>
      <c r="V156">
        <f ca="1"/>
        <v>0</v>
      </c>
      <c r="W156">
        <f ca="1"/>
        <v>0</v>
      </c>
      <c r="X156">
        <f ca="1"/>
        <v>0</v>
      </c>
      <c r="Y156">
        <f ca="1"/>
        <v>0</v>
      </c>
      <c r="Z156">
        <f ca="1"/>
        <v>0</v>
      </c>
      <c r="AA156">
        <f ca="1"/>
        <v>0</v>
      </c>
    </row>
    <row r="157" spans="1:27" x14ac:dyDescent="0.35">
      <c r="A157">
        <f ca="1"/>
        <v>15</v>
      </c>
      <c r="B157" t="str">
        <f ca="1"/>
        <v/>
      </c>
      <c r="C157">
        <f ca="1"/>
        <v>13192077</v>
      </c>
      <c r="D157" s="146">
        <f ca="1"/>
        <v>45027</v>
      </c>
      <c r="E157" t="str">
        <f ca="1"/>
        <v>CPDM-Bleeched oil pump MSdeo seal leakag</v>
      </c>
      <c r="F157" t="str">
        <f ca="1"/>
        <v>KAN-20A-031C</v>
      </c>
      <c r="G157" t="str">
        <f ca="1"/>
        <v>MEC</v>
      </c>
      <c r="H157" t="str">
        <f ca="1"/>
        <v>3</v>
      </c>
      <c r="I157" t="str">
        <f ca="1"/>
        <v>CSPANDE</v>
      </c>
      <c r="J157" s="34" t="str">
        <f ca="1"/>
        <v>WPLN</v>
      </c>
      <c r="K157" t="str">
        <f ca="1"/>
        <v>REFINERY-MULTISTOCK DEO REFINERY 200 TPD</v>
      </c>
      <c r="L157">
        <f ca="1"/>
        <v>0</v>
      </c>
      <c r="M157" t="e">
        <f ca="1"/>
        <v>#N/A</v>
      </c>
      <c r="N157" t="e">
        <f ca="1"/>
        <v>#N/A</v>
      </c>
      <c r="O157" s="146">
        <f ca="1"/>
        <v>45036</v>
      </c>
      <c r="P157">
        <f ca="1"/>
        <v>0</v>
      </c>
      <c r="Q157" s="146">
        <f ca="1"/>
        <v>0</v>
      </c>
      <c r="R157">
        <f ca="1"/>
        <v>0</v>
      </c>
      <c r="S157" t="str">
        <f ca="1"/>
        <v xml:space="preserve">Need to clean first </v>
      </c>
      <c r="T157">
        <f ca="1"/>
        <v>0</v>
      </c>
      <c r="U157">
        <f ca="1"/>
        <v>0</v>
      </c>
      <c r="V157">
        <f ca="1"/>
        <v>0</v>
      </c>
      <c r="W157">
        <f ca="1"/>
        <v>0</v>
      </c>
      <c r="X157">
        <f ca="1"/>
        <v>0</v>
      </c>
      <c r="Y157">
        <f ca="1"/>
        <v>0</v>
      </c>
      <c r="Z157">
        <f ca="1"/>
        <v>0</v>
      </c>
      <c r="AA157">
        <f ca="1"/>
        <v>0</v>
      </c>
    </row>
    <row r="158" spans="1:27" x14ac:dyDescent="0.35">
      <c r="A158">
        <f ca="1"/>
        <v>15</v>
      </c>
      <c r="B158" t="str">
        <f ca="1"/>
        <v/>
      </c>
      <c r="C158">
        <f ca="1"/>
        <v>13192078</v>
      </c>
      <c r="D158" s="146">
        <f ca="1"/>
        <v>45027</v>
      </c>
      <c r="E158" t="str">
        <f ca="1"/>
        <v>CPDM-Coppling damged heel oil pump msdeo</v>
      </c>
      <c r="F158" t="str">
        <f ca="1"/>
        <v>KAN-20A-031C</v>
      </c>
      <c r="G158" t="str">
        <f ca="1"/>
        <v>MEC</v>
      </c>
      <c r="H158" t="str">
        <f ca="1"/>
        <v>3</v>
      </c>
      <c r="I158" t="str">
        <f ca="1"/>
        <v>CSPANDE</v>
      </c>
      <c r="J158" s="34" t="str">
        <f ca="1"/>
        <v>WAPP</v>
      </c>
      <c r="K158" t="str">
        <f ca="1"/>
        <v>REFINERY-MULTISTOCK DEO REFINERY 200 TPD</v>
      </c>
      <c r="L158">
        <f ca="1"/>
        <v>0</v>
      </c>
      <c r="M158" t="e">
        <f ca="1"/>
        <v>#N/A</v>
      </c>
      <c r="N158" t="e">
        <f ca="1"/>
        <v>#N/A</v>
      </c>
      <c r="O158" s="146">
        <f ca="1"/>
        <v>0</v>
      </c>
      <c r="P158">
        <f ca="1"/>
        <v>0</v>
      </c>
      <c r="Q158" s="146">
        <f ca="1"/>
        <v>0</v>
      </c>
      <c r="R158">
        <f ca="1"/>
        <v>0</v>
      </c>
      <c r="S158">
        <f ca="1"/>
        <v>0</v>
      </c>
      <c r="T158">
        <f ca="1"/>
        <v>0</v>
      </c>
      <c r="U158">
        <f ca="1"/>
        <v>0</v>
      </c>
      <c r="V158">
        <f ca="1"/>
        <v>0</v>
      </c>
      <c r="W158">
        <f ca="1"/>
        <v>0</v>
      </c>
      <c r="X158">
        <f ca="1"/>
        <v>0</v>
      </c>
      <c r="Y158">
        <f ca="1"/>
        <v>0</v>
      </c>
      <c r="Z158">
        <f ca="1"/>
        <v>0</v>
      </c>
      <c r="AA158">
        <f ca="1"/>
        <v>0</v>
      </c>
    </row>
    <row r="159" spans="1:27" x14ac:dyDescent="0.35">
      <c r="A159">
        <f ca="1"/>
        <v>15</v>
      </c>
      <c r="B159" t="str">
        <f ca="1"/>
        <v/>
      </c>
      <c r="C159">
        <f ca="1"/>
        <v>13192079</v>
      </c>
      <c r="D159" s="146">
        <f ca="1"/>
        <v>45027</v>
      </c>
      <c r="E159" t="str">
        <f ca="1"/>
        <v>CPDM-MP822 deo oil pump msdeo vib. high</v>
      </c>
      <c r="F159" t="str">
        <f ca="1"/>
        <v>KAN-20A-031C</v>
      </c>
      <c r="G159" t="str">
        <f ca="1"/>
        <v>MEC</v>
      </c>
      <c r="H159" t="str">
        <f ca="1"/>
        <v>3</v>
      </c>
      <c r="I159" t="str">
        <f ca="1"/>
        <v>CSPANDE</v>
      </c>
      <c r="J159" s="34" t="str">
        <f ca="1"/>
        <v>WAPP</v>
      </c>
      <c r="K159" t="str">
        <f ca="1"/>
        <v>REFINERY-MULTISTOCK DEO REFINERY 200 TPD</v>
      </c>
      <c r="L159">
        <f ca="1"/>
        <v>0</v>
      </c>
      <c r="M159" t="e">
        <f ca="1"/>
        <v>#N/A</v>
      </c>
      <c r="N159" t="e">
        <f ca="1"/>
        <v>#N/A</v>
      </c>
      <c r="O159" s="146">
        <f ca="1"/>
        <v>0</v>
      </c>
      <c r="P159">
        <f ca="1"/>
        <v>0</v>
      </c>
      <c r="Q159" s="146">
        <f ca="1"/>
        <v>0</v>
      </c>
      <c r="R159">
        <f ca="1"/>
        <v>0</v>
      </c>
      <c r="S159">
        <f ca="1"/>
        <v>0</v>
      </c>
      <c r="T159">
        <f ca="1"/>
        <v>0</v>
      </c>
      <c r="U159">
        <f ca="1"/>
        <v>0</v>
      </c>
      <c r="V159">
        <f ca="1"/>
        <v>0</v>
      </c>
      <c r="W159">
        <f ca="1"/>
        <v>0</v>
      </c>
      <c r="X159">
        <f ca="1"/>
        <v>0</v>
      </c>
      <c r="Y159">
        <f ca="1"/>
        <v>0</v>
      </c>
      <c r="Z159">
        <f ca="1"/>
        <v>0</v>
      </c>
      <c r="AA159">
        <f ca="1"/>
        <v>0</v>
      </c>
    </row>
    <row r="160" spans="1:27" x14ac:dyDescent="0.35">
      <c r="A160">
        <f ca="1"/>
        <v>15</v>
      </c>
      <c r="B160" t="str">
        <f ca="1"/>
        <v/>
      </c>
      <c r="C160">
        <f ca="1"/>
        <v>13192080</v>
      </c>
      <c r="D160" s="146">
        <f ca="1"/>
        <v>45027</v>
      </c>
      <c r="E160" t="str">
        <f ca="1"/>
        <v>CPM-Frac. olien dischrage pump seal leak</v>
      </c>
      <c r="F160" t="str">
        <f ca="1"/>
        <v>KAN-20A-167A</v>
      </c>
      <c r="G160" t="str">
        <f ca="1"/>
        <v>MEC</v>
      </c>
      <c r="H160" t="str">
        <f ca="1"/>
        <v>3</v>
      </c>
      <c r="I160" t="str">
        <f ca="1"/>
        <v>CSPANDE</v>
      </c>
      <c r="J160" s="34" t="str">
        <f ca="1"/>
        <v>WPLN</v>
      </c>
      <c r="K160" t="str">
        <f ca="1"/>
        <v>REFINERY-REFINERY FRACTIONATION PLANT (RPO) 600 TPD</v>
      </c>
      <c r="L160">
        <f ca="1"/>
        <v>0</v>
      </c>
      <c r="M160" t="e">
        <f ca="1"/>
        <v>#N/A</v>
      </c>
      <c r="N160" t="e">
        <f ca="1"/>
        <v>#N/A</v>
      </c>
      <c r="O160" s="146">
        <f ca="1"/>
        <v>45036</v>
      </c>
      <c r="P160">
        <f ca="1"/>
        <v>0</v>
      </c>
      <c r="Q160" s="146">
        <f ca="1"/>
        <v>0</v>
      </c>
      <c r="R160">
        <f ca="1"/>
        <v>0</v>
      </c>
      <c r="S160" t="str">
        <f ca="1"/>
        <v xml:space="preserve">Tray need to be clean first </v>
      </c>
      <c r="T160">
        <f ca="1"/>
        <v>0</v>
      </c>
      <c r="U160">
        <f ca="1"/>
        <v>0</v>
      </c>
      <c r="V160">
        <f ca="1"/>
        <v>0</v>
      </c>
      <c r="W160">
        <f ca="1"/>
        <v>0</v>
      </c>
      <c r="X160">
        <f ca="1"/>
        <v>0</v>
      </c>
      <c r="Y160">
        <f ca="1"/>
        <v>0</v>
      </c>
      <c r="Z160">
        <f ca="1"/>
        <v>0</v>
      </c>
      <c r="AA160">
        <f ca="1"/>
        <v>0</v>
      </c>
    </row>
    <row r="161" spans="1:27" x14ac:dyDescent="0.35">
      <c r="A161">
        <f ca="1"/>
        <v>15</v>
      </c>
      <c r="B161" t="str">
        <f ca="1"/>
        <v/>
      </c>
      <c r="C161">
        <f ca="1"/>
        <v>13192081</v>
      </c>
      <c r="D161" s="146">
        <f ca="1"/>
        <v>45027</v>
      </c>
      <c r="E161" t="str">
        <f ca="1"/>
        <v xml:space="preserve">CPM-Frac.54P43 Sterine discharge pump seal laekage </v>
      </c>
      <c r="F161" t="str">
        <f ca="1"/>
        <v>KAN-20A-167A</v>
      </c>
      <c r="G161" t="str">
        <f ca="1"/>
        <v>MEC</v>
      </c>
      <c r="H161" t="str">
        <f ca="1"/>
        <v>3</v>
      </c>
      <c r="I161" t="str">
        <f ca="1"/>
        <v>CSPANDE</v>
      </c>
      <c r="J161" s="34" t="str">
        <f ca="1"/>
        <v>WPLN</v>
      </c>
      <c r="K161" t="str">
        <f ca="1"/>
        <v>REFINERY-REFINERY FRACTIONATION PLANT (RPO) 600 TPD</v>
      </c>
      <c r="L161">
        <f ca="1"/>
        <v>0</v>
      </c>
      <c r="M161" t="e">
        <f ca="1"/>
        <v>#N/A</v>
      </c>
      <c r="N161" t="e">
        <f ca="1"/>
        <v>#N/A</v>
      </c>
      <c r="O161" s="146">
        <f ca="1"/>
        <v>45036</v>
      </c>
      <c r="P161">
        <f ca="1"/>
        <v>0</v>
      </c>
      <c r="Q161" s="146">
        <f ca="1"/>
        <v>0</v>
      </c>
      <c r="R161">
        <f ca="1"/>
        <v>0</v>
      </c>
      <c r="S161" t="str">
        <f ca="1"/>
        <v xml:space="preserve">Tray need to be clean first </v>
      </c>
      <c r="T161">
        <f ca="1"/>
        <v>0</v>
      </c>
      <c r="U161">
        <f ca="1"/>
        <v>0</v>
      </c>
      <c r="V161">
        <f ca="1"/>
        <v>0</v>
      </c>
      <c r="W161">
        <f ca="1"/>
        <v>0</v>
      </c>
      <c r="X161">
        <f ca="1"/>
        <v>0</v>
      </c>
      <c r="Y161">
        <f ca="1"/>
        <v>0</v>
      </c>
      <c r="Z161">
        <f ca="1"/>
        <v>0</v>
      </c>
      <c r="AA161">
        <f ca="1"/>
        <v>0</v>
      </c>
    </row>
    <row r="162" spans="1:27" x14ac:dyDescent="0.35">
      <c r="A162">
        <f ca="1"/>
        <v>16</v>
      </c>
      <c r="B162">
        <f ca="1"/>
        <v>1</v>
      </c>
      <c r="C162" t="str">
        <f ca="1"/>
        <v>13194736</v>
      </c>
      <c r="D162" s="146">
        <f ca="1"/>
        <v>45031</v>
      </c>
      <c r="E162" t="str">
        <f ca="1"/>
        <v>CPM-Air Compressor D servicing</v>
      </c>
      <c r="F162" t="str">
        <f ca="1"/>
        <v>KAN-23A-086A-049</v>
      </c>
      <c r="G162" t="str">
        <f ca="1"/>
        <v>MEC</v>
      </c>
      <c r="H162" t="str">
        <f ca="1"/>
        <v>3</v>
      </c>
      <c r="I162" t="str">
        <f ca="1"/>
        <v>CSPANDE</v>
      </c>
      <c r="J162" s="34" t="str">
        <f ca="1"/>
        <v>COMP</v>
      </c>
      <c r="K162" t="str">
        <f ca="1"/>
        <v>PACKING</v>
      </c>
      <c r="L162">
        <f ca="1"/>
        <v>0</v>
      </c>
      <c r="M162" t="e">
        <f ca="1"/>
        <v>#N/A</v>
      </c>
      <c r="N162" t="e">
        <f ca="1"/>
        <v>#N/A</v>
      </c>
      <c r="O162" s="146">
        <f ca="1"/>
        <v>0</v>
      </c>
      <c r="P162">
        <f ca="1"/>
        <v>0</v>
      </c>
      <c r="Q162" s="146">
        <f ca="1"/>
        <v>0</v>
      </c>
      <c r="R162">
        <f ca="1"/>
        <v>0</v>
      </c>
      <c r="S162">
        <f ca="1"/>
        <v>0</v>
      </c>
      <c r="T162">
        <f ca="1"/>
        <v>0</v>
      </c>
      <c r="U162">
        <f ca="1"/>
        <v>0</v>
      </c>
      <c r="V162">
        <f ca="1"/>
        <v>0</v>
      </c>
      <c r="W162">
        <f ca="1"/>
        <v>0</v>
      </c>
      <c r="X162">
        <f ca="1"/>
        <v>0</v>
      </c>
      <c r="Y162">
        <f ca="1"/>
        <v>0</v>
      </c>
      <c r="Z162">
        <f ca="1"/>
        <v>0</v>
      </c>
      <c r="AA162">
        <f ca="1"/>
        <v>0</v>
      </c>
    </row>
    <row r="163" spans="1:27" x14ac:dyDescent="0.35">
      <c r="A163">
        <f ca="1"/>
        <v>16</v>
      </c>
      <c r="B163" t="str">
        <f ca="1"/>
        <v/>
      </c>
      <c r="C163" t="str">
        <f ca="1"/>
        <v>13196413</v>
      </c>
      <c r="D163" s="146">
        <f ca="1"/>
        <v>45034</v>
      </c>
      <c r="E163" t="str">
        <f ca="1"/>
        <v>CPDM-Cooling tower motor 2 vib. high</v>
      </c>
      <c r="F163" t="str">
        <f ca="1"/>
        <v>KAN-20A</v>
      </c>
      <c r="G163" t="str">
        <f ca="1"/>
        <v>ELE</v>
      </c>
      <c r="H163" t="str">
        <f ca="1"/>
        <v>3</v>
      </c>
      <c r="I163" t="str">
        <f ca="1"/>
        <v>CSPANDE</v>
      </c>
      <c r="J163" s="34" t="str">
        <f ca="1"/>
        <v>WPSD</v>
      </c>
      <c r="K163" t="str">
        <f ca="1"/>
        <v>REFINERY</v>
      </c>
      <c r="L163">
        <f ca="1"/>
        <v>0</v>
      </c>
      <c r="M163" t="e">
        <f ca="1"/>
        <v>#N/A</v>
      </c>
      <c r="N163" t="e">
        <f ca="1"/>
        <v>#N/A</v>
      </c>
      <c r="O163" s="146">
        <f ca="1"/>
        <v>0</v>
      </c>
      <c r="P163">
        <f ca="1"/>
        <v>0</v>
      </c>
      <c r="Q163" s="146">
        <f ca="1"/>
        <v>0</v>
      </c>
      <c r="R163">
        <f ca="1"/>
        <v>0</v>
      </c>
      <c r="S163">
        <f ca="1"/>
        <v>0</v>
      </c>
      <c r="T163">
        <f ca="1"/>
        <v>0</v>
      </c>
      <c r="U163">
        <f ca="1"/>
        <v>0</v>
      </c>
      <c r="V163">
        <f ca="1"/>
        <v>0</v>
      </c>
      <c r="W163">
        <f ca="1"/>
        <v>0</v>
      </c>
      <c r="X163">
        <f ca="1"/>
        <v>0</v>
      </c>
      <c r="Y163">
        <f ca="1"/>
        <v>0</v>
      </c>
      <c r="Z163">
        <f ca="1"/>
        <v>0</v>
      </c>
      <c r="AA163">
        <f ca="1"/>
        <v>0</v>
      </c>
    </row>
    <row r="164" spans="1:27" x14ac:dyDescent="0.35">
      <c r="A164">
        <f ca="1"/>
        <v>16</v>
      </c>
      <c r="B164" t="str">
        <f ca="1"/>
        <v/>
      </c>
      <c r="C164" t="str">
        <f ca="1"/>
        <v>13196444</v>
      </c>
      <c r="D164" s="146">
        <f ca="1"/>
        <v>45034</v>
      </c>
      <c r="E164" t="str">
        <f ca="1"/>
        <v>CPDM-Cooling tower motor 3 vib. high</v>
      </c>
      <c r="F164" t="str">
        <f ca="1"/>
        <v>KAN-20A</v>
      </c>
      <c r="G164" t="str">
        <f ca="1"/>
        <v>ELE</v>
      </c>
      <c r="H164" t="str">
        <f ca="1"/>
        <v>3</v>
      </c>
      <c r="I164" t="str">
        <f ca="1"/>
        <v>CSPANDE</v>
      </c>
      <c r="J164" s="34" t="str">
        <f ca="1"/>
        <v>WPSD</v>
      </c>
      <c r="K164" t="str">
        <f ca="1"/>
        <v>REFINERY</v>
      </c>
      <c r="L164">
        <f ca="1"/>
        <v>0</v>
      </c>
      <c r="M164" t="e">
        <f ca="1"/>
        <v>#N/A</v>
      </c>
      <c r="N164" t="e">
        <f ca="1"/>
        <v>#N/A</v>
      </c>
      <c r="O164" s="146">
        <f ca="1"/>
        <v>0</v>
      </c>
      <c r="P164">
        <f ca="1"/>
        <v>0</v>
      </c>
      <c r="Q164" s="146">
        <f ca="1"/>
        <v>0</v>
      </c>
      <c r="R164">
        <f ca="1"/>
        <v>0</v>
      </c>
      <c r="S164">
        <f ca="1"/>
        <v>0</v>
      </c>
      <c r="T164">
        <f ca="1"/>
        <v>0</v>
      </c>
      <c r="U164">
        <f ca="1"/>
        <v>0</v>
      </c>
      <c r="V164">
        <f ca="1"/>
        <v>0</v>
      </c>
      <c r="W164">
        <f ca="1"/>
        <v>0</v>
      </c>
      <c r="X164">
        <f ca="1"/>
        <v>0</v>
      </c>
      <c r="Y164">
        <f ca="1"/>
        <v>0</v>
      </c>
      <c r="Z164">
        <f ca="1"/>
        <v>0</v>
      </c>
      <c r="AA164">
        <f ca="1"/>
        <v>0</v>
      </c>
    </row>
    <row r="165" spans="1:27" x14ac:dyDescent="0.35">
      <c r="A165">
        <f ca="1"/>
        <v>16</v>
      </c>
      <c r="B165" t="str">
        <f ca="1"/>
        <v/>
      </c>
      <c r="C165" t="str">
        <f ca="1"/>
        <v>13196446</v>
      </c>
      <c r="D165" s="146">
        <f ca="1"/>
        <v>45034</v>
      </c>
      <c r="E165" t="str">
        <f ca="1"/>
        <v>CPM-Sealing conveyor line 2 side guard</v>
      </c>
      <c r="F165" t="str">
        <f ca="1"/>
        <v>KAN-20A</v>
      </c>
      <c r="G165" t="str">
        <f ca="1"/>
        <v>ELE</v>
      </c>
      <c r="H165" t="str">
        <f ca="1"/>
        <v>3</v>
      </c>
      <c r="I165" t="str">
        <f ca="1"/>
        <v>CSPANDE</v>
      </c>
      <c r="J165" s="34" t="str">
        <f ca="1"/>
        <v>CANCEL</v>
      </c>
      <c r="K165" t="str">
        <f ca="1"/>
        <v>REFINERY</v>
      </c>
      <c r="L165">
        <f ca="1"/>
        <v>0</v>
      </c>
      <c r="M165" t="e">
        <f ca="1"/>
        <v>#N/A</v>
      </c>
      <c r="N165" t="e">
        <f ca="1"/>
        <v>#N/A</v>
      </c>
      <c r="O165" s="146">
        <f ca="1"/>
        <v>0</v>
      </c>
      <c r="P165">
        <f ca="1"/>
        <v>0</v>
      </c>
      <c r="Q165" s="146">
        <f ca="1"/>
        <v>0</v>
      </c>
      <c r="R165">
        <f ca="1"/>
        <v>0</v>
      </c>
      <c r="S165" t="str">
        <f ca="1"/>
        <v xml:space="preserve">Wrong Desription </v>
      </c>
      <c r="T165">
        <f ca="1"/>
        <v>0</v>
      </c>
      <c r="U165">
        <f ca="1"/>
        <v>0</v>
      </c>
      <c r="V165">
        <f ca="1"/>
        <v>0</v>
      </c>
      <c r="W165">
        <f ca="1"/>
        <v>0</v>
      </c>
      <c r="X165">
        <f ca="1"/>
        <v>0</v>
      </c>
      <c r="Y165">
        <f ca="1"/>
        <v>0</v>
      </c>
      <c r="Z165">
        <f ca="1"/>
        <v>0</v>
      </c>
      <c r="AA165">
        <f ca="1"/>
        <v>0</v>
      </c>
    </row>
    <row r="166" spans="1:27" x14ac:dyDescent="0.35">
      <c r="A166">
        <f ca="1"/>
        <v>16</v>
      </c>
      <c r="B166" t="str">
        <f ca="1"/>
        <v/>
      </c>
      <c r="C166" t="str">
        <f ca="1"/>
        <v>13196448</v>
      </c>
      <c r="D166" s="146">
        <f ca="1"/>
        <v>45034</v>
      </c>
      <c r="E166" t="str">
        <f ca="1"/>
        <v>CPM-Weighing check line-2 showing batter</v>
      </c>
      <c r="F166" t="str">
        <f ca="1"/>
        <v>KAN-23A</v>
      </c>
      <c r="G166" t="str">
        <f ca="1"/>
        <v>INS</v>
      </c>
      <c r="H166" t="str">
        <f ca="1"/>
        <v>3</v>
      </c>
      <c r="I166" t="str">
        <f ca="1"/>
        <v>CSPANDE</v>
      </c>
      <c r="J166" s="34" t="str">
        <f ca="1"/>
        <v>SCHD</v>
      </c>
      <c r="K166" t="str">
        <f ca="1"/>
        <v>PACKING</v>
      </c>
      <c r="L166">
        <f ca="1"/>
        <v>0</v>
      </c>
      <c r="M166" t="e">
        <f ca="1"/>
        <v>#N/A</v>
      </c>
      <c r="N166" t="e">
        <f ca="1"/>
        <v>#N/A</v>
      </c>
      <c r="O166" s="146">
        <f ca="1"/>
        <v>45035</v>
      </c>
      <c r="P166">
        <f ca="1"/>
        <v>0</v>
      </c>
      <c r="Q166" s="146">
        <f ca="1"/>
        <v>0</v>
      </c>
      <c r="R166">
        <f ca="1"/>
        <v>0</v>
      </c>
      <c r="S166">
        <f ca="1"/>
        <v>0</v>
      </c>
      <c r="T166">
        <f ca="1"/>
        <v>0</v>
      </c>
      <c r="U166">
        <f ca="1"/>
        <v>0</v>
      </c>
      <c r="V166">
        <f ca="1"/>
        <v>0</v>
      </c>
      <c r="W166">
        <f ca="1"/>
        <v>0</v>
      </c>
      <c r="X166">
        <f ca="1"/>
        <v>0</v>
      </c>
      <c r="Y166">
        <f ca="1"/>
        <v>0</v>
      </c>
      <c r="Z166">
        <f ca="1"/>
        <v>0</v>
      </c>
      <c r="AA166">
        <f ca="1"/>
        <v>0</v>
      </c>
    </row>
    <row r="167" spans="1:27" x14ac:dyDescent="0.35">
      <c r="A167">
        <f ca="1"/>
        <v>16</v>
      </c>
      <c r="B167" t="str">
        <f ca="1"/>
        <v/>
      </c>
      <c r="C167" t="str">
        <f ca="1"/>
        <v>13196951</v>
      </c>
      <c r="D167" s="146">
        <f ca="1"/>
        <v>45035</v>
      </c>
      <c r="E167" t="str">
        <f ca="1"/>
        <v>CPM-Samaphan machine 6 timing belt damag</v>
      </c>
      <c r="F167" t="str">
        <f ca="1"/>
        <v>KAN-23A</v>
      </c>
      <c r="G167" t="str">
        <f ca="1"/>
        <v>MEC</v>
      </c>
      <c r="H167" t="str">
        <f ca="1"/>
        <v>3</v>
      </c>
      <c r="I167" t="str">
        <f ca="1"/>
        <v>CSPANDE</v>
      </c>
      <c r="J167" s="34" t="str">
        <f ca="1"/>
        <v>SCHD</v>
      </c>
      <c r="K167" t="str">
        <f ca="1"/>
        <v>PACKING</v>
      </c>
      <c r="L167">
        <f ca="1"/>
        <v>3070</v>
      </c>
      <c r="M167" t="str">
        <f ca="1"/>
        <v>Mahesh</v>
      </c>
      <c r="N167" t="str">
        <f ca="1"/>
        <v>MEC</v>
      </c>
      <c r="O167" s="146">
        <f ca="1"/>
        <v>45035</v>
      </c>
      <c r="P167">
        <f ca="1"/>
        <v>0</v>
      </c>
      <c r="Q167" s="146">
        <f ca="1"/>
        <v>0</v>
      </c>
      <c r="R167">
        <f ca="1"/>
        <v>0</v>
      </c>
      <c r="S167">
        <f ca="1"/>
        <v>0</v>
      </c>
      <c r="T167">
        <f ca="1"/>
        <v>0</v>
      </c>
      <c r="U167">
        <f ca="1"/>
        <v>0</v>
      </c>
      <c r="V167">
        <f ca="1"/>
        <v>0</v>
      </c>
      <c r="W167">
        <f ca="1"/>
        <v>0</v>
      </c>
      <c r="X167">
        <f ca="1"/>
        <v>0</v>
      </c>
      <c r="Y167">
        <f ca="1"/>
        <v>0</v>
      </c>
      <c r="Z167">
        <f ca="1"/>
        <v>0</v>
      </c>
      <c r="AA167">
        <f ca="1"/>
        <v>0</v>
      </c>
    </row>
  </sheetData>
  <conditionalFormatting sqref="C1">
    <cfRule type="duplicateValues" dxfId="1112" priority="1"/>
    <cfRule type="duplicateValues" dxfId="1111" priority="12"/>
  </conditionalFormatting>
  <conditionalFormatting sqref="H2:H1048576">
    <cfRule type="containsText" dxfId="1110" priority="36" operator="containsText" text="COMP">
      <formula>NOT(ISERROR(SEARCH("COMP",H2)))</formula>
    </cfRule>
  </conditionalFormatting>
  <conditionalFormatting sqref="J1">
    <cfRule type="containsText" dxfId="1109" priority="3" operator="containsText" text="COMP">
      <formula>NOT(ISERROR(SEARCH("COMP",J1)))</formula>
    </cfRule>
  </conditionalFormatting>
  <conditionalFormatting sqref="J1:J1048576">
    <cfRule type="cellIs" dxfId="1108" priority="2" operator="equal">
      <formula>"WPLN"</formula>
    </cfRule>
    <cfRule type="cellIs" dxfId="1107" priority="4" operator="equal">
      <formula>"WMAT"</formula>
    </cfRule>
    <cfRule type="cellIs" dxfId="1106" priority="5" operator="equal">
      <formula>"WMOC"</formula>
    </cfRule>
    <cfRule type="containsText" dxfId="1105" priority="6" operator="containsText" text="CANCEL">
      <formula>NOT(ISERROR(SEARCH("CANCEL",J1)))</formula>
    </cfRule>
    <cfRule type="containsText" dxfId="1104" priority="7" operator="containsText" text="INPRG">
      <formula>NOT(ISERROR(SEARCH("INPRG",J1)))</formula>
    </cfRule>
    <cfRule type="containsText" dxfId="1103" priority="8" operator="containsText" text="WPSD">
      <formula>NOT(ISERROR(SEARCH("WPSD",J1)))</formula>
    </cfRule>
    <cfRule type="containsText" dxfId="1102" priority="9" operator="containsText" text="INPRG">
      <formula>NOT(ISERROR(SEARCH("INPRG",J1)))</formula>
    </cfRule>
    <cfRule type="containsText" dxfId="1101" priority="10" operator="containsText" text="SCHD">
      <formula>NOT(ISERROR(SEARCH("SCHD",J1)))</formula>
    </cfRule>
    <cfRule type="containsText" dxfId="1100" priority="11" operator="containsText" text="COMP">
      <formula>NOT(ISERROR(SEARCH("COMP",J1)))</formula>
    </cfRule>
  </conditionalFormatting>
  <pageMargins left="0.25" right="0.25" top="0.75" bottom="0.75" header="0.3" footer="0.3"/>
  <pageSetup paperSize="9" fitToHeight="0" orientation="landscape"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5898A-204E-4CFA-94E2-863E97E1CBCD}">
  <sheetPr codeName="Sheet8"/>
  <dimension ref="B2:DA479"/>
  <sheetViews>
    <sheetView topLeftCell="A442" workbookViewId="0">
      <pane xSplit="5" ySplit="3" topLeftCell="AZ445" activePane="bottomRight" state="frozen"/>
      <selection pane="topRight" activeCell="F442" sqref="F442"/>
      <selection pane="bottomLeft" activeCell="A445" sqref="A445"/>
      <selection pane="bottomRight" activeCell="BO453" sqref="BO453"/>
    </sheetView>
  </sheetViews>
  <sheetFormatPr defaultRowHeight="14.5" x14ac:dyDescent="0.35"/>
  <cols>
    <col min="4" max="4" width="24.54296875" bestFit="1" customWidth="1"/>
    <col min="5" max="5" width="11.453125" customWidth="1"/>
    <col min="6" max="27" width="8.81640625" hidden="1" customWidth="1"/>
    <col min="28" max="33" width="8.81640625" customWidth="1"/>
    <col min="53" max="53" width="9.453125" bestFit="1" customWidth="1"/>
    <col min="54" max="54" width="10.1796875" bestFit="1" customWidth="1"/>
    <col min="55" max="55" width="17.81640625" bestFit="1" customWidth="1"/>
    <col min="56" max="56" width="14.1796875" bestFit="1" customWidth="1"/>
  </cols>
  <sheetData>
    <row r="2" spans="2:20" x14ac:dyDescent="0.35">
      <c r="D2" s="440" t="s">
        <v>3163</v>
      </c>
      <c r="E2" s="441"/>
      <c r="F2" s="441"/>
      <c r="G2" s="441"/>
      <c r="H2" s="441"/>
      <c r="I2" s="441"/>
      <c r="J2" s="441"/>
      <c r="K2" s="441"/>
      <c r="L2" s="441"/>
      <c r="M2" s="441"/>
      <c r="N2" s="441"/>
      <c r="O2" s="441"/>
      <c r="P2" s="441"/>
      <c r="Q2" s="441"/>
      <c r="R2" s="441"/>
      <c r="S2" s="441"/>
      <c r="T2" s="441"/>
    </row>
    <row r="3" spans="2:20" x14ac:dyDescent="0.35">
      <c r="D3" s="441"/>
      <c r="E3" s="441"/>
      <c r="F3" s="441"/>
      <c r="G3" s="441"/>
      <c r="H3" s="441"/>
      <c r="I3" s="441"/>
      <c r="J3" s="441"/>
      <c r="K3" s="441"/>
      <c r="L3" s="441"/>
      <c r="M3" s="441"/>
      <c r="N3" s="441"/>
      <c r="O3" s="441"/>
      <c r="P3" s="441"/>
      <c r="Q3" s="441"/>
      <c r="R3" s="441"/>
      <c r="S3" s="441"/>
      <c r="T3" s="441"/>
    </row>
    <row r="4" spans="2:20" x14ac:dyDescent="0.35">
      <c r="B4" s="41"/>
      <c r="D4" s="425" t="s">
        <v>3164</v>
      </c>
      <c r="E4" s="425"/>
      <c r="F4" s="26">
        <v>44578</v>
      </c>
      <c r="G4" s="26">
        <v>44579</v>
      </c>
      <c r="H4" s="26">
        <v>44580</v>
      </c>
      <c r="I4" s="26">
        <v>44581</v>
      </c>
      <c r="J4" s="26">
        <v>44582</v>
      </c>
      <c r="K4" s="26">
        <v>44583</v>
      </c>
      <c r="L4" s="26">
        <v>44584</v>
      </c>
      <c r="M4" s="26">
        <v>44585</v>
      </c>
      <c r="N4" s="26">
        <v>44586</v>
      </c>
      <c r="O4" s="26">
        <v>44587</v>
      </c>
      <c r="P4" s="26">
        <v>44588</v>
      </c>
      <c r="Q4" s="26">
        <v>44589</v>
      </c>
      <c r="R4" s="26">
        <v>44590</v>
      </c>
      <c r="S4" s="26">
        <v>44591</v>
      </c>
      <c r="T4" s="26">
        <v>44592</v>
      </c>
    </row>
    <row r="5" spans="2:20" x14ac:dyDescent="0.35">
      <c r="D5" s="421" t="s">
        <v>3165</v>
      </c>
      <c r="E5" s="421"/>
      <c r="F5" s="10" t="s">
        <v>3166</v>
      </c>
      <c r="G5" s="10" t="s">
        <v>3167</v>
      </c>
      <c r="H5" s="10" t="s">
        <v>3166</v>
      </c>
      <c r="I5" s="10" t="s">
        <v>3167</v>
      </c>
      <c r="J5" s="10" t="s">
        <v>3166</v>
      </c>
      <c r="K5" s="10" t="s">
        <v>3167</v>
      </c>
      <c r="L5" s="442" t="s">
        <v>3168</v>
      </c>
      <c r="M5" s="10" t="s">
        <v>3166</v>
      </c>
      <c r="N5" s="10"/>
      <c r="O5" s="10"/>
      <c r="P5" s="10" t="s">
        <v>3166</v>
      </c>
      <c r="Q5" s="10"/>
      <c r="R5" s="10" t="s">
        <v>3167</v>
      </c>
      <c r="S5" s="10"/>
      <c r="T5" s="10" t="s">
        <v>3166</v>
      </c>
    </row>
    <row r="6" spans="2:20" x14ac:dyDescent="0.35">
      <c r="D6" s="421" t="s">
        <v>3169</v>
      </c>
      <c r="E6" s="421"/>
      <c r="F6" s="10" t="s">
        <v>3167</v>
      </c>
      <c r="G6" s="10" t="s">
        <v>3167</v>
      </c>
      <c r="H6" s="10" t="s">
        <v>3167</v>
      </c>
      <c r="I6" s="10" t="s">
        <v>3167</v>
      </c>
      <c r="J6" s="10" t="s">
        <v>3167</v>
      </c>
      <c r="K6" s="10" t="s">
        <v>3167</v>
      </c>
      <c r="L6" s="443"/>
      <c r="M6" s="10" t="s">
        <v>3166</v>
      </c>
      <c r="N6" s="10"/>
      <c r="O6" s="10"/>
      <c r="P6" s="10" t="s">
        <v>3167</v>
      </c>
      <c r="Q6" s="10"/>
      <c r="R6" s="10" t="s">
        <v>3167</v>
      </c>
      <c r="S6" s="10"/>
      <c r="T6" s="10" t="s">
        <v>3167</v>
      </c>
    </row>
    <row r="7" spans="2:20" x14ac:dyDescent="0.35">
      <c r="D7" s="421" t="s">
        <v>3170</v>
      </c>
      <c r="E7" s="421"/>
      <c r="F7" s="10" t="s">
        <v>3167</v>
      </c>
      <c r="G7" s="10" t="s">
        <v>3166</v>
      </c>
      <c r="H7" s="10" t="s">
        <v>3166</v>
      </c>
      <c r="I7" s="10" t="s">
        <v>3167</v>
      </c>
      <c r="J7" s="10" t="s">
        <v>3167</v>
      </c>
      <c r="K7" s="10" t="s">
        <v>3166</v>
      </c>
      <c r="L7" s="443"/>
      <c r="M7" s="10" t="s">
        <v>3166</v>
      </c>
      <c r="N7" s="10"/>
      <c r="O7" s="10"/>
      <c r="P7" s="10" t="s">
        <v>3166</v>
      </c>
      <c r="Q7" s="10"/>
      <c r="R7" s="10" t="s">
        <v>3167</v>
      </c>
      <c r="S7" s="10"/>
      <c r="T7" s="10" t="s">
        <v>3167</v>
      </c>
    </row>
    <row r="8" spans="2:20" x14ac:dyDescent="0.35">
      <c r="D8" s="421" t="s">
        <v>3171</v>
      </c>
      <c r="E8" s="421"/>
      <c r="F8" s="10" t="s">
        <v>3167</v>
      </c>
      <c r="G8" s="10" t="s">
        <v>3167</v>
      </c>
      <c r="H8" s="10" t="s">
        <v>3166</v>
      </c>
      <c r="I8" s="10" t="s">
        <v>3167</v>
      </c>
      <c r="J8" s="10" t="s">
        <v>3166</v>
      </c>
      <c r="K8" s="10" t="s">
        <v>3167</v>
      </c>
      <c r="L8" s="443"/>
      <c r="M8" s="10" t="s">
        <v>3167</v>
      </c>
      <c r="N8" s="10"/>
      <c r="O8" s="10"/>
      <c r="P8" s="10" t="s">
        <v>3167</v>
      </c>
      <c r="Q8" s="10"/>
      <c r="R8" s="10" t="s">
        <v>3167</v>
      </c>
      <c r="S8" s="10"/>
      <c r="T8" s="10" t="s">
        <v>3167</v>
      </c>
    </row>
    <row r="9" spans="2:20" x14ac:dyDescent="0.35">
      <c r="D9" s="421" t="s">
        <v>3172</v>
      </c>
      <c r="E9" s="421"/>
      <c r="F9" s="10" t="s">
        <v>3166</v>
      </c>
      <c r="G9" s="10" t="s">
        <v>3167</v>
      </c>
      <c r="H9" s="10" t="s">
        <v>3166</v>
      </c>
      <c r="I9" s="10" t="s">
        <v>3166</v>
      </c>
      <c r="J9" s="10" t="s">
        <v>3166</v>
      </c>
      <c r="K9" s="10" t="s">
        <v>3167</v>
      </c>
      <c r="L9" s="443"/>
      <c r="M9" s="10" t="s">
        <v>3167</v>
      </c>
      <c r="N9" s="10"/>
      <c r="O9" s="10"/>
      <c r="P9" s="10" t="s">
        <v>3166</v>
      </c>
      <c r="Q9" s="10"/>
      <c r="R9" s="10" t="s">
        <v>3166</v>
      </c>
      <c r="S9" s="10"/>
      <c r="T9" s="10" t="s">
        <v>3167</v>
      </c>
    </row>
    <row r="10" spans="2:20" x14ac:dyDescent="0.35">
      <c r="D10" s="421" t="s">
        <v>17</v>
      </c>
      <c r="E10" s="421"/>
      <c r="F10" s="10" t="s">
        <v>3166</v>
      </c>
      <c r="G10" s="10" t="s">
        <v>3167</v>
      </c>
      <c r="H10" s="10" t="s">
        <v>3166</v>
      </c>
      <c r="I10" s="10" t="s">
        <v>3167</v>
      </c>
      <c r="J10" s="10" t="s">
        <v>3167</v>
      </c>
      <c r="K10" s="10" t="s">
        <v>3167</v>
      </c>
      <c r="L10" s="443"/>
      <c r="M10" s="10" t="s">
        <v>3166</v>
      </c>
      <c r="N10" s="10"/>
      <c r="O10" s="10"/>
      <c r="P10" s="10" t="s">
        <v>3166</v>
      </c>
      <c r="Q10" s="10"/>
      <c r="R10" s="10" t="s">
        <v>3167</v>
      </c>
      <c r="S10" s="10"/>
      <c r="T10" s="10" t="s">
        <v>3167</v>
      </c>
    </row>
    <row r="11" spans="2:20" x14ac:dyDescent="0.35">
      <c r="D11" s="422" t="s">
        <v>3173</v>
      </c>
      <c r="E11" s="10" t="s">
        <v>3174</v>
      </c>
      <c r="F11" s="10" t="s">
        <v>3166</v>
      </c>
      <c r="G11" s="10" t="s">
        <v>3166</v>
      </c>
      <c r="H11" s="10" t="s">
        <v>3166</v>
      </c>
      <c r="I11" s="10" t="s">
        <v>3166</v>
      </c>
      <c r="J11" s="10" t="s">
        <v>3166</v>
      </c>
      <c r="K11" s="10" t="s">
        <v>3166</v>
      </c>
      <c r="L11" s="443"/>
      <c r="M11" s="10" t="s">
        <v>3166</v>
      </c>
      <c r="N11" s="10"/>
      <c r="O11" s="10"/>
      <c r="P11" s="10" t="s">
        <v>3166</v>
      </c>
      <c r="Q11" s="10"/>
      <c r="R11" s="10" t="s">
        <v>3167</v>
      </c>
      <c r="S11" s="10"/>
      <c r="T11" s="10" t="s">
        <v>3166</v>
      </c>
    </row>
    <row r="12" spans="2:20" x14ac:dyDescent="0.35">
      <c r="D12" s="422"/>
      <c r="E12" s="10" t="s">
        <v>3175</v>
      </c>
      <c r="F12" s="10" t="s">
        <v>3166</v>
      </c>
      <c r="G12" s="10" t="s">
        <v>3167</v>
      </c>
      <c r="H12" s="10" t="s">
        <v>3166</v>
      </c>
      <c r="I12" s="10" t="s">
        <v>3167</v>
      </c>
      <c r="J12" s="10" t="s">
        <v>3166</v>
      </c>
      <c r="K12" s="10" t="s">
        <v>3167</v>
      </c>
      <c r="L12" s="443"/>
      <c r="M12" s="10" t="s">
        <v>3166</v>
      </c>
      <c r="N12" s="10"/>
      <c r="O12" s="10"/>
      <c r="P12" s="10" t="s">
        <v>3167</v>
      </c>
      <c r="Q12" s="10"/>
      <c r="R12" s="10" t="s">
        <v>3167</v>
      </c>
      <c r="S12" s="10"/>
      <c r="T12" s="10" t="s">
        <v>3167</v>
      </c>
    </row>
    <row r="13" spans="2:20" x14ac:dyDescent="0.35">
      <c r="D13" s="422"/>
      <c r="E13" s="10" t="s">
        <v>3176</v>
      </c>
      <c r="F13" s="10" t="s">
        <v>3166</v>
      </c>
      <c r="G13" s="10" t="s">
        <v>3167</v>
      </c>
      <c r="H13" s="10" t="s">
        <v>3167</v>
      </c>
      <c r="I13" s="10" t="s">
        <v>3166</v>
      </c>
      <c r="J13" s="10" t="s">
        <v>3167</v>
      </c>
      <c r="K13" s="10" t="s">
        <v>3166</v>
      </c>
      <c r="L13" s="444"/>
      <c r="M13" s="10" t="s">
        <v>3166</v>
      </c>
      <c r="N13" s="10"/>
      <c r="O13" s="10"/>
      <c r="P13" s="10" t="s">
        <v>3166</v>
      </c>
      <c r="Q13" s="10"/>
      <c r="R13" s="10" t="s">
        <v>3166</v>
      </c>
      <c r="S13" s="10"/>
      <c r="T13" s="10" t="s">
        <v>3166</v>
      </c>
    </row>
    <row r="16" spans="2:20" x14ac:dyDescent="0.35">
      <c r="D16" s="440" t="s">
        <v>3177</v>
      </c>
      <c r="E16" s="441"/>
      <c r="F16" s="441"/>
      <c r="G16" s="441"/>
      <c r="H16" s="441"/>
      <c r="I16" s="441"/>
      <c r="J16" s="441"/>
      <c r="K16" s="441"/>
      <c r="L16" s="441"/>
      <c r="M16" s="441"/>
      <c r="N16" s="441"/>
      <c r="O16" s="441"/>
      <c r="P16" s="441"/>
      <c r="Q16" s="441"/>
      <c r="R16" s="441"/>
      <c r="S16" s="441"/>
      <c r="T16" s="441"/>
    </row>
    <row r="17" spans="4:55" x14ac:dyDescent="0.35">
      <c r="D17" s="441"/>
      <c r="E17" s="441"/>
      <c r="F17" s="441"/>
      <c r="G17" s="441"/>
      <c r="H17" s="441"/>
      <c r="I17" s="441"/>
      <c r="J17" s="441"/>
      <c r="K17" s="441"/>
      <c r="L17" s="441"/>
      <c r="M17" s="441"/>
      <c r="N17" s="441"/>
      <c r="O17" s="441"/>
      <c r="P17" s="441"/>
      <c r="Q17" s="441"/>
      <c r="R17" s="441"/>
      <c r="S17" s="441"/>
      <c r="T17" s="441"/>
    </row>
    <row r="18" spans="4:55" x14ac:dyDescent="0.35">
      <c r="D18" s="425" t="s">
        <v>3164</v>
      </c>
      <c r="E18" s="425"/>
      <c r="F18" s="26">
        <v>44593</v>
      </c>
      <c r="G18" s="26">
        <v>44594</v>
      </c>
      <c r="H18" s="26">
        <v>44595</v>
      </c>
      <c r="I18" s="26">
        <v>44596</v>
      </c>
      <c r="J18" s="26">
        <v>44597</v>
      </c>
      <c r="K18" s="26">
        <v>44598</v>
      </c>
      <c r="L18" s="26">
        <v>44599</v>
      </c>
      <c r="M18" s="26">
        <v>44600</v>
      </c>
      <c r="N18" s="26">
        <v>44601</v>
      </c>
      <c r="O18" s="26">
        <v>44602</v>
      </c>
      <c r="P18" s="26">
        <v>44603</v>
      </c>
      <c r="Q18" s="26">
        <v>44604</v>
      </c>
      <c r="R18" s="26">
        <v>44605</v>
      </c>
      <c r="S18" s="26">
        <v>44606</v>
      </c>
      <c r="T18" s="26">
        <v>44607</v>
      </c>
    </row>
    <row r="19" spans="4:55" x14ac:dyDescent="0.35">
      <c r="D19" s="421" t="s">
        <v>3165</v>
      </c>
      <c r="E19" s="421"/>
      <c r="F19" s="10" t="s">
        <v>3166</v>
      </c>
      <c r="G19" s="10" t="s">
        <v>3167</v>
      </c>
      <c r="H19" s="10" t="s">
        <v>3167</v>
      </c>
      <c r="I19" s="10" t="s">
        <v>3167</v>
      </c>
      <c r="J19" s="10" t="s">
        <v>3167</v>
      </c>
      <c r="K19" s="445" t="s">
        <v>3168</v>
      </c>
      <c r="L19" s="10" t="s">
        <v>3167</v>
      </c>
      <c r="M19" s="10" t="s">
        <v>3166</v>
      </c>
      <c r="N19" s="10" t="s">
        <v>3167</v>
      </c>
      <c r="O19" s="10" t="s">
        <v>3167</v>
      </c>
      <c r="P19" s="10" t="s">
        <v>3167</v>
      </c>
      <c r="Q19" s="10" t="s">
        <v>3167</v>
      </c>
      <c r="R19" s="445" t="s">
        <v>3168</v>
      </c>
      <c r="S19" s="10" t="s">
        <v>3166</v>
      </c>
      <c r="T19" s="10" t="s">
        <v>3167</v>
      </c>
    </row>
    <row r="20" spans="4:55" x14ac:dyDescent="0.35">
      <c r="D20" s="421" t="s">
        <v>3169</v>
      </c>
      <c r="E20" s="421"/>
      <c r="F20" s="10" t="s">
        <v>3167</v>
      </c>
      <c r="G20" s="10" t="s">
        <v>3167</v>
      </c>
      <c r="H20" s="10" t="s">
        <v>3167</v>
      </c>
      <c r="I20" s="10" t="s">
        <v>3167</v>
      </c>
      <c r="J20" s="10" t="s">
        <v>3167</v>
      </c>
      <c r="K20" s="446"/>
      <c r="L20" s="10" t="s">
        <v>3167</v>
      </c>
      <c r="M20" s="10" t="s">
        <v>3167</v>
      </c>
      <c r="N20" s="10" t="s">
        <v>3167</v>
      </c>
      <c r="O20" s="10" t="s">
        <v>3167</v>
      </c>
      <c r="P20" s="10" t="s">
        <v>3167</v>
      </c>
      <c r="Q20" s="10" t="s">
        <v>3167</v>
      </c>
      <c r="R20" s="446"/>
      <c r="S20" s="10" t="s">
        <v>3167</v>
      </c>
      <c r="T20" s="10" t="s">
        <v>3167</v>
      </c>
    </row>
    <row r="21" spans="4:55" x14ac:dyDescent="0.35">
      <c r="D21" s="421" t="s">
        <v>3170</v>
      </c>
      <c r="E21" s="421"/>
      <c r="F21" s="10" t="s">
        <v>3167</v>
      </c>
      <c r="G21" s="10" t="s">
        <v>3167</v>
      </c>
      <c r="H21" s="10" t="s">
        <v>3167</v>
      </c>
      <c r="I21" s="10" t="s">
        <v>3167</v>
      </c>
      <c r="J21" s="10" t="s">
        <v>3167</v>
      </c>
      <c r="K21" s="446"/>
      <c r="L21" s="10" t="s">
        <v>3167</v>
      </c>
      <c r="M21" s="10" t="s">
        <v>3167</v>
      </c>
      <c r="N21" s="10" t="s">
        <v>3166</v>
      </c>
      <c r="O21" s="10" t="s">
        <v>3167</v>
      </c>
      <c r="P21" s="10" t="s">
        <v>3167</v>
      </c>
      <c r="Q21" s="10" t="s">
        <v>3167</v>
      </c>
      <c r="R21" s="446"/>
      <c r="S21" s="10" t="s">
        <v>3167</v>
      </c>
      <c r="T21" s="10" t="s">
        <v>3166</v>
      </c>
    </row>
    <row r="22" spans="4:55" x14ac:dyDescent="0.35">
      <c r="D22" s="421" t="s">
        <v>3171</v>
      </c>
      <c r="E22" s="421"/>
      <c r="F22" s="10" t="s">
        <v>3167</v>
      </c>
      <c r="G22" s="10" t="s">
        <v>3166</v>
      </c>
      <c r="H22" s="10" t="s">
        <v>3167</v>
      </c>
      <c r="I22" s="10" t="s">
        <v>3167</v>
      </c>
      <c r="J22" s="10" t="s">
        <v>3167</v>
      </c>
      <c r="K22" s="446"/>
      <c r="L22" s="10" t="s">
        <v>3167</v>
      </c>
      <c r="M22" s="10" t="s">
        <v>3166</v>
      </c>
      <c r="N22" s="10" t="s">
        <v>3166</v>
      </c>
      <c r="O22" s="10" t="s">
        <v>3166</v>
      </c>
      <c r="P22" s="10" t="s">
        <v>3167</v>
      </c>
      <c r="Q22" s="10" t="s">
        <v>3167</v>
      </c>
      <c r="R22" s="446"/>
      <c r="S22" s="10" t="s">
        <v>3167</v>
      </c>
      <c r="T22" s="10" t="s">
        <v>3167</v>
      </c>
    </row>
    <row r="23" spans="4:55" x14ac:dyDescent="0.35">
      <c r="D23" s="421" t="s">
        <v>3172</v>
      </c>
      <c r="E23" s="421"/>
      <c r="F23" s="10" t="s">
        <v>3167</v>
      </c>
      <c r="G23" s="10" t="s">
        <v>3167</v>
      </c>
      <c r="H23" s="10" t="s">
        <v>3167</v>
      </c>
      <c r="I23" s="10" t="s">
        <v>3167</v>
      </c>
      <c r="J23" s="10" t="s">
        <v>3167</v>
      </c>
      <c r="K23" s="446"/>
      <c r="L23" s="10" t="s">
        <v>3167</v>
      </c>
      <c r="M23" s="10" t="s">
        <v>3167</v>
      </c>
      <c r="N23" s="10" t="s">
        <v>3167</v>
      </c>
      <c r="O23" s="10" t="s">
        <v>3167</v>
      </c>
      <c r="P23" s="10" t="s">
        <v>3167</v>
      </c>
      <c r="Q23" s="10" t="s">
        <v>3166</v>
      </c>
      <c r="R23" s="446"/>
      <c r="S23" s="10" t="s">
        <v>3166</v>
      </c>
      <c r="T23" s="10" t="s">
        <v>3167</v>
      </c>
    </row>
    <row r="24" spans="4:55" x14ac:dyDescent="0.35">
      <c r="D24" s="421" t="s">
        <v>17</v>
      </c>
      <c r="E24" s="421"/>
      <c r="F24" s="10" t="s">
        <v>3167</v>
      </c>
      <c r="G24" s="10" t="s">
        <v>3167</v>
      </c>
      <c r="H24" s="10" t="s">
        <v>3167</v>
      </c>
      <c r="I24" s="10" t="s">
        <v>3167</v>
      </c>
      <c r="J24" s="10" t="s">
        <v>3167</v>
      </c>
      <c r="K24" s="446"/>
      <c r="L24" s="10" t="s">
        <v>3167</v>
      </c>
      <c r="M24" s="10" t="s">
        <v>3167</v>
      </c>
      <c r="N24" s="10" t="s">
        <v>3167</v>
      </c>
      <c r="O24" s="10" t="s">
        <v>3167</v>
      </c>
      <c r="P24" s="10" t="s">
        <v>3167</v>
      </c>
      <c r="Q24" s="10" t="s">
        <v>3167</v>
      </c>
      <c r="R24" s="446"/>
      <c r="S24" s="10" t="s">
        <v>3167</v>
      </c>
      <c r="T24" s="10" t="s">
        <v>3166</v>
      </c>
    </row>
    <row r="25" spans="4:55" x14ac:dyDescent="0.35">
      <c r="D25" s="422" t="s">
        <v>3173</v>
      </c>
      <c r="E25" s="10" t="s">
        <v>3174</v>
      </c>
      <c r="F25" s="10" t="s">
        <v>3167</v>
      </c>
      <c r="G25" s="10" t="s">
        <v>3167</v>
      </c>
      <c r="H25" s="10" t="s">
        <v>3166</v>
      </c>
      <c r="I25" s="10" t="s">
        <v>3166</v>
      </c>
      <c r="J25" s="10" t="s">
        <v>3166</v>
      </c>
      <c r="K25" s="446"/>
      <c r="L25" s="10" t="s">
        <v>3166</v>
      </c>
      <c r="M25" s="10" t="s">
        <v>3167</v>
      </c>
      <c r="N25" s="10" t="s">
        <v>3167</v>
      </c>
      <c r="O25" s="10" t="s">
        <v>3167</v>
      </c>
      <c r="P25" s="10" t="s">
        <v>3166</v>
      </c>
      <c r="Q25" s="10" t="s">
        <v>3166</v>
      </c>
      <c r="R25" s="446"/>
      <c r="S25" s="10" t="s">
        <v>3166</v>
      </c>
      <c r="T25" s="10" t="s">
        <v>3166</v>
      </c>
    </row>
    <row r="26" spans="4:55" x14ac:dyDescent="0.35">
      <c r="D26" s="422"/>
      <c r="E26" s="10" t="s">
        <v>3178</v>
      </c>
      <c r="F26" s="10" t="s">
        <v>3167</v>
      </c>
      <c r="G26" s="10" t="s">
        <v>3167</v>
      </c>
      <c r="H26" s="10" t="s">
        <v>3167</v>
      </c>
      <c r="I26" s="10" t="s">
        <v>3167</v>
      </c>
      <c r="J26" s="10" t="s">
        <v>3167</v>
      </c>
      <c r="K26" s="446"/>
      <c r="L26" s="10" t="s">
        <v>3167</v>
      </c>
      <c r="M26" s="10" t="s">
        <v>3167</v>
      </c>
      <c r="N26" s="10" t="s">
        <v>3167</v>
      </c>
      <c r="O26" s="10" t="s">
        <v>3167</v>
      </c>
      <c r="P26" s="10" t="s">
        <v>3167</v>
      </c>
      <c r="Q26" s="10" t="s">
        <v>3167</v>
      </c>
      <c r="R26" s="446"/>
      <c r="S26" s="10" t="s">
        <v>3167</v>
      </c>
      <c r="T26" s="10" t="s">
        <v>3167</v>
      </c>
    </row>
    <row r="27" spans="4:55" x14ac:dyDescent="0.35">
      <c r="D27" s="422"/>
      <c r="E27" s="10" t="s">
        <v>3176</v>
      </c>
      <c r="F27" s="10" t="s">
        <v>3167</v>
      </c>
      <c r="G27" s="10" t="s">
        <v>3166</v>
      </c>
      <c r="H27" s="10" t="s">
        <v>3166</v>
      </c>
      <c r="I27" s="10" t="s">
        <v>3167</v>
      </c>
      <c r="J27" s="10" t="s">
        <v>3167</v>
      </c>
      <c r="K27" s="447"/>
      <c r="L27" s="10" t="s">
        <v>3167</v>
      </c>
      <c r="M27" s="10" t="s">
        <v>3166</v>
      </c>
      <c r="N27" s="10" t="s">
        <v>3166</v>
      </c>
      <c r="O27" s="10" t="s">
        <v>3167</v>
      </c>
      <c r="P27" s="10" t="s">
        <v>3166</v>
      </c>
      <c r="Q27" s="10" t="s">
        <v>3167</v>
      </c>
      <c r="R27" s="447"/>
      <c r="S27" s="10" t="s">
        <v>3167</v>
      </c>
      <c r="T27" s="10" t="s">
        <v>3166</v>
      </c>
    </row>
    <row r="29" spans="4:55" x14ac:dyDescent="0.35">
      <c r="D29" s="425" t="s">
        <v>3164</v>
      </c>
      <c r="E29" s="425"/>
      <c r="F29" s="26">
        <v>44608</v>
      </c>
      <c r="G29" s="26">
        <v>44609</v>
      </c>
      <c r="H29" s="26">
        <v>44610</v>
      </c>
      <c r="I29" s="26">
        <v>44611</v>
      </c>
      <c r="J29" s="26">
        <v>44612</v>
      </c>
      <c r="K29" s="26">
        <v>44613</v>
      </c>
      <c r="L29" s="26">
        <v>44614</v>
      </c>
      <c r="M29" s="26">
        <v>44615</v>
      </c>
      <c r="N29" s="26">
        <v>44616</v>
      </c>
      <c r="O29" s="26">
        <v>44617</v>
      </c>
      <c r="P29" s="26">
        <v>44618</v>
      </c>
      <c r="Q29" s="26">
        <v>44619</v>
      </c>
      <c r="R29" s="26">
        <v>44620</v>
      </c>
    </row>
    <row r="30" spans="4:55" ht="15" customHeight="1" x14ac:dyDescent="0.35">
      <c r="D30" s="421" t="s">
        <v>3179</v>
      </c>
      <c r="E30" s="421"/>
      <c r="F30" s="26" t="s">
        <v>3167</v>
      </c>
      <c r="G30" s="26" t="s">
        <v>3167</v>
      </c>
      <c r="H30" s="26" t="s">
        <v>3167</v>
      </c>
      <c r="I30" s="26" t="s">
        <v>3167</v>
      </c>
      <c r="J30" s="448" t="s">
        <v>3168</v>
      </c>
      <c r="K30" s="26" t="s">
        <v>3166</v>
      </c>
      <c r="L30" s="26" t="s">
        <v>3167</v>
      </c>
      <c r="M30" s="26" t="s">
        <v>3167</v>
      </c>
      <c r="N30" s="26" t="s">
        <v>3167</v>
      </c>
      <c r="O30" s="26" t="s">
        <v>3167</v>
      </c>
      <c r="P30" s="26" t="s">
        <v>3167</v>
      </c>
      <c r="Q30" s="448" t="s">
        <v>3180</v>
      </c>
      <c r="R30" s="26" t="s">
        <v>3167</v>
      </c>
    </row>
    <row r="31" spans="4:55" x14ac:dyDescent="0.35">
      <c r="D31" s="421" t="s">
        <v>3165</v>
      </c>
      <c r="E31" s="421"/>
      <c r="F31" s="10" t="s">
        <v>3167</v>
      </c>
      <c r="G31" s="10" t="s">
        <v>3167</v>
      </c>
      <c r="H31" s="10" t="s">
        <v>3166</v>
      </c>
      <c r="I31" s="10" t="s">
        <v>3181</v>
      </c>
      <c r="J31" s="449"/>
      <c r="K31" s="10" t="s">
        <v>3167</v>
      </c>
      <c r="L31" s="10" t="s">
        <v>3181</v>
      </c>
      <c r="M31" s="10" t="s">
        <v>3181</v>
      </c>
      <c r="N31" s="10" t="s">
        <v>3167</v>
      </c>
      <c r="O31" s="26" t="s">
        <v>3167</v>
      </c>
      <c r="P31" s="10" t="s">
        <v>3167</v>
      </c>
      <c r="Q31" s="449"/>
      <c r="R31" s="10" t="s">
        <v>3181</v>
      </c>
    </row>
    <row r="32" spans="4:55" x14ac:dyDescent="0.35">
      <c r="D32" s="421" t="s">
        <v>3169</v>
      </c>
      <c r="E32" s="421"/>
      <c r="F32" s="10" t="s">
        <v>3167</v>
      </c>
      <c r="G32" s="10" t="s">
        <v>3167</v>
      </c>
      <c r="H32" s="10" t="s">
        <v>3167</v>
      </c>
      <c r="I32" s="10" t="s">
        <v>3167</v>
      </c>
      <c r="J32" s="449"/>
      <c r="K32" s="10" t="s">
        <v>3167</v>
      </c>
      <c r="L32" s="10" t="s">
        <v>3166</v>
      </c>
      <c r="M32" s="10" t="s">
        <v>3167</v>
      </c>
      <c r="N32" s="10" t="s">
        <v>3167</v>
      </c>
      <c r="O32" s="26" t="s">
        <v>3167</v>
      </c>
      <c r="P32" s="10" t="s">
        <v>3167</v>
      </c>
      <c r="Q32" s="449"/>
      <c r="R32" s="10" t="s">
        <v>3167</v>
      </c>
      <c r="BA32" s="429" t="s">
        <v>3182</v>
      </c>
      <c r="BB32" s="429"/>
      <c r="BC32" s="429"/>
    </row>
    <row r="33" spans="4:87" x14ac:dyDescent="0.35">
      <c r="D33" s="421" t="s">
        <v>3170</v>
      </c>
      <c r="E33" s="421"/>
      <c r="F33" s="10" t="s">
        <v>3166</v>
      </c>
      <c r="G33" s="10" t="s">
        <v>3167</v>
      </c>
      <c r="H33" s="10" t="s">
        <v>3166</v>
      </c>
      <c r="I33" s="10" t="s">
        <v>3167</v>
      </c>
      <c r="J33" s="449"/>
      <c r="K33" s="10" t="s">
        <v>3181</v>
      </c>
      <c r="L33" s="10" t="s">
        <v>3167</v>
      </c>
      <c r="M33" s="10" t="s">
        <v>3181</v>
      </c>
      <c r="N33" s="10" t="s">
        <v>3167</v>
      </c>
      <c r="O33" s="26" t="s">
        <v>3167</v>
      </c>
      <c r="P33" s="10" t="s">
        <v>3167</v>
      </c>
      <c r="Q33" s="449"/>
      <c r="R33" s="10" t="s">
        <v>3181</v>
      </c>
      <c r="BA33" s="429"/>
      <c r="BB33" s="429"/>
      <c r="BC33" s="429"/>
      <c r="BE33" s="33">
        <v>44896</v>
      </c>
      <c r="BF33" s="33">
        <v>44897</v>
      </c>
      <c r="BG33" s="33">
        <v>44898</v>
      </c>
      <c r="BH33" s="33">
        <v>44899</v>
      </c>
      <c r="BI33" s="33">
        <v>44900</v>
      </c>
      <c r="BJ33" s="33">
        <v>44901</v>
      </c>
      <c r="BK33" s="33">
        <v>44902</v>
      </c>
      <c r="BL33" s="33">
        <v>44903</v>
      </c>
      <c r="BM33" s="33">
        <v>44904</v>
      </c>
      <c r="BN33" s="33">
        <v>44905</v>
      </c>
      <c r="BO33" s="33">
        <v>44906</v>
      </c>
      <c r="BP33" s="33">
        <v>44907</v>
      </c>
      <c r="BQ33" s="33">
        <v>44908</v>
      </c>
      <c r="BR33" s="33">
        <v>44909</v>
      </c>
      <c r="BS33" s="33">
        <v>44910</v>
      </c>
      <c r="BT33" s="33">
        <v>44911</v>
      </c>
      <c r="BU33" s="33">
        <v>44912</v>
      </c>
      <c r="BV33" s="33">
        <v>44913</v>
      </c>
      <c r="BW33" s="33">
        <v>44914</v>
      </c>
      <c r="BX33" s="33">
        <v>44915</v>
      </c>
      <c r="BY33" s="33">
        <v>44916</v>
      </c>
      <c r="BZ33" s="33">
        <v>44917</v>
      </c>
      <c r="CA33" s="33">
        <v>44918</v>
      </c>
      <c r="CB33" s="33">
        <v>44919</v>
      </c>
      <c r="CC33" s="33">
        <v>44920</v>
      </c>
      <c r="CD33" s="33">
        <v>44921</v>
      </c>
      <c r="CE33" s="33">
        <v>44922</v>
      </c>
      <c r="CF33" s="33">
        <v>44923</v>
      </c>
      <c r="CG33" s="33">
        <v>44924</v>
      </c>
      <c r="CH33" s="33">
        <v>44925</v>
      </c>
      <c r="CI33" s="33">
        <v>44926</v>
      </c>
    </row>
    <row r="34" spans="4:87" ht="15" thickBot="1" x14ac:dyDescent="0.4">
      <c r="D34" s="421" t="s">
        <v>3171</v>
      </c>
      <c r="E34" s="421"/>
      <c r="F34" s="10" t="s">
        <v>3167</v>
      </c>
      <c r="G34" s="10" t="s">
        <v>3166</v>
      </c>
      <c r="H34" s="52" t="s">
        <v>3181</v>
      </c>
      <c r="I34" s="10" t="s">
        <v>3181</v>
      </c>
      <c r="J34" s="449"/>
      <c r="K34" s="10" t="s">
        <v>3167</v>
      </c>
      <c r="L34" s="10" t="s">
        <v>3167</v>
      </c>
      <c r="M34" s="10" t="s">
        <v>3166</v>
      </c>
      <c r="N34" s="10" t="s">
        <v>3167</v>
      </c>
      <c r="O34" s="26" t="s">
        <v>3167</v>
      </c>
      <c r="P34" s="10" t="s">
        <v>3167</v>
      </c>
      <c r="Q34" s="449"/>
      <c r="R34" s="10" t="s">
        <v>3181</v>
      </c>
      <c r="BA34" s="259" t="s">
        <v>3183</v>
      </c>
      <c r="BB34" s="259" t="s">
        <v>3184</v>
      </c>
      <c r="BC34" s="260" t="s">
        <v>3185</v>
      </c>
      <c r="BD34" s="263" t="s">
        <v>3186</v>
      </c>
      <c r="BE34" s="263">
        <f>WEEKNUM(BE33,15)</f>
        <v>48</v>
      </c>
      <c r="BF34" s="263">
        <f t="shared" ref="BF34:CI34" si="0">WEEKNUM(BF33,15)</f>
        <v>49</v>
      </c>
      <c r="BG34" s="263">
        <f t="shared" si="0"/>
        <v>49</v>
      </c>
      <c r="BH34" s="263">
        <f t="shared" si="0"/>
        <v>49</v>
      </c>
      <c r="BI34" s="263">
        <f t="shared" si="0"/>
        <v>49</v>
      </c>
      <c r="BJ34" s="263">
        <f t="shared" si="0"/>
        <v>49</v>
      </c>
      <c r="BK34" s="263">
        <f t="shared" si="0"/>
        <v>49</v>
      </c>
      <c r="BL34" s="263">
        <f t="shared" si="0"/>
        <v>49</v>
      </c>
      <c r="BM34" s="263">
        <f t="shared" si="0"/>
        <v>50</v>
      </c>
      <c r="BN34" s="263">
        <f t="shared" si="0"/>
        <v>50</v>
      </c>
      <c r="BO34" s="263">
        <f t="shared" si="0"/>
        <v>50</v>
      </c>
      <c r="BP34" s="263">
        <f t="shared" si="0"/>
        <v>50</v>
      </c>
      <c r="BQ34" s="263">
        <f t="shared" si="0"/>
        <v>50</v>
      </c>
      <c r="BR34" s="263">
        <f t="shared" si="0"/>
        <v>50</v>
      </c>
      <c r="BS34" s="263">
        <f t="shared" si="0"/>
        <v>50</v>
      </c>
      <c r="BT34" s="263">
        <f t="shared" si="0"/>
        <v>51</v>
      </c>
      <c r="BU34" s="263">
        <f t="shared" si="0"/>
        <v>51</v>
      </c>
      <c r="BV34" s="263">
        <f t="shared" si="0"/>
        <v>51</v>
      </c>
      <c r="BW34" s="263">
        <f t="shared" si="0"/>
        <v>51</v>
      </c>
      <c r="BX34" s="263">
        <f t="shared" si="0"/>
        <v>51</v>
      </c>
      <c r="BY34" s="263">
        <f t="shared" si="0"/>
        <v>51</v>
      </c>
      <c r="BZ34" s="263">
        <f t="shared" si="0"/>
        <v>51</v>
      </c>
      <c r="CA34" s="263">
        <f t="shared" si="0"/>
        <v>52</v>
      </c>
      <c r="CB34" s="263">
        <f t="shared" si="0"/>
        <v>52</v>
      </c>
      <c r="CC34" s="263">
        <f t="shared" si="0"/>
        <v>52</v>
      </c>
      <c r="CD34" s="263">
        <f t="shared" si="0"/>
        <v>52</v>
      </c>
      <c r="CE34" s="263">
        <f t="shared" si="0"/>
        <v>52</v>
      </c>
      <c r="CF34" s="263">
        <f t="shared" si="0"/>
        <v>52</v>
      </c>
      <c r="CG34" s="263">
        <f t="shared" si="0"/>
        <v>52</v>
      </c>
      <c r="CH34" s="263">
        <f t="shared" si="0"/>
        <v>53</v>
      </c>
      <c r="CI34" s="263">
        <f t="shared" si="0"/>
        <v>53</v>
      </c>
    </row>
    <row r="35" spans="4:87" ht="15" thickBot="1" x14ac:dyDescent="0.4">
      <c r="D35" s="421" t="s">
        <v>3172</v>
      </c>
      <c r="E35" s="421"/>
      <c r="F35" s="10" t="s">
        <v>3167</v>
      </c>
      <c r="G35" s="10" t="s">
        <v>3166</v>
      </c>
      <c r="H35" s="10" t="s">
        <v>3167</v>
      </c>
      <c r="I35" s="10" t="s">
        <v>3167</v>
      </c>
      <c r="J35" s="449"/>
      <c r="K35" s="10" t="s">
        <v>3167</v>
      </c>
      <c r="L35" s="10" t="s">
        <v>3167</v>
      </c>
      <c r="M35" s="10" t="s">
        <v>3166</v>
      </c>
      <c r="N35" s="10" t="s">
        <v>3166</v>
      </c>
      <c r="O35" s="26" t="s">
        <v>3167</v>
      </c>
      <c r="P35" s="10" t="s">
        <v>3166</v>
      </c>
      <c r="Q35" s="449"/>
      <c r="R35" s="10" t="s">
        <v>3167</v>
      </c>
      <c r="BA35" s="259">
        <v>2781</v>
      </c>
      <c r="BB35" s="261">
        <v>40019</v>
      </c>
      <c r="BC35" s="85" t="s">
        <v>3187</v>
      </c>
    </row>
    <row r="36" spans="4:87" ht="15" thickBot="1" x14ac:dyDescent="0.4">
      <c r="D36" s="44" t="s">
        <v>3188</v>
      </c>
      <c r="E36" s="44"/>
      <c r="F36" s="10" t="s">
        <v>3167</v>
      </c>
      <c r="G36" s="10" t="s">
        <v>3167</v>
      </c>
      <c r="H36" s="10" t="s">
        <v>3167</v>
      </c>
      <c r="I36" s="10" t="s">
        <v>3181</v>
      </c>
      <c r="J36" s="449"/>
      <c r="K36" s="10" t="s">
        <v>3181</v>
      </c>
      <c r="L36" s="10" t="s">
        <v>3181</v>
      </c>
      <c r="M36" s="10" t="s">
        <v>3167</v>
      </c>
      <c r="N36" s="10" t="s">
        <v>3167</v>
      </c>
      <c r="O36" s="26" t="s">
        <v>3167</v>
      </c>
      <c r="P36" s="10" t="s">
        <v>3167</v>
      </c>
      <c r="Q36" s="449"/>
      <c r="R36" s="10" t="s">
        <v>3167</v>
      </c>
      <c r="BA36" s="259">
        <v>2787</v>
      </c>
      <c r="BB36" s="261">
        <v>40087</v>
      </c>
      <c r="BC36" s="85" t="s">
        <v>3189</v>
      </c>
    </row>
    <row r="37" spans="4:87" ht="15" thickBot="1" x14ac:dyDescent="0.4">
      <c r="D37" s="421" t="s">
        <v>17</v>
      </c>
      <c r="E37" s="421"/>
      <c r="F37" s="10" t="s">
        <v>3166</v>
      </c>
      <c r="G37" s="10" t="s">
        <v>3167</v>
      </c>
      <c r="H37" s="10" t="s">
        <v>3167</v>
      </c>
      <c r="I37" s="10" t="s">
        <v>3167</v>
      </c>
      <c r="J37" s="449"/>
      <c r="K37" s="10" t="s">
        <v>3166</v>
      </c>
      <c r="L37" s="10" t="s">
        <v>3167</v>
      </c>
      <c r="M37" s="10" t="s">
        <v>3167</v>
      </c>
      <c r="N37" s="10" t="s">
        <v>3167</v>
      </c>
      <c r="O37" s="26" t="s">
        <v>3167</v>
      </c>
      <c r="P37" s="10" t="s">
        <v>3167</v>
      </c>
      <c r="Q37" s="449"/>
      <c r="R37" s="10" t="s">
        <v>3166</v>
      </c>
      <c r="BA37" s="259">
        <v>2785</v>
      </c>
      <c r="BB37" s="261">
        <v>40038</v>
      </c>
      <c r="BC37" s="85" t="s">
        <v>3190</v>
      </c>
    </row>
    <row r="38" spans="4:87" ht="15" thickBot="1" x14ac:dyDescent="0.4">
      <c r="D38" s="422" t="s">
        <v>3173</v>
      </c>
      <c r="E38" s="10" t="s">
        <v>3174</v>
      </c>
      <c r="F38" s="10" t="s">
        <v>3167</v>
      </c>
      <c r="G38" s="10" t="s">
        <v>3166</v>
      </c>
      <c r="H38" s="10" t="s">
        <v>3167</v>
      </c>
      <c r="I38" s="10" t="s">
        <v>3167</v>
      </c>
      <c r="J38" s="449"/>
      <c r="K38" s="10" t="s">
        <v>3167</v>
      </c>
      <c r="L38" s="10" t="s">
        <v>3167</v>
      </c>
      <c r="M38" s="10" t="s">
        <v>3166</v>
      </c>
      <c r="N38" s="10" t="s">
        <v>3167</v>
      </c>
      <c r="O38" s="26" t="s">
        <v>3167</v>
      </c>
      <c r="P38" s="10" t="s">
        <v>3167</v>
      </c>
      <c r="Q38" s="449"/>
      <c r="R38" s="10" t="s">
        <v>3167</v>
      </c>
      <c r="BA38" s="259">
        <v>3347</v>
      </c>
      <c r="BB38" s="261">
        <v>10256</v>
      </c>
      <c r="BC38" s="85" t="s">
        <v>3191</v>
      </c>
    </row>
    <row r="39" spans="4:87" ht="15" thickBot="1" x14ac:dyDescent="0.4">
      <c r="D39" s="422"/>
      <c r="E39" s="10" t="s">
        <v>3178</v>
      </c>
      <c r="F39" s="10" t="s">
        <v>3167</v>
      </c>
      <c r="G39" s="10" t="s">
        <v>3167</v>
      </c>
      <c r="H39" s="10" t="s">
        <v>3167</v>
      </c>
      <c r="I39" s="10" t="s">
        <v>3167</v>
      </c>
      <c r="J39" s="449"/>
      <c r="K39" s="10" t="s">
        <v>3167</v>
      </c>
      <c r="L39" s="10" t="s">
        <v>3167</v>
      </c>
      <c r="M39" s="10" t="s">
        <v>3166</v>
      </c>
      <c r="N39" s="10" t="s">
        <v>3166</v>
      </c>
      <c r="O39" s="10" t="s">
        <v>3166</v>
      </c>
      <c r="P39" s="10" t="s">
        <v>3166</v>
      </c>
      <c r="Q39" s="449"/>
      <c r="R39" s="10" t="s">
        <v>3166</v>
      </c>
      <c r="BA39" s="259">
        <v>2783</v>
      </c>
      <c r="BB39" s="261">
        <v>40013</v>
      </c>
      <c r="BC39" s="85" t="s">
        <v>3192</v>
      </c>
    </row>
    <row r="40" spans="4:87" ht="15" thickBot="1" x14ac:dyDescent="0.4">
      <c r="D40" s="422"/>
      <c r="E40" s="10" t="s">
        <v>3176</v>
      </c>
      <c r="F40" s="10" t="s">
        <v>3166</v>
      </c>
      <c r="G40" s="10" t="s">
        <v>3166</v>
      </c>
      <c r="H40" s="10" t="s">
        <v>3166</v>
      </c>
      <c r="I40" s="10" t="s">
        <v>3166</v>
      </c>
      <c r="J40" s="450"/>
      <c r="K40" s="10" t="s">
        <v>3167</v>
      </c>
      <c r="L40" s="10" t="s">
        <v>3167</v>
      </c>
      <c r="M40" s="10" t="s">
        <v>3167</v>
      </c>
      <c r="N40" s="10" t="s">
        <v>3167</v>
      </c>
      <c r="O40" s="10" t="s">
        <v>3167</v>
      </c>
      <c r="P40" s="10" t="s">
        <v>3167</v>
      </c>
      <c r="Q40" s="450"/>
      <c r="R40" s="10" t="s">
        <v>3167</v>
      </c>
      <c r="BA40" s="259">
        <v>3070</v>
      </c>
      <c r="BB40" s="261">
        <v>40095</v>
      </c>
      <c r="BC40" s="85" t="s">
        <v>3193</v>
      </c>
    </row>
    <row r="41" spans="4:87" ht="15" thickBot="1" x14ac:dyDescent="0.4">
      <c r="J41" s="54"/>
      <c r="BA41" s="259">
        <v>2784</v>
      </c>
      <c r="BB41" s="261">
        <v>40024</v>
      </c>
      <c r="BC41" s="85" t="s">
        <v>3194</v>
      </c>
    </row>
    <row r="42" spans="4:87" ht="15" thickBot="1" x14ac:dyDescent="0.4">
      <c r="D42" s="425" t="s">
        <v>3164</v>
      </c>
      <c r="E42" s="425"/>
      <c r="F42" s="26">
        <v>44621</v>
      </c>
      <c r="G42" s="26">
        <v>44622</v>
      </c>
      <c r="H42" s="26">
        <v>44623</v>
      </c>
      <c r="I42" s="26">
        <v>44624</v>
      </c>
      <c r="J42" s="26">
        <v>44625</v>
      </c>
      <c r="K42" s="26">
        <v>44626</v>
      </c>
      <c r="L42" s="26">
        <v>44627</v>
      </c>
      <c r="M42" s="26">
        <v>44628</v>
      </c>
      <c r="N42" s="26">
        <v>44629</v>
      </c>
      <c r="O42" s="26">
        <v>44630</v>
      </c>
      <c r="P42" s="26">
        <v>44631</v>
      </c>
      <c r="Q42" s="26">
        <v>44632</v>
      </c>
      <c r="R42" s="26">
        <v>44633</v>
      </c>
      <c r="S42" s="26">
        <v>44634</v>
      </c>
      <c r="T42" s="26">
        <v>44635</v>
      </c>
      <c r="BA42" s="259">
        <v>3195</v>
      </c>
      <c r="BB42" s="261">
        <v>40066</v>
      </c>
      <c r="BC42" s="261" t="s">
        <v>3195</v>
      </c>
    </row>
    <row r="43" spans="4:87" ht="15" customHeight="1" thickBot="1" x14ac:dyDescent="0.4">
      <c r="D43" s="421" t="s">
        <v>3179</v>
      </c>
      <c r="E43" s="421"/>
      <c r="F43" s="451" t="s">
        <v>3196</v>
      </c>
      <c r="G43" s="26" t="s">
        <v>3167</v>
      </c>
      <c r="H43" s="26" t="s">
        <v>3167</v>
      </c>
      <c r="I43" s="26" t="s">
        <v>3167</v>
      </c>
      <c r="J43" s="26" t="s">
        <v>3167</v>
      </c>
      <c r="K43" s="445" t="s">
        <v>3180</v>
      </c>
      <c r="L43" s="26" t="s">
        <v>3167</v>
      </c>
      <c r="M43" s="26" t="s">
        <v>3167</v>
      </c>
      <c r="N43" s="26" t="s">
        <v>3167</v>
      </c>
      <c r="O43" s="26" t="s">
        <v>3167</v>
      </c>
      <c r="P43" s="26" t="s">
        <v>3167</v>
      </c>
      <c r="Q43" s="26"/>
      <c r="R43" s="26"/>
      <c r="S43" s="26"/>
      <c r="T43" s="26"/>
      <c r="BA43" s="259">
        <v>2792</v>
      </c>
      <c r="BB43" s="261">
        <v>40076</v>
      </c>
      <c r="BC43" s="261" t="s">
        <v>3197</v>
      </c>
    </row>
    <row r="44" spans="4:87" ht="15" thickBot="1" x14ac:dyDescent="0.4">
      <c r="D44" s="421" t="s">
        <v>3165</v>
      </c>
      <c r="E44" s="421"/>
      <c r="F44" s="452"/>
      <c r="G44" s="26" t="s">
        <v>3167</v>
      </c>
      <c r="H44" s="26" t="s">
        <v>3167</v>
      </c>
      <c r="I44" s="26" t="s">
        <v>3167</v>
      </c>
      <c r="J44" s="26" t="s">
        <v>3167</v>
      </c>
      <c r="K44" s="446"/>
      <c r="L44" s="26" t="s">
        <v>3167</v>
      </c>
      <c r="M44" s="26" t="s">
        <v>3167</v>
      </c>
      <c r="N44" s="26" t="s">
        <v>3167</v>
      </c>
      <c r="O44" s="26" t="s">
        <v>3167</v>
      </c>
      <c r="P44" s="26" t="s">
        <v>3167</v>
      </c>
      <c r="Q44" s="26"/>
      <c r="R44" s="26"/>
      <c r="S44" s="26"/>
      <c r="T44" s="26"/>
      <c r="BA44" s="259">
        <v>2790</v>
      </c>
      <c r="BB44" s="261">
        <v>40028</v>
      </c>
      <c r="BC44" s="261" t="s">
        <v>3198</v>
      </c>
    </row>
    <row r="45" spans="4:87" ht="15" thickBot="1" x14ac:dyDescent="0.4">
      <c r="D45" s="421" t="s">
        <v>3169</v>
      </c>
      <c r="E45" s="421"/>
      <c r="F45" s="452"/>
      <c r="G45" s="26" t="s">
        <v>3167</v>
      </c>
      <c r="H45" s="26" t="s">
        <v>3167</v>
      </c>
      <c r="I45" s="26" t="s">
        <v>3167</v>
      </c>
      <c r="J45" s="26" t="s">
        <v>3167</v>
      </c>
      <c r="K45" s="446"/>
      <c r="L45" s="26" t="s">
        <v>3167</v>
      </c>
      <c r="M45" s="26" t="s">
        <v>3167</v>
      </c>
      <c r="N45" s="26" t="s">
        <v>3167</v>
      </c>
      <c r="O45" s="26" t="s">
        <v>3167</v>
      </c>
      <c r="P45" s="26" t="s">
        <v>3167</v>
      </c>
      <c r="Q45" s="26"/>
      <c r="R45" s="26"/>
      <c r="S45" s="26"/>
      <c r="T45" s="26"/>
      <c r="BA45" s="259">
        <v>2791</v>
      </c>
      <c r="BB45" s="261">
        <v>40101</v>
      </c>
      <c r="BC45" s="261" t="s">
        <v>3199</v>
      </c>
    </row>
    <row r="46" spans="4:87" ht="15" thickBot="1" x14ac:dyDescent="0.4">
      <c r="D46" s="421" t="s">
        <v>3170</v>
      </c>
      <c r="E46" s="421"/>
      <c r="F46" s="452"/>
      <c r="G46" s="26" t="s">
        <v>3166</v>
      </c>
      <c r="H46" s="26" t="s">
        <v>3167</v>
      </c>
      <c r="I46" s="26" t="s">
        <v>3167</v>
      </c>
      <c r="J46" s="26" t="s">
        <v>3167</v>
      </c>
      <c r="K46" s="446"/>
      <c r="L46" s="26" t="s">
        <v>3167</v>
      </c>
      <c r="M46" s="26" t="s">
        <v>3167</v>
      </c>
      <c r="N46" s="26" t="s">
        <v>3167</v>
      </c>
      <c r="O46" s="26" t="s">
        <v>3167</v>
      </c>
      <c r="P46" s="26" t="s">
        <v>3167</v>
      </c>
      <c r="Q46" s="26"/>
      <c r="R46" s="26"/>
      <c r="S46" s="26"/>
      <c r="T46" s="26"/>
      <c r="BA46" s="259">
        <v>2800</v>
      </c>
      <c r="BB46" s="261">
        <v>40011</v>
      </c>
      <c r="BC46" s="261" t="s">
        <v>3200</v>
      </c>
    </row>
    <row r="47" spans="4:87" ht="15" thickBot="1" x14ac:dyDescent="0.4">
      <c r="D47" s="421" t="s">
        <v>3171</v>
      </c>
      <c r="E47" s="421"/>
      <c r="F47" s="452"/>
      <c r="G47" s="26" t="s">
        <v>3166</v>
      </c>
      <c r="H47" s="26" t="s">
        <v>3167</v>
      </c>
      <c r="I47" s="26" t="s">
        <v>3167</v>
      </c>
      <c r="J47" s="26" t="s">
        <v>3167</v>
      </c>
      <c r="K47" s="446"/>
      <c r="L47" s="26" t="s">
        <v>3167</v>
      </c>
      <c r="M47" s="26" t="s">
        <v>3167</v>
      </c>
      <c r="N47" s="26" t="s">
        <v>3167</v>
      </c>
      <c r="O47" s="26" t="s">
        <v>3167</v>
      </c>
      <c r="P47" s="26" t="s">
        <v>3167</v>
      </c>
      <c r="Q47" s="26"/>
      <c r="R47" s="26"/>
      <c r="S47" s="26"/>
      <c r="T47" s="26"/>
      <c r="BA47" s="259">
        <v>2801</v>
      </c>
      <c r="BB47" s="261">
        <v>40079</v>
      </c>
      <c r="BC47" s="261" t="s">
        <v>3201</v>
      </c>
    </row>
    <row r="48" spans="4:87" ht="15" thickBot="1" x14ac:dyDescent="0.4">
      <c r="D48" s="421" t="s">
        <v>3172</v>
      </c>
      <c r="E48" s="421"/>
      <c r="F48" s="452"/>
      <c r="G48" s="26" t="s">
        <v>3166</v>
      </c>
      <c r="H48" s="26" t="s">
        <v>3167</v>
      </c>
      <c r="I48" s="26" t="s">
        <v>3167</v>
      </c>
      <c r="J48" s="26" t="s">
        <v>3167</v>
      </c>
      <c r="K48" s="446"/>
      <c r="L48" s="26" t="s">
        <v>3167</v>
      </c>
      <c r="M48" s="26" t="s">
        <v>3167</v>
      </c>
      <c r="N48" s="26" t="s">
        <v>3167</v>
      </c>
      <c r="O48" s="26" t="s">
        <v>3167</v>
      </c>
      <c r="P48" s="26" t="s">
        <v>3166</v>
      </c>
      <c r="Q48" s="26"/>
      <c r="R48" s="26"/>
      <c r="S48" s="26"/>
      <c r="T48" s="26"/>
      <c r="BA48" s="259">
        <v>2799</v>
      </c>
      <c r="BB48" s="261">
        <v>40005</v>
      </c>
      <c r="BC48" s="261" t="s">
        <v>3202</v>
      </c>
    </row>
    <row r="49" spans="4:105" ht="15" thickBot="1" x14ac:dyDescent="0.4">
      <c r="D49" s="44" t="s">
        <v>3188</v>
      </c>
      <c r="E49" s="44"/>
      <c r="F49" s="452"/>
      <c r="G49" s="26" t="s">
        <v>3167</v>
      </c>
      <c r="H49" s="26" t="s">
        <v>3167</v>
      </c>
      <c r="I49" s="26" t="s">
        <v>3167</v>
      </c>
      <c r="J49" s="26" t="s">
        <v>3167</v>
      </c>
      <c r="K49" s="446"/>
      <c r="L49" s="26" t="s">
        <v>3167</v>
      </c>
      <c r="M49" s="26" t="s">
        <v>3167</v>
      </c>
      <c r="N49" s="26" t="s">
        <v>3167</v>
      </c>
      <c r="O49" s="26" t="s">
        <v>3167</v>
      </c>
      <c r="P49" s="26" t="s">
        <v>3167</v>
      </c>
      <c r="Q49" s="26"/>
      <c r="R49" s="26"/>
      <c r="S49" s="26"/>
      <c r="T49" s="26"/>
      <c r="BA49" s="262">
        <v>3346</v>
      </c>
      <c r="BB49" s="261">
        <v>40110</v>
      </c>
      <c r="BC49" s="261" t="s">
        <v>3203</v>
      </c>
    </row>
    <row r="50" spans="4:105" x14ac:dyDescent="0.35">
      <c r="D50" s="421" t="s">
        <v>17</v>
      </c>
      <c r="E50" s="421"/>
      <c r="F50" s="452"/>
      <c r="G50" s="26" t="s">
        <v>3167</v>
      </c>
      <c r="H50" s="26" t="s">
        <v>3167</v>
      </c>
      <c r="I50" s="26" t="s">
        <v>3167</v>
      </c>
      <c r="J50" s="26" t="s">
        <v>3167</v>
      </c>
      <c r="K50" s="446"/>
      <c r="L50" s="26" t="s">
        <v>3167</v>
      </c>
      <c r="M50" s="26" t="s">
        <v>3167</v>
      </c>
      <c r="N50" s="26" t="s">
        <v>3167</v>
      </c>
      <c r="O50" s="26" t="s">
        <v>3166</v>
      </c>
      <c r="P50" s="26" t="s">
        <v>3166</v>
      </c>
      <c r="Q50" s="26"/>
      <c r="R50" s="26"/>
      <c r="S50" s="26"/>
      <c r="T50" s="26"/>
      <c r="BA50" s="262">
        <v>2782</v>
      </c>
      <c r="BB50" s="117">
        <v>40018</v>
      </c>
      <c r="BC50" s="117" t="s">
        <v>3204</v>
      </c>
    </row>
    <row r="51" spans="4:105" x14ac:dyDescent="0.35">
      <c r="D51" s="422" t="s">
        <v>3173</v>
      </c>
      <c r="E51" s="10" t="s">
        <v>3174</v>
      </c>
      <c r="F51" s="452"/>
      <c r="G51" s="26" t="s">
        <v>3167</v>
      </c>
      <c r="H51" s="26" t="s">
        <v>3167</v>
      </c>
      <c r="I51" s="26" t="s">
        <v>3167</v>
      </c>
      <c r="J51" s="26" t="s">
        <v>3167</v>
      </c>
      <c r="K51" s="446"/>
      <c r="L51" s="26" t="s">
        <v>3166</v>
      </c>
      <c r="M51" s="26" t="s">
        <v>3167</v>
      </c>
      <c r="N51" s="26" t="s">
        <v>3167</v>
      </c>
      <c r="O51" s="26" t="s">
        <v>3166</v>
      </c>
      <c r="P51" s="26" t="s">
        <v>3167</v>
      </c>
      <c r="Q51" s="26"/>
      <c r="R51" s="26"/>
      <c r="S51" s="26"/>
      <c r="T51" s="26"/>
    </row>
    <row r="52" spans="4:105" x14ac:dyDescent="0.35">
      <c r="D52" s="422"/>
      <c r="E52" s="10" t="s">
        <v>3178</v>
      </c>
      <c r="F52" s="452"/>
      <c r="G52" s="26" t="s">
        <v>3167</v>
      </c>
      <c r="H52" s="26" t="s">
        <v>3167</v>
      </c>
      <c r="I52" s="26" t="s">
        <v>3167</v>
      </c>
      <c r="J52" s="26" t="s">
        <v>3166</v>
      </c>
      <c r="K52" s="446"/>
      <c r="L52" s="26" t="s">
        <v>3167</v>
      </c>
      <c r="M52" s="26" t="s">
        <v>3167</v>
      </c>
      <c r="N52" s="26" t="s">
        <v>3167</v>
      </c>
      <c r="O52" s="26" t="s">
        <v>3167</v>
      </c>
      <c r="P52" s="26" t="s">
        <v>3167</v>
      </c>
      <c r="Q52" s="26"/>
      <c r="R52" s="26"/>
      <c r="S52" s="26"/>
      <c r="T52" s="26"/>
    </row>
    <row r="53" spans="4:105" x14ac:dyDescent="0.35">
      <c r="D53" s="422"/>
      <c r="E53" s="10" t="s">
        <v>3176</v>
      </c>
      <c r="F53" s="453"/>
      <c r="G53" s="26" t="s">
        <v>3166</v>
      </c>
      <c r="H53" s="26" t="s">
        <v>3167</v>
      </c>
      <c r="I53" s="26" t="s">
        <v>3166</v>
      </c>
      <c r="J53" s="26" t="s">
        <v>3166</v>
      </c>
      <c r="K53" s="446"/>
      <c r="L53" s="26" t="s">
        <v>3167</v>
      </c>
      <c r="M53" s="26" t="s">
        <v>3166</v>
      </c>
      <c r="N53" s="26" t="s">
        <v>3167</v>
      </c>
      <c r="O53" s="26" t="s">
        <v>3167</v>
      </c>
      <c r="P53" s="26" t="s">
        <v>3167</v>
      </c>
      <c r="Q53" s="26"/>
      <c r="R53" s="26"/>
      <c r="S53" s="26"/>
      <c r="T53" s="26"/>
      <c r="BA53" s="429" t="s">
        <v>3182</v>
      </c>
      <c r="BB53" s="429"/>
      <c r="BC53" s="429"/>
    </row>
    <row r="54" spans="4:105" x14ac:dyDescent="0.35">
      <c r="BA54" s="429"/>
      <c r="BB54" s="429"/>
      <c r="BC54" s="429"/>
      <c r="BD54" t="s">
        <v>3205</v>
      </c>
    </row>
    <row r="55" spans="4:105" ht="15" thickBot="1" x14ac:dyDescent="0.4">
      <c r="BA55" s="259" t="s">
        <v>3183</v>
      </c>
      <c r="BB55" s="259" t="s">
        <v>3184</v>
      </c>
      <c r="BC55" s="260" t="s">
        <v>3185</v>
      </c>
      <c r="BD55" s="260">
        <v>1</v>
      </c>
      <c r="BE55" s="260">
        <v>2</v>
      </c>
      <c r="BF55" s="260">
        <v>3</v>
      </c>
      <c r="BG55" s="260">
        <v>4</v>
      </c>
      <c r="BH55" s="260">
        <v>5</v>
      </c>
      <c r="BI55" s="260">
        <v>6</v>
      </c>
      <c r="BJ55" s="260">
        <v>7</v>
      </c>
      <c r="BK55" s="260">
        <v>8</v>
      </c>
      <c r="BL55" s="260">
        <v>9</v>
      </c>
      <c r="BM55" s="260">
        <v>10</v>
      </c>
      <c r="BN55" s="260">
        <v>11</v>
      </c>
      <c r="BO55" s="260">
        <v>12</v>
      </c>
      <c r="BP55" s="260">
        <v>13</v>
      </c>
      <c r="BQ55" s="260">
        <v>14</v>
      </c>
      <c r="BR55" s="260">
        <v>15</v>
      </c>
      <c r="BS55" s="260">
        <v>16</v>
      </c>
      <c r="BT55" s="260">
        <v>17</v>
      </c>
      <c r="BU55" s="260">
        <v>18</v>
      </c>
      <c r="BV55" s="260">
        <v>19</v>
      </c>
      <c r="BW55" s="260">
        <v>20</v>
      </c>
      <c r="BX55" s="260">
        <v>21</v>
      </c>
      <c r="BY55" s="260">
        <v>22</v>
      </c>
      <c r="BZ55" s="260">
        <v>23</v>
      </c>
      <c r="CA55" s="260">
        <v>24</v>
      </c>
      <c r="CB55" s="260">
        <v>25</v>
      </c>
      <c r="CC55" s="260">
        <v>26</v>
      </c>
      <c r="CD55" s="260">
        <v>27</v>
      </c>
      <c r="CE55" s="260">
        <v>28</v>
      </c>
      <c r="CF55" s="260">
        <v>29</v>
      </c>
      <c r="CG55" s="260">
        <v>30</v>
      </c>
      <c r="CH55" s="260">
        <v>31</v>
      </c>
      <c r="CI55" s="260">
        <v>32</v>
      </c>
      <c r="CJ55" s="260">
        <v>33</v>
      </c>
      <c r="CK55" s="260">
        <v>34</v>
      </c>
      <c r="CL55" s="260">
        <v>35</v>
      </c>
      <c r="CM55" s="260">
        <v>36</v>
      </c>
      <c r="CN55" s="260">
        <v>37</v>
      </c>
      <c r="CO55" s="260">
        <v>38</v>
      </c>
      <c r="CP55" s="260">
        <v>39</v>
      </c>
      <c r="CQ55" s="260">
        <v>40</v>
      </c>
      <c r="CR55" s="260">
        <v>41</v>
      </c>
      <c r="CS55" s="260">
        <v>42</v>
      </c>
      <c r="CT55" s="260">
        <v>43</v>
      </c>
      <c r="CU55" s="260">
        <v>44</v>
      </c>
      <c r="CV55" s="260">
        <v>45</v>
      </c>
      <c r="CW55" s="260">
        <v>46</v>
      </c>
      <c r="CX55" s="260">
        <v>47</v>
      </c>
      <c r="CY55" s="260">
        <v>48</v>
      </c>
      <c r="CZ55" s="260">
        <v>49</v>
      </c>
      <c r="DA55" s="260">
        <v>50</v>
      </c>
    </row>
    <row r="56" spans="4:105" ht="15" thickBot="1" x14ac:dyDescent="0.4">
      <c r="BA56" s="259">
        <v>2781</v>
      </c>
      <c r="BB56" s="261">
        <v>40019</v>
      </c>
      <c r="BC56" s="85" t="s">
        <v>3187</v>
      </c>
    </row>
    <row r="57" spans="4:105" ht="15" thickBot="1" x14ac:dyDescent="0.4">
      <c r="D57" s="425" t="s">
        <v>3164</v>
      </c>
      <c r="E57" s="425"/>
      <c r="F57" s="26">
        <v>44632</v>
      </c>
      <c r="G57" s="26">
        <v>44633</v>
      </c>
      <c r="H57" s="26">
        <v>44634</v>
      </c>
      <c r="I57" s="26">
        <v>44635</v>
      </c>
      <c r="J57" s="26">
        <v>44636</v>
      </c>
      <c r="K57" s="26">
        <v>44637</v>
      </c>
      <c r="L57" s="26">
        <v>44638</v>
      </c>
      <c r="M57" s="26">
        <v>44639</v>
      </c>
      <c r="N57" s="26">
        <v>44640</v>
      </c>
      <c r="O57" s="26">
        <v>44641</v>
      </c>
      <c r="P57" s="26">
        <v>44642</v>
      </c>
      <c r="Q57" s="26">
        <v>44643</v>
      </c>
      <c r="R57" s="26">
        <v>44644</v>
      </c>
      <c r="S57" s="26">
        <v>44645</v>
      </c>
      <c r="T57" s="26">
        <v>44646</v>
      </c>
      <c r="U57" s="26">
        <v>44647</v>
      </c>
      <c r="V57" s="26">
        <v>44648</v>
      </c>
      <c r="W57" s="26">
        <v>44649</v>
      </c>
      <c r="X57" s="26">
        <v>44650</v>
      </c>
      <c r="Y57" s="26">
        <v>44651</v>
      </c>
      <c r="BA57" s="259">
        <v>2787</v>
      </c>
      <c r="BB57" s="261">
        <v>40087</v>
      </c>
      <c r="BC57" s="85" t="s">
        <v>3189</v>
      </c>
    </row>
    <row r="58" spans="4:105" ht="15" thickBot="1" x14ac:dyDescent="0.4">
      <c r="D58" s="421" t="s">
        <v>3179</v>
      </c>
      <c r="E58" s="421"/>
      <c r="F58" s="26" t="s">
        <v>3167</v>
      </c>
      <c r="G58" s="455" t="s">
        <v>3180</v>
      </c>
      <c r="H58" s="26" t="s">
        <v>3166</v>
      </c>
      <c r="I58" s="26" t="s">
        <v>3167</v>
      </c>
      <c r="J58" s="26" t="s">
        <v>3167</v>
      </c>
      <c r="K58" s="26"/>
      <c r="L58" s="26"/>
      <c r="M58" s="26"/>
      <c r="N58" s="26"/>
      <c r="O58" s="26" t="s">
        <v>3167</v>
      </c>
      <c r="P58" s="26"/>
      <c r="Q58" s="26" t="s">
        <v>3167</v>
      </c>
      <c r="R58" s="26" t="s">
        <v>3167</v>
      </c>
      <c r="S58" s="26" t="s">
        <v>3167</v>
      </c>
      <c r="T58" s="26" t="s">
        <v>3167</v>
      </c>
      <c r="U58" s="455" t="s">
        <v>3180</v>
      </c>
      <c r="V58" s="26"/>
      <c r="W58" s="26" t="s">
        <v>3167</v>
      </c>
      <c r="X58" s="26" t="s">
        <v>3167</v>
      </c>
      <c r="Y58" s="26" t="s">
        <v>3167</v>
      </c>
      <c r="BA58" s="259">
        <v>2785</v>
      </c>
      <c r="BB58" s="261">
        <v>40038</v>
      </c>
      <c r="BC58" s="85" t="s">
        <v>3190</v>
      </c>
    </row>
    <row r="59" spans="4:105" ht="15" thickBot="1" x14ac:dyDescent="0.4">
      <c r="D59" s="421" t="s">
        <v>3206</v>
      </c>
      <c r="E59" s="421"/>
      <c r="F59" s="26" t="s">
        <v>3166</v>
      </c>
      <c r="G59" s="456"/>
      <c r="H59" s="26" t="s">
        <v>3167</v>
      </c>
      <c r="I59" s="26" t="s">
        <v>3167</v>
      </c>
      <c r="J59" s="26" t="s">
        <v>3167</v>
      </c>
      <c r="K59" s="26"/>
      <c r="L59" s="26"/>
      <c r="M59" s="26"/>
      <c r="N59" s="26"/>
      <c r="O59" s="26" t="s">
        <v>3167</v>
      </c>
      <c r="P59" s="26"/>
      <c r="Q59" s="26" t="s">
        <v>3167</v>
      </c>
      <c r="R59" s="26" t="s">
        <v>3167</v>
      </c>
      <c r="S59" s="26" t="s">
        <v>3167</v>
      </c>
      <c r="T59" s="26" t="s">
        <v>3167</v>
      </c>
      <c r="U59" s="456"/>
      <c r="V59" s="26"/>
      <c r="W59" s="26" t="s">
        <v>3167</v>
      </c>
      <c r="X59" s="26" t="s">
        <v>3167</v>
      </c>
      <c r="Y59" s="26" t="s">
        <v>3167</v>
      </c>
      <c r="BA59" s="259">
        <v>3347</v>
      </c>
      <c r="BB59" s="261">
        <v>10256</v>
      </c>
      <c r="BC59" s="85" t="s">
        <v>3191</v>
      </c>
    </row>
    <row r="60" spans="4:105" ht="15" thickBot="1" x14ac:dyDescent="0.4">
      <c r="D60" s="421" t="s">
        <v>3207</v>
      </c>
      <c r="E60" s="421"/>
      <c r="F60" s="26" t="s">
        <v>3166</v>
      </c>
      <c r="G60" s="456"/>
      <c r="H60" s="26" t="s">
        <v>3166</v>
      </c>
      <c r="I60" s="26" t="s">
        <v>3166</v>
      </c>
      <c r="J60" s="26" t="s">
        <v>3166</v>
      </c>
      <c r="K60" s="26"/>
      <c r="L60" s="26"/>
      <c r="M60" s="26"/>
      <c r="N60" s="26"/>
      <c r="O60" s="26" t="s">
        <v>3167</v>
      </c>
      <c r="P60" s="26"/>
      <c r="Q60" s="26" t="s">
        <v>3166</v>
      </c>
      <c r="R60" s="26" t="s">
        <v>3166</v>
      </c>
      <c r="S60" s="26" t="s">
        <v>3166</v>
      </c>
      <c r="T60" s="26" t="s">
        <v>3166</v>
      </c>
      <c r="U60" s="456"/>
      <c r="V60" s="26"/>
      <c r="W60" s="26" t="s">
        <v>3166</v>
      </c>
      <c r="X60" s="26" t="s">
        <v>3166</v>
      </c>
      <c r="Y60" s="26" t="s">
        <v>3166</v>
      </c>
      <c r="BA60" s="259">
        <v>2783</v>
      </c>
      <c r="BB60" s="261">
        <v>40013</v>
      </c>
      <c r="BC60" s="85" t="s">
        <v>3192</v>
      </c>
    </row>
    <row r="61" spans="4:105" ht="15" thickBot="1" x14ac:dyDescent="0.4">
      <c r="D61" s="421" t="s">
        <v>3208</v>
      </c>
      <c r="E61" s="421"/>
      <c r="F61" s="26" t="s">
        <v>3167</v>
      </c>
      <c r="G61" s="456"/>
      <c r="H61" s="26" t="s">
        <v>3167</v>
      </c>
      <c r="I61" s="26" t="s">
        <v>3167</v>
      </c>
      <c r="J61" s="26" t="s">
        <v>3167</v>
      </c>
      <c r="K61" s="26"/>
      <c r="L61" s="26"/>
      <c r="M61" s="26"/>
      <c r="N61" s="26"/>
      <c r="O61" s="26" t="s">
        <v>3166</v>
      </c>
      <c r="P61" s="26"/>
      <c r="Q61" s="26" t="s">
        <v>3166</v>
      </c>
      <c r="R61" s="26" t="s">
        <v>3167</v>
      </c>
      <c r="S61" s="26" t="s">
        <v>3166</v>
      </c>
      <c r="T61" s="26" t="s">
        <v>3166</v>
      </c>
      <c r="U61" s="456"/>
      <c r="V61" s="26"/>
      <c r="W61" s="26" t="s">
        <v>3167</v>
      </c>
      <c r="X61" s="26" t="s">
        <v>3167</v>
      </c>
      <c r="Y61" s="26" t="s">
        <v>3166</v>
      </c>
      <c r="BA61" s="259">
        <v>3070</v>
      </c>
      <c r="BB61" s="261">
        <v>40095</v>
      </c>
      <c r="BC61" s="85" t="s">
        <v>3193</v>
      </c>
    </row>
    <row r="62" spans="4:105" ht="15" thickBot="1" x14ac:dyDescent="0.4">
      <c r="D62" s="421" t="s">
        <v>3165</v>
      </c>
      <c r="E62" s="421"/>
      <c r="F62" s="26" t="s">
        <v>3167</v>
      </c>
      <c r="G62" s="456"/>
      <c r="H62" s="26" t="s">
        <v>3167</v>
      </c>
      <c r="I62" s="26" t="s">
        <v>3167</v>
      </c>
      <c r="J62" s="26" t="s">
        <v>3167</v>
      </c>
      <c r="K62" s="26"/>
      <c r="L62" s="26"/>
      <c r="M62" s="26"/>
      <c r="N62" s="26"/>
      <c r="O62" s="26" t="s">
        <v>3167</v>
      </c>
      <c r="P62" s="26"/>
      <c r="Q62" s="26" t="s">
        <v>3167</v>
      </c>
      <c r="R62" s="26" t="s">
        <v>3167</v>
      </c>
      <c r="S62" s="26" t="s">
        <v>3167</v>
      </c>
      <c r="T62" s="26" t="s">
        <v>3167</v>
      </c>
      <c r="U62" s="456"/>
      <c r="V62" s="26"/>
      <c r="W62" s="26" t="s">
        <v>3167</v>
      </c>
      <c r="X62" s="26" t="s">
        <v>3167</v>
      </c>
      <c r="Y62" s="26" t="s">
        <v>3209</v>
      </c>
      <c r="BA62" s="259">
        <v>2784</v>
      </c>
      <c r="BB62" s="261">
        <v>40024</v>
      </c>
      <c r="BC62" s="85" t="s">
        <v>3194</v>
      </c>
    </row>
    <row r="63" spans="4:105" ht="15" thickBot="1" x14ac:dyDescent="0.4">
      <c r="D63" s="421" t="s">
        <v>3169</v>
      </c>
      <c r="E63" s="421"/>
      <c r="F63" s="26" t="s">
        <v>3167</v>
      </c>
      <c r="G63" s="456"/>
      <c r="H63" s="26" t="s">
        <v>3167</v>
      </c>
      <c r="I63" s="26" t="s">
        <v>3167</v>
      </c>
      <c r="J63" s="26" t="s">
        <v>3167</v>
      </c>
      <c r="K63" s="26"/>
      <c r="L63" s="26"/>
      <c r="M63" s="26"/>
      <c r="N63" s="26"/>
      <c r="O63" s="26" t="s">
        <v>3167</v>
      </c>
      <c r="P63" s="26"/>
      <c r="Q63" s="26" t="s">
        <v>3167</v>
      </c>
      <c r="R63" s="26" t="s">
        <v>3166</v>
      </c>
      <c r="S63" s="26" t="s">
        <v>3167</v>
      </c>
      <c r="T63" s="26" t="s">
        <v>3167</v>
      </c>
      <c r="U63" s="456"/>
      <c r="V63" s="26"/>
      <c r="W63" s="26" t="s">
        <v>3167</v>
      </c>
      <c r="X63" s="26" t="s">
        <v>3167</v>
      </c>
      <c r="Y63" s="26" t="s">
        <v>3167</v>
      </c>
      <c r="BA63" s="259">
        <v>3195</v>
      </c>
      <c r="BB63" s="261">
        <v>40066</v>
      </c>
      <c r="BC63" s="261" t="s">
        <v>3195</v>
      </c>
    </row>
    <row r="64" spans="4:105" ht="15" thickBot="1" x14ac:dyDescent="0.4">
      <c r="D64" s="421" t="s">
        <v>3170</v>
      </c>
      <c r="E64" s="421"/>
      <c r="F64" s="26" t="s">
        <v>3167</v>
      </c>
      <c r="G64" s="456"/>
      <c r="H64" s="26" t="s">
        <v>3167</v>
      </c>
      <c r="I64" s="26" t="s">
        <v>3167</v>
      </c>
      <c r="J64" s="26" t="s">
        <v>3167</v>
      </c>
      <c r="K64" s="26"/>
      <c r="L64" s="26"/>
      <c r="M64" s="26"/>
      <c r="N64" s="26"/>
      <c r="O64" s="26" t="s">
        <v>3167</v>
      </c>
      <c r="P64" s="26"/>
      <c r="Q64" s="26" t="s">
        <v>3167</v>
      </c>
      <c r="R64" s="26" t="s">
        <v>3167</v>
      </c>
      <c r="S64" s="26" t="s">
        <v>3167</v>
      </c>
      <c r="T64" s="26" t="s">
        <v>3167</v>
      </c>
      <c r="U64" s="456"/>
      <c r="V64" s="26"/>
      <c r="W64" s="26" t="s">
        <v>3167</v>
      </c>
      <c r="X64" s="26" t="s">
        <v>3167</v>
      </c>
      <c r="Y64" s="26" t="s">
        <v>3167</v>
      </c>
      <c r="BA64" s="259">
        <v>2792</v>
      </c>
      <c r="BB64" s="261">
        <v>40076</v>
      </c>
      <c r="BC64" s="261" t="s">
        <v>3197</v>
      </c>
    </row>
    <row r="65" spans="4:55" ht="15" thickBot="1" x14ac:dyDescent="0.4">
      <c r="D65" s="421" t="s">
        <v>3171</v>
      </c>
      <c r="E65" s="421"/>
      <c r="F65" s="26" t="s">
        <v>3167</v>
      </c>
      <c r="G65" s="456"/>
      <c r="H65" s="26" t="s">
        <v>3167</v>
      </c>
      <c r="I65" s="26" t="s">
        <v>3167</v>
      </c>
      <c r="J65" s="26" t="s">
        <v>3167</v>
      </c>
      <c r="K65" s="26"/>
      <c r="L65" s="26"/>
      <c r="M65" s="26"/>
      <c r="N65" s="26"/>
      <c r="O65" s="26" t="s">
        <v>3167</v>
      </c>
      <c r="P65" s="26"/>
      <c r="Q65" s="26" t="s">
        <v>3167</v>
      </c>
      <c r="R65" s="26" t="s">
        <v>3167</v>
      </c>
      <c r="S65" s="26" t="s">
        <v>3167</v>
      </c>
      <c r="T65" s="26" t="s">
        <v>3167</v>
      </c>
      <c r="U65" s="456"/>
      <c r="V65" s="26"/>
      <c r="W65" s="26" t="s">
        <v>3167</v>
      </c>
      <c r="X65" s="26" t="s">
        <v>3167</v>
      </c>
      <c r="Y65" s="26" t="s">
        <v>3167</v>
      </c>
      <c r="BA65" s="259">
        <v>2790</v>
      </c>
      <c r="BB65" s="261">
        <v>40028</v>
      </c>
      <c r="BC65" s="261" t="s">
        <v>3198</v>
      </c>
    </row>
    <row r="66" spans="4:55" ht="15" thickBot="1" x14ac:dyDescent="0.4">
      <c r="D66" s="421" t="s">
        <v>3172</v>
      </c>
      <c r="E66" s="421"/>
      <c r="F66" s="26" t="s">
        <v>3167</v>
      </c>
      <c r="G66" s="456"/>
      <c r="H66" s="26" t="s">
        <v>3167</v>
      </c>
      <c r="I66" s="26" t="s">
        <v>3167</v>
      </c>
      <c r="J66" s="26" t="s">
        <v>3167</v>
      </c>
      <c r="K66" s="26"/>
      <c r="L66" s="26"/>
      <c r="M66" s="26"/>
      <c r="N66" s="26"/>
      <c r="O66" s="26" t="s">
        <v>3167</v>
      </c>
      <c r="P66" s="26"/>
      <c r="Q66" s="26" t="s">
        <v>3167</v>
      </c>
      <c r="R66" s="26" t="s">
        <v>3167</v>
      </c>
      <c r="S66" s="26" t="s">
        <v>3166</v>
      </c>
      <c r="T66" s="26" t="s">
        <v>3166</v>
      </c>
      <c r="U66" s="456"/>
      <c r="V66" s="26"/>
      <c r="W66" s="26" t="s">
        <v>3166</v>
      </c>
      <c r="X66" s="26" t="s">
        <v>3167</v>
      </c>
      <c r="Y66" s="26" t="s">
        <v>3167</v>
      </c>
      <c r="BA66" s="259">
        <v>2791</v>
      </c>
      <c r="BB66" s="261">
        <v>40101</v>
      </c>
      <c r="BC66" s="261" t="s">
        <v>3199</v>
      </c>
    </row>
    <row r="67" spans="4:55" ht="15" thickBot="1" x14ac:dyDescent="0.4">
      <c r="D67" s="44" t="s">
        <v>3188</v>
      </c>
      <c r="E67" s="44"/>
      <c r="F67" s="26" t="s">
        <v>3167</v>
      </c>
      <c r="G67" s="456"/>
      <c r="H67" s="26" t="s">
        <v>3167</v>
      </c>
      <c r="I67" s="26" t="s">
        <v>3167</v>
      </c>
      <c r="J67" s="26" t="s">
        <v>3167</v>
      </c>
      <c r="K67" s="26"/>
      <c r="L67" s="26"/>
      <c r="M67" s="26"/>
      <c r="N67" s="26"/>
      <c r="O67" s="26" t="s">
        <v>3167</v>
      </c>
      <c r="P67" s="26"/>
      <c r="Q67" s="26" t="s">
        <v>3167</v>
      </c>
      <c r="R67" s="26" t="s">
        <v>3167</v>
      </c>
      <c r="S67" s="26" t="s">
        <v>3167</v>
      </c>
      <c r="T67" s="26" t="s">
        <v>3167</v>
      </c>
      <c r="U67" s="456"/>
      <c r="V67" s="26"/>
      <c r="W67" s="26" t="s">
        <v>3167</v>
      </c>
      <c r="X67" s="26" t="s">
        <v>3209</v>
      </c>
      <c r="Y67" s="26" t="s">
        <v>3167</v>
      </c>
      <c r="BA67" s="259">
        <v>2800</v>
      </c>
      <c r="BB67" s="261">
        <v>40011</v>
      </c>
      <c r="BC67" s="261" t="s">
        <v>3200</v>
      </c>
    </row>
    <row r="68" spans="4:55" ht="15" thickBot="1" x14ac:dyDescent="0.4">
      <c r="D68" s="421" t="s">
        <v>17</v>
      </c>
      <c r="E68" s="421"/>
      <c r="F68" s="26" t="s">
        <v>3167</v>
      </c>
      <c r="G68" s="456"/>
      <c r="H68" s="26" t="s">
        <v>3167</v>
      </c>
      <c r="I68" s="26" t="s">
        <v>3167</v>
      </c>
      <c r="J68" s="26" t="s">
        <v>3167</v>
      </c>
      <c r="K68" s="26"/>
      <c r="L68" s="26"/>
      <c r="M68" s="26"/>
      <c r="N68" s="26"/>
      <c r="O68" s="26" t="s">
        <v>3167</v>
      </c>
      <c r="P68" s="26"/>
      <c r="Q68" s="26" t="s">
        <v>3166</v>
      </c>
      <c r="R68" s="26" t="s">
        <v>3167</v>
      </c>
      <c r="S68" s="26" t="s">
        <v>3167</v>
      </c>
      <c r="T68" s="26" t="s">
        <v>3166</v>
      </c>
      <c r="U68" s="456"/>
      <c r="V68" s="26"/>
      <c r="W68" s="26" t="s">
        <v>3167</v>
      </c>
      <c r="X68" s="26" t="s">
        <v>3167</v>
      </c>
      <c r="Y68" s="26" t="s">
        <v>3167</v>
      </c>
      <c r="BA68" s="259">
        <v>2801</v>
      </c>
      <c r="BB68" s="261">
        <v>40079</v>
      </c>
      <c r="BC68" s="261" t="s">
        <v>3201</v>
      </c>
    </row>
    <row r="69" spans="4:55" ht="15" thickBot="1" x14ac:dyDescent="0.4">
      <c r="D69" s="422" t="s">
        <v>3173</v>
      </c>
      <c r="E69" s="10" t="s">
        <v>3174</v>
      </c>
      <c r="F69" s="26" t="s">
        <v>3167</v>
      </c>
      <c r="G69" s="456"/>
      <c r="H69" s="26" t="s">
        <v>3167</v>
      </c>
      <c r="I69" s="26" t="s">
        <v>3167</v>
      </c>
      <c r="J69" s="26" t="s">
        <v>3167</v>
      </c>
      <c r="K69" s="26"/>
      <c r="L69" s="26"/>
      <c r="M69" s="26"/>
      <c r="N69" s="26"/>
      <c r="O69" s="26" t="s">
        <v>3167</v>
      </c>
      <c r="P69" s="26"/>
      <c r="Q69" s="26" t="s">
        <v>3166</v>
      </c>
      <c r="R69" s="26" t="s">
        <v>3166</v>
      </c>
      <c r="S69" s="26" t="s">
        <v>3166</v>
      </c>
      <c r="T69" s="26" t="s">
        <v>3166</v>
      </c>
      <c r="U69" s="456"/>
      <c r="V69" s="26"/>
      <c r="W69" s="26" t="s">
        <v>3167</v>
      </c>
      <c r="X69" s="26" t="s">
        <v>3167</v>
      </c>
      <c r="Y69" s="26" t="s">
        <v>3167</v>
      </c>
      <c r="BA69" s="259">
        <v>2799</v>
      </c>
      <c r="BB69" s="261">
        <v>40005</v>
      </c>
      <c r="BC69" s="261" t="s">
        <v>3202</v>
      </c>
    </row>
    <row r="70" spans="4:55" ht="15" thickBot="1" x14ac:dyDescent="0.4">
      <c r="D70" s="422"/>
      <c r="E70" s="10" t="s">
        <v>3178</v>
      </c>
      <c r="F70" s="26" t="s">
        <v>3166</v>
      </c>
      <c r="G70" s="456"/>
      <c r="H70" s="26" t="s">
        <v>3167</v>
      </c>
      <c r="I70" s="26" t="s">
        <v>3167</v>
      </c>
      <c r="J70" s="26" t="s">
        <v>3167</v>
      </c>
      <c r="K70" s="26"/>
      <c r="L70" s="26"/>
      <c r="M70" s="26"/>
      <c r="N70" s="26"/>
      <c r="O70" s="26" t="s">
        <v>3167</v>
      </c>
      <c r="P70" s="26"/>
      <c r="Q70" s="26" t="s">
        <v>3166</v>
      </c>
      <c r="R70" s="26" t="s">
        <v>3167</v>
      </c>
      <c r="S70" s="26" t="s">
        <v>3167</v>
      </c>
      <c r="T70" s="26" t="s">
        <v>3167</v>
      </c>
      <c r="U70" s="456"/>
      <c r="V70" s="26"/>
      <c r="W70" s="26" t="s">
        <v>3167</v>
      </c>
      <c r="X70" s="26" t="s">
        <v>3167</v>
      </c>
      <c r="Y70" s="26" t="s">
        <v>3167</v>
      </c>
      <c r="BA70" s="262">
        <v>3346</v>
      </c>
      <c r="BB70" s="261">
        <v>40110</v>
      </c>
      <c r="BC70" s="261" t="s">
        <v>3203</v>
      </c>
    </row>
    <row r="71" spans="4:55" x14ac:dyDescent="0.35">
      <c r="D71" s="422"/>
      <c r="E71" s="10" t="s">
        <v>3176</v>
      </c>
      <c r="F71" s="26" t="s">
        <v>3167</v>
      </c>
      <c r="G71" s="456"/>
      <c r="H71" s="26" t="s">
        <v>3167</v>
      </c>
      <c r="I71" s="26" t="s">
        <v>3167</v>
      </c>
      <c r="J71" s="26" t="s">
        <v>3167</v>
      </c>
      <c r="K71" s="26"/>
      <c r="L71" s="26"/>
      <c r="M71" s="26"/>
      <c r="N71" s="26"/>
      <c r="O71" s="26" t="s">
        <v>3167</v>
      </c>
      <c r="P71" s="26"/>
      <c r="Q71" s="26" t="s">
        <v>3167</v>
      </c>
      <c r="R71" s="26" t="s">
        <v>3167</v>
      </c>
      <c r="S71" s="26" t="s">
        <v>3167</v>
      </c>
      <c r="T71" s="26" t="s">
        <v>3167</v>
      </c>
      <c r="U71" s="456"/>
      <c r="V71" s="26"/>
      <c r="W71" s="26" t="s">
        <v>3166</v>
      </c>
      <c r="X71" s="26" t="s">
        <v>3167</v>
      </c>
      <c r="Y71" s="26" t="s">
        <v>3167</v>
      </c>
      <c r="BA71" s="262">
        <v>2782</v>
      </c>
      <c r="BB71" s="117">
        <v>40018</v>
      </c>
      <c r="BC71" s="117" t="s">
        <v>3204</v>
      </c>
    </row>
    <row r="75" spans="4:55" x14ac:dyDescent="0.35">
      <c r="D75" s="425" t="s">
        <v>3164</v>
      </c>
      <c r="E75" s="425"/>
      <c r="F75" s="26">
        <v>44652</v>
      </c>
      <c r="G75" s="26">
        <v>44653</v>
      </c>
      <c r="H75" s="26">
        <v>44654</v>
      </c>
      <c r="I75" s="26">
        <v>44655</v>
      </c>
      <c r="J75" s="26">
        <v>44656</v>
      </c>
      <c r="K75" s="26">
        <v>44657</v>
      </c>
      <c r="L75" s="26">
        <v>44658</v>
      </c>
      <c r="M75" s="26">
        <v>44659</v>
      </c>
      <c r="N75" s="26">
        <v>44660</v>
      </c>
      <c r="O75" s="26">
        <v>44661</v>
      </c>
      <c r="P75" s="26">
        <v>44662</v>
      </c>
      <c r="Q75" s="26">
        <v>44663</v>
      </c>
      <c r="R75" s="26">
        <v>44664</v>
      </c>
      <c r="S75" s="26">
        <v>44665</v>
      </c>
      <c r="T75" s="26">
        <v>44666</v>
      </c>
      <c r="U75" s="26">
        <v>44667</v>
      </c>
      <c r="V75" s="26">
        <v>44668</v>
      </c>
      <c r="W75" s="26">
        <v>44669</v>
      </c>
      <c r="X75" s="26">
        <v>44670</v>
      </c>
      <c r="Y75" s="26">
        <v>44671</v>
      </c>
      <c r="Z75" s="26">
        <v>44672</v>
      </c>
      <c r="AA75" s="26">
        <v>44673</v>
      </c>
      <c r="AB75" s="35">
        <v>44674</v>
      </c>
      <c r="AC75" s="77">
        <v>44675</v>
      </c>
      <c r="AD75" s="26">
        <v>44676</v>
      </c>
      <c r="AE75" s="26">
        <v>44677</v>
      </c>
      <c r="AF75" s="26">
        <v>44678</v>
      </c>
      <c r="AG75" s="35">
        <v>44679</v>
      </c>
      <c r="AH75" s="26">
        <v>44680</v>
      </c>
      <c r="AI75" s="26">
        <v>44681</v>
      </c>
    </row>
    <row r="76" spans="4:55" ht="15.75" customHeight="1" x14ac:dyDescent="0.35">
      <c r="D76" s="421" t="s">
        <v>3179</v>
      </c>
      <c r="E76" s="421"/>
      <c r="F76" s="10" t="s">
        <v>3167</v>
      </c>
      <c r="G76" s="78" t="s">
        <v>3167</v>
      </c>
      <c r="H76" s="454" t="s">
        <v>3180</v>
      </c>
      <c r="I76" s="26" t="s">
        <v>3167</v>
      </c>
      <c r="J76" s="26" t="s">
        <v>3167</v>
      </c>
      <c r="K76" s="26" t="s">
        <v>3167</v>
      </c>
      <c r="L76" s="26" t="s">
        <v>3167</v>
      </c>
      <c r="M76" s="26" t="s">
        <v>3167</v>
      </c>
      <c r="N76" s="26" t="s">
        <v>3167</v>
      </c>
      <c r="O76" s="26" t="s">
        <v>3167</v>
      </c>
      <c r="P76" s="26" t="s">
        <v>3167</v>
      </c>
      <c r="Q76" s="26" t="s">
        <v>3167</v>
      </c>
      <c r="R76" s="26" t="s">
        <v>3167</v>
      </c>
      <c r="S76" s="26" t="s">
        <v>3166</v>
      </c>
      <c r="T76" s="26" t="s">
        <v>3166</v>
      </c>
      <c r="U76" s="26" t="s">
        <v>3166</v>
      </c>
      <c r="V76" s="454" t="s">
        <v>3180</v>
      </c>
      <c r="W76" s="26" t="s">
        <v>3167</v>
      </c>
      <c r="X76" s="26" t="s">
        <v>3167</v>
      </c>
      <c r="Y76" s="26" t="s">
        <v>3167</v>
      </c>
      <c r="Z76" s="26" t="s">
        <v>3167</v>
      </c>
      <c r="AA76" s="26" t="s">
        <v>3167</v>
      </c>
      <c r="AB76" s="26" t="s">
        <v>3167</v>
      </c>
      <c r="AC76" s="454" t="s">
        <v>3180</v>
      </c>
      <c r="AD76" s="26" t="s">
        <v>3167</v>
      </c>
      <c r="AE76" s="26" t="s">
        <v>3167</v>
      </c>
      <c r="AF76" s="26" t="s">
        <v>3167</v>
      </c>
      <c r="AG76" s="26" t="s">
        <v>3167</v>
      </c>
      <c r="AH76" s="39" t="s">
        <v>3167</v>
      </c>
      <c r="AI76" s="39" t="s">
        <v>3167</v>
      </c>
    </row>
    <row r="77" spans="4:55" x14ac:dyDescent="0.35">
      <c r="D77" s="421" t="s">
        <v>3206</v>
      </c>
      <c r="E77" s="421"/>
      <c r="F77" s="10" t="s">
        <v>3166</v>
      </c>
      <c r="G77" s="79" t="s">
        <v>3166</v>
      </c>
      <c r="H77" s="454"/>
      <c r="I77" s="26" t="s">
        <v>3166</v>
      </c>
      <c r="J77" s="26" t="s">
        <v>3167</v>
      </c>
      <c r="K77" s="26" t="s">
        <v>3167</v>
      </c>
      <c r="L77" s="26" t="s">
        <v>3167</v>
      </c>
      <c r="M77" s="26" t="s">
        <v>3167</v>
      </c>
      <c r="N77" s="26" t="s">
        <v>3167</v>
      </c>
      <c r="O77" s="26" t="s">
        <v>3167</v>
      </c>
      <c r="P77" s="26" t="s">
        <v>3167</v>
      </c>
      <c r="Q77" s="26" t="s">
        <v>3209</v>
      </c>
      <c r="R77" s="26" t="s">
        <v>3167</v>
      </c>
      <c r="S77" s="26" t="s">
        <v>3167</v>
      </c>
      <c r="T77" s="26" t="s">
        <v>3167</v>
      </c>
      <c r="U77" s="26" t="s">
        <v>3167</v>
      </c>
      <c r="V77" s="454"/>
      <c r="W77" s="26" t="s">
        <v>3167</v>
      </c>
      <c r="X77" s="26" t="s">
        <v>3167</v>
      </c>
      <c r="Y77" s="26" t="s">
        <v>3167</v>
      </c>
      <c r="Z77" s="26" t="s">
        <v>3167</v>
      </c>
      <c r="AA77" s="26" t="s">
        <v>3167</v>
      </c>
      <c r="AB77" s="26" t="s">
        <v>3167</v>
      </c>
      <c r="AC77" s="454"/>
      <c r="AD77" s="26" t="s">
        <v>3167</v>
      </c>
      <c r="AE77" s="26" t="s">
        <v>3167</v>
      </c>
      <c r="AF77" s="26" t="s">
        <v>3167</v>
      </c>
      <c r="AG77" s="26" t="s">
        <v>3167</v>
      </c>
      <c r="AH77" s="39" t="s">
        <v>3167</v>
      </c>
      <c r="AI77" s="39" t="s">
        <v>3166</v>
      </c>
    </row>
    <row r="78" spans="4:55" x14ac:dyDescent="0.35">
      <c r="D78" s="421" t="s">
        <v>3207</v>
      </c>
      <c r="E78" s="421"/>
      <c r="F78" s="10" t="s">
        <v>3166</v>
      </c>
      <c r="G78" s="79" t="s">
        <v>3166</v>
      </c>
      <c r="H78" s="454"/>
      <c r="I78" s="26" t="s">
        <v>3166</v>
      </c>
      <c r="J78" s="26" t="s">
        <v>3167</v>
      </c>
      <c r="K78" s="26" t="s">
        <v>3166</v>
      </c>
      <c r="L78" s="26" t="s">
        <v>3166</v>
      </c>
      <c r="M78" s="26" t="s">
        <v>3166</v>
      </c>
      <c r="N78" s="26" t="s">
        <v>3166</v>
      </c>
      <c r="O78" s="26" t="s">
        <v>3166</v>
      </c>
      <c r="P78" s="26" t="s">
        <v>3166</v>
      </c>
      <c r="Q78" s="26" t="s">
        <v>3166</v>
      </c>
      <c r="R78" s="26" t="s">
        <v>3166</v>
      </c>
      <c r="S78" s="26" t="s">
        <v>3166</v>
      </c>
      <c r="T78" s="26" t="s">
        <v>3166</v>
      </c>
      <c r="U78" s="26" t="s">
        <v>3166</v>
      </c>
      <c r="V78" s="454"/>
      <c r="W78" s="26" t="s">
        <v>3166</v>
      </c>
      <c r="X78" s="26" t="s">
        <v>3166</v>
      </c>
      <c r="Y78" s="26" t="s">
        <v>3166</v>
      </c>
      <c r="Z78" s="26" t="s">
        <v>3166</v>
      </c>
      <c r="AA78" s="26" t="s">
        <v>3166</v>
      </c>
      <c r="AB78" s="26" t="s">
        <v>3166</v>
      </c>
      <c r="AC78" s="454"/>
      <c r="AD78" s="26" t="s">
        <v>3166</v>
      </c>
      <c r="AE78" s="26" t="s">
        <v>3166</v>
      </c>
      <c r="AF78" s="26" t="s">
        <v>3166</v>
      </c>
      <c r="AG78" s="26" t="s">
        <v>3166</v>
      </c>
      <c r="AH78" s="39" t="s">
        <v>3167</v>
      </c>
      <c r="AI78" s="39" t="s">
        <v>3166</v>
      </c>
    </row>
    <row r="79" spans="4:55" x14ac:dyDescent="0.35">
      <c r="D79" s="421" t="s">
        <v>3208</v>
      </c>
      <c r="E79" s="421"/>
      <c r="F79" s="10" t="s">
        <v>3166</v>
      </c>
      <c r="G79" s="79" t="s">
        <v>3166</v>
      </c>
      <c r="H79" s="454"/>
      <c r="I79" s="26" t="s">
        <v>3166</v>
      </c>
      <c r="J79" s="26" t="s">
        <v>3167</v>
      </c>
      <c r="K79" s="26" t="s">
        <v>3167</v>
      </c>
      <c r="L79" s="26" t="s">
        <v>3166</v>
      </c>
      <c r="M79" s="26" t="s">
        <v>3167</v>
      </c>
      <c r="N79" s="26" t="s">
        <v>3167</v>
      </c>
      <c r="O79" s="26" t="s">
        <v>3167</v>
      </c>
      <c r="P79" s="26" t="s">
        <v>3167</v>
      </c>
      <c r="Q79" s="26" t="s">
        <v>3167</v>
      </c>
      <c r="R79" s="26" t="s">
        <v>3167</v>
      </c>
      <c r="S79" s="26" t="s">
        <v>3166</v>
      </c>
      <c r="T79" s="26" t="s">
        <v>3167</v>
      </c>
      <c r="U79" s="26" t="s">
        <v>3166</v>
      </c>
      <c r="V79" s="454"/>
      <c r="W79" s="26" t="s">
        <v>3166</v>
      </c>
      <c r="X79" s="26" t="s">
        <v>3167</v>
      </c>
      <c r="Y79" s="26" t="s">
        <v>3167</v>
      </c>
      <c r="Z79" s="26" t="s">
        <v>3166</v>
      </c>
      <c r="AA79" s="26" t="s">
        <v>3166</v>
      </c>
      <c r="AB79" s="26" t="s">
        <v>3166</v>
      </c>
      <c r="AC79" s="454"/>
      <c r="AD79" s="26" t="s">
        <v>3167</v>
      </c>
      <c r="AE79" s="26" t="s">
        <v>3166</v>
      </c>
      <c r="AF79" s="26" t="s">
        <v>3166</v>
      </c>
      <c r="AG79" s="26" t="s">
        <v>3166</v>
      </c>
      <c r="AH79" s="33" t="s">
        <v>3166</v>
      </c>
      <c r="AI79" s="33" t="s">
        <v>3166</v>
      </c>
    </row>
    <row r="80" spans="4:55" x14ac:dyDescent="0.35">
      <c r="D80" s="421" t="s">
        <v>3165</v>
      </c>
      <c r="E80" s="421"/>
      <c r="F80" s="10" t="s">
        <v>3167</v>
      </c>
      <c r="G80" s="78" t="s">
        <v>3167</v>
      </c>
      <c r="H80" s="454"/>
      <c r="I80" s="26" t="s">
        <v>3167</v>
      </c>
      <c r="J80" s="26" t="s">
        <v>3167</v>
      </c>
      <c r="K80" s="26" t="s">
        <v>3167</v>
      </c>
      <c r="L80" s="26" t="s">
        <v>3167</v>
      </c>
      <c r="M80" s="26" t="s">
        <v>3167</v>
      </c>
      <c r="N80" s="26" t="s">
        <v>3167</v>
      </c>
      <c r="O80" s="26" t="s">
        <v>3167</v>
      </c>
      <c r="P80" s="26" t="s">
        <v>3167</v>
      </c>
      <c r="Q80" s="26" t="s">
        <v>3167</v>
      </c>
      <c r="R80" s="26" t="s">
        <v>3166</v>
      </c>
      <c r="S80" s="26" t="s">
        <v>3167</v>
      </c>
      <c r="T80" s="26" t="s">
        <v>3167</v>
      </c>
      <c r="U80" s="26" t="s">
        <v>3167</v>
      </c>
      <c r="V80" s="454"/>
      <c r="W80" s="26" t="s">
        <v>3167</v>
      </c>
      <c r="X80" s="26" t="s">
        <v>3167</v>
      </c>
      <c r="Y80" s="26" t="s">
        <v>3167</v>
      </c>
      <c r="Z80" s="26" t="s">
        <v>3167</v>
      </c>
      <c r="AA80" s="26" t="s">
        <v>3167</v>
      </c>
      <c r="AB80" s="26" t="s">
        <v>3167</v>
      </c>
      <c r="AC80" s="454"/>
      <c r="AD80" s="26" t="s">
        <v>3167</v>
      </c>
      <c r="AE80" s="26" t="s">
        <v>3167</v>
      </c>
      <c r="AF80" s="26" t="s">
        <v>3167</v>
      </c>
      <c r="AG80" s="26" t="s">
        <v>3167</v>
      </c>
      <c r="AH80" s="33" t="s">
        <v>3167</v>
      </c>
      <c r="AI80" s="33" t="s">
        <v>3167</v>
      </c>
    </row>
    <row r="81" spans="4:35" x14ac:dyDescent="0.35">
      <c r="D81" s="421" t="s">
        <v>3169</v>
      </c>
      <c r="E81" s="421"/>
      <c r="F81" s="10" t="s">
        <v>3167</v>
      </c>
      <c r="G81" s="78" t="s">
        <v>3167</v>
      </c>
      <c r="H81" s="454"/>
      <c r="I81" s="26" t="s">
        <v>3167</v>
      </c>
      <c r="J81" s="26" t="s">
        <v>3167</v>
      </c>
      <c r="K81" s="26" t="s">
        <v>3167</v>
      </c>
      <c r="L81" s="26" t="s">
        <v>3167</v>
      </c>
      <c r="M81" s="26" t="s">
        <v>3167</v>
      </c>
      <c r="N81" s="26" t="s">
        <v>3167</v>
      </c>
      <c r="O81" s="26" t="s">
        <v>3167</v>
      </c>
      <c r="P81" s="26" t="s">
        <v>3167</v>
      </c>
      <c r="Q81" s="26" t="s">
        <v>3167</v>
      </c>
      <c r="R81" s="26" t="s">
        <v>3167</v>
      </c>
      <c r="S81" s="26" t="s">
        <v>3167</v>
      </c>
      <c r="T81" s="26" t="s">
        <v>3167</v>
      </c>
      <c r="U81" s="26" t="s">
        <v>3166</v>
      </c>
      <c r="V81" s="454"/>
      <c r="W81" s="26" t="s">
        <v>3166</v>
      </c>
      <c r="X81" s="26" t="s">
        <v>3166</v>
      </c>
      <c r="Y81" s="26" t="s">
        <v>3166</v>
      </c>
      <c r="Z81" s="26" t="s">
        <v>3166</v>
      </c>
      <c r="AA81" s="26" t="s">
        <v>3167</v>
      </c>
      <c r="AB81" s="26" t="s">
        <v>3167</v>
      </c>
      <c r="AC81" s="454"/>
      <c r="AD81" s="26" t="s">
        <v>3167</v>
      </c>
      <c r="AE81" s="26" t="s">
        <v>3167</v>
      </c>
      <c r="AF81" s="26" t="s">
        <v>3167</v>
      </c>
      <c r="AG81" s="26" t="s">
        <v>3167</v>
      </c>
      <c r="AH81" s="39" t="s">
        <v>3167</v>
      </c>
      <c r="AI81" s="33" t="s">
        <v>3167</v>
      </c>
    </row>
    <row r="82" spans="4:35" x14ac:dyDescent="0.35">
      <c r="D82" s="421" t="s">
        <v>3170</v>
      </c>
      <c r="E82" s="421"/>
      <c r="F82" s="10" t="s">
        <v>3167</v>
      </c>
      <c r="G82" s="78" t="s">
        <v>3167</v>
      </c>
      <c r="H82" s="454"/>
      <c r="I82" s="26" t="s">
        <v>3167</v>
      </c>
      <c r="J82" s="26" t="s">
        <v>3167</v>
      </c>
      <c r="K82" s="26" t="s">
        <v>3167</v>
      </c>
      <c r="L82" s="26" t="s">
        <v>3167</v>
      </c>
      <c r="M82" s="26" t="s">
        <v>3167</v>
      </c>
      <c r="N82" s="26" t="s">
        <v>3167</v>
      </c>
      <c r="O82" s="26" t="s">
        <v>3167</v>
      </c>
      <c r="P82" s="26" t="s">
        <v>3167</v>
      </c>
      <c r="Q82" s="26" t="s">
        <v>3167</v>
      </c>
      <c r="R82" s="26" t="s">
        <v>3167</v>
      </c>
      <c r="S82" s="26" t="s">
        <v>3167</v>
      </c>
      <c r="T82" s="26" t="s">
        <v>3167</v>
      </c>
      <c r="U82" s="26" t="s">
        <v>3167</v>
      </c>
      <c r="V82" s="454"/>
      <c r="W82" s="26" t="s">
        <v>3167</v>
      </c>
      <c r="X82" s="26" t="s">
        <v>3167</v>
      </c>
      <c r="Y82" s="26" t="s">
        <v>3167</v>
      </c>
      <c r="Z82" s="26" t="s">
        <v>3167</v>
      </c>
      <c r="AA82" s="26" t="s">
        <v>3167</v>
      </c>
      <c r="AB82" s="26" t="s">
        <v>3167</v>
      </c>
      <c r="AC82" s="454"/>
      <c r="AD82" s="26" t="s">
        <v>3167</v>
      </c>
      <c r="AE82" s="26" t="s">
        <v>3167</v>
      </c>
      <c r="AF82" s="26" t="s">
        <v>3167</v>
      </c>
      <c r="AG82" s="26" t="s">
        <v>3167</v>
      </c>
      <c r="AH82" s="80" t="s">
        <v>3167</v>
      </c>
      <c r="AI82" s="33" t="s">
        <v>3167</v>
      </c>
    </row>
    <row r="83" spans="4:35" x14ac:dyDescent="0.35">
      <c r="D83" s="421" t="s">
        <v>3171</v>
      </c>
      <c r="E83" s="421"/>
      <c r="F83" s="10" t="s">
        <v>3167</v>
      </c>
      <c r="G83" s="78" t="s">
        <v>3167</v>
      </c>
      <c r="H83" s="454"/>
      <c r="I83" s="26" t="s">
        <v>3167</v>
      </c>
      <c r="J83" s="26" t="s">
        <v>3167</v>
      </c>
      <c r="K83" s="26" t="s">
        <v>3167</v>
      </c>
      <c r="L83" s="26" t="s">
        <v>3167</v>
      </c>
      <c r="M83" s="26" t="s">
        <v>3167</v>
      </c>
      <c r="N83" s="26" t="s">
        <v>3167</v>
      </c>
      <c r="O83" s="26" t="s">
        <v>3167</v>
      </c>
      <c r="P83" s="26" t="s">
        <v>3167</v>
      </c>
      <c r="Q83" s="26" t="s">
        <v>3167</v>
      </c>
      <c r="R83" s="26" t="s">
        <v>3167</v>
      </c>
      <c r="S83" s="26" t="s">
        <v>3167</v>
      </c>
      <c r="T83" s="26" t="s">
        <v>3167</v>
      </c>
      <c r="U83" s="26" t="s">
        <v>3167</v>
      </c>
      <c r="V83" s="454"/>
      <c r="W83" s="26" t="s">
        <v>3167</v>
      </c>
      <c r="X83" s="26" t="s">
        <v>3167</v>
      </c>
      <c r="Y83" s="26" t="s">
        <v>3167</v>
      </c>
      <c r="Z83" s="26" t="s">
        <v>3167</v>
      </c>
      <c r="AA83" s="26" t="s">
        <v>3167</v>
      </c>
      <c r="AB83" s="26" t="s">
        <v>3167</v>
      </c>
      <c r="AC83" s="454"/>
      <c r="AD83" s="26" t="s">
        <v>3167</v>
      </c>
      <c r="AE83" s="26" t="s">
        <v>3167</v>
      </c>
      <c r="AF83" s="26" t="s">
        <v>3167</v>
      </c>
      <c r="AG83" s="26" t="s">
        <v>3167</v>
      </c>
      <c r="AH83" s="39" t="s">
        <v>3167</v>
      </c>
      <c r="AI83" s="33" t="s">
        <v>3167</v>
      </c>
    </row>
    <row r="84" spans="4:35" x14ac:dyDescent="0.35">
      <c r="D84" s="421" t="s">
        <v>3172</v>
      </c>
      <c r="E84" s="421"/>
      <c r="F84" s="10" t="s">
        <v>3167</v>
      </c>
      <c r="G84" s="79" t="s">
        <v>3166</v>
      </c>
      <c r="H84" s="454"/>
      <c r="I84" s="26" t="s">
        <v>3167</v>
      </c>
      <c r="J84" s="26" t="s">
        <v>3167</v>
      </c>
      <c r="K84" s="26" t="s">
        <v>3167</v>
      </c>
      <c r="L84" s="26" t="s">
        <v>3167</v>
      </c>
      <c r="M84" s="26" t="s">
        <v>3167</v>
      </c>
      <c r="N84" s="26" t="s">
        <v>3167</v>
      </c>
      <c r="O84" s="26" t="s">
        <v>3167</v>
      </c>
      <c r="P84" s="26" t="s">
        <v>3167</v>
      </c>
      <c r="Q84" s="26" t="s">
        <v>3167</v>
      </c>
      <c r="R84" s="26" t="s">
        <v>3167</v>
      </c>
      <c r="S84" s="26" t="s">
        <v>3167</v>
      </c>
      <c r="T84" s="26" t="s">
        <v>3167</v>
      </c>
      <c r="U84" s="26" t="s">
        <v>3166</v>
      </c>
      <c r="V84" s="454"/>
      <c r="W84" s="26" t="s">
        <v>3166</v>
      </c>
      <c r="X84" s="26" t="s">
        <v>3166</v>
      </c>
      <c r="Y84" s="26" t="s">
        <v>3166</v>
      </c>
      <c r="Z84" s="26" t="s">
        <v>3166</v>
      </c>
      <c r="AA84" s="26" t="s">
        <v>3166</v>
      </c>
      <c r="AB84" s="26" t="s">
        <v>3166</v>
      </c>
      <c r="AC84" s="454"/>
      <c r="AD84" s="26" t="s">
        <v>3166</v>
      </c>
      <c r="AE84" s="26" t="s">
        <v>3166</v>
      </c>
      <c r="AF84" s="26" t="s">
        <v>3166</v>
      </c>
      <c r="AG84" s="26" t="s">
        <v>3166</v>
      </c>
      <c r="AH84" s="80" t="s">
        <v>3166</v>
      </c>
      <c r="AI84" s="33" t="s">
        <v>3166</v>
      </c>
    </row>
    <row r="85" spans="4:35" x14ac:dyDescent="0.35">
      <c r="D85" s="44" t="s">
        <v>3188</v>
      </c>
      <c r="E85" s="44"/>
      <c r="F85" s="10" t="s">
        <v>3167</v>
      </c>
      <c r="G85" s="78" t="s">
        <v>3167</v>
      </c>
      <c r="H85" s="454"/>
      <c r="I85" s="26" t="s">
        <v>3167</v>
      </c>
      <c r="J85" s="26" t="s">
        <v>3167</v>
      </c>
      <c r="K85" s="26" t="s">
        <v>3167</v>
      </c>
      <c r="L85" s="26" t="s">
        <v>3167</v>
      </c>
      <c r="M85" s="26" t="s">
        <v>3167</v>
      </c>
      <c r="N85" s="26" t="s">
        <v>3166</v>
      </c>
      <c r="O85" s="26" t="s">
        <v>3167</v>
      </c>
      <c r="P85" s="26" t="s">
        <v>3167</v>
      </c>
      <c r="Q85" s="26" t="s">
        <v>3167</v>
      </c>
      <c r="R85" s="26" t="s">
        <v>3167</v>
      </c>
      <c r="S85" s="26" t="s">
        <v>3167</v>
      </c>
      <c r="T85" s="26" t="s">
        <v>3166</v>
      </c>
      <c r="U85" s="26" t="s">
        <v>3167</v>
      </c>
      <c r="V85" s="454"/>
      <c r="W85" s="26" t="s">
        <v>3167</v>
      </c>
      <c r="X85" s="26" t="s">
        <v>3167</v>
      </c>
      <c r="Y85" s="26" t="s">
        <v>3167</v>
      </c>
      <c r="Z85" s="26" t="s">
        <v>3210</v>
      </c>
      <c r="AA85" s="26" t="s">
        <v>3167</v>
      </c>
      <c r="AB85" s="26" t="s">
        <v>3167</v>
      </c>
      <c r="AC85" s="454"/>
      <c r="AD85" s="26" t="s">
        <v>3167</v>
      </c>
      <c r="AE85" s="26" t="s">
        <v>3166</v>
      </c>
      <c r="AF85" s="26" t="s">
        <v>3167</v>
      </c>
      <c r="AG85" s="26" t="s">
        <v>3167</v>
      </c>
      <c r="AH85" s="80" t="s">
        <v>3166</v>
      </c>
      <c r="AI85" s="33" t="s">
        <v>3167</v>
      </c>
    </row>
    <row r="86" spans="4:35" x14ac:dyDescent="0.35">
      <c r="D86" s="421" t="s">
        <v>17</v>
      </c>
      <c r="E86" s="421"/>
      <c r="F86" s="10" t="s">
        <v>3166</v>
      </c>
      <c r="G86" s="79" t="s">
        <v>3166</v>
      </c>
      <c r="H86" s="454"/>
      <c r="I86" s="26" t="s">
        <v>3167</v>
      </c>
      <c r="J86" s="26" t="s">
        <v>3167</v>
      </c>
      <c r="K86" s="26" t="s">
        <v>3167</v>
      </c>
      <c r="L86" s="26" t="s">
        <v>3167</v>
      </c>
      <c r="M86" s="26" t="s">
        <v>3167</v>
      </c>
      <c r="N86" s="26" t="s">
        <v>3167</v>
      </c>
      <c r="O86" s="26" t="s">
        <v>3167</v>
      </c>
      <c r="P86" s="26" t="s">
        <v>3167</v>
      </c>
      <c r="Q86" s="26" t="s">
        <v>3167</v>
      </c>
      <c r="R86" s="26" t="s">
        <v>3167</v>
      </c>
      <c r="S86" s="26" t="s">
        <v>3167</v>
      </c>
      <c r="T86" s="26" t="s">
        <v>3167</v>
      </c>
      <c r="U86" s="26" t="s">
        <v>3167</v>
      </c>
      <c r="V86" s="454"/>
      <c r="W86" s="26" t="s">
        <v>3167</v>
      </c>
      <c r="X86" s="26" t="s">
        <v>3167</v>
      </c>
      <c r="Y86" s="26" t="s">
        <v>3167</v>
      </c>
      <c r="Z86" s="26" t="s">
        <v>3167</v>
      </c>
      <c r="AA86" s="26" t="s">
        <v>3166</v>
      </c>
      <c r="AB86" s="26" t="s">
        <v>3166</v>
      </c>
      <c r="AC86" s="454"/>
      <c r="AD86" s="26" t="s">
        <v>3167</v>
      </c>
      <c r="AE86" s="26" t="s">
        <v>3167</v>
      </c>
      <c r="AF86" s="26" t="s">
        <v>3167</v>
      </c>
      <c r="AG86" s="26" t="s">
        <v>3167</v>
      </c>
      <c r="AH86" s="80" t="s">
        <v>3167</v>
      </c>
      <c r="AI86" s="33" t="s">
        <v>3167</v>
      </c>
    </row>
    <row r="87" spans="4:35" x14ac:dyDescent="0.35">
      <c r="D87" s="422" t="s">
        <v>3173</v>
      </c>
      <c r="E87" s="10" t="s">
        <v>3174</v>
      </c>
      <c r="F87" s="10" t="s">
        <v>3167</v>
      </c>
      <c r="G87" s="79" t="s">
        <v>3166</v>
      </c>
      <c r="H87" s="454"/>
      <c r="I87" s="26" t="s">
        <v>3167</v>
      </c>
      <c r="J87" s="26" t="s">
        <v>3167</v>
      </c>
      <c r="K87" s="26" t="s">
        <v>3167</v>
      </c>
      <c r="L87" s="26" t="s">
        <v>3167</v>
      </c>
      <c r="M87" s="26" t="s">
        <v>3167</v>
      </c>
      <c r="N87" s="26" t="s">
        <v>3167</v>
      </c>
      <c r="O87" s="26" t="s">
        <v>3167</v>
      </c>
      <c r="P87" s="26" t="s">
        <v>3167</v>
      </c>
      <c r="Q87" s="26" t="s">
        <v>3167</v>
      </c>
      <c r="R87" s="26" t="s">
        <v>3167</v>
      </c>
      <c r="S87" s="26" t="s">
        <v>3167</v>
      </c>
      <c r="T87" s="26" t="s">
        <v>3166</v>
      </c>
      <c r="U87" s="26" t="s">
        <v>3167</v>
      </c>
      <c r="V87" s="454"/>
      <c r="W87" s="26" t="s">
        <v>3167</v>
      </c>
      <c r="X87" s="26" t="s">
        <v>3167</v>
      </c>
      <c r="Y87" s="26" t="s">
        <v>3167</v>
      </c>
      <c r="Z87" s="26" t="s">
        <v>3167</v>
      </c>
      <c r="AA87" s="26" t="s">
        <v>3167</v>
      </c>
      <c r="AB87" s="26" t="s">
        <v>3167</v>
      </c>
      <c r="AC87" s="454"/>
      <c r="AD87" s="26" t="s">
        <v>3167</v>
      </c>
      <c r="AE87" s="26" t="s">
        <v>3167</v>
      </c>
      <c r="AF87" s="26" t="s">
        <v>3167</v>
      </c>
      <c r="AG87" s="26" t="s">
        <v>3167</v>
      </c>
      <c r="AH87" s="80" t="s">
        <v>3167</v>
      </c>
      <c r="AI87" s="33" t="s">
        <v>3167</v>
      </c>
    </row>
    <row r="88" spans="4:35" x14ac:dyDescent="0.35">
      <c r="D88" s="422"/>
      <c r="E88" s="10" t="s">
        <v>3178</v>
      </c>
      <c r="F88" s="10" t="s">
        <v>3167</v>
      </c>
      <c r="G88" s="79" t="s">
        <v>3166</v>
      </c>
      <c r="H88" s="454"/>
      <c r="I88" s="26" t="s">
        <v>3167</v>
      </c>
      <c r="J88" s="26" t="s">
        <v>3167</v>
      </c>
      <c r="K88" s="26" t="s">
        <v>3167</v>
      </c>
      <c r="L88" s="26" t="s">
        <v>3167</v>
      </c>
      <c r="M88" s="26" t="s">
        <v>3167</v>
      </c>
      <c r="N88" s="26" t="s">
        <v>3167</v>
      </c>
      <c r="O88" s="26" t="s">
        <v>3167</v>
      </c>
      <c r="P88" s="26" t="s">
        <v>3167</v>
      </c>
      <c r="Q88" s="26" t="s">
        <v>3167</v>
      </c>
      <c r="R88" s="26" t="s">
        <v>3167</v>
      </c>
      <c r="S88" s="26" t="s">
        <v>3167</v>
      </c>
      <c r="T88" s="26" t="s">
        <v>3167</v>
      </c>
      <c r="U88" s="26" t="s">
        <v>3167</v>
      </c>
      <c r="V88" s="454"/>
      <c r="W88" s="26" t="s">
        <v>3167</v>
      </c>
      <c r="X88" s="26" t="s">
        <v>3167</v>
      </c>
      <c r="Y88" s="26" t="s">
        <v>3167</v>
      </c>
      <c r="Z88" s="26" t="s">
        <v>3167</v>
      </c>
      <c r="AA88" s="26" t="s">
        <v>3167</v>
      </c>
      <c r="AB88" s="26" t="s">
        <v>3167</v>
      </c>
      <c r="AC88" s="454"/>
      <c r="AD88" s="26" t="s">
        <v>3167</v>
      </c>
      <c r="AE88" s="26" t="s">
        <v>3167</v>
      </c>
      <c r="AF88" s="26" t="s">
        <v>3167</v>
      </c>
      <c r="AG88" s="26" t="s">
        <v>3167</v>
      </c>
      <c r="AH88" s="80" t="s">
        <v>3167</v>
      </c>
      <c r="AI88" s="33" t="s">
        <v>3167</v>
      </c>
    </row>
    <row r="89" spans="4:35" x14ac:dyDescent="0.35">
      <c r="D89" s="422"/>
      <c r="E89" s="10" t="s">
        <v>3176</v>
      </c>
      <c r="F89" s="10" t="s">
        <v>3167</v>
      </c>
      <c r="G89" s="78" t="s">
        <v>3167</v>
      </c>
      <c r="H89" s="454"/>
      <c r="I89" s="26" t="s">
        <v>3166</v>
      </c>
      <c r="J89" s="26" t="s">
        <v>3166</v>
      </c>
      <c r="K89" s="26" t="s">
        <v>3167</v>
      </c>
      <c r="L89" s="26" t="s">
        <v>3167</v>
      </c>
      <c r="M89" s="26" t="s">
        <v>3167</v>
      </c>
      <c r="N89" s="26" t="s">
        <v>3166</v>
      </c>
      <c r="O89" s="26" t="s">
        <v>3167</v>
      </c>
      <c r="P89" s="26" t="s">
        <v>3167</v>
      </c>
      <c r="Q89" s="26" t="s">
        <v>3167</v>
      </c>
      <c r="R89" s="26" t="s">
        <v>3167</v>
      </c>
      <c r="S89" s="26" t="s">
        <v>3167</v>
      </c>
      <c r="T89" s="26" t="s">
        <v>3167</v>
      </c>
      <c r="U89" s="26" t="s">
        <v>3166</v>
      </c>
      <c r="V89" s="454"/>
      <c r="W89" s="26" t="s">
        <v>3167</v>
      </c>
      <c r="X89" s="26" t="s">
        <v>3167</v>
      </c>
      <c r="Y89" s="26" t="s">
        <v>3167</v>
      </c>
      <c r="Z89" s="26" t="s">
        <v>3167</v>
      </c>
      <c r="AA89" s="26" t="s">
        <v>3167</v>
      </c>
      <c r="AB89" s="26" t="s">
        <v>3167</v>
      </c>
      <c r="AC89" s="454"/>
      <c r="AD89" s="26" t="s">
        <v>3167</v>
      </c>
      <c r="AE89" s="26" t="s">
        <v>3167</v>
      </c>
      <c r="AF89" s="26" t="s">
        <v>3167</v>
      </c>
      <c r="AG89" s="26" t="s">
        <v>3167</v>
      </c>
      <c r="AH89" s="80" t="s">
        <v>3167</v>
      </c>
      <c r="AI89" s="33" t="s">
        <v>3167</v>
      </c>
    </row>
    <row r="93" spans="4:35" x14ac:dyDescent="0.35">
      <c r="D93" s="430" t="s">
        <v>3164</v>
      </c>
      <c r="E93" s="431"/>
      <c r="F93" s="26">
        <v>44682</v>
      </c>
      <c r="G93" s="26">
        <v>44683</v>
      </c>
      <c r="H93" s="26">
        <v>44684</v>
      </c>
      <c r="I93" s="26">
        <v>44685</v>
      </c>
      <c r="J93" s="26">
        <v>44686</v>
      </c>
      <c r="K93" s="26">
        <v>44687</v>
      </c>
      <c r="L93" s="26">
        <v>44688</v>
      </c>
      <c r="M93" s="26">
        <v>44689</v>
      </c>
      <c r="N93" s="26">
        <v>44690</v>
      </c>
      <c r="O93" s="26">
        <v>44691</v>
      </c>
      <c r="P93" s="26">
        <v>44692</v>
      </c>
      <c r="Q93" s="26">
        <v>44693</v>
      </c>
      <c r="R93" s="26">
        <v>44694</v>
      </c>
      <c r="S93" s="26">
        <v>44695</v>
      </c>
      <c r="T93" s="26">
        <v>44696</v>
      </c>
      <c r="U93" s="26">
        <v>44697</v>
      </c>
      <c r="V93" s="26">
        <v>44698</v>
      </c>
      <c r="W93" s="26">
        <v>44699</v>
      </c>
      <c r="X93" s="26">
        <v>44700</v>
      </c>
      <c r="Y93" s="26">
        <v>44701</v>
      </c>
    </row>
    <row r="94" spans="4:35" ht="15" customHeight="1" x14ac:dyDescent="0.35">
      <c r="D94" s="432" t="s">
        <v>3179</v>
      </c>
      <c r="E94" s="433"/>
      <c r="F94" s="460" t="s">
        <v>3211</v>
      </c>
      <c r="G94" s="26" t="s">
        <v>3167</v>
      </c>
      <c r="H94" s="26" t="s">
        <v>3167</v>
      </c>
      <c r="I94" s="26" t="s">
        <v>3167</v>
      </c>
      <c r="J94" s="26" t="s">
        <v>3167</v>
      </c>
      <c r="K94" s="26" t="s">
        <v>3167</v>
      </c>
      <c r="L94" s="26" t="s">
        <v>3167</v>
      </c>
      <c r="M94" s="460" t="s">
        <v>3211</v>
      </c>
      <c r="N94" s="26" t="s">
        <v>3167</v>
      </c>
      <c r="O94" s="26" t="s">
        <v>3167</v>
      </c>
      <c r="P94" s="26" t="s">
        <v>3167</v>
      </c>
      <c r="Q94" s="26" t="s">
        <v>3167</v>
      </c>
      <c r="R94" s="26" t="s">
        <v>3167</v>
      </c>
      <c r="S94" s="26" t="s">
        <v>3167</v>
      </c>
      <c r="T94" s="457" t="s">
        <v>3211</v>
      </c>
      <c r="U94" s="26" t="s">
        <v>3166</v>
      </c>
      <c r="V94" s="26" t="s">
        <v>3166</v>
      </c>
      <c r="W94" s="26" t="s">
        <v>3167</v>
      </c>
      <c r="X94" s="26" t="s">
        <v>3167</v>
      </c>
      <c r="Y94" s="26" t="s">
        <v>3166</v>
      </c>
    </row>
    <row r="95" spans="4:35" x14ac:dyDescent="0.35">
      <c r="D95" s="432" t="s">
        <v>3206</v>
      </c>
      <c r="E95" s="433"/>
      <c r="F95" s="461"/>
      <c r="G95" s="26" t="s">
        <v>3166</v>
      </c>
      <c r="H95" s="26" t="s">
        <v>3167</v>
      </c>
      <c r="I95" s="26" t="s">
        <v>3167</v>
      </c>
      <c r="J95" s="26" t="s">
        <v>3166</v>
      </c>
      <c r="K95" s="26" t="s">
        <v>3166</v>
      </c>
      <c r="L95" s="26" t="s">
        <v>3166</v>
      </c>
      <c r="M95" s="461"/>
      <c r="N95" s="26" t="s">
        <v>3167</v>
      </c>
      <c r="O95" s="26" t="s">
        <v>3167</v>
      </c>
      <c r="P95" s="26" t="s">
        <v>3166</v>
      </c>
      <c r="Q95" s="26" t="s">
        <v>3167</v>
      </c>
      <c r="R95" s="26" t="s">
        <v>3166</v>
      </c>
      <c r="S95" s="26" t="s">
        <v>3166</v>
      </c>
      <c r="T95" s="458"/>
      <c r="U95" s="26" t="s">
        <v>3167</v>
      </c>
      <c r="V95" s="26" t="s">
        <v>3166</v>
      </c>
      <c r="W95" s="26" t="s">
        <v>3167</v>
      </c>
      <c r="X95" s="26" t="s">
        <v>3166</v>
      </c>
      <c r="Y95" s="26" t="s">
        <v>3166</v>
      </c>
    </row>
    <row r="96" spans="4:35" x14ac:dyDescent="0.35">
      <c r="D96" s="432" t="s">
        <v>3207</v>
      </c>
      <c r="E96" s="433"/>
      <c r="F96" s="461"/>
      <c r="G96" s="26" t="s">
        <v>3166</v>
      </c>
      <c r="H96" s="26" t="s">
        <v>3166</v>
      </c>
      <c r="I96" s="26" t="s">
        <v>3166</v>
      </c>
      <c r="J96" s="26" t="s">
        <v>3166</v>
      </c>
      <c r="K96" s="26" t="s">
        <v>3166</v>
      </c>
      <c r="L96" s="26" t="s">
        <v>3166</v>
      </c>
      <c r="M96" s="461"/>
      <c r="N96" s="26" t="s">
        <v>3166</v>
      </c>
      <c r="O96" s="26" t="s">
        <v>3166</v>
      </c>
      <c r="P96" s="26" t="s">
        <v>3166</v>
      </c>
      <c r="Q96" s="26" t="s">
        <v>3166</v>
      </c>
      <c r="R96" s="26" t="s">
        <v>3166</v>
      </c>
      <c r="S96" s="26" t="s">
        <v>3166</v>
      </c>
      <c r="T96" s="458"/>
      <c r="U96" s="26" t="s">
        <v>3166</v>
      </c>
      <c r="V96" s="26" t="s">
        <v>3166</v>
      </c>
      <c r="W96" s="26" t="s">
        <v>3166</v>
      </c>
      <c r="X96" s="26" t="s">
        <v>3166</v>
      </c>
      <c r="Y96" s="26" t="s">
        <v>3167</v>
      </c>
    </row>
    <row r="97" spans="4:25" x14ac:dyDescent="0.35">
      <c r="D97" s="432" t="s">
        <v>3208</v>
      </c>
      <c r="E97" s="433"/>
      <c r="F97" s="461"/>
      <c r="G97" s="26" t="s">
        <v>3166</v>
      </c>
      <c r="H97" s="26" t="s">
        <v>3166</v>
      </c>
      <c r="I97" s="26" t="s">
        <v>3166</v>
      </c>
      <c r="J97" s="26" t="s">
        <v>3166</v>
      </c>
      <c r="K97" s="26" t="s">
        <v>3166</v>
      </c>
      <c r="L97" s="26" t="s">
        <v>3166</v>
      </c>
      <c r="M97" s="461"/>
      <c r="N97" s="26" t="s">
        <v>3167</v>
      </c>
      <c r="O97" s="26" t="s">
        <v>3167</v>
      </c>
      <c r="P97" s="26" t="s">
        <v>3181</v>
      </c>
      <c r="Q97" s="26" t="s">
        <v>3166</v>
      </c>
      <c r="R97" s="26" t="s">
        <v>3167</v>
      </c>
      <c r="S97" s="26" t="s">
        <v>3166</v>
      </c>
      <c r="T97" s="458"/>
      <c r="U97" s="26" t="s">
        <v>3167</v>
      </c>
      <c r="V97" s="26" t="s">
        <v>3166</v>
      </c>
      <c r="W97" s="26" t="s">
        <v>3166</v>
      </c>
      <c r="X97" s="26" t="s">
        <v>3166</v>
      </c>
      <c r="Y97" s="26" t="s">
        <v>3167</v>
      </c>
    </row>
    <row r="98" spans="4:25" x14ac:dyDescent="0.35">
      <c r="D98" s="432" t="s">
        <v>3165</v>
      </c>
      <c r="E98" s="433"/>
      <c r="F98" s="461"/>
      <c r="G98" s="26" t="s">
        <v>3167</v>
      </c>
      <c r="H98" s="26" t="s">
        <v>3167</v>
      </c>
      <c r="I98" s="26" t="s">
        <v>3167</v>
      </c>
      <c r="J98" s="26" t="s">
        <v>3167</v>
      </c>
      <c r="K98" s="26" t="s">
        <v>3167</v>
      </c>
      <c r="L98" s="26" t="s">
        <v>3167</v>
      </c>
      <c r="M98" s="461"/>
      <c r="N98" s="26" t="s">
        <v>3167</v>
      </c>
      <c r="O98" s="26" t="s">
        <v>3167</v>
      </c>
      <c r="P98" s="26" t="s">
        <v>3167</v>
      </c>
      <c r="Q98" s="26" t="s">
        <v>3167</v>
      </c>
      <c r="R98" s="26" t="s">
        <v>3167</v>
      </c>
      <c r="S98" s="26" t="s">
        <v>3166</v>
      </c>
      <c r="T98" s="458"/>
      <c r="U98" s="26" t="s">
        <v>3167</v>
      </c>
      <c r="V98" s="26" t="s">
        <v>3167</v>
      </c>
      <c r="W98" s="26" t="s">
        <v>3167</v>
      </c>
      <c r="X98" s="26" t="s">
        <v>3167</v>
      </c>
      <c r="Y98" s="26" t="s">
        <v>3167</v>
      </c>
    </row>
    <row r="99" spans="4:25" x14ac:dyDescent="0.35">
      <c r="D99" s="432" t="s">
        <v>3169</v>
      </c>
      <c r="E99" s="433"/>
      <c r="F99" s="461"/>
      <c r="G99" s="26" t="s">
        <v>3167</v>
      </c>
      <c r="H99" s="26" t="s">
        <v>3167</v>
      </c>
      <c r="I99" s="26" t="s">
        <v>3167</v>
      </c>
      <c r="J99" s="26" t="s">
        <v>3167</v>
      </c>
      <c r="K99" s="26" t="s">
        <v>3166</v>
      </c>
      <c r="L99" s="26" t="s">
        <v>3167</v>
      </c>
      <c r="M99" s="461"/>
      <c r="N99" s="26" t="s">
        <v>3167</v>
      </c>
      <c r="O99" s="26" t="s">
        <v>3167</v>
      </c>
      <c r="P99" s="26" t="s">
        <v>3167</v>
      </c>
      <c r="Q99" s="26" t="s">
        <v>3167</v>
      </c>
      <c r="R99" s="26" t="s">
        <v>3167</v>
      </c>
      <c r="S99" s="26" t="s">
        <v>3167</v>
      </c>
      <c r="T99" s="458"/>
      <c r="U99" s="26" t="s">
        <v>3167</v>
      </c>
      <c r="V99" s="26" t="s">
        <v>3167</v>
      </c>
      <c r="W99" s="26" t="s">
        <v>3167</v>
      </c>
      <c r="X99" s="26" t="s">
        <v>3167</v>
      </c>
      <c r="Y99" s="26" t="s">
        <v>3167</v>
      </c>
    </row>
    <row r="100" spans="4:25" x14ac:dyDescent="0.35">
      <c r="D100" s="432" t="s">
        <v>3170</v>
      </c>
      <c r="E100" s="433"/>
      <c r="F100" s="461"/>
      <c r="G100" s="26" t="s">
        <v>3167</v>
      </c>
      <c r="H100" s="26" t="s">
        <v>3167</v>
      </c>
      <c r="I100" s="26" t="s">
        <v>3167</v>
      </c>
      <c r="J100" s="26" t="s">
        <v>3167</v>
      </c>
      <c r="K100" s="26" t="s">
        <v>3167</v>
      </c>
      <c r="L100" s="26" t="s">
        <v>3167</v>
      </c>
      <c r="M100" s="461"/>
      <c r="N100" s="26" t="s">
        <v>3167</v>
      </c>
      <c r="O100" s="26" t="s">
        <v>3181</v>
      </c>
      <c r="P100" s="26" t="s">
        <v>3181</v>
      </c>
      <c r="Q100" s="26" t="s">
        <v>3167</v>
      </c>
      <c r="R100" s="26" t="s">
        <v>3167</v>
      </c>
      <c r="S100" s="26" t="s">
        <v>3167</v>
      </c>
      <c r="T100" s="458"/>
      <c r="U100" s="26" t="s">
        <v>3167</v>
      </c>
      <c r="V100" s="26" t="s">
        <v>3167</v>
      </c>
      <c r="W100" s="26" t="s">
        <v>3167</v>
      </c>
      <c r="X100" s="26" t="s">
        <v>3167</v>
      </c>
      <c r="Y100" s="26" t="s">
        <v>3167</v>
      </c>
    </row>
    <row r="101" spans="4:25" x14ac:dyDescent="0.35">
      <c r="D101" s="432" t="s">
        <v>3171</v>
      </c>
      <c r="E101" s="433"/>
      <c r="F101" s="461"/>
      <c r="G101" s="26" t="s">
        <v>3166</v>
      </c>
      <c r="H101" s="26" t="s">
        <v>3167</v>
      </c>
      <c r="I101" s="26" t="s">
        <v>3167</v>
      </c>
      <c r="J101" s="26" t="s">
        <v>3167</v>
      </c>
      <c r="K101" s="26" t="s">
        <v>3167</v>
      </c>
      <c r="L101" s="26" t="s">
        <v>3167</v>
      </c>
      <c r="M101" s="461"/>
      <c r="N101" s="26" t="s">
        <v>3167</v>
      </c>
      <c r="O101" s="26" t="s">
        <v>3167</v>
      </c>
      <c r="P101" s="26" t="s">
        <v>3166</v>
      </c>
      <c r="Q101" s="26" t="s">
        <v>3167</v>
      </c>
      <c r="R101" s="26" t="s">
        <v>3167</v>
      </c>
      <c r="S101" s="26" t="s">
        <v>3166</v>
      </c>
      <c r="T101" s="458"/>
      <c r="U101" s="26" t="s">
        <v>3167</v>
      </c>
      <c r="V101" s="26" t="s">
        <v>3167</v>
      </c>
      <c r="W101" s="26" t="s">
        <v>3166</v>
      </c>
      <c r="X101" s="26" t="s">
        <v>3167</v>
      </c>
      <c r="Y101" s="26" t="s">
        <v>3167</v>
      </c>
    </row>
    <row r="102" spans="4:25" x14ac:dyDescent="0.35">
      <c r="D102" s="432" t="s">
        <v>3172</v>
      </c>
      <c r="E102" s="433"/>
      <c r="F102" s="461"/>
      <c r="G102" s="26" t="s">
        <v>3166</v>
      </c>
      <c r="H102" s="26" t="s">
        <v>3166</v>
      </c>
      <c r="I102" s="26" t="s">
        <v>3166</v>
      </c>
      <c r="J102" s="26" t="s">
        <v>3166</v>
      </c>
      <c r="K102" s="26" t="s">
        <v>3166</v>
      </c>
      <c r="L102" s="26" t="s">
        <v>3166</v>
      </c>
      <c r="M102" s="461"/>
      <c r="N102" s="26" t="s">
        <v>3166</v>
      </c>
      <c r="O102" s="26" t="s">
        <v>3167</v>
      </c>
      <c r="P102" s="26" t="s">
        <v>3166</v>
      </c>
      <c r="Q102" s="26" t="s">
        <v>3166</v>
      </c>
      <c r="R102" s="26" t="s">
        <v>3166</v>
      </c>
      <c r="S102" s="26" t="s">
        <v>3166</v>
      </c>
      <c r="T102" s="458"/>
      <c r="U102" s="26" t="s">
        <v>3166</v>
      </c>
      <c r="V102" s="26" t="s">
        <v>3166</v>
      </c>
      <c r="W102" s="26" t="s">
        <v>3166</v>
      </c>
      <c r="X102" s="26" t="s">
        <v>3166</v>
      </c>
      <c r="Y102" s="26" t="s">
        <v>3166</v>
      </c>
    </row>
    <row r="103" spans="4:25" x14ac:dyDescent="0.35">
      <c r="D103" s="44" t="s">
        <v>3188</v>
      </c>
      <c r="E103" s="44"/>
      <c r="F103" s="461"/>
      <c r="G103" s="26" t="s">
        <v>3167</v>
      </c>
      <c r="H103" s="26" t="s">
        <v>3167</v>
      </c>
      <c r="I103" s="26" t="s">
        <v>3167</v>
      </c>
      <c r="J103" s="26" t="s">
        <v>3167</v>
      </c>
      <c r="K103" s="26" t="s">
        <v>3167</v>
      </c>
      <c r="L103" s="26" t="s">
        <v>3167</v>
      </c>
      <c r="M103" s="461"/>
      <c r="N103" s="26" t="s">
        <v>3166</v>
      </c>
      <c r="O103" s="26" t="s">
        <v>3167</v>
      </c>
      <c r="P103" s="26" t="s">
        <v>3181</v>
      </c>
      <c r="Q103" s="26" t="s">
        <v>3167</v>
      </c>
      <c r="R103" s="26" t="s">
        <v>3167</v>
      </c>
      <c r="S103" s="26" t="s">
        <v>3167</v>
      </c>
      <c r="T103" s="458"/>
      <c r="U103" s="26" t="s">
        <v>3167</v>
      </c>
      <c r="V103" s="26" t="s">
        <v>3166</v>
      </c>
      <c r="W103" s="26" t="s">
        <v>3166</v>
      </c>
      <c r="X103" s="26" t="s">
        <v>3167</v>
      </c>
      <c r="Y103" s="26" t="s">
        <v>3181</v>
      </c>
    </row>
    <row r="104" spans="4:25" x14ac:dyDescent="0.35">
      <c r="D104" s="432" t="s">
        <v>17</v>
      </c>
      <c r="E104" s="433"/>
      <c r="F104" s="461"/>
      <c r="G104" s="26" t="s">
        <v>3167</v>
      </c>
      <c r="H104" s="26" t="s">
        <v>3167</v>
      </c>
      <c r="I104" s="26" t="s">
        <v>3167</v>
      </c>
      <c r="J104" s="26" t="s">
        <v>3167</v>
      </c>
      <c r="K104" s="26" t="s">
        <v>3167</v>
      </c>
      <c r="L104" s="26" t="s">
        <v>3167</v>
      </c>
      <c r="M104" s="461"/>
      <c r="N104" s="26" t="s">
        <v>3167</v>
      </c>
      <c r="O104" s="26" t="s">
        <v>3167</v>
      </c>
      <c r="P104" s="26" t="s">
        <v>3167</v>
      </c>
      <c r="Q104" s="26" t="s">
        <v>3167</v>
      </c>
      <c r="R104" s="26" t="s">
        <v>3167</v>
      </c>
      <c r="S104" s="26" t="s">
        <v>3167</v>
      </c>
      <c r="T104" s="458"/>
      <c r="U104" s="26" t="s">
        <v>3167</v>
      </c>
      <c r="V104" s="26" t="s">
        <v>3167</v>
      </c>
      <c r="W104" s="26" t="s">
        <v>3167</v>
      </c>
      <c r="X104" s="26" t="s">
        <v>3167</v>
      </c>
      <c r="Y104" s="26" t="s">
        <v>3167</v>
      </c>
    </row>
    <row r="105" spans="4:25" x14ac:dyDescent="0.35">
      <c r="D105" s="463" t="s">
        <v>3173</v>
      </c>
      <c r="E105" s="10" t="s">
        <v>3174</v>
      </c>
      <c r="F105" s="461"/>
      <c r="G105" s="26" t="s">
        <v>3167</v>
      </c>
      <c r="H105" s="26" t="s">
        <v>3167</v>
      </c>
      <c r="I105" s="26" t="s">
        <v>3167</v>
      </c>
      <c r="J105" s="26" t="s">
        <v>3167</v>
      </c>
      <c r="K105" s="26" t="s">
        <v>3166</v>
      </c>
      <c r="L105" s="26" t="s">
        <v>3167</v>
      </c>
      <c r="M105" s="461"/>
      <c r="N105" s="26" t="s">
        <v>3167</v>
      </c>
      <c r="O105" s="26" t="s">
        <v>3181</v>
      </c>
      <c r="P105" s="26" t="s">
        <v>3167</v>
      </c>
      <c r="Q105" s="26" t="s">
        <v>3167</v>
      </c>
      <c r="R105" s="26" t="s">
        <v>3166</v>
      </c>
      <c r="S105" s="26" t="s">
        <v>3166</v>
      </c>
      <c r="T105" s="458"/>
      <c r="U105" s="26" t="s">
        <v>3167</v>
      </c>
      <c r="V105" s="26" t="s">
        <v>3166</v>
      </c>
      <c r="W105" s="26" t="s">
        <v>3167</v>
      </c>
      <c r="X105" s="26" t="s">
        <v>3167</v>
      </c>
      <c r="Y105" s="26" t="s">
        <v>3167</v>
      </c>
    </row>
    <row r="106" spans="4:25" x14ac:dyDescent="0.35">
      <c r="D106" s="464"/>
      <c r="E106" s="10" t="s">
        <v>3178</v>
      </c>
      <c r="F106" s="461"/>
      <c r="G106" s="26" t="s">
        <v>3167</v>
      </c>
      <c r="H106" s="26" t="s">
        <v>3167</v>
      </c>
      <c r="I106" s="26" t="s">
        <v>3167</v>
      </c>
      <c r="J106" s="26" t="s">
        <v>3167</v>
      </c>
      <c r="K106" s="26" t="s">
        <v>3167</v>
      </c>
      <c r="L106" s="26" t="s">
        <v>3167</v>
      </c>
      <c r="M106" s="461"/>
      <c r="N106" s="26" t="s">
        <v>3167</v>
      </c>
      <c r="O106" s="26" t="s">
        <v>3181</v>
      </c>
      <c r="P106" s="26" t="s">
        <v>3166</v>
      </c>
      <c r="Q106" s="26" t="s">
        <v>3167</v>
      </c>
      <c r="R106" s="26" t="s">
        <v>3167</v>
      </c>
      <c r="S106" s="26" t="s">
        <v>3166</v>
      </c>
      <c r="T106" s="458"/>
      <c r="U106" s="26" t="s">
        <v>3166</v>
      </c>
      <c r="V106" s="26" t="s">
        <v>3166</v>
      </c>
      <c r="W106" s="26" t="s">
        <v>3166</v>
      </c>
      <c r="X106" s="26" t="s">
        <v>3167</v>
      </c>
      <c r="Y106" s="26" t="s">
        <v>3167</v>
      </c>
    </row>
    <row r="107" spans="4:25" x14ac:dyDescent="0.35">
      <c r="D107" s="465"/>
      <c r="E107" s="10" t="s">
        <v>3176</v>
      </c>
      <c r="F107" s="462"/>
      <c r="G107" s="26" t="s">
        <v>3167</v>
      </c>
      <c r="H107" s="26" t="s">
        <v>3167</v>
      </c>
      <c r="I107" s="26" t="s">
        <v>3167</v>
      </c>
      <c r="J107" s="26" t="s">
        <v>3167</v>
      </c>
      <c r="K107" s="26" t="s">
        <v>3167</v>
      </c>
      <c r="L107" s="26" t="s">
        <v>3167</v>
      </c>
      <c r="M107" s="462"/>
      <c r="N107" s="26" t="s">
        <v>3167</v>
      </c>
      <c r="O107" s="26" t="s">
        <v>3181</v>
      </c>
      <c r="P107" s="26" t="s">
        <v>3167</v>
      </c>
      <c r="Q107" s="26" t="s">
        <v>3167</v>
      </c>
      <c r="R107" s="26" t="s">
        <v>3167</v>
      </c>
      <c r="S107" s="26" t="s">
        <v>3167</v>
      </c>
      <c r="T107" s="459"/>
      <c r="U107" s="26" t="s">
        <v>3167</v>
      </c>
      <c r="V107" s="26" t="s">
        <v>3167</v>
      </c>
      <c r="W107" s="26" t="s">
        <v>3167</v>
      </c>
      <c r="X107" s="26" t="s">
        <v>3167</v>
      </c>
      <c r="Y107" s="26" t="s">
        <v>3167</v>
      </c>
    </row>
    <row r="108" spans="4:25" x14ac:dyDescent="0.35">
      <c r="O108" s="26"/>
    </row>
    <row r="109" spans="4:25" x14ac:dyDescent="0.35">
      <c r="J109" s="430"/>
      <c r="K109" s="431"/>
      <c r="O109" s="26"/>
    </row>
    <row r="110" spans="4:25" x14ac:dyDescent="0.35">
      <c r="J110" s="432"/>
      <c r="K110" s="433"/>
    </row>
    <row r="111" spans="4:25" x14ac:dyDescent="0.35">
      <c r="J111" s="432"/>
      <c r="K111" s="433"/>
    </row>
    <row r="112" spans="4:25" x14ac:dyDescent="0.35">
      <c r="J112" s="432"/>
      <c r="K112" s="433"/>
    </row>
    <row r="113" spans="4:11" x14ac:dyDescent="0.35">
      <c r="J113" s="432"/>
      <c r="K113" s="433"/>
    </row>
    <row r="114" spans="4:11" x14ac:dyDescent="0.35">
      <c r="J114" s="432"/>
      <c r="K114" s="433"/>
    </row>
    <row r="115" spans="4:11" x14ac:dyDescent="0.35">
      <c r="J115" s="432"/>
      <c r="K115" s="433"/>
    </row>
    <row r="116" spans="4:11" x14ac:dyDescent="0.35">
      <c r="J116" s="432"/>
      <c r="K116" s="433"/>
    </row>
    <row r="117" spans="4:11" x14ac:dyDescent="0.35">
      <c r="J117" s="432"/>
      <c r="K117" s="433"/>
    </row>
    <row r="118" spans="4:11" x14ac:dyDescent="0.35">
      <c r="D118" s="430" t="s">
        <v>3164</v>
      </c>
      <c r="E118" s="431"/>
      <c r="F118" s="26">
        <v>44687</v>
      </c>
      <c r="G118" s="26">
        <v>44694</v>
      </c>
      <c r="J118" s="432"/>
      <c r="K118" s="433"/>
    </row>
    <row r="119" spans="4:11" x14ac:dyDescent="0.35">
      <c r="D119" s="432" t="s">
        <v>3165</v>
      </c>
      <c r="E119" s="433"/>
      <c r="F119" s="10" t="s">
        <v>3167</v>
      </c>
      <c r="G119" s="10" t="s">
        <v>3166</v>
      </c>
      <c r="J119" s="44"/>
      <c r="K119" s="44"/>
    </row>
    <row r="120" spans="4:11" x14ac:dyDescent="0.35">
      <c r="D120" s="432" t="s">
        <v>3169</v>
      </c>
      <c r="E120" s="433"/>
      <c r="F120" s="10" t="s">
        <v>3167</v>
      </c>
      <c r="G120" s="10" t="s">
        <v>3167</v>
      </c>
      <c r="J120" s="432"/>
      <c r="K120" s="433"/>
    </row>
    <row r="121" spans="4:11" x14ac:dyDescent="0.35">
      <c r="D121" s="432" t="s">
        <v>3170</v>
      </c>
      <c r="E121" s="433"/>
      <c r="F121" s="10" t="s">
        <v>3167</v>
      </c>
      <c r="G121" s="10" t="s">
        <v>3167</v>
      </c>
      <c r="J121" s="463"/>
      <c r="K121" s="10"/>
    </row>
    <row r="122" spans="4:11" x14ac:dyDescent="0.35">
      <c r="D122" s="432" t="s">
        <v>3171</v>
      </c>
      <c r="E122" s="433"/>
      <c r="F122" s="10" t="s">
        <v>3166</v>
      </c>
      <c r="G122" s="10" t="s">
        <v>3167</v>
      </c>
      <c r="J122" s="464"/>
      <c r="K122" s="10"/>
    </row>
    <row r="123" spans="4:11" x14ac:dyDescent="0.35">
      <c r="D123" s="432" t="s">
        <v>3172</v>
      </c>
      <c r="E123" s="433"/>
      <c r="F123" s="10" t="s">
        <v>3166</v>
      </c>
      <c r="G123" s="10" t="s">
        <v>3166</v>
      </c>
      <c r="J123" s="465"/>
      <c r="K123" s="10"/>
    </row>
    <row r="124" spans="4:11" x14ac:dyDescent="0.35">
      <c r="D124" s="44" t="s">
        <v>3188</v>
      </c>
      <c r="E124" s="44"/>
      <c r="F124" s="10" t="s">
        <v>3167</v>
      </c>
      <c r="G124" s="10" t="s">
        <v>3167</v>
      </c>
    </row>
    <row r="125" spans="4:11" x14ac:dyDescent="0.35">
      <c r="D125" s="421" t="s">
        <v>17</v>
      </c>
      <c r="E125" s="421"/>
      <c r="F125" s="10" t="s">
        <v>3167</v>
      </c>
      <c r="G125" s="10" t="s">
        <v>3166</v>
      </c>
    </row>
    <row r="126" spans="4:11" x14ac:dyDescent="0.35">
      <c r="D126" s="422" t="s">
        <v>3173</v>
      </c>
      <c r="E126" s="10" t="s">
        <v>3174</v>
      </c>
      <c r="F126" s="10" t="s">
        <v>3166</v>
      </c>
      <c r="G126" s="10" t="s">
        <v>3166</v>
      </c>
    </row>
    <row r="127" spans="4:11" x14ac:dyDescent="0.35">
      <c r="D127" s="422"/>
      <c r="E127" s="10" t="s">
        <v>3178</v>
      </c>
      <c r="F127" s="10" t="s">
        <v>3167</v>
      </c>
      <c r="G127" s="10" t="s">
        <v>3166</v>
      </c>
    </row>
    <row r="128" spans="4:11" x14ac:dyDescent="0.35">
      <c r="D128" s="422"/>
      <c r="E128" s="10" t="s">
        <v>3176</v>
      </c>
      <c r="F128" s="10" t="s">
        <v>3166</v>
      </c>
      <c r="G128" s="10" t="s">
        <v>3167</v>
      </c>
    </row>
    <row r="130" spans="4:15" x14ac:dyDescent="0.35">
      <c r="D130" s="430" t="s">
        <v>3164</v>
      </c>
      <c r="E130" s="431"/>
      <c r="F130" s="33">
        <v>44703</v>
      </c>
      <c r="G130" s="33">
        <v>44704</v>
      </c>
      <c r="H130" s="33">
        <v>44705</v>
      </c>
      <c r="I130" s="33">
        <v>44706</v>
      </c>
      <c r="J130" s="33">
        <v>44707</v>
      </c>
      <c r="K130" s="33">
        <v>44708</v>
      </c>
      <c r="L130" s="33">
        <v>44709</v>
      </c>
      <c r="M130" s="33">
        <v>44710</v>
      </c>
      <c r="N130" s="33">
        <v>44711</v>
      </c>
      <c r="O130" s="33">
        <v>44712</v>
      </c>
    </row>
    <row r="131" spans="4:15" x14ac:dyDescent="0.35">
      <c r="D131" s="432" t="s">
        <v>3179</v>
      </c>
      <c r="E131" s="433"/>
      <c r="F131" s="460" t="s">
        <v>3211</v>
      </c>
      <c r="G131" s="26" t="s">
        <v>3166</v>
      </c>
      <c r="H131" s="26" t="s">
        <v>3167</v>
      </c>
      <c r="I131" s="26" t="s">
        <v>3167</v>
      </c>
      <c r="J131" s="26"/>
      <c r="K131" s="26"/>
      <c r="L131" s="26"/>
      <c r="M131" s="26"/>
      <c r="N131" s="26"/>
      <c r="O131" s="26"/>
    </row>
    <row r="132" spans="4:15" x14ac:dyDescent="0.35">
      <c r="D132" s="432" t="s">
        <v>3206</v>
      </c>
      <c r="E132" s="433"/>
      <c r="F132" s="461"/>
      <c r="G132" s="26" t="s">
        <v>3167</v>
      </c>
      <c r="H132" s="26" t="s">
        <v>3167</v>
      </c>
      <c r="I132" s="26" t="s">
        <v>3167</v>
      </c>
      <c r="J132" s="26"/>
      <c r="K132" s="26"/>
      <c r="L132" s="26"/>
      <c r="M132" s="26"/>
      <c r="N132" s="26"/>
      <c r="O132" s="26"/>
    </row>
    <row r="133" spans="4:15" x14ac:dyDescent="0.35">
      <c r="D133" s="432" t="s">
        <v>3207</v>
      </c>
      <c r="E133" s="433"/>
      <c r="F133" s="461"/>
      <c r="G133" s="26" t="s">
        <v>3166</v>
      </c>
      <c r="H133" s="26" t="s">
        <v>3166</v>
      </c>
      <c r="I133" s="26" t="s">
        <v>3166</v>
      </c>
      <c r="J133" s="26"/>
      <c r="K133" s="26"/>
      <c r="L133" s="26"/>
      <c r="M133" s="26"/>
      <c r="N133" s="26"/>
      <c r="O133" s="26"/>
    </row>
    <row r="134" spans="4:15" x14ac:dyDescent="0.35">
      <c r="D134" s="432" t="s">
        <v>3208</v>
      </c>
      <c r="E134" s="433"/>
      <c r="F134" s="461"/>
      <c r="G134" s="26" t="s">
        <v>3166</v>
      </c>
      <c r="H134" s="26" t="s">
        <v>3167</v>
      </c>
      <c r="I134" s="26" t="s">
        <v>3167</v>
      </c>
      <c r="J134" s="26"/>
      <c r="K134" s="26"/>
      <c r="L134" s="26"/>
      <c r="M134" s="26"/>
      <c r="N134" s="26"/>
      <c r="O134" s="26"/>
    </row>
    <row r="135" spans="4:15" x14ac:dyDescent="0.35">
      <c r="D135" s="432" t="s">
        <v>3165</v>
      </c>
      <c r="E135" s="433"/>
      <c r="F135" s="461"/>
      <c r="G135" s="26" t="s">
        <v>3167</v>
      </c>
      <c r="H135" s="26" t="s">
        <v>3167</v>
      </c>
      <c r="I135" s="26" t="s">
        <v>3167</v>
      </c>
      <c r="J135" s="26"/>
      <c r="K135" s="26"/>
      <c r="L135" s="26"/>
      <c r="M135" s="26"/>
      <c r="N135" s="26"/>
      <c r="O135" s="26"/>
    </row>
    <row r="136" spans="4:15" x14ac:dyDescent="0.35">
      <c r="D136" s="432" t="s">
        <v>3169</v>
      </c>
      <c r="E136" s="433"/>
      <c r="F136" s="461"/>
      <c r="G136" s="26" t="s">
        <v>3167</v>
      </c>
      <c r="H136" s="26" t="s">
        <v>3167</v>
      </c>
      <c r="I136" s="26" t="s">
        <v>3167</v>
      </c>
      <c r="J136" s="26"/>
      <c r="K136" s="26"/>
      <c r="L136" s="26"/>
      <c r="M136" s="26"/>
      <c r="N136" s="26"/>
      <c r="O136" s="26"/>
    </row>
    <row r="137" spans="4:15" x14ac:dyDescent="0.35">
      <c r="D137" s="432" t="s">
        <v>3170</v>
      </c>
      <c r="E137" s="433"/>
      <c r="F137" s="461"/>
      <c r="G137" s="26" t="s">
        <v>3167</v>
      </c>
      <c r="H137" s="26" t="s">
        <v>3167</v>
      </c>
      <c r="I137" s="26" t="s">
        <v>3167</v>
      </c>
      <c r="J137" s="26"/>
      <c r="K137" s="26"/>
      <c r="L137" s="26"/>
      <c r="M137" s="26"/>
      <c r="N137" s="26"/>
      <c r="O137" s="26"/>
    </row>
    <row r="138" spans="4:15" x14ac:dyDescent="0.35">
      <c r="D138" s="432" t="s">
        <v>3171</v>
      </c>
      <c r="E138" s="433"/>
      <c r="F138" s="461"/>
      <c r="G138" s="26" t="s">
        <v>3167</v>
      </c>
      <c r="H138" s="26" t="s">
        <v>3167</v>
      </c>
      <c r="I138" s="26" t="s">
        <v>3167</v>
      </c>
      <c r="J138" s="26"/>
      <c r="K138" s="26"/>
      <c r="L138" s="26"/>
      <c r="M138" s="26"/>
      <c r="N138" s="26"/>
      <c r="O138" s="26"/>
    </row>
    <row r="139" spans="4:15" x14ac:dyDescent="0.35">
      <c r="D139" s="432" t="s">
        <v>3172</v>
      </c>
      <c r="E139" s="433"/>
      <c r="F139" s="461"/>
      <c r="G139" s="26" t="s">
        <v>3166</v>
      </c>
      <c r="H139" s="26" t="s">
        <v>3166</v>
      </c>
      <c r="I139" s="26" t="s">
        <v>3166</v>
      </c>
      <c r="J139" s="26"/>
      <c r="K139" s="26"/>
      <c r="L139" s="26"/>
      <c r="M139" s="26"/>
      <c r="N139" s="26"/>
      <c r="O139" s="26"/>
    </row>
    <row r="140" spans="4:15" x14ac:dyDescent="0.35">
      <c r="D140" s="44" t="s">
        <v>3188</v>
      </c>
      <c r="E140" s="44"/>
      <c r="F140" s="461"/>
      <c r="G140" s="26" t="s">
        <v>3167</v>
      </c>
      <c r="H140" s="26" t="s">
        <v>3167</v>
      </c>
      <c r="I140" s="26" t="s">
        <v>3167</v>
      </c>
      <c r="J140" s="26"/>
      <c r="K140" s="26"/>
      <c r="L140" s="26"/>
      <c r="M140" s="26"/>
      <c r="N140" s="26"/>
      <c r="O140" s="26"/>
    </row>
    <row r="141" spans="4:15" x14ac:dyDescent="0.35">
      <c r="D141" s="432" t="s">
        <v>17</v>
      </c>
      <c r="E141" s="433"/>
      <c r="F141" s="461"/>
      <c r="G141" s="26" t="s">
        <v>3167</v>
      </c>
      <c r="H141" s="26" t="s">
        <v>3167</v>
      </c>
      <c r="I141" s="26" t="s">
        <v>3166</v>
      </c>
      <c r="J141" s="26"/>
      <c r="K141" s="26"/>
      <c r="L141" s="26"/>
      <c r="M141" s="26"/>
      <c r="N141" s="26"/>
      <c r="O141" s="26"/>
    </row>
    <row r="142" spans="4:15" x14ac:dyDescent="0.35">
      <c r="D142" s="463" t="s">
        <v>3173</v>
      </c>
      <c r="E142" s="10" t="s">
        <v>3174</v>
      </c>
      <c r="F142" s="461"/>
      <c r="G142" s="26" t="s">
        <v>3167</v>
      </c>
      <c r="H142" s="26" t="s">
        <v>3167</v>
      </c>
      <c r="I142" s="26" t="s">
        <v>3167</v>
      </c>
      <c r="J142" s="26"/>
      <c r="K142" s="26"/>
      <c r="L142" s="26"/>
      <c r="M142" s="26"/>
      <c r="N142" s="26"/>
      <c r="O142" s="26"/>
    </row>
    <row r="143" spans="4:15" x14ac:dyDescent="0.35">
      <c r="D143" s="464"/>
      <c r="E143" s="10" t="s">
        <v>3178</v>
      </c>
      <c r="F143" s="461"/>
      <c r="G143" s="26" t="s">
        <v>3166</v>
      </c>
      <c r="H143" s="26" t="s">
        <v>3166</v>
      </c>
      <c r="I143" s="26" t="s">
        <v>3166</v>
      </c>
      <c r="J143" s="26"/>
      <c r="K143" s="26"/>
      <c r="L143" s="26"/>
      <c r="M143" s="26"/>
      <c r="N143" s="26"/>
      <c r="O143" s="26"/>
    </row>
    <row r="144" spans="4:15" x14ac:dyDescent="0.35">
      <c r="D144" s="465"/>
      <c r="E144" s="10" t="s">
        <v>3176</v>
      </c>
      <c r="F144" s="462"/>
      <c r="G144" s="26" t="s">
        <v>3167</v>
      </c>
      <c r="H144" s="26" t="s">
        <v>3167</v>
      </c>
      <c r="I144" s="26" t="s">
        <v>3167</v>
      </c>
      <c r="J144" s="26"/>
      <c r="K144" s="26"/>
      <c r="L144" s="26"/>
      <c r="M144" s="26"/>
      <c r="N144" s="26"/>
      <c r="O144" s="26"/>
    </row>
    <row r="147" spans="4:20" x14ac:dyDescent="0.35">
      <c r="D147" s="425" t="s">
        <v>3164</v>
      </c>
      <c r="E147" s="425"/>
      <c r="F147" s="26">
        <v>44722</v>
      </c>
      <c r="G147" s="26">
        <v>44723</v>
      </c>
      <c r="H147" s="26">
        <v>44724</v>
      </c>
      <c r="I147" s="26">
        <v>44725</v>
      </c>
      <c r="J147" s="26">
        <v>44726</v>
      </c>
      <c r="K147" s="26">
        <v>44727</v>
      </c>
      <c r="L147" s="26">
        <v>44728</v>
      </c>
      <c r="M147" s="26">
        <v>44729</v>
      </c>
      <c r="N147" s="26">
        <v>44730</v>
      </c>
      <c r="O147" s="26">
        <v>44731</v>
      </c>
      <c r="P147" s="26">
        <v>44732</v>
      </c>
      <c r="Q147" s="26">
        <v>44733</v>
      </c>
      <c r="R147" s="26">
        <v>44734</v>
      </c>
      <c r="S147" s="26">
        <v>44735</v>
      </c>
      <c r="T147" s="26">
        <v>44736</v>
      </c>
    </row>
    <row r="148" spans="4:20" ht="15" customHeight="1" x14ac:dyDescent="0.35">
      <c r="D148" s="421" t="s">
        <v>3179</v>
      </c>
      <c r="E148" s="421"/>
      <c r="F148" s="26" t="s">
        <v>3209</v>
      </c>
      <c r="G148" s="26" t="s">
        <v>3209</v>
      </c>
      <c r="H148" s="454" t="s">
        <v>3211</v>
      </c>
      <c r="I148" s="26" t="s">
        <v>3167</v>
      </c>
      <c r="J148" s="26" t="s">
        <v>3167</v>
      </c>
      <c r="K148" s="26" t="s">
        <v>3167</v>
      </c>
      <c r="L148" s="26" t="s">
        <v>3167</v>
      </c>
      <c r="M148" s="26" t="s">
        <v>3167</v>
      </c>
      <c r="N148" s="26" t="s">
        <v>3167</v>
      </c>
      <c r="O148" s="460" t="s">
        <v>3180</v>
      </c>
      <c r="P148" s="39" t="s">
        <v>3167</v>
      </c>
      <c r="Q148" s="460" t="s">
        <v>3212</v>
      </c>
      <c r="R148" s="26" t="s">
        <v>3167</v>
      </c>
      <c r="S148" s="26" t="s">
        <v>3167</v>
      </c>
      <c r="T148" s="26" t="s">
        <v>3167</v>
      </c>
    </row>
    <row r="149" spans="4:20" x14ac:dyDescent="0.35">
      <c r="D149" s="421" t="s">
        <v>3206</v>
      </c>
      <c r="E149" s="421"/>
      <c r="F149" s="26" t="s">
        <v>3167</v>
      </c>
      <c r="G149" s="26" t="s">
        <v>3166</v>
      </c>
      <c r="H149" s="454"/>
      <c r="I149" s="26" t="s">
        <v>3167</v>
      </c>
      <c r="J149" s="26" t="s">
        <v>3166</v>
      </c>
      <c r="K149" s="26" t="s">
        <v>3167</v>
      </c>
      <c r="L149" s="26" t="s">
        <v>3167</v>
      </c>
      <c r="M149" s="26" t="s">
        <v>3167</v>
      </c>
      <c r="N149" s="26" t="s">
        <v>3166</v>
      </c>
      <c r="O149" s="461"/>
      <c r="P149" s="39" t="s">
        <v>3166</v>
      </c>
      <c r="Q149" s="461"/>
      <c r="R149" s="26" t="s">
        <v>3166</v>
      </c>
      <c r="S149" s="26" t="s">
        <v>3166</v>
      </c>
      <c r="T149" s="26" t="s">
        <v>3166</v>
      </c>
    </row>
    <row r="150" spans="4:20" x14ac:dyDescent="0.35">
      <c r="D150" s="421" t="s">
        <v>3207</v>
      </c>
      <c r="E150" s="421"/>
      <c r="F150" s="26" t="s">
        <v>3166</v>
      </c>
      <c r="G150" s="26" t="s">
        <v>3167</v>
      </c>
      <c r="H150" s="454"/>
      <c r="I150" s="26" t="s">
        <v>3166</v>
      </c>
      <c r="J150" s="26" t="s">
        <v>3166</v>
      </c>
      <c r="K150" s="26" t="s">
        <v>3166</v>
      </c>
      <c r="L150" s="26" t="s">
        <v>3166</v>
      </c>
      <c r="M150" s="26" t="s">
        <v>3166</v>
      </c>
      <c r="N150" s="26" t="s">
        <v>3166</v>
      </c>
      <c r="O150" s="461"/>
      <c r="P150" s="39" t="s">
        <v>3166</v>
      </c>
      <c r="Q150" s="461"/>
      <c r="R150" s="26" t="s">
        <v>3166</v>
      </c>
      <c r="S150" s="26" t="s">
        <v>3166</v>
      </c>
      <c r="T150" s="26" t="s">
        <v>3166</v>
      </c>
    </row>
    <row r="151" spans="4:20" x14ac:dyDescent="0.35">
      <c r="D151" s="421" t="s">
        <v>3208</v>
      </c>
      <c r="E151" s="421"/>
      <c r="F151" s="26" t="s">
        <v>3166</v>
      </c>
      <c r="G151" s="26" t="s">
        <v>3166</v>
      </c>
      <c r="H151" s="454"/>
      <c r="I151" s="26" t="s">
        <v>3166</v>
      </c>
      <c r="J151" s="26" t="s">
        <v>3166</v>
      </c>
      <c r="K151" s="26" t="s">
        <v>3166</v>
      </c>
      <c r="L151" s="26" t="s">
        <v>3166</v>
      </c>
      <c r="M151" s="26" t="s">
        <v>3166</v>
      </c>
      <c r="N151" s="26" t="s">
        <v>3166</v>
      </c>
      <c r="O151" s="461"/>
      <c r="P151" s="33" t="s">
        <v>3167</v>
      </c>
      <c r="Q151" s="461"/>
      <c r="R151" s="26" t="s">
        <v>3167</v>
      </c>
      <c r="S151" s="26" t="s">
        <v>3166</v>
      </c>
      <c r="T151" s="26" t="s">
        <v>3166</v>
      </c>
    </row>
    <row r="152" spans="4:20" x14ac:dyDescent="0.35">
      <c r="D152" s="421" t="s">
        <v>3165</v>
      </c>
      <c r="E152" s="421"/>
      <c r="F152" s="26" t="s">
        <v>3167</v>
      </c>
      <c r="G152" s="26" t="s">
        <v>3167</v>
      </c>
      <c r="H152" s="454"/>
      <c r="I152" s="26" t="s">
        <v>3167</v>
      </c>
      <c r="J152" s="26" t="s">
        <v>3167</v>
      </c>
      <c r="K152" s="26" t="s">
        <v>3167</v>
      </c>
      <c r="L152" s="26" t="s">
        <v>3167</v>
      </c>
      <c r="M152" s="26" t="s">
        <v>3167</v>
      </c>
      <c r="N152" s="26" t="s">
        <v>3167</v>
      </c>
      <c r="O152" s="461"/>
      <c r="P152" s="33" t="s">
        <v>3167</v>
      </c>
      <c r="Q152" s="461"/>
      <c r="R152" s="26" t="s">
        <v>3167</v>
      </c>
      <c r="S152" s="26" t="s">
        <v>3167</v>
      </c>
      <c r="T152" s="26" t="s">
        <v>3167</v>
      </c>
    </row>
    <row r="153" spans="4:20" x14ac:dyDescent="0.35">
      <c r="D153" s="421" t="s">
        <v>3169</v>
      </c>
      <c r="E153" s="421"/>
      <c r="F153" s="26" t="s">
        <v>3167</v>
      </c>
      <c r="G153" s="26" t="s">
        <v>3167</v>
      </c>
      <c r="H153" s="454"/>
      <c r="I153" s="26" t="s">
        <v>3167</v>
      </c>
      <c r="J153" s="26" t="s">
        <v>3167</v>
      </c>
      <c r="K153" s="26" t="s">
        <v>3167</v>
      </c>
      <c r="L153" s="26" t="s">
        <v>3167</v>
      </c>
      <c r="M153" s="26" t="s">
        <v>3167</v>
      </c>
      <c r="N153" s="26" t="s">
        <v>3167</v>
      </c>
      <c r="O153" s="461"/>
      <c r="P153" s="33" t="s">
        <v>3167</v>
      </c>
      <c r="Q153" s="461"/>
      <c r="R153" s="26" t="s">
        <v>3167</v>
      </c>
      <c r="S153" s="26" t="s">
        <v>3167</v>
      </c>
      <c r="T153" s="26" t="s">
        <v>3167</v>
      </c>
    </row>
    <row r="154" spans="4:20" x14ac:dyDescent="0.35">
      <c r="D154" s="421" t="s">
        <v>3170</v>
      </c>
      <c r="E154" s="421"/>
      <c r="F154" s="26" t="s">
        <v>3167</v>
      </c>
      <c r="G154" s="26" t="s">
        <v>3167</v>
      </c>
      <c r="H154" s="454"/>
      <c r="I154" s="26" t="s">
        <v>3167</v>
      </c>
      <c r="J154" s="26" t="s">
        <v>3167</v>
      </c>
      <c r="K154" s="26" t="s">
        <v>3167</v>
      </c>
      <c r="L154" s="26" t="s">
        <v>3167</v>
      </c>
      <c r="M154" s="26" t="s">
        <v>3167</v>
      </c>
      <c r="N154" s="26" t="s">
        <v>3167</v>
      </c>
      <c r="O154" s="461"/>
      <c r="P154" s="33" t="s">
        <v>3167</v>
      </c>
      <c r="Q154" s="461"/>
      <c r="R154" s="26" t="s">
        <v>3167</v>
      </c>
      <c r="S154" s="26" t="s">
        <v>3167</v>
      </c>
      <c r="T154" s="26" t="s">
        <v>3167</v>
      </c>
    </row>
    <row r="155" spans="4:20" x14ac:dyDescent="0.35">
      <c r="D155" s="421" t="s">
        <v>3171</v>
      </c>
      <c r="E155" s="421"/>
      <c r="F155" s="26" t="s">
        <v>3167</v>
      </c>
      <c r="G155" s="26" t="s">
        <v>3167</v>
      </c>
      <c r="H155" s="454"/>
      <c r="I155" s="26" t="s">
        <v>3167</v>
      </c>
      <c r="J155" s="26" t="s">
        <v>3167</v>
      </c>
      <c r="K155" s="26" t="s">
        <v>3167</v>
      </c>
      <c r="L155" s="26" t="s">
        <v>3167</v>
      </c>
      <c r="M155" s="26" t="s">
        <v>3166</v>
      </c>
      <c r="N155" s="26" t="s">
        <v>3167</v>
      </c>
      <c r="O155" s="461"/>
      <c r="P155" s="33" t="s">
        <v>3167</v>
      </c>
      <c r="Q155" s="461"/>
      <c r="R155" s="26" t="s">
        <v>3167</v>
      </c>
      <c r="S155" s="26" t="s">
        <v>3167</v>
      </c>
      <c r="T155" s="26" t="s">
        <v>3167</v>
      </c>
    </row>
    <row r="156" spans="4:20" x14ac:dyDescent="0.35">
      <c r="D156" s="421" t="s">
        <v>3172</v>
      </c>
      <c r="E156" s="421"/>
      <c r="F156" s="26" t="s">
        <v>3166</v>
      </c>
      <c r="G156" s="26" t="s">
        <v>3167</v>
      </c>
      <c r="H156" s="454"/>
      <c r="I156" s="26" t="s">
        <v>3166</v>
      </c>
      <c r="J156" s="26" t="s">
        <v>3167</v>
      </c>
      <c r="K156" s="26" t="s">
        <v>3167</v>
      </c>
      <c r="L156" s="26" t="s">
        <v>3166</v>
      </c>
      <c r="M156" s="26" t="s">
        <v>3166</v>
      </c>
      <c r="N156" s="26" t="s">
        <v>3167</v>
      </c>
      <c r="O156" s="461"/>
      <c r="P156" s="33" t="s">
        <v>3166</v>
      </c>
      <c r="Q156" s="461"/>
      <c r="R156" s="26" t="s">
        <v>3166</v>
      </c>
      <c r="S156" s="26" t="s">
        <v>3166</v>
      </c>
      <c r="T156" s="26" t="s">
        <v>3167</v>
      </c>
    </row>
    <row r="157" spans="4:20" x14ac:dyDescent="0.35">
      <c r="D157" s="44" t="s">
        <v>3188</v>
      </c>
      <c r="E157" s="44"/>
      <c r="F157" s="26" t="s">
        <v>3167</v>
      </c>
      <c r="G157" s="26" t="s">
        <v>3167</v>
      </c>
      <c r="H157" s="454"/>
      <c r="I157" s="26" t="s">
        <v>3167</v>
      </c>
      <c r="J157" s="26" t="s">
        <v>3167</v>
      </c>
      <c r="K157" s="26" t="s">
        <v>3167</v>
      </c>
      <c r="L157" s="26" t="s">
        <v>3167</v>
      </c>
      <c r="M157" s="26" t="s">
        <v>3167</v>
      </c>
      <c r="N157" s="26" t="s">
        <v>3167</v>
      </c>
      <c r="O157" s="461"/>
      <c r="P157" s="33" t="s">
        <v>3166</v>
      </c>
      <c r="Q157" s="461"/>
      <c r="R157" s="26" t="s">
        <v>3167</v>
      </c>
      <c r="S157" s="26" t="s">
        <v>3166</v>
      </c>
      <c r="T157" s="26" t="s">
        <v>3166</v>
      </c>
    </row>
    <row r="158" spans="4:20" x14ac:dyDescent="0.35">
      <c r="D158" s="421" t="s">
        <v>17</v>
      </c>
      <c r="E158" s="421"/>
      <c r="F158" s="26" t="s">
        <v>3167</v>
      </c>
      <c r="G158" s="26" t="s">
        <v>3167</v>
      </c>
      <c r="H158" s="454"/>
      <c r="I158" s="26" t="s">
        <v>3167</v>
      </c>
      <c r="J158" s="26" t="s">
        <v>3167</v>
      </c>
      <c r="K158" s="26" t="s">
        <v>3167</v>
      </c>
      <c r="L158" s="26" t="s">
        <v>3167</v>
      </c>
      <c r="M158" s="26" t="s">
        <v>3167</v>
      </c>
      <c r="N158" s="26" t="s">
        <v>3167</v>
      </c>
      <c r="O158" s="461"/>
      <c r="P158" s="33" t="s">
        <v>3167</v>
      </c>
      <c r="Q158" s="461"/>
      <c r="R158" s="26" t="s">
        <v>3167</v>
      </c>
      <c r="S158" s="26" t="s">
        <v>3167</v>
      </c>
      <c r="T158" s="26" t="s">
        <v>3166</v>
      </c>
    </row>
    <row r="159" spans="4:20" x14ac:dyDescent="0.35">
      <c r="D159" s="422" t="s">
        <v>3173</v>
      </c>
      <c r="E159" s="10" t="s">
        <v>3174</v>
      </c>
      <c r="F159" s="26" t="s">
        <v>3167</v>
      </c>
      <c r="G159" s="26" t="s">
        <v>3167</v>
      </c>
      <c r="H159" s="454"/>
      <c r="I159" s="26" t="s">
        <v>3166</v>
      </c>
      <c r="J159" s="26" t="s">
        <v>3166</v>
      </c>
      <c r="K159" s="26" t="s">
        <v>3167</v>
      </c>
      <c r="L159" s="26" t="s">
        <v>3167</v>
      </c>
      <c r="M159" s="26" t="s">
        <v>3167</v>
      </c>
      <c r="N159" s="26" t="s">
        <v>3167</v>
      </c>
      <c r="O159" s="461"/>
      <c r="P159" s="33" t="s">
        <v>3167</v>
      </c>
      <c r="Q159" s="461"/>
      <c r="R159" s="26" t="s">
        <v>3167</v>
      </c>
      <c r="S159" s="26" t="s">
        <v>3167</v>
      </c>
      <c r="T159" s="26" t="s">
        <v>3167</v>
      </c>
    </row>
    <row r="160" spans="4:20" x14ac:dyDescent="0.35">
      <c r="D160" s="422"/>
      <c r="E160" s="10" t="s">
        <v>3178</v>
      </c>
      <c r="F160" s="26" t="s">
        <v>3209</v>
      </c>
      <c r="G160" s="26" t="s">
        <v>3209</v>
      </c>
      <c r="H160" s="454"/>
      <c r="I160" s="26" t="s">
        <v>3167</v>
      </c>
      <c r="J160" s="26" t="s">
        <v>3166</v>
      </c>
      <c r="K160" s="26" t="s">
        <v>3167</v>
      </c>
      <c r="L160" s="26" t="s">
        <v>3167</v>
      </c>
      <c r="M160" s="26" t="s">
        <v>3167</v>
      </c>
      <c r="N160" s="26" t="s">
        <v>3167</v>
      </c>
      <c r="O160" s="461"/>
      <c r="P160" s="33" t="s">
        <v>3167</v>
      </c>
      <c r="Q160" s="461"/>
      <c r="R160" s="26" t="s">
        <v>3167</v>
      </c>
      <c r="S160" s="26" t="s">
        <v>3167</v>
      </c>
      <c r="T160" s="26" t="s">
        <v>3167</v>
      </c>
    </row>
    <row r="161" spans="4:32" x14ac:dyDescent="0.35">
      <c r="D161" s="422"/>
      <c r="E161" s="10" t="s">
        <v>3176</v>
      </c>
      <c r="F161" s="26" t="s">
        <v>3167</v>
      </c>
      <c r="G161" s="26" t="s">
        <v>3167</v>
      </c>
      <c r="H161" s="454"/>
      <c r="I161" s="26" t="s">
        <v>3167</v>
      </c>
      <c r="J161" s="26" t="s">
        <v>3167</v>
      </c>
      <c r="K161" s="26" t="s">
        <v>3167</v>
      </c>
      <c r="L161" s="26" t="s">
        <v>3167</v>
      </c>
      <c r="M161" s="26" t="s">
        <v>3167</v>
      </c>
      <c r="N161" s="26" t="s">
        <v>3167</v>
      </c>
      <c r="O161" s="462"/>
      <c r="P161" s="33" t="s">
        <v>3167</v>
      </c>
      <c r="Q161" s="462"/>
      <c r="R161" s="26" t="s">
        <v>3167</v>
      </c>
      <c r="S161" s="26" t="s">
        <v>3167</v>
      </c>
      <c r="T161" s="26" t="s">
        <v>3166</v>
      </c>
    </row>
    <row r="165" spans="4:32" x14ac:dyDescent="0.35">
      <c r="D165" s="425" t="s">
        <v>3164</v>
      </c>
      <c r="E165" s="425"/>
      <c r="F165" s="26">
        <v>44742</v>
      </c>
      <c r="G165" s="26">
        <v>44743</v>
      </c>
      <c r="H165" s="26">
        <v>44744</v>
      </c>
      <c r="I165" s="26">
        <v>44745</v>
      </c>
      <c r="J165" s="26">
        <v>44746</v>
      </c>
      <c r="K165" s="26">
        <v>44747</v>
      </c>
      <c r="L165" s="26">
        <v>44748</v>
      </c>
      <c r="M165" s="26">
        <v>44749</v>
      </c>
      <c r="N165" s="26">
        <v>44750</v>
      </c>
      <c r="O165" s="26">
        <v>44751</v>
      </c>
      <c r="P165" s="26">
        <v>44752</v>
      </c>
      <c r="Q165" s="26">
        <v>44753</v>
      </c>
      <c r="R165" s="26">
        <v>44754</v>
      </c>
      <c r="S165" s="26">
        <v>44755</v>
      </c>
      <c r="T165" s="26">
        <v>44756</v>
      </c>
      <c r="U165" s="26">
        <v>44757</v>
      </c>
      <c r="V165" s="26">
        <v>44758</v>
      </c>
      <c r="W165" s="35">
        <v>44759</v>
      </c>
      <c r="X165" s="26">
        <v>44760</v>
      </c>
      <c r="Y165" s="26">
        <v>44761</v>
      </c>
      <c r="Z165" s="26">
        <v>44762</v>
      </c>
      <c r="AA165" s="26">
        <v>44763</v>
      </c>
      <c r="AB165" s="26">
        <v>44764</v>
      </c>
      <c r="AC165" s="26">
        <v>44765</v>
      </c>
      <c r="AD165" s="35">
        <v>44766</v>
      </c>
      <c r="AE165" s="35">
        <v>44767</v>
      </c>
      <c r="AF165" s="35">
        <v>44768</v>
      </c>
    </row>
    <row r="166" spans="4:32" x14ac:dyDescent="0.35">
      <c r="D166" s="421" t="s">
        <v>3179</v>
      </c>
      <c r="E166" s="421"/>
      <c r="F166" s="26" t="s">
        <v>3167</v>
      </c>
      <c r="G166" s="26" t="s">
        <v>3167</v>
      </c>
      <c r="H166" s="26" t="s">
        <v>3167</v>
      </c>
      <c r="I166" s="448" t="s">
        <v>3180</v>
      </c>
      <c r="J166" s="26" t="s">
        <v>3167</v>
      </c>
      <c r="K166" s="26" t="s">
        <v>3167</v>
      </c>
      <c r="L166" s="26" t="s">
        <v>3167</v>
      </c>
      <c r="M166" s="26" t="s">
        <v>3167</v>
      </c>
      <c r="N166" s="26" t="s">
        <v>3167</v>
      </c>
      <c r="O166" s="26" t="s">
        <v>3166</v>
      </c>
      <c r="P166" s="448" t="s">
        <v>3180</v>
      </c>
      <c r="Q166" s="26" t="s">
        <v>3167</v>
      </c>
      <c r="R166" s="26" t="s">
        <v>3167</v>
      </c>
      <c r="S166" s="26" t="s">
        <v>3167</v>
      </c>
      <c r="T166" s="26" t="s">
        <v>3167</v>
      </c>
      <c r="U166" s="26" t="s">
        <v>3167</v>
      </c>
      <c r="V166" s="26" t="s">
        <v>3167</v>
      </c>
      <c r="W166" s="448" t="s">
        <v>3211</v>
      </c>
      <c r="X166" s="26" t="s">
        <v>3167</v>
      </c>
      <c r="Y166" s="26" t="s">
        <v>3167</v>
      </c>
      <c r="Z166" s="26" t="s">
        <v>3167</v>
      </c>
      <c r="AA166" s="26" t="s">
        <v>3167</v>
      </c>
      <c r="AB166" s="26" t="s">
        <v>3167</v>
      </c>
      <c r="AC166" s="26" t="s">
        <v>3167</v>
      </c>
      <c r="AD166" s="39" t="s">
        <v>3166</v>
      </c>
    </row>
    <row r="167" spans="4:32" x14ac:dyDescent="0.35">
      <c r="D167" s="421" t="s">
        <v>3206</v>
      </c>
      <c r="E167" s="421"/>
      <c r="F167" s="26" t="s">
        <v>3167</v>
      </c>
      <c r="G167" s="26" t="s">
        <v>3166</v>
      </c>
      <c r="H167" s="26" t="s">
        <v>3167</v>
      </c>
      <c r="I167" s="449"/>
      <c r="J167" s="26" t="s">
        <v>3166</v>
      </c>
      <c r="K167" s="26" t="s">
        <v>3166</v>
      </c>
      <c r="L167" s="26" t="s">
        <v>3166</v>
      </c>
      <c r="M167" s="26" t="s">
        <v>3166</v>
      </c>
      <c r="N167" s="26" t="s">
        <v>3166</v>
      </c>
      <c r="O167" s="26" t="s">
        <v>3166</v>
      </c>
      <c r="P167" s="449"/>
      <c r="Q167" s="26" t="s">
        <v>3167</v>
      </c>
      <c r="R167" s="26" t="s">
        <v>3166</v>
      </c>
      <c r="S167" s="26" t="s">
        <v>3167</v>
      </c>
      <c r="T167" s="26" t="s">
        <v>3167</v>
      </c>
      <c r="U167" s="26" t="s">
        <v>3166</v>
      </c>
      <c r="V167" s="26" t="s">
        <v>3167</v>
      </c>
      <c r="W167" s="449"/>
      <c r="X167" s="26" t="s">
        <v>3167</v>
      </c>
      <c r="Y167" s="26" t="s">
        <v>3166</v>
      </c>
      <c r="Z167" s="26" t="s">
        <v>3167</v>
      </c>
      <c r="AA167" s="26" t="s">
        <v>3167</v>
      </c>
      <c r="AB167" s="26" t="s">
        <v>3167</v>
      </c>
      <c r="AC167" s="26" t="s">
        <v>3167</v>
      </c>
      <c r="AD167" s="39" t="s">
        <v>3167</v>
      </c>
    </row>
    <row r="168" spans="4:32" x14ac:dyDescent="0.35">
      <c r="D168" s="421" t="s">
        <v>3207</v>
      </c>
      <c r="E168" s="421"/>
      <c r="F168" s="26" t="s">
        <v>3167</v>
      </c>
      <c r="G168" s="26" t="s">
        <v>3167</v>
      </c>
      <c r="H168" s="26" t="s">
        <v>3166</v>
      </c>
      <c r="I168" s="449"/>
      <c r="J168" s="26" t="s">
        <v>3166</v>
      </c>
      <c r="K168" s="26" t="s">
        <v>3166</v>
      </c>
      <c r="L168" s="26" t="s">
        <v>3166</v>
      </c>
      <c r="M168" s="26" t="s">
        <v>3166</v>
      </c>
      <c r="N168" s="26" t="s">
        <v>3166</v>
      </c>
      <c r="O168" s="26" t="s">
        <v>3166</v>
      </c>
      <c r="P168" s="449"/>
      <c r="Q168" s="26" t="s">
        <v>3166</v>
      </c>
      <c r="R168" s="26" t="s">
        <v>3166</v>
      </c>
      <c r="S168" s="26" t="s">
        <v>3166</v>
      </c>
      <c r="T168" s="26" t="s">
        <v>3166</v>
      </c>
      <c r="U168" s="26" t="s">
        <v>3166</v>
      </c>
      <c r="V168" s="26" t="s">
        <v>3166</v>
      </c>
      <c r="W168" s="449"/>
      <c r="X168" s="26" t="s">
        <v>3166</v>
      </c>
      <c r="Y168" s="26" t="s">
        <v>3166</v>
      </c>
      <c r="Z168" s="26" t="s">
        <v>3166</v>
      </c>
      <c r="AA168" s="26" t="s">
        <v>3166</v>
      </c>
      <c r="AB168" s="26" t="s">
        <v>3166</v>
      </c>
      <c r="AC168" s="26" t="s">
        <v>3166</v>
      </c>
      <c r="AD168" s="39" t="s">
        <v>3166</v>
      </c>
    </row>
    <row r="169" spans="4:32" x14ac:dyDescent="0.35">
      <c r="D169" s="421" t="s">
        <v>3208</v>
      </c>
      <c r="E169" s="421"/>
      <c r="F169" s="26" t="s">
        <v>3166</v>
      </c>
      <c r="G169" s="26" t="s">
        <v>3166</v>
      </c>
      <c r="H169" s="26" t="s">
        <v>3166</v>
      </c>
      <c r="I169" s="449"/>
      <c r="J169" s="26" t="s">
        <v>3166</v>
      </c>
      <c r="K169" s="26" t="s">
        <v>3166</v>
      </c>
      <c r="L169" s="26" t="s">
        <v>3166</v>
      </c>
      <c r="M169" s="26" t="s">
        <v>3166</v>
      </c>
      <c r="N169" s="26" t="s">
        <v>3166</v>
      </c>
      <c r="O169" s="26" t="s">
        <v>3166</v>
      </c>
      <c r="P169" s="449"/>
      <c r="Q169" s="26" t="s">
        <v>3166</v>
      </c>
      <c r="R169" s="26" t="s">
        <v>3166</v>
      </c>
      <c r="S169" s="26" t="s">
        <v>3166</v>
      </c>
      <c r="T169" s="26" t="s">
        <v>3166</v>
      </c>
      <c r="U169" s="26" t="s">
        <v>3166</v>
      </c>
      <c r="V169" s="26" t="s">
        <v>3166</v>
      </c>
      <c r="W169" s="449"/>
      <c r="X169" s="26" t="s">
        <v>3166</v>
      </c>
      <c r="Y169" s="26" t="s">
        <v>3166</v>
      </c>
      <c r="Z169" s="26" t="s">
        <v>3166</v>
      </c>
      <c r="AA169" s="26" t="s">
        <v>3166</v>
      </c>
      <c r="AB169" s="26" t="s">
        <v>3166</v>
      </c>
      <c r="AC169" s="26" t="s">
        <v>3166</v>
      </c>
      <c r="AD169" s="33" t="s">
        <v>3166</v>
      </c>
    </row>
    <row r="170" spans="4:32" x14ac:dyDescent="0.35">
      <c r="D170" s="421" t="s">
        <v>3165</v>
      </c>
      <c r="E170" s="421"/>
      <c r="F170" s="26" t="s">
        <v>3167</v>
      </c>
      <c r="G170" s="26" t="s">
        <v>3167</v>
      </c>
      <c r="H170" s="26" t="s">
        <v>3167</v>
      </c>
      <c r="I170" s="449"/>
      <c r="J170" s="26" t="s">
        <v>3167</v>
      </c>
      <c r="K170" s="26" t="s">
        <v>3167</v>
      </c>
      <c r="L170" s="26" t="s">
        <v>3167</v>
      </c>
      <c r="M170" s="26" t="s">
        <v>3167</v>
      </c>
      <c r="N170" s="26" t="s">
        <v>3167</v>
      </c>
      <c r="O170" s="26" t="s">
        <v>3167</v>
      </c>
      <c r="P170" s="449"/>
      <c r="Q170" s="26" t="s">
        <v>3167</v>
      </c>
      <c r="R170" s="26" t="s">
        <v>3167</v>
      </c>
      <c r="S170" s="26" t="s">
        <v>3167</v>
      </c>
      <c r="T170" s="26" t="s">
        <v>3167</v>
      </c>
      <c r="U170" s="26" t="s">
        <v>3167</v>
      </c>
      <c r="V170" s="26" t="s">
        <v>3167</v>
      </c>
      <c r="W170" s="449"/>
      <c r="X170" s="26" t="s">
        <v>3167</v>
      </c>
      <c r="Y170" s="26" t="s">
        <v>3167</v>
      </c>
      <c r="Z170" s="26" t="s">
        <v>3167</v>
      </c>
      <c r="AA170" s="26" t="s">
        <v>3167</v>
      </c>
      <c r="AB170" s="26" t="s">
        <v>3167</v>
      </c>
      <c r="AC170" s="26" t="s">
        <v>3167</v>
      </c>
      <c r="AD170" s="33" t="s">
        <v>3167</v>
      </c>
    </row>
    <row r="171" spans="4:32" x14ac:dyDescent="0.35">
      <c r="D171" s="421" t="s">
        <v>3169</v>
      </c>
      <c r="E171" s="421"/>
      <c r="F171" s="26" t="s">
        <v>3167</v>
      </c>
      <c r="G171" s="26" t="s">
        <v>3167</v>
      </c>
      <c r="H171" s="26" t="s">
        <v>3167</v>
      </c>
      <c r="I171" s="449"/>
      <c r="J171" s="26" t="s">
        <v>3167</v>
      </c>
      <c r="K171" s="26" t="s">
        <v>3167</v>
      </c>
      <c r="L171" s="26" t="s">
        <v>3167</v>
      </c>
      <c r="M171" s="26" t="s">
        <v>3167</v>
      </c>
      <c r="N171" s="26" t="s">
        <v>3167</v>
      </c>
      <c r="O171" s="26" t="s">
        <v>3167</v>
      </c>
      <c r="P171" s="449"/>
      <c r="Q171" s="26" t="s">
        <v>3167</v>
      </c>
      <c r="R171" s="26" t="s">
        <v>3166</v>
      </c>
      <c r="S171" s="26" t="s">
        <v>3167</v>
      </c>
      <c r="T171" s="26" t="s">
        <v>3167</v>
      </c>
      <c r="U171" s="26" t="s">
        <v>3167</v>
      </c>
      <c r="V171" s="26" t="s">
        <v>3167</v>
      </c>
      <c r="W171" s="449"/>
      <c r="X171" s="26" t="s">
        <v>3167</v>
      </c>
      <c r="Y171" s="26" t="s">
        <v>3167</v>
      </c>
      <c r="Z171" s="26" t="s">
        <v>3167</v>
      </c>
      <c r="AA171" s="26" t="s">
        <v>3167</v>
      </c>
      <c r="AB171" s="26" t="s">
        <v>3167</v>
      </c>
      <c r="AC171" s="26" t="s">
        <v>3167</v>
      </c>
      <c r="AD171" s="33" t="s">
        <v>3167</v>
      </c>
    </row>
    <row r="172" spans="4:32" x14ac:dyDescent="0.35">
      <c r="D172" s="421" t="s">
        <v>3170</v>
      </c>
      <c r="E172" s="421"/>
      <c r="F172" s="26" t="s">
        <v>3167</v>
      </c>
      <c r="G172" s="26" t="s">
        <v>3167</v>
      </c>
      <c r="H172" s="26" t="s">
        <v>3166</v>
      </c>
      <c r="I172" s="449"/>
      <c r="J172" s="26" t="s">
        <v>3167</v>
      </c>
      <c r="K172" s="26" t="s">
        <v>3167</v>
      </c>
      <c r="L172" s="26" t="s">
        <v>3167</v>
      </c>
      <c r="M172" s="26" t="s">
        <v>3167</v>
      </c>
      <c r="N172" s="26" t="s">
        <v>3167</v>
      </c>
      <c r="O172" s="26" t="s">
        <v>3167</v>
      </c>
      <c r="P172" s="449"/>
      <c r="Q172" s="26" t="s">
        <v>3167</v>
      </c>
      <c r="R172" s="26" t="s">
        <v>3167</v>
      </c>
      <c r="S172" s="26" t="s">
        <v>3167</v>
      </c>
      <c r="T172" s="26" t="s">
        <v>3167</v>
      </c>
      <c r="U172" s="26" t="s">
        <v>3167</v>
      </c>
      <c r="V172" s="26" t="s">
        <v>3167</v>
      </c>
      <c r="W172" s="449"/>
      <c r="X172" s="26" t="s">
        <v>3166</v>
      </c>
      <c r="Y172" s="26" t="s">
        <v>3167</v>
      </c>
      <c r="Z172" s="26" t="s">
        <v>3167</v>
      </c>
      <c r="AA172" s="26" t="s">
        <v>3167</v>
      </c>
      <c r="AB172" s="26" t="s">
        <v>3167</v>
      </c>
      <c r="AC172" s="26" t="s">
        <v>3167</v>
      </c>
      <c r="AD172" s="33" t="s">
        <v>3213</v>
      </c>
    </row>
    <row r="173" spans="4:32" x14ac:dyDescent="0.35">
      <c r="D173" s="421" t="s">
        <v>3171</v>
      </c>
      <c r="E173" s="421"/>
      <c r="F173" s="26" t="s">
        <v>3167</v>
      </c>
      <c r="G173" s="26" t="s">
        <v>3166</v>
      </c>
      <c r="H173" s="26" t="s">
        <v>3167</v>
      </c>
      <c r="I173" s="449"/>
      <c r="J173" s="26" t="s">
        <v>3167</v>
      </c>
      <c r="K173" s="26" t="s">
        <v>3167</v>
      </c>
      <c r="L173" s="26" t="s">
        <v>3167</v>
      </c>
      <c r="M173" s="26" t="s">
        <v>3167</v>
      </c>
      <c r="N173" s="26" t="s">
        <v>3167</v>
      </c>
      <c r="O173" s="26" t="s">
        <v>3167</v>
      </c>
      <c r="P173" s="449"/>
      <c r="Q173" s="26" t="s">
        <v>3167</v>
      </c>
      <c r="R173" s="26" t="s">
        <v>3167</v>
      </c>
      <c r="S173" s="26" t="s">
        <v>3166</v>
      </c>
      <c r="T173" s="26" t="s">
        <v>3166</v>
      </c>
      <c r="U173" s="26" t="s">
        <v>3167</v>
      </c>
      <c r="V173" s="26" t="s">
        <v>3167</v>
      </c>
      <c r="W173" s="449"/>
      <c r="X173" s="26" t="s">
        <v>3166</v>
      </c>
      <c r="Y173" s="26" t="s">
        <v>3167</v>
      </c>
      <c r="Z173" s="26" t="s">
        <v>3166</v>
      </c>
      <c r="AA173" s="26" t="s">
        <v>3167</v>
      </c>
      <c r="AB173" s="26" t="s">
        <v>3167</v>
      </c>
      <c r="AC173" s="26" t="s">
        <v>3167</v>
      </c>
      <c r="AD173" s="33" t="s">
        <v>3167</v>
      </c>
    </row>
    <row r="174" spans="4:32" x14ac:dyDescent="0.35">
      <c r="D174" s="421" t="s">
        <v>3172</v>
      </c>
      <c r="E174" s="421"/>
      <c r="F174" s="26" t="s">
        <v>3166</v>
      </c>
      <c r="G174" s="26" t="s">
        <v>3166</v>
      </c>
      <c r="H174" s="26" t="s">
        <v>3166</v>
      </c>
      <c r="I174" s="449"/>
      <c r="J174" s="26" t="s">
        <v>3166</v>
      </c>
      <c r="K174" s="26" t="s">
        <v>3166</v>
      </c>
      <c r="L174" s="26" t="s">
        <v>3166</v>
      </c>
      <c r="M174" s="26" t="s">
        <v>3166</v>
      </c>
      <c r="N174" s="26" t="s">
        <v>3166</v>
      </c>
      <c r="O174" s="26" t="s">
        <v>3167</v>
      </c>
      <c r="P174" s="449"/>
      <c r="Q174" s="26" t="s">
        <v>3167</v>
      </c>
      <c r="R174" s="26" t="s">
        <v>3167</v>
      </c>
      <c r="S174" s="26" t="s">
        <v>3166</v>
      </c>
      <c r="T174" s="26" t="s">
        <v>3166</v>
      </c>
      <c r="U174" s="26" t="s">
        <v>3167</v>
      </c>
      <c r="V174" s="26" t="s">
        <v>3167</v>
      </c>
      <c r="W174" s="449"/>
      <c r="X174" s="26" t="s">
        <v>3166</v>
      </c>
      <c r="Y174" s="26" t="s">
        <v>3166</v>
      </c>
      <c r="Z174" s="26" t="s">
        <v>3166</v>
      </c>
      <c r="AA174" s="26" t="s">
        <v>3166</v>
      </c>
      <c r="AB174" s="26" t="s">
        <v>3167</v>
      </c>
      <c r="AC174" s="26" t="s">
        <v>3166</v>
      </c>
      <c r="AD174" s="33" t="s">
        <v>3167</v>
      </c>
    </row>
    <row r="175" spans="4:32" x14ac:dyDescent="0.35">
      <c r="D175" s="44" t="s">
        <v>3188</v>
      </c>
      <c r="E175" s="44"/>
      <c r="F175" s="26" t="s">
        <v>3167</v>
      </c>
      <c r="G175" s="26" t="s">
        <v>3167</v>
      </c>
      <c r="H175" s="26" t="s">
        <v>3166</v>
      </c>
      <c r="I175" s="449"/>
      <c r="J175" s="26" t="s">
        <v>3166</v>
      </c>
      <c r="K175" s="26" t="s">
        <v>3167</v>
      </c>
      <c r="L175" s="26" t="s">
        <v>3167</v>
      </c>
      <c r="M175" s="26" t="s">
        <v>3167</v>
      </c>
      <c r="N175" s="26" t="s">
        <v>3166</v>
      </c>
      <c r="O175" s="26" t="s">
        <v>3167</v>
      </c>
      <c r="P175" s="449"/>
      <c r="Q175" s="26" t="s">
        <v>3167</v>
      </c>
      <c r="R175" s="26" t="s">
        <v>3166</v>
      </c>
      <c r="S175" s="26" t="s">
        <v>3166</v>
      </c>
      <c r="T175" s="26" t="s">
        <v>3166</v>
      </c>
      <c r="U175" s="26" t="s">
        <v>3167</v>
      </c>
      <c r="V175" s="26" t="s">
        <v>3167</v>
      </c>
      <c r="W175" s="449"/>
      <c r="X175" s="26" t="s">
        <v>3167</v>
      </c>
      <c r="Y175" s="26" t="s">
        <v>3167</v>
      </c>
      <c r="Z175" s="26" t="s">
        <v>3167</v>
      </c>
      <c r="AA175" s="26" t="s">
        <v>3167</v>
      </c>
      <c r="AB175" s="26" t="s">
        <v>3167</v>
      </c>
      <c r="AC175" s="26" t="s">
        <v>3167</v>
      </c>
      <c r="AD175" s="33" t="s">
        <v>3166</v>
      </c>
    </row>
    <row r="176" spans="4:32" x14ac:dyDescent="0.35">
      <c r="D176" s="421" t="s">
        <v>17</v>
      </c>
      <c r="E176" s="421"/>
      <c r="F176" s="26" t="s">
        <v>3167</v>
      </c>
      <c r="G176" s="26" t="s">
        <v>3167</v>
      </c>
      <c r="H176" s="26" t="s">
        <v>3166</v>
      </c>
      <c r="I176" s="449"/>
      <c r="J176" s="26" t="s">
        <v>3167</v>
      </c>
      <c r="K176" s="26" t="s">
        <v>3167</v>
      </c>
      <c r="L176" s="26" t="s">
        <v>3167</v>
      </c>
      <c r="M176" s="26" t="s">
        <v>3167</v>
      </c>
      <c r="N176" s="26" t="s">
        <v>3167</v>
      </c>
      <c r="O176" s="26" t="s">
        <v>3167</v>
      </c>
      <c r="P176" s="449"/>
      <c r="Q176" s="26" t="s">
        <v>3167</v>
      </c>
      <c r="R176" s="26" t="s">
        <v>3166</v>
      </c>
      <c r="S176" s="26" t="s">
        <v>3167</v>
      </c>
      <c r="T176" s="26" t="s">
        <v>3167</v>
      </c>
      <c r="U176" s="26" t="s">
        <v>3167</v>
      </c>
      <c r="V176" s="26" t="s">
        <v>3167</v>
      </c>
      <c r="W176" s="449"/>
      <c r="X176" s="26" t="s">
        <v>3167</v>
      </c>
      <c r="Y176" s="26" t="s">
        <v>3167</v>
      </c>
      <c r="Z176" s="26" t="s">
        <v>3167</v>
      </c>
      <c r="AA176" s="26" t="s">
        <v>3167</v>
      </c>
      <c r="AB176" s="26" t="s">
        <v>3167</v>
      </c>
      <c r="AC176" s="26" t="s">
        <v>3167</v>
      </c>
      <c r="AD176" s="33" t="s">
        <v>3167</v>
      </c>
    </row>
    <row r="177" spans="4:37" x14ac:dyDescent="0.35">
      <c r="D177" s="422" t="s">
        <v>3173</v>
      </c>
      <c r="E177" s="10" t="s">
        <v>3174</v>
      </c>
      <c r="F177" s="26" t="s">
        <v>3167</v>
      </c>
      <c r="G177" s="26" t="s">
        <v>3167</v>
      </c>
      <c r="H177" s="26" t="s">
        <v>3167</v>
      </c>
      <c r="I177" s="449"/>
      <c r="J177" s="26" t="s">
        <v>3166</v>
      </c>
      <c r="K177" s="26" t="s">
        <v>3167</v>
      </c>
      <c r="L177" s="26" t="s">
        <v>3167</v>
      </c>
      <c r="M177" s="26" t="s">
        <v>3166</v>
      </c>
      <c r="N177" s="26" t="s">
        <v>3166</v>
      </c>
      <c r="O177" s="26" t="s">
        <v>3167</v>
      </c>
      <c r="P177" s="449"/>
      <c r="Q177" s="26" t="s">
        <v>3167</v>
      </c>
      <c r="R177" s="26" t="s">
        <v>3167</v>
      </c>
      <c r="S177" s="26" t="s">
        <v>3167</v>
      </c>
      <c r="T177" s="26" t="s">
        <v>3167</v>
      </c>
      <c r="U177" s="26" t="s">
        <v>3167</v>
      </c>
      <c r="V177" s="26" t="s">
        <v>3167</v>
      </c>
      <c r="W177" s="449"/>
      <c r="X177" s="26" t="s">
        <v>3167</v>
      </c>
      <c r="Y177" s="26" t="s">
        <v>3167</v>
      </c>
      <c r="Z177" s="26" t="s">
        <v>3167</v>
      </c>
      <c r="AA177" s="26" t="s">
        <v>3167</v>
      </c>
      <c r="AB177" s="26" t="s">
        <v>3167</v>
      </c>
      <c r="AC177" s="26" t="s">
        <v>3167</v>
      </c>
      <c r="AD177" s="33" t="s">
        <v>3167</v>
      </c>
    </row>
    <row r="178" spans="4:37" x14ac:dyDescent="0.35">
      <c r="D178" s="422"/>
      <c r="E178" s="10" t="s">
        <v>3178</v>
      </c>
      <c r="F178" s="26" t="s">
        <v>3167</v>
      </c>
      <c r="G178" s="26" t="s">
        <v>3167</v>
      </c>
      <c r="H178" s="26" t="s">
        <v>3167</v>
      </c>
      <c r="I178" s="449"/>
      <c r="J178" s="26" t="s">
        <v>3167</v>
      </c>
      <c r="K178" s="26" t="s">
        <v>3167</v>
      </c>
      <c r="L178" s="26" t="s">
        <v>3167</v>
      </c>
      <c r="M178" s="26" t="s">
        <v>3167</v>
      </c>
      <c r="N178" s="26" t="s">
        <v>3167</v>
      </c>
      <c r="O178" s="26" t="s">
        <v>3167</v>
      </c>
      <c r="P178" s="449"/>
      <c r="Q178" s="26" t="s">
        <v>3167</v>
      </c>
      <c r="R178" s="26" t="s">
        <v>3167</v>
      </c>
      <c r="S178" s="26" t="s">
        <v>3167</v>
      </c>
      <c r="T178" s="26" t="s">
        <v>3167</v>
      </c>
      <c r="U178" s="26" t="s">
        <v>3167</v>
      </c>
      <c r="V178" s="26" t="s">
        <v>3167</v>
      </c>
      <c r="W178" s="449"/>
      <c r="X178" s="26" t="s">
        <v>3167</v>
      </c>
      <c r="Y178" s="26" t="s">
        <v>3167</v>
      </c>
      <c r="Z178" s="26" t="s">
        <v>3167</v>
      </c>
      <c r="AA178" s="26" t="s">
        <v>3167</v>
      </c>
      <c r="AB178" s="26" t="s">
        <v>3167</v>
      </c>
      <c r="AC178" s="26" t="s">
        <v>3167</v>
      </c>
      <c r="AD178" s="33" t="s">
        <v>3167</v>
      </c>
    </row>
    <row r="179" spans="4:37" x14ac:dyDescent="0.35">
      <c r="D179" s="422"/>
      <c r="E179" s="10" t="s">
        <v>3176</v>
      </c>
      <c r="F179" s="26" t="s">
        <v>3167</v>
      </c>
      <c r="G179" s="26" t="s">
        <v>3167</v>
      </c>
      <c r="H179" s="26" t="s">
        <v>3167</v>
      </c>
      <c r="I179" s="450"/>
      <c r="J179" s="26" t="s">
        <v>3166</v>
      </c>
      <c r="K179" s="26" t="s">
        <v>3167</v>
      </c>
      <c r="L179" s="26" t="s">
        <v>3166</v>
      </c>
      <c r="M179" s="26" t="s">
        <v>3166</v>
      </c>
      <c r="N179" s="26" t="s">
        <v>3167</v>
      </c>
      <c r="O179" s="26" t="s">
        <v>3166</v>
      </c>
      <c r="P179" s="450"/>
      <c r="Q179" s="26" t="s">
        <v>3167</v>
      </c>
      <c r="R179" s="26" t="s">
        <v>3167</v>
      </c>
      <c r="S179" s="26" t="s">
        <v>3166</v>
      </c>
      <c r="T179" s="26" t="s">
        <v>3166</v>
      </c>
      <c r="U179" s="26" t="s">
        <v>3166</v>
      </c>
      <c r="V179" s="26" t="s">
        <v>3166</v>
      </c>
      <c r="W179" s="450"/>
      <c r="X179" s="26" t="s">
        <v>3166</v>
      </c>
      <c r="Y179" s="26" t="s">
        <v>3166</v>
      </c>
      <c r="Z179" s="26" t="s">
        <v>3167</v>
      </c>
      <c r="AA179" s="26" t="s">
        <v>3167</v>
      </c>
      <c r="AB179" s="26" t="s">
        <v>3166</v>
      </c>
      <c r="AC179" s="26" t="s">
        <v>3166</v>
      </c>
      <c r="AD179" s="33" t="s">
        <v>3167</v>
      </c>
    </row>
    <row r="182" spans="4:37" ht="15.5" x14ac:dyDescent="0.35">
      <c r="D182" s="474" t="s">
        <v>3214</v>
      </c>
      <c r="E182" s="474"/>
      <c r="F182" s="466" t="s">
        <v>3215</v>
      </c>
      <c r="G182" s="468" t="s">
        <v>3216</v>
      </c>
      <c r="H182" s="468"/>
      <c r="I182" s="468"/>
      <c r="J182" s="468"/>
      <c r="K182" s="468"/>
      <c r="L182" s="468"/>
      <c r="M182" s="468"/>
      <c r="N182" s="468"/>
      <c r="O182" s="468"/>
      <c r="P182" s="468"/>
      <c r="Q182" s="468"/>
      <c r="R182" s="468"/>
      <c r="S182" s="468"/>
      <c r="T182" s="468"/>
      <c r="U182" s="468"/>
      <c r="V182" s="468"/>
      <c r="W182" s="468"/>
      <c r="X182" s="468"/>
      <c r="Y182" s="468"/>
      <c r="Z182" s="468"/>
      <c r="AA182" s="468"/>
      <c r="AB182" s="468"/>
      <c r="AC182" s="468"/>
      <c r="AD182" s="468"/>
      <c r="AE182" s="468"/>
      <c r="AF182" s="468"/>
      <c r="AG182" s="468"/>
      <c r="AH182" s="468"/>
      <c r="AI182" s="468"/>
      <c r="AJ182" s="468"/>
      <c r="AK182" s="468"/>
    </row>
    <row r="183" spans="4:37" x14ac:dyDescent="0.35">
      <c r="D183" s="474"/>
      <c r="E183" s="474"/>
      <c r="F183" s="466"/>
      <c r="G183" s="106">
        <v>44743</v>
      </c>
      <c r="H183" s="107">
        <v>44744</v>
      </c>
      <c r="I183" s="107">
        <v>44745</v>
      </c>
      <c r="J183" s="107">
        <v>44746</v>
      </c>
      <c r="K183" s="107">
        <v>44747</v>
      </c>
      <c r="L183" s="107">
        <v>44748</v>
      </c>
      <c r="M183" s="107">
        <v>44749</v>
      </c>
      <c r="N183" s="107">
        <v>44750</v>
      </c>
      <c r="O183" s="107">
        <v>44751</v>
      </c>
      <c r="P183" s="107">
        <v>44752</v>
      </c>
      <c r="Q183" s="107">
        <v>44753</v>
      </c>
      <c r="R183" s="107">
        <v>44754</v>
      </c>
      <c r="S183" s="107">
        <v>44755</v>
      </c>
      <c r="T183" s="107">
        <v>44756</v>
      </c>
      <c r="U183" s="107">
        <v>44757</v>
      </c>
      <c r="V183" s="107">
        <v>44758</v>
      </c>
      <c r="W183" s="107">
        <v>44759</v>
      </c>
      <c r="X183" s="107">
        <v>44760</v>
      </c>
      <c r="Y183" s="107">
        <v>44761</v>
      </c>
      <c r="Z183" s="107">
        <v>44762</v>
      </c>
      <c r="AA183" s="107">
        <v>44763</v>
      </c>
      <c r="AB183" s="107">
        <v>44764</v>
      </c>
      <c r="AC183" s="107">
        <v>44765</v>
      </c>
      <c r="AD183" s="107">
        <v>44766</v>
      </c>
      <c r="AE183" s="107">
        <v>44767</v>
      </c>
      <c r="AF183" s="107">
        <v>44768</v>
      </c>
      <c r="AG183" s="107">
        <v>44769</v>
      </c>
      <c r="AH183" s="107">
        <v>44770</v>
      </c>
      <c r="AI183" s="107">
        <v>44771</v>
      </c>
      <c r="AJ183" s="107">
        <v>44772</v>
      </c>
      <c r="AK183" s="108">
        <v>44773</v>
      </c>
    </row>
    <row r="184" spans="4:37" x14ac:dyDescent="0.35">
      <c r="D184" s="475"/>
      <c r="E184" s="475"/>
      <c r="F184" s="467"/>
      <c r="G184" s="109" t="s">
        <v>3217</v>
      </c>
      <c r="H184" s="105" t="s">
        <v>3218</v>
      </c>
      <c r="I184" s="109" t="s">
        <v>3219</v>
      </c>
      <c r="J184" s="105" t="s">
        <v>3220</v>
      </c>
      <c r="K184" s="109" t="s">
        <v>3221</v>
      </c>
      <c r="L184" s="105" t="s">
        <v>3222</v>
      </c>
      <c r="M184" s="109" t="s">
        <v>3223</v>
      </c>
      <c r="N184" s="105" t="s">
        <v>3217</v>
      </c>
      <c r="O184" s="109" t="s">
        <v>3218</v>
      </c>
      <c r="P184" s="105" t="s">
        <v>3219</v>
      </c>
      <c r="Q184" s="109" t="s">
        <v>3220</v>
      </c>
      <c r="R184" s="105" t="s">
        <v>3221</v>
      </c>
      <c r="S184" s="109" t="s">
        <v>3222</v>
      </c>
      <c r="T184" s="105" t="s">
        <v>3223</v>
      </c>
      <c r="U184" s="109" t="s">
        <v>3217</v>
      </c>
      <c r="V184" s="105" t="s">
        <v>3218</v>
      </c>
      <c r="W184" s="109" t="s">
        <v>3219</v>
      </c>
      <c r="X184" s="105" t="s">
        <v>3220</v>
      </c>
      <c r="Y184" s="109" t="s">
        <v>3221</v>
      </c>
      <c r="Z184" s="105" t="s">
        <v>3222</v>
      </c>
      <c r="AA184" s="109" t="s">
        <v>3223</v>
      </c>
      <c r="AB184" s="105" t="s">
        <v>3217</v>
      </c>
      <c r="AC184" s="109" t="s">
        <v>3218</v>
      </c>
      <c r="AD184" s="105" t="s">
        <v>3219</v>
      </c>
      <c r="AE184" s="109" t="s">
        <v>3220</v>
      </c>
      <c r="AF184" s="105" t="s">
        <v>3221</v>
      </c>
      <c r="AG184" s="109" t="s">
        <v>3222</v>
      </c>
      <c r="AH184" s="105" t="s">
        <v>3223</v>
      </c>
      <c r="AI184" s="109" t="s">
        <v>3217</v>
      </c>
      <c r="AJ184" s="105" t="s">
        <v>3218</v>
      </c>
      <c r="AK184" s="110" t="s">
        <v>3219</v>
      </c>
    </row>
    <row r="185" spans="4:37" x14ac:dyDescent="0.35">
      <c r="D185" s="111" t="s">
        <v>3184</v>
      </c>
      <c r="E185" s="111" t="s">
        <v>3185</v>
      </c>
      <c r="F185" s="112"/>
      <c r="G185" s="44"/>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row>
    <row r="186" spans="4:37" x14ac:dyDescent="0.35">
      <c r="D186" s="113">
        <v>40019</v>
      </c>
      <c r="E186" s="44" t="s">
        <v>3187</v>
      </c>
      <c r="F186" s="112" t="s">
        <v>3217</v>
      </c>
      <c r="G186" s="114" t="s">
        <v>3224</v>
      </c>
      <c r="H186" s="10" t="s">
        <v>3224</v>
      </c>
      <c r="I186" s="10" t="s">
        <v>3224</v>
      </c>
      <c r="J186" s="10" t="s">
        <v>3224</v>
      </c>
      <c r="K186" s="10" t="s">
        <v>3224</v>
      </c>
      <c r="L186" s="10" t="s">
        <v>3224</v>
      </c>
      <c r="M186" s="115" t="s">
        <v>3225</v>
      </c>
      <c r="N186" s="10" t="s">
        <v>3226</v>
      </c>
      <c r="O186" s="10" t="s">
        <v>3226</v>
      </c>
      <c r="P186" s="10" t="s">
        <v>3226</v>
      </c>
      <c r="Q186" s="10" t="s">
        <v>3226</v>
      </c>
      <c r="R186" s="10" t="s">
        <v>3226</v>
      </c>
      <c r="S186" s="10" t="s">
        <v>3226</v>
      </c>
      <c r="T186" s="115" t="s">
        <v>3225</v>
      </c>
      <c r="U186" s="10" t="s">
        <v>3166</v>
      </c>
      <c r="V186" s="10" t="s">
        <v>3166</v>
      </c>
      <c r="W186" s="10" t="s">
        <v>3166</v>
      </c>
      <c r="X186" s="10" t="s">
        <v>3166</v>
      </c>
      <c r="Y186" s="10" t="s">
        <v>3166</v>
      </c>
      <c r="Z186" s="10" t="s">
        <v>3166</v>
      </c>
      <c r="AA186" s="115" t="s">
        <v>3225</v>
      </c>
      <c r="AB186" s="10" t="s">
        <v>3224</v>
      </c>
      <c r="AC186" s="10" t="s">
        <v>3224</v>
      </c>
      <c r="AD186" s="10" t="s">
        <v>3224</v>
      </c>
      <c r="AE186" s="10" t="s">
        <v>3224</v>
      </c>
      <c r="AF186" s="10" t="s">
        <v>3224</v>
      </c>
      <c r="AG186" s="10" t="s">
        <v>3224</v>
      </c>
      <c r="AH186" s="115" t="s">
        <v>3225</v>
      </c>
      <c r="AI186" s="10" t="s">
        <v>3226</v>
      </c>
      <c r="AJ186" s="10" t="s">
        <v>3226</v>
      </c>
      <c r="AK186" s="10" t="s">
        <v>3226</v>
      </c>
    </row>
    <row r="187" spans="4:37" x14ac:dyDescent="0.35">
      <c r="D187" s="113">
        <v>40087</v>
      </c>
      <c r="E187" s="44" t="s">
        <v>3189</v>
      </c>
      <c r="F187" s="112" t="s">
        <v>3218</v>
      </c>
      <c r="G187" s="115" t="s">
        <v>3225</v>
      </c>
      <c r="H187" s="10" t="s">
        <v>3226</v>
      </c>
      <c r="I187" s="10" t="s">
        <v>3226</v>
      </c>
      <c r="J187" s="10" t="s">
        <v>3226</v>
      </c>
      <c r="K187" s="116" t="s">
        <v>3227</v>
      </c>
      <c r="L187" s="10" t="s">
        <v>3226</v>
      </c>
      <c r="M187" s="10" t="s">
        <v>3226</v>
      </c>
      <c r="N187" s="115" t="s">
        <v>3225</v>
      </c>
      <c r="O187" s="10" t="s">
        <v>3166</v>
      </c>
      <c r="P187" s="10" t="s">
        <v>3166</v>
      </c>
      <c r="Q187" s="10" t="s">
        <v>3166</v>
      </c>
      <c r="R187" s="10" t="s">
        <v>3166</v>
      </c>
      <c r="S187" s="10" t="s">
        <v>3166</v>
      </c>
      <c r="T187" s="10" t="s">
        <v>3166</v>
      </c>
      <c r="U187" s="115" t="s">
        <v>3225</v>
      </c>
      <c r="V187" s="10" t="s">
        <v>3224</v>
      </c>
      <c r="W187" s="10" t="s">
        <v>3224</v>
      </c>
      <c r="X187" s="10" t="s">
        <v>3224</v>
      </c>
      <c r="Y187" s="10" t="s">
        <v>3224</v>
      </c>
      <c r="Z187" s="10" t="s">
        <v>3224</v>
      </c>
      <c r="AA187" s="10" t="s">
        <v>3224</v>
      </c>
      <c r="AB187" s="115" t="s">
        <v>3225</v>
      </c>
      <c r="AC187" s="10" t="s">
        <v>3226</v>
      </c>
      <c r="AD187" s="10" t="s">
        <v>3226</v>
      </c>
      <c r="AE187" s="10" t="s">
        <v>3226</v>
      </c>
      <c r="AF187" s="10" t="s">
        <v>3226</v>
      </c>
      <c r="AG187" s="10" t="s">
        <v>3226</v>
      </c>
      <c r="AH187" s="10" t="s">
        <v>3226</v>
      </c>
      <c r="AI187" s="115" t="s">
        <v>3225</v>
      </c>
      <c r="AJ187" s="10" t="s">
        <v>3166</v>
      </c>
      <c r="AK187" s="10" t="s">
        <v>3166</v>
      </c>
    </row>
    <row r="188" spans="4:37" x14ac:dyDescent="0.35">
      <c r="D188" s="113">
        <v>40038</v>
      </c>
      <c r="E188" s="44" t="s">
        <v>3190</v>
      </c>
      <c r="F188" s="112" t="s">
        <v>3219</v>
      </c>
      <c r="G188" s="116" t="s">
        <v>3227</v>
      </c>
      <c r="H188" s="115" t="s">
        <v>3225</v>
      </c>
      <c r="I188" s="10" t="s">
        <v>3226</v>
      </c>
      <c r="J188" s="10" t="s">
        <v>3228</v>
      </c>
      <c r="K188" s="10" t="s">
        <v>3226</v>
      </c>
      <c r="L188" s="10" t="s">
        <v>3228</v>
      </c>
      <c r="M188" s="10" t="s">
        <v>3228</v>
      </c>
      <c r="N188" s="10" t="s">
        <v>3228</v>
      </c>
      <c r="O188" s="115" t="s">
        <v>3225</v>
      </c>
      <c r="P188" s="10" t="s">
        <v>3224</v>
      </c>
      <c r="Q188" s="10" t="s">
        <v>3224</v>
      </c>
      <c r="R188" s="10" t="s">
        <v>3224</v>
      </c>
      <c r="S188" s="10" t="s">
        <v>3224</v>
      </c>
      <c r="T188" s="10" t="s">
        <v>3224</v>
      </c>
      <c r="U188" s="10" t="s">
        <v>3224</v>
      </c>
      <c r="V188" s="115" t="s">
        <v>3225</v>
      </c>
      <c r="W188" s="10" t="s">
        <v>3226</v>
      </c>
      <c r="X188" s="10" t="s">
        <v>3226</v>
      </c>
      <c r="Y188" s="10" t="s">
        <v>3226</v>
      </c>
      <c r="Z188" s="10" t="s">
        <v>3226</v>
      </c>
      <c r="AA188" s="10" t="s">
        <v>3226</v>
      </c>
      <c r="AB188" s="10" t="s">
        <v>3226</v>
      </c>
      <c r="AC188" s="115" t="s">
        <v>3225</v>
      </c>
      <c r="AD188" s="10" t="s">
        <v>3166</v>
      </c>
      <c r="AE188" s="10" t="s">
        <v>3166</v>
      </c>
      <c r="AF188" s="10" t="s">
        <v>3166</v>
      </c>
      <c r="AG188" s="10" t="s">
        <v>3166</v>
      </c>
      <c r="AH188" s="10" t="s">
        <v>3166</v>
      </c>
      <c r="AI188" s="10" t="s">
        <v>3166</v>
      </c>
      <c r="AJ188" s="115" t="s">
        <v>3225</v>
      </c>
      <c r="AK188" s="10" t="s">
        <v>3224</v>
      </c>
    </row>
    <row r="189" spans="4:37" x14ac:dyDescent="0.35">
      <c r="D189" s="113">
        <v>10256</v>
      </c>
      <c r="E189" s="44" t="s">
        <v>3191</v>
      </c>
      <c r="F189" s="112" t="s">
        <v>3220</v>
      </c>
      <c r="G189" s="114" t="s">
        <v>3226</v>
      </c>
      <c r="H189" s="10" t="s">
        <v>3228</v>
      </c>
      <c r="I189" s="115" t="s">
        <v>3225</v>
      </c>
      <c r="J189" s="10" t="s">
        <v>3166</v>
      </c>
      <c r="K189" s="10" t="s">
        <v>3166</v>
      </c>
      <c r="L189" s="10" t="s">
        <v>3166</v>
      </c>
      <c r="M189" s="10" t="s">
        <v>3224</v>
      </c>
      <c r="N189" s="10" t="s">
        <v>3224</v>
      </c>
      <c r="O189" s="10" t="s">
        <v>3224</v>
      </c>
      <c r="P189" s="115" t="s">
        <v>3225</v>
      </c>
      <c r="Q189" s="10" t="s">
        <v>3228</v>
      </c>
      <c r="R189" s="10" t="s">
        <v>3228</v>
      </c>
      <c r="S189" s="10" t="s">
        <v>3228</v>
      </c>
      <c r="T189" s="10" t="s">
        <v>3226</v>
      </c>
      <c r="U189" s="10" t="s">
        <v>3226</v>
      </c>
      <c r="V189" s="10" t="s">
        <v>3226</v>
      </c>
      <c r="W189" s="115" t="s">
        <v>3225</v>
      </c>
      <c r="X189" s="10" t="s">
        <v>3228</v>
      </c>
      <c r="Y189" s="10" t="s">
        <v>3228</v>
      </c>
      <c r="Z189" s="10" t="s">
        <v>3228</v>
      </c>
      <c r="AA189" s="10" t="s">
        <v>3228</v>
      </c>
      <c r="AB189" s="10" t="s">
        <v>3228</v>
      </c>
      <c r="AC189" s="10" t="s">
        <v>3228</v>
      </c>
      <c r="AD189" s="115" t="s">
        <v>3225</v>
      </c>
      <c r="AE189" s="10" t="s">
        <v>3228</v>
      </c>
      <c r="AF189" s="10" t="s">
        <v>3228</v>
      </c>
      <c r="AG189" s="10" t="s">
        <v>3228</v>
      </c>
      <c r="AH189" s="10" t="s">
        <v>3224</v>
      </c>
      <c r="AI189" s="10" t="s">
        <v>3224</v>
      </c>
      <c r="AJ189" s="10" t="s">
        <v>3224</v>
      </c>
      <c r="AK189" s="115" t="s">
        <v>3225</v>
      </c>
    </row>
    <row r="190" spans="4:37" x14ac:dyDescent="0.35">
      <c r="D190" s="113">
        <v>40013</v>
      </c>
      <c r="E190" s="44" t="s">
        <v>3192</v>
      </c>
      <c r="F190" s="112" t="s">
        <v>3222</v>
      </c>
      <c r="G190" s="114" t="s">
        <v>3166</v>
      </c>
      <c r="H190" s="10" t="s">
        <v>3166</v>
      </c>
      <c r="I190" s="10" t="s">
        <v>3166</v>
      </c>
      <c r="J190" s="115" t="s">
        <v>3225</v>
      </c>
      <c r="K190" s="10" t="s">
        <v>3228</v>
      </c>
      <c r="L190" s="10" t="s">
        <v>3228</v>
      </c>
      <c r="M190" s="10" t="s">
        <v>3166</v>
      </c>
      <c r="N190" s="10" t="s">
        <v>3166</v>
      </c>
      <c r="O190" s="10" t="s">
        <v>3228</v>
      </c>
      <c r="P190" s="10" t="s">
        <v>3166</v>
      </c>
      <c r="Q190" s="115" t="s">
        <v>3225</v>
      </c>
      <c r="R190" s="10" t="s">
        <v>3228</v>
      </c>
      <c r="S190" s="10" t="s">
        <v>3228</v>
      </c>
      <c r="T190" s="10" t="s">
        <v>3228</v>
      </c>
      <c r="U190" s="10" t="s">
        <v>3228</v>
      </c>
      <c r="V190" s="10" t="s">
        <v>3228</v>
      </c>
      <c r="W190" s="10" t="s">
        <v>3166</v>
      </c>
      <c r="X190" s="115" t="s">
        <v>3225</v>
      </c>
      <c r="Y190" s="10" t="s">
        <v>3228</v>
      </c>
      <c r="Z190" s="10" t="s">
        <v>3228</v>
      </c>
      <c r="AA190" s="10" t="s">
        <v>3166</v>
      </c>
      <c r="AB190" s="10" t="s">
        <v>3166</v>
      </c>
      <c r="AC190" s="10" t="s">
        <v>3166</v>
      </c>
      <c r="AD190" s="10" t="s">
        <v>3166</v>
      </c>
      <c r="AE190" s="115" t="s">
        <v>3225</v>
      </c>
      <c r="AF190" s="10" t="s">
        <v>3228</v>
      </c>
      <c r="AG190" s="10" t="s">
        <v>3228</v>
      </c>
      <c r="AH190" s="10" t="s">
        <v>3228</v>
      </c>
      <c r="AI190" s="10" t="s">
        <v>3228</v>
      </c>
      <c r="AJ190" s="10" t="s">
        <v>3228</v>
      </c>
      <c r="AK190" s="10" t="s">
        <v>3226</v>
      </c>
    </row>
    <row r="191" spans="4:37" x14ac:dyDescent="0.35">
      <c r="D191" s="113">
        <v>40095</v>
      </c>
      <c r="E191" s="44" t="s">
        <v>3193</v>
      </c>
      <c r="F191" s="112" t="s">
        <v>3221</v>
      </c>
      <c r="G191" s="116" t="s">
        <v>3227</v>
      </c>
      <c r="H191" s="116" t="s">
        <v>3227</v>
      </c>
      <c r="I191" s="116" t="s">
        <v>3227</v>
      </c>
      <c r="J191" s="116" t="s">
        <v>3227</v>
      </c>
      <c r="K191" s="115" t="s">
        <v>3225</v>
      </c>
      <c r="L191" s="116" t="s">
        <v>3227</v>
      </c>
      <c r="M191" s="10" t="s">
        <v>3228</v>
      </c>
      <c r="N191" s="10" t="s">
        <v>3228</v>
      </c>
      <c r="O191" s="10" t="s">
        <v>3228</v>
      </c>
      <c r="P191" s="10" t="s">
        <v>3228</v>
      </c>
      <c r="Q191" s="10" t="s">
        <v>3228</v>
      </c>
      <c r="R191" s="115" t="s">
        <v>3225</v>
      </c>
      <c r="S191" s="10" t="s">
        <v>3226</v>
      </c>
      <c r="T191" s="10" t="s">
        <v>3226</v>
      </c>
      <c r="U191" s="10" t="s">
        <v>3226</v>
      </c>
      <c r="V191" s="10" t="s">
        <v>3226</v>
      </c>
      <c r="W191" s="10" t="s">
        <v>3226</v>
      </c>
      <c r="X191" s="10" t="s">
        <v>3226</v>
      </c>
      <c r="Y191" s="115" t="s">
        <v>3225</v>
      </c>
      <c r="Z191" s="10" t="s">
        <v>3226</v>
      </c>
      <c r="AA191" s="10" t="s">
        <v>3226</v>
      </c>
      <c r="AB191" s="10" t="s">
        <v>3226</v>
      </c>
      <c r="AC191" s="10" t="s">
        <v>3226</v>
      </c>
      <c r="AD191" s="10" t="s">
        <v>3226</v>
      </c>
      <c r="AE191" s="10" t="s">
        <v>3226</v>
      </c>
      <c r="AF191" s="115" t="s">
        <v>3225</v>
      </c>
      <c r="AG191" s="10" t="s">
        <v>3228</v>
      </c>
      <c r="AH191" s="10" t="s">
        <v>3228</v>
      </c>
      <c r="AI191" s="10" t="s">
        <v>3228</v>
      </c>
      <c r="AJ191" s="10" t="s">
        <v>3228</v>
      </c>
      <c r="AK191" s="10" t="s">
        <v>3228</v>
      </c>
    </row>
    <row r="192" spans="4:37" x14ac:dyDescent="0.35">
      <c r="D192" s="113">
        <v>40024</v>
      </c>
      <c r="E192" s="44" t="s">
        <v>3194</v>
      </c>
      <c r="F192" s="112" t="s">
        <v>3219</v>
      </c>
      <c r="G192" s="114" t="s">
        <v>3228</v>
      </c>
      <c r="H192" s="10" t="s">
        <v>3226</v>
      </c>
      <c r="I192" s="115" t="s">
        <v>3225</v>
      </c>
      <c r="J192" s="116" t="s">
        <v>3227</v>
      </c>
      <c r="K192" s="10" t="s">
        <v>3226</v>
      </c>
      <c r="L192" s="10" t="s">
        <v>3226</v>
      </c>
      <c r="M192" s="10" t="s">
        <v>3226</v>
      </c>
      <c r="N192" s="10" t="s">
        <v>3226</v>
      </c>
      <c r="O192" s="10" t="s">
        <v>3226</v>
      </c>
      <c r="P192" s="115" t="s">
        <v>3225</v>
      </c>
      <c r="Q192" s="10" t="s">
        <v>3228</v>
      </c>
      <c r="R192" s="10" t="s">
        <v>3228</v>
      </c>
      <c r="S192" s="10" t="s">
        <v>3228</v>
      </c>
      <c r="T192" s="10" t="s">
        <v>3228</v>
      </c>
      <c r="U192" s="10" t="s">
        <v>3228</v>
      </c>
      <c r="V192" s="10" t="s">
        <v>3228</v>
      </c>
      <c r="W192" s="115" t="s">
        <v>3225</v>
      </c>
      <c r="X192" s="10" t="s">
        <v>3228</v>
      </c>
      <c r="Y192" s="10" t="s">
        <v>3228</v>
      </c>
      <c r="Z192" s="10" t="s">
        <v>3228</v>
      </c>
      <c r="AA192" s="10" t="s">
        <v>3228</v>
      </c>
      <c r="AB192" s="10" t="s">
        <v>3228</v>
      </c>
      <c r="AC192" s="10" t="s">
        <v>3228</v>
      </c>
      <c r="AD192" s="115" t="s">
        <v>3225</v>
      </c>
      <c r="AE192" s="10" t="s">
        <v>3228</v>
      </c>
      <c r="AF192" s="10" t="s">
        <v>3226</v>
      </c>
      <c r="AG192" s="10" t="s">
        <v>3226</v>
      </c>
      <c r="AH192" s="10" t="s">
        <v>3226</v>
      </c>
      <c r="AI192" s="10" t="s">
        <v>3226</v>
      </c>
      <c r="AJ192" s="10" t="s">
        <v>3226</v>
      </c>
      <c r="AK192" s="115" t="s">
        <v>3225</v>
      </c>
    </row>
    <row r="196" spans="4:22" ht="15" thickBot="1" x14ac:dyDescent="0.4"/>
    <row r="197" spans="4:22" ht="15" thickBot="1" x14ac:dyDescent="0.4">
      <c r="D197" s="472" t="s">
        <v>3229</v>
      </c>
      <c r="E197" s="472" t="s">
        <v>3184</v>
      </c>
      <c r="F197" s="472" t="s">
        <v>3225</v>
      </c>
      <c r="G197" s="118">
        <v>44743</v>
      </c>
      <c r="H197" s="118">
        <v>44744</v>
      </c>
      <c r="I197" s="118">
        <v>44745</v>
      </c>
      <c r="J197" s="118">
        <v>44746</v>
      </c>
      <c r="K197" s="118">
        <v>44747</v>
      </c>
      <c r="L197" s="118">
        <v>44748</v>
      </c>
      <c r="M197" s="118">
        <v>44749</v>
      </c>
      <c r="N197" s="118">
        <v>44750</v>
      </c>
      <c r="O197" s="118">
        <v>44751</v>
      </c>
      <c r="P197" s="118">
        <v>44752</v>
      </c>
      <c r="Q197" s="118">
        <v>44753</v>
      </c>
      <c r="R197" s="118">
        <v>44754</v>
      </c>
      <c r="S197" s="118">
        <v>44755</v>
      </c>
      <c r="T197" s="118">
        <v>44756</v>
      </c>
      <c r="U197" s="118">
        <v>44757</v>
      </c>
      <c r="V197" s="118">
        <v>44758</v>
      </c>
    </row>
    <row r="198" spans="4:22" ht="15" thickBot="1" x14ac:dyDescent="0.4">
      <c r="D198" s="473"/>
      <c r="E198" s="473"/>
      <c r="F198" s="473"/>
      <c r="G198" s="119" t="s">
        <v>3230</v>
      </c>
      <c r="H198" s="119" t="s">
        <v>3231</v>
      </c>
      <c r="I198" s="119" t="s">
        <v>3180</v>
      </c>
      <c r="J198" s="119" t="s">
        <v>3232</v>
      </c>
      <c r="K198" s="119" t="s">
        <v>3233</v>
      </c>
      <c r="L198" s="119" t="s">
        <v>3234</v>
      </c>
      <c r="M198" s="119" t="s">
        <v>3235</v>
      </c>
      <c r="N198" s="119" t="s">
        <v>3230</v>
      </c>
      <c r="O198" s="119" t="s">
        <v>3231</v>
      </c>
      <c r="P198" s="119" t="s">
        <v>3180</v>
      </c>
      <c r="Q198" s="119" t="s">
        <v>3232</v>
      </c>
      <c r="R198" s="119" t="s">
        <v>3233</v>
      </c>
      <c r="S198" s="119" t="s">
        <v>3234</v>
      </c>
      <c r="T198" s="119" t="s">
        <v>3235</v>
      </c>
      <c r="U198" s="119" t="s">
        <v>3230</v>
      </c>
      <c r="V198" s="119" t="s">
        <v>3231</v>
      </c>
    </row>
    <row r="199" spans="4:22" ht="15" thickBot="1" x14ac:dyDescent="0.4">
      <c r="D199" s="120" t="s">
        <v>3195</v>
      </c>
      <c r="E199" s="121">
        <v>40066</v>
      </c>
      <c r="F199" s="122" t="s">
        <v>3217</v>
      </c>
      <c r="G199" s="123" t="s">
        <v>3236</v>
      </c>
      <c r="H199" s="86" t="s">
        <v>3226</v>
      </c>
      <c r="I199" s="86" t="s">
        <v>3226</v>
      </c>
      <c r="J199" s="86" t="s">
        <v>3226</v>
      </c>
      <c r="K199" s="86" t="s">
        <v>3226</v>
      </c>
      <c r="L199" s="86" t="s">
        <v>3226</v>
      </c>
      <c r="M199" s="124" t="s">
        <v>3237</v>
      </c>
      <c r="N199" s="123" t="s">
        <v>3236</v>
      </c>
      <c r="O199" s="86" t="s">
        <v>3224</v>
      </c>
      <c r="P199" s="86" t="s">
        <v>3224</v>
      </c>
      <c r="Q199" s="86" t="s">
        <v>3224</v>
      </c>
      <c r="R199" s="124" t="s">
        <v>3237</v>
      </c>
      <c r="S199" s="86" t="s">
        <v>3224</v>
      </c>
      <c r="T199" s="86" t="s">
        <v>3224</v>
      </c>
      <c r="U199" s="123" t="s">
        <v>3236</v>
      </c>
      <c r="V199" s="86" t="s">
        <v>3166</v>
      </c>
    </row>
    <row r="200" spans="4:22" ht="15" thickBot="1" x14ac:dyDescent="0.4">
      <c r="D200" s="120" t="s">
        <v>3197</v>
      </c>
      <c r="E200" s="121">
        <v>40076</v>
      </c>
      <c r="F200" s="122" t="s">
        <v>3218</v>
      </c>
      <c r="G200" s="86" t="s">
        <v>3226</v>
      </c>
      <c r="H200" s="123" t="s">
        <v>3236</v>
      </c>
      <c r="I200" s="86" t="s">
        <v>3224</v>
      </c>
      <c r="J200" s="86" t="s">
        <v>3224</v>
      </c>
      <c r="K200" s="86" t="s">
        <v>3224</v>
      </c>
      <c r="L200" s="86" t="s">
        <v>3224</v>
      </c>
      <c r="M200" s="86" t="s">
        <v>3224</v>
      </c>
      <c r="N200" s="86" t="s">
        <v>3224</v>
      </c>
      <c r="O200" s="124" t="s">
        <v>3237</v>
      </c>
      <c r="P200" s="86" t="s">
        <v>3166</v>
      </c>
      <c r="Q200" s="86" t="s">
        <v>3166</v>
      </c>
      <c r="R200" s="86" t="s">
        <v>3166</v>
      </c>
      <c r="S200" s="86" t="s">
        <v>3166</v>
      </c>
      <c r="T200" s="86" t="s">
        <v>3166</v>
      </c>
      <c r="U200" s="86" t="s">
        <v>3166</v>
      </c>
      <c r="V200" s="123" t="s">
        <v>3236</v>
      </c>
    </row>
    <row r="201" spans="4:22" ht="15" thickBot="1" x14ac:dyDescent="0.4">
      <c r="D201" s="120" t="s">
        <v>3198</v>
      </c>
      <c r="E201" s="121">
        <v>40028</v>
      </c>
      <c r="F201" s="122" t="s">
        <v>3219</v>
      </c>
      <c r="G201" s="86" t="s">
        <v>3224</v>
      </c>
      <c r="H201" s="86" t="s">
        <v>3224</v>
      </c>
      <c r="I201" s="123" t="s">
        <v>3236</v>
      </c>
      <c r="J201" s="86" t="s">
        <v>3166</v>
      </c>
      <c r="K201" s="86" t="s">
        <v>3166</v>
      </c>
      <c r="L201" s="124" t="s">
        <v>3237</v>
      </c>
      <c r="M201" s="86" t="s">
        <v>3166</v>
      </c>
      <c r="N201" s="86" t="s">
        <v>3166</v>
      </c>
      <c r="O201" s="86" t="s">
        <v>3166</v>
      </c>
      <c r="P201" s="123" t="s">
        <v>3236</v>
      </c>
      <c r="Q201" s="86" t="s">
        <v>3226</v>
      </c>
      <c r="R201" s="86" t="s">
        <v>3226</v>
      </c>
      <c r="S201" s="86" t="s">
        <v>3226</v>
      </c>
      <c r="T201" s="86" t="s">
        <v>3226</v>
      </c>
      <c r="U201" s="86" t="s">
        <v>3226</v>
      </c>
      <c r="V201" s="86" t="s">
        <v>3226</v>
      </c>
    </row>
    <row r="202" spans="4:22" ht="15" thickBot="1" x14ac:dyDescent="0.4">
      <c r="D202" s="120" t="s">
        <v>3199</v>
      </c>
      <c r="E202" s="121">
        <v>40101</v>
      </c>
      <c r="F202" s="122" t="s">
        <v>3220</v>
      </c>
      <c r="G202" s="86" t="s">
        <v>3166</v>
      </c>
      <c r="H202" s="86" t="s">
        <v>3166</v>
      </c>
      <c r="I202" s="86" t="s">
        <v>3166</v>
      </c>
      <c r="J202" s="123" t="s">
        <v>3236</v>
      </c>
      <c r="K202" s="124" t="s">
        <v>3237</v>
      </c>
      <c r="L202" s="86" t="s">
        <v>3166</v>
      </c>
      <c r="M202" s="86" t="s">
        <v>3226</v>
      </c>
      <c r="N202" s="86" t="s">
        <v>3226</v>
      </c>
      <c r="O202" s="86" t="s">
        <v>3226</v>
      </c>
      <c r="P202" s="86" t="s">
        <v>3226</v>
      </c>
      <c r="Q202" s="123" t="s">
        <v>3236</v>
      </c>
      <c r="R202" s="86" t="s">
        <v>3224</v>
      </c>
      <c r="S202" s="124" t="s">
        <v>3237</v>
      </c>
      <c r="T202" s="124" t="s">
        <v>3237</v>
      </c>
      <c r="U202" s="86" t="s">
        <v>3224</v>
      </c>
      <c r="V202" s="86" t="s">
        <v>3224</v>
      </c>
    </row>
    <row r="203" spans="4:22" ht="15" thickBot="1" x14ac:dyDescent="0.4">
      <c r="D203" s="125" t="s">
        <v>3200</v>
      </c>
      <c r="E203" s="126">
        <v>40011</v>
      </c>
      <c r="F203" s="127" t="s">
        <v>3221</v>
      </c>
      <c r="G203" s="86" t="s">
        <v>3166</v>
      </c>
      <c r="H203" s="86" t="s">
        <v>3166</v>
      </c>
      <c r="I203" s="86" t="s">
        <v>3166</v>
      </c>
      <c r="J203" s="86" t="s">
        <v>3166</v>
      </c>
      <c r="K203" s="86" t="s">
        <v>3166</v>
      </c>
      <c r="L203" s="86" t="s">
        <v>3224</v>
      </c>
      <c r="M203" s="86" t="s">
        <v>3224</v>
      </c>
      <c r="N203" s="86" t="s">
        <v>3224</v>
      </c>
      <c r="O203" s="124" t="s">
        <v>3238</v>
      </c>
      <c r="P203" s="86" t="s">
        <v>3226</v>
      </c>
      <c r="Q203" s="86" t="s">
        <v>3226</v>
      </c>
      <c r="R203" s="123" t="s">
        <v>3236</v>
      </c>
      <c r="S203" s="86" t="s">
        <v>3226</v>
      </c>
      <c r="T203" s="86" t="s">
        <v>3226</v>
      </c>
      <c r="U203" s="86" t="s">
        <v>3226</v>
      </c>
      <c r="V203" s="124" t="s">
        <v>3238</v>
      </c>
    </row>
    <row r="204" spans="4:22" ht="15" thickBot="1" x14ac:dyDescent="0.4">
      <c r="D204" s="125" t="s">
        <v>3201</v>
      </c>
      <c r="E204" s="126">
        <v>40079</v>
      </c>
      <c r="F204" s="127" t="s">
        <v>3222</v>
      </c>
      <c r="G204" s="86" t="s">
        <v>3226</v>
      </c>
      <c r="H204" s="86" t="s">
        <v>3226</v>
      </c>
      <c r="I204" s="86" t="s">
        <v>3226</v>
      </c>
      <c r="J204" s="86" t="s">
        <v>3226</v>
      </c>
      <c r="K204" s="86" t="s">
        <v>3226</v>
      </c>
      <c r="L204" s="86" t="s">
        <v>3226</v>
      </c>
      <c r="M204" s="86" t="s">
        <v>3226</v>
      </c>
      <c r="N204" s="86" t="s">
        <v>3226</v>
      </c>
      <c r="O204" s="86" t="s">
        <v>3226</v>
      </c>
      <c r="P204" s="124" t="s">
        <v>3238</v>
      </c>
      <c r="Q204" s="86" t="s">
        <v>3166</v>
      </c>
      <c r="R204" s="86" t="s">
        <v>3166</v>
      </c>
      <c r="S204" s="123" t="s">
        <v>3236</v>
      </c>
      <c r="T204" s="86" t="s">
        <v>3166</v>
      </c>
      <c r="U204" s="86" t="s">
        <v>3166</v>
      </c>
      <c r="V204" s="86" t="s">
        <v>3166</v>
      </c>
    </row>
    <row r="205" spans="4:22" ht="15" thickBot="1" x14ac:dyDescent="0.4">
      <c r="D205" s="125" t="s">
        <v>3202</v>
      </c>
      <c r="E205" s="126">
        <v>40005</v>
      </c>
      <c r="F205" s="127" t="s">
        <v>3223</v>
      </c>
      <c r="G205" s="86" t="s">
        <v>3224</v>
      </c>
      <c r="H205" s="86" t="s">
        <v>3224</v>
      </c>
      <c r="I205" s="86" t="s">
        <v>3224</v>
      </c>
      <c r="J205" s="86" t="s">
        <v>3224</v>
      </c>
      <c r="K205" s="86" t="s">
        <v>3224</v>
      </c>
      <c r="L205" s="86" t="s">
        <v>3166</v>
      </c>
      <c r="M205" s="86" t="s">
        <v>3166</v>
      </c>
      <c r="N205" s="86" t="s">
        <v>3166</v>
      </c>
      <c r="O205" s="86" t="s">
        <v>3166</v>
      </c>
      <c r="P205" s="86" t="s">
        <v>3166</v>
      </c>
      <c r="Q205" s="124" t="s">
        <v>3238</v>
      </c>
      <c r="R205" s="86" t="s">
        <v>3226</v>
      </c>
      <c r="S205" s="86" t="s">
        <v>3166</v>
      </c>
      <c r="T205" s="123" t="s">
        <v>3236</v>
      </c>
      <c r="U205" s="86" t="s">
        <v>3224</v>
      </c>
      <c r="V205" s="86" t="s">
        <v>3224</v>
      </c>
    </row>
    <row r="206" spans="4:22" ht="15" thickBot="1" x14ac:dyDescent="0.4">
      <c r="D206" s="125" t="s">
        <v>3203</v>
      </c>
      <c r="E206" s="126">
        <v>40110</v>
      </c>
      <c r="F206" s="127" t="s">
        <v>3217</v>
      </c>
      <c r="G206" s="123" t="s">
        <v>3236</v>
      </c>
      <c r="H206" s="128" t="s">
        <v>3181</v>
      </c>
      <c r="I206" s="128" t="s">
        <v>3181</v>
      </c>
      <c r="J206" s="128" t="s">
        <v>3181</v>
      </c>
      <c r="K206" s="128" t="s">
        <v>3181</v>
      </c>
      <c r="L206" s="128" t="s">
        <v>3181</v>
      </c>
      <c r="M206" s="128" t="s">
        <v>3181</v>
      </c>
      <c r="N206" s="123" t="s">
        <v>3236</v>
      </c>
      <c r="O206" s="86" t="s">
        <v>3224</v>
      </c>
      <c r="P206" s="86" t="s">
        <v>3224</v>
      </c>
      <c r="Q206" s="86" t="s">
        <v>3224</v>
      </c>
      <c r="R206" s="86" t="s">
        <v>3224</v>
      </c>
      <c r="S206" s="86" t="s">
        <v>3224</v>
      </c>
      <c r="T206" s="86" t="s">
        <v>3224</v>
      </c>
      <c r="U206" s="123" t="s">
        <v>3236</v>
      </c>
      <c r="V206" s="86" t="s">
        <v>3226</v>
      </c>
    </row>
    <row r="207" spans="4:22" ht="15" thickBot="1" x14ac:dyDescent="0.4">
      <c r="D207" s="117"/>
      <c r="E207" s="84"/>
      <c r="F207" s="84"/>
      <c r="G207" s="84"/>
      <c r="H207" s="84"/>
      <c r="I207" s="84"/>
      <c r="J207" s="84"/>
      <c r="K207" s="84"/>
      <c r="L207" s="84"/>
      <c r="M207" s="84"/>
      <c r="N207" s="84"/>
      <c r="O207" s="84"/>
      <c r="P207" s="84"/>
      <c r="Q207" s="84"/>
      <c r="R207" s="84"/>
      <c r="S207" s="84"/>
      <c r="T207" s="84"/>
      <c r="U207" s="84"/>
      <c r="V207" s="129"/>
    </row>
    <row r="208" spans="4:22" ht="15" thickBot="1" x14ac:dyDescent="0.4">
      <c r="D208" s="472" t="s">
        <v>3229</v>
      </c>
      <c r="E208" s="472" t="s">
        <v>3184</v>
      </c>
      <c r="F208" s="472" t="s">
        <v>3225</v>
      </c>
      <c r="G208" s="118">
        <v>44759</v>
      </c>
      <c r="H208" s="118">
        <v>44760</v>
      </c>
      <c r="I208" s="118">
        <v>44761</v>
      </c>
      <c r="J208" s="118">
        <v>44762</v>
      </c>
      <c r="K208" s="118">
        <v>44763</v>
      </c>
      <c r="L208" s="118">
        <v>44764</v>
      </c>
      <c r="M208" s="118">
        <v>44765</v>
      </c>
      <c r="N208" s="118">
        <v>44766</v>
      </c>
      <c r="O208" s="118">
        <v>44767</v>
      </c>
      <c r="P208" s="118">
        <v>44768</v>
      </c>
      <c r="Q208" s="118">
        <v>44769</v>
      </c>
      <c r="R208" s="118">
        <v>44770</v>
      </c>
      <c r="S208" s="118">
        <v>44771</v>
      </c>
      <c r="T208" s="118">
        <v>44772</v>
      </c>
      <c r="U208" s="118">
        <v>44773</v>
      </c>
      <c r="V208" s="130"/>
    </row>
    <row r="209" spans="4:22" ht="15" thickBot="1" x14ac:dyDescent="0.4">
      <c r="D209" s="473"/>
      <c r="E209" s="473"/>
      <c r="F209" s="473"/>
      <c r="G209" s="119" t="s">
        <v>3180</v>
      </c>
      <c r="H209" s="119" t="s">
        <v>3232</v>
      </c>
      <c r="I209" s="119" t="s">
        <v>3233</v>
      </c>
      <c r="J209" s="119" t="s">
        <v>3234</v>
      </c>
      <c r="K209" s="119" t="s">
        <v>3235</v>
      </c>
      <c r="L209" s="119" t="s">
        <v>3230</v>
      </c>
      <c r="M209" s="119" t="s">
        <v>3231</v>
      </c>
      <c r="N209" s="119" t="s">
        <v>3180</v>
      </c>
      <c r="O209" s="119" t="s">
        <v>3232</v>
      </c>
      <c r="P209" s="119" t="s">
        <v>3233</v>
      </c>
      <c r="Q209" s="119" t="s">
        <v>3234</v>
      </c>
      <c r="R209" s="119" t="s">
        <v>3235</v>
      </c>
      <c r="S209" s="119" t="s">
        <v>3230</v>
      </c>
      <c r="T209" s="119" t="s">
        <v>3231</v>
      </c>
      <c r="U209" s="119" t="s">
        <v>3180</v>
      </c>
      <c r="V209" s="85"/>
    </row>
    <row r="210" spans="4:22" ht="15" thickBot="1" x14ac:dyDescent="0.4">
      <c r="D210" s="120" t="s">
        <v>3195</v>
      </c>
      <c r="E210" s="121">
        <v>40066</v>
      </c>
      <c r="F210" s="122" t="s">
        <v>3217</v>
      </c>
      <c r="G210" s="86" t="s">
        <v>3166</v>
      </c>
      <c r="H210" s="86" t="s">
        <v>3166</v>
      </c>
      <c r="I210" s="86" t="s">
        <v>3166</v>
      </c>
      <c r="J210" s="86" t="s">
        <v>3166</v>
      </c>
      <c r="K210" s="124" t="s">
        <v>3237</v>
      </c>
      <c r="L210" s="123" t="s">
        <v>3236</v>
      </c>
      <c r="M210" s="86" t="s">
        <v>3226</v>
      </c>
      <c r="N210" s="86" t="s">
        <v>3226</v>
      </c>
      <c r="O210" s="86" t="s">
        <v>3226</v>
      </c>
      <c r="P210" s="86" t="s">
        <v>3226</v>
      </c>
      <c r="Q210" s="86" t="s">
        <v>3226</v>
      </c>
      <c r="R210" s="86" t="s">
        <v>3226</v>
      </c>
      <c r="S210" s="123" t="s">
        <v>3236</v>
      </c>
      <c r="T210" s="86" t="s">
        <v>3224</v>
      </c>
      <c r="U210" s="86" t="s">
        <v>3224</v>
      </c>
      <c r="V210" s="85"/>
    </row>
    <row r="211" spans="4:22" ht="15" thickBot="1" x14ac:dyDescent="0.4">
      <c r="D211" s="120" t="s">
        <v>3197</v>
      </c>
      <c r="E211" s="121">
        <v>40076</v>
      </c>
      <c r="F211" s="122" t="s">
        <v>3218</v>
      </c>
      <c r="G211" s="86" t="s">
        <v>3226</v>
      </c>
      <c r="H211" s="86" t="s">
        <v>3226</v>
      </c>
      <c r="I211" s="124" t="s">
        <v>3237</v>
      </c>
      <c r="J211" s="86" t="s">
        <v>3226</v>
      </c>
      <c r="K211" s="86" t="s">
        <v>3226</v>
      </c>
      <c r="L211" s="86" t="s">
        <v>3226</v>
      </c>
      <c r="M211" s="123" t="s">
        <v>3236</v>
      </c>
      <c r="N211" s="86" t="s">
        <v>3224</v>
      </c>
      <c r="O211" s="86" t="s">
        <v>3224</v>
      </c>
      <c r="P211" s="86" t="s">
        <v>3224</v>
      </c>
      <c r="Q211" s="86" t="s">
        <v>3224</v>
      </c>
      <c r="R211" s="86" t="s">
        <v>3224</v>
      </c>
      <c r="S211" s="86" t="s">
        <v>3224</v>
      </c>
      <c r="T211" s="123" t="s">
        <v>3236</v>
      </c>
      <c r="U211" s="86" t="s">
        <v>3166</v>
      </c>
      <c r="V211" s="85"/>
    </row>
    <row r="212" spans="4:22" ht="15" thickBot="1" x14ac:dyDescent="0.4">
      <c r="D212" s="120" t="s">
        <v>3198</v>
      </c>
      <c r="E212" s="121">
        <v>40028</v>
      </c>
      <c r="F212" s="122" t="s">
        <v>3219</v>
      </c>
      <c r="G212" s="123" t="s">
        <v>3236</v>
      </c>
      <c r="H212" s="86" t="s">
        <v>3224</v>
      </c>
      <c r="I212" s="86" t="s">
        <v>3224</v>
      </c>
      <c r="J212" s="86" t="s">
        <v>3224</v>
      </c>
      <c r="K212" s="86" t="s">
        <v>3224</v>
      </c>
      <c r="L212" s="86" t="s">
        <v>3224</v>
      </c>
      <c r="M212" s="86" t="s">
        <v>3224</v>
      </c>
      <c r="N212" s="123" t="s">
        <v>3236</v>
      </c>
      <c r="O212" s="86" t="s">
        <v>3166</v>
      </c>
      <c r="P212" s="124" t="s">
        <v>3237</v>
      </c>
      <c r="Q212" s="86" t="s">
        <v>3166</v>
      </c>
      <c r="R212" s="86" t="s">
        <v>3166</v>
      </c>
      <c r="S212" s="86" t="s">
        <v>3166</v>
      </c>
      <c r="T212" s="86" t="s">
        <v>3166</v>
      </c>
      <c r="U212" s="123" t="s">
        <v>3236</v>
      </c>
      <c r="V212" s="85"/>
    </row>
    <row r="213" spans="4:22" ht="15" thickBot="1" x14ac:dyDescent="0.4">
      <c r="D213" s="120" t="s">
        <v>3199</v>
      </c>
      <c r="E213" s="121">
        <v>40101</v>
      </c>
      <c r="F213" s="122" t="s">
        <v>3220</v>
      </c>
      <c r="G213" s="86" t="s">
        <v>3224</v>
      </c>
      <c r="H213" s="123" t="s">
        <v>3236</v>
      </c>
      <c r="I213" s="86" t="s">
        <v>3226</v>
      </c>
      <c r="J213" s="124" t="s">
        <v>3237</v>
      </c>
      <c r="K213" s="86" t="s">
        <v>3166</v>
      </c>
      <c r="L213" s="86" t="s">
        <v>3166</v>
      </c>
      <c r="M213" s="86" t="s">
        <v>3166</v>
      </c>
      <c r="N213" s="86" t="s">
        <v>3166</v>
      </c>
      <c r="O213" s="123" t="s">
        <v>3236</v>
      </c>
      <c r="P213" s="86" t="s">
        <v>3166</v>
      </c>
      <c r="Q213" s="124" t="s">
        <v>3237</v>
      </c>
      <c r="R213" s="124" t="s">
        <v>3237</v>
      </c>
      <c r="S213" s="86" t="s">
        <v>3226</v>
      </c>
      <c r="T213" s="86" t="s">
        <v>3226</v>
      </c>
      <c r="U213" s="86" t="s">
        <v>3226</v>
      </c>
      <c r="V213" s="85"/>
    </row>
    <row r="214" spans="4:22" ht="15" thickBot="1" x14ac:dyDescent="0.4">
      <c r="D214" s="125" t="s">
        <v>3200</v>
      </c>
      <c r="E214" s="126">
        <v>40011</v>
      </c>
      <c r="F214" s="127" t="s">
        <v>3221</v>
      </c>
      <c r="G214" s="86" t="s">
        <v>3238</v>
      </c>
      <c r="H214" s="86" t="s">
        <v>3238</v>
      </c>
      <c r="I214" s="123" t="s">
        <v>3236</v>
      </c>
      <c r="J214" s="86" t="s">
        <v>3166</v>
      </c>
      <c r="K214" s="86" t="s">
        <v>3166</v>
      </c>
      <c r="L214" s="86" t="s">
        <v>3166</v>
      </c>
      <c r="M214" s="86" t="s">
        <v>3166</v>
      </c>
      <c r="N214" s="86" t="s">
        <v>3166</v>
      </c>
      <c r="O214" s="86" t="s">
        <v>3166</v>
      </c>
      <c r="P214" s="123" t="s">
        <v>3236</v>
      </c>
      <c r="Q214" s="86" t="s">
        <v>3224</v>
      </c>
      <c r="R214" s="86" t="s">
        <v>3224</v>
      </c>
      <c r="S214" s="86" t="s">
        <v>3224</v>
      </c>
      <c r="T214" s="86" t="s">
        <v>3224</v>
      </c>
      <c r="U214" s="86" t="s">
        <v>3224</v>
      </c>
      <c r="V214" s="85"/>
    </row>
    <row r="215" spans="4:22" ht="15" thickBot="1" x14ac:dyDescent="0.4">
      <c r="D215" s="125" t="s">
        <v>3201</v>
      </c>
      <c r="E215" s="126">
        <v>40079</v>
      </c>
      <c r="F215" s="127" t="s">
        <v>3222</v>
      </c>
      <c r="G215" s="86" t="s">
        <v>3166</v>
      </c>
      <c r="H215" s="86" t="s">
        <v>3166</v>
      </c>
      <c r="I215" s="86" t="s">
        <v>3166</v>
      </c>
      <c r="J215" s="123" t="s">
        <v>3236</v>
      </c>
      <c r="K215" s="86" t="s">
        <v>3224</v>
      </c>
      <c r="L215" s="86" t="s">
        <v>3224</v>
      </c>
      <c r="M215" s="86" t="s">
        <v>3238</v>
      </c>
      <c r="N215" s="86" t="s">
        <v>3238</v>
      </c>
      <c r="O215" s="86" t="s">
        <v>3238</v>
      </c>
      <c r="P215" s="86" t="s">
        <v>3224</v>
      </c>
      <c r="Q215" s="123" t="s">
        <v>3236</v>
      </c>
      <c r="R215" s="86" t="s">
        <v>3226</v>
      </c>
      <c r="S215" s="86" t="s">
        <v>3226</v>
      </c>
      <c r="T215" s="86" t="s">
        <v>3226</v>
      </c>
      <c r="U215" s="86" t="s">
        <v>3226</v>
      </c>
      <c r="V215" s="85"/>
    </row>
    <row r="216" spans="4:22" ht="15" thickBot="1" x14ac:dyDescent="0.4">
      <c r="D216" s="125" t="s">
        <v>3202</v>
      </c>
      <c r="E216" s="126">
        <v>40005</v>
      </c>
      <c r="F216" s="127" t="s">
        <v>3223</v>
      </c>
      <c r="G216" s="86" t="s">
        <v>3224</v>
      </c>
      <c r="H216" s="86" t="s">
        <v>3224</v>
      </c>
      <c r="I216" s="86" t="s">
        <v>3224</v>
      </c>
      <c r="J216" s="86" t="s">
        <v>3224</v>
      </c>
      <c r="K216" s="123" t="s">
        <v>3236</v>
      </c>
      <c r="L216" s="86" t="s">
        <v>3226</v>
      </c>
      <c r="M216" s="86" t="s">
        <v>3226</v>
      </c>
      <c r="N216" s="86" t="s">
        <v>3226</v>
      </c>
      <c r="O216" s="86" t="s">
        <v>3226</v>
      </c>
      <c r="P216" s="86" t="s">
        <v>3226</v>
      </c>
      <c r="Q216" s="86" t="s">
        <v>3226</v>
      </c>
      <c r="R216" s="123" t="s">
        <v>3236</v>
      </c>
      <c r="S216" s="86" t="s">
        <v>3166</v>
      </c>
      <c r="T216" s="86" t="s">
        <v>3238</v>
      </c>
      <c r="U216" s="86" t="s">
        <v>3238</v>
      </c>
      <c r="V216" s="85"/>
    </row>
    <row r="217" spans="4:22" ht="15" thickBot="1" x14ac:dyDescent="0.4">
      <c r="D217" s="125" t="s">
        <v>3203</v>
      </c>
      <c r="E217" s="126">
        <v>40110</v>
      </c>
      <c r="F217" s="127" t="s">
        <v>3217</v>
      </c>
      <c r="G217" s="86" t="s">
        <v>3226</v>
      </c>
      <c r="H217" s="86" t="s">
        <v>3226</v>
      </c>
      <c r="I217" s="86" t="s">
        <v>3226</v>
      </c>
      <c r="J217" s="86" t="s">
        <v>3226</v>
      </c>
      <c r="K217" s="86" t="s">
        <v>3226</v>
      </c>
      <c r="L217" s="123" t="s">
        <v>3236</v>
      </c>
      <c r="M217" s="86" t="s">
        <v>3224</v>
      </c>
      <c r="N217" s="86" t="s">
        <v>3224</v>
      </c>
      <c r="O217" s="86" t="s">
        <v>3224</v>
      </c>
      <c r="P217" s="86" t="s">
        <v>3166</v>
      </c>
      <c r="Q217" s="86" t="s">
        <v>3166</v>
      </c>
      <c r="R217" s="86" t="s">
        <v>3166</v>
      </c>
      <c r="S217" s="123" t="s">
        <v>3236</v>
      </c>
      <c r="T217" s="86" t="s">
        <v>3166</v>
      </c>
      <c r="U217" s="86" t="s">
        <v>3166</v>
      </c>
      <c r="V217" s="85"/>
    </row>
    <row r="221" spans="4:22" ht="15" thickBot="1" x14ac:dyDescent="0.4">
      <c r="D221" s="75"/>
    </row>
    <row r="222" spans="4:22" ht="15" thickBot="1" x14ac:dyDescent="0.4">
      <c r="D222" s="469" t="s">
        <v>3239</v>
      </c>
      <c r="E222" s="470"/>
      <c r="F222" s="470"/>
      <c r="G222" s="470"/>
      <c r="H222" s="470"/>
      <c r="I222" s="470"/>
      <c r="J222" s="470"/>
      <c r="K222" s="470"/>
      <c r="L222" s="470"/>
      <c r="M222" s="470"/>
      <c r="N222" s="470"/>
      <c r="O222" s="470"/>
      <c r="P222" s="470"/>
      <c r="Q222" s="470"/>
      <c r="R222" s="470"/>
      <c r="S222" s="470"/>
      <c r="T222" s="470"/>
      <c r="U222" s="470"/>
      <c r="V222" s="471"/>
    </row>
    <row r="223" spans="4:22" ht="15" thickBot="1" x14ac:dyDescent="0.4">
      <c r="D223" s="472" t="s">
        <v>3229</v>
      </c>
      <c r="E223" s="472" t="s">
        <v>3184</v>
      </c>
      <c r="F223" s="472" t="s">
        <v>3225</v>
      </c>
      <c r="G223" s="118">
        <v>44774</v>
      </c>
      <c r="H223" s="118">
        <v>44775</v>
      </c>
      <c r="I223" s="118">
        <v>44776</v>
      </c>
      <c r="J223" s="118">
        <v>44777</v>
      </c>
      <c r="K223" s="118">
        <v>44778</v>
      </c>
      <c r="L223" s="118">
        <v>44779</v>
      </c>
      <c r="M223" s="118">
        <v>44780</v>
      </c>
      <c r="N223" s="118">
        <v>44781</v>
      </c>
      <c r="O223" s="118">
        <v>44782</v>
      </c>
      <c r="P223" s="118">
        <v>44783</v>
      </c>
      <c r="Q223" s="118">
        <v>44784</v>
      </c>
      <c r="R223" s="118">
        <v>44785</v>
      </c>
      <c r="S223" s="118">
        <v>44786</v>
      </c>
      <c r="T223" s="118">
        <v>44787</v>
      </c>
      <c r="U223" s="118">
        <v>44788</v>
      </c>
      <c r="V223" s="118">
        <v>44789</v>
      </c>
    </row>
    <row r="224" spans="4:22" ht="15" thickBot="1" x14ac:dyDescent="0.4">
      <c r="D224" s="473"/>
      <c r="E224" s="473"/>
      <c r="F224" s="473"/>
      <c r="G224" s="119" t="s">
        <v>3232</v>
      </c>
      <c r="H224" s="119" t="s">
        <v>3233</v>
      </c>
      <c r="I224" s="119" t="s">
        <v>3234</v>
      </c>
      <c r="J224" s="119" t="s">
        <v>3235</v>
      </c>
      <c r="K224" s="119" t="s">
        <v>3230</v>
      </c>
      <c r="L224" s="119" t="s">
        <v>3231</v>
      </c>
      <c r="M224" s="119" t="s">
        <v>3180</v>
      </c>
      <c r="N224" s="119" t="s">
        <v>3232</v>
      </c>
      <c r="O224" s="119" t="s">
        <v>3233</v>
      </c>
      <c r="P224" s="119" t="s">
        <v>3234</v>
      </c>
      <c r="Q224" s="119" t="s">
        <v>3235</v>
      </c>
      <c r="R224" s="119" t="s">
        <v>3230</v>
      </c>
      <c r="S224" s="119" t="s">
        <v>3231</v>
      </c>
      <c r="T224" s="119" t="s">
        <v>3180</v>
      </c>
      <c r="U224" s="119" t="s">
        <v>3232</v>
      </c>
      <c r="V224" s="119" t="s">
        <v>3233</v>
      </c>
    </row>
    <row r="225" spans="4:22" ht="15" thickBot="1" x14ac:dyDescent="0.4">
      <c r="D225" s="120" t="s">
        <v>3195</v>
      </c>
      <c r="E225" s="121">
        <v>40066</v>
      </c>
      <c r="F225" s="122" t="s">
        <v>3217</v>
      </c>
      <c r="G225" s="86" t="s">
        <v>3224</v>
      </c>
      <c r="H225" s="86" t="s">
        <v>3224</v>
      </c>
      <c r="I225" s="86" t="s">
        <v>3224</v>
      </c>
      <c r="J225" s="86" t="s">
        <v>3224</v>
      </c>
      <c r="K225" s="123" t="s">
        <v>3236</v>
      </c>
      <c r="L225" s="86" t="s">
        <v>3166</v>
      </c>
      <c r="M225" s="86" t="s">
        <v>3226</v>
      </c>
      <c r="N225" s="86" t="s">
        <v>3226</v>
      </c>
      <c r="O225" s="86" t="s">
        <v>3226</v>
      </c>
      <c r="P225" s="86" t="s">
        <v>3226</v>
      </c>
      <c r="Q225" s="86" t="s">
        <v>3226</v>
      </c>
      <c r="R225" s="86" t="s">
        <v>3226</v>
      </c>
      <c r="S225" s="86" t="s">
        <v>3226</v>
      </c>
      <c r="T225" s="86" t="s">
        <v>3226</v>
      </c>
      <c r="U225" s="86" t="s">
        <v>3224</v>
      </c>
      <c r="V225" s="86" t="s">
        <v>3224</v>
      </c>
    </row>
    <row r="226" spans="4:22" ht="15" thickBot="1" x14ac:dyDescent="0.4">
      <c r="D226" s="120" t="s">
        <v>3197</v>
      </c>
      <c r="E226" s="121">
        <v>40076</v>
      </c>
      <c r="F226" s="122" t="s">
        <v>3218</v>
      </c>
      <c r="G226" s="86" t="s">
        <v>3166</v>
      </c>
      <c r="H226" s="86" t="s">
        <v>3166</v>
      </c>
      <c r="I226" s="86" t="s">
        <v>3166</v>
      </c>
      <c r="J226" s="86" t="s">
        <v>3166</v>
      </c>
      <c r="K226" s="86" t="s">
        <v>3166</v>
      </c>
      <c r="L226" s="123" t="s">
        <v>3236</v>
      </c>
      <c r="M226" s="86" t="s">
        <v>3166</v>
      </c>
      <c r="N226" s="86" t="s">
        <v>3166</v>
      </c>
      <c r="O226" s="128" t="s">
        <v>3181</v>
      </c>
      <c r="P226" s="128" t="s">
        <v>3181</v>
      </c>
      <c r="Q226" s="128" t="s">
        <v>3181</v>
      </c>
      <c r="R226" s="128" t="s">
        <v>3181</v>
      </c>
      <c r="S226" s="128" t="s">
        <v>3181</v>
      </c>
      <c r="T226" s="128" t="s">
        <v>3181</v>
      </c>
      <c r="U226" s="128" t="s">
        <v>3181</v>
      </c>
      <c r="V226" s="128" t="s">
        <v>3181</v>
      </c>
    </row>
    <row r="227" spans="4:22" ht="15" thickBot="1" x14ac:dyDescent="0.4">
      <c r="D227" s="120" t="s">
        <v>3198</v>
      </c>
      <c r="E227" s="121">
        <v>40028</v>
      </c>
      <c r="F227" s="122" t="s">
        <v>3219</v>
      </c>
      <c r="G227" s="86" t="s">
        <v>3226</v>
      </c>
      <c r="H227" s="86" t="s">
        <v>3226</v>
      </c>
      <c r="I227" s="86" t="s">
        <v>3226</v>
      </c>
      <c r="J227" s="86" t="s">
        <v>3226</v>
      </c>
      <c r="K227" s="86" t="s">
        <v>3226</v>
      </c>
      <c r="L227" s="86" t="s">
        <v>3226</v>
      </c>
      <c r="M227" s="123" t="s">
        <v>3236</v>
      </c>
      <c r="N227" s="86" t="s">
        <v>3224</v>
      </c>
      <c r="O227" s="86" t="s">
        <v>3224</v>
      </c>
      <c r="P227" s="86" t="s">
        <v>3224</v>
      </c>
      <c r="Q227" s="86" t="s">
        <v>3224</v>
      </c>
      <c r="R227" s="86" t="s">
        <v>3224</v>
      </c>
      <c r="S227" s="86" t="s">
        <v>3224</v>
      </c>
      <c r="T227" s="86" t="s">
        <v>3224</v>
      </c>
      <c r="U227" s="86" t="s">
        <v>3166</v>
      </c>
      <c r="V227" s="86" t="s">
        <v>3166</v>
      </c>
    </row>
    <row r="228" spans="4:22" ht="15" thickBot="1" x14ac:dyDescent="0.4">
      <c r="D228" s="120" t="s">
        <v>3199</v>
      </c>
      <c r="E228" s="121">
        <v>40101</v>
      </c>
      <c r="F228" s="122" t="s">
        <v>3220</v>
      </c>
      <c r="G228" s="128" t="s">
        <v>3181</v>
      </c>
      <c r="H228" s="128" t="s">
        <v>3181</v>
      </c>
      <c r="I228" s="128" t="s">
        <v>3181</v>
      </c>
      <c r="J228" s="128" t="s">
        <v>3181</v>
      </c>
      <c r="K228" s="86" t="s">
        <v>3224</v>
      </c>
      <c r="L228" s="86" t="s">
        <v>3224</v>
      </c>
      <c r="M228" s="86" t="s">
        <v>3224</v>
      </c>
      <c r="N228" s="123" t="s">
        <v>3236</v>
      </c>
      <c r="O228" s="86" t="s">
        <v>3166</v>
      </c>
      <c r="P228" s="86" t="s">
        <v>3166</v>
      </c>
      <c r="Q228" s="86" t="s">
        <v>3166</v>
      </c>
      <c r="R228" s="86" t="s">
        <v>3166</v>
      </c>
      <c r="S228" s="86" t="s">
        <v>3166</v>
      </c>
      <c r="T228" s="86" t="s">
        <v>3166</v>
      </c>
      <c r="U228" s="86" t="s">
        <v>3226</v>
      </c>
      <c r="V228" s="86" t="s">
        <v>3226</v>
      </c>
    </row>
    <row r="229" spans="4:22" ht="15" thickBot="1" x14ac:dyDescent="0.4">
      <c r="D229" s="125" t="s">
        <v>3200</v>
      </c>
      <c r="E229" s="126">
        <v>40011</v>
      </c>
      <c r="F229" s="127" t="s">
        <v>3221</v>
      </c>
      <c r="G229" s="86" t="s">
        <v>3224</v>
      </c>
      <c r="H229" s="123" t="s">
        <v>3236</v>
      </c>
      <c r="I229" s="86" t="s">
        <v>3226</v>
      </c>
      <c r="J229" s="86" t="s">
        <v>3226</v>
      </c>
      <c r="K229" s="86" t="s">
        <v>3226</v>
      </c>
      <c r="L229" s="86" t="s">
        <v>3226</v>
      </c>
      <c r="M229" s="86" t="s">
        <v>3226</v>
      </c>
      <c r="N229" s="86" t="s">
        <v>3226</v>
      </c>
      <c r="O229" s="128" t="s">
        <v>3181</v>
      </c>
      <c r="P229" s="128" t="s">
        <v>3181</v>
      </c>
      <c r="Q229" s="128" t="s">
        <v>3181</v>
      </c>
      <c r="R229" s="128" t="s">
        <v>3181</v>
      </c>
      <c r="S229" s="128" t="s">
        <v>3181</v>
      </c>
      <c r="T229" s="128" t="s">
        <v>3181</v>
      </c>
      <c r="U229" s="128" t="s">
        <v>3181</v>
      </c>
      <c r="V229" s="128" t="s">
        <v>3181</v>
      </c>
    </row>
    <row r="230" spans="4:22" ht="15" thickBot="1" x14ac:dyDescent="0.4">
      <c r="D230" s="125" t="s">
        <v>3201</v>
      </c>
      <c r="E230" s="126">
        <v>40079</v>
      </c>
      <c r="F230" s="127" t="s">
        <v>3222</v>
      </c>
      <c r="G230" s="86" t="s">
        <v>3226</v>
      </c>
      <c r="H230" s="86" t="s">
        <v>3226</v>
      </c>
      <c r="I230" s="123" t="s">
        <v>3236</v>
      </c>
      <c r="J230" s="86" t="s">
        <v>3166</v>
      </c>
      <c r="K230" s="86" t="s">
        <v>3166</v>
      </c>
      <c r="L230" s="86" t="s">
        <v>3166</v>
      </c>
      <c r="M230" s="86" t="s">
        <v>3166</v>
      </c>
      <c r="N230" s="86" t="s">
        <v>3166</v>
      </c>
      <c r="O230" s="86" t="s">
        <v>3166</v>
      </c>
      <c r="P230" s="155" t="s">
        <v>3166</v>
      </c>
      <c r="Q230" s="86" t="s">
        <v>3166</v>
      </c>
      <c r="R230" s="86" t="s">
        <v>3166</v>
      </c>
      <c r="S230" s="86" t="s">
        <v>3166</v>
      </c>
      <c r="T230" s="128" t="s">
        <v>3181</v>
      </c>
      <c r="U230" s="128" t="s">
        <v>3181</v>
      </c>
      <c r="V230" s="128" t="s">
        <v>3181</v>
      </c>
    </row>
    <row r="231" spans="4:22" ht="15" thickBot="1" x14ac:dyDescent="0.4">
      <c r="D231" s="125" t="s">
        <v>3202</v>
      </c>
      <c r="E231" s="126">
        <v>40005</v>
      </c>
      <c r="F231" s="127" t="s">
        <v>3223</v>
      </c>
      <c r="G231" s="86" t="s">
        <v>3238</v>
      </c>
      <c r="H231" s="86" t="s">
        <v>3166</v>
      </c>
      <c r="I231" s="86" t="s">
        <v>3166</v>
      </c>
      <c r="J231" s="123" t="s">
        <v>3236</v>
      </c>
      <c r="K231" s="86" t="s">
        <v>3224</v>
      </c>
      <c r="L231" s="86" t="s">
        <v>3224</v>
      </c>
      <c r="M231" s="86" t="s">
        <v>3238</v>
      </c>
      <c r="N231" s="86" t="s">
        <v>3238</v>
      </c>
      <c r="O231" s="86" t="s">
        <v>3224</v>
      </c>
      <c r="P231" s="86" t="s">
        <v>3224</v>
      </c>
      <c r="Q231" s="155" t="s">
        <v>3224</v>
      </c>
      <c r="R231" s="86" t="s">
        <v>3224</v>
      </c>
      <c r="S231" s="86" t="s">
        <v>3224</v>
      </c>
      <c r="T231" s="86" t="s">
        <v>3224</v>
      </c>
      <c r="U231" s="155" t="s">
        <v>3240</v>
      </c>
      <c r="V231" s="86" t="s">
        <v>3224</v>
      </c>
    </row>
    <row r="232" spans="4:22" ht="15" thickBot="1" x14ac:dyDescent="0.4">
      <c r="D232" s="125" t="s">
        <v>3203</v>
      </c>
      <c r="E232" s="126">
        <v>40110</v>
      </c>
      <c r="F232" s="127" t="s">
        <v>3217</v>
      </c>
      <c r="G232" s="86" t="s">
        <v>3166</v>
      </c>
      <c r="H232" s="86" t="s">
        <v>3224</v>
      </c>
      <c r="I232" s="86" t="s">
        <v>3224</v>
      </c>
      <c r="J232" s="86" t="s">
        <v>3224</v>
      </c>
      <c r="K232" s="123" t="s">
        <v>3236</v>
      </c>
      <c r="L232" s="86" t="s">
        <v>3238</v>
      </c>
      <c r="M232" s="86" t="s">
        <v>3224</v>
      </c>
      <c r="N232" s="86" t="s">
        <v>3224</v>
      </c>
      <c r="O232" s="86" t="s">
        <v>3226</v>
      </c>
      <c r="P232" s="86" t="s">
        <v>3226</v>
      </c>
      <c r="Q232" s="86" t="s">
        <v>3226</v>
      </c>
      <c r="R232" s="155" t="s">
        <v>3226</v>
      </c>
      <c r="S232" s="86" t="s">
        <v>3226</v>
      </c>
      <c r="T232" s="155" t="s">
        <v>3241</v>
      </c>
      <c r="U232" s="86" t="s">
        <v>3166</v>
      </c>
      <c r="V232" s="155" t="s">
        <v>3241</v>
      </c>
    </row>
    <row r="233" spans="4:22" ht="15" thickBot="1" x14ac:dyDescent="0.4">
      <c r="D233" s="117"/>
      <c r="E233" s="84"/>
      <c r="F233" s="84"/>
      <c r="G233" s="84"/>
      <c r="H233" s="84"/>
      <c r="I233" s="84"/>
      <c r="J233" s="84"/>
      <c r="K233" s="84"/>
      <c r="L233" s="84"/>
      <c r="M233" s="84"/>
      <c r="N233" s="84"/>
      <c r="O233" s="84"/>
      <c r="P233" s="84"/>
      <c r="Q233" s="84"/>
      <c r="R233" s="84"/>
      <c r="S233" s="84"/>
      <c r="T233" s="84"/>
      <c r="U233" s="84"/>
      <c r="V233" s="129"/>
    </row>
    <row r="234" spans="4:22" ht="15" thickBot="1" x14ac:dyDescent="0.4">
      <c r="D234" s="472" t="s">
        <v>3229</v>
      </c>
      <c r="E234" s="472" t="s">
        <v>3184</v>
      </c>
      <c r="F234" s="472" t="s">
        <v>3225</v>
      </c>
      <c r="G234" s="118">
        <v>44790</v>
      </c>
      <c r="H234" s="118">
        <v>44791</v>
      </c>
      <c r="I234" s="118">
        <v>44792</v>
      </c>
      <c r="J234" s="118">
        <v>44793</v>
      </c>
      <c r="K234" s="118">
        <v>44794</v>
      </c>
      <c r="L234" s="118">
        <v>44795</v>
      </c>
      <c r="M234" s="118">
        <v>44796</v>
      </c>
      <c r="N234" s="118">
        <v>44797</v>
      </c>
      <c r="O234" s="118">
        <v>44798</v>
      </c>
      <c r="P234" s="118">
        <v>44799</v>
      </c>
      <c r="Q234" s="118">
        <v>44800</v>
      </c>
      <c r="R234" s="118">
        <v>44801</v>
      </c>
      <c r="S234" s="118">
        <v>44802</v>
      </c>
      <c r="T234" s="118">
        <v>44803</v>
      </c>
      <c r="U234" s="118">
        <v>44804</v>
      </c>
      <c r="V234" s="130"/>
    </row>
    <row r="235" spans="4:22" ht="15" thickBot="1" x14ac:dyDescent="0.4">
      <c r="D235" s="473"/>
      <c r="E235" s="473"/>
      <c r="F235" s="473"/>
      <c r="G235" s="119" t="s">
        <v>3234</v>
      </c>
      <c r="H235" s="119" t="s">
        <v>3235</v>
      </c>
      <c r="I235" s="119" t="s">
        <v>3230</v>
      </c>
      <c r="J235" s="119" t="s">
        <v>3231</v>
      </c>
      <c r="K235" s="119" t="s">
        <v>3180</v>
      </c>
      <c r="L235" s="119" t="s">
        <v>3232</v>
      </c>
      <c r="M235" s="119" t="s">
        <v>3233</v>
      </c>
      <c r="N235" s="119" t="s">
        <v>3234</v>
      </c>
      <c r="O235" s="119" t="s">
        <v>3235</v>
      </c>
      <c r="P235" s="119" t="s">
        <v>3230</v>
      </c>
      <c r="Q235" s="119" t="s">
        <v>3231</v>
      </c>
      <c r="R235" s="119" t="s">
        <v>3180</v>
      </c>
      <c r="S235" s="119" t="s">
        <v>3232</v>
      </c>
      <c r="T235" s="119" t="s">
        <v>3233</v>
      </c>
      <c r="U235" s="119" t="s">
        <v>3234</v>
      </c>
      <c r="V235" s="85"/>
    </row>
    <row r="236" spans="4:22" ht="15" thickBot="1" x14ac:dyDescent="0.4">
      <c r="D236" s="120" t="s">
        <v>3195</v>
      </c>
      <c r="E236" s="121">
        <v>40066</v>
      </c>
      <c r="F236" s="122" t="s">
        <v>3217</v>
      </c>
      <c r="G236" s="86" t="s">
        <v>3224</v>
      </c>
      <c r="H236" s="128" t="s">
        <v>3181</v>
      </c>
      <c r="I236" s="128" t="s">
        <v>3181</v>
      </c>
      <c r="J236" s="128" t="s">
        <v>3181</v>
      </c>
      <c r="K236" s="128" t="s">
        <v>3181</v>
      </c>
      <c r="L236" s="128" t="s">
        <v>3181</v>
      </c>
      <c r="M236" s="128" t="s">
        <v>3181</v>
      </c>
      <c r="N236" s="128" t="s">
        <v>3181</v>
      </c>
      <c r="O236" s="128" t="s">
        <v>3181</v>
      </c>
      <c r="P236" s="128" t="s">
        <v>3181</v>
      </c>
      <c r="Q236" s="128" t="s">
        <v>3181</v>
      </c>
      <c r="R236" s="128" t="s">
        <v>3181</v>
      </c>
      <c r="S236" s="86" t="s">
        <v>3226</v>
      </c>
      <c r="T236" s="86" t="s">
        <v>3226</v>
      </c>
      <c r="U236" s="86" t="s">
        <v>3226</v>
      </c>
      <c r="V236" s="85"/>
    </row>
    <row r="237" spans="4:22" ht="15" thickBot="1" x14ac:dyDescent="0.4">
      <c r="D237" s="120" t="s">
        <v>3197</v>
      </c>
      <c r="E237" s="121">
        <v>40076</v>
      </c>
      <c r="F237" s="122" t="s">
        <v>3218</v>
      </c>
      <c r="G237" s="128" t="s">
        <v>3181</v>
      </c>
      <c r="H237" s="128" t="s">
        <v>3181</v>
      </c>
      <c r="I237" s="128" t="s">
        <v>3181</v>
      </c>
      <c r="J237" s="128" t="s">
        <v>3181</v>
      </c>
      <c r="K237" s="86" t="s">
        <v>3240</v>
      </c>
      <c r="L237" s="86" t="s">
        <v>3224</v>
      </c>
      <c r="M237" s="86" t="s">
        <v>3224</v>
      </c>
      <c r="N237" s="86" t="s">
        <v>3224</v>
      </c>
      <c r="O237" s="86" t="s">
        <v>3224</v>
      </c>
      <c r="P237" s="86" t="s">
        <v>3224</v>
      </c>
      <c r="Q237" s="86" t="s">
        <v>3224</v>
      </c>
      <c r="R237" s="86" t="s">
        <v>3166</v>
      </c>
      <c r="S237" s="86" t="s">
        <v>3166</v>
      </c>
      <c r="T237" s="86" t="s">
        <v>3166</v>
      </c>
      <c r="U237" s="86" t="s">
        <v>3224</v>
      </c>
      <c r="V237" s="85"/>
    </row>
    <row r="238" spans="4:22" ht="15" thickBot="1" x14ac:dyDescent="0.4">
      <c r="D238" s="120" t="s">
        <v>3198</v>
      </c>
      <c r="E238" s="121">
        <v>40028</v>
      </c>
      <c r="F238" s="122" t="s">
        <v>3219</v>
      </c>
      <c r="G238" s="86" t="s">
        <v>3166</v>
      </c>
      <c r="H238" s="86" t="s">
        <v>3240</v>
      </c>
      <c r="I238" s="86" t="s">
        <v>3224</v>
      </c>
      <c r="J238" s="86" t="s">
        <v>3240</v>
      </c>
      <c r="K238" s="123" t="s">
        <v>3236</v>
      </c>
      <c r="L238" s="86" t="s">
        <v>3166</v>
      </c>
      <c r="M238" s="86" t="s">
        <v>3166</v>
      </c>
      <c r="N238" s="86" t="s">
        <v>3166</v>
      </c>
      <c r="O238" s="86" t="s">
        <v>3166</v>
      </c>
      <c r="P238" s="86" t="s">
        <v>3166</v>
      </c>
      <c r="Q238" s="86" t="s">
        <v>3166</v>
      </c>
      <c r="R238" s="86" t="s">
        <v>3224</v>
      </c>
      <c r="S238" s="86" t="s">
        <v>3224</v>
      </c>
      <c r="T238" s="86" t="s">
        <v>3224</v>
      </c>
      <c r="U238" s="86" t="s">
        <v>3238</v>
      </c>
      <c r="V238" s="85"/>
    </row>
    <row r="239" spans="4:22" ht="15" thickBot="1" x14ac:dyDescent="0.4">
      <c r="D239" s="120" t="s">
        <v>3199</v>
      </c>
      <c r="E239" s="121">
        <v>40101</v>
      </c>
      <c r="F239" s="122" t="s">
        <v>3220</v>
      </c>
      <c r="G239" s="86" t="s">
        <v>3226</v>
      </c>
      <c r="H239" s="86" t="s">
        <v>3166</v>
      </c>
      <c r="I239" s="86" t="s">
        <v>3241</v>
      </c>
      <c r="J239" s="86" t="s">
        <v>3166</v>
      </c>
      <c r="K239" s="86" t="s">
        <v>3166</v>
      </c>
      <c r="L239" s="86" t="s">
        <v>3226</v>
      </c>
      <c r="M239" s="86" t="s">
        <v>3226</v>
      </c>
      <c r="N239" s="86" t="s">
        <v>3226</v>
      </c>
      <c r="O239" s="86" t="s">
        <v>3226</v>
      </c>
      <c r="P239" s="86" t="s">
        <v>3226</v>
      </c>
      <c r="Q239" s="86" t="s">
        <v>3226</v>
      </c>
      <c r="R239" s="86" t="s">
        <v>3226</v>
      </c>
      <c r="S239" s="123" t="s">
        <v>3236</v>
      </c>
      <c r="T239" s="86" t="s">
        <v>3238</v>
      </c>
      <c r="U239" s="86" t="s">
        <v>3166</v>
      </c>
      <c r="V239" s="85"/>
    </row>
    <row r="240" spans="4:22" ht="15" thickBot="1" x14ac:dyDescent="0.4">
      <c r="D240" s="125" t="s">
        <v>3200</v>
      </c>
      <c r="E240" s="126">
        <v>40011</v>
      </c>
      <c r="F240" s="127" t="s">
        <v>3221</v>
      </c>
      <c r="G240" s="155" t="s">
        <v>3241</v>
      </c>
      <c r="H240" s="86" t="s">
        <v>3166</v>
      </c>
      <c r="I240" s="155" t="s">
        <v>3241</v>
      </c>
      <c r="J240" s="86" t="s">
        <v>3166</v>
      </c>
      <c r="K240" s="86" t="s">
        <v>3226</v>
      </c>
      <c r="L240" s="86" t="s">
        <v>3226</v>
      </c>
      <c r="M240" s="86" t="s">
        <v>3226</v>
      </c>
      <c r="N240" s="86" t="s">
        <v>3226</v>
      </c>
      <c r="O240" s="86" t="s">
        <v>3238</v>
      </c>
      <c r="P240" s="86" t="s">
        <v>3238</v>
      </c>
      <c r="Q240" s="86" t="s">
        <v>3238</v>
      </c>
      <c r="R240" s="86" t="s">
        <v>3224</v>
      </c>
      <c r="S240" s="86" t="s">
        <v>3224</v>
      </c>
      <c r="T240" s="123" t="s">
        <v>3236</v>
      </c>
      <c r="U240" s="86" t="s">
        <v>3166</v>
      </c>
      <c r="V240" s="85"/>
    </row>
    <row r="241" spans="4:36" ht="15" thickBot="1" x14ac:dyDescent="0.4">
      <c r="D241" s="125" t="s">
        <v>3201</v>
      </c>
      <c r="E241" s="126">
        <v>40079</v>
      </c>
      <c r="F241" s="127" t="s">
        <v>3222</v>
      </c>
      <c r="G241" s="128" t="s">
        <v>3181</v>
      </c>
      <c r="H241" s="128" t="s">
        <v>3181</v>
      </c>
      <c r="I241" s="128" t="s">
        <v>3181</v>
      </c>
      <c r="J241" s="128" t="s">
        <v>3181</v>
      </c>
      <c r="K241" s="86" t="s">
        <v>3166</v>
      </c>
      <c r="L241" s="86" t="s">
        <v>3166</v>
      </c>
      <c r="M241" s="86" t="s">
        <v>3166</v>
      </c>
      <c r="N241" s="86" t="s">
        <v>3166</v>
      </c>
      <c r="O241" s="86" t="s">
        <v>3166</v>
      </c>
      <c r="P241" s="86" t="s">
        <v>3166</v>
      </c>
      <c r="Q241" s="86" t="s">
        <v>3166</v>
      </c>
      <c r="R241" s="86" t="s">
        <v>3166</v>
      </c>
      <c r="S241" s="86" t="s">
        <v>3166</v>
      </c>
      <c r="T241" s="86" t="s">
        <v>3166</v>
      </c>
      <c r="U241" s="123" t="s">
        <v>3236</v>
      </c>
      <c r="V241" s="85"/>
    </row>
    <row r="242" spans="4:36" ht="15" thickBot="1" x14ac:dyDescent="0.4">
      <c r="D242" s="125" t="s">
        <v>3202</v>
      </c>
      <c r="E242" s="126">
        <v>40005</v>
      </c>
      <c r="F242" s="127" t="s">
        <v>3223</v>
      </c>
      <c r="G242" s="86" t="s">
        <v>3224</v>
      </c>
      <c r="H242" s="155" t="s">
        <v>3240</v>
      </c>
      <c r="I242" s="86" t="s">
        <v>3224</v>
      </c>
      <c r="J242" s="155" t="s">
        <v>3240</v>
      </c>
      <c r="K242" s="86" t="s">
        <v>3224</v>
      </c>
      <c r="L242" s="86" t="s">
        <v>3238</v>
      </c>
      <c r="M242" s="86" t="s">
        <v>3238</v>
      </c>
      <c r="N242" s="86" t="s">
        <v>3238</v>
      </c>
      <c r="O242" s="86" t="s">
        <v>3226</v>
      </c>
      <c r="P242" s="86" t="s">
        <v>3226</v>
      </c>
      <c r="Q242" s="86" t="s">
        <v>3226</v>
      </c>
      <c r="R242" s="86" t="s">
        <v>3226</v>
      </c>
      <c r="S242" s="86" t="s">
        <v>3226</v>
      </c>
      <c r="T242" s="86" t="s">
        <v>3226</v>
      </c>
      <c r="U242" s="86" t="s">
        <v>3226</v>
      </c>
      <c r="V242" s="85"/>
    </row>
    <row r="243" spans="4:36" ht="15" thickBot="1" x14ac:dyDescent="0.4">
      <c r="D243" s="125" t="s">
        <v>3203</v>
      </c>
      <c r="E243" s="126">
        <v>40110</v>
      </c>
      <c r="F243" s="127" t="s">
        <v>3217</v>
      </c>
      <c r="G243" s="128" t="s">
        <v>3181</v>
      </c>
      <c r="H243" s="128" t="s">
        <v>3181</v>
      </c>
      <c r="I243" s="128" t="s">
        <v>3181</v>
      </c>
      <c r="J243" s="128" t="s">
        <v>3181</v>
      </c>
      <c r="K243" s="128" t="s">
        <v>3181</v>
      </c>
      <c r="L243" s="86" t="s">
        <v>3224</v>
      </c>
      <c r="M243" s="86" t="s">
        <v>3224</v>
      </c>
      <c r="N243" s="86" t="s">
        <v>3224</v>
      </c>
      <c r="O243" s="86" t="s">
        <v>3224</v>
      </c>
      <c r="P243" s="86" t="s">
        <v>3224</v>
      </c>
      <c r="Q243" s="86" t="s">
        <v>3224</v>
      </c>
      <c r="R243" s="123" t="s">
        <v>3236</v>
      </c>
      <c r="S243" s="86" t="s">
        <v>3238</v>
      </c>
      <c r="T243" s="86" t="s">
        <v>3224</v>
      </c>
      <c r="U243" s="86" t="s">
        <v>3224</v>
      </c>
      <c r="V243" s="85"/>
    </row>
    <row r="248" spans="4:36" x14ac:dyDescent="0.35">
      <c r="D248" s="425" t="s">
        <v>3164</v>
      </c>
      <c r="E248" s="425"/>
      <c r="F248" s="26">
        <v>44774</v>
      </c>
      <c r="G248" s="26">
        <v>44775</v>
      </c>
      <c r="H248" s="26">
        <v>44776</v>
      </c>
      <c r="I248" s="26">
        <v>44777</v>
      </c>
      <c r="J248" s="26">
        <v>44778</v>
      </c>
      <c r="K248" s="26">
        <v>44779</v>
      </c>
      <c r="L248" s="26">
        <v>44780</v>
      </c>
      <c r="M248" s="26">
        <v>44781</v>
      </c>
      <c r="N248" s="26">
        <v>44782</v>
      </c>
      <c r="O248" s="26">
        <v>44783</v>
      </c>
      <c r="P248" s="26">
        <v>44784</v>
      </c>
      <c r="Q248" s="26">
        <v>44785</v>
      </c>
      <c r="R248" s="26">
        <v>44786</v>
      </c>
      <c r="S248" s="26">
        <v>44787</v>
      </c>
      <c r="T248" s="26">
        <v>44788</v>
      </c>
      <c r="U248" s="26">
        <v>44789</v>
      </c>
      <c r="V248" s="26">
        <v>44790</v>
      </c>
      <c r="W248" s="26">
        <v>44791</v>
      </c>
      <c r="X248" s="26">
        <v>44792</v>
      </c>
      <c r="Y248" s="26">
        <v>44793</v>
      </c>
      <c r="Z248" s="26">
        <v>44794</v>
      </c>
      <c r="AA248" s="26">
        <v>44795</v>
      </c>
      <c r="AB248" s="26">
        <v>44796</v>
      </c>
      <c r="AC248" s="26">
        <v>44797</v>
      </c>
      <c r="AD248" s="26">
        <v>44798</v>
      </c>
      <c r="AE248" s="26">
        <v>44799</v>
      </c>
      <c r="AF248" s="26">
        <v>44800</v>
      </c>
      <c r="AG248" s="26">
        <v>44801</v>
      </c>
      <c r="AH248" s="26">
        <v>44802</v>
      </c>
      <c r="AI248" s="26">
        <v>44803</v>
      </c>
      <c r="AJ248" s="26">
        <v>44804</v>
      </c>
    </row>
    <row r="249" spans="4:36" ht="15" customHeight="1" x14ac:dyDescent="0.35">
      <c r="D249" s="421" t="s">
        <v>3179</v>
      </c>
      <c r="E249" s="421"/>
      <c r="F249" s="26" t="s">
        <v>3167</v>
      </c>
      <c r="G249" s="26" t="s">
        <v>3167</v>
      </c>
      <c r="H249" s="26" t="s">
        <v>3167</v>
      </c>
      <c r="I249" s="26" t="s">
        <v>3167</v>
      </c>
      <c r="J249" s="26" t="s">
        <v>3167</v>
      </c>
      <c r="K249" s="26" t="s">
        <v>3166</v>
      </c>
      <c r="L249" s="482" t="s">
        <v>3180</v>
      </c>
      <c r="M249" s="26" t="s">
        <v>3167</v>
      </c>
      <c r="N249" s="26" t="s">
        <v>3167</v>
      </c>
      <c r="O249" s="26" t="s">
        <v>3167</v>
      </c>
      <c r="P249" s="476" t="s">
        <v>3242</v>
      </c>
      <c r="Q249" s="26" t="s">
        <v>3167</v>
      </c>
      <c r="R249" s="26" t="s">
        <v>3167</v>
      </c>
      <c r="S249" s="476" t="s">
        <v>3211</v>
      </c>
      <c r="T249" s="476" t="s">
        <v>3242</v>
      </c>
      <c r="U249" s="26" t="s">
        <v>3167</v>
      </c>
      <c r="V249" s="479" t="s">
        <v>3243</v>
      </c>
      <c r="W249" s="26" t="s">
        <v>3167</v>
      </c>
      <c r="X249" s="476" t="s">
        <v>3242</v>
      </c>
      <c r="Y249" s="26" t="s">
        <v>3167</v>
      </c>
      <c r="Z249" s="476" t="s">
        <v>3180</v>
      </c>
      <c r="AA249" s="26" t="s">
        <v>3167</v>
      </c>
      <c r="AB249" s="26" t="s">
        <v>3167</v>
      </c>
      <c r="AC249" s="26" t="s">
        <v>3166</v>
      </c>
      <c r="AD249" s="26" t="s">
        <v>3167</v>
      </c>
      <c r="AE249" s="26" t="s">
        <v>3167</v>
      </c>
      <c r="AF249" s="26" t="s">
        <v>3167</v>
      </c>
      <c r="AG249" s="448" t="s">
        <v>3180</v>
      </c>
      <c r="AH249" s="26" t="s">
        <v>3167</v>
      </c>
      <c r="AI249" s="26" t="s">
        <v>3167</v>
      </c>
      <c r="AJ249" s="26"/>
    </row>
    <row r="250" spans="4:36" x14ac:dyDescent="0.35">
      <c r="D250" s="421" t="s">
        <v>3206</v>
      </c>
      <c r="E250" s="421"/>
      <c r="F250" s="26" t="s">
        <v>3167</v>
      </c>
      <c r="G250" s="26" t="s">
        <v>3167</v>
      </c>
      <c r="H250" s="26" t="s">
        <v>3166</v>
      </c>
      <c r="I250" s="26" t="s">
        <v>3167</v>
      </c>
      <c r="J250" s="26" t="s">
        <v>3167</v>
      </c>
      <c r="K250" s="26" t="s">
        <v>3166</v>
      </c>
      <c r="L250" s="483"/>
      <c r="M250" s="26" t="s">
        <v>3166</v>
      </c>
      <c r="N250" s="26" t="s">
        <v>3166</v>
      </c>
      <c r="O250" s="26" t="s">
        <v>3166</v>
      </c>
      <c r="P250" s="477"/>
      <c r="Q250" s="26" t="s">
        <v>3167</v>
      </c>
      <c r="R250" s="26" t="s">
        <v>3167</v>
      </c>
      <c r="S250" s="477"/>
      <c r="T250" s="477"/>
      <c r="U250" s="26" t="s">
        <v>3167</v>
      </c>
      <c r="V250" s="480"/>
      <c r="W250" s="26" t="s">
        <v>3166</v>
      </c>
      <c r="X250" s="477"/>
      <c r="Y250" s="26" t="s">
        <v>3166</v>
      </c>
      <c r="Z250" s="477"/>
      <c r="AA250" s="26" t="s">
        <v>3166</v>
      </c>
      <c r="AB250" s="26" t="s">
        <v>3166</v>
      </c>
      <c r="AC250" s="26" t="s">
        <v>3166</v>
      </c>
      <c r="AD250" s="26" t="s">
        <v>3166</v>
      </c>
      <c r="AE250" s="26" t="s">
        <v>3166</v>
      </c>
      <c r="AF250" s="26" t="s">
        <v>3166</v>
      </c>
      <c r="AG250" s="449"/>
      <c r="AH250" s="26" t="s">
        <v>3166</v>
      </c>
      <c r="AI250" s="26" t="s">
        <v>3166</v>
      </c>
      <c r="AJ250" s="26"/>
    </row>
    <row r="251" spans="4:36" x14ac:dyDescent="0.35">
      <c r="D251" s="421" t="s">
        <v>3207</v>
      </c>
      <c r="E251" s="421"/>
      <c r="F251" s="26" t="s">
        <v>3166</v>
      </c>
      <c r="G251" s="26" t="s">
        <v>3166</v>
      </c>
      <c r="H251" s="26" t="s">
        <v>3166</v>
      </c>
      <c r="I251" s="26" t="s">
        <v>3167</v>
      </c>
      <c r="J251" s="26" t="s">
        <v>3166</v>
      </c>
      <c r="K251" s="26" t="s">
        <v>3166</v>
      </c>
      <c r="L251" s="483"/>
      <c r="M251" s="26" t="s">
        <v>3166</v>
      </c>
      <c r="N251" s="26" t="s">
        <v>3166</v>
      </c>
      <c r="O251" s="26" t="s">
        <v>3166</v>
      </c>
      <c r="P251" s="477"/>
      <c r="Q251" s="26" t="s">
        <v>3166</v>
      </c>
      <c r="R251" s="26" t="s">
        <v>3166</v>
      </c>
      <c r="S251" s="477"/>
      <c r="T251" s="477"/>
      <c r="U251" s="26" t="s">
        <v>3166</v>
      </c>
      <c r="V251" s="480"/>
      <c r="W251" s="26" t="s">
        <v>3166</v>
      </c>
      <c r="X251" s="477"/>
      <c r="Y251" s="26" t="s">
        <v>3166</v>
      </c>
      <c r="Z251" s="477"/>
      <c r="AA251" s="26" t="s">
        <v>3166</v>
      </c>
      <c r="AB251" s="26" t="s">
        <v>3166</v>
      </c>
      <c r="AC251" s="26" t="s">
        <v>3166</v>
      </c>
      <c r="AD251" s="26" t="s">
        <v>3166</v>
      </c>
      <c r="AE251" s="26" t="s">
        <v>3166</v>
      </c>
      <c r="AF251" s="26" t="s">
        <v>3166</v>
      </c>
      <c r="AG251" s="449"/>
      <c r="AH251" s="26" t="s">
        <v>3166</v>
      </c>
      <c r="AI251" s="26" t="s">
        <v>3166</v>
      </c>
      <c r="AJ251" s="26"/>
    </row>
    <row r="252" spans="4:36" x14ac:dyDescent="0.35">
      <c r="D252" s="421" t="s">
        <v>3208</v>
      </c>
      <c r="E252" s="421"/>
      <c r="F252" s="26" t="s">
        <v>3166</v>
      </c>
      <c r="G252" s="26" t="s">
        <v>3166</v>
      </c>
      <c r="H252" s="26" t="s">
        <v>3167</v>
      </c>
      <c r="I252" s="26" t="s">
        <v>3167</v>
      </c>
      <c r="J252" s="26" t="s">
        <v>3166</v>
      </c>
      <c r="K252" s="26" t="s">
        <v>3167</v>
      </c>
      <c r="L252" s="483"/>
      <c r="M252" s="26" t="s">
        <v>3166</v>
      </c>
      <c r="N252" s="26" t="s">
        <v>3167</v>
      </c>
      <c r="O252" s="26" t="s">
        <v>3167</v>
      </c>
      <c r="P252" s="477"/>
      <c r="Q252" s="26" t="s">
        <v>3166</v>
      </c>
      <c r="R252" s="26" t="s">
        <v>3166</v>
      </c>
      <c r="S252" s="477"/>
      <c r="T252" s="477"/>
      <c r="U252" s="26" t="s">
        <v>3167</v>
      </c>
      <c r="V252" s="480"/>
      <c r="W252" s="26" t="s">
        <v>3166</v>
      </c>
      <c r="X252" s="477"/>
      <c r="Y252" s="26" t="s">
        <v>3167</v>
      </c>
      <c r="Z252" s="477"/>
      <c r="AA252" s="26" t="s">
        <v>3166</v>
      </c>
      <c r="AB252" s="26" t="s">
        <v>3166</v>
      </c>
      <c r="AC252" s="26" t="s">
        <v>3166</v>
      </c>
      <c r="AD252" s="26" t="s">
        <v>3166</v>
      </c>
      <c r="AE252" s="26" t="s">
        <v>3166</v>
      </c>
      <c r="AF252" s="26" t="s">
        <v>3166</v>
      </c>
      <c r="AG252" s="449"/>
      <c r="AH252" s="26" t="s">
        <v>3166</v>
      </c>
      <c r="AI252" s="26" t="s">
        <v>3166</v>
      </c>
      <c r="AJ252" s="26"/>
    </row>
    <row r="253" spans="4:36" x14ac:dyDescent="0.35">
      <c r="D253" s="421" t="s">
        <v>3165</v>
      </c>
      <c r="E253" s="421"/>
      <c r="F253" s="26" t="s">
        <v>3167</v>
      </c>
      <c r="G253" s="26" t="s">
        <v>3167</v>
      </c>
      <c r="H253" s="26" t="s">
        <v>3167</v>
      </c>
      <c r="I253" s="26" t="s">
        <v>3167</v>
      </c>
      <c r="J253" s="26" t="s">
        <v>3167</v>
      </c>
      <c r="K253" s="26" t="s">
        <v>3166</v>
      </c>
      <c r="L253" s="483"/>
      <c r="M253" s="26" t="s">
        <v>3167</v>
      </c>
      <c r="N253" s="26" t="s">
        <v>3167</v>
      </c>
      <c r="O253" s="26" t="s">
        <v>3167</v>
      </c>
      <c r="P253" s="477"/>
      <c r="Q253" s="26" t="s">
        <v>3167</v>
      </c>
      <c r="R253" s="26" t="s">
        <v>3167</v>
      </c>
      <c r="S253" s="477"/>
      <c r="T253" s="477"/>
      <c r="U253" s="26" t="s">
        <v>3167</v>
      </c>
      <c r="V253" s="480"/>
      <c r="W253" s="26" t="s">
        <v>3167</v>
      </c>
      <c r="X253" s="477"/>
      <c r="Y253" s="26" t="s">
        <v>3167</v>
      </c>
      <c r="Z253" s="477"/>
      <c r="AA253" s="26" t="s">
        <v>3167</v>
      </c>
      <c r="AB253" s="26" t="s">
        <v>3167</v>
      </c>
      <c r="AC253" s="26" t="s">
        <v>3167</v>
      </c>
      <c r="AD253" s="26" t="s">
        <v>3167</v>
      </c>
      <c r="AE253" s="26" t="s">
        <v>3167</v>
      </c>
      <c r="AF253" s="26" t="s">
        <v>3167</v>
      </c>
      <c r="AG253" s="449"/>
      <c r="AH253" s="26" t="s">
        <v>3167</v>
      </c>
      <c r="AI253" s="26" t="s">
        <v>3167</v>
      </c>
      <c r="AJ253" s="26"/>
    </row>
    <row r="254" spans="4:36" x14ac:dyDescent="0.35">
      <c r="D254" s="421" t="s">
        <v>3169</v>
      </c>
      <c r="E254" s="421"/>
      <c r="F254" s="26" t="s">
        <v>3167</v>
      </c>
      <c r="G254" s="26" t="s">
        <v>3167</v>
      </c>
      <c r="H254" s="26" t="s">
        <v>3167</v>
      </c>
      <c r="I254" s="26" t="s">
        <v>3167</v>
      </c>
      <c r="J254" s="26" t="s">
        <v>3167</v>
      </c>
      <c r="K254" s="26" t="s">
        <v>3167</v>
      </c>
      <c r="L254" s="483"/>
      <c r="M254" s="26" t="s">
        <v>3167</v>
      </c>
      <c r="N254" s="26" t="s">
        <v>3167</v>
      </c>
      <c r="O254" s="26" t="s">
        <v>3167</v>
      </c>
      <c r="P254" s="477"/>
      <c r="Q254" s="26" t="s">
        <v>3167</v>
      </c>
      <c r="R254" s="26" t="s">
        <v>3167</v>
      </c>
      <c r="S254" s="477"/>
      <c r="T254" s="477"/>
      <c r="U254" s="26" t="s">
        <v>3167</v>
      </c>
      <c r="V254" s="480"/>
      <c r="W254" s="26" t="s">
        <v>3167</v>
      </c>
      <c r="X254" s="477"/>
      <c r="Y254" s="26" t="s">
        <v>3167</v>
      </c>
      <c r="Z254" s="477"/>
      <c r="AA254" s="26" t="s">
        <v>3167</v>
      </c>
      <c r="AB254" s="26" t="s">
        <v>3167</v>
      </c>
      <c r="AC254" s="26" t="s">
        <v>3167</v>
      </c>
      <c r="AD254" s="26" t="s">
        <v>3167</v>
      </c>
      <c r="AE254" s="26" t="s">
        <v>3167</v>
      </c>
      <c r="AF254" s="26" t="s">
        <v>3167</v>
      </c>
      <c r="AG254" s="449"/>
      <c r="AH254" s="26" t="s">
        <v>3167</v>
      </c>
      <c r="AI254" s="26" t="s">
        <v>3167</v>
      </c>
      <c r="AJ254" s="26"/>
    </row>
    <row r="255" spans="4:36" x14ac:dyDescent="0.35">
      <c r="D255" s="421" t="s">
        <v>3170</v>
      </c>
      <c r="E255" s="421"/>
      <c r="F255" s="26" t="s">
        <v>3167</v>
      </c>
      <c r="G255" s="26" t="s">
        <v>3167</v>
      </c>
      <c r="H255" s="26" t="s">
        <v>3167</v>
      </c>
      <c r="I255" s="26" t="s">
        <v>3167</v>
      </c>
      <c r="J255" s="26" t="s">
        <v>3167</v>
      </c>
      <c r="K255" s="26" t="s">
        <v>3167</v>
      </c>
      <c r="L255" s="483"/>
      <c r="M255" s="26" t="s">
        <v>3167</v>
      </c>
      <c r="N255" s="26" t="s">
        <v>3167</v>
      </c>
      <c r="O255" s="26" t="s">
        <v>3167</v>
      </c>
      <c r="P255" s="477"/>
      <c r="Q255" s="26" t="s">
        <v>3167</v>
      </c>
      <c r="R255" s="26" t="s">
        <v>3167</v>
      </c>
      <c r="S255" s="477"/>
      <c r="T255" s="477"/>
      <c r="U255" s="26" t="s">
        <v>3167</v>
      </c>
      <c r="V255" s="480"/>
      <c r="W255" s="26" t="s">
        <v>3167</v>
      </c>
      <c r="X255" s="477"/>
      <c r="Y255" s="26" t="s">
        <v>3167</v>
      </c>
      <c r="Z255" s="477"/>
      <c r="AA255" s="26" t="s">
        <v>3167</v>
      </c>
      <c r="AB255" s="26" t="s">
        <v>3167</v>
      </c>
      <c r="AC255" s="26" t="s">
        <v>3167</v>
      </c>
      <c r="AD255" s="26" t="s">
        <v>3167</v>
      </c>
      <c r="AE255" s="26" t="s">
        <v>3167</v>
      </c>
      <c r="AF255" s="26" t="s">
        <v>3167</v>
      </c>
      <c r="AG255" s="449"/>
      <c r="AH255" s="26" t="s">
        <v>3167</v>
      </c>
      <c r="AI255" s="26" t="s">
        <v>3167</v>
      </c>
      <c r="AJ255" s="26"/>
    </row>
    <row r="256" spans="4:36" x14ac:dyDescent="0.35">
      <c r="D256" s="421" t="s">
        <v>3171</v>
      </c>
      <c r="E256" s="421"/>
      <c r="F256" s="26" t="s">
        <v>3166</v>
      </c>
      <c r="G256" s="26" t="s">
        <v>3167</v>
      </c>
      <c r="H256" s="26" t="s">
        <v>3167</v>
      </c>
      <c r="I256" s="26" t="s">
        <v>3167</v>
      </c>
      <c r="J256" s="26" t="s">
        <v>3167</v>
      </c>
      <c r="K256" s="26" t="s">
        <v>3167</v>
      </c>
      <c r="L256" s="483"/>
      <c r="M256" s="26" t="s">
        <v>3167</v>
      </c>
      <c r="N256" s="26" t="s">
        <v>3166</v>
      </c>
      <c r="O256" s="26" t="s">
        <v>3166</v>
      </c>
      <c r="P256" s="477"/>
      <c r="Q256" s="26" t="s">
        <v>3167</v>
      </c>
      <c r="R256" s="26" t="s">
        <v>3167</v>
      </c>
      <c r="S256" s="477"/>
      <c r="T256" s="477"/>
      <c r="U256" s="26" t="s">
        <v>3167</v>
      </c>
      <c r="V256" s="480"/>
      <c r="W256" s="26" t="s">
        <v>3167</v>
      </c>
      <c r="X256" s="477"/>
      <c r="Y256" s="26" t="s">
        <v>3167</v>
      </c>
      <c r="Z256" s="477"/>
      <c r="AA256" s="26" t="s">
        <v>3167</v>
      </c>
      <c r="AB256" s="26" t="s">
        <v>3167</v>
      </c>
      <c r="AC256" s="26" t="s">
        <v>3167</v>
      </c>
      <c r="AD256" s="26" t="s">
        <v>3167</v>
      </c>
      <c r="AE256" s="26" t="s">
        <v>3167</v>
      </c>
      <c r="AF256" s="26" t="s">
        <v>3167</v>
      </c>
      <c r="AG256" s="449"/>
      <c r="AH256" s="26" t="s">
        <v>3167</v>
      </c>
      <c r="AI256" s="26" t="s">
        <v>3166</v>
      </c>
      <c r="AJ256" s="26"/>
    </row>
    <row r="257" spans="4:36" x14ac:dyDescent="0.35">
      <c r="D257" s="421" t="s">
        <v>3172</v>
      </c>
      <c r="E257" s="421"/>
      <c r="F257" s="26" t="s">
        <v>3166</v>
      </c>
      <c r="G257" s="26" t="s">
        <v>3167</v>
      </c>
      <c r="H257" s="26" t="s">
        <v>3167</v>
      </c>
      <c r="I257" s="26" t="s">
        <v>3167</v>
      </c>
      <c r="J257" s="26" t="s">
        <v>3167</v>
      </c>
      <c r="K257" s="26" t="s">
        <v>3167</v>
      </c>
      <c r="L257" s="483"/>
      <c r="M257" s="26" t="s">
        <v>3167</v>
      </c>
      <c r="N257" s="26" t="s">
        <v>3167</v>
      </c>
      <c r="O257" s="26" t="s">
        <v>3167</v>
      </c>
      <c r="P257" s="477"/>
      <c r="Q257" s="26" t="s">
        <v>3167</v>
      </c>
      <c r="R257" s="26" t="s">
        <v>3167</v>
      </c>
      <c r="S257" s="477"/>
      <c r="T257" s="477"/>
      <c r="U257" s="26" t="s">
        <v>3167</v>
      </c>
      <c r="V257" s="480"/>
      <c r="W257" s="26" t="s">
        <v>3166</v>
      </c>
      <c r="X257" s="477"/>
      <c r="Y257" s="26" t="s">
        <v>3167</v>
      </c>
      <c r="Z257" s="477"/>
      <c r="AA257" s="26" t="s">
        <v>3167</v>
      </c>
      <c r="AB257" s="26" t="s">
        <v>3167</v>
      </c>
      <c r="AC257" s="26" t="s">
        <v>3166</v>
      </c>
      <c r="AD257" s="26" t="s">
        <v>3167</v>
      </c>
      <c r="AE257" s="26" t="s">
        <v>3166</v>
      </c>
      <c r="AF257" s="26" t="s">
        <v>3166</v>
      </c>
      <c r="AG257" s="449"/>
      <c r="AH257" s="26" t="s">
        <v>3166</v>
      </c>
      <c r="AI257" s="26" t="s">
        <v>3167</v>
      </c>
      <c r="AJ257" s="26"/>
    </row>
    <row r="258" spans="4:36" x14ac:dyDescent="0.35">
      <c r="D258" s="44" t="s">
        <v>3188</v>
      </c>
      <c r="E258" s="44"/>
      <c r="F258" s="26" t="s">
        <v>3167</v>
      </c>
      <c r="G258" s="26" t="s">
        <v>3167</v>
      </c>
      <c r="H258" s="26" t="s">
        <v>3167</v>
      </c>
      <c r="I258" s="26" t="s">
        <v>3167</v>
      </c>
      <c r="J258" s="26" t="s">
        <v>3167</v>
      </c>
      <c r="K258" s="26" t="s">
        <v>3166</v>
      </c>
      <c r="L258" s="483"/>
      <c r="M258" s="26" t="s">
        <v>3167</v>
      </c>
      <c r="N258" s="26" t="s">
        <v>3166</v>
      </c>
      <c r="O258" s="26" t="s">
        <v>3166</v>
      </c>
      <c r="P258" s="477"/>
      <c r="Q258" s="26" t="s">
        <v>3167</v>
      </c>
      <c r="R258" s="26" t="s">
        <v>3167</v>
      </c>
      <c r="S258" s="477"/>
      <c r="T258" s="477"/>
      <c r="U258" s="26" t="s">
        <v>3167</v>
      </c>
      <c r="V258" s="480"/>
      <c r="W258" s="26" t="s">
        <v>3167</v>
      </c>
      <c r="X258" s="477"/>
      <c r="Y258" s="26" t="s">
        <v>3167</v>
      </c>
      <c r="Z258" s="477"/>
      <c r="AA258" s="26" t="s">
        <v>3167</v>
      </c>
      <c r="AB258" s="26" t="s">
        <v>3167</v>
      </c>
      <c r="AC258" s="26" t="s">
        <v>3167</v>
      </c>
      <c r="AD258" s="26" t="s">
        <v>3167</v>
      </c>
      <c r="AE258" s="26" t="s">
        <v>3167</v>
      </c>
      <c r="AF258" s="26" t="s">
        <v>3167</v>
      </c>
      <c r="AG258" s="449"/>
      <c r="AH258" s="26" t="s">
        <v>3166</v>
      </c>
      <c r="AI258" s="26" t="s">
        <v>3167</v>
      </c>
      <c r="AJ258" s="26"/>
    </row>
    <row r="259" spans="4:36" x14ac:dyDescent="0.35">
      <c r="D259" s="421" t="s">
        <v>17</v>
      </c>
      <c r="E259" s="421"/>
      <c r="F259" s="26" t="s">
        <v>3167</v>
      </c>
      <c r="G259" s="26" t="s">
        <v>3167</v>
      </c>
      <c r="H259" s="26" t="s">
        <v>3167</v>
      </c>
      <c r="I259" s="26" t="s">
        <v>3167</v>
      </c>
      <c r="J259" s="26" t="s">
        <v>3167</v>
      </c>
      <c r="K259" s="26" t="s">
        <v>3167</v>
      </c>
      <c r="L259" s="483"/>
      <c r="M259" s="26" t="s">
        <v>3167</v>
      </c>
      <c r="N259" s="26" t="s">
        <v>3166</v>
      </c>
      <c r="O259" s="26" t="s">
        <v>3166</v>
      </c>
      <c r="P259" s="477"/>
      <c r="Q259" s="26" t="s">
        <v>3166</v>
      </c>
      <c r="R259" s="26" t="s">
        <v>3166</v>
      </c>
      <c r="S259" s="477"/>
      <c r="T259" s="477"/>
      <c r="U259" s="26" t="s">
        <v>3167</v>
      </c>
      <c r="V259" s="480"/>
      <c r="W259" s="26" t="s">
        <v>3167</v>
      </c>
      <c r="X259" s="477"/>
      <c r="Y259" s="26" t="s">
        <v>3167</v>
      </c>
      <c r="Z259" s="477"/>
      <c r="AA259" s="26" t="s">
        <v>3166</v>
      </c>
      <c r="AB259" s="26" t="s">
        <v>3167</v>
      </c>
      <c r="AC259" s="26" t="s">
        <v>3167</v>
      </c>
      <c r="AD259" s="26" t="s">
        <v>3167</v>
      </c>
      <c r="AE259" s="26" t="s">
        <v>3167</v>
      </c>
      <c r="AF259" s="26" t="s">
        <v>3167</v>
      </c>
      <c r="AG259" s="449"/>
      <c r="AH259" s="26" t="s">
        <v>3166</v>
      </c>
      <c r="AI259" s="26" t="s">
        <v>3167</v>
      </c>
      <c r="AJ259" s="26"/>
    </row>
    <row r="260" spans="4:36" x14ac:dyDescent="0.35">
      <c r="D260" s="422" t="s">
        <v>3173</v>
      </c>
      <c r="E260" s="10" t="s">
        <v>3174</v>
      </c>
      <c r="F260" s="26" t="s">
        <v>3167</v>
      </c>
      <c r="G260" s="26" t="s">
        <v>3166</v>
      </c>
      <c r="H260" s="26" t="s">
        <v>3166</v>
      </c>
      <c r="I260" s="26" t="s">
        <v>3166</v>
      </c>
      <c r="J260" s="26" t="s">
        <v>3166</v>
      </c>
      <c r="K260" s="26" t="s">
        <v>3166</v>
      </c>
      <c r="L260" s="483"/>
      <c r="M260" s="26" t="s">
        <v>3167</v>
      </c>
      <c r="N260" s="26" t="s">
        <v>3167</v>
      </c>
      <c r="O260" s="26" t="s">
        <v>3167</v>
      </c>
      <c r="P260" s="477"/>
      <c r="Q260" s="26" t="s">
        <v>3167</v>
      </c>
      <c r="R260" s="26" t="s">
        <v>3167</v>
      </c>
      <c r="S260" s="477"/>
      <c r="T260" s="477"/>
      <c r="U260" s="26" t="s">
        <v>3167</v>
      </c>
      <c r="V260" s="480"/>
      <c r="W260" s="26" t="s">
        <v>3167</v>
      </c>
      <c r="X260" s="477"/>
      <c r="Y260" s="26" t="s">
        <v>3167</v>
      </c>
      <c r="Z260" s="477"/>
      <c r="AA260" s="26" t="s">
        <v>3167</v>
      </c>
      <c r="AB260" s="26" t="s">
        <v>3167</v>
      </c>
      <c r="AC260" s="26" t="s">
        <v>3167</v>
      </c>
      <c r="AD260" s="26" t="s">
        <v>3167</v>
      </c>
      <c r="AE260" s="26" t="s">
        <v>3167</v>
      </c>
      <c r="AF260" s="26" t="s">
        <v>3167</v>
      </c>
      <c r="AG260" s="449"/>
      <c r="AH260" s="26" t="s">
        <v>3167</v>
      </c>
      <c r="AI260" s="26" t="s">
        <v>3167</v>
      </c>
      <c r="AJ260" s="26"/>
    </row>
    <row r="261" spans="4:36" x14ac:dyDescent="0.35">
      <c r="D261" s="422"/>
      <c r="E261" s="10" t="s">
        <v>3178</v>
      </c>
      <c r="F261" s="26" t="s">
        <v>3167</v>
      </c>
      <c r="G261" s="26" t="s">
        <v>3167</v>
      </c>
      <c r="H261" s="26" t="s">
        <v>3167</v>
      </c>
      <c r="I261" s="26" t="s">
        <v>3167</v>
      </c>
      <c r="J261" s="26" t="s">
        <v>3167</v>
      </c>
      <c r="K261" s="26" t="s">
        <v>3166</v>
      </c>
      <c r="L261" s="483"/>
      <c r="M261" s="26" t="s">
        <v>3167</v>
      </c>
      <c r="N261" s="26" t="s">
        <v>3167</v>
      </c>
      <c r="O261" s="26" t="s">
        <v>3167</v>
      </c>
      <c r="P261" s="477"/>
      <c r="Q261" s="26" t="s">
        <v>3167</v>
      </c>
      <c r="R261" s="26" t="s">
        <v>3167</v>
      </c>
      <c r="S261" s="477"/>
      <c r="T261" s="477"/>
      <c r="U261" s="26" t="s">
        <v>3167</v>
      </c>
      <c r="V261" s="480"/>
      <c r="W261" s="26" t="s">
        <v>3166</v>
      </c>
      <c r="X261" s="477"/>
      <c r="Y261" s="26" t="s">
        <v>3167</v>
      </c>
      <c r="Z261" s="477"/>
      <c r="AA261" s="26" t="s">
        <v>3167</v>
      </c>
      <c r="AB261" s="26" t="s">
        <v>3167</v>
      </c>
      <c r="AC261" s="26" t="s">
        <v>3167</v>
      </c>
      <c r="AD261" s="26" t="s">
        <v>3167</v>
      </c>
      <c r="AE261" s="26" t="s">
        <v>3167</v>
      </c>
      <c r="AF261" s="26" t="s">
        <v>3167</v>
      </c>
      <c r="AG261" s="449"/>
      <c r="AH261" s="26" t="s">
        <v>3167</v>
      </c>
      <c r="AI261" s="26" t="s">
        <v>3167</v>
      </c>
      <c r="AJ261" s="26"/>
    </row>
    <row r="262" spans="4:36" x14ac:dyDescent="0.35">
      <c r="D262" s="422"/>
      <c r="E262" s="10" t="s">
        <v>3176</v>
      </c>
      <c r="F262" s="26" t="s">
        <v>3166</v>
      </c>
      <c r="G262" s="26" t="s">
        <v>3166</v>
      </c>
      <c r="H262" s="26" t="s">
        <v>3166</v>
      </c>
      <c r="I262" s="26" t="s">
        <v>3166</v>
      </c>
      <c r="J262" s="26" t="s">
        <v>3166</v>
      </c>
      <c r="K262" s="26" t="s">
        <v>3166</v>
      </c>
      <c r="L262" s="484"/>
      <c r="M262" s="26" t="s">
        <v>3166</v>
      </c>
      <c r="N262" s="26" t="s">
        <v>3166</v>
      </c>
      <c r="O262" s="26" t="s">
        <v>3166</v>
      </c>
      <c r="P262" s="478"/>
      <c r="Q262" s="26" t="s">
        <v>3166</v>
      </c>
      <c r="R262" s="26" t="s">
        <v>3166</v>
      </c>
      <c r="S262" s="478"/>
      <c r="T262" s="478"/>
      <c r="U262" s="26" t="s">
        <v>3167</v>
      </c>
      <c r="V262" s="481"/>
      <c r="W262" s="26" t="s">
        <v>3166</v>
      </c>
      <c r="X262" s="478"/>
      <c r="Y262" s="26" t="s">
        <v>3167</v>
      </c>
      <c r="Z262" s="478"/>
      <c r="AA262" s="26" t="s">
        <v>3167</v>
      </c>
      <c r="AB262" s="26" t="s">
        <v>3167</v>
      </c>
      <c r="AC262" s="26" t="s">
        <v>3167</v>
      </c>
      <c r="AD262" s="26" t="s">
        <v>3167</v>
      </c>
      <c r="AE262" s="26" t="s">
        <v>3167</v>
      </c>
      <c r="AF262" s="26" t="s">
        <v>3167</v>
      </c>
      <c r="AG262" s="450"/>
      <c r="AH262" s="26" t="s">
        <v>3167</v>
      </c>
      <c r="AI262" s="26" t="s">
        <v>3167</v>
      </c>
      <c r="AJ262" s="26"/>
    </row>
    <row r="263" spans="4:36" x14ac:dyDescent="0.35">
      <c r="T263" s="156"/>
    </row>
    <row r="265" spans="4:36" x14ac:dyDescent="0.35">
      <c r="D265" s="425" t="s">
        <v>3164</v>
      </c>
      <c r="E265" s="425"/>
      <c r="F265" s="26">
        <v>44805</v>
      </c>
      <c r="G265" s="26">
        <v>44806</v>
      </c>
      <c r="H265" s="26">
        <v>44807</v>
      </c>
      <c r="I265" s="26">
        <v>44808</v>
      </c>
      <c r="J265" s="26">
        <v>44809</v>
      </c>
      <c r="K265" s="26">
        <v>44810</v>
      </c>
      <c r="L265" s="26">
        <v>44811</v>
      </c>
      <c r="M265" s="26">
        <v>44812</v>
      </c>
      <c r="N265" s="26">
        <v>44813</v>
      </c>
      <c r="O265" s="26">
        <v>44814</v>
      </c>
      <c r="P265" s="26">
        <v>44815</v>
      </c>
      <c r="Q265" s="26">
        <v>44816</v>
      </c>
      <c r="R265" s="26">
        <v>44817</v>
      </c>
      <c r="S265" s="26">
        <v>44818</v>
      </c>
      <c r="T265" s="26">
        <v>44819</v>
      </c>
      <c r="U265" s="26">
        <v>44820</v>
      </c>
      <c r="V265" s="26">
        <v>44821</v>
      </c>
      <c r="W265" s="26">
        <v>44822</v>
      </c>
      <c r="X265" s="26">
        <v>44823</v>
      </c>
      <c r="Y265" s="26">
        <v>44824</v>
      </c>
      <c r="Z265" s="26">
        <v>44825</v>
      </c>
      <c r="AA265" s="26">
        <v>44826</v>
      </c>
      <c r="AB265" s="26">
        <v>44827</v>
      </c>
      <c r="AC265" s="26">
        <v>44828</v>
      </c>
      <c r="AD265" s="26">
        <v>44829</v>
      </c>
      <c r="AE265" s="26">
        <v>44830</v>
      </c>
      <c r="AF265" s="26">
        <v>44831</v>
      </c>
      <c r="AG265" s="26">
        <v>44832</v>
      </c>
      <c r="AH265" s="26">
        <v>44833</v>
      </c>
      <c r="AI265" s="26">
        <v>44834</v>
      </c>
    </row>
    <row r="266" spans="4:36" ht="15" customHeight="1" x14ac:dyDescent="0.35">
      <c r="D266" s="421" t="s">
        <v>3179</v>
      </c>
      <c r="E266" s="421"/>
      <c r="F266" s="26" t="s">
        <v>3167</v>
      </c>
      <c r="G266" s="26" t="s">
        <v>3167</v>
      </c>
      <c r="H266" s="26" t="s">
        <v>3167</v>
      </c>
      <c r="I266" s="476" t="s">
        <v>3180</v>
      </c>
      <c r="J266" s="26" t="s">
        <v>3167</v>
      </c>
      <c r="K266" s="437" t="s">
        <v>3244</v>
      </c>
      <c r="L266" s="26" t="s">
        <v>3167</v>
      </c>
      <c r="M266" s="26" t="s">
        <v>3167</v>
      </c>
      <c r="N266" s="26" t="s">
        <v>3167</v>
      </c>
      <c r="O266" s="26" t="s">
        <v>3167</v>
      </c>
      <c r="P266" s="476" t="s">
        <v>3180</v>
      </c>
      <c r="Q266" s="26" t="s">
        <v>3167</v>
      </c>
      <c r="R266" s="26" t="s">
        <v>3167</v>
      </c>
      <c r="S266" s="26" t="s">
        <v>3167</v>
      </c>
      <c r="T266" s="26" t="s">
        <v>3167</v>
      </c>
      <c r="U266" s="26" t="s">
        <v>3167</v>
      </c>
      <c r="V266" s="457" t="s">
        <v>3245</v>
      </c>
      <c r="W266" s="457" t="s">
        <v>3180</v>
      </c>
      <c r="X266" s="26" t="s">
        <v>3167</v>
      </c>
      <c r="Y266" s="26" t="s">
        <v>3167</v>
      </c>
      <c r="Z266" s="26" t="s">
        <v>3167</v>
      </c>
      <c r="AA266" s="26" t="s">
        <v>3167</v>
      </c>
      <c r="AB266" s="26" t="s">
        <v>3167</v>
      </c>
      <c r="AC266" s="457" t="s">
        <v>3246</v>
      </c>
      <c r="AD266" s="457" t="s">
        <v>3180</v>
      </c>
      <c r="AE266" s="26" t="s">
        <v>3167</v>
      </c>
      <c r="AF266" s="26" t="s">
        <v>3167</v>
      </c>
      <c r="AG266" s="26" t="s">
        <v>3167</v>
      </c>
      <c r="AH266" s="26" t="s">
        <v>3167</v>
      </c>
      <c r="AI266" s="26" t="s">
        <v>3167</v>
      </c>
    </row>
    <row r="267" spans="4:36" x14ac:dyDescent="0.35">
      <c r="D267" s="421" t="s">
        <v>3206</v>
      </c>
      <c r="E267" s="421"/>
      <c r="F267" s="26" t="s">
        <v>3166</v>
      </c>
      <c r="G267" s="26" t="s">
        <v>3167</v>
      </c>
      <c r="H267" s="26" t="s">
        <v>3166</v>
      </c>
      <c r="I267" s="477"/>
      <c r="J267" s="26" t="s">
        <v>3167</v>
      </c>
      <c r="K267" s="438"/>
      <c r="L267" s="26" t="s">
        <v>3167</v>
      </c>
      <c r="M267" s="26" t="s">
        <v>3166</v>
      </c>
      <c r="N267" s="26" t="s">
        <v>3167</v>
      </c>
      <c r="O267" s="26" t="s">
        <v>3166</v>
      </c>
      <c r="P267" s="477"/>
      <c r="Q267" s="26" t="s">
        <v>3167</v>
      </c>
      <c r="R267" s="26" t="s">
        <v>3166</v>
      </c>
      <c r="S267" s="26" t="s">
        <v>3166</v>
      </c>
      <c r="T267" s="26" t="s">
        <v>3166</v>
      </c>
      <c r="U267" s="26" t="s">
        <v>3166</v>
      </c>
      <c r="V267" s="458"/>
      <c r="W267" s="458"/>
      <c r="X267" s="26" t="s">
        <v>3166</v>
      </c>
      <c r="Y267" s="26" t="s">
        <v>3166</v>
      </c>
      <c r="Z267" s="26" t="s">
        <v>3166</v>
      </c>
      <c r="AA267" s="26" t="s">
        <v>3166</v>
      </c>
      <c r="AB267" s="26" t="s">
        <v>3166</v>
      </c>
      <c r="AC267" s="458"/>
      <c r="AD267" s="458"/>
      <c r="AE267" s="26" t="s">
        <v>3166</v>
      </c>
      <c r="AF267" s="26" t="s">
        <v>3166</v>
      </c>
      <c r="AG267" s="26" t="s">
        <v>3166</v>
      </c>
      <c r="AH267" s="26" t="s">
        <v>3166</v>
      </c>
      <c r="AI267" s="26" t="s">
        <v>3166</v>
      </c>
    </row>
    <row r="268" spans="4:36" x14ac:dyDescent="0.35">
      <c r="D268" s="421" t="s">
        <v>3207</v>
      </c>
      <c r="E268" s="421"/>
      <c r="F268" s="26" t="s">
        <v>3166</v>
      </c>
      <c r="G268" s="26" t="s">
        <v>3166</v>
      </c>
      <c r="H268" s="26" t="s">
        <v>3166</v>
      </c>
      <c r="I268" s="477"/>
      <c r="J268" s="26" t="s">
        <v>3166</v>
      </c>
      <c r="K268" s="438"/>
      <c r="L268" s="26" t="s">
        <v>3166</v>
      </c>
      <c r="M268" s="26" t="s">
        <v>3166</v>
      </c>
      <c r="N268" s="26" t="s">
        <v>3166</v>
      </c>
      <c r="O268" s="26" t="s">
        <v>3166</v>
      </c>
      <c r="P268" s="477"/>
      <c r="Q268" s="26" t="s">
        <v>3166</v>
      </c>
      <c r="R268" s="26" t="s">
        <v>3166</v>
      </c>
      <c r="S268" s="26" t="s">
        <v>3166</v>
      </c>
      <c r="T268" s="26" t="s">
        <v>3166</v>
      </c>
      <c r="U268" s="26" t="s">
        <v>3166</v>
      </c>
      <c r="V268" s="458"/>
      <c r="W268" s="458"/>
      <c r="X268" s="26" t="s">
        <v>3166</v>
      </c>
      <c r="Y268" s="26" t="s">
        <v>3166</v>
      </c>
      <c r="Z268" s="26" t="s">
        <v>3166</v>
      </c>
      <c r="AA268" s="26" t="s">
        <v>3166</v>
      </c>
      <c r="AB268" s="26" t="s">
        <v>3166</v>
      </c>
      <c r="AC268" s="458"/>
      <c r="AD268" s="458"/>
      <c r="AE268" s="26" t="s">
        <v>3166</v>
      </c>
      <c r="AF268" s="26" t="s">
        <v>3166</v>
      </c>
      <c r="AG268" s="26" t="s">
        <v>3166</v>
      </c>
      <c r="AH268" s="26" t="s">
        <v>3166</v>
      </c>
      <c r="AI268" s="26" t="s">
        <v>3166</v>
      </c>
    </row>
    <row r="269" spans="4:36" x14ac:dyDescent="0.35">
      <c r="D269" s="421" t="s">
        <v>3208</v>
      </c>
      <c r="E269" s="421"/>
      <c r="F269" s="26" t="s">
        <v>3166</v>
      </c>
      <c r="G269" s="26" t="s">
        <v>3166</v>
      </c>
      <c r="H269" s="26" t="s">
        <v>3166</v>
      </c>
      <c r="I269" s="477"/>
      <c r="J269" s="26" t="s">
        <v>3166</v>
      </c>
      <c r="K269" s="438"/>
      <c r="L269" s="26" t="s">
        <v>3167</v>
      </c>
      <c r="M269" s="26" t="s">
        <v>3166</v>
      </c>
      <c r="N269" s="26" t="s">
        <v>3166</v>
      </c>
      <c r="O269" s="26" t="s">
        <v>3166</v>
      </c>
      <c r="P269" s="477"/>
      <c r="Q269" s="26" t="s">
        <v>3166</v>
      </c>
      <c r="R269" s="26" t="s">
        <v>3166</v>
      </c>
      <c r="S269" s="26" t="s">
        <v>3167</v>
      </c>
      <c r="T269" s="26" t="s">
        <v>3166</v>
      </c>
      <c r="U269" s="26" t="s">
        <v>3166</v>
      </c>
      <c r="V269" s="458"/>
      <c r="W269" s="458"/>
      <c r="X269" s="26" t="s">
        <v>3166</v>
      </c>
      <c r="Y269" s="26" t="s">
        <v>3166</v>
      </c>
      <c r="Z269" s="26" t="s">
        <v>3166</v>
      </c>
      <c r="AA269" s="26" t="s">
        <v>3166</v>
      </c>
      <c r="AB269" s="26" t="s">
        <v>3166</v>
      </c>
      <c r="AC269" s="458"/>
      <c r="AD269" s="458"/>
      <c r="AE269" s="26" t="s">
        <v>3166</v>
      </c>
      <c r="AF269" s="26" t="s">
        <v>3166</v>
      </c>
      <c r="AG269" s="26" t="s">
        <v>3167</v>
      </c>
      <c r="AH269" s="26" t="s">
        <v>3167</v>
      </c>
      <c r="AI269" s="26" t="s">
        <v>3166</v>
      </c>
    </row>
    <row r="270" spans="4:36" x14ac:dyDescent="0.35">
      <c r="D270" s="421" t="s">
        <v>3165</v>
      </c>
      <c r="E270" s="421"/>
      <c r="F270" s="26" t="s">
        <v>3167</v>
      </c>
      <c r="G270" s="26" t="s">
        <v>3167</v>
      </c>
      <c r="H270" s="26" t="s">
        <v>3167</v>
      </c>
      <c r="I270" s="477"/>
      <c r="J270" s="26" t="s">
        <v>3167</v>
      </c>
      <c r="K270" s="438"/>
      <c r="L270" s="26" t="s">
        <v>3167</v>
      </c>
      <c r="M270" s="26" t="s">
        <v>3167</v>
      </c>
      <c r="N270" s="26" t="s">
        <v>3167</v>
      </c>
      <c r="O270" s="26" t="s">
        <v>3167</v>
      </c>
      <c r="P270" s="477"/>
      <c r="Q270" s="26" t="s">
        <v>3167</v>
      </c>
      <c r="R270" s="26" t="s">
        <v>3167</v>
      </c>
      <c r="S270" s="26" t="s">
        <v>3167</v>
      </c>
      <c r="T270" s="26" t="s">
        <v>3167</v>
      </c>
      <c r="U270" s="26" t="s">
        <v>3167</v>
      </c>
      <c r="V270" s="458"/>
      <c r="W270" s="458"/>
      <c r="X270" s="26" t="s">
        <v>3167</v>
      </c>
      <c r="Y270" s="26" t="s">
        <v>3167</v>
      </c>
      <c r="Z270" s="26" t="s">
        <v>3167</v>
      </c>
      <c r="AA270" s="26" t="s">
        <v>3167</v>
      </c>
      <c r="AB270" s="26" t="s">
        <v>3167</v>
      </c>
      <c r="AC270" s="458"/>
      <c r="AD270" s="458"/>
      <c r="AE270" s="26" t="s">
        <v>3167</v>
      </c>
      <c r="AF270" s="26" t="s">
        <v>3167</v>
      </c>
      <c r="AG270" s="26" t="s">
        <v>3167</v>
      </c>
      <c r="AH270" s="26" t="s">
        <v>3167</v>
      </c>
      <c r="AI270" s="26" t="s">
        <v>3167</v>
      </c>
    </row>
    <row r="271" spans="4:36" x14ac:dyDescent="0.35">
      <c r="D271" s="421" t="s">
        <v>3169</v>
      </c>
      <c r="E271" s="421"/>
      <c r="F271" s="26" t="s">
        <v>3167</v>
      </c>
      <c r="G271" s="26" t="s">
        <v>3167</v>
      </c>
      <c r="H271" s="26" t="s">
        <v>3167</v>
      </c>
      <c r="I271" s="477"/>
      <c r="J271" s="26" t="s">
        <v>3167</v>
      </c>
      <c r="K271" s="438"/>
      <c r="L271" s="26" t="s">
        <v>3167</v>
      </c>
      <c r="M271" s="26" t="s">
        <v>3167</v>
      </c>
      <c r="N271" s="26" t="s">
        <v>3167</v>
      </c>
      <c r="O271" s="26" t="s">
        <v>3167</v>
      </c>
      <c r="P271" s="477"/>
      <c r="Q271" s="26" t="s">
        <v>3167</v>
      </c>
      <c r="R271" s="26" t="s">
        <v>3167</v>
      </c>
      <c r="S271" s="26" t="s">
        <v>3167</v>
      </c>
      <c r="T271" s="26" t="s">
        <v>3167</v>
      </c>
      <c r="U271" s="26" t="s">
        <v>3167</v>
      </c>
      <c r="V271" s="458"/>
      <c r="W271" s="458"/>
      <c r="X271" s="26" t="s">
        <v>3167</v>
      </c>
      <c r="Y271" s="26" t="s">
        <v>3167</v>
      </c>
      <c r="Z271" s="26" t="s">
        <v>3167</v>
      </c>
      <c r="AA271" s="26" t="s">
        <v>3167</v>
      </c>
      <c r="AB271" s="26" t="s">
        <v>3167</v>
      </c>
      <c r="AC271" s="458"/>
      <c r="AD271" s="458"/>
      <c r="AE271" s="26" t="s">
        <v>3167</v>
      </c>
      <c r="AF271" s="26" t="s">
        <v>3167</v>
      </c>
      <c r="AG271" s="26" t="s">
        <v>3167</v>
      </c>
      <c r="AH271" s="26" t="s">
        <v>3167</v>
      </c>
      <c r="AI271" s="26" t="s">
        <v>3167</v>
      </c>
    </row>
    <row r="272" spans="4:36" x14ac:dyDescent="0.35">
      <c r="D272" s="421" t="s">
        <v>3170</v>
      </c>
      <c r="E272" s="421"/>
      <c r="F272" s="26" t="s">
        <v>3167</v>
      </c>
      <c r="G272" s="26" t="s">
        <v>3167</v>
      </c>
      <c r="H272" s="26" t="s">
        <v>3167</v>
      </c>
      <c r="I272" s="477"/>
      <c r="J272" s="26" t="s">
        <v>3167</v>
      </c>
      <c r="K272" s="438"/>
      <c r="L272" s="26" t="s">
        <v>3167</v>
      </c>
      <c r="M272" s="26" t="s">
        <v>3167</v>
      </c>
      <c r="N272" s="26" t="s">
        <v>3167</v>
      </c>
      <c r="O272" s="26" t="s">
        <v>3167</v>
      </c>
      <c r="P272" s="477"/>
      <c r="Q272" s="26" t="s">
        <v>3167</v>
      </c>
      <c r="R272" s="26" t="s">
        <v>3167</v>
      </c>
      <c r="S272" s="26" t="s">
        <v>3167</v>
      </c>
      <c r="T272" s="26" t="s">
        <v>3167</v>
      </c>
      <c r="U272" s="26" t="s">
        <v>3167</v>
      </c>
      <c r="V272" s="458"/>
      <c r="W272" s="458"/>
      <c r="X272" s="26" t="s">
        <v>3167</v>
      </c>
      <c r="Y272" s="26" t="s">
        <v>3167</v>
      </c>
      <c r="Z272" s="26" t="s">
        <v>3167</v>
      </c>
      <c r="AA272" s="26" t="s">
        <v>3167</v>
      </c>
      <c r="AB272" s="26" t="s">
        <v>3167</v>
      </c>
      <c r="AC272" s="458"/>
      <c r="AD272" s="458"/>
      <c r="AE272" s="26" t="s">
        <v>3166</v>
      </c>
      <c r="AF272" s="26" t="s">
        <v>3166</v>
      </c>
      <c r="AG272" s="26" t="s">
        <v>3167</v>
      </c>
      <c r="AH272" s="26" t="s">
        <v>3167</v>
      </c>
      <c r="AI272" s="26" t="s">
        <v>3167</v>
      </c>
    </row>
    <row r="273" spans="4:35" x14ac:dyDescent="0.35">
      <c r="D273" s="421" t="s">
        <v>3171</v>
      </c>
      <c r="E273" s="421"/>
      <c r="F273" s="26" t="s">
        <v>3167</v>
      </c>
      <c r="G273" s="26" t="s">
        <v>3167</v>
      </c>
      <c r="H273" s="26" t="s">
        <v>3167</v>
      </c>
      <c r="I273" s="477"/>
      <c r="J273" s="26" t="s">
        <v>3167</v>
      </c>
      <c r="K273" s="438"/>
      <c r="L273" s="26" t="s">
        <v>3167</v>
      </c>
      <c r="M273" s="26" t="s">
        <v>3167</v>
      </c>
      <c r="N273" s="26" t="s">
        <v>3167</v>
      </c>
      <c r="O273" s="26" t="s">
        <v>3167</v>
      </c>
      <c r="P273" s="477"/>
      <c r="Q273" s="26" t="s">
        <v>3167</v>
      </c>
      <c r="R273" s="26" t="s">
        <v>3167</v>
      </c>
      <c r="S273" s="26" t="s">
        <v>3167</v>
      </c>
      <c r="T273" s="26" t="s">
        <v>3167</v>
      </c>
      <c r="U273" s="26" t="s">
        <v>3167</v>
      </c>
      <c r="V273" s="458"/>
      <c r="W273" s="458"/>
      <c r="X273" s="26" t="s">
        <v>3167</v>
      </c>
      <c r="Y273" s="26" t="s">
        <v>3167</v>
      </c>
      <c r="Z273" s="26" t="s">
        <v>3167</v>
      </c>
      <c r="AA273" s="26" t="s">
        <v>3167</v>
      </c>
      <c r="AB273" s="26" t="s">
        <v>3167</v>
      </c>
      <c r="AC273" s="458"/>
      <c r="AD273" s="458"/>
      <c r="AE273" s="26" t="s">
        <v>3167</v>
      </c>
      <c r="AF273" s="26" t="s">
        <v>3167</v>
      </c>
      <c r="AG273" s="26" t="s">
        <v>3167</v>
      </c>
      <c r="AH273" s="26" t="s">
        <v>3167</v>
      </c>
      <c r="AI273" s="26" t="s">
        <v>3167</v>
      </c>
    </row>
    <row r="274" spans="4:35" x14ac:dyDescent="0.35">
      <c r="D274" s="421" t="s">
        <v>3172</v>
      </c>
      <c r="E274" s="421"/>
      <c r="F274" s="26" t="s">
        <v>3167</v>
      </c>
      <c r="G274" s="26" t="s">
        <v>3167</v>
      </c>
      <c r="H274" s="26" t="s">
        <v>3167</v>
      </c>
      <c r="I274" s="477"/>
      <c r="J274" s="26" t="s">
        <v>3167</v>
      </c>
      <c r="K274" s="438"/>
      <c r="L274" s="26" t="s">
        <v>3167</v>
      </c>
      <c r="M274" s="26" t="s">
        <v>3167</v>
      </c>
      <c r="N274" s="26" t="s">
        <v>3167</v>
      </c>
      <c r="O274" s="26" t="s">
        <v>3167</v>
      </c>
      <c r="P274" s="477"/>
      <c r="Q274" s="26" t="s">
        <v>3167</v>
      </c>
      <c r="R274" s="26" t="s">
        <v>3167</v>
      </c>
      <c r="S274" s="26" t="s">
        <v>3167</v>
      </c>
      <c r="T274" s="26" t="s">
        <v>3167</v>
      </c>
      <c r="U274" s="26" t="s">
        <v>3167</v>
      </c>
      <c r="V274" s="458"/>
      <c r="W274" s="458"/>
      <c r="X274" s="26" t="s">
        <v>3167</v>
      </c>
      <c r="Y274" s="26" t="s">
        <v>3167</v>
      </c>
      <c r="Z274" s="26" t="s">
        <v>3167</v>
      </c>
      <c r="AA274" s="26" t="s">
        <v>3167</v>
      </c>
      <c r="AB274" s="26" t="s">
        <v>3167</v>
      </c>
      <c r="AC274" s="458"/>
      <c r="AD274" s="458"/>
      <c r="AE274" s="26" t="s">
        <v>3166</v>
      </c>
      <c r="AF274" s="26" t="s">
        <v>3166</v>
      </c>
      <c r="AG274" s="26" t="s">
        <v>3166</v>
      </c>
      <c r="AH274" s="26" t="s">
        <v>3166</v>
      </c>
      <c r="AI274" s="26" t="s">
        <v>3166</v>
      </c>
    </row>
    <row r="275" spans="4:35" x14ac:dyDescent="0.35">
      <c r="D275" s="44" t="s">
        <v>3188</v>
      </c>
      <c r="E275" s="44"/>
      <c r="F275" s="26" t="s">
        <v>3167</v>
      </c>
      <c r="G275" s="26" t="s">
        <v>3166</v>
      </c>
      <c r="H275" s="26" t="s">
        <v>3167</v>
      </c>
      <c r="I275" s="477"/>
      <c r="J275" s="26" t="s">
        <v>3167</v>
      </c>
      <c r="K275" s="438"/>
      <c r="L275" s="26" t="s">
        <v>3167</v>
      </c>
      <c r="M275" s="26" t="s">
        <v>3167</v>
      </c>
      <c r="N275" s="26" t="s">
        <v>3167</v>
      </c>
      <c r="O275" s="26" t="s">
        <v>3167</v>
      </c>
      <c r="P275" s="477"/>
      <c r="Q275" s="26" t="s">
        <v>3167</v>
      </c>
      <c r="R275" s="26" t="s">
        <v>3167</v>
      </c>
      <c r="S275" s="26" t="s">
        <v>3167</v>
      </c>
      <c r="T275" s="26" t="s">
        <v>3167</v>
      </c>
      <c r="U275" s="26" t="s">
        <v>3167</v>
      </c>
      <c r="V275" s="458"/>
      <c r="W275" s="458"/>
      <c r="X275" s="26" t="s">
        <v>3167</v>
      </c>
      <c r="Y275" s="26" t="s">
        <v>3167</v>
      </c>
      <c r="Z275" s="26" t="s">
        <v>3167</v>
      </c>
      <c r="AA275" s="26" t="s">
        <v>3167</v>
      </c>
      <c r="AB275" s="26" t="s">
        <v>3167</v>
      </c>
      <c r="AC275" s="458"/>
      <c r="AD275" s="458"/>
      <c r="AE275" s="26" t="s">
        <v>3166</v>
      </c>
      <c r="AF275" s="26" t="s">
        <v>3167</v>
      </c>
      <c r="AG275" s="26" t="s">
        <v>3167</v>
      </c>
      <c r="AH275" s="26" t="s">
        <v>3167</v>
      </c>
      <c r="AI275" s="26" t="s">
        <v>3167</v>
      </c>
    </row>
    <row r="276" spans="4:35" x14ac:dyDescent="0.35">
      <c r="D276" s="421" t="s">
        <v>17</v>
      </c>
      <c r="E276" s="421"/>
      <c r="F276" s="26" t="s">
        <v>3166</v>
      </c>
      <c r="G276" s="26" t="s">
        <v>3166</v>
      </c>
      <c r="H276" s="26" t="s">
        <v>3166</v>
      </c>
      <c r="I276" s="477"/>
      <c r="J276" s="26" t="s">
        <v>3167</v>
      </c>
      <c r="K276" s="438"/>
      <c r="L276" s="26" t="s">
        <v>3167</v>
      </c>
      <c r="M276" s="26" t="s">
        <v>3167</v>
      </c>
      <c r="N276" s="26" t="s">
        <v>3167</v>
      </c>
      <c r="O276" s="26" t="s">
        <v>3167</v>
      </c>
      <c r="P276" s="477"/>
      <c r="Q276" s="26" t="s">
        <v>3167</v>
      </c>
      <c r="R276" s="26" t="s">
        <v>3167</v>
      </c>
      <c r="S276" s="26" t="s">
        <v>3167</v>
      </c>
      <c r="T276" s="26" t="s">
        <v>3167</v>
      </c>
      <c r="U276" s="26" t="s">
        <v>3167</v>
      </c>
      <c r="V276" s="458"/>
      <c r="W276" s="458"/>
      <c r="X276" s="26" t="s">
        <v>3167</v>
      </c>
      <c r="Y276" s="26" t="s">
        <v>3167</v>
      </c>
      <c r="Z276" s="26" t="s">
        <v>3167</v>
      </c>
      <c r="AA276" s="26" t="s">
        <v>3167</v>
      </c>
      <c r="AB276" s="26" t="s">
        <v>3167</v>
      </c>
      <c r="AC276" s="458"/>
      <c r="AD276" s="458"/>
      <c r="AE276" s="26" t="s">
        <v>3167</v>
      </c>
      <c r="AF276" s="26" t="s">
        <v>3167</v>
      </c>
      <c r="AG276" s="26" t="s">
        <v>3167</v>
      </c>
      <c r="AH276" s="26" t="s">
        <v>3167</v>
      </c>
      <c r="AI276" s="26" t="s">
        <v>3167</v>
      </c>
    </row>
    <row r="277" spans="4:35" x14ac:dyDescent="0.35">
      <c r="D277" s="422" t="s">
        <v>3173</v>
      </c>
      <c r="E277" s="10" t="s">
        <v>3174</v>
      </c>
      <c r="F277" s="26" t="s">
        <v>3167</v>
      </c>
      <c r="G277" s="26" t="s">
        <v>3167</v>
      </c>
      <c r="H277" s="26" t="s">
        <v>3167</v>
      </c>
      <c r="I277" s="477"/>
      <c r="J277" s="26" t="s">
        <v>3167</v>
      </c>
      <c r="K277" s="438"/>
      <c r="L277" s="26" t="s">
        <v>3166</v>
      </c>
      <c r="M277" s="26" t="s">
        <v>3167</v>
      </c>
      <c r="N277" s="26" t="s">
        <v>3167</v>
      </c>
      <c r="O277" s="26" t="s">
        <v>3167</v>
      </c>
      <c r="P277" s="477"/>
      <c r="Q277" s="26" t="s">
        <v>3167</v>
      </c>
      <c r="R277" s="26" t="s">
        <v>3167</v>
      </c>
      <c r="S277" s="26" t="s">
        <v>3167</v>
      </c>
      <c r="T277" s="26" t="s">
        <v>3167</v>
      </c>
      <c r="U277" s="26" t="s">
        <v>3167</v>
      </c>
      <c r="V277" s="458"/>
      <c r="W277" s="458"/>
      <c r="X277" s="26" t="s">
        <v>3167</v>
      </c>
      <c r="Y277" s="26" t="s">
        <v>3167</v>
      </c>
      <c r="Z277" s="26" t="s">
        <v>3166</v>
      </c>
      <c r="AA277" s="26" t="s">
        <v>3167</v>
      </c>
      <c r="AB277" s="26" t="s">
        <v>3166</v>
      </c>
      <c r="AC277" s="458"/>
      <c r="AD277" s="458"/>
      <c r="AE277" s="26" t="s">
        <v>3167</v>
      </c>
      <c r="AF277" s="26" t="s">
        <v>3167</v>
      </c>
      <c r="AG277" s="26" t="s">
        <v>3167</v>
      </c>
      <c r="AH277" s="26" t="s">
        <v>3167</v>
      </c>
      <c r="AI277" s="26" t="s">
        <v>3167</v>
      </c>
    </row>
    <row r="278" spans="4:35" x14ac:dyDescent="0.35">
      <c r="D278" s="422"/>
      <c r="E278" s="10" t="s">
        <v>3178</v>
      </c>
      <c r="F278" s="26" t="s">
        <v>3167</v>
      </c>
      <c r="G278" s="26" t="s">
        <v>3167</v>
      </c>
      <c r="H278" s="26" t="s">
        <v>3167</v>
      </c>
      <c r="I278" s="477"/>
      <c r="J278" s="26" t="s">
        <v>3167</v>
      </c>
      <c r="K278" s="438"/>
      <c r="L278" s="26" t="s">
        <v>3247</v>
      </c>
      <c r="M278" s="26" t="s">
        <v>3166</v>
      </c>
      <c r="N278" s="26" t="s">
        <v>3167</v>
      </c>
      <c r="O278" s="26" t="s">
        <v>3167</v>
      </c>
      <c r="P278" s="477"/>
      <c r="Q278" s="26" t="s">
        <v>3167</v>
      </c>
      <c r="R278" s="26" t="s">
        <v>3167</v>
      </c>
      <c r="S278" s="26" t="s">
        <v>3167</v>
      </c>
      <c r="T278" s="26" t="s">
        <v>3167</v>
      </c>
      <c r="U278" s="26" t="s">
        <v>3167</v>
      </c>
      <c r="V278" s="458"/>
      <c r="W278" s="458"/>
      <c r="X278" s="26" t="s">
        <v>3167</v>
      </c>
      <c r="Y278" s="26" t="s">
        <v>3167</v>
      </c>
      <c r="Z278" s="26" t="s">
        <v>3166</v>
      </c>
      <c r="AA278" s="26" t="s">
        <v>3167</v>
      </c>
      <c r="AB278" s="26" t="s">
        <v>3167</v>
      </c>
      <c r="AC278" s="458"/>
      <c r="AD278" s="458"/>
      <c r="AE278" s="26" t="s">
        <v>3167</v>
      </c>
      <c r="AF278" s="26" t="s">
        <v>3167</v>
      </c>
      <c r="AG278" s="26" t="s">
        <v>3167</v>
      </c>
      <c r="AH278" s="26" t="s">
        <v>3166</v>
      </c>
      <c r="AI278" s="26" t="s">
        <v>3166</v>
      </c>
    </row>
    <row r="279" spans="4:35" x14ac:dyDescent="0.35">
      <c r="D279" s="422"/>
      <c r="E279" s="10" t="s">
        <v>3176</v>
      </c>
      <c r="F279" s="26" t="s">
        <v>3167</v>
      </c>
      <c r="G279" s="26" t="s">
        <v>3167</v>
      </c>
      <c r="H279" s="26" t="s">
        <v>3167</v>
      </c>
      <c r="I279" s="478"/>
      <c r="J279" s="26" t="s">
        <v>3167</v>
      </c>
      <c r="K279" s="439"/>
      <c r="L279" s="26" t="s">
        <v>3167</v>
      </c>
      <c r="M279" s="26" t="s">
        <v>3167</v>
      </c>
      <c r="N279" s="26" t="s">
        <v>3167</v>
      </c>
      <c r="O279" s="26" t="s">
        <v>3167</v>
      </c>
      <c r="P279" s="478"/>
      <c r="Q279" s="26" t="s">
        <v>3166</v>
      </c>
      <c r="R279" s="26" t="s">
        <v>3167</v>
      </c>
      <c r="S279" s="26" t="s">
        <v>3167</v>
      </c>
      <c r="T279" s="26" t="s">
        <v>3167</v>
      </c>
      <c r="U279" s="26" t="s">
        <v>3167</v>
      </c>
      <c r="V279" s="459"/>
      <c r="W279" s="459"/>
      <c r="X279" s="26" t="s">
        <v>3167</v>
      </c>
      <c r="Y279" s="26" t="s">
        <v>3167</v>
      </c>
      <c r="Z279" s="26" t="s">
        <v>3167</v>
      </c>
      <c r="AA279" s="26" t="s">
        <v>3166</v>
      </c>
      <c r="AB279" s="26" t="s">
        <v>3166</v>
      </c>
      <c r="AC279" s="459"/>
      <c r="AD279" s="459"/>
      <c r="AE279" s="26" t="s">
        <v>3167</v>
      </c>
      <c r="AF279" s="26" t="s">
        <v>3167</v>
      </c>
      <c r="AG279" s="26" t="s">
        <v>3167</v>
      </c>
      <c r="AH279" s="26" t="s">
        <v>3167</v>
      </c>
      <c r="AI279" s="26" t="s">
        <v>3167</v>
      </c>
    </row>
    <row r="280" spans="4:35" x14ac:dyDescent="0.35">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row>
    <row r="281" spans="4:35" x14ac:dyDescent="0.35">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row>
    <row r="291" spans="4:21" ht="15" thickBot="1" x14ac:dyDescent="0.4"/>
    <row r="292" spans="4:21" ht="15" thickBot="1" x14ac:dyDescent="0.4">
      <c r="D292" s="469" t="s">
        <v>3248</v>
      </c>
      <c r="E292" s="470"/>
      <c r="F292" s="470"/>
      <c r="G292" s="470"/>
      <c r="H292" s="470"/>
      <c r="I292" s="470"/>
      <c r="J292" s="470"/>
      <c r="K292" s="470"/>
      <c r="L292" s="470"/>
      <c r="M292" s="470"/>
      <c r="N292" s="470"/>
      <c r="O292" s="470"/>
      <c r="P292" s="470"/>
      <c r="Q292" s="470"/>
      <c r="R292" s="470"/>
      <c r="S292" s="470"/>
      <c r="T292" s="470"/>
      <c r="U292" s="471"/>
    </row>
    <row r="293" spans="4:21" ht="15" thickBot="1" x14ac:dyDescent="0.4">
      <c r="D293" s="472" t="s">
        <v>3229</v>
      </c>
      <c r="E293" s="472" t="s">
        <v>3184</v>
      </c>
      <c r="F293" s="472" t="s">
        <v>3225</v>
      </c>
      <c r="G293" s="118">
        <v>44805</v>
      </c>
      <c r="H293" s="118">
        <v>44806</v>
      </c>
      <c r="I293" s="118">
        <v>44807</v>
      </c>
      <c r="J293" s="118">
        <v>44808</v>
      </c>
      <c r="K293" s="118">
        <v>44809</v>
      </c>
      <c r="L293" s="118">
        <v>44810</v>
      </c>
      <c r="M293" s="118">
        <v>44811</v>
      </c>
      <c r="N293" s="118">
        <v>44812</v>
      </c>
      <c r="O293" s="118">
        <v>44813</v>
      </c>
      <c r="P293" s="118">
        <v>44814</v>
      </c>
      <c r="Q293" s="118">
        <v>44815</v>
      </c>
      <c r="R293" s="118">
        <v>44816</v>
      </c>
      <c r="S293" s="118">
        <v>44817</v>
      </c>
      <c r="T293" s="118">
        <v>44818</v>
      </c>
      <c r="U293" s="118">
        <v>44819</v>
      </c>
    </row>
    <row r="294" spans="4:21" ht="15" thickBot="1" x14ac:dyDescent="0.4">
      <c r="D294" s="473"/>
      <c r="E294" s="473"/>
      <c r="F294" s="473"/>
      <c r="G294" s="119" t="s">
        <v>3235</v>
      </c>
      <c r="H294" s="119" t="s">
        <v>3230</v>
      </c>
      <c r="I294" s="119" t="s">
        <v>3231</v>
      </c>
      <c r="J294" s="119" t="s">
        <v>3180</v>
      </c>
      <c r="K294" s="119" t="s">
        <v>3232</v>
      </c>
      <c r="L294" s="119" t="s">
        <v>3233</v>
      </c>
      <c r="M294" s="119" t="s">
        <v>3234</v>
      </c>
      <c r="N294" s="119" t="s">
        <v>3235</v>
      </c>
      <c r="O294" s="119" t="s">
        <v>3230</v>
      </c>
      <c r="P294" s="119" t="s">
        <v>3231</v>
      </c>
      <c r="Q294" s="119" t="s">
        <v>3180</v>
      </c>
      <c r="R294" s="119" t="s">
        <v>3232</v>
      </c>
      <c r="S294" s="119" t="s">
        <v>3233</v>
      </c>
      <c r="T294" s="119" t="s">
        <v>3234</v>
      </c>
      <c r="U294" s="119" t="s">
        <v>3235</v>
      </c>
    </row>
    <row r="295" spans="4:21" ht="15" thickBot="1" x14ac:dyDescent="0.4">
      <c r="D295" s="120" t="s">
        <v>3195</v>
      </c>
      <c r="E295" s="121">
        <v>40066</v>
      </c>
      <c r="F295" s="122" t="s">
        <v>3217</v>
      </c>
      <c r="G295" s="86" t="s">
        <v>3226</v>
      </c>
      <c r="H295" s="123" t="s">
        <v>3236</v>
      </c>
      <c r="I295" s="86" t="s">
        <v>3166</v>
      </c>
      <c r="J295" s="86" t="s">
        <v>3166</v>
      </c>
      <c r="K295" s="86" t="s">
        <v>3166</v>
      </c>
      <c r="L295" s="86" t="s">
        <v>3166</v>
      </c>
      <c r="M295" s="86" t="s">
        <v>3166</v>
      </c>
      <c r="N295" s="86" t="s">
        <v>3166</v>
      </c>
      <c r="O295" s="123" t="s">
        <v>3236</v>
      </c>
      <c r="P295" s="86" t="s">
        <v>3224</v>
      </c>
      <c r="Q295" s="86" t="s">
        <v>3224</v>
      </c>
      <c r="R295" s="86" t="s">
        <v>3224</v>
      </c>
      <c r="S295" s="86" t="s">
        <v>3224</v>
      </c>
      <c r="T295" s="86" t="s">
        <v>3224</v>
      </c>
      <c r="U295" s="86" t="s">
        <v>3224</v>
      </c>
    </row>
    <row r="296" spans="4:21" ht="15" thickBot="1" x14ac:dyDescent="0.4">
      <c r="D296" s="120" t="s">
        <v>3197</v>
      </c>
      <c r="E296" s="121">
        <v>40076</v>
      </c>
      <c r="F296" s="122" t="s">
        <v>3218</v>
      </c>
      <c r="G296" s="86" t="s">
        <v>3238</v>
      </c>
      <c r="H296" s="86" t="s">
        <v>3166</v>
      </c>
      <c r="I296" s="123" t="s">
        <v>3236</v>
      </c>
      <c r="J296" s="86" t="s">
        <v>3224</v>
      </c>
      <c r="K296" s="86" t="s">
        <v>3224</v>
      </c>
      <c r="L296" s="86" t="s">
        <v>3224</v>
      </c>
      <c r="M296" s="86" t="s">
        <v>3224</v>
      </c>
      <c r="N296" s="86" t="s">
        <v>3224</v>
      </c>
      <c r="O296" s="86" t="s">
        <v>3224</v>
      </c>
      <c r="P296" s="123" t="s">
        <v>3236</v>
      </c>
      <c r="Q296" s="86" t="s">
        <v>3226</v>
      </c>
      <c r="R296" s="86" t="s">
        <v>3226</v>
      </c>
      <c r="S296" s="86" t="s">
        <v>3226</v>
      </c>
      <c r="T296" s="86" t="s">
        <v>3226</v>
      </c>
      <c r="U296" s="86" t="s">
        <v>3238</v>
      </c>
    </row>
    <row r="297" spans="4:21" ht="15" thickBot="1" x14ac:dyDescent="0.4">
      <c r="D297" s="120" t="s">
        <v>3198</v>
      </c>
      <c r="E297" s="121">
        <v>40028</v>
      </c>
      <c r="F297" s="122" t="s">
        <v>3219</v>
      </c>
      <c r="G297" s="86" t="s">
        <v>3224</v>
      </c>
      <c r="H297" s="86" t="s">
        <v>3224</v>
      </c>
      <c r="I297" s="86" t="s">
        <v>3224</v>
      </c>
      <c r="J297" s="123" t="s">
        <v>3236</v>
      </c>
      <c r="K297" s="86" t="s">
        <v>3226</v>
      </c>
      <c r="L297" s="86" t="s">
        <v>3226</v>
      </c>
      <c r="M297" s="86" t="s">
        <v>3226</v>
      </c>
      <c r="N297" s="86" t="s">
        <v>3238</v>
      </c>
      <c r="O297" s="86" t="s">
        <v>3226</v>
      </c>
      <c r="P297" s="86" t="s">
        <v>3226</v>
      </c>
      <c r="Q297" s="123" t="s">
        <v>3236</v>
      </c>
      <c r="R297" s="86" t="s">
        <v>3166</v>
      </c>
      <c r="S297" s="86" t="s">
        <v>3238</v>
      </c>
      <c r="T297" s="86" t="s">
        <v>3238</v>
      </c>
      <c r="U297" s="86" t="s">
        <v>3166</v>
      </c>
    </row>
    <row r="298" spans="4:21" ht="15" thickBot="1" x14ac:dyDescent="0.4">
      <c r="D298" s="120" t="s">
        <v>3199</v>
      </c>
      <c r="E298" s="121">
        <v>40101</v>
      </c>
      <c r="F298" s="122" t="s">
        <v>3220</v>
      </c>
      <c r="G298" s="86" t="s">
        <v>3166</v>
      </c>
      <c r="H298" s="86" t="s">
        <v>3226</v>
      </c>
      <c r="I298" s="86" t="s">
        <v>3226</v>
      </c>
      <c r="J298" s="86" t="s">
        <v>3226</v>
      </c>
      <c r="K298" s="123" t="s">
        <v>3236</v>
      </c>
      <c r="L298" s="86" t="s">
        <v>3238</v>
      </c>
      <c r="M298" s="86" t="s">
        <v>3238</v>
      </c>
      <c r="N298" s="86" t="s">
        <v>3226</v>
      </c>
      <c r="O298" s="86" t="s">
        <v>3166</v>
      </c>
      <c r="P298" s="86" t="s">
        <v>3166</v>
      </c>
      <c r="Q298" s="86" t="s">
        <v>3166</v>
      </c>
      <c r="R298" s="123" t="s">
        <v>3236</v>
      </c>
      <c r="S298" s="86" t="s">
        <v>3166</v>
      </c>
      <c r="T298" s="86" t="s">
        <v>3166</v>
      </c>
      <c r="U298" s="86" t="s">
        <v>3226</v>
      </c>
    </row>
    <row r="299" spans="4:21" ht="15" thickBot="1" x14ac:dyDescent="0.4">
      <c r="D299" s="125" t="s">
        <v>3200</v>
      </c>
      <c r="E299" s="126">
        <v>40011</v>
      </c>
      <c r="F299" s="127" t="s">
        <v>3221</v>
      </c>
      <c r="G299" s="86" t="s">
        <v>3166</v>
      </c>
      <c r="H299" s="86" t="s">
        <v>3166</v>
      </c>
      <c r="I299" s="86" t="s">
        <v>3166</v>
      </c>
      <c r="J299" s="86" t="s">
        <v>3241</v>
      </c>
      <c r="K299" s="86" t="s">
        <v>3240</v>
      </c>
      <c r="L299" s="86" t="s">
        <v>3224</v>
      </c>
      <c r="M299" s="86" t="s">
        <v>3166</v>
      </c>
      <c r="N299" s="86" t="s">
        <v>3241</v>
      </c>
      <c r="O299" s="86" t="s">
        <v>3226</v>
      </c>
      <c r="P299" s="86" t="s">
        <v>3226</v>
      </c>
      <c r="Q299" s="86" t="s">
        <v>3226</v>
      </c>
      <c r="R299" s="86" t="s">
        <v>3238</v>
      </c>
      <c r="S299" s="123" t="s">
        <v>3236</v>
      </c>
      <c r="T299" s="86" t="s">
        <v>3226</v>
      </c>
      <c r="U299" s="86" t="s">
        <v>3226</v>
      </c>
    </row>
    <row r="300" spans="4:21" ht="15" thickBot="1" x14ac:dyDescent="0.4">
      <c r="D300" s="125" t="s">
        <v>3201</v>
      </c>
      <c r="E300" s="126">
        <v>40079</v>
      </c>
      <c r="F300" s="127" t="s">
        <v>3222</v>
      </c>
      <c r="G300" s="128" t="s">
        <v>3181</v>
      </c>
      <c r="H300" s="128" t="s">
        <v>3181</v>
      </c>
      <c r="I300" s="86" t="s">
        <v>3224</v>
      </c>
      <c r="J300" s="86" t="s">
        <v>3224</v>
      </c>
      <c r="K300" s="86" t="s">
        <v>3166</v>
      </c>
      <c r="L300" s="86" t="s">
        <v>3241</v>
      </c>
      <c r="M300" s="86" t="s">
        <v>3240</v>
      </c>
      <c r="N300" s="86" t="s">
        <v>3224</v>
      </c>
      <c r="O300" s="86" t="s">
        <v>3224</v>
      </c>
      <c r="P300" s="86" t="s">
        <v>3224</v>
      </c>
      <c r="Q300" s="86" t="s">
        <v>3238</v>
      </c>
      <c r="R300" s="86" t="s">
        <v>3226</v>
      </c>
      <c r="S300" s="86" t="s">
        <v>3226</v>
      </c>
      <c r="T300" s="123" t="s">
        <v>3236</v>
      </c>
      <c r="U300" s="86" t="s">
        <v>3166</v>
      </c>
    </row>
    <row r="301" spans="4:21" ht="15" thickBot="1" x14ac:dyDescent="0.4">
      <c r="D301" s="125" t="s">
        <v>3202</v>
      </c>
      <c r="E301" s="126">
        <v>40005</v>
      </c>
      <c r="F301" s="127" t="s">
        <v>3223</v>
      </c>
      <c r="G301" s="86" t="s">
        <v>3226</v>
      </c>
      <c r="H301" s="86" t="s">
        <v>3226</v>
      </c>
      <c r="I301" s="86" t="s">
        <v>3226</v>
      </c>
      <c r="J301" s="128" t="s">
        <v>3181</v>
      </c>
      <c r="K301" s="128" t="s">
        <v>3181</v>
      </c>
      <c r="L301" s="128" t="s">
        <v>3181</v>
      </c>
      <c r="M301" s="128" t="s">
        <v>3181</v>
      </c>
      <c r="N301" s="128" t="s">
        <v>3181</v>
      </c>
      <c r="O301" s="86" t="s">
        <v>3166</v>
      </c>
      <c r="P301" s="86" t="s">
        <v>3166</v>
      </c>
      <c r="Q301" s="86" t="s">
        <v>3166</v>
      </c>
      <c r="R301" s="86" t="s">
        <v>3166</v>
      </c>
      <c r="S301" s="86" t="s">
        <v>3166</v>
      </c>
      <c r="T301" s="86" t="s">
        <v>3166</v>
      </c>
      <c r="U301" s="123" t="s">
        <v>3236</v>
      </c>
    </row>
    <row r="302" spans="4:21" ht="15" thickBot="1" x14ac:dyDescent="0.4">
      <c r="D302" s="125" t="s">
        <v>3203</v>
      </c>
      <c r="E302" s="126">
        <v>40110</v>
      </c>
      <c r="F302" s="127" t="s">
        <v>3217</v>
      </c>
      <c r="G302" s="86" t="s">
        <v>3224</v>
      </c>
      <c r="H302" s="86" t="s">
        <v>3224</v>
      </c>
      <c r="I302" s="128" t="s">
        <v>3181</v>
      </c>
      <c r="J302" s="128" t="s">
        <v>3181</v>
      </c>
      <c r="K302" s="128" t="s">
        <v>3181</v>
      </c>
      <c r="L302" s="128" t="s">
        <v>3181</v>
      </c>
      <c r="M302" s="128" t="s">
        <v>3181</v>
      </c>
      <c r="N302" s="128" t="s">
        <v>3181</v>
      </c>
      <c r="O302" s="128" t="s">
        <v>3181</v>
      </c>
      <c r="P302" s="128" t="s">
        <v>3181</v>
      </c>
      <c r="Q302" s="86" t="s">
        <v>3224</v>
      </c>
      <c r="R302" s="86" t="s">
        <v>3224</v>
      </c>
      <c r="S302" s="86" t="s">
        <v>3224</v>
      </c>
      <c r="T302" s="86" t="s">
        <v>3224</v>
      </c>
      <c r="U302" s="86" t="s">
        <v>3224</v>
      </c>
    </row>
    <row r="303" spans="4:21" ht="15" thickBot="1" x14ac:dyDescent="0.4">
      <c r="D303" s="117"/>
      <c r="E303" s="84"/>
      <c r="F303" s="84"/>
      <c r="G303" s="84"/>
      <c r="H303" s="84"/>
      <c r="I303" s="84"/>
      <c r="J303" s="84"/>
      <c r="K303" s="84"/>
      <c r="L303" s="84"/>
      <c r="M303" s="84"/>
      <c r="N303" s="84"/>
      <c r="O303" s="84"/>
      <c r="P303" s="84"/>
      <c r="Q303" s="84"/>
      <c r="R303" s="84"/>
      <c r="S303" s="84"/>
      <c r="T303" s="84"/>
      <c r="U303" s="84"/>
    </row>
    <row r="304" spans="4:21" ht="15" thickBot="1" x14ac:dyDescent="0.4">
      <c r="D304" s="472" t="s">
        <v>3229</v>
      </c>
      <c r="E304" s="472" t="s">
        <v>3184</v>
      </c>
      <c r="F304" s="472" t="s">
        <v>3225</v>
      </c>
      <c r="G304" s="118">
        <v>44820</v>
      </c>
      <c r="H304" s="118">
        <v>44821</v>
      </c>
      <c r="I304" s="118">
        <v>44822</v>
      </c>
      <c r="J304" s="118">
        <v>44823</v>
      </c>
      <c r="K304" s="118">
        <v>44824</v>
      </c>
      <c r="L304" s="118">
        <v>44825</v>
      </c>
      <c r="M304" s="118">
        <v>44826</v>
      </c>
      <c r="N304" s="118">
        <v>44827</v>
      </c>
      <c r="O304" s="118">
        <v>44828</v>
      </c>
      <c r="P304" s="118">
        <v>44829</v>
      </c>
      <c r="Q304" s="118">
        <v>44830</v>
      </c>
      <c r="R304" s="118">
        <v>44831</v>
      </c>
      <c r="S304" s="118">
        <v>44832</v>
      </c>
      <c r="T304" s="118">
        <v>44833</v>
      </c>
      <c r="U304" s="118">
        <v>44834</v>
      </c>
    </row>
    <row r="305" spans="4:21" ht="15" thickBot="1" x14ac:dyDescent="0.4">
      <c r="D305" s="473"/>
      <c r="E305" s="473"/>
      <c r="F305" s="473"/>
      <c r="G305" s="119" t="s">
        <v>3230</v>
      </c>
      <c r="H305" s="119" t="s">
        <v>3231</v>
      </c>
      <c r="I305" s="119" t="s">
        <v>3180</v>
      </c>
      <c r="J305" s="119" t="s">
        <v>3232</v>
      </c>
      <c r="K305" s="119" t="s">
        <v>3233</v>
      </c>
      <c r="L305" s="119" t="s">
        <v>3234</v>
      </c>
      <c r="M305" s="119" t="s">
        <v>3235</v>
      </c>
      <c r="N305" s="119" t="s">
        <v>3230</v>
      </c>
      <c r="O305" s="119" t="s">
        <v>3231</v>
      </c>
      <c r="P305" s="119" t="s">
        <v>3180</v>
      </c>
      <c r="Q305" s="119" t="s">
        <v>3232</v>
      </c>
      <c r="R305" s="119" t="s">
        <v>3233</v>
      </c>
      <c r="S305" s="119" t="s">
        <v>3234</v>
      </c>
      <c r="T305" s="119" t="s">
        <v>3235</v>
      </c>
      <c r="U305" s="119" t="s">
        <v>3230</v>
      </c>
    </row>
    <row r="306" spans="4:21" ht="15" thickBot="1" x14ac:dyDescent="0.4">
      <c r="D306" s="120" t="s">
        <v>3195</v>
      </c>
      <c r="E306" s="121">
        <v>40066</v>
      </c>
      <c r="F306" s="122" t="s">
        <v>3217</v>
      </c>
      <c r="G306" s="123" t="s">
        <v>3236</v>
      </c>
      <c r="H306" s="86" t="s">
        <v>3226</v>
      </c>
      <c r="I306" s="86" t="s">
        <v>3226</v>
      </c>
      <c r="J306" s="86" t="s">
        <v>3226</v>
      </c>
      <c r="K306" s="86" t="s">
        <v>3238</v>
      </c>
      <c r="L306" s="86" t="s">
        <v>3238</v>
      </c>
      <c r="M306" s="86" t="s">
        <v>3224</v>
      </c>
      <c r="N306" s="123" t="s">
        <v>3236</v>
      </c>
      <c r="O306" s="86" t="s">
        <v>3166</v>
      </c>
      <c r="P306" s="86" t="s">
        <v>3166</v>
      </c>
      <c r="Q306" s="86" t="s">
        <v>3166</v>
      </c>
      <c r="R306" s="86" t="s">
        <v>3238</v>
      </c>
      <c r="S306" s="86" t="s">
        <v>3166</v>
      </c>
      <c r="T306" s="86" t="s">
        <v>3166</v>
      </c>
      <c r="U306" s="123" t="s">
        <v>3236</v>
      </c>
    </row>
    <row r="307" spans="4:21" ht="15" thickBot="1" x14ac:dyDescent="0.4">
      <c r="D307" s="120" t="s">
        <v>3197</v>
      </c>
      <c r="E307" s="121">
        <v>40076</v>
      </c>
      <c r="F307" s="122" t="s">
        <v>3218</v>
      </c>
      <c r="G307" s="86" t="s">
        <v>3226</v>
      </c>
      <c r="H307" s="123" t="s">
        <v>3236</v>
      </c>
      <c r="I307" s="86" t="s">
        <v>3166</v>
      </c>
      <c r="J307" s="86" t="s">
        <v>3166</v>
      </c>
      <c r="K307" s="86" t="s">
        <v>3166</v>
      </c>
      <c r="L307" s="86" t="s">
        <v>3166</v>
      </c>
      <c r="M307" s="86" t="s">
        <v>3166</v>
      </c>
      <c r="N307" s="86" t="s">
        <v>3166</v>
      </c>
      <c r="O307" s="123" t="s">
        <v>3236</v>
      </c>
      <c r="P307" s="86" t="s">
        <v>3224</v>
      </c>
      <c r="Q307" s="86" t="s">
        <v>3224</v>
      </c>
      <c r="R307" s="86" t="s">
        <v>3224</v>
      </c>
      <c r="S307" s="86" t="s">
        <v>3238</v>
      </c>
      <c r="T307" s="86" t="s">
        <v>3224</v>
      </c>
      <c r="U307" s="86" t="s">
        <v>3166</v>
      </c>
    </row>
    <row r="308" spans="4:21" ht="15" thickBot="1" x14ac:dyDescent="0.4">
      <c r="D308" s="120" t="s">
        <v>3198</v>
      </c>
      <c r="E308" s="121">
        <v>40028</v>
      </c>
      <c r="F308" s="122" t="s">
        <v>3219</v>
      </c>
      <c r="G308" s="86" t="s">
        <v>3166</v>
      </c>
      <c r="H308" s="86" t="s">
        <v>3166</v>
      </c>
      <c r="I308" s="123" t="s">
        <v>3236</v>
      </c>
      <c r="J308" s="86" t="s">
        <v>3224</v>
      </c>
      <c r="K308" s="86" t="s">
        <v>3224</v>
      </c>
      <c r="L308" s="86" t="s">
        <v>3224</v>
      </c>
      <c r="M308" s="86" t="s">
        <v>3249</v>
      </c>
      <c r="N308" s="86" t="s">
        <v>3224</v>
      </c>
      <c r="O308" s="86" t="s">
        <v>3224</v>
      </c>
      <c r="P308" s="123" t="s">
        <v>3236</v>
      </c>
      <c r="Q308" s="86" t="s">
        <v>3226</v>
      </c>
      <c r="R308" s="86" t="s">
        <v>3226</v>
      </c>
      <c r="S308" s="86" t="s">
        <v>3226</v>
      </c>
      <c r="T308" s="86" t="s">
        <v>3226</v>
      </c>
      <c r="U308" s="86" t="s">
        <v>3226</v>
      </c>
    </row>
    <row r="309" spans="4:21" ht="15" thickBot="1" x14ac:dyDescent="0.4">
      <c r="D309" s="120" t="s">
        <v>3199</v>
      </c>
      <c r="E309" s="121">
        <v>40101</v>
      </c>
      <c r="F309" s="122" t="s">
        <v>3220</v>
      </c>
      <c r="G309" s="86" t="s">
        <v>3224</v>
      </c>
      <c r="H309" s="86" t="s">
        <v>3224</v>
      </c>
      <c r="I309" s="86" t="s">
        <v>3224</v>
      </c>
      <c r="J309" s="123" t="s">
        <v>3236</v>
      </c>
      <c r="K309" s="86" t="s">
        <v>3226</v>
      </c>
      <c r="L309" s="86" t="s">
        <v>3226</v>
      </c>
      <c r="M309" s="86" t="s">
        <v>3226</v>
      </c>
      <c r="N309" s="86" t="s">
        <v>3226</v>
      </c>
      <c r="O309" s="86" t="s">
        <v>3226</v>
      </c>
      <c r="P309" s="86" t="s">
        <v>3226</v>
      </c>
      <c r="Q309" s="123" t="s">
        <v>3236</v>
      </c>
      <c r="R309" s="86" t="s">
        <v>3166</v>
      </c>
      <c r="S309" s="86" t="s">
        <v>3224</v>
      </c>
      <c r="T309" s="86" t="s">
        <v>3238</v>
      </c>
      <c r="U309" s="86" t="s">
        <v>3224</v>
      </c>
    </row>
    <row r="310" spans="4:21" ht="15" thickBot="1" x14ac:dyDescent="0.4">
      <c r="D310" s="125" t="s">
        <v>3200</v>
      </c>
      <c r="E310" s="126">
        <v>40011</v>
      </c>
      <c r="F310" s="127" t="s">
        <v>3221</v>
      </c>
      <c r="G310" s="86" t="s">
        <v>3226</v>
      </c>
      <c r="H310" s="86" t="s">
        <v>3226</v>
      </c>
      <c r="I310" s="86" t="s">
        <v>3226</v>
      </c>
      <c r="J310" s="86" t="s">
        <v>3226</v>
      </c>
      <c r="K310" s="123" t="s">
        <v>3236</v>
      </c>
      <c r="L310" s="86" t="s">
        <v>3166</v>
      </c>
      <c r="M310" s="86" t="s">
        <v>3166</v>
      </c>
      <c r="N310" s="86" t="s">
        <v>3166</v>
      </c>
      <c r="O310" s="86" t="s">
        <v>3238</v>
      </c>
      <c r="P310" s="86" t="s">
        <v>3238</v>
      </c>
      <c r="Q310" s="86" t="s">
        <v>3238</v>
      </c>
      <c r="R310" s="123" t="s">
        <v>3236</v>
      </c>
      <c r="S310" s="86" t="s">
        <v>3224</v>
      </c>
      <c r="T310" s="86" t="s">
        <v>3224</v>
      </c>
      <c r="U310" s="86" t="s">
        <v>3166</v>
      </c>
    </row>
    <row r="311" spans="4:21" ht="15" thickBot="1" x14ac:dyDescent="0.4">
      <c r="D311" s="125" t="s">
        <v>3201</v>
      </c>
      <c r="E311" s="126">
        <v>40079</v>
      </c>
      <c r="F311" s="127" t="s">
        <v>3222</v>
      </c>
      <c r="G311" s="86" t="s">
        <v>3166</v>
      </c>
      <c r="H311" s="86" t="s">
        <v>3166</v>
      </c>
      <c r="I311" s="86" t="s">
        <v>3238</v>
      </c>
      <c r="J311" s="86" t="s">
        <v>3238</v>
      </c>
      <c r="K311" s="86" t="s">
        <v>3166</v>
      </c>
      <c r="L311" s="123" t="s">
        <v>3236</v>
      </c>
      <c r="M311" s="86" t="s">
        <v>3224</v>
      </c>
      <c r="N311" s="86" t="s">
        <v>3224</v>
      </c>
      <c r="O311" s="86" t="s">
        <v>3224</v>
      </c>
      <c r="P311" s="86" t="s">
        <v>3224</v>
      </c>
      <c r="Q311" s="86" t="s">
        <v>3224</v>
      </c>
      <c r="R311" s="86" t="s">
        <v>3224</v>
      </c>
      <c r="S311" s="128" t="s">
        <v>3181</v>
      </c>
      <c r="T311" s="128" t="s">
        <v>3181</v>
      </c>
      <c r="U311" s="128" t="s">
        <v>3181</v>
      </c>
    </row>
    <row r="312" spans="4:21" ht="15" thickBot="1" x14ac:dyDescent="0.4">
      <c r="D312" s="125" t="s">
        <v>3202</v>
      </c>
      <c r="E312" s="126">
        <v>40005</v>
      </c>
      <c r="F312" s="127" t="s">
        <v>3223</v>
      </c>
      <c r="G312" s="86" t="s">
        <v>3224</v>
      </c>
      <c r="H312" s="86" t="s">
        <v>3224</v>
      </c>
      <c r="I312" s="86" t="s">
        <v>3224</v>
      </c>
      <c r="J312" s="86" t="s">
        <v>3224</v>
      </c>
      <c r="K312" s="86" t="s">
        <v>3224</v>
      </c>
      <c r="L312" s="86" t="s">
        <v>3224</v>
      </c>
      <c r="M312" s="123" t="s">
        <v>3236</v>
      </c>
      <c r="N312" s="86" t="s">
        <v>3226</v>
      </c>
      <c r="O312" s="86" t="s">
        <v>3226</v>
      </c>
      <c r="P312" s="86" t="s">
        <v>3226</v>
      </c>
      <c r="Q312" s="86" t="s">
        <v>3226</v>
      </c>
      <c r="R312" s="86" t="s">
        <v>3226</v>
      </c>
      <c r="S312" s="86" t="s">
        <v>3226</v>
      </c>
      <c r="T312" s="128" t="s">
        <v>3181</v>
      </c>
      <c r="U312" s="128" t="s">
        <v>3181</v>
      </c>
    </row>
    <row r="313" spans="4:21" ht="15" thickBot="1" x14ac:dyDescent="0.4">
      <c r="D313" s="125" t="s">
        <v>3203</v>
      </c>
      <c r="E313" s="126">
        <v>40110</v>
      </c>
      <c r="F313" s="127" t="s">
        <v>3217</v>
      </c>
      <c r="G313" s="123" t="s">
        <v>3236</v>
      </c>
      <c r="H313" s="86" t="s">
        <v>3238</v>
      </c>
      <c r="I313" s="86" t="s">
        <v>3166</v>
      </c>
      <c r="J313" s="86" t="s">
        <v>3166</v>
      </c>
      <c r="K313" s="86" t="s">
        <v>3226</v>
      </c>
      <c r="L313" s="86" t="s">
        <v>3226</v>
      </c>
      <c r="M313" s="86" t="s">
        <v>3226</v>
      </c>
      <c r="N313" s="123" t="s">
        <v>3236</v>
      </c>
      <c r="O313" s="86" t="s">
        <v>3166</v>
      </c>
      <c r="P313" s="86" t="s">
        <v>3166</v>
      </c>
      <c r="Q313" s="86" t="s">
        <v>3166</v>
      </c>
      <c r="R313" s="86" t="s">
        <v>3166</v>
      </c>
      <c r="S313" s="86" t="s">
        <v>3166</v>
      </c>
      <c r="T313" s="86" t="s">
        <v>3241</v>
      </c>
      <c r="U313" s="86" t="s">
        <v>3240</v>
      </c>
    </row>
    <row r="327" spans="4:55" x14ac:dyDescent="0.35">
      <c r="D327" s="425" t="s">
        <v>3164</v>
      </c>
      <c r="E327" s="425"/>
      <c r="F327" s="10" t="s">
        <v>3250</v>
      </c>
      <c r="G327" s="10" t="s">
        <v>3251</v>
      </c>
      <c r="H327" s="10" t="s">
        <v>3252</v>
      </c>
      <c r="I327" s="10" t="s">
        <v>3253</v>
      </c>
      <c r="J327" s="10" t="s">
        <v>3254</v>
      </c>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26">
        <v>44835</v>
      </c>
      <c r="AI327" s="26">
        <v>44836</v>
      </c>
      <c r="AJ327" s="26">
        <v>44837</v>
      </c>
      <c r="AK327" s="26">
        <v>44838</v>
      </c>
      <c r="AL327" s="26">
        <v>44839</v>
      </c>
      <c r="AM327" s="26">
        <v>44840</v>
      </c>
      <c r="AN327" s="26">
        <v>44841</v>
      </c>
      <c r="AO327" s="26">
        <v>44842</v>
      </c>
      <c r="AP327" s="26">
        <v>44843</v>
      </c>
      <c r="AQ327" s="26">
        <v>44844</v>
      </c>
      <c r="AR327" s="26">
        <v>44845</v>
      </c>
      <c r="AS327" s="26">
        <v>44846</v>
      </c>
      <c r="AT327" s="26">
        <v>44847</v>
      </c>
      <c r="AU327" s="26">
        <v>44848</v>
      </c>
      <c r="AV327" s="26">
        <v>44849</v>
      </c>
      <c r="AW327" s="26">
        <v>44851</v>
      </c>
      <c r="AX327" s="33">
        <v>44852</v>
      </c>
      <c r="AY327" s="33">
        <v>44853</v>
      </c>
      <c r="AZ327" s="33">
        <v>44854</v>
      </c>
      <c r="BA327" s="33">
        <v>44855</v>
      </c>
      <c r="BB327" s="33">
        <v>44863</v>
      </c>
      <c r="BC327" s="33">
        <v>44865</v>
      </c>
    </row>
    <row r="328" spans="4:55" x14ac:dyDescent="0.35">
      <c r="D328" s="421" t="s">
        <v>3179</v>
      </c>
      <c r="E328" s="421"/>
      <c r="F328" s="26" t="s">
        <v>3166</v>
      </c>
      <c r="G328" s="26" t="s">
        <v>3166</v>
      </c>
      <c r="H328" s="26" t="s">
        <v>3166</v>
      </c>
      <c r="I328" s="26" t="s">
        <v>3166</v>
      </c>
      <c r="J328" s="26" t="s">
        <v>3167</v>
      </c>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60" t="s">
        <v>3167</v>
      </c>
      <c r="AI328" s="434" t="s">
        <v>3168</v>
      </c>
      <c r="AJ328" s="160" t="s">
        <v>3167</v>
      </c>
      <c r="AK328" s="160" t="s">
        <v>3167</v>
      </c>
      <c r="AL328" s="434" t="s">
        <v>3255</v>
      </c>
      <c r="AM328" s="160" t="s">
        <v>3167</v>
      </c>
      <c r="AN328" s="160" t="s">
        <v>3167</v>
      </c>
      <c r="AO328" s="160" t="s">
        <v>3167</v>
      </c>
      <c r="AP328" s="434" t="s">
        <v>3168</v>
      </c>
      <c r="AQ328" s="160" t="s">
        <v>3167</v>
      </c>
      <c r="AR328" s="160" t="s">
        <v>3167</v>
      </c>
      <c r="AS328" s="160" t="s">
        <v>3167</v>
      </c>
      <c r="AT328" s="160" t="s">
        <v>3167</v>
      </c>
      <c r="AU328" s="160" t="s">
        <v>3167</v>
      </c>
      <c r="AV328" s="160" t="s">
        <v>3167</v>
      </c>
      <c r="AW328" s="160" t="s">
        <v>3167</v>
      </c>
      <c r="AX328" s="160" t="s">
        <v>3167</v>
      </c>
      <c r="AY328" s="160" t="s">
        <v>3167</v>
      </c>
      <c r="AZ328" s="160" t="s">
        <v>3167</v>
      </c>
      <c r="BA328" s="160" t="s">
        <v>3167</v>
      </c>
      <c r="BB328" s="160" t="s">
        <v>3167</v>
      </c>
      <c r="BC328" s="160" t="s">
        <v>3167</v>
      </c>
    </row>
    <row r="329" spans="4:55" x14ac:dyDescent="0.35">
      <c r="D329" s="421" t="s">
        <v>3206</v>
      </c>
      <c r="E329" s="421"/>
      <c r="F329" s="26" t="s">
        <v>3166</v>
      </c>
      <c r="G329" s="26" t="s">
        <v>3166</v>
      </c>
      <c r="H329" s="26" t="s">
        <v>3166</v>
      </c>
      <c r="I329" s="26" t="s">
        <v>3166</v>
      </c>
      <c r="J329" s="26" t="s">
        <v>3166</v>
      </c>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57" t="s">
        <v>3166</v>
      </c>
      <c r="AI329" s="435"/>
      <c r="AJ329" s="57" t="s">
        <v>3166</v>
      </c>
      <c r="AK329" s="57" t="s">
        <v>3166</v>
      </c>
      <c r="AL329" s="435"/>
      <c r="AM329" s="57" t="s">
        <v>3166</v>
      </c>
      <c r="AN329" s="57" t="s">
        <v>3166</v>
      </c>
      <c r="AO329" s="57" t="s">
        <v>3166</v>
      </c>
      <c r="AP329" s="435"/>
      <c r="AQ329" s="57" t="s">
        <v>3166</v>
      </c>
      <c r="AR329" s="57" t="s">
        <v>3166</v>
      </c>
      <c r="AS329" s="57" t="s">
        <v>3166</v>
      </c>
      <c r="AT329" s="57" t="s">
        <v>3166</v>
      </c>
      <c r="AU329" s="57" t="s">
        <v>3166</v>
      </c>
      <c r="AV329" s="57" t="s">
        <v>3166</v>
      </c>
      <c r="AW329" s="57" t="s">
        <v>3166</v>
      </c>
      <c r="AX329" s="57" t="s">
        <v>3166</v>
      </c>
      <c r="AY329" s="57" t="s">
        <v>3166</v>
      </c>
      <c r="AZ329" s="57" t="s">
        <v>3166</v>
      </c>
      <c r="BA329" s="57" t="s">
        <v>3166</v>
      </c>
      <c r="BB329" s="57" t="s">
        <v>3166</v>
      </c>
      <c r="BC329" s="57" t="s">
        <v>3166</v>
      </c>
    </row>
    <row r="330" spans="4:55" x14ac:dyDescent="0.35">
      <c r="D330" s="421" t="s">
        <v>3207</v>
      </c>
      <c r="E330" s="421"/>
      <c r="F330" s="26" t="s">
        <v>3166</v>
      </c>
      <c r="G330" s="26" t="s">
        <v>3166</v>
      </c>
      <c r="H330" s="26" t="s">
        <v>3166</v>
      </c>
      <c r="I330" s="26" t="s">
        <v>3166</v>
      </c>
      <c r="J330" s="26" t="s">
        <v>3166</v>
      </c>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57" t="s">
        <v>3166</v>
      </c>
      <c r="AI330" s="435"/>
      <c r="AJ330" s="57" t="s">
        <v>3166</v>
      </c>
      <c r="AK330" s="57" t="s">
        <v>3166</v>
      </c>
      <c r="AL330" s="435"/>
      <c r="AM330" s="57" t="s">
        <v>3166</v>
      </c>
      <c r="AN330" s="57" t="s">
        <v>3166</v>
      </c>
      <c r="AO330" s="57" t="s">
        <v>3166</v>
      </c>
      <c r="AP330" s="435"/>
      <c r="AQ330" s="57" t="s">
        <v>3166</v>
      </c>
      <c r="AR330" s="57" t="s">
        <v>3166</v>
      </c>
      <c r="AS330" s="57" t="s">
        <v>3166</v>
      </c>
      <c r="AT330" s="57" t="s">
        <v>3166</v>
      </c>
      <c r="AU330" s="57" t="s">
        <v>3166</v>
      </c>
      <c r="AV330" s="57" t="s">
        <v>3166</v>
      </c>
      <c r="AW330" s="57" t="s">
        <v>3166</v>
      </c>
      <c r="AX330" s="57" t="s">
        <v>3166</v>
      </c>
      <c r="AY330" s="57" t="s">
        <v>3166</v>
      </c>
      <c r="AZ330" s="57" t="s">
        <v>3166</v>
      </c>
      <c r="BA330" s="57" t="s">
        <v>3166</v>
      </c>
      <c r="BB330" s="57" t="s">
        <v>3166</v>
      </c>
      <c r="BC330" s="57" t="s">
        <v>3166</v>
      </c>
    </row>
    <row r="331" spans="4:55" x14ac:dyDescent="0.35">
      <c r="D331" s="421" t="s">
        <v>3208</v>
      </c>
      <c r="E331" s="421"/>
      <c r="F331" s="26" t="s">
        <v>3166</v>
      </c>
      <c r="G331" s="26" t="s">
        <v>3166</v>
      </c>
      <c r="H331" s="26" t="s">
        <v>3166</v>
      </c>
      <c r="I331" s="26" t="s">
        <v>3166</v>
      </c>
      <c r="J331" s="26" t="s">
        <v>3167</v>
      </c>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57" t="s">
        <v>3166</v>
      </c>
      <c r="AI331" s="435"/>
      <c r="AJ331" s="57" t="s">
        <v>3166</v>
      </c>
      <c r="AK331" s="57" t="s">
        <v>3166</v>
      </c>
      <c r="AL331" s="435"/>
      <c r="AM331" s="57" t="s">
        <v>3166</v>
      </c>
      <c r="AN331" s="57" t="s">
        <v>3166</v>
      </c>
      <c r="AO331" s="57" t="s">
        <v>3166</v>
      </c>
      <c r="AP331" s="435"/>
      <c r="AQ331" s="57" t="s">
        <v>3166</v>
      </c>
      <c r="AR331" s="57" t="s">
        <v>3166</v>
      </c>
      <c r="AS331" s="57" t="s">
        <v>3166</v>
      </c>
      <c r="AT331" s="57" t="s">
        <v>3166</v>
      </c>
      <c r="AU331" s="57" t="s">
        <v>3166</v>
      </c>
      <c r="AV331" s="57" t="s">
        <v>3166</v>
      </c>
      <c r="AW331" s="57" t="s">
        <v>3166</v>
      </c>
      <c r="AX331" s="57" t="s">
        <v>3166</v>
      </c>
      <c r="AY331" s="57" t="s">
        <v>3166</v>
      </c>
      <c r="AZ331" s="57" t="s">
        <v>3166</v>
      </c>
      <c r="BA331" s="57" t="s">
        <v>3166</v>
      </c>
      <c r="BB331" s="160" t="s">
        <v>3167</v>
      </c>
      <c r="BC331" s="160" t="s">
        <v>3167</v>
      </c>
    </row>
    <row r="332" spans="4:55" x14ac:dyDescent="0.35">
      <c r="D332" s="421" t="s">
        <v>3165</v>
      </c>
      <c r="E332" s="421"/>
      <c r="F332" s="26" t="s">
        <v>3166</v>
      </c>
      <c r="G332" s="26" t="s">
        <v>3167</v>
      </c>
      <c r="H332" s="26" t="s">
        <v>3167</v>
      </c>
      <c r="I332" s="26" t="s">
        <v>3166</v>
      </c>
      <c r="J332" s="26" t="s">
        <v>3167</v>
      </c>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60" t="s">
        <v>3167</v>
      </c>
      <c r="AI332" s="435"/>
      <c r="AJ332" s="160" t="s">
        <v>3167</v>
      </c>
      <c r="AK332" s="160" t="s">
        <v>3167</v>
      </c>
      <c r="AL332" s="435"/>
      <c r="AM332" s="160" t="s">
        <v>3167</v>
      </c>
      <c r="AN332" s="160" t="s">
        <v>3167</v>
      </c>
      <c r="AO332" s="160" t="s">
        <v>3167</v>
      </c>
      <c r="AP332" s="435"/>
      <c r="AQ332" s="160" t="s">
        <v>3167</v>
      </c>
      <c r="AR332" s="160" t="s">
        <v>3167</v>
      </c>
      <c r="AS332" s="160" t="s">
        <v>3167</v>
      </c>
      <c r="AT332" s="160" t="s">
        <v>3167</v>
      </c>
      <c r="AU332" s="160" t="s">
        <v>3167</v>
      </c>
      <c r="AV332" s="160" t="s">
        <v>3167</v>
      </c>
      <c r="AW332" s="160" t="s">
        <v>3167</v>
      </c>
      <c r="AX332" s="160" t="s">
        <v>3167</v>
      </c>
      <c r="AY332" s="160" t="s">
        <v>3167</v>
      </c>
      <c r="AZ332" s="160" t="s">
        <v>3167</v>
      </c>
      <c r="BA332" s="160" t="s">
        <v>3167</v>
      </c>
      <c r="BB332" s="160" t="s">
        <v>3167</v>
      </c>
      <c r="BC332" s="160" t="s">
        <v>3167</v>
      </c>
    </row>
    <row r="333" spans="4:55" x14ac:dyDescent="0.35">
      <c r="D333" s="421" t="s">
        <v>3169</v>
      </c>
      <c r="E333" s="421"/>
      <c r="F333" s="26" t="s">
        <v>3166</v>
      </c>
      <c r="G333" s="26" t="s">
        <v>3166</v>
      </c>
      <c r="H333" s="26" t="s">
        <v>3166</v>
      </c>
      <c r="I333" s="26" t="s">
        <v>3166</v>
      </c>
      <c r="J333" s="26" t="s">
        <v>3167</v>
      </c>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60" t="s">
        <v>3167</v>
      </c>
      <c r="AI333" s="435"/>
      <c r="AJ333" s="160" t="s">
        <v>3167</v>
      </c>
      <c r="AK333" s="160" t="s">
        <v>3167</v>
      </c>
      <c r="AL333" s="435"/>
      <c r="AM333" s="160" t="s">
        <v>3167</v>
      </c>
      <c r="AN333" s="160" t="s">
        <v>3167</v>
      </c>
      <c r="AO333" s="160" t="s">
        <v>3167</v>
      </c>
      <c r="AP333" s="435"/>
      <c r="AQ333" s="160" t="s">
        <v>3167</v>
      </c>
      <c r="AR333" s="160" t="s">
        <v>3167</v>
      </c>
      <c r="AS333" s="160" t="s">
        <v>3167</v>
      </c>
      <c r="AT333" s="160" t="s">
        <v>3167</v>
      </c>
      <c r="AU333" s="160" t="s">
        <v>3167</v>
      </c>
      <c r="AV333" s="160" t="s">
        <v>3167</v>
      </c>
      <c r="AW333" s="160" t="s">
        <v>3167</v>
      </c>
      <c r="AX333" s="160" t="s">
        <v>3167</v>
      </c>
      <c r="AY333" s="160" t="s">
        <v>3167</v>
      </c>
      <c r="AZ333" s="160" t="s">
        <v>3167</v>
      </c>
      <c r="BA333" s="160" t="s">
        <v>3167</v>
      </c>
      <c r="BB333" s="57" t="s">
        <v>3166</v>
      </c>
      <c r="BC333" s="57" t="s">
        <v>3166</v>
      </c>
    </row>
    <row r="334" spans="4:55" x14ac:dyDescent="0.35">
      <c r="D334" s="421" t="s">
        <v>3170</v>
      </c>
      <c r="E334" s="421"/>
      <c r="F334" s="26" t="s">
        <v>3166</v>
      </c>
      <c r="G334" s="26" t="s">
        <v>3167</v>
      </c>
      <c r="H334" s="26" t="s">
        <v>3167</v>
      </c>
      <c r="I334" s="26" t="s">
        <v>3166</v>
      </c>
      <c r="J334" s="26" t="s">
        <v>3167</v>
      </c>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57" t="s">
        <v>3166</v>
      </c>
      <c r="AI334" s="435"/>
      <c r="AJ334" s="160" t="s">
        <v>3167</v>
      </c>
      <c r="AK334" s="160" t="s">
        <v>3167</v>
      </c>
      <c r="AL334" s="435"/>
      <c r="AM334" s="160" t="s">
        <v>3167</v>
      </c>
      <c r="AN334" s="160" t="s">
        <v>3167</v>
      </c>
      <c r="AO334" s="160" t="s">
        <v>3167</v>
      </c>
      <c r="AP334" s="435"/>
      <c r="AQ334" s="160" t="s">
        <v>3167</v>
      </c>
      <c r="AR334" s="57" t="s">
        <v>3166</v>
      </c>
      <c r="AS334" s="57" t="s">
        <v>3166</v>
      </c>
      <c r="AT334" s="57" t="s">
        <v>3166</v>
      </c>
      <c r="AU334" s="160" t="s">
        <v>3167</v>
      </c>
      <c r="AV334" s="57" t="s">
        <v>3166</v>
      </c>
      <c r="AW334" s="160" t="s">
        <v>3167</v>
      </c>
      <c r="AX334" s="160" t="s">
        <v>3167</v>
      </c>
      <c r="AY334" s="57" t="s">
        <v>3166</v>
      </c>
      <c r="AZ334" s="57" t="s">
        <v>3166</v>
      </c>
      <c r="BA334" s="160" t="s">
        <v>3167</v>
      </c>
      <c r="BB334" s="160" t="s">
        <v>3167</v>
      </c>
      <c r="BC334" s="160" t="s">
        <v>3167</v>
      </c>
    </row>
    <row r="335" spans="4:55" x14ac:dyDescent="0.35">
      <c r="D335" s="421" t="s">
        <v>3171</v>
      </c>
      <c r="E335" s="421"/>
      <c r="F335" s="26" t="s">
        <v>3166</v>
      </c>
      <c r="G335" s="26" t="s">
        <v>3166</v>
      </c>
      <c r="H335" s="26" t="s">
        <v>3166</v>
      </c>
      <c r="I335" s="26" t="s">
        <v>3166</v>
      </c>
      <c r="J335" s="26" t="s">
        <v>3166</v>
      </c>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60" t="s">
        <v>3167</v>
      </c>
      <c r="AI335" s="435"/>
      <c r="AJ335" s="160" t="s">
        <v>3167</v>
      </c>
      <c r="AK335" s="160" t="s">
        <v>3167</v>
      </c>
      <c r="AL335" s="435"/>
      <c r="AM335" s="160" t="s">
        <v>3167</v>
      </c>
      <c r="AN335" s="160" t="s">
        <v>3167</v>
      </c>
      <c r="AO335" s="160" t="s">
        <v>3167</v>
      </c>
      <c r="AP335" s="435"/>
      <c r="AQ335" s="160" t="s">
        <v>3167</v>
      </c>
      <c r="AR335" s="160" t="s">
        <v>3167</v>
      </c>
      <c r="AS335" s="160" t="s">
        <v>3167</v>
      </c>
      <c r="AT335" s="160" t="s">
        <v>3167</v>
      </c>
      <c r="AU335" s="160" t="s">
        <v>3167</v>
      </c>
      <c r="AV335" s="57" t="s">
        <v>3166</v>
      </c>
      <c r="AW335" s="160" t="s">
        <v>3167</v>
      </c>
      <c r="AX335" s="160" t="s">
        <v>3167</v>
      </c>
      <c r="AY335" s="160" t="s">
        <v>3167</v>
      </c>
      <c r="AZ335" s="160" t="s">
        <v>3167</v>
      </c>
      <c r="BA335" s="160" t="s">
        <v>3167</v>
      </c>
      <c r="BB335" s="160" t="s">
        <v>3167</v>
      </c>
      <c r="BC335" s="160" t="s">
        <v>3167</v>
      </c>
    </row>
    <row r="336" spans="4:55" x14ac:dyDescent="0.35">
      <c r="D336" s="421" t="s">
        <v>3172</v>
      </c>
      <c r="E336" s="421"/>
      <c r="F336" s="26" t="s">
        <v>3166</v>
      </c>
      <c r="G336" s="26" t="s">
        <v>3166</v>
      </c>
      <c r="H336" s="26" t="s">
        <v>3166</v>
      </c>
      <c r="I336" s="26" t="s">
        <v>3166</v>
      </c>
      <c r="J336" s="26" t="s">
        <v>3167</v>
      </c>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60" t="s">
        <v>3167</v>
      </c>
      <c r="AI336" s="435"/>
      <c r="AJ336" s="160" t="s">
        <v>3167</v>
      </c>
      <c r="AK336" s="160" t="s">
        <v>3167</v>
      </c>
      <c r="AL336" s="435"/>
      <c r="AM336" s="160" t="s">
        <v>3167</v>
      </c>
      <c r="AN336" s="160" t="s">
        <v>3167</v>
      </c>
      <c r="AO336" s="160" t="s">
        <v>3167</v>
      </c>
      <c r="AP336" s="435"/>
      <c r="AQ336" s="160" t="s">
        <v>3167</v>
      </c>
      <c r="AR336" s="160" t="s">
        <v>3167</v>
      </c>
      <c r="AS336" s="160" t="s">
        <v>3167</v>
      </c>
      <c r="AT336" s="160" t="s">
        <v>3167</v>
      </c>
      <c r="AU336" s="160" t="s">
        <v>3167</v>
      </c>
      <c r="AV336" s="57" t="s">
        <v>3166</v>
      </c>
      <c r="AW336" s="160" t="s">
        <v>3167</v>
      </c>
      <c r="AX336" s="160" t="s">
        <v>3167</v>
      </c>
      <c r="AY336" s="160" t="s">
        <v>3167</v>
      </c>
      <c r="AZ336" s="160" t="s">
        <v>3167</v>
      </c>
      <c r="BA336" s="160" t="s">
        <v>3167</v>
      </c>
      <c r="BB336" s="160" t="s">
        <v>3167</v>
      </c>
      <c r="BC336" s="160" t="s">
        <v>3167</v>
      </c>
    </row>
    <row r="337" spans="4:55" x14ac:dyDescent="0.35">
      <c r="D337" s="44" t="s">
        <v>3188</v>
      </c>
      <c r="E337" s="44"/>
      <c r="F337" s="26" t="s">
        <v>3166</v>
      </c>
      <c r="G337" s="26" t="s">
        <v>3167</v>
      </c>
      <c r="H337" s="26" t="s">
        <v>3167</v>
      </c>
      <c r="I337" s="26" t="s">
        <v>3166</v>
      </c>
      <c r="J337" s="26" t="s">
        <v>3167</v>
      </c>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57" t="s">
        <v>3181</v>
      </c>
      <c r="AI337" s="435"/>
      <c r="AJ337" s="57" t="s">
        <v>3181</v>
      </c>
      <c r="AK337" s="57" t="s">
        <v>3181</v>
      </c>
      <c r="AL337" s="435"/>
      <c r="AM337" s="57" t="s">
        <v>3181</v>
      </c>
      <c r="AN337" s="57" t="s">
        <v>3181</v>
      </c>
      <c r="AO337" s="57" t="s">
        <v>3181</v>
      </c>
      <c r="AP337" s="435"/>
      <c r="AQ337" s="160" t="s">
        <v>3167</v>
      </c>
      <c r="AR337" s="160" t="s">
        <v>3167</v>
      </c>
      <c r="AS337" s="160" t="s">
        <v>3167</v>
      </c>
      <c r="AT337" s="160" t="s">
        <v>3167</v>
      </c>
      <c r="AU337" s="160" t="s">
        <v>3167</v>
      </c>
      <c r="AV337" s="57" t="s">
        <v>3166</v>
      </c>
      <c r="AW337" s="57" t="s">
        <v>3181</v>
      </c>
      <c r="AX337" s="160" t="s">
        <v>3167</v>
      </c>
      <c r="AY337" s="160" t="s">
        <v>3167</v>
      </c>
      <c r="AZ337" s="160" t="s">
        <v>3167</v>
      </c>
      <c r="BA337" s="160" t="s">
        <v>3167</v>
      </c>
      <c r="BB337" s="160" t="s">
        <v>3167</v>
      </c>
      <c r="BC337" s="160" t="s">
        <v>3167</v>
      </c>
    </row>
    <row r="338" spans="4:55" x14ac:dyDescent="0.35">
      <c r="D338" s="44" t="s">
        <v>3256</v>
      </c>
      <c r="E338" s="44"/>
      <c r="F338" s="26" t="s">
        <v>3167</v>
      </c>
      <c r="G338" s="26" t="s">
        <v>3167</v>
      </c>
      <c r="H338" s="26" t="s">
        <v>3167</v>
      </c>
      <c r="I338" s="26" t="s">
        <v>3166</v>
      </c>
      <c r="J338" s="26" t="s">
        <v>3167</v>
      </c>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57"/>
      <c r="AI338" s="435"/>
      <c r="AJ338" s="57"/>
      <c r="AK338" s="57"/>
      <c r="AL338" s="435"/>
      <c r="AM338" s="57"/>
      <c r="AN338" s="57"/>
      <c r="AO338" s="57"/>
      <c r="AP338" s="435"/>
      <c r="AQ338" s="160"/>
      <c r="AR338" s="160"/>
      <c r="AS338" s="160"/>
      <c r="AT338" s="160"/>
      <c r="AU338" s="160"/>
      <c r="AV338" s="57"/>
      <c r="AW338" s="57"/>
      <c r="AX338" s="160"/>
      <c r="AY338" s="160"/>
      <c r="AZ338" s="160"/>
      <c r="BA338" s="160"/>
      <c r="BB338" s="160"/>
      <c r="BC338" s="160"/>
    </row>
    <row r="339" spans="4:55" x14ac:dyDescent="0.35">
      <c r="D339" s="421" t="s">
        <v>17</v>
      </c>
      <c r="E339" s="421"/>
      <c r="F339" s="26" t="s">
        <v>3166</v>
      </c>
      <c r="G339" s="26" t="s">
        <v>3181</v>
      </c>
      <c r="H339" s="26" t="s">
        <v>3181</v>
      </c>
      <c r="I339" s="26" t="s">
        <v>3166</v>
      </c>
      <c r="J339" s="26" t="s">
        <v>3167</v>
      </c>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60" t="s">
        <v>3167</v>
      </c>
      <c r="AI339" s="435"/>
      <c r="AJ339" s="160" t="s">
        <v>3167</v>
      </c>
      <c r="AK339" s="160" t="s">
        <v>3167</v>
      </c>
      <c r="AL339" s="435"/>
      <c r="AM339" s="160" t="s">
        <v>3167</v>
      </c>
      <c r="AN339" s="160" t="s">
        <v>3167</v>
      </c>
      <c r="AO339" s="160" t="s">
        <v>3167</v>
      </c>
      <c r="AP339" s="435"/>
      <c r="AQ339" s="160" t="s">
        <v>3167</v>
      </c>
      <c r="AR339" s="160" t="s">
        <v>3167</v>
      </c>
      <c r="AS339" s="160" t="s">
        <v>3167</v>
      </c>
      <c r="AT339" s="160" t="s">
        <v>3167</v>
      </c>
      <c r="AU339" s="160" t="s">
        <v>3167</v>
      </c>
      <c r="AV339" s="57" t="s">
        <v>3166</v>
      </c>
      <c r="AW339" s="160" t="s">
        <v>3167</v>
      </c>
      <c r="AX339" s="160" t="s">
        <v>3167</v>
      </c>
      <c r="AY339" s="160" t="s">
        <v>3167</v>
      </c>
      <c r="AZ339" s="160" t="s">
        <v>3167</v>
      </c>
      <c r="BA339" s="160" t="s">
        <v>3167</v>
      </c>
      <c r="BB339" s="160" t="s">
        <v>3167</v>
      </c>
      <c r="BC339" s="160" t="s">
        <v>3167</v>
      </c>
    </row>
    <row r="340" spans="4:55" x14ac:dyDescent="0.35">
      <c r="D340" s="422" t="s">
        <v>3173</v>
      </c>
      <c r="E340" s="10" t="s">
        <v>3174</v>
      </c>
      <c r="F340" s="26" t="s">
        <v>3166</v>
      </c>
      <c r="G340" s="26" t="s">
        <v>3167</v>
      </c>
      <c r="H340" s="26" t="s">
        <v>3167</v>
      </c>
      <c r="I340" s="26" t="s">
        <v>3166</v>
      </c>
      <c r="J340" s="26" t="s">
        <v>3167</v>
      </c>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60" t="s">
        <v>3167</v>
      </c>
      <c r="AI340" s="435"/>
      <c r="AJ340" s="57" t="s">
        <v>3166</v>
      </c>
      <c r="AK340" s="160" t="s">
        <v>3167</v>
      </c>
      <c r="AL340" s="435"/>
      <c r="AM340" s="160" t="s">
        <v>3167</v>
      </c>
      <c r="AN340" s="160" t="s">
        <v>3167</v>
      </c>
      <c r="AO340" s="160" t="s">
        <v>3167</v>
      </c>
      <c r="AP340" s="435"/>
      <c r="AQ340" s="160" t="s">
        <v>3167</v>
      </c>
      <c r="AR340" s="160" t="s">
        <v>3167</v>
      </c>
      <c r="AS340" s="160" t="s">
        <v>3167</v>
      </c>
      <c r="AT340" s="160" t="s">
        <v>3167</v>
      </c>
      <c r="AU340" s="160" t="s">
        <v>3167</v>
      </c>
      <c r="AV340" s="160" t="s">
        <v>3167</v>
      </c>
      <c r="AW340" s="160" t="s">
        <v>3167</v>
      </c>
      <c r="AX340" s="160" t="s">
        <v>3167</v>
      </c>
      <c r="AY340" s="160" t="s">
        <v>3167</v>
      </c>
      <c r="AZ340" s="160" t="s">
        <v>3167</v>
      </c>
      <c r="BA340" s="160" t="s">
        <v>3167</v>
      </c>
      <c r="BB340" s="160" t="s">
        <v>3167</v>
      </c>
      <c r="BC340" s="160" t="s">
        <v>3167</v>
      </c>
    </row>
    <row r="341" spans="4:55" x14ac:dyDescent="0.35">
      <c r="D341" s="422"/>
      <c r="E341" s="10" t="s">
        <v>3178</v>
      </c>
      <c r="F341" s="26" t="s">
        <v>3166</v>
      </c>
      <c r="G341" s="26" t="s">
        <v>3166</v>
      </c>
      <c r="H341" s="26" t="s">
        <v>3166</v>
      </c>
      <c r="I341" s="26" t="s">
        <v>3166</v>
      </c>
      <c r="J341" s="26" t="s">
        <v>3167</v>
      </c>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60" t="s">
        <v>3167</v>
      </c>
      <c r="AI341" s="435"/>
      <c r="AJ341" s="160" t="s">
        <v>3167</v>
      </c>
      <c r="AK341" s="160" t="s">
        <v>3167</v>
      </c>
      <c r="AL341" s="435"/>
      <c r="AM341" s="160" t="s">
        <v>3167</v>
      </c>
      <c r="AN341" s="160" t="s">
        <v>3167</v>
      </c>
      <c r="AO341" s="160" t="s">
        <v>3167</v>
      </c>
      <c r="AP341" s="435"/>
      <c r="AQ341" s="57" t="s">
        <v>3181</v>
      </c>
      <c r="AR341" s="57" t="s">
        <v>3166</v>
      </c>
      <c r="AS341" s="160" t="s">
        <v>3167</v>
      </c>
      <c r="AT341" s="160" t="s">
        <v>3167</v>
      </c>
      <c r="AU341" s="160" t="s">
        <v>3167</v>
      </c>
      <c r="AV341" s="160" t="s">
        <v>3167</v>
      </c>
      <c r="AW341" s="160" t="s">
        <v>3167</v>
      </c>
      <c r="AX341" s="160" t="s">
        <v>3167</v>
      </c>
      <c r="AY341" s="160" t="s">
        <v>3167</v>
      </c>
      <c r="AZ341" s="160" t="s">
        <v>3167</v>
      </c>
      <c r="BA341" s="160" t="s">
        <v>3167</v>
      </c>
      <c r="BB341" s="57" t="s">
        <v>3181</v>
      </c>
      <c r="BC341" s="57" t="s">
        <v>3181</v>
      </c>
    </row>
    <row r="342" spans="4:55" x14ac:dyDescent="0.35">
      <c r="D342" s="422"/>
      <c r="E342" s="10" t="s">
        <v>3176</v>
      </c>
      <c r="F342" s="26" t="s">
        <v>3167</v>
      </c>
      <c r="G342" s="26" t="s">
        <v>3181</v>
      </c>
      <c r="H342" s="26" t="s">
        <v>3181</v>
      </c>
      <c r="I342" s="26" t="s">
        <v>3166</v>
      </c>
      <c r="J342" s="26" t="s">
        <v>3167</v>
      </c>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60" t="s">
        <v>3167</v>
      </c>
      <c r="AI342" s="436"/>
      <c r="AJ342" s="57" t="s">
        <v>3166</v>
      </c>
      <c r="AK342" s="57" t="s">
        <v>3166</v>
      </c>
      <c r="AL342" s="436"/>
      <c r="AM342" s="160" t="s">
        <v>3167</v>
      </c>
      <c r="AN342" s="160" t="s">
        <v>3167</v>
      </c>
      <c r="AO342" s="160" t="s">
        <v>3167</v>
      </c>
      <c r="AP342" s="436"/>
      <c r="AQ342" s="160" t="s">
        <v>3167</v>
      </c>
      <c r="AR342" s="160" t="s">
        <v>3167</v>
      </c>
      <c r="AS342" s="160" t="s">
        <v>3167</v>
      </c>
      <c r="AT342" s="160" t="s">
        <v>3167</v>
      </c>
      <c r="AU342" s="160" t="s">
        <v>3167</v>
      </c>
      <c r="AV342" s="57" t="s">
        <v>3181</v>
      </c>
      <c r="AW342" s="160" t="s">
        <v>3167</v>
      </c>
      <c r="AX342" s="160" t="s">
        <v>3167</v>
      </c>
      <c r="AY342" s="160" t="s">
        <v>3167</v>
      </c>
      <c r="AZ342" s="160" t="s">
        <v>3167</v>
      </c>
      <c r="BA342" s="57" t="s">
        <v>3181</v>
      </c>
      <c r="BB342" s="160" t="s">
        <v>3167</v>
      </c>
      <c r="BC342" s="160" t="s">
        <v>3167</v>
      </c>
    </row>
    <row r="343" spans="4:55" x14ac:dyDescent="0.35">
      <c r="F343" s="26"/>
    </row>
    <row r="350" spans="4:55" x14ac:dyDescent="0.35">
      <c r="D350" s="430" t="s">
        <v>3164</v>
      </c>
      <c r="E350" s="431"/>
      <c r="F350" s="26">
        <v>44866</v>
      </c>
      <c r="G350" s="26">
        <v>44867</v>
      </c>
      <c r="H350" s="26">
        <v>44868</v>
      </c>
      <c r="I350" s="26">
        <v>44869</v>
      </c>
      <c r="J350" s="26">
        <v>44870</v>
      </c>
      <c r="K350" s="26">
        <v>44871</v>
      </c>
      <c r="L350" s="26">
        <v>44872</v>
      </c>
      <c r="M350" s="26">
        <v>44873</v>
      </c>
      <c r="N350" s="26">
        <v>44874</v>
      </c>
      <c r="O350" s="26">
        <v>44875</v>
      </c>
      <c r="P350" s="26">
        <v>44876</v>
      </c>
      <c r="Q350" s="26">
        <v>44877</v>
      </c>
      <c r="R350" s="26">
        <v>44878</v>
      </c>
      <c r="S350" s="26">
        <v>44879</v>
      </c>
      <c r="T350" s="26">
        <v>44880</v>
      </c>
      <c r="U350" s="26">
        <v>44881</v>
      </c>
      <c r="V350" s="26">
        <v>44882</v>
      </c>
      <c r="W350" s="26">
        <v>44884</v>
      </c>
      <c r="X350" s="39">
        <v>44885</v>
      </c>
      <c r="Y350" s="33">
        <v>44886</v>
      </c>
      <c r="Z350" s="33">
        <v>44887</v>
      </c>
      <c r="AA350" s="33">
        <v>44888</v>
      </c>
      <c r="AB350" s="33">
        <v>44889</v>
      </c>
      <c r="AC350" s="33">
        <v>44890</v>
      </c>
      <c r="AD350" s="33">
        <v>44891</v>
      </c>
      <c r="AE350" s="33">
        <v>44892</v>
      </c>
      <c r="AF350" s="33">
        <v>44893</v>
      </c>
      <c r="AG350" s="33">
        <v>44894</v>
      </c>
      <c r="AH350" s="33">
        <v>44866</v>
      </c>
    </row>
    <row r="351" spans="4:55" ht="14.5" customHeight="1" x14ac:dyDescent="0.35">
      <c r="D351" s="432" t="s">
        <v>3179</v>
      </c>
      <c r="E351" s="433"/>
      <c r="F351" s="57" t="s">
        <v>3166</v>
      </c>
      <c r="G351" s="160" t="s">
        <v>3167</v>
      </c>
      <c r="H351" s="160" t="s">
        <v>3167</v>
      </c>
      <c r="I351" s="160" t="s">
        <v>3167</v>
      </c>
      <c r="J351" s="160" t="s">
        <v>3167</v>
      </c>
      <c r="K351" s="486" t="s">
        <v>3168</v>
      </c>
      <c r="L351" s="160" t="s">
        <v>3167</v>
      </c>
      <c r="M351" s="160" t="s">
        <v>3167</v>
      </c>
      <c r="N351" s="160" t="s">
        <v>3167</v>
      </c>
      <c r="O351" s="160" t="s">
        <v>3167</v>
      </c>
      <c r="P351" s="57" t="s">
        <v>3166</v>
      </c>
      <c r="Q351" s="57" t="s">
        <v>3166</v>
      </c>
      <c r="R351" s="486" t="s">
        <v>3168</v>
      </c>
      <c r="S351" s="160" t="s">
        <v>3167</v>
      </c>
      <c r="T351" s="57" t="s">
        <v>3166</v>
      </c>
      <c r="U351" s="160" t="s">
        <v>3167</v>
      </c>
      <c r="V351" s="57" t="s">
        <v>3166</v>
      </c>
      <c r="W351" s="57" t="s">
        <v>3166</v>
      </c>
      <c r="X351" s="486" t="s">
        <v>3168</v>
      </c>
      <c r="Y351" s="486" t="s">
        <v>3257</v>
      </c>
      <c r="Z351" s="160" t="s">
        <v>3167</v>
      </c>
      <c r="AD351" s="26" t="s">
        <v>3166</v>
      </c>
      <c r="AH351" s="57" t="s">
        <v>3166</v>
      </c>
    </row>
    <row r="352" spans="4:55" x14ac:dyDescent="0.35">
      <c r="D352" s="432" t="s">
        <v>3206</v>
      </c>
      <c r="E352" s="433"/>
      <c r="F352" s="57" t="s">
        <v>3166</v>
      </c>
      <c r="G352" s="57" t="s">
        <v>3166</v>
      </c>
      <c r="H352" s="57" t="s">
        <v>3166</v>
      </c>
      <c r="I352" s="57" t="s">
        <v>3166</v>
      </c>
      <c r="J352" s="160" t="s">
        <v>3167</v>
      </c>
      <c r="K352" s="487"/>
      <c r="L352" s="57" t="s">
        <v>3166</v>
      </c>
      <c r="M352" s="57" t="s">
        <v>3166</v>
      </c>
      <c r="N352" s="57" t="s">
        <v>3166</v>
      </c>
      <c r="O352" s="57" t="s">
        <v>3166</v>
      </c>
      <c r="P352" s="57" t="s">
        <v>3166</v>
      </c>
      <c r="Q352" s="57" t="s">
        <v>3166</v>
      </c>
      <c r="R352" s="487"/>
      <c r="S352" s="57" t="s">
        <v>3166</v>
      </c>
      <c r="T352" s="57" t="s">
        <v>3166</v>
      </c>
      <c r="U352" s="57" t="s">
        <v>3166</v>
      </c>
      <c r="V352" s="57" t="s">
        <v>3166</v>
      </c>
      <c r="W352" s="57" t="s">
        <v>3166</v>
      </c>
      <c r="X352" s="487"/>
      <c r="Y352" s="487"/>
      <c r="Z352" s="57" t="s">
        <v>3166</v>
      </c>
      <c r="AD352" s="26" t="s">
        <v>3166</v>
      </c>
      <c r="AH352" s="57" t="s">
        <v>3166</v>
      </c>
    </row>
    <row r="353" spans="4:34" x14ac:dyDescent="0.35">
      <c r="D353" s="432" t="s">
        <v>3207</v>
      </c>
      <c r="E353" s="433"/>
      <c r="F353" s="57" t="s">
        <v>3166</v>
      </c>
      <c r="G353" s="57" t="s">
        <v>3166</v>
      </c>
      <c r="H353" s="57" t="s">
        <v>3166</v>
      </c>
      <c r="I353" s="57" t="s">
        <v>3166</v>
      </c>
      <c r="J353" s="57" t="s">
        <v>3166</v>
      </c>
      <c r="K353" s="487"/>
      <c r="L353" s="57" t="s">
        <v>3166</v>
      </c>
      <c r="M353" s="57" t="s">
        <v>3166</v>
      </c>
      <c r="N353" s="57" t="s">
        <v>3166</v>
      </c>
      <c r="O353" s="57" t="s">
        <v>3166</v>
      </c>
      <c r="P353" s="57" t="s">
        <v>3166</v>
      </c>
      <c r="Q353" s="57" t="s">
        <v>3166</v>
      </c>
      <c r="R353" s="487"/>
      <c r="S353" s="57" t="s">
        <v>3166</v>
      </c>
      <c r="T353" s="57" t="s">
        <v>3166</v>
      </c>
      <c r="U353" s="57" t="s">
        <v>3166</v>
      </c>
      <c r="V353" s="57" t="s">
        <v>3166</v>
      </c>
      <c r="W353" s="57" t="s">
        <v>3166</v>
      </c>
      <c r="X353" s="487"/>
      <c r="Y353" s="487"/>
      <c r="Z353" s="57" t="s">
        <v>3166</v>
      </c>
      <c r="AD353" s="26" t="s">
        <v>3166</v>
      </c>
      <c r="AH353" s="57" t="s">
        <v>3166</v>
      </c>
    </row>
    <row r="354" spans="4:34" x14ac:dyDescent="0.35">
      <c r="D354" s="432" t="s">
        <v>3208</v>
      </c>
      <c r="E354" s="433"/>
      <c r="F354" s="160" t="s">
        <v>3167</v>
      </c>
      <c r="G354" s="160" t="s">
        <v>3167</v>
      </c>
      <c r="H354" s="160" t="s">
        <v>3167</v>
      </c>
      <c r="I354" s="160" t="s">
        <v>3167</v>
      </c>
      <c r="J354" s="160" t="s">
        <v>3167</v>
      </c>
      <c r="K354" s="487"/>
      <c r="L354" s="160" t="s">
        <v>3167</v>
      </c>
      <c r="M354" s="57" t="s">
        <v>3166</v>
      </c>
      <c r="N354" s="160" t="s">
        <v>3167</v>
      </c>
      <c r="O354" s="57" t="s">
        <v>3166</v>
      </c>
      <c r="P354" s="57" t="s">
        <v>3166</v>
      </c>
      <c r="Q354" s="57" t="s">
        <v>3166</v>
      </c>
      <c r="R354" s="487"/>
      <c r="S354" s="160" t="s">
        <v>3167</v>
      </c>
      <c r="T354" s="57" t="s">
        <v>3166</v>
      </c>
      <c r="U354" s="160" t="s">
        <v>3167</v>
      </c>
      <c r="V354" s="160" t="s">
        <v>3167</v>
      </c>
      <c r="W354" s="57" t="s">
        <v>3166</v>
      </c>
      <c r="X354" s="487"/>
      <c r="Y354" s="487"/>
      <c r="Z354" s="57" t="s">
        <v>3166</v>
      </c>
      <c r="AD354" s="26" t="s">
        <v>3166</v>
      </c>
      <c r="AH354" s="160" t="s">
        <v>3167</v>
      </c>
    </row>
    <row r="355" spans="4:34" x14ac:dyDescent="0.35">
      <c r="D355" s="432" t="s">
        <v>3165</v>
      </c>
      <c r="E355" s="433"/>
      <c r="F355" s="160" t="s">
        <v>3167</v>
      </c>
      <c r="G355" s="160" t="s">
        <v>3167</v>
      </c>
      <c r="H355" s="160" t="s">
        <v>3167</v>
      </c>
      <c r="I355" s="160" t="s">
        <v>3167</v>
      </c>
      <c r="J355" s="160" t="s">
        <v>3167</v>
      </c>
      <c r="K355" s="487"/>
      <c r="L355" s="160" t="s">
        <v>3167</v>
      </c>
      <c r="M355" s="160" t="s">
        <v>3167</v>
      </c>
      <c r="N355" s="160" t="s">
        <v>3167</v>
      </c>
      <c r="O355" s="160" t="s">
        <v>3167</v>
      </c>
      <c r="P355" s="57" t="s">
        <v>3166</v>
      </c>
      <c r="Q355" s="57" t="s">
        <v>3166</v>
      </c>
      <c r="R355" s="487"/>
      <c r="S355" s="160" t="s">
        <v>3167</v>
      </c>
      <c r="T355" s="57" t="s">
        <v>3166</v>
      </c>
      <c r="U355" s="57" t="s">
        <v>3166</v>
      </c>
      <c r="V355" s="160" t="s">
        <v>3167</v>
      </c>
      <c r="W355" s="160" t="s">
        <v>3167</v>
      </c>
      <c r="X355" s="487"/>
      <c r="Y355" s="487"/>
      <c r="Z355" s="160" t="s">
        <v>3167</v>
      </c>
      <c r="AD355" s="26" t="s">
        <v>3166</v>
      </c>
      <c r="AH355" s="160" t="s">
        <v>3167</v>
      </c>
    </row>
    <row r="356" spans="4:34" x14ac:dyDescent="0.35">
      <c r="D356" s="432" t="s">
        <v>3169</v>
      </c>
      <c r="E356" s="433"/>
      <c r="F356" s="57" t="s">
        <v>3166</v>
      </c>
      <c r="G356" s="160" t="s">
        <v>3167</v>
      </c>
      <c r="H356" s="160" t="s">
        <v>3167</v>
      </c>
      <c r="I356" s="160" t="s">
        <v>3167</v>
      </c>
      <c r="J356" s="160" t="s">
        <v>3167</v>
      </c>
      <c r="K356" s="487"/>
      <c r="L356" s="57" t="s">
        <v>3166</v>
      </c>
      <c r="M356" s="160" t="s">
        <v>3167</v>
      </c>
      <c r="N356" s="160" t="s">
        <v>3167</v>
      </c>
      <c r="O356" s="160" t="s">
        <v>3167</v>
      </c>
      <c r="P356" s="57" t="s">
        <v>3166</v>
      </c>
      <c r="Q356" s="160" t="s">
        <v>3167</v>
      </c>
      <c r="R356" s="487"/>
      <c r="S356" s="160" t="s">
        <v>3167</v>
      </c>
      <c r="T356" s="57" t="s">
        <v>3166</v>
      </c>
      <c r="U356" s="160" t="s">
        <v>3167</v>
      </c>
      <c r="V356" s="160" t="s">
        <v>3167</v>
      </c>
      <c r="W356" s="160" t="s">
        <v>3167</v>
      </c>
      <c r="X356" s="487"/>
      <c r="Y356" s="487"/>
      <c r="Z356" s="160" t="s">
        <v>3167</v>
      </c>
      <c r="AD356" s="26" t="s">
        <v>3166</v>
      </c>
      <c r="AH356" s="57" t="s">
        <v>3166</v>
      </c>
    </row>
    <row r="357" spans="4:34" x14ac:dyDescent="0.35">
      <c r="D357" s="432" t="s">
        <v>3170</v>
      </c>
      <c r="E357" s="433"/>
      <c r="F357" s="160" t="s">
        <v>3167</v>
      </c>
      <c r="G357" s="160" t="s">
        <v>3167</v>
      </c>
      <c r="H357" s="160" t="s">
        <v>3167</v>
      </c>
      <c r="I357" s="160" t="s">
        <v>3167</v>
      </c>
      <c r="J357" s="160" t="s">
        <v>3167</v>
      </c>
      <c r="K357" s="487"/>
      <c r="L357" s="57" t="s">
        <v>3166</v>
      </c>
      <c r="M357" s="57" t="s">
        <v>3166</v>
      </c>
      <c r="N357" s="57" t="s">
        <v>3166</v>
      </c>
      <c r="O357" s="57" t="s">
        <v>3166</v>
      </c>
      <c r="P357" s="160" t="s">
        <v>3167</v>
      </c>
      <c r="Q357" s="160" t="s">
        <v>3167</v>
      </c>
      <c r="R357" s="487"/>
      <c r="S357" s="57" t="s">
        <v>3166</v>
      </c>
      <c r="T357" s="57" t="s">
        <v>3166</v>
      </c>
      <c r="U357" s="57" t="s">
        <v>3166</v>
      </c>
      <c r="V357" s="160" t="s">
        <v>3167</v>
      </c>
      <c r="W357" s="160" t="s">
        <v>3167</v>
      </c>
      <c r="X357" s="487"/>
      <c r="Y357" s="487"/>
      <c r="Z357" s="160" t="s">
        <v>3167</v>
      </c>
      <c r="AD357" s="26" t="s">
        <v>3166</v>
      </c>
      <c r="AH357" s="160" t="s">
        <v>3167</v>
      </c>
    </row>
    <row r="358" spans="4:34" x14ac:dyDescent="0.35">
      <c r="D358" s="432" t="s">
        <v>3171</v>
      </c>
      <c r="E358" s="433"/>
      <c r="F358" s="160" t="s">
        <v>3167</v>
      </c>
      <c r="G358" s="57" t="s">
        <v>3166</v>
      </c>
      <c r="H358" s="160" t="s">
        <v>3167</v>
      </c>
      <c r="I358" s="160" t="s">
        <v>3167</v>
      </c>
      <c r="J358" s="160" t="s">
        <v>3167</v>
      </c>
      <c r="K358" s="487"/>
      <c r="L358" s="57" t="s">
        <v>3166</v>
      </c>
      <c r="M358" s="57" t="s">
        <v>3166</v>
      </c>
      <c r="N358" s="57" t="s">
        <v>3166</v>
      </c>
      <c r="O358" s="57" t="s">
        <v>3166</v>
      </c>
      <c r="P358" s="57" t="s">
        <v>3166</v>
      </c>
      <c r="Q358" s="57" t="s">
        <v>3166</v>
      </c>
      <c r="R358" s="487"/>
      <c r="S358" s="57" t="s">
        <v>3166</v>
      </c>
      <c r="T358" s="57" t="s">
        <v>3166</v>
      </c>
      <c r="U358" s="57" t="s">
        <v>3166</v>
      </c>
      <c r="V358" s="57" t="s">
        <v>3166</v>
      </c>
      <c r="W358" s="57" t="s">
        <v>3166</v>
      </c>
      <c r="X358" s="487"/>
      <c r="Y358" s="487"/>
      <c r="Z358" s="57" t="s">
        <v>3166</v>
      </c>
      <c r="AD358" s="26" t="s">
        <v>3166</v>
      </c>
      <c r="AH358" s="160" t="s">
        <v>3167</v>
      </c>
    </row>
    <row r="359" spans="4:34" x14ac:dyDescent="0.35">
      <c r="D359" s="432" t="s">
        <v>3172</v>
      </c>
      <c r="E359" s="433"/>
      <c r="F359" s="160" t="s">
        <v>3167</v>
      </c>
      <c r="G359" s="160" t="s">
        <v>3167</v>
      </c>
      <c r="H359" s="160" t="s">
        <v>3167</v>
      </c>
      <c r="I359" s="57" t="s">
        <v>3166</v>
      </c>
      <c r="J359" s="57" t="s">
        <v>3166</v>
      </c>
      <c r="K359" s="487"/>
      <c r="L359" s="160" t="s">
        <v>3167</v>
      </c>
      <c r="M359" s="160" t="s">
        <v>3167</v>
      </c>
      <c r="N359" s="160" t="s">
        <v>3167</v>
      </c>
      <c r="O359" s="160" t="s">
        <v>3167</v>
      </c>
      <c r="P359" s="57" t="s">
        <v>3166</v>
      </c>
      <c r="Q359" s="160" t="s">
        <v>3167</v>
      </c>
      <c r="R359" s="487"/>
      <c r="S359" s="160" t="s">
        <v>3167</v>
      </c>
      <c r="T359" s="57" t="s">
        <v>3166</v>
      </c>
      <c r="U359" s="160" t="s">
        <v>3167</v>
      </c>
      <c r="V359" s="160" t="s">
        <v>3167</v>
      </c>
      <c r="W359" s="160" t="s">
        <v>3167</v>
      </c>
      <c r="X359" s="487"/>
      <c r="Y359" s="487"/>
      <c r="Z359" s="160" t="s">
        <v>3167</v>
      </c>
      <c r="AD359" s="26" t="s">
        <v>3166</v>
      </c>
      <c r="AH359" s="160" t="s">
        <v>3167</v>
      </c>
    </row>
    <row r="360" spans="4:34" x14ac:dyDescent="0.35">
      <c r="D360" s="44" t="s">
        <v>3188</v>
      </c>
      <c r="E360" s="44"/>
      <c r="F360" s="160" t="s">
        <v>3167</v>
      </c>
      <c r="G360" s="160" t="s">
        <v>3167</v>
      </c>
      <c r="H360" s="160" t="s">
        <v>3167</v>
      </c>
      <c r="I360" s="160" t="s">
        <v>3167</v>
      </c>
      <c r="J360" s="160" t="s">
        <v>3167</v>
      </c>
      <c r="K360" s="487"/>
      <c r="L360" s="57" t="s">
        <v>3166</v>
      </c>
      <c r="M360" s="160" t="s">
        <v>3167</v>
      </c>
      <c r="N360" s="160" t="s">
        <v>3167</v>
      </c>
      <c r="O360" s="160" t="s">
        <v>3167</v>
      </c>
      <c r="P360" s="160" t="s">
        <v>3167</v>
      </c>
      <c r="Q360" s="160" t="s">
        <v>3167</v>
      </c>
      <c r="R360" s="487"/>
      <c r="S360" s="160" t="s">
        <v>3167</v>
      </c>
      <c r="T360" s="57" t="s">
        <v>3166</v>
      </c>
      <c r="U360" s="160" t="s">
        <v>3167</v>
      </c>
      <c r="V360" s="160" t="s">
        <v>3167</v>
      </c>
      <c r="W360" s="160" t="s">
        <v>3181</v>
      </c>
      <c r="X360" s="487"/>
      <c r="Y360" s="487"/>
      <c r="Z360" s="160" t="s">
        <v>3181</v>
      </c>
      <c r="AD360" s="26" t="s">
        <v>3166</v>
      </c>
      <c r="AH360" s="160" t="s">
        <v>3167</v>
      </c>
    </row>
    <row r="361" spans="4:34" x14ac:dyDescent="0.35">
      <c r="D361" s="432" t="s">
        <v>17</v>
      </c>
      <c r="E361" s="433"/>
      <c r="F361" s="57" t="s">
        <v>3181</v>
      </c>
      <c r="G361" s="57" t="s">
        <v>3181</v>
      </c>
      <c r="H361" s="57" t="s">
        <v>3181</v>
      </c>
      <c r="I361" s="160" t="s">
        <v>3167</v>
      </c>
      <c r="J361" s="160" t="s">
        <v>3167</v>
      </c>
      <c r="K361" s="487"/>
      <c r="L361" s="160" t="s">
        <v>3167</v>
      </c>
      <c r="M361" s="160" t="s">
        <v>3167</v>
      </c>
      <c r="N361" s="160" t="s">
        <v>3167</v>
      </c>
      <c r="O361" s="160" t="s">
        <v>3167</v>
      </c>
      <c r="P361" s="160" t="s">
        <v>3167</v>
      </c>
      <c r="Q361" s="160" t="s">
        <v>3167</v>
      </c>
      <c r="R361" s="487"/>
      <c r="S361" s="160" t="s">
        <v>3167</v>
      </c>
      <c r="T361" s="57" t="s">
        <v>3166</v>
      </c>
      <c r="U361" s="160" t="s">
        <v>3167</v>
      </c>
      <c r="V361" s="160" t="s">
        <v>3167</v>
      </c>
      <c r="W361" s="160" t="s">
        <v>3167</v>
      </c>
      <c r="X361" s="487"/>
      <c r="Y361" s="487"/>
      <c r="Z361" s="160" t="s">
        <v>3167</v>
      </c>
      <c r="AD361" s="26" t="s">
        <v>3166</v>
      </c>
      <c r="AH361" s="57" t="s">
        <v>3181</v>
      </c>
    </row>
    <row r="362" spans="4:34" x14ac:dyDescent="0.35">
      <c r="D362" s="463" t="s">
        <v>3173</v>
      </c>
      <c r="E362" s="10" t="s">
        <v>3174</v>
      </c>
      <c r="F362" s="160" t="s">
        <v>3167</v>
      </c>
      <c r="G362" s="160" t="s">
        <v>3167</v>
      </c>
      <c r="H362" s="160" t="s">
        <v>3167</v>
      </c>
      <c r="I362" s="160" t="s">
        <v>3167</v>
      </c>
      <c r="J362" s="160" t="s">
        <v>3167</v>
      </c>
      <c r="K362" s="487"/>
      <c r="L362" s="160" t="s">
        <v>3167</v>
      </c>
      <c r="M362" s="160" t="s">
        <v>3167</v>
      </c>
      <c r="N362" s="160" t="s">
        <v>3167</v>
      </c>
      <c r="O362" s="160" t="s">
        <v>3167</v>
      </c>
      <c r="P362" s="160" t="s">
        <v>3167</v>
      </c>
      <c r="Q362" s="160" t="s">
        <v>3167</v>
      </c>
      <c r="R362" s="487"/>
      <c r="S362" s="160" t="s">
        <v>3167</v>
      </c>
      <c r="T362" s="160" t="s">
        <v>3167</v>
      </c>
      <c r="U362" s="160" t="s">
        <v>3167</v>
      </c>
      <c r="V362" s="160" t="s">
        <v>3167</v>
      </c>
      <c r="W362" s="160" t="s">
        <v>3167</v>
      </c>
      <c r="X362" s="487"/>
      <c r="Y362" s="487"/>
      <c r="Z362" s="160" t="s">
        <v>3167</v>
      </c>
      <c r="AD362" s="26" t="s">
        <v>3166</v>
      </c>
      <c r="AH362" s="160" t="s">
        <v>3167</v>
      </c>
    </row>
    <row r="363" spans="4:34" x14ac:dyDescent="0.35">
      <c r="D363" s="464"/>
      <c r="E363" s="10" t="s">
        <v>3178</v>
      </c>
      <c r="F363" s="160" t="s">
        <v>3167</v>
      </c>
      <c r="G363" s="160" t="s">
        <v>3167</v>
      </c>
      <c r="H363" s="160" t="s">
        <v>3167</v>
      </c>
      <c r="I363" s="160" t="s">
        <v>3167</v>
      </c>
      <c r="J363" s="160" t="s">
        <v>3167</v>
      </c>
      <c r="K363" s="487"/>
      <c r="L363" s="160" t="s">
        <v>3167</v>
      </c>
      <c r="M363" s="160" t="s">
        <v>3167</v>
      </c>
      <c r="N363" s="160" t="s">
        <v>3167</v>
      </c>
      <c r="O363" s="160" t="s">
        <v>3167</v>
      </c>
      <c r="P363" s="160" t="s">
        <v>3167</v>
      </c>
      <c r="Q363" s="160" t="s">
        <v>3167</v>
      </c>
      <c r="R363" s="487"/>
      <c r="S363" s="160" t="s">
        <v>3167</v>
      </c>
      <c r="T363" s="160" t="s">
        <v>3167</v>
      </c>
      <c r="U363" s="160" t="s">
        <v>3167</v>
      </c>
      <c r="V363" s="160" t="s">
        <v>3167</v>
      </c>
      <c r="W363" s="160" t="s">
        <v>3167</v>
      </c>
      <c r="X363" s="487"/>
      <c r="Y363" s="487"/>
      <c r="Z363" s="160" t="s">
        <v>3167</v>
      </c>
      <c r="AD363" s="26" t="s">
        <v>3166</v>
      </c>
      <c r="AH363" s="160" t="s">
        <v>3167</v>
      </c>
    </row>
    <row r="364" spans="4:34" x14ac:dyDescent="0.35">
      <c r="D364" s="465"/>
      <c r="E364" s="10" t="s">
        <v>3176</v>
      </c>
      <c r="F364" s="160" t="s">
        <v>3167</v>
      </c>
      <c r="G364" s="160" t="s">
        <v>3167</v>
      </c>
      <c r="H364" s="160" t="s">
        <v>3167</v>
      </c>
      <c r="I364" s="160" t="s">
        <v>3167</v>
      </c>
      <c r="J364" s="160" t="s">
        <v>3167</v>
      </c>
      <c r="K364" s="488"/>
      <c r="L364" s="160" t="s">
        <v>3167</v>
      </c>
      <c r="M364" s="160" t="s">
        <v>3167</v>
      </c>
      <c r="N364" s="160" t="s">
        <v>3167</v>
      </c>
      <c r="O364" s="160" t="s">
        <v>3167</v>
      </c>
      <c r="P364" s="160" t="s">
        <v>3167</v>
      </c>
      <c r="Q364" s="160" t="s">
        <v>3167</v>
      </c>
      <c r="R364" s="488"/>
      <c r="S364" s="160" t="s">
        <v>3167</v>
      </c>
      <c r="T364" s="160" t="s">
        <v>3167</v>
      </c>
      <c r="U364" s="160" t="s">
        <v>3167</v>
      </c>
      <c r="V364" s="160" t="s">
        <v>3167</v>
      </c>
      <c r="W364" s="160" t="s">
        <v>3167</v>
      </c>
      <c r="X364" s="488"/>
      <c r="Y364" s="488"/>
      <c r="Z364" s="160" t="s">
        <v>3167</v>
      </c>
      <c r="AD364" s="26" t="s">
        <v>3167</v>
      </c>
      <c r="AH364" s="160" t="s">
        <v>3167</v>
      </c>
    </row>
    <row r="365" spans="4:34" ht="15" thickBot="1" x14ac:dyDescent="0.4"/>
    <row r="366" spans="4:34" x14ac:dyDescent="0.35">
      <c r="D366" s="489" t="s">
        <v>3229</v>
      </c>
      <c r="E366" s="491" t="s">
        <v>3184</v>
      </c>
      <c r="F366" s="491" t="s">
        <v>3225</v>
      </c>
      <c r="G366" s="197">
        <v>44866</v>
      </c>
      <c r="H366" s="197">
        <v>44867</v>
      </c>
      <c r="I366" s="197">
        <v>44868</v>
      </c>
      <c r="J366" s="197">
        <v>44869</v>
      </c>
      <c r="K366" s="197">
        <v>44870</v>
      </c>
      <c r="L366" s="197">
        <v>44871</v>
      </c>
      <c r="M366" s="197">
        <v>44872</v>
      </c>
      <c r="N366" s="197">
        <v>44873</v>
      </c>
      <c r="O366" s="197">
        <v>44874</v>
      </c>
      <c r="P366" s="197">
        <v>44875</v>
      </c>
      <c r="Q366" s="197">
        <v>44876</v>
      </c>
      <c r="R366" s="197">
        <v>44877</v>
      </c>
      <c r="S366" s="197">
        <v>44878</v>
      </c>
      <c r="T366" s="197">
        <v>44879</v>
      </c>
      <c r="U366" s="204">
        <v>44880</v>
      </c>
    </row>
    <row r="367" spans="4:34" ht="15" thickBot="1" x14ac:dyDescent="0.4">
      <c r="D367" s="490"/>
      <c r="E367" s="492"/>
      <c r="F367" s="492"/>
      <c r="G367" s="200" t="s">
        <v>3233</v>
      </c>
      <c r="H367" s="200" t="s">
        <v>3234</v>
      </c>
      <c r="I367" s="200" t="s">
        <v>3235</v>
      </c>
      <c r="J367" s="200" t="s">
        <v>3230</v>
      </c>
      <c r="K367" s="200" t="s">
        <v>3231</v>
      </c>
      <c r="L367" s="200" t="s">
        <v>3180</v>
      </c>
      <c r="M367" s="200" t="s">
        <v>3232</v>
      </c>
      <c r="N367" s="200" t="s">
        <v>3233</v>
      </c>
      <c r="O367" s="200" t="s">
        <v>3234</v>
      </c>
      <c r="P367" s="200" t="s">
        <v>3235</v>
      </c>
      <c r="Q367" s="200" t="s">
        <v>3230</v>
      </c>
      <c r="R367" s="200" t="s">
        <v>3231</v>
      </c>
      <c r="S367" s="200" t="s">
        <v>3180</v>
      </c>
      <c r="T367" s="200" t="s">
        <v>3232</v>
      </c>
      <c r="U367" s="201" t="s">
        <v>3233</v>
      </c>
    </row>
    <row r="368" spans="4:34" x14ac:dyDescent="0.35">
      <c r="D368" s="205" t="s">
        <v>3195</v>
      </c>
      <c r="E368" s="206">
        <v>40066</v>
      </c>
      <c r="F368" s="206" t="s">
        <v>3217</v>
      </c>
      <c r="G368" s="42" t="s">
        <v>3181</v>
      </c>
      <c r="H368" s="42" t="s">
        <v>3181</v>
      </c>
      <c r="I368" s="42" t="s">
        <v>3181</v>
      </c>
      <c r="J368" s="42" t="s">
        <v>3258</v>
      </c>
      <c r="K368" s="42" t="s">
        <v>3166</v>
      </c>
      <c r="L368" s="42" t="s">
        <v>3166</v>
      </c>
      <c r="M368" s="42" t="s">
        <v>3224</v>
      </c>
      <c r="N368" s="42" t="s">
        <v>3224</v>
      </c>
      <c r="O368" s="42" t="s">
        <v>3224</v>
      </c>
      <c r="P368" s="42" t="s">
        <v>3224</v>
      </c>
      <c r="Q368" s="42" t="s">
        <v>3258</v>
      </c>
      <c r="R368" s="42" t="s">
        <v>3166</v>
      </c>
      <c r="S368" s="42" t="s">
        <v>3166</v>
      </c>
      <c r="T368" s="42" t="s">
        <v>3166</v>
      </c>
      <c r="U368" s="222" t="s">
        <v>3166</v>
      </c>
    </row>
    <row r="369" spans="4:21" x14ac:dyDescent="0.35">
      <c r="D369" s="198" t="s">
        <v>3197</v>
      </c>
      <c r="E369" s="196">
        <v>40076</v>
      </c>
      <c r="F369" s="196" t="s">
        <v>3218</v>
      </c>
      <c r="G369" s="12" t="s">
        <v>3181</v>
      </c>
      <c r="H369" s="12" t="s">
        <v>3181</v>
      </c>
      <c r="I369" s="12" t="s">
        <v>3181</v>
      </c>
      <c r="J369" s="12" t="s">
        <v>3181</v>
      </c>
      <c r="K369" s="12" t="s">
        <v>3181</v>
      </c>
      <c r="L369" s="12" t="s">
        <v>3181</v>
      </c>
      <c r="M369" s="12" t="s">
        <v>3181</v>
      </c>
      <c r="N369" s="12" t="s">
        <v>3181</v>
      </c>
      <c r="O369" s="12" t="s">
        <v>3181</v>
      </c>
      <c r="P369" s="12" t="s">
        <v>3181</v>
      </c>
      <c r="Q369" s="12" t="s">
        <v>3181</v>
      </c>
      <c r="R369" s="12" t="s">
        <v>3258</v>
      </c>
      <c r="S369" s="12" t="s">
        <v>3181</v>
      </c>
      <c r="T369" s="12" t="s">
        <v>3181</v>
      </c>
      <c r="U369" s="199" t="s">
        <v>3181</v>
      </c>
    </row>
    <row r="370" spans="4:21" x14ac:dyDescent="0.35">
      <c r="D370" s="198" t="s">
        <v>3198</v>
      </c>
      <c r="E370" s="196">
        <v>40028</v>
      </c>
      <c r="F370" s="196" t="s">
        <v>3219</v>
      </c>
      <c r="G370" s="12" t="s">
        <v>3224</v>
      </c>
      <c r="H370" s="12" t="s">
        <v>3224</v>
      </c>
      <c r="I370" s="12" t="s">
        <v>3224</v>
      </c>
      <c r="J370" s="12" t="s">
        <v>3224</v>
      </c>
      <c r="K370" s="12" t="s">
        <v>3224</v>
      </c>
      <c r="L370" s="12" t="s">
        <v>3258</v>
      </c>
      <c r="M370" s="12" t="s">
        <v>3166</v>
      </c>
      <c r="N370" s="12" t="s">
        <v>3181</v>
      </c>
      <c r="O370" s="12" t="s">
        <v>3181</v>
      </c>
      <c r="P370" s="12" t="s">
        <v>3181</v>
      </c>
      <c r="Q370" s="12" t="s">
        <v>3166</v>
      </c>
      <c r="R370" s="12" t="s">
        <v>3226</v>
      </c>
      <c r="S370" s="12" t="s">
        <v>3258</v>
      </c>
      <c r="T370" s="12" t="s">
        <v>3224</v>
      </c>
      <c r="U370" s="199" t="s">
        <v>3181</v>
      </c>
    </row>
    <row r="371" spans="4:21" x14ac:dyDescent="0.35">
      <c r="D371" s="198" t="s">
        <v>3199</v>
      </c>
      <c r="E371" s="196">
        <v>40101</v>
      </c>
      <c r="F371" s="196" t="s">
        <v>3220</v>
      </c>
      <c r="G371" s="12" t="s">
        <v>3166</v>
      </c>
      <c r="H371" s="12" t="s">
        <v>3166</v>
      </c>
      <c r="I371" s="12" t="s">
        <v>3166</v>
      </c>
      <c r="J371" s="12" t="s">
        <v>3166</v>
      </c>
      <c r="K371" s="12" t="s">
        <v>3226</v>
      </c>
      <c r="L371" s="12" t="s">
        <v>3224</v>
      </c>
      <c r="M371" s="12" t="s">
        <v>3258</v>
      </c>
      <c r="N371" s="12" t="s">
        <v>3166</v>
      </c>
      <c r="O371" s="12" t="s">
        <v>3166</v>
      </c>
      <c r="P371" s="12" t="s">
        <v>3166</v>
      </c>
      <c r="Q371" s="12" t="s">
        <v>3224</v>
      </c>
      <c r="R371" s="12" t="s">
        <v>3224</v>
      </c>
      <c r="S371" s="12" t="s">
        <v>3224</v>
      </c>
      <c r="T371" s="12" t="s">
        <v>3258</v>
      </c>
      <c r="U371" s="199" t="s">
        <v>3224</v>
      </c>
    </row>
    <row r="372" spans="4:21" x14ac:dyDescent="0.35">
      <c r="D372" s="209" t="s">
        <v>3259</v>
      </c>
      <c r="E372" s="207"/>
      <c r="F372" s="207"/>
      <c r="G372" s="208" t="s">
        <v>3226</v>
      </c>
      <c r="H372" s="208" t="s">
        <v>3226</v>
      </c>
      <c r="I372" s="208" t="s">
        <v>3226</v>
      </c>
      <c r="J372" s="208" t="s">
        <v>3226</v>
      </c>
      <c r="K372" s="12" t="s">
        <v>3258</v>
      </c>
      <c r="L372" s="208" t="s">
        <v>3226</v>
      </c>
      <c r="M372" s="208" t="s">
        <v>3226</v>
      </c>
      <c r="N372" s="208" t="s">
        <v>3226</v>
      </c>
      <c r="O372" s="208" t="s">
        <v>3226</v>
      </c>
      <c r="P372" s="208" t="s">
        <v>3226</v>
      </c>
      <c r="Q372" s="208" t="s">
        <v>3226</v>
      </c>
      <c r="R372" s="12" t="s">
        <v>3258</v>
      </c>
      <c r="S372" s="208" t="s">
        <v>3226</v>
      </c>
      <c r="T372" s="208" t="s">
        <v>3226</v>
      </c>
      <c r="U372" s="210" t="s">
        <v>3226</v>
      </c>
    </row>
    <row r="373" spans="4:21" x14ac:dyDescent="0.35">
      <c r="D373" s="203" t="s">
        <v>3200</v>
      </c>
      <c r="E373" s="202">
        <v>40011</v>
      </c>
      <c r="F373" s="202" t="s">
        <v>3221</v>
      </c>
      <c r="G373" s="12" t="s">
        <v>3181</v>
      </c>
      <c r="H373" s="12" t="s">
        <v>3181</v>
      </c>
      <c r="I373" s="12" t="s">
        <v>3181</v>
      </c>
      <c r="J373" s="12" t="s">
        <v>3181</v>
      </c>
      <c r="K373" s="12" t="s">
        <v>3181</v>
      </c>
      <c r="L373" s="12" t="s">
        <v>3181</v>
      </c>
      <c r="M373" s="12" t="s">
        <v>3181</v>
      </c>
      <c r="N373" s="12" t="s">
        <v>3181</v>
      </c>
      <c r="O373" s="12" t="s">
        <v>3181</v>
      </c>
      <c r="P373" s="12" t="s">
        <v>3181</v>
      </c>
      <c r="Q373" s="12" t="s">
        <v>3224</v>
      </c>
      <c r="R373" s="12" t="s">
        <v>3224</v>
      </c>
      <c r="S373" s="12" t="s">
        <v>3224</v>
      </c>
      <c r="T373" s="12" t="s">
        <v>3224</v>
      </c>
      <c r="U373" s="199" t="s">
        <v>3236</v>
      </c>
    </row>
    <row r="374" spans="4:21" x14ac:dyDescent="0.35">
      <c r="D374" s="203" t="s">
        <v>3201</v>
      </c>
      <c r="E374" s="202">
        <v>40079</v>
      </c>
      <c r="F374" s="202" t="s">
        <v>3222</v>
      </c>
      <c r="G374" s="12" t="s">
        <v>3226</v>
      </c>
      <c r="H374" s="12" t="s">
        <v>3226</v>
      </c>
      <c r="I374" s="12" t="s">
        <v>3226</v>
      </c>
      <c r="J374" s="12" t="s">
        <v>3226</v>
      </c>
      <c r="K374" s="12" t="s">
        <v>3226</v>
      </c>
      <c r="L374" s="12" t="s">
        <v>3226</v>
      </c>
      <c r="M374" s="12" t="s">
        <v>3226</v>
      </c>
      <c r="N374" s="12" t="s">
        <v>3226</v>
      </c>
      <c r="O374" s="12" t="s">
        <v>3226</v>
      </c>
      <c r="P374" s="12" t="s">
        <v>3226</v>
      </c>
      <c r="Q374" s="12" t="s">
        <v>3226</v>
      </c>
      <c r="R374" s="12" t="s">
        <v>3166</v>
      </c>
      <c r="S374" s="12" t="s">
        <v>3238</v>
      </c>
      <c r="T374" s="12" t="s">
        <v>3238</v>
      </c>
      <c r="U374" s="199" t="s">
        <v>3226</v>
      </c>
    </row>
    <row r="375" spans="4:21" x14ac:dyDescent="0.35">
      <c r="D375" s="203" t="s">
        <v>3202</v>
      </c>
      <c r="E375" s="202">
        <v>40005</v>
      </c>
      <c r="F375" s="202" t="s">
        <v>3223</v>
      </c>
      <c r="G375" s="12" t="s">
        <v>3181</v>
      </c>
      <c r="H375" s="12" t="s">
        <v>3181</v>
      </c>
      <c r="I375" s="12" t="s">
        <v>3181</v>
      </c>
      <c r="J375" s="12" t="s">
        <v>3181</v>
      </c>
      <c r="K375" s="12" t="s">
        <v>3181</v>
      </c>
      <c r="L375" s="12" t="s">
        <v>3181</v>
      </c>
      <c r="M375" s="12" t="s">
        <v>3181</v>
      </c>
      <c r="N375" s="12" t="s">
        <v>3181</v>
      </c>
      <c r="O375" s="12" t="s">
        <v>3181</v>
      </c>
      <c r="P375" s="12" t="s">
        <v>3181</v>
      </c>
      <c r="Q375" s="12" t="s">
        <v>3238</v>
      </c>
      <c r="R375" s="12" t="s">
        <v>3238</v>
      </c>
      <c r="S375" s="12" t="s">
        <v>3238</v>
      </c>
      <c r="T375" s="12" t="s">
        <v>3238</v>
      </c>
      <c r="U375" s="199" t="s">
        <v>3238</v>
      </c>
    </row>
    <row r="376" spans="4:21" x14ac:dyDescent="0.35">
      <c r="D376" s="203" t="s">
        <v>3203</v>
      </c>
      <c r="E376" s="202">
        <v>40110</v>
      </c>
      <c r="F376" s="202" t="s">
        <v>3217</v>
      </c>
      <c r="G376" s="12" t="s">
        <v>3224</v>
      </c>
      <c r="H376" s="12" t="s">
        <v>3224</v>
      </c>
      <c r="I376" s="12" t="s">
        <v>3224</v>
      </c>
      <c r="J376" s="12" t="s">
        <v>3224</v>
      </c>
      <c r="K376" s="12" t="s">
        <v>3224</v>
      </c>
      <c r="L376" s="12" t="s">
        <v>3224</v>
      </c>
      <c r="M376" s="12" t="s">
        <v>3224</v>
      </c>
      <c r="N376" s="12" t="s">
        <v>3224</v>
      </c>
      <c r="O376" s="12" t="s">
        <v>3224</v>
      </c>
      <c r="P376" s="12" t="s">
        <v>3224</v>
      </c>
      <c r="Q376" s="12" t="s">
        <v>3236</v>
      </c>
      <c r="R376" s="12" t="s">
        <v>3226</v>
      </c>
      <c r="S376" s="12" t="s">
        <v>3226</v>
      </c>
      <c r="T376" s="12" t="s">
        <v>3226</v>
      </c>
      <c r="U376" s="199" t="s">
        <v>3224</v>
      </c>
    </row>
    <row r="377" spans="4:21" ht="15" thickBot="1" x14ac:dyDescent="0.4">
      <c r="D377" s="215" t="s">
        <v>3260</v>
      </c>
      <c r="E377" s="216"/>
      <c r="F377" s="216"/>
      <c r="G377" s="217" t="s">
        <v>3166</v>
      </c>
      <c r="H377" s="217" t="s">
        <v>3166</v>
      </c>
      <c r="I377" s="217" t="s">
        <v>3166</v>
      </c>
      <c r="J377" s="217" t="s">
        <v>3166</v>
      </c>
      <c r="K377" s="217" t="s">
        <v>3166</v>
      </c>
      <c r="L377" s="217" t="s">
        <v>3166</v>
      </c>
      <c r="M377" s="217" t="s">
        <v>3166</v>
      </c>
      <c r="N377" s="217" t="s">
        <v>3166</v>
      </c>
      <c r="O377" s="217" t="s">
        <v>3166</v>
      </c>
      <c r="P377" s="217" t="s">
        <v>3166</v>
      </c>
      <c r="Q377" s="217" t="s">
        <v>3166</v>
      </c>
      <c r="R377" s="217" t="s">
        <v>3236</v>
      </c>
      <c r="S377" s="217" t="s">
        <v>3166</v>
      </c>
      <c r="T377" s="217" t="s">
        <v>3166</v>
      </c>
      <c r="U377" s="218" t="s">
        <v>3166</v>
      </c>
    </row>
    <row r="378" spans="4:21" ht="15" thickBot="1" x14ac:dyDescent="0.4">
      <c r="D378" s="219"/>
      <c r="E378" s="220"/>
      <c r="F378" s="220"/>
      <c r="G378" s="220"/>
      <c r="H378" s="220"/>
      <c r="I378" s="220"/>
      <c r="J378" s="220"/>
      <c r="K378" s="220"/>
      <c r="L378" s="220"/>
      <c r="M378" s="220"/>
      <c r="N378" s="220"/>
      <c r="O378" s="220"/>
      <c r="P378" s="220"/>
      <c r="Q378" s="220"/>
      <c r="R378" s="220"/>
      <c r="S378" s="220"/>
      <c r="T378" s="220"/>
      <c r="U378" s="221"/>
    </row>
    <row r="379" spans="4:21" x14ac:dyDescent="0.35">
      <c r="D379" s="489" t="s">
        <v>3229</v>
      </c>
      <c r="E379" s="491" t="s">
        <v>3184</v>
      </c>
      <c r="F379" s="491" t="s">
        <v>3225</v>
      </c>
      <c r="G379" s="197">
        <v>44881</v>
      </c>
      <c r="H379" s="197">
        <v>44882</v>
      </c>
      <c r="I379" s="197">
        <v>44883</v>
      </c>
      <c r="J379" s="197">
        <v>44884</v>
      </c>
      <c r="K379" s="197">
        <v>44885</v>
      </c>
      <c r="L379" s="197">
        <v>44886</v>
      </c>
      <c r="M379" s="197">
        <v>44887</v>
      </c>
      <c r="N379" s="197">
        <v>44888</v>
      </c>
      <c r="O379" s="197">
        <v>44889</v>
      </c>
      <c r="P379" s="197">
        <v>44890</v>
      </c>
      <c r="Q379" s="197">
        <v>44891</v>
      </c>
      <c r="R379" s="197">
        <v>44892</v>
      </c>
      <c r="S379" s="197">
        <v>44893</v>
      </c>
      <c r="T379" s="197">
        <v>44894</v>
      </c>
      <c r="U379" s="204">
        <v>44895</v>
      </c>
    </row>
    <row r="380" spans="4:21" ht="15" thickBot="1" x14ac:dyDescent="0.4">
      <c r="D380" s="490"/>
      <c r="E380" s="492"/>
      <c r="F380" s="492"/>
      <c r="G380" s="200" t="s">
        <v>3234</v>
      </c>
      <c r="H380" s="200" t="s">
        <v>3235</v>
      </c>
      <c r="I380" s="200" t="s">
        <v>3230</v>
      </c>
      <c r="J380" s="200" t="s">
        <v>3231</v>
      </c>
      <c r="K380" s="200" t="s">
        <v>3180</v>
      </c>
      <c r="L380" s="200" t="s">
        <v>3232</v>
      </c>
      <c r="M380" s="200" t="s">
        <v>3233</v>
      </c>
      <c r="N380" s="200" t="s">
        <v>3234</v>
      </c>
      <c r="O380" s="200" t="s">
        <v>3235</v>
      </c>
      <c r="P380" s="200" t="s">
        <v>3230</v>
      </c>
      <c r="Q380" s="200" t="s">
        <v>3231</v>
      </c>
      <c r="R380" s="200" t="s">
        <v>3180</v>
      </c>
      <c r="S380" s="200" t="s">
        <v>3232</v>
      </c>
      <c r="T380" s="200" t="s">
        <v>3233</v>
      </c>
      <c r="U380" s="201" t="s">
        <v>3234</v>
      </c>
    </row>
    <row r="381" spans="4:21" x14ac:dyDescent="0.35">
      <c r="D381" s="205" t="s">
        <v>3195</v>
      </c>
      <c r="E381" s="206">
        <v>40066</v>
      </c>
      <c r="F381" s="206" t="s">
        <v>3217</v>
      </c>
      <c r="G381" s="42" t="s">
        <v>3166</v>
      </c>
      <c r="H381" s="42" t="s">
        <v>3181</v>
      </c>
      <c r="I381" s="42" t="s">
        <v>3258</v>
      </c>
      <c r="J381" s="42" t="s">
        <v>3181</v>
      </c>
      <c r="K381" s="42" t="s">
        <v>3181</v>
      </c>
      <c r="L381" s="42" t="s">
        <v>3181</v>
      </c>
      <c r="M381" s="42" t="s">
        <v>3181</v>
      </c>
      <c r="N381" s="42" t="s">
        <v>3181</v>
      </c>
      <c r="O381" s="42" t="s">
        <v>3181</v>
      </c>
      <c r="P381" s="42" t="s">
        <v>3258</v>
      </c>
      <c r="Q381" s="42" t="s">
        <v>3166</v>
      </c>
      <c r="R381" s="42" t="s">
        <v>3166</v>
      </c>
      <c r="S381" s="42" t="s">
        <v>3166</v>
      </c>
      <c r="T381" s="42" t="s">
        <v>3249</v>
      </c>
      <c r="U381" s="222" t="s">
        <v>3181</v>
      </c>
    </row>
    <row r="382" spans="4:21" x14ac:dyDescent="0.35">
      <c r="D382" s="198" t="s">
        <v>3197</v>
      </c>
      <c r="E382" s="196">
        <v>40076</v>
      </c>
      <c r="F382" s="196" t="s">
        <v>3218</v>
      </c>
      <c r="G382" s="12" t="s">
        <v>3226</v>
      </c>
      <c r="H382" s="12" t="s">
        <v>3224</v>
      </c>
      <c r="I382" s="12" t="s">
        <v>3224</v>
      </c>
      <c r="J382" s="12" t="s">
        <v>3224</v>
      </c>
      <c r="K382" s="12" t="s">
        <v>3224</v>
      </c>
      <c r="L382" s="12" t="s">
        <v>3224</v>
      </c>
      <c r="M382" s="12" t="s">
        <v>3224</v>
      </c>
      <c r="N382" s="12" t="s">
        <v>3224</v>
      </c>
      <c r="O382" s="12" t="s">
        <v>3224</v>
      </c>
      <c r="P382" s="12" t="s">
        <v>3224</v>
      </c>
      <c r="Q382" s="12" t="s">
        <v>3258</v>
      </c>
      <c r="R382" s="12" t="s">
        <v>3181</v>
      </c>
      <c r="S382" s="12" t="s">
        <v>3181</v>
      </c>
      <c r="T382" s="12" t="s">
        <v>3181</v>
      </c>
      <c r="U382" s="199" t="s">
        <v>3226</v>
      </c>
    </row>
    <row r="383" spans="4:21" x14ac:dyDescent="0.35">
      <c r="D383" s="198" t="s">
        <v>3198</v>
      </c>
      <c r="E383" s="196">
        <v>40028</v>
      </c>
      <c r="F383" s="196" t="s">
        <v>3219</v>
      </c>
      <c r="G383" s="12" t="s">
        <v>3181</v>
      </c>
      <c r="H383" s="12" t="s">
        <v>3166</v>
      </c>
      <c r="I383" s="12" t="s">
        <v>3166</v>
      </c>
      <c r="J383" s="12" t="s">
        <v>3226</v>
      </c>
      <c r="K383" s="12" t="s">
        <v>3258</v>
      </c>
      <c r="L383" s="12" t="s">
        <v>3166</v>
      </c>
      <c r="M383" s="12" t="s">
        <v>3166</v>
      </c>
      <c r="N383" s="12" t="s">
        <v>3166</v>
      </c>
      <c r="O383" s="12" t="s">
        <v>3166</v>
      </c>
      <c r="P383" s="12" t="s">
        <v>3166</v>
      </c>
      <c r="Q383" s="12" t="s">
        <v>3224</v>
      </c>
      <c r="R383" s="12" t="s">
        <v>3258</v>
      </c>
      <c r="S383" s="12" t="s">
        <v>3224</v>
      </c>
      <c r="T383" s="12" t="s">
        <v>3224</v>
      </c>
      <c r="U383" s="199" t="s">
        <v>3181</v>
      </c>
    </row>
    <row r="384" spans="4:21" x14ac:dyDescent="0.35">
      <c r="D384" s="198" t="s">
        <v>3199</v>
      </c>
      <c r="E384" s="196">
        <v>40101</v>
      </c>
      <c r="F384" s="196" t="s">
        <v>3220</v>
      </c>
      <c r="G384" s="12" t="s">
        <v>3181</v>
      </c>
      <c r="H384" s="12" t="s">
        <v>3181</v>
      </c>
      <c r="I384" s="12" t="s">
        <v>3181</v>
      </c>
      <c r="J384" s="12" t="s">
        <v>3166</v>
      </c>
      <c r="K384" s="12" t="s">
        <v>3166</v>
      </c>
      <c r="L384" s="12" t="s">
        <v>3181</v>
      </c>
      <c r="M384" s="12" t="s">
        <v>3181</v>
      </c>
      <c r="N384" s="12" t="s">
        <v>3181</v>
      </c>
      <c r="O384" s="12" t="s">
        <v>3181</v>
      </c>
      <c r="P384" s="12" t="s">
        <v>3181</v>
      </c>
      <c r="Q384" s="12" t="s">
        <v>3226</v>
      </c>
      <c r="R384" s="12" t="s">
        <v>3224</v>
      </c>
      <c r="S384" s="12" t="s">
        <v>3258</v>
      </c>
      <c r="T384" s="12" t="s">
        <v>3166</v>
      </c>
      <c r="U384" s="199" t="s">
        <v>3166</v>
      </c>
    </row>
    <row r="385" spans="4:36" x14ac:dyDescent="0.35">
      <c r="D385" s="209" t="s">
        <v>3259</v>
      </c>
      <c r="E385" s="207"/>
      <c r="F385" s="207"/>
      <c r="G385" s="208" t="s">
        <v>3224</v>
      </c>
      <c r="H385" s="208" t="s">
        <v>3226</v>
      </c>
      <c r="I385" s="208" t="s">
        <v>3226</v>
      </c>
      <c r="J385" s="12" t="s">
        <v>3258</v>
      </c>
      <c r="K385" s="208" t="s">
        <v>3226</v>
      </c>
      <c r="L385" s="208" t="s">
        <v>3226</v>
      </c>
      <c r="M385" s="208" t="s">
        <v>3226</v>
      </c>
      <c r="N385" s="208" t="s">
        <v>3226</v>
      </c>
      <c r="O385" s="208" t="s">
        <v>3226</v>
      </c>
      <c r="P385" s="208" t="s">
        <v>3226</v>
      </c>
      <c r="Q385" s="12" t="s">
        <v>3258</v>
      </c>
      <c r="R385" s="208" t="s">
        <v>3226</v>
      </c>
      <c r="S385" s="208" t="s">
        <v>3226</v>
      </c>
      <c r="T385" s="208" t="s">
        <v>3226</v>
      </c>
      <c r="U385" s="210" t="s">
        <v>3224</v>
      </c>
    </row>
    <row r="386" spans="4:36" x14ac:dyDescent="0.35">
      <c r="D386" s="203" t="s">
        <v>3200</v>
      </c>
      <c r="E386" s="202">
        <v>40011</v>
      </c>
      <c r="F386" s="202" t="s">
        <v>3221</v>
      </c>
      <c r="G386" s="12" t="s">
        <v>3226</v>
      </c>
      <c r="H386" s="12" t="s">
        <v>3226</v>
      </c>
      <c r="I386" s="12" t="s">
        <v>3226</v>
      </c>
      <c r="J386" s="12" t="s">
        <v>3226</v>
      </c>
      <c r="K386" s="12" t="s">
        <v>3226</v>
      </c>
      <c r="L386" s="12" t="s">
        <v>3226</v>
      </c>
      <c r="M386" s="12" t="s">
        <v>3236</v>
      </c>
      <c r="N386" s="12" t="s">
        <v>3224</v>
      </c>
      <c r="O386" s="12" t="s">
        <v>3224</v>
      </c>
      <c r="P386" s="12" t="s">
        <v>3224</v>
      </c>
      <c r="Q386" s="12" t="s">
        <v>3224</v>
      </c>
      <c r="R386" s="12" t="s">
        <v>3224</v>
      </c>
      <c r="S386" s="12" t="s">
        <v>3224</v>
      </c>
      <c r="T386" s="12" t="s">
        <v>3236</v>
      </c>
      <c r="U386" s="199" t="s">
        <v>3226</v>
      </c>
    </row>
    <row r="387" spans="4:36" x14ac:dyDescent="0.35">
      <c r="D387" s="203" t="s">
        <v>3201</v>
      </c>
      <c r="E387" s="202">
        <v>40079</v>
      </c>
      <c r="F387" s="202" t="s">
        <v>3222</v>
      </c>
      <c r="G387" s="12" t="s">
        <v>3236</v>
      </c>
      <c r="H387" s="12" t="s">
        <v>3224</v>
      </c>
      <c r="I387" s="12" t="s">
        <v>3224</v>
      </c>
      <c r="J387" s="12" t="s">
        <v>3224</v>
      </c>
      <c r="K387" s="12" t="s">
        <v>3224</v>
      </c>
      <c r="L387" s="12" t="s">
        <v>3224</v>
      </c>
      <c r="M387" s="12" t="s">
        <v>3224</v>
      </c>
      <c r="N387" s="12" t="s">
        <v>3166</v>
      </c>
      <c r="O387" s="12" t="s">
        <v>3238</v>
      </c>
      <c r="P387" s="12" t="s">
        <v>3181</v>
      </c>
      <c r="Q387" s="12" t="s">
        <v>3181</v>
      </c>
      <c r="R387" s="12" t="s">
        <v>3181</v>
      </c>
      <c r="S387" s="12" t="s">
        <v>3181</v>
      </c>
      <c r="T387" s="12" t="s">
        <v>3181</v>
      </c>
      <c r="U387" s="199" t="s">
        <v>3236</v>
      </c>
    </row>
    <row r="388" spans="4:36" x14ac:dyDescent="0.35">
      <c r="D388" s="203" t="s">
        <v>3202</v>
      </c>
      <c r="E388" s="202">
        <v>40005</v>
      </c>
      <c r="F388" s="202" t="s">
        <v>3223</v>
      </c>
      <c r="G388" s="12" t="s">
        <v>3238</v>
      </c>
      <c r="H388" s="12" t="s">
        <v>3236</v>
      </c>
      <c r="I388" s="12" t="s">
        <v>3238</v>
      </c>
      <c r="J388" s="12" t="s">
        <v>3238</v>
      </c>
      <c r="K388" s="12" t="s">
        <v>3238</v>
      </c>
      <c r="L388" s="12" t="s">
        <v>3238</v>
      </c>
      <c r="M388" s="12" t="s">
        <v>3238</v>
      </c>
      <c r="N388" s="12" t="s">
        <v>3238</v>
      </c>
      <c r="O388" s="12" t="s">
        <v>3166</v>
      </c>
      <c r="P388" s="12" t="s">
        <v>3166</v>
      </c>
      <c r="Q388" s="12" t="s">
        <v>3226</v>
      </c>
      <c r="R388" s="12" t="s">
        <v>3238</v>
      </c>
      <c r="S388" s="12" t="s">
        <v>3238</v>
      </c>
      <c r="T388" s="12" t="s">
        <v>3224</v>
      </c>
      <c r="U388" s="199" t="s">
        <v>3238</v>
      </c>
    </row>
    <row r="389" spans="4:36" x14ac:dyDescent="0.35">
      <c r="D389" s="203" t="s">
        <v>3203</v>
      </c>
      <c r="E389" s="202">
        <v>40110</v>
      </c>
      <c r="F389" s="202" t="s">
        <v>3217</v>
      </c>
      <c r="G389" s="12" t="s">
        <v>3224</v>
      </c>
      <c r="H389" s="12" t="s">
        <v>3238</v>
      </c>
      <c r="I389" s="12" t="s">
        <v>3236</v>
      </c>
      <c r="J389" s="12" t="s">
        <v>3166</v>
      </c>
      <c r="K389" s="12" t="s">
        <v>3238</v>
      </c>
      <c r="L389" s="12" t="s">
        <v>3238</v>
      </c>
      <c r="M389" s="12" t="s">
        <v>3226</v>
      </c>
      <c r="N389" s="12" t="s">
        <v>3226</v>
      </c>
      <c r="O389" s="12" t="s">
        <v>3226</v>
      </c>
      <c r="P389" s="12" t="s">
        <v>3226</v>
      </c>
      <c r="Q389" s="12" t="s">
        <v>3238</v>
      </c>
      <c r="R389" s="12" t="s">
        <v>3226</v>
      </c>
      <c r="S389" s="12" t="s">
        <v>3226</v>
      </c>
      <c r="T389" s="12" t="s">
        <v>3226</v>
      </c>
      <c r="U389" s="199" t="s">
        <v>3224</v>
      </c>
    </row>
    <row r="390" spans="4:36" ht="15" thickBot="1" x14ac:dyDescent="0.4">
      <c r="D390" s="211" t="s">
        <v>3260</v>
      </c>
      <c r="E390" s="212"/>
      <c r="F390" s="212"/>
      <c r="G390" s="213" t="s">
        <v>3166</v>
      </c>
      <c r="H390" s="213" t="s">
        <v>3166</v>
      </c>
      <c r="I390" s="213" t="s">
        <v>3166</v>
      </c>
      <c r="J390" s="213" t="s">
        <v>3236</v>
      </c>
      <c r="K390" s="213" t="s">
        <v>3166</v>
      </c>
      <c r="L390" s="213" t="s">
        <v>3166</v>
      </c>
      <c r="M390" s="213" t="s">
        <v>3166</v>
      </c>
      <c r="N390" s="213" t="s">
        <v>3181</v>
      </c>
      <c r="O390" s="213" t="s">
        <v>3181</v>
      </c>
      <c r="P390" s="213" t="s">
        <v>3181</v>
      </c>
      <c r="Q390" s="213" t="s">
        <v>3166</v>
      </c>
      <c r="R390" s="213" t="s">
        <v>3166</v>
      </c>
      <c r="S390" s="213" t="s">
        <v>3166</v>
      </c>
      <c r="T390" s="213" t="s">
        <v>3166</v>
      </c>
      <c r="U390" s="214" t="s">
        <v>3166</v>
      </c>
    </row>
    <row r="393" spans="4:36" x14ac:dyDescent="0.35">
      <c r="D393" s="425" t="s">
        <v>3164</v>
      </c>
      <c r="E393" s="425"/>
      <c r="F393" s="265">
        <v>44896</v>
      </c>
      <c r="G393" s="265">
        <v>44897</v>
      </c>
      <c r="H393" s="265">
        <v>44898</v>
      </c>
      <c r="I393" s="265">
        <v>44899</v>
      </c>
      <c r="J393" s="265">
        <v>44900</v>
      </c>
      <c r="K393" s="265">
        <v>44901</v>
      </c>
      <c r="L393" s="265">
        <v>44902</v>
      </c>
      <c r="M393" s="265">
        <v>44903</v>
      </c>
      <c r="N393" s="265">
        <v>44904</v>
      </c>
      <c r="O393" s="265">
        <v>44905</v>
      </c>
      <c r="P393" s="265">
        <v>44906</v>
      </c>
      <c r="Q393" s="265">
        <v>44907</v>
      </c>
      <c r="R393" s="265">
        <v>44908</v>
      </c>
      <c r="S393" s="265">
        <v>44909</v>
      </c>
      <c r="T393" s="265">
        <v>44910</v>
      </c>
      <c r="U393" s="265">
        <v>44911</v>
      </c>
      <c r="V393" s="265">
        <v>44912</v>
      </c>
      <c r="W393" s="265">
        <v>44913</v>
      </c>
      <c r="X393" s="265">
        <v>44914</v>
      </c>
      <c r="Y393" s="265">
        <v>44915</v>
      </c>
      <c r="Z393" s="265">
        <v>44916</v>
      </c>
      <c r="AA393" s="265">
        <v>44917</v>
      </c>
      <c r="AB393" s="265">
        <v>44918</v>
      </c>
      <c r="AC393" s="265">
        <v>44919</v>
      </c>
      <c r="AD393" s="265">
        <v>44920</v>
      </c>
      <c r="AE393" s="265">
        <v>44921</v>
      </c>
      <c r="AF393" s="265">
        <v>44922</v>
      </c>
      <c r="AG393" s="265">
        <v>44923</v>
      </c>
      <c r="AH393" s="265">
        <v>44924</v>
      </c>
      <c r="AI393" s="265">
        <v>44925</v>
      </c>
      <c r="AJ393" s="265">
        <v>44926</v>
      </c>
    </row>
    <row r="394" spans="4:36" ht="15" customHeight="1" x14ac:dyDescent="0.35">
      <c r="D394" s="421" t="s">
        <v>3179</v>
      </c>
      <c r="E394" s="421"/>
      <c r="F394" s="10" t="s">
        <v>3166</v>
      </c>
      <c r="G394" s="485" t="s">
        <v>3261</v>
      </c>
      <c r="H394" s="10" t="s">
        <v>3166</v>
      </c>
      <c r="I394" s="485" t="s">
        <v>3180</v>
      </c>
      <c r="J394" s="10" t="s">
        <v>3166</v>
      </c>
      <c r="K394" s="10" t="s">
        <v>3166</v>
      </c>
      <c r="L394" s="10" t="s">
        <v>3166</v>
      </c>
      <c r="M394" s="10" t="s">
        <v>3166</v>
      </c>
      <c r="N394" s="485" t="s">
        <v>3261</v>
      </c>
      <c r="O394" s="10" t="s">
        <v>3166</v>
      </c>
      <c r="P394" s="493" t="s">
        <v>3180</v>
      </c>
      <c r="Q394" s="493" t="s">
        <v>3262</v>
      </c>
      <c r="R394" s="10" t="s">
        <v>3166</v>
      </c>
      <c r="S394" s="10" t="s">
        <v>3166</v>
      </c>
      <c r="T394" s="10" t="s">
        <v>3166</v>
      </c>
    </row>
    <row r="395" spans="4:36" x14ac:dyDescent="0.35">
      <c r="D395" s="421" t="s">
        <v>3206</v>
      </c>
      <c r="E395" s="421"/>
      <c r="F395" s="10" t="s">
        <v>3166</v>
      </c>
      <c r="G395" s="485"/>
      <c r="H395" s="10" t="s">
        <v>3166</v>
      </c>
      <c r="I395" s="485"/>
      <c r="J395" s="10" t="s">
        <v>3166</v>
      </c>
      <c r="K395" s="10" t="s">
        <v>3166</v>
      </c>
      <c r="L395" s="10" t="s">
        <v>3166</v>
      </c>
      <c r="M395" s="10" t="s">
        <v>3166</v>
      </c>
      <c r="N395" s="485"/>
      <c r="O395" s="10" t="s">
        <v>3166</v>
      </c>
      <c r="P395" s="485"/>
      <c r="Q395" s="485"/>
      <c r="R395" s="10" t="s">
        <v>3167</v>
      </c>
      <c r="S395" s="10" t="s">
        <v>3167</v>
      </c>
      <c r="T395" s="10" t="s">
        <v>3166</v>
      </c>
    </row>
    <row r="396" spans="4:36" x14ac:dyDescent="0.35">
      <c r="D396" s="421" t="s">
        <v>3207</v>
      </c>
      <c r="E396" s="421"/>
      <c r="F396" s="10" t="s">
        <v>3166</v>
      </c>
      <c r="G396" s="485"/>
      <c r="H396" s="10" t="s">
        <v>3166</v>
      </c>
      <c r="I396" s="485"/>
      <c r="J396" s="10" t="s">
        <v>3166</v>
      </c>
      <c r="K396" s="10" t="s">
        <v>3166</v>
      </c>
      <c r="L396" s="10" t="s">
        <v>3166</v>
      </c>
      <c r="M396" s="10" t="s">
        <v>3166</v>
      </c>
      <c r="N396" s="485"/>
      <c r="O396" s="10" t="s">
        <v>3166</v>
      </c>
      <c r="P396" s="485"/>
      <c r="Q396" s="485"/>
      <c r="R396" s="10" t="s">
        <v>3166</v>
      </c>
      <c r="S396" s="10" t="s">
        <v>3166</v>
      </c>
      <c r="T396" s="10" t="s">
        <v>3166</v>
      </c>
    </row>
    <row r="397" spans="4:36" x14ac:dyDescent="0.35">
      <c r="D397" s="421" t="s">
        <v>3208</v>
      </c>
      <c r="E397" s="421"/>
      <c r="F397" s="10" t="s">
        <v>3166</v>
      </c>
      <c r="G397" s="485"/>
      <c r="H397" s="10" t="s">
        <v>3167</v>
      </c>
      <c r="I397" s="485"/>
      <c r="J397" s="10" t="s">
        <v>3167</v>
      </c>
      <c r="K397" s="10" t="s">
        <v>3167</v>
      </c>
      <c r="L397" s="10" t="s">
        <v>3166</v>
      </c>
      <c r="M397" s="10" t="s">
        <v>3166</v>
      </c>
      <c r="N397" s="485"/>
      <c r="O397" s="10" t="s">
        <v>3166</v>
      </c>
      <c r="P397" s="485"/>
      <c r="Q397" s="485"/>
      <c r="R397" s="10" t="s">
        <v>3167</v>
      </c>
      <c r="S397" s="10" t="s">
        <v>3166</v>
      </c>
      <c r="T397" s="10" t="s">
        <v>3166</v>
      </c>
    </row>
    <row r="398" spans="4:36" x14ac:dyDescent="0.35">
      <c r="D398" s="421" t="s">
        <v>3165</v>
      </c>
      <c r="E398" s="421"/>
      <c r="F398" s="10" t="s">
        <v>3167</v>
      </c>
      <c r="G398" s="485"/>
      <c r="H398" s="10" t="s">
        <v>3167</v>
      </c>
      <c r="I398" s="485"/>
      <c r="J398" s="10" t="s">
        <v>3166</v>
      </c>
      <c r="K398" s="10" t="s">
        <v>3167</v>
      </c>
      <c r="L398" s="10" t="s">
        <v>3167</v>
      </c>
      <c r="M398" s="10" t="s">
        <v>3166</v>
      </c>
      <c r="N398" s="485"/>
      <c r="O398" s="10" t="s">
        <v>3167</v>
      </c>
      <c r="P398" s="485"/>
      <c r="Q398" s="485"/>
      <c r="R398" s="10" t="s">
        <v>3166</v>
      </c>
      <c r="S398" s="10" t="s">
        <v>3167</v>
      </c>
      <c r="T398" s="10" t="s">
        <v>3167</v>
      </c>
    </row>
    <row r="399" spans="4:36" x14ac:dyDescent="0.35">
      <c r="D399" s="421" t="s">
        <v>3169</v>
      </c>
      <c r="E399" s="421"/>
      <c r="F399" s="10" t="s">
        <v>3167</v>
      </c>
      <c r="G399" s="485"/>
      <c r="H399" s="10" t="s">
        <v>3166</v>
      </c>
      <c r="I399" s="485"/>
      <c r="J399" s="10" t="s">
        <v>3167</v>
      </c>
      <c r="K399" s="10" t="s">
        <v>3167</v>
      </c>
      <c r="L399" s="10" t="s">
        <v>3167</v>
      </c>
      <c r="M399" s="10" t="s">
        <v>3166</v>
      </c>
      <c r="N399" s="485"/>
      <c r="O399" s="10" t="s">
        <v>3167</v>
      </c>
      <c r="P399" s="485"/>
      <c r="Q399" s="485"/>
      <c r="R399" s="10" t="s">
        <v>3167</v>
      </c>
      <c r="S399" s="10" t="s">
        <v>3166</v>
      </c>
      <c r="T399" s="10" t="s">
        <v>3167</v>
      </c>
    </row>
    <row r="400" spans="4:36" x14ac:dyDescent="0.35">
      <c r="D400" s="421" t="s">
        <v>3170</v>
      </c>
      <c r="E400" s="421"/>
      <c r="F400" s="10" t="s">
        <v>3166</v>
      </c>
      <c r="G400" s="485"/>
      <c r="H400" s="10" t="s">
        <v>3167</v>
      </c>
      <c r="I400" s="485"/>
      <c r="J400" s="10" t="s">
        <v>3167</v>
      </c>
      <c r="K400" s="10" t="s">
        <v>3166</v>
      </c>
      <c r="L400" s="10" t="s">
        <v>3167</v>
      </c>
      <c r="M400" s="10" t="s">
        <v>3166</v>
      </c>
      <c r="N400" s="485"/>
      <c r="O400" s="10" t="s">
        <v>3166</v>
      </c>
      <c r="P400" s="485"/>
      <c r="Q400" s="485"/>
      <c r="R400" s="10" t="s">
        <v>3166</v>
      </c>
      <c r="S400" s="10" t="s">
        <v>3166</v>
      </c>
      <c r="T400" s="10" t="s">
        <v>3166</v>
      </c>
    </row>
    <row r="401" spans="4:20" x14ac:dyDescent="0.35">
      <c r="D401" s="421" t="s">
        <v>3171</v>
      </c>
      <c r="E401" s="421"/>
      <c r="F401" s="10" t="s">
        <v>3166</v>
      </c>
      <c r="G401" s="485"/>
      <c r="H401" s="10" t="s">
        <v>3166</v>
      </c>
      <c r="I401" s="485"/>
      <c r="J401" s="10" t="s">
        <v>3166</v>
      </c>
      <c r="K401" s="10" t="s">
        <v>3166</v>
      </c>
      <c r="L401" s="10" t="s">
        <v>3167</v>
      </c>
      <c r="M401" s="10" t="s">
        <v>3166</v>
      </c>
      <c r="N401" s="485"/>
      <c r="O401" s="10" t="s">
        <v>3166</v>
      </c>
      <c r="P401" s="485"/>
      <c r="Q401" s="485"/>
      <c r="R401" s="10" t="s">
        <v>3166</v>
      </c>
      <c r="S401" s="10" t="s">
        <v>3166</v>
      </c>
      <c r="T401" s="10" t="s">
        <v>3166</v>
      </c>
    </row>
    <row r="402" spans="4:20" x14ac:dyDescent="0.35">
      <c r="D402" s="421" t="s">
        <v>3172</v>
      </c>
      <c r="E402" s="421"/>
      <c r="F402" s="10" t="s">
        <v>3166</v>
      </c>
      <c r="G402" s="485"/>
      <c r="H402" s="10" t="s">
        <v>3167</v>
      </c>
      <c r="I402" s="485"/>
      <c r="J402" s="10" t="s">
        <v>3167</v>
      </c>
      <c r="K402" s="10" t="s">
        <v>3167</v>
      </c>
      <c r="L402" s="10" t="s">
        <v>3167</v>
      </c>
      <c r="M402" s="10" t="s">
        <v>3166</v>
      </c>
      <c r="N402" s="485"/>
      <c r="O402" s="10" t="s">
        <v>3166</v>
      </c>
      <c r="P402" s="485"/>
      <c r="Q402" s="485"/>
      <c r="R402" s="10" t="s">
        <v>3167</v>
      </c>
      <c r="S402" s="10" t="s">
        <v>3166</v>
      </c>
      <c r="T402" s="10" t="s">
        <v>3167</v>
      </c>
    </row>
    <row r="403" spans="4:20" x14ac:dyDescent="0.35">
      <c r="D403" s="44" t="s">
        <v>3188</v>
      </c>
      <c r="E403" s="44"/>
      <c r="F403" s="10" t="s">
        <v>3166</v>
      </c>
      <c r="G403" s="485"/>
      <c r="H403" s="10" t="s">
        <v>3166</v>
      </c>
      <c r="I403" s="485"/>
      <c r="J403" s="10" t="s">
        <v>3166</v>
      </c>
      <c r="K403" s="10" t="s">
        <v>3166</v>
      </c>
      <c r="L403" s="10" t="s">
        <v>3166</v>
      </c>
      <c r="M403" s="10" t="s">
        <v>3166</v>
      </c>
      <c r="N403" s="485"/>
      <c r="O403" s="10" t="s">
        <v>3166</v>
      </c>
      <c r="P403" s="485"/>
      <c r="Q403" s="485"/>
      <c r="R403" s="10" t="s">
        <v>3166</v>
      </c>
      <c r="S403" s="10" t="s">
        <v>3166</v>
      </c>
      <c r="T403" s="10" t="s">
        <v>3167</v>
      </c>
    </row>
    <row r="404" spans="4:20" x14ac:dyDescent="0.35">
      <c r="D404" s="421" t="s">
        <v>17</v>
      </c>
      <c r="E404" s="421"/>
      <c r="F404" s="10" t="s">
        <v>3167</v>
      </c>
      <c r="G404" s="485"/>
      <c r="H404" s="10" t="s">
        <v>3166</v>
      </c>
      <c r="I404" s="485"/>
      <c r="J404" s="10" t="s">
        <v>3167</v>
      </c>
      <c r="K404" s="10" t="s">
        <v>3166</v>
      </c>
      <c r="L404" s="10" t="s">
        <v>3166</v>
      </c>
      <c r="M404" s="10" t="s">
        <v>3166</v>
      </c>
      <c r="N404" s="485"/>
      <c r="O404" s="10" t="s">
        <v>3166</v>
      </c>
      <c r="P404" s="485"/>
      <c r="Q404" s="485"/>
      <c r="R404" s="10" t="s">
        <v>3166</v>
      </c>
      <c r="S404" s="10" t="s">
        <v>3166</v>
      </c>
      <c r="T404" s="10" t="s">
        <v>3166</v>
      </c>
    </row>
    <row r="405" spans="4:20" x14ac:dyDescent="0.35">
      <c r="D405" s="422" t="s">
        <v>3173</v>
      </c>
      <c r="E405" s="10" t="s">
        <v>3174</v>
      </c>
      <c r="F405" s="10" t="s">
        <v>3167</v>
      </c>
      <c r="G405" s="485"/>
      <c r="H405" s="10" t="s">
        <v>3167</v>
      </c>
      <c r="I405" s="485"/>
      <c r="J405" s="10" t="s">
        <v>3167</v>
      </c>
      <c r="K405" s="10" t="s">
        <v>3167</v>
      </c>
      <c r="L405" s="10" t="s">
        <v>3167</v>
      </c>
      <c r="M405" s="10" t="s">
        <v>3166</v>
      </c>
      <c r="N405" s="485"/>
      <c r="O405" s="10" t="s">
        <v>3167</v>
      </c>
      <c r="P405" s="485"/>
      <c r="Q405" s="485"/>
      <c r="R405" s="10" t="s">
        <v>3167</v>
      </c>
      <c r="S405" s="10" t="s">
        <v>3167</v>
      </c>
      <c r="T405" s="10" t="s">
        <v>3167</v>
      </c>
    </row>
    <row r="406" spans="4:20" x14ac:dyDescent="0.35">
      <c r="D406" s="422"/>
      <c r="E406" s="10" t="s">
        <v>3178</v>
      </c>
      <c r="F406" s="10" t="s">
        <v>3166</v>
      </c>
      <c r="G406" s="485"/>
      <c r="H406" s="10" t="s">
        <v>3167</v>
      </c>
      <c r="I406" s="485"/>
      <c r="J406" s="10" t="s">
        <v>3166</v>
      </c>
      <c r="K406" s="10" t="s">
        <v>3167</v>
      </c>
      <c r="L406" s="10" t="s">
        <v>3167</v>
      </c>
      <c r="M406" s="10" t="s">
        <v>3166</v>
      </c>
      <c r="N406" s="485"/>
      <c r="O406" s="10" t="s">
        <v>3167</v>
      </c>
      <c r="P406" s="485"/>
      <c r="Q406" s="485"/>
      <c r="R406" s="10" t="s">
        <v>3167</v>
      </c>
      <c r="S406" s="10" t="s">
        <v>3167</v>
      </c>
      <c r="T406" s="10" t="s">
        <v>3167</v>
      </c>
    </row>
    <row r="407" spans="4:20" x14ac:dyDescent="0.35">
      <c r="D407" s="422"/>
      <c r="E407" s="10" t="s">
        <v>3176</v>
      </c>
      <c r="F407" s="10" t="s">
        <v>3166</v>
      </c>
      <c r="G407" s="485"/>
      <c r="H407" s="10" t="s">
        <v>3167</v>
      </c>
      <c r="I407" s="485"/>
      <c r="J407" s="10" t="s">
        <v>3167</v>
      </c>
      <c r="K407" s="10" t="s">
        <v>3167</v>
      </c>
      <c r="L407" s="10" t="s">
        <v>3167</v>
      </c>
      <c r="M407" s="10" t="s">
        <v>3166</v>
      </c>
      <c r="N407" s="485"/>
      <c r="O407" s="10" t="s">
        <v>3167</v>
      </c>
      <c r="P407" s="485"/>
      <c r="Q407" s="485"/>
      <c r="R407" s="10" t="s">
        <v>3167</v>
      </c>
      <c r="S407" s="10" t="s">
        <v>3167</v>
      </c>
      <c r="T407" s="10" t="s">
        <v>3167</v>
      </c>
    </row>
    <row r="412" spans="4:20" x14ac:dyDescent="0.35">
      <c r="D412" s="425" t="s">
        <v>3164</v>
      </c>
      <c r="E412" s="425"/>
      <c r="F412" s="10" t="s">
        <v>3263</v>
      </c>
      <c r="H412" t="s">
        <v>3264</v>
      </c>
      <c r="I412" t="s">
        <v>3265</v>
      </c>
      <c r="J412" t="s">
        <v>3266</v>
      </c>
    </row>
    <row r="413" spans="4:20" x14ac:dyDescent="0.35">
      <c r="D413" s="421" t="s">
        <v>3179</v>
      </c>
      <c r="E413" s="421"/>
      <c r="F413" s="10" t="s">
        <v>3167</v>
      </c>
    </row>
    <row r="414" spans="4:20" x14ac:dyDescent="0.35">
      <c r="D414" s="421" t="s">
        <v>3206</v>
      </c>
      <c r="E414" s="421"/>
      <c r="F414" s="10" t="s">
        <v>3166</v>
      </c>
    </row>
    <row r="415" spans="4:20" x14ac:dyDescent="0.35">
      <c r="D415" s="421" t="s">
        <v>3207</v>
      </c>
      <c r="E415" s="421"/>
      <c r="F415" s="10" t="s">
        <v>3166</v>
      </c>
    </row>
    <row r="416" spans="4:20" x14ac:dyDescent="0.35">
      <c r="D416" s="421" t="s">
        <v>3208</v>
      </c>
      <c r="E416" s="421"/>
      <c r="F416" s="10" t="s">
        <v>3167</v>
      </c>
    </row>
    <row r="417" spans="4:36" x14ac:dyDescent="0.35">
      <c r="D417" s="421" t="s">
        <v>3165</v>
      </c>
      <c r="E417" s="421"/>
      <c r="F417" s="10" t="s">
        <v>3167</v>
      </c>
    </row>
    <row r="418" spans="4:36" x14ac:dyDescent="0.35">
      <c r="D418" s="421" t="s">
        <v>3169</v>
      </c>
      <c r="E418" s="421"/>
      <c r="F418" s="10" t="s">
        <v>3166</v>
      </c>
    </row>
    <row r="419" spans="4:36" x14ac:dyDescent="0.35">
      <c r="D419" s="421" t="s">
        <v>3170</v>
      </c>
      <c r="E419" s="421"/>
      <c r="F419" s="10" t="s">
        <v>3167</v>
      </c>
    </row>
    <row r="420" spans="4:36" x14ac:dyDescent="0.35">
      <c r="D420" s="421" t="s">
        <v>3171</v>
      </c>
      <c r="E420" s="421"/>
      <c r="F420" s="10" t="s">
        <v>3166</v>
      </c>
    </row>
    <row r="421" spans="4:36" x14ac:dyDescent="0.35">
      <c r="D421" s="421" t="s">
        <v>3172</v>
      </c>
      <c r="E421" s="421"/>
      <c r="F421" s="10" t="s">
        <v>3167</v>
      </c>
    </row>
    <row r="422" spans="4:36" x14ac:dyDescent="0.35">
      <c r="D422" s="44" t="s">
        <v>3188</v>
      </c>
      <c r="E422" s="44"/>
      <c r="F422" s="10" t="s">
        <v>3166</v>
      </c>
    </row>
    <row r="423" spans="4:36" x14ac:dyDescent="0.35">
      <c r="D423" s="421" t="s">
        <v>17</v>
      </c>
      <c r="E423" s="421"/>
      <c r="F423" s="10" t="s">
        <v>3167</v>
      </c>
    </row>
    <row r="424" spans="4:36" x14ac:dyDescent="0.35">
      <c r="D424" s="422" t="s">
        <v>3173</v>
      </c>
      <c r="E424" s="10" t="s">
        <v>3174</v>
      </c>
      <c r="F424" s="10" t="s">
        <v>3167</v>
      </c>
    </row>
    <row r="425" spans="4:36" x14ac:dyDescent="0.35">
      <c r="D425" s="422"/>
      <c r="E425" s="10" t="s">
        <v>3178</v>
      </c>
      <c r="F425" s="10" t="s">
        <v>3167</v>
      </c>
    </row>
    <row r="426" spans="4:36" x14ac:dyDescent="0.35">
      <c r="D426" s="422"/>
      <c r="E426" s="10" t="s">
        <v>3176</v>
      </c>
      <c r="F426" s="10" t="s">
        <v>3167</v>
      </c>
    </row>
    <row r="428" spans="4:36" x14ac:dyDescent="0.35">
      <c r="D428" s="425" t="s">
        <v>3164</v>
      </c>
      <c r="E428" s="425"/>
      <c r="F428" s="26">
        <v>44949</v>
      </c>
      <c r="G428" s="26">
        <v>44950</v>
      </c>
      <c r="H428" s="26">
        <v>44951</v>
      </c>
      <c r="I428" s="26">
        <v>44952</v>
      </c>
      <c r="J428" s="26">
        <v>44953</v>
      </c>
      <c r="K428" s="26">
        <v>44954</v>
      </c>
      <c r="L428" s="26">
        <v>44955</v>
      </c>
      <c r="M428" s="26">
        <v>44956</v>
      </c>
      <c r="N428" s="26">
        <v>44957</v>
      </c>
      <c r="O428" s="26">
        <v>44958</v>
      </c>
      <c r="P428" s="26">
        <v>44959</v>
      </c>
      <c r="Q428" s="26">
        <v>44960</v>
      </c>
      <c r="R428" s="26">
        <v>44961</v>
      </c>
      <c r="S428" s="26">
        <v>44962</v>
      </c>
      <c r="T428" s="26">
        <v>44963</v>
      </c>
      <c r="U428" s="26">
        <v>44964</v>
      </c>
      <c r="V428" s="26">
        <v>44965</v>
      </c>
      <c r="W428" s="26">
        <v>44966</v>
      </c>
      <c r="X428" s="26">
        <v>44967</v>
      </c>
      <c r="Y428" s="26">
        <v>44968</v>
      </c>
      <c r="Z428" s="26">
        <v>44973</v>
      </c>
      <c r="AA428" s="26">
        <v>44974</v>
      </c>
      <c r="AB428" s="26">
        <v>44975</v>
      </c>
      <c r="AC428" s="26">
        <v>44976</v>
      </c>
      <c r="AD428" s="26">
        <v>44977</v>
      </c>
      <c r="AE428" s="26">
        <v>44978</v>
      </c>
      <c r="AF428" s="26">
        <v>44979</v>
      </c>
      <c r="AG428" s="26">
        <v>44980</v>
      </c>
      <c r="AH428" s="26">
        <v>44981</v>
      </c>
      <c r="AI428" s="26">
        <v>44982</v>
      </c>
      <c r="AJ428" s="26">
        <v>44983</v>
      </c>
    </row>
    <row r="429" spans="4:36" ht="15" customHeight="1" x14ac:dyDescent="0.35">
      <c r="D429" s="10" t="s">
        <v>3267</v>
      </c>
      <c r="E429" s="10"/>
      <c r="F429" s="10" t="s">
        <v>3167</v>
      </c>
      <c r="G429" s="10" t="s">
        <v>3167</v>
      </c>
      <c r="H429" s="10" t="s">
        <v>3167</v>
      </c>
      <c r="I429" s="428" t="s">
        <v>3268</v>
      </c>
      <c r="J429" s="10" t="s">
        <v>3167</v>
      </c>
      <c r="K429" s="10" t="s">
        <v>3167</v>
      </c>
      <c r="L429" s="10" t="s">
        <v>3167</v>
      </c>
      <c r="M429" s="10" t="s">
        <v>3167</v>
      </c>
      <c r="N429" s="496" t="s">
        <v>3180</v>
      </c>
      <c r="O429" s="10" t="s">
        <v>3167</v>
      </c>
      <c r="P429" s="10" t="s">
        <v>3167</v>
      </c>
      <c r="Q429" s="10" t="s">
        <v>3167</v>
      </c>
      <c r="R429" s="10" t="s">
        <v>3167</v>
      </c>
      <c r="S429" s="428" t="s">
        <v>3180</v>
      </c>
      <c r="T429" s="10" t="s">
        <v>3166</v>
      </c>
      <c r="U429" s="10" t="s">
        <v>3166</v>
      </c>
      <c r="V429" s="10" t="s">
        <v>3167</v>
      </c>
      <c r="W429" s="10" t="s">
        <v>3166</v>
      </c>
      <c r="X429" s="428" t="s">
        <v>3269</v>
      </c>
      <c r="Y429" s="10" t="s">
        <v>3166</v>
      </c>
      <c r="Z429" s="10" t="s">
        <v>3167</v>
      </c>
      <c r="AA429" s="10" t="s">
        <v>3167</v>
      </c>
      <c r="AB429" s="428" t="s">
        <v>3270</v>
      </c>
      <c r="AC429" s="428" t="s">
        <v>3180</v>
      </c>
      <c r="AD429" s="10" t="s">
        <v>3167</v>
      </c>
      <c r="AE429" s="10" t="s">
        <v>3167</v>
      </c>
      <c r="AF429" s="10" t="s">
        <v>3167</v>
      </c>
      <c r="AI429" s="10" t="s">
        <v>3167</v>
      </c>
    </row>
    <row r="430" spans="4:36" x14ac:dyDescent="0.35">
      <c r="D430" s="421" t="s">
        <v>3179</v>
      </c>
      <c r="E430" s="421"/>
      <c r="F430" s="10" t="s">
        <v>3166</v>
      </c>
      <c r="G430" s="10" t="s">
        <v>3166</v>
      </c>
      <c r="H430" s="10" t="s">
        <v>3166</v>
      </c>
      <c r="I430" s="428"/>
      <c r="J430" s="10" t="s">
        <v>3166</v>
      </c>
      <c r="K430" s="10" t="s">
        <v>3166</v>
      </c>
      <c r="L430" s="10" t="s">
        <v>3166</v>
      </c>
      <c r="M430" s="10" t="s">
        <v>3166</v>
      </c>
      <c r="N430" s="496"/>
      <c r="O430" s="10" t="s">
        <v>3166</v>
      </c>
      <c r="P430" s="10" t="s">
        <v>3166</v>
      </c>
      <c r="Q430" s="10" t="s">
        <v>3166</v>
      </c>
      <c r="R430" s="10" t="s">
        <v>3166</v>
      </c>
      <c r="S430" s="428"/>
      <c r="T430" s="10" t="s">
        <v>3166</v>
      </c>
      <c r="U430" s="10" t="s">
        <v>3166</v>
      </c>
      <c r="V430" s="10" t="s">
        <v>3166</v>
      </c>
      <c r="W430" s="10" t="s">
        <v>3166</v>
      </c>
      <c r="X430" s="428"/>
      <c r="Y430" s="10" t="s">
        <v>3166</v>
      </c>
      <c r="Z430" s="10" t="s">
        <v>3167</v>
      </c>
      <c r="AA430" s="10" t="s">
        <v>3167</v>
      </c>
      <c r="AB430" s="428"/>
      <c r="AC430" s="428"/>
      <c r="AD430" s="10" t="s">
        <v>3167</v>
      </c>
      <c r="AE430" s="10" t="s">
        <v>3167</v>
      </c>
      <c r="AF430" s="10" t="s">
        <v>3167</v>
      </c>
      <c r="AI430" s="10" t="s">
        <v>3166</v>
      </c>
    </row>
    <row r="431" spans="4:36" x14ac:dyDescent="0.35">
      <c r="D431" s="421" t="s">
        <v>3206</v>
      </c>
      <c r="E431" s="421"/>
      <c r="F431" s="10" t="s">
        <v>3166</v>
      </c>
      <c r="G431" s="10" t="s">
        <v>3167</v>
      </c>
      <c r="H431" s="10" t="s">
        <v>3166</v>
      </c>
      <c r="I431" s="428"/>
      <c r="J431" s="10" t="s">
        <v>3166</v>
      </c>
      <c r="K431" s="10" t="s">
        <v>3167</v>
      </c>
      <c r="L431" s="10" t="s">
        <v>3167</v>
      </c>
      <c r="M431" s="10" t="s">
        <v>3167</v>
      </c>
      <c r="N431" s="496"/>
      <c r="O431" s="10" t="s">
        <v>3166</v>
      </c>
      <c r="P431" s="10" t="s">
        <v>3166</v>
      </c>
      <c r="Q431" s="10" t="s">
        <v>3166</v>
      </c>
      <c r="R431" s="10" t="s">
        <v>3166</v>
      </c>
      <c r="S431" s="428"/>
      <c r="T431" s="10" t="s">
        <v>3166</v>
      </c>
      <c r="U431" s="10" t="s">
        <v>3167</v>
      </c>
      <c r="V431" s="10" t="s">
        <v>3167</v>
      </c>
      <c r="W431" s="10" t="s">
        <v>3166</v>
      </c>
      <c r="X431" s="428"/>
      <c r="Y431" s="10" t="s">
        <v>3166</v>
      </c>
      <c r="Z431" s="10" t="s">
        <v>3166</v>
      </c>
      <c r="AA431" s="10" t="s">
        <v>3166</v>
      </c>
      <c r="AB431" s="428"/>
      <c r="AC431" s="428"/>
      <c r="AD431" s="10" t="s">
        <v>3166</v>
      </c>
      <c r="AE431" s="10" t="s">
        <v>3166</v>
      </c>
      <c r="AF431" s="10" t="s">
        <v>3166</v>
      </c>
      <c r="AI431" s="10" t="s">
        <v>3166</v>
      </c>
    </row>
    <row r="432" spans="4:36" x14ac:dyDescent="0.35">
      <c r="D432" s="421" t="s">
        <v>3207</v>
      </c>
      <c r="E432" s="421"/>
      <c r="F432" s="10" t="s">
        <v>3166</v>
      </c>
      <c r="G432" s="10" t="s">
        <v>3166</v>
      </c>
      <c r="H432" s="10" t="s">
        <v>3166</v>
      </c>
      <c r="I432" s="428"/>
      <c r="J432" s="10" t="s">
        <v>3166</v>
      </c>
      <c r="K432" s="10" t="s">
        <v>3166</v>
      </c>
      <c r="L432" s="10" t="s">
        <v>3271</v>
      </c>
      <c r="M432" s="10" t="s">
        <v>3166</v>
      </c>
      <c r="N432" s="496"/>
      <c r="O432" s="10" t="s">
        <v>3166</v>
      </c>
      <c r="P432" s="10" t="s">
        <v>3166</v>
      </c>
      <c r="Q432" s="10" t="s">
        <v>3166</v>
      </c>
      <c r="R432" s="10" t="s">
        <v>3166</v>
      </c>
      <c r="S432" s="428"/>
      <c r="T432" s="10" t="s">
        <v>3166</v>
      </c>
      <c r="U432" s="10" t="s">
        <v>3166</v>
      </c>
      <c r="V432" s="10" t="s">
        <v>3166</v>
      </c>
      <c r="W432" s="10" t="s">
        <v>3166</v>
      </c>
      <c r="X432" s="428"/>
      <c r="Y432" s="10" t="s">
        <v>3166</v>
      </c>
      <c r="Z432" s="10" t="s">
        <v>3166</v>
      </c>
      <c r="AA432" s="10" t="s">
        <v>3166</v>
      </c>
      <c r="AB432" s="428"/>
      <c r="AC432" s="428"/>
      <c r="AD432" s="10" t="s">
        <v>3166</v>
      </c>
      <c r="AE432" s="10" t="s">
        <v>3166</v>
      </c>
      <c r="AF432" s="10" t="s">
        <v>3166</v>
      </c>
      <c r="AI432" s="10" t="s">
        <v>3166</v>
      </c>
    </row>
    <row r="433" spans="4:80" x14ac:dyDescent="0.35">
      <c r="D433" s="421" t="s">
        <v>3208</v>
      </c>
      <c r="E433" s="421"/>
      <c r="F433" s="10" t="s">
        <v>3166</v>
      </c>
      <c r="G433" s="10" t="s">
        <v>3166</v>
      </c>
      <c r="H433" s="10" t="s">
        <v>3167</v>
      </c>
      <c r="I433" s="428"/>
      <c r="J433" s="10" t="s">
        <v>3166</v>
      </c>
      <c r="K433" s="10" t="s">
        <v>3166</v>
      </c>
      <c r="L433" s="10" t="s">
        <v>3166</v>
      </c>
      <c r="M433" s="10" t="s">
        <v>3166</v>
      </c>
      <c r="N433" s="496"/>
      <c r="O433" s="10" t="s">
        <v>3166</v>
      </c>
      <c r="P433" s="10" t="s">
        <v>3166</v>
      </c>
      <c r="Q433" s="10" t="s">
        <v>3166</v>
      </c>
      <c r="R433" s="10" t="s">
        <v>3166</v>
      </c>
      <c r="S433" s="428"/>
      <c r="T433" s="10" t="s">
        <v>3166</v>
      </c>
      <c r="U433" s="10" t="s">
        <v>3166</v>
      </c>
      <c r="V433" s="10" t="s">
        <v>3166</v>
      </c>
      <c r="W433" s="10" t="s">
        <v>3166</v>
      </c>
      <c r="X433" s="428"/>
      <c r="Y433" s="10" t="s">
        <v>3166</v>
      </c>
      <c r="Z433" s="10" t="s">
        <v>3166</v>
      </c>
      <c r="AA433" s="10" t="s">
        <v>3166</v>
      </c>
      <c r="AB433" s="428"/>
      <c r="AC433" s="428"/>
      <c r="AD433" s="10" t="s">
        <v>3166</v>
      </c>
      <c r="AE433" s="10" t="s">
        <v>3166</v>
      </c>
      <c r="AF433" s="10" t="s">
        <v>3166</v>
      </c>
      <c r="AI433" s="10" t="s">
        <v>3166</v>
      </c>
    </row>
    <row r="434" spans="4:80" x14ac:dyDescent="0.35">
      <c r="D434" s="421" t="s">
        <v>3165</v>
      </c>
      <c r="E434" s="421"/>
      <c r="F434" s="10" t="s">
        <v>3166</v>
      </c>
      <c r="G434" s="10" t="s">
        <v>3166</v>
      </c>
      <c r="H434" s="10" t="s">
        <v>3166</v>
      </c>
      <c r="I434" s="428"/>
      <c r="J434" s="10" t="s">
        <v>3166</v>
      </c>
      <c r="K434" s="10" t="s">
        <v>3166</v>
      </c>
      <c r="L434" s="10" t="s">
        <v>3166</v>
      </c>
      <c r="M434" s="10" t="s">
        <v>3167</v>
      </c>
      <c r="N434" s="496"/>
      <c r="O434" s="10" t="s">
        <v>3166</v>
      </c>
      <c r="P434" s="10" t="s">
        <v>3167</v>
      </c>
      <c r="Q434" s="10" t="s">
        <v>3166</v>
      </c>
      <c r="R434" s="10" t="s">
        <v>3167</v>
      </c>
      <c r="S434" s="428"/>
      <c r="T434" s="10" t="s">
        <v>3167</v>
      </c>
      <c r="U434" s="10" t="s">
        <v>3167</v>
      </c>
      <c r="V434" s="10" t="s">
        <v>3167</v>
      </c>
      <c r="W434" s="10" t="s">
        <v>3167</v>
      </c>
      <c r="X434" s="428"/>
      <c r="Y434" s="10" t="s">
        <v>3167</v>
      </c>
      <c r="Z434" s="10" t="s">
        <v>3167</v>
      </c>
      <c r="AA434" s="10" t="s">
        <v>3167</v>
      </c>
      <c r="AB434" s="428"/>
      <c r="AC434" s="428"/>
      <c r="AD434" s="10" t="s">
        <v>3167</v>
      </c>
      <c r="AE434" s="10" t="s">
        <v>3167</v>
      </c>
      <c r="AF434" s="10" t="s">
        <v>3167</v>
      </c>
      <c r="AI434" s="10" t="s">
        <v>3167</v>
      </c>
    </row>
    <row r="435" spans="4:80" x14ac:dyDescent="0.35">
      <c r="D435" s="421" t="s">
        <v>3169</v>
      </c>
      <c r="E435" s="421"/>
      <c r="F435" s="10" t="s">
        <v>3167</v>
      </c>
      <c r="G435" s="10" t="s">
        <v>3166</v>
      </c>
      <c r="H435" s="10" t="s">
        <v>3166</v>
      </c>
      <c r="I435" s="428"/>
      <c r="J435" s="10" t="s">
        <v>3166</v>
      </c>
      <c r="K435" s="10" t="s">
        <v>3166</v>
      </c>
      <c r="L435" s="10" t="s">
        <v>3271</v>
      </c>
      <c r="M435" s="10" t="s">
        <v>3167</v>
      </c>
      <c r="N435" s="496"/>
      <c r="O435" s="10" t="s">
        <v>3167</v>
      </c>
      <c r="P435" s="10" t="s">
        <v>3167</v>
      </c>
      <c r="Q435" s="10" t="s">
        <v>3166</v>
      </c>
      <c r="R435" s="10" t="s">
        <v>3166</v>
      </c>
      <c r="S435" s="428"/>
      <c r="T435" s="10" t="s">
        <v>3166</v>
      </c>
      <c r="U435" s="10" t="s">
        <v>3167</v>
      </c>
      <c r="V435" s="10" t="s">
        <v>3167</v>
      </c>
      <c r="W435" s="10" t="s">
        <v>3166</v>
      </c>
      <c r="X435" s="428"/>
      <c r="Y435" s="10" t="s">
        <v>3166</v>
      </c>
      <c r="Z435" s="10" t="s">
        <v>3167</v>
      </c>
      <c r="AA435" s="10" t="s">
        <v>3167</v>
      </c>
      <c r="AB435" s="428"/>
      <c r="AC435" s="428"/>
      <c r="AD435" s="10" t="s">
        <v>3167</v>
      </c>
      <c r="AE435" s="10" t="s">
        <v>3167</v>
      </c>
      <c r="AF435" s="10" t="s">
        <v>3167</v>
      </c>
      <c r="AI435" s="10" t="s">
        <v>3166</v>
      </c>
    </row>
    <row r="436" spans="4:80" x14ac:dyDescent="0.35">
      <c r="D436" s="421" t="s">
        <v>3170</v>
      </c>
      <c r="E436" s="421"/>
      <c r="F436" s="10" t="s">
        <v>3166</v>
      </c>
      <c r="G436" s="10" t="s">
        <v>3166</v>
      </c>
      <c r="H436" s="10" t="s">
        <v>3166</v>
      </c>
      <c r="I436" s="428"/>
      <c r="J436" s="10" t="s">
        <v>3166</v>
      </c>
      <c r="K436" s="10" t="s">
        <v>3166</v>
      </c>
      <c r="L436" s="10" t="s">
        <v>3166</v>
      </c>
      <c r="M436" s="10" t="s">
        <v>3167</v>
      </c>
      <c r="N436" s="496"/>
      <c r="O436" s="10" t="s">
        <v>3167</v>
      </c>
      <c r="P436" s="10" t="s">
        <v>3167</v>
      </c>
      <c r="Q436" s="10" t="s">
        <v>3166</v>
      </c>
      <c r="R436" s="10" t="s">
        <v>3166</v>
      </c>
      <c r="S436" s="428"/>
      <c r="T436" s="10" t="s">
        <v>3166</v>
      </c>
      <c r="U436" s="10" t="s">
        <v>3166</v>
      </c>
      <c r="V436" s="10" t="s">
        <v>3166</v>
      </c>
      <c r="W436" s="10" t="s">
        <v>3167</v>
      </c>
      <c r="X436" s="428"/>
      <c r="Y436" s="10" t="s">
        <v>3167</v>
      </c>
      <c r="Z436" s="10" t="s">
        <v>3166</v>
      </c>
      <c r="AA436" s="10" t="s">
        <v>3166</v>
      </c>
      <c r="AB436" s="428"/>
      <c r="AC436" s="428"/>
      <c r="AD436" s="10" t="s">
        <v>3166</v>
      </c>
      <c r="AE436" s="10" t="s">
        <v>3166</v>
      </c>
      <c r="AF436" s="10" t="s">
        <v>3166</v>
      </c>
      <c r="AI436" s="10" t="s">
        <v>3166</v>
      </c>
    </row>
    <row r="437" spans="4:80" x14ac:dyDescent="0.35">
      <c r="D437" s="421" t="s">
        <v>3171</v>
      </c>
      <c r="E437" s="421"/>
      <c r="F437" s="10" t="s">
        <v>3166</v>
      </c>
      <c r="G437" s="10" t="s">
        <v>3166</v>
      </c>
      <c r="H437" s="10" t="s">
        <v>3166</v>
      </c>
      <c r="I437" s="428"/>
      <c r="J437" s="10" t="s">
        <v>3166</v>
      </c>
      <c r="K437" s="10" t="s">
        <v>3166</v>
      </c>
      <c r="L437" s="10" t="s">
        <v>3166</v>
      </c>
      <c r="M437" s="10" t="s">
        <v>3167</v>
      </c>
      <c r="N437" s="496"/>
      <c r="O437" s="10" t="s">
        <v>3166</v>
      </c>
      <c r="P437" s="10" t="s">
        <v>3166</v>
      </c>
      <c r="Q437" s="10" t="s">
        <v>3166</v>
      </c>
      <c r="R437" s="10" t="s">
        <v>3166</v>
      </c>
      <c r="S437" s="428"/>
      <c r="T437" s="10" t="s">
        <v>3166</v>
      </c>
      <c r="U437" s="10" t="s">
        <v>3167</v>
      </c>
      <c r="V437" s="10" t="s">
        <v>3166</v>
      </c>
      <c r="W437" s="10" t="s">
        <v>3166</v>
      </c>
      <c r="X437" s="428"/>
      <c r="Y437" s="10" t="s">
        <v>3166</v>
      </c>
      <c r="Z437" s="10" t="s">
        <v>3166</v>
      </c>
      <c r="AA437" s="10" t="s">
        <v>3166</v>
      </c>
      <c r="AB437" s="428"/>
      <c r="AC437" s="428"/>
      <c r="AD437" s="10" t="s">
        <v>3166</v>
      </c>
      <c r="AE437" s="10" t="s">
        <v>3166</v>
      </c>
      <c r="AF437" s="10" t="s">
        <v>3166</v>
      </c>
      <c r="AI437" s="10" t="s">
        <v>3166</v>
      </c>
    </row>
    <row r="438" spans="4:80" x14ac:dyDescent="0.35">
      <c r="D438" s="421" t="s">
        <v>3172</v>
      </c>
      <c r="E438" s="421"/>
      <c r="F438" s="10" t="s">
        <v>3166</v>
      </c>
      <c r="G438" s="10" t="s">
        <v>3167</v>
      </c>
      <c r="H438" s="10" t="s">
        <v>3166</v>
      </c>
      <c r="I438" s="428"/>
      <c r="J438" s="10" t="s">
        <v>3166</v>
      </c>
      <c r="K438" s="10" t="s">
        <v>3166</v>
      </c>
      <c r="L438" s="10" t="s">
        <v>3166</v>
      </c>
      <c r="M438" s="10" t="s">
        <v>3167</v>
      </c>
      <c r="N438" s="496"/>
      <c r="O438" s="10" t="s">
        <v>3167</v>
      </c>
      <c r="P438" s="10" t="s">
        <v>3167</v>
      </c>
      <c r="Q438" s="10" t="s">
        <v>3167</v>
      </c>
      <c r="R438" s="10" t="s">
        <v>3167</v>
      </c>
      <c r="S438" s="428"/>
      <c r="T438" s="10" t="s">
        <v>3166</v>
      </c>
      <c r="U438" s="10" t="s">
        <v>3167</v>
      </c>
      <c r="V438" s="10" t="s">
        <v>3167</v>
      </c>
      <c r="W438" s="10" t="s">
        <v>3166</v>
      </c>
      <c r="X438" s="428"/>
      <c r="Y438" s="10" t="s">
        <v>3166</v>
      </c>
      <c r="Z438" s="10" t="s">
        <v>3167</v>
      </c>
      <c r="AA438" s="10" t="s">
        <v>3167</v>
      </c>
      <c r="AB438" s="428"/>
      <c r="AC438" s="428"/>
      <c r="AD438" s="10" t="s">
        <v>3167</v>
      </c>
      <c r="AE438" s="10" t="s">
        <v>3167</v>
      </c>
      <c r="AF438" s="10" t="s">
        <v>3167</v>
      </c>
      <c r="AI438" s="10" t="s">
        <v>3166</v>
      </c>
    </row>
    <row r="439" spans="4:80" x14ac:dyDescent="0.35">
      <c r="D439" s="44" t="s">
        <v>3188</v>
      </c>
      <c r="E439" s="44"/>
      <c r="F439" s="10" t="s">
        <v>3166</v>
      </c>
      <c r="G439" s="10" t="s">
        <v>3166</v>
      </c>
      <c r="H439" s="10" t="s">
        <v>3166</v>
      </c>
      <c r="I439" s="428"/>
      <c r="J439" s="10" t="s">
        <v>3166</v>
      </c>
      <c r="K439" s="10" t="s">
        <v>3166</v>
      </c>
      <c r="L439" s="10" t="s">
        <v>3166</v>
      </c>
      <c r="M439" s="10" t="s">
        <v>3166</v>
      </c>
      <c r="N439" s="496"/>
      <c r="O439" s="10" t="s">
        <v>3167</v>
      </c>
      <c r="P439" s="10" t="s">
        <v>3166</v>
      </c>
      <c r="Q439" s="10" t="s">
        <v>3166</v>
      </c>
      <c r="R439" s="10" t="s">
        <v>3166</v>
      </c>
      <c r="S439" s="428"/>
      <c r="T439" s="10" t="s">
        <v>3166</v>
      </c>
      <c r="U439" s="10" t="s">
        <v>3166</v>
      </c>
      <c r="V439" s="10" t="s">
        <v>3166</v>
      </c>
      <c r="W439" s="10" t="s">
        <v>3167</v>
      </c>
      <c r="X439" s="428"/>
      <c r="Y439" s="10" t="s">
        <v>3166</v>
      </c>
      <c r="Z439" s="10" t="s">
        <v>3167</v>
      </c>
      <c r="AA439" s="10" t="s">
        <v>3167</v>
      </c>
      <c r="AB439" s="428"/>
      <c r="AC439" s="428"/>
      <c r="AD439" s="10" t="s">
        <v>3167</v>
      </c>
      <c r="AE439" s="10" t="s">
        <v>3167</v>
      </c>
      <c r="AF439" s="10" t="s">
        <v>3166</v>
      </c>
      <c r="AI439" s="10" t="s">
        <v>3166</v>
      </c>
    </row>
    <row r="440" spans="4:80" x14ac:dyDescent="0.35">
      <c r="D440" s="421" t="s">
        <v>17</v>
      </c>
      <c r="E440" s="421"/>
      <c r="F440" s="10" t="s">
        <v>3166</v>
      </c>
      <c r="G440" s="10" t="s">
        <v>3167</v>
      </c>
      <c r="H440" s="10" t="s">
        <v>3166</v>
      </c>
      <c r="I440" s="428"/>
      <c r="J440" s="10" t="s">
        <v>3166</v>
      </c>
      <c r="K440" s="10" t="s">
        <v>3166</v>
      </c>
      <c r="L440" s="10" t="s">
        <v>3166</v>
      </c>
      <c r="M440" s="10" t="s">
        <v>3166</v>
      </c>
      <c r="N440" s="496"/>
      <c r="O440" s="10" t="s">
        <v>3166</v>
      </c>
      <c r="P440" s="10" t="s">
        <v>3167</v>
      </c>
      <c r="Q440" s="10" t="s">
        <v>3166</v>
      </c>
      <c r="R440" s="10" t="s">
        <v>3166</v>
      </c>
      <c r="S440" s="428"/>
      <c r="T440" s="10" t="s">
        <v>3166</v>
      </c>
      <c r="U440" s="10" t="s">
        <v>3167</v>
      </c>
      <c r="V440" s="10" t="s">
        <v>3166</v>
      </c>
      <c r="W440" s="10" t="s">
        <v>3167</v>
      </c>
      <c r="X440" s="428"/>
      <c r="Y440" s="10" t="s">
        <v>3166</v>
      </c>
      <c r="Z440" s="10" t="s">
        <v>3167</v>
      </c>
      <c r="AA440" s="10" t="s">
        <v>3167</v>
      </c>
      <c r="AB440" s="428"/>
      <c r="AC440" s="428"/>
      <c r="AD440" s="10" t="s">
        <v>3167</v>
      </c>
      <c r="AE440" s="10" t="s">
        <v>3167</v>
      </c>
      <c r="AF440" s="10" t="s">
        <v>3167</v>
      </c>
      <c r="AI440" s="10" t="s">
        <v>3166</v>
      </c>
    </row>
    <row r="441" spans="4:80" x14ac:dyDescent="0.35">
      <c r="D441" s="422" t="s">
        <v>3173</v>
      </c>
      <c r="E441" s="10" t="s">
        <v>3174</v>
      </c>
      <c r="F441" s="10" t="s">
        <v>3166</v>
      </c>
      <c r="G441" s="10" t="s">
        <v>3167</v>
      </c>
      <c r="H441" s="10" t="s">
        <v>3167</v>
      </c>
      <c r="I441" s="428"/>
      <c r="J441" s="10" t="s">
        <v>3166</v>
      </c>
      <c r="K441" s="10" t="s">
        <v>3167</v>
      </c>
      <c r="L441" s="10" t="s">
        <v>3166</v>
      </c>
      <c r="M441" s="10" t="s">
        <v>3167</v>
      </c>
      <c r="N441" s="496"/>
      <c r="O441" s="10" t="s">
        <v>3166</v>
      </c>
      <c r="P441" s="10" t="s">
        <v>3167</v>
      </c>
      <c r="Q441" s="10" t="s">
        <v>3166</v>
      </c>
      <c r="R441" s="10" t="s">
        <v>3166</v>
      </c>
      <c r="S441" s="428"/>
      <c r="T441" s="10" t="s">
        <v>3166</v>
      </c>
      <c r="U441" s="10" t="s">
        <v>3166</v>
      </c>
      <c r="V441" s="10" t="s">
        <v>3166</v>
      </c>
      <c r="W441" s="10" t="s">
        <v>3166</v>
      </c>
      <c r="X441" s="428"/>
      <c r="Y441" s="10" t="s">
        <v>3166</v>
      </c>
      <c r="Z441" s="10" t="s">
        <v>3167</v>
      </c>
      <c r="AA441" s="10" t="s">
        <v>3167</v>
      </c>
      <c r="AB441" s="428"/>
      <c r="AC441" s="428"/>
      <c r="AD441" s="10" t="s">
        <v>3167</v>
      </c>
      <c r="AE441" s="10" t="s">
        <v>3167</v>
      </c>
      <c r="AF441" s="10" t="s">
        <v>3167</v>
      </c>
      <c r="AI441" s="10" t="s">
        <v>3167</v>
      </c>
    </row>
    <row r="442" spans="4:80" x14ac:dyDescent="0.35">
      <c r="D442" s="422"/>
      <c r="E442" s="10" t="s">
        <v>3178</v>
      </c>
      <c r="F442" s="10" t="s">
        <v>3167</v>
      </c>
      <c r="G442" s="10" t="s">
        <v>3167</v>
      </c>
      <c r="H442" s="10" t="s">
        <v>3166</v>
      </c>
      <c r="I442" s="428"/>
      <c r="J442" s="10" t="s">
        <v>3166</v>
      </c>
      <c r="K442" s="10" t="s">
        <v>3166</v>
      </c>
      <c r="L442" s="10" t="s">
        <v>3166</v>
      </c>
      <c r="M442" s="10" t="s">
        <v>3166</v>
      </c>
      <c r="N442" s="496"/>
      <c r="O442" s="10" t="s">
        <v>3167</v>
      </c>
      <c r="P442" s="10" t="s">
        <v>3167</v>
      </c>
      <c r="Q442" s="10" t="s">
        <v>3166</v>
      </c>
      <c r="R442" s="10" t="s">
        <v>3167</v>
      </c>
      <c r="S442" s="428"/>
      <c r="T442" s="10" t="s">
        <v>3167</v>
      </c>
      <c r="U442" s="10" t="s">
        <v>3167</v>
      </c>
      <c r="V442" s="10" t="s">
        <v>3167</v>
      </c>
      <c r="W442" s="10" t="s">
        <v>3167</v>
      </c>
      <c r="X442" s="428"/>
      <c r="Y442" s="10" t="s">
        <v>3166</v>
      </c>
      <c r="Z442" s="10" t="s">
        <v>3167</v>
      </c>
      <c r="AA442" s="10" t="s">
        <v>3167</v>
      </c>
      <c r="AB442" s="428"/>
      <c r="AC442" s="428"/>
      <c r="AD442" s="10" t="s">
        <v>3167</v>
      </c>
      <c r="AE442" s="10" t="s">
        <v>3167</v>
      </c>
      <c r="AF442" s="10" t="s">
        <v>3167</v>
      </c>
      <c r="AI442" s="10" t="s">
        <v>3167</v>
      </c>
    </row>
    <row r="443" spans="4:80" x14ac:dyDescent="0.35">
      <c r="D443" s="422"/>
      <c r="E443" s="10" t="s">
        <v>3176</v>
      </c>
      <c r="F443" s="10" t="s">
        <v>3167</v>
      </c>
      <c r="G443" s="10" t="s">
        <v>3167</v>
      </c>
      <c r="H443" s="10" t="s">
        <v>3166</v>
      </c>
      <c r="I443" s="428"/>
      <c r="J443" s="10" t="s">
        <v>3166</v>
      </c>
      <c r="K443" s="10" t="s">
        <v>3166</v>
      </c>
      <c r="L443" s="10" t="s">
        <v>3166</v>
      </c>
      <c r="M443" s="10" t="s">
        <v>3167</v>
      </c>
      <c r="N443" s="496"/>
      <c r="O443" s="10" t="s">
        <v>3167</v>
      </c>
      <c r="P443" s="10" t="s">
        <v>3167</v>
      </c>
      <c r="Q443" s="10" t="s">
        <v>3166</v>
      </c>
      <c r="R443" s="10" t="s">
        <v>3167</v>
      </c>
      <c r="S443" s="428"/>
      <c r="T443" s="10" t="s">
        <v>3167</v>
      </c>
      <c r="U443" s="10" t="s">
        <v>3166</v>
      </c>
      <c r="V443" s="10" t="s">
        <v>3167</v>
      </c>
      <c r="W443" s="10" t="s">
        <v>3167</v>
      </c>
      <c r="X443" s="428"/>
      <c r="Y443" s="10" t="s">
        <v>3167</v>
      </c>
      <c r="Z443" s="10" t="s">
        <v>3167</v>
      </c>
      <c r="AA443" s="10" t="s">
        <v>3167</v>
      </c>
      <c r="AB443" s="428"/>
      <c r="AC443" s="428"/>
      <c r="AD443" s="10" t="s">
        <v>3167</v>
      </c>
      <c r="AE443" s="10" t="s">
        <v>3167</v>
      </c>
      <c r="AF443" s="10" t="s">
        <v>3167</v>
      </c>
      <c r="AI443" s="10" t="s">
        <v>3167</v>
      </c>
    </row>
    <row r="445" spans="4:80" x14ac:dyDescent="0.35">
      <c r="D445" s="425" t="s">
        <v>3164</v>
      </c>
      <c r="E445" s="425"/>
      <c r="F445" s="10"/>
      <c r="G445" s="10"/>
      <c r="H445" s="10"/>
      <c r="I445" s="10"/>
      <c r="J445" s="10"/>
      <c r="K445" s="10"/>
      <c r="L445" s="10"/>
      <c r="M445" s="10"/>
      <c r="N445" s="10"/>
      <c r="O445" s="26">
        <v>44985</v>
      </c>
      <c r="P445" s="26">
        <v>44986</v>
      </c>
      <c r="Q445" s="26">
        <v>44987</v>
      </c>
      <c r="R445" s="26">
        <v>44988</v>
      </c>
      <c r="S445" s="26">
        <v>44989</v>
      </c>
      <c r="T445" s="26">
        <v>44990</v>
      </c>
      <c r="U445" s="26">
        <v>44991</v>
      </c>
      <c r="V445" s="26">
        <v>44992</v>
      </c>
      <c r="W445" s="35">
        <v>44993</v>
      </c>
      <c r="X445" s="26">
        <v>44994</v>
      </c>
      <c r="Y445" s="26">
        <v>44995</v>
      </c>
      <c r="Z445" s="26">
        <v>44996</v>
      </c>
      <c r="AA445" s="26">
        <v>44997</v>
      </c>
      <c r="AB445" s="26">
        <v>44998</v>
      </c>
      <c r="AC445" s="26">
        <v>44999</v>
      </c>
      <c r="AD445" s="26">
        <v>45000</v>
      </c>
      <c r="AE445" s="26">
        <v>45001</v>
      </c>
      <c r="AF445" s="26">
        <v>45002</v>
      </c>
      <c r="AG445" s="26">
        <v>45003</v>
      </c>
      <c r="AH445" s="26">
        <v>45004</v>
      </c>
      <c r="AI445" s="26">
        <v>45005</v>
      </c>
      <c r="AJ445" s="26">
        <v>45006</v>
      </c>
      <c r="AK445" s="26">
        <v>45007</v>
      </c>
      <c r="AL445" s="26">
        <v>45008</v>
      </c>
      <c r="AM445" s="26">
        <v>45009</v>
      </c>
      <c r="AN445" s="26">
        <v>45010</v>
      </c>
      <c r="AO445" s="26">
        <v>45011</v>
      </c>
      <c r="AP445" s="26">
        <v>45012</v>
      </c>
      <c r="AQ445" s="26">
        <v>45013</v>
      </c>
      <c r="AR445" s="26">
        <v>45014</v>
      </c>
      <c r="AS445" s="26">
        <v>45015</v>
      </c>
      <c r="AT445" s="26">
        <v>45016</v>
      </c>
      <c r="AU445" s="26">
        <v>45017</v>
      </c>
      <c r="AV445" s="26">
        <v>45018</v>
      </c>
      <c r="AW445" s="26">
        <v>45019</v>
      </c>
      <c r="AX445" s="26">
        <v>45020</v>
      </c>
      <c r="AY445" s="26">
        <v>45021</v>
      </c>
      <c r="AZ445" s="26">
        <v>45022</v>
      </c>
      <c r="BA445" s="26">
        <v>45023</v>
      </c>
      <c r="BB445" s="26">
        <v>45024</v>
      </c>
      <c r="BC445" s="26">
        <v>45025</v>
      </c>
      <c r="BD445" s="26">
        <v>45026</v>
      </c>
      <c r="BE445" s="26">
        <v>45027</v>
      </c>
      <c r="BF445" s="26">
        <v>45028</v>
      </c>
      <c r="BG445" s="26">
        <v>45029</v>
      </c>
      <c r="BH445" s="26">
        <v>45030</v>
      </c>
      <c r="BI445" s="26">
        <v>45031</v>
      </c>
      <c r="BJ445" s="26">
        <v>45032</v>
      </c>
      <c r="BK445" s="26">
        <v>45033</v>
      </c>
      <c r="BL445" s="26">
        <v>45034</v>
      </c>
      <c r="BM445" s="26">
        <v>45035</v>
      </c>
      <c r="BN445" s="26">
        <v>45036</v>
      </c>
      <c r="BO445" s="26">
        <v>45037</v>
      </c>
      <c r="BP445" s="26">
        <v>45038</v>
      </c>
      <c r="BQ445" s="26">
        <v>45039</v>
      </c>
      <c r="BR445" s="26">
        <v>45040</v>
      </c>
      <c r="BS445" s="26">
        <v>45041</v>
      </c>
      <c r="BT445" s="26">
        <v>45042</v>
      </c>
      <c r="BU445" s="26">
        <v>45043</v>
      </c>
      <c r="BV445" s="26">
        <v>45044</v>
      </c>
      <c r="BW445" s="26">
        <v>45045</v>
      </c>
      <c r="BX445" s="26">
        <v>45046</v>
      </c>
      <c r="BY445" s="26">
        <v>45047</v>
      </c>
      <c r="BZ445" s="26">
        <v>45048</v>
      </c>
      <c r="CA445" s="26">
        <v>45049</v>
      </c>
      <c r="CB445" s="26">
        <v>45050</v>
      </c>
    </row>
    <row r="446" spans="4:80" x14ac:dyDescent="0.35">
      <c r="D446" s="10" t="s">
        <v>3267</v>
      </c>
      <c r="E446" s="10"/>
      <c r="F446" s="10"/>
      <c r="G446" s="10"/>
      <c r="H446" s="10"/>
      <c r="I446" s="10"/>
      <c r="J446" s="10"/>
      <c r="K446" s="10"/>
      <c r="L446" s="10"/>
      <c r="M446" s="10"/>
      <c r="N446" s="10"/>
      <c r="O446" s="10" t="s">
        <v>3167</v>
      </c>
      <c r="P446" s="10" t="s">
        <v>3167</v>
      </c>
      <c r="Q446" s="10" t="s">
        <v>3167</v>
      </c>
      <c r="R446" s="10" t="s">
        <v>3167</v>
      </c>
      <c r="S446" s="36" t="s">
        <v>3167</v>
      </c>
      <c r="T446" s="428" t="s">
        <v>3180</v>
      </c>
      <c r="U446" s="10" t="s">
        <v>3167</v>
      </c>
      <c r="V446" s="10" t="s">
        <v>3166</v>
      </c>
      <c r="W446" s="428" t="s">
        <v>3180</v>
      </c>
      <c r="X446" s="10" t="s">
        <v>3167</v>
      </c>
      <c r="Z446" t="s">
        <v>3166</v>
      </c>
      <c r="AA446" s="428" t="s">
        <v>3180</v>
      </c>
      <c r="AB446" s="10" t="s">
        <v>3166</v>
      </c>
      <c r="AC446" s="10" t="s">
        <v>3167</v>
      </c>
      <c r="AD446" s="10" t="s">
        <v>3167</v>
      </c>
      <c r="AE446" s="10" t="s">
        <v>3167</v>
      </c>
      <c r="AF446" s="428" t="s">
        <v>3272</v>
      </c>
      <c r="AG446" s="10" t="s">
        <v>3167</v>
      </c>
      <c r="AH446" s="428" t="s">
        <v>3180</v>
      </c>
      <c r="AI446" t="s">
        <v>3167</v>
      </c>
      <c r="AJ446" t="s">
        <v>3167</v>
      </c>
      <c r="AK446" t="s">
        <v>3167</v>
      </c>
      <c r="AL446" t="s">
        <v>3166</v>
      </c>
      <c r="AM446" s="426" t="s">
        <v>3273</v>
      </c>
      <c r="AN446" t="s">
        <v>3167</v>
      </c>
      <c r="AO446" s="426" t="s">
        <v>3180</v>
      </c>
      <c r="AP446" t="s">
        <v>3167</v>
      </c>
      <c r="AQ446" t="s">
        <v>3166</v>
      </c>
      <c r="AV446" s="423" t="s">
        <v>3180</v>
      </c>
      <c r="AW446" t="s">
        <v>3166</v>
      </c>
      <c r="AX446" t="s">
        <v>3166</v>
      </c>
      <c r="AY446" t="s">
        <v>3166</v>
      </c>
      <c r="BG446" t="s">
        <v>3166</v>
      </c>
      <c r="BH446" t="s">
        <v>3167</v>
      </c>
      <c r="BI446" t="s">
        <v>3167</v>
      </c>
      <c r="BK446" t="s">
        <v>3166</v>
      </c>
      <c r="BL446" s="494" t="s">
        <v>6259</v>
      </c>
      <c r="BM446" t="s">
        <v>3167</v>
      </c>
    </row>
    <row r="447" spans="4:80" x14ac:dyDescent="0.35">
      <c r="D447" s="421" t="s">
        <v>3179</v>
      </c>
      <c r="E447" s="421"/>
      <c r="F447" s="10"/>
      <c r="G447" s="10"/>
      <c r="H447" s="10"/>
      <c r="I447" s="10"/>
      <c r="J447" s="10"/>
      <c r="K447" s="10"/>
      <c r="L447" s="10"/>
      <c r="M447" s="10"/>
      <c r="N447" s="10"/>
      <c r="O447" s="10" t="s">
        <v>3166</v>
      </c>
      <c r="P447" s="10" t="s">
        <v>3166</v>
      </c>
      <c r="Q447" s="10" t="s">
        <v>3166</v>
      </c>
      <c r="R447" s="10" t="s">
        <v>3166</v>
      </c>
      <c r="S447" s="36" t="s">
        <v>3166</v>
      </c>
      <c r="T447" s="428"/>
      <c r="U447" s="10" t="s">
        <v>3166</v>
      </c>
      <c r="V447" s="10" t="s">
        <v>3166</v>
      </c>
      <c r="W447" s="428"/>
      <c r="X447" s="10" t="s">
        <v>3166</v>
      </c>
      <c r="AA447" s="428"/>
      <c r="AB447" s="10" t="s">
        <v>3167</v>
      </c>
      <c r="AC447" s="10" t="s">
        <v>3166</v>
      </c>
      <c r="AD447" s="10" t="s">
        <v>3167</v>
      </c>
      <c r="AE447" s="10" t="s">
        <v>3167</v>
      </c>
      <c r="AF447" s="428"/>
      <c r="AG447" s="10" t="s">
        <v>3167</v>
      </c>
      <c r="AH447" s="428"/>
      <c r="AI447" t="s">
        <v>3166</v>
      </c>
      <c r="AJ447" t="s">
        <v>3166</v>
      </c>
      <c r="AK447" t="s">
        <v>3166</v>
      </c>
      <c r="AL447" t="s">
        <v>3167</v>
      </c>
      <c r="AM447" s="427"/>
      <c r="AN447" t="s">
        <v>3167</v>
      </c>
      <c r="AO447" s="427"/>
      <c r="AP447" t="s">
        <v>3166</v>
      </c>
      <c r="AQ447" t="s">
        <v>3166</v>
      </c>
      <c r="AV447" s="424"/>
      <c r="AW447" t="s">
        <v>3167</v>
      </c>
      <c r="AX447" t="s">
        <v>3166</v>
      </c>
      <c r="AY447" t="s">
        <v>3166</v>
      </c>
      <c r="BG447" t="s">
        <v>3166</v>
      </c>
      <c r="BH447" t="s">
        <v>3166</v>
      </c>
      <c r="BI447" t="s">
        <v>3166</v>
      </c>
      <c r="BK447" t="s">
        <v>3166</v>
      </c>
      <c r="BL447" s="495"/>
      <c r="BM447" t="s">
        <v>3166</v>
      </c>
    </row>
    <row r="448" spans="4:80" x14ac:dyDescent="0.35">
      <c r="D448" s="421" t="s">
        <v>3206</v>
      </c>
      <c r="E448" s="421"/>
      <c r="F448" s="10"/>
      <c r="G448" s="10"/>
      <c r="H448" s="10"/>
      <c r="I448" s="10"/>
      <c r="J448" s="10"/>
      <c r="K448" s="10"/>
      <c r="L448" s="10"/>
      <c r="M448" s="10"/>
      <c r="N448" s="10"/>
      <c r="O448" s="10" t="s">
        <v>3166</v>
      </c>
      <c r="P448" s="10" t="s">
        <v>3166</v>
      </c>
      <c r="Q448" s="10" t="s">
        <v>3166</v>
      </c>
      <c r="R448" s="10" t="s">
        <v>3166</v>
      </c>
      <c r="S448" s="36" t="s">
        <v>3166</v>
      </c>
      <c r="T448" s="428"/>
      <c r="U448" s="10" t="s">
        <v>3166</v>
      </c>
      <c r="V448" s="10" t="s">
        <v>3166</v>
      </c>
      <c r="W448" s="428"/>
      <c r="X448" s="10" t="s">
        <v>3166</v>
      </c>
      <c r="AA448" s="428"/>
      <c r="AB448" s="10" t="s">
        <v>3166</v>
      </c>
      <c r="AC448" s="10" t="s">
        <v>3166</v>
      </c>
      <c r="AD448" s="10" t="s">
        <v>3167</v>
      </c>
      <c r="AE448" s="10" t="s">
        <v>3166</v>
      </c>
      <c r="AF448" s="428"/>
      <c r="AG448" s="10" t="s">
        <v>3166</v>
      </c>
      <c r="AH448" s="428"/>
      <c r="AI448" t="s">
        <v>3166</v>
      </c>
      <c r="AJ448" t="s">
        <v>3167</v>
      </c>
      <c r="AK448" t="s">
        <v>3167</v>
      </c>
      <c r="AL448" t="s">
        <v>3166</v>
      </c>
      <c r="AM448" s="427"/>
      <c r="AN448" t="s">
        <v>3166</v>
      </c>
      <c r="AO448" s="427"/>
      <c r="AP448" t="s">
        <v>3166</v>
      </c>
      <c r="AQ448" t="s">
        <v>3166</v>
      </c>
      <c r="AV448" s="424"/>
      <c r="AW448" t="s">
        <v>3166</v>
      </c>
      <c r="AX448" t="s">
        <v>3166</v>
      </c>
      <c r="AY448" t="s">
        <v>3166</v>
      </c>
      <c r="BG448" t="s">
        <v>3166</v>
      </c>
      <c r="BI448" t="s">
        <v>3166</v>
      </c>
      <c r="BK448" t="s">
        <v>3166</v>
      </c>
      <c r="BL448" s="495"/>
      <c r="BM448" t="s">
        <v>3166</v>
      </c>
    </row>
    <row r="449" spans="4:65" x14ac:dyDescent="0.35">
      <c r="D449" s="421" t="s">
        <v>3207</v>
      </c>
      <c r="E449" s="421"/>
      <c r="F449" s="10"/>
      <c r="G449" s="10"/>
      <c r="H449" s="10"/>
      <c r="I449" s="10"/>
      <c r="J449" s="10"/>
      <c r="K449" s="10"/>
      <c r="L449" s="10"/>
      <c r="M449" s="10"/>
      <c r="N449" s="10"/>
      <c r="O449" s="10" t="s">
        <v>3166</v>
      </c>
      <c r="P449" s="10" t="s">
        <v>3166</v>
      </c>
      <c r="Q449" s="10" t="s">
        <v>3166</v>
      </c>
      <c r="R449" s="10" t="s">
        <v>3166</v>
      </c>
      <c r="S449" s="36" t="s">
        <v>3166</v>
      </c>
      <c r="T449" s="428"/>
      <c r="U449" s="10" t="s">
        <v>3166</v>
      </c>
      <c r="V449" s="10" t="s">
        <v>3166</v>
      </c>
      <c r="W449" s="428"/>
      <c r="X449" s="10" t="s">
        <v>3166</v>
      </c>
      <c r="AA449" s="428"/>
      <c r="AB449" s="10" t="s">
        <v>3166</v>
      </c>
      <c r="AC449" s="10" t="s">
        <v>3166</v>
      </c>
      <c r="AD449" s="10" t="s">
        <v>3166</v>
      </c>
      <c r="AE449" s="10" t="s">
        <v>3166</v>
      </c>
      <c r="AF449" s="428"/>
      <c r="AG449" s="10" t="s">
        <v>3166</v>
      </c>
      <c r="AH449" s="428"/>
      <c r="AI449" t="s">
        <v>3166</v>
      </c>
      <c r="AJ449" t="s">
        <v>3166</v>
      </c>
      <c r="AK449" t="s">
        <v>3167</v>
      </c>
      <c r="AL449" t="s">
        <v>3166</v>
      </c>
      <c r="AM449" s="427"/>
      <c r="AN449" t="s">
        <v>3166</v>
      </c>
      <c r="AO449" s="427"/>
      <c r="AP449" t="s">
        <v>3166</v>
      </c>
      <c r="AQ449" t="s">
        <v>3166</v>
      </c>
      <c r="AV449" s="424"/>
      <c r="AW449" t="s">
        <v>3166</v>
      </c>
      <c r="AX449" t="s">
        <v>3166</v>
      </c>
      <c r="AY449" t="s">
        <v>3166</v>
      </c>
      <c r="BG449" t="s">
        <v>3166</v>
      </c>
      <c r="BI449" t="s">
        <v>3166</v>
      </c>
      <c r="BK449" t="s">
        <v>3166</v>
      </c>
      <c r="BL449" s="495"/>
      <c r="BM449" t="s">
        <v>3166</v>
      </c>
    </row>
    <row r="450" spans="4:65" x14ac:dyDescent="0.35">
      <c r="D450" s="421" t="s">
        <v>3208</v>
      </c>
      <c r="E450" s="421"/>
      <c r="F450" s="10"/>
      <c r="G450" s="10"/>
      <c r="H450" s="10"/>
      <c r="I450" s="10"/>
      <c r="J450" s="10"/>
      <c r="K450" s="10"/>
      <c r="L450" s="10"/>
      <c r="M450" s="10"/>
      <c r="N450" s="10"/>
      <c r="O450" s="10" t="s">
        <v>3166</v>
      </c>
      <c r="P450" s="10" t="s">
        <v>3166</v>
      </c>
      <c r="Q450" s="10" t="s">
        <v>3166</v>
      </c>
      <c r="R450" s="10" t="s">
        <v>3166</v>
      </c>
      <c r="S450" s="36" t="s">
        <v>3166</v>
      </c>
      <c r="T450" s="428"/>
      <c r="U450" s="10" t="s">
        <v>3166</v>
      </c>
      <c r="V450" s="10" t="s">
        <v>3166</v>
      </c>
      <c r="W450" s="428"/>
      <c r="X450" s="10" t="s">
        <v>3166</v>
      </c>
      <c r="AA450" s="428"/>
      <c r="AB450" s="10" t="s">
        <v>3166</v>
      </c>
      <c r="AC450" s="10" t="s">
        <v>3166</v>
      </c>
      <c r="AD450" s="10" t="s">
        <v>3167</v>
      </c>
      <c r="AE450" s="10" t="s">
        <v>3166</v>
      </c>
      <c r="AF450" s="428"/>
      <c r="AG450" s="10" t="s">
        <v>3166</v>
      </c>
      <c r="AH450" s="428"/>
      <c r="AI450" t="s">
        <v>3166</v>
      </c>
      <c r="AJ450" t="s">
        <v>3166</v>
      </c>
      <c r="AK450" t="s">
        <v>3166</v>
      </c>
      <c r="AL450" t="s">
        <v>3166</v>
      </c>
      <c r="AM450" s="427"/>
      <c r="AN450" t="s">
        <v>3166</v>
      </c>
      <c r="AO450" s="427"/>
      <c r="AP450" t="s">
        <v>3166</v>
      </c>
      <c r="AQ450" t="s">
        <v>3166</v>
      </c>
      <c r="AV450" s="424"/>
      <c r="AW450" t="s">
        <v>3166</v>
      </c>
      <c r="AX450" t="s">
        <v>3166</v>
      </c>
      <c r="AY450" t="s">
        <v>3166</v>
      </c>
      <c r="BG450" t="s">
        <v>3166</v>
      </c>
      <c r="BI450" t="s">
        <v>3166</v>
      </c>
      <c r="BK450" t="s">
        <v>3166</v>
      </c>
      <c r="BL450" s="495"/>
      <c r="BM450" t="s">
        <v>3166</v>
      </c>
    </row>
    <row r="451" spans="4:65" x14ac:dyDescent="0.35">
      <c r="D451" s="421" t="s">
        <v>3165</v>
      </c>
      <c r="E451" s="421"/>
      <c r="F451" s="10"/>
      <c r="G451" s="10"/>
      <c r="H451" s="10"/>
      <c r="I451" s="10"/>
      <c r="J451" s="10"/>
      <c r="K451" s="10"/>
      <c r="L451" s="10"/>
      <c r="M451" s="10"/>
      <c r="N451" s="10"/>
      <c r="O451" s="10" t="s">
        <v>3167</v>
      </c>
      <c r="P451" s="10" t="s">
        <v>3167</v>
      </c>
      <c r="Q451" s="10" t="s">
        <v>3167</v>
      </c>
      <c r="R451" s="10" t="s">
        <v>3167</v>
      </c>
      <c r="S451" s="36" t="s">
        <v>3166</v>
      </c>
      <c r="T451" s="428"/>
      <c r="U451" s="10" t="s">
        <v>3166</v>
      </c>
      <c r="V451" s="10" t="s">
        <v>3167</v>
      </c>
      <c r="W451" s="428"/>
      <c r="X451" s="10" t="s">
        <v>3167</v>
      </c>
      <c r="AA451" s="428"/>
      <c r="AB451" s="10" t="s">
        <v>3167</v>
      </c>
      <c r="AC451" s="10" t="s">
        <v>3167</v>
      </c>
      <c r="AD451" s="10" t="s">
        <v>3167</v>
      </c>
      <c r="AE451" s="10" t="s">
        <v>3167</v>
      </c>
      <c r="AF451" s="428"/>
      <c r="AG451" s="10" t="s">
        <v>3167</v>
      </c>
      <c r="AH451" s="428"/>
      <c r="AI451" t="s">
        <v>3167</v>
      </c>
      <c r="AJ451" t="s">
        <v>3167</v>
      </c>
      <c r="AK451" t="s">
        <v>3167</v>
      </c>
      <c r="AL451" t="s">
        <v>3167</v>
      </c>
      <c r="AM451" s="427"/>
      <c r="AN451" t="s">
        <v>3166</v>
      </c>
      <c r="AO451" s="427"/>
      <c r="AP451" t="s">
        <v>3167</v>
      </c>
      <c r="AQ451" t="s">
        <v>3167</v>
      </c>
      <c r="AV451" s="424"/>
      <c r="AW451" t="s">
        <v>3167</v>
      </c>
      <c r="AX451" t="s">
        <v>3167</v>
      </c>
      <c r="AY451" t="s">
        <v>3166</v>
      </c>
      <c r="BG451" t="s">
        <v>3166</v>
      </c>
      <c r="BI451" t="s">
        <v>3167</v>
      </c>
      <c r="BK451" t="s">
        <v>3167</v>
      </c>
      <c r="BL451" s="495"/>
      <c r="BM451" t="s">
        <v>3167</v>
      </c>
    </row>
    <row r="452" spans="4:65" x14ac:dyDescent="0.35">
      <c r="D452" s="421" t="s">
        <v>3169</v>
      </c>
      <c r="E452" s="421"/>
      <c r="F452" s="10"/>
      <c r="G452" s="10"/>
      <c r="H452" s="10"/>
      <c r="I452" s="10"/>
      <c r="J452" s="10"/>
      <c r="K452" s="10"/>
      <c r="L452" s="10"/>
      <c r="M452" s="10"/>
      <c r="N452" s="10"/>
      <c r="O452" s="10" t="s">
        <v>3166</v>
      </c>
      <c r="P452" s="10" t="s">
        <v>3166</v>
      </c>
      <c r="Q452" s="10" t="s">
        <v>3166</v>
      </c>
      <c r="R452" s="10" t="s">
        <v>3166</v>
      </c>
      <c r="S452" s="36" t="s">
        <v>3166</v>
      </c>
      <c r="T452" s="428"/>
      <c r="U452" s="10" t="s">
        <v>3167</v>
      </c>
      <c r="V452" s="10" t="s">
        <v>3166</v>
      </c>
      <c r="W452" s="428"/>
      <c r="X452" s="10" t="s">
        <v>3167</v>
      </c>
      <c r="AA452" s="428"/>
      <c r="AB452" s="10" t="s">
        <v>3167</v>
      </c>
      <c r="AC452" s="10" t="s">
        <v>3167</v>
      </c>
      <c r="AD452" s="10" t="s">
        <v>3166</v>
      </c>
      <c r="AE452" s="10" t="s">
        <v>3166</v>
      </c>
      <c r="AF452" s="428"/>
      <c r="AG452" s="10" t="s">
        <v>3167</v>
      </c>
      <c r="AH452" s="428"/>
      <c r="AI452" t="s">
        <v>3167</v>
      </c>
      <c r="AJ452" t="s">
        <v>3166</v>
      </c>
      <c r="AK452" t="s">
        <v>3167</v>
      </c>
      <c r="AL452" t="s">
        <v>3167</v>
      </c>
      <c r="AM452" s="427"/>
      <c r="AN452" t="s">
        <v>3167</v>
      </c>
      <c r="AO452" s="427"/>
      <c r="AP452" t="s">
        <v>3167</v>
      </c>
      <c r="AQ452" t="s">
        <v>3167</v>
      </c>
      <c r="AV452" s="424"/>
      <c r="AW452" t="s">
        <v>3166</v>
      </c>
      <c r="AX452" t="s">
        <v>3167</v>
      </c>
      <c r="AY452" t="s">
        <v>3167</v>
      </c>
      <c r="BG452" t="s">
        <v>3166</v>
      </c>
      <c r="BI452" t="s">
        <v>3167</v>
      </c>
      <c r="BK452" t="s">
        <v>3166</v>
      </c>
      <c r="BL452" s="495"/>
      <c r="BM452" t="s">
        <v>3166</v>
      </c>
    </row>
    <row r="453" spans="4:65" x14ac:dyDescent="0.35">
      <c r="D453" s="421" t="s">
        <v>3170</v>
      </c>
      <c r="E453" s="421"/>
      <c r="F453" s="10"/>
      <c r="G453" s="10"/>
      <c r="H453" s="10"/>
      <c r="I453" s="10"/>
      <c r="J453" s="10"/>
      <c r="K453" s="10"/>
      <c r="L453" s="10"/>
      <c r="M453" s="10"/>
      <c r="N453" s="10"/>
      <c r="O453" s="10" t="s">
        <v>3167</v>
      </c>
      <c r="P453" s="10" t="s">
        <v>3166</v>
      </c>
      <c r="Q453" s="10" t="s">
        <v>3166</v>
      </c>
      <c r="R453" s="10" t="s">
        <v>3166</v>
      </c>
      <c r="S453" s="36" t="s">
        <v>3166</v>
      </c>
      <c r="T453" s="428"/>
      <c r="U453" s="10" t="s">
        <v>3166</v>
      </c>
      <c r="V453" s="10" t="s">
        <v>3166</v>
      </c>
      <c r="W453" s="428"/>
      <c r="X453" s="10" t="s">
        <v>3166</v>
      </c>
      <c r="AA453" s="428"/>
      <c r="AB453" s="10" t="s">
        <v>3167</v>
      </c>
      <c r="AC453" s="10" t="s">
        <v>3166</v>
      </c>
      <c r="AD453" s="10" t="s">
        <v>3167</v>
      </c>
      <c r="AE453" s="10" t="s">
        <v>3167</v>
      </c>
      <c r="AF453" s="428"/>
      <c r="AG453" s="10" t="s">
        <v>3167</v>
      </c>
      <c r="AH453" s="428"/>
      <c r="AI453" t="s">
        <v>3167</v>
      </c>
      <c r="AJ453" t="s">
        <v>3167</v>
      </c>
      <c r="AK453" t="s">
        <v>3167</v>
      </c>
      <c r="AL453" t="s">
        <v>3167</v>
      </c>
      <c r="AM453" s="427"/>
      <c r="AN453" t="s">
        <v>3166</v>
      </c>
      <c r="AO453" s="427"/>
      <c r="AP453" t="s">
        <v>3166</v>
      </c>
      <c r="AQ453" t="s">
        <v>3166</v>
      </c>
      <c r="AV453" s="424"/>
      <c r="AW453" t="s">
        <v>3167</v>
      </c>
      <c r="AX453" t="s">
        <v>3167</v>
      </c>
      <c r="AY453" t="s">
        <v>3166</v>
      </c>
      <c r="BG453" t="s">
        <v>3167</v>
      </c>
      <c r="BI453" t="s">
        <v>3167</v>
      </c>
      <c r="BK453" t="s">
        <v>3167</v>
      </c>
      <c r="BL453" s="495"/>
      <c r="BM453" t="s">
        <v>3167</v>
      </c>
    </row>
    <row r="454" spans="4:65" x14ac:dyDescent="0.35">
      <c r="D454" s="421" t="s">
        <v>3171</v>
      </c>
      <c r="E454" s="421"/>
      <c r="F454" s="10"/>
      <c r="G454" s="10"/>
      <c r="H454" s="10"/>
      <c r="I454" s="10"/>
      <c r="J454" s="10"/>
      <c r="K454" s="10"/>
      <c r="L454" s="10"/>
      <c r="M454" s="10"/>
      <c r="N454" s="10"/>
      <c r="O454" s="10" t="s">
        <v>3166</v>
      </c>
      <c r="P454" s="10" t="s">
        <v>3166</v>
      </c>
      <c r="Q454" s="10" t="s">
        <v>3166</v>
      </c>
      <c r="R454" s="10" t="s">
        <v>3166</v>
      </c>
      <c r="S454" s="36" t="s">
        <v>3166</v>
      </c>
      <c r="T454" s="428"/>
      <c r="U454" s="10" t="s">
        <v>3166</v>
      </c>
      <c r="V454" s="10" t="s">
        <v>3166</v>
      </c>
      <c r="W454" s="428"/>
      <c r="X454" s="10" t="s">
        <v>3166</v>
      </c>
      <c r="AA454" s="428"/>
      <c r="AB454" s="10" t="s">
        <v>3166</v>
      </c>
      <c r="AC454" s="10" t="s">
        <v>3166</v>
      </c>
      <c r="AD454" s="10" t="s">
        <v>3166</v>
      </c>
      <c r="AE454" s="10" t="s">
        <v>3166</v>
      </c>
      <c r="AF454" s="428"/>
      <c r="AG454" s="10" t="s">
        <v>3166</v>
      </c>
      <c r="AH454" s="428"/>
      <c r="AI454" t="s">
        <v>3166</v>
      </c>
      <c r="AJ454" t="s">
        <v>3166</v>
      </c>
      <c r="AK454" t="s">
        <v>3167</v>
      </c>
      <c r="AL454" t="s">
        <v>3166</v>
      </c>
      <c r="AM454" s="427"/>
      <c r="AN454" t="s">
        <v>3166</v>
      </c>
      <c r="AO454" s="427"/>
      <c r="AP454" t="s">
        <v>3166</v>
      </c>
      <c r="AQ454" t="s">
        <v>3166</v>
      </c>
      <c r="AV454" s="424"/>
      <c r="AW454" t="s">
        <v>3166</v>
      </c>
      <c r="AX454" t="s">
        <v>3166</v>
      </c>
      <c r="AY454" t="s">
        <v>3166</v>
      </c>
      <c r="BG454" t="s">
        <v>3166</v>
      </c>
      <c r="BI454" t="s">
        <v>3166</v>
      </c>
      <c r="BK454" t="s">
        <v>3166</v>
      </c>
      <c r="BL454" s="495"/>
      <c r="BM454" t="s">
        <v>3166</v>
      </c>
    </row>
    <row r="455" spans="4:65" x14ac:dyDescent="0.35">
      <c r="D455" s="421" t="s">
        <v>3172</v>
      </c>
      <c r="E455" s="421"/>
      <c r="F455" s="10"/>
      <c r="G455" s="10"/>
      <c r="H455" s="10"/>
      <c r="I455" s="10"/>
      <c r="J455" s="10"/>
      <c r="K455" s="10"/>
      <c r="L455" s="10"/>
      <c r="M455" s="10"/>
      <c r="N455" s="10"/>
      <c r="O455" s="10" t="s">
        <v>3166</v>
      </c>
      <c r="P455" s="10" t="s">
        <v>3166</v>
      </c>
      <c r="Q455" s="10" t="s">
        <v>3166</v>
      </c>
      <c r="R455" s="10" t="s">
        <v>3167</v>
      </c>
      <c r="S455" s="36" t="s">
        <v>3166</v>
      </c>
      <c r="T455" s="428"/>
      <c r="U455" s="10" t="s">
        <v>3166</v>
      </c>
      <c r="V455" s="10" t="s">
        <v>3167</v>
      </c>
      <c r="W455" s="428"/>
      <c r="X455" s="10" t="s">
        <v>3167</v>
      </c>
      <c r="AA455" s="428"/>
      <c r="AB455" s="10" t="s">
        <v>3166</v>
      </c>
      <c r="AC455" s="10" t="s">
        <v>3167</v>
      </c>
      <c r="AD455" s="10" t="s">
        <v>3167</v>
      </c>
      <c r="AE455" s="10" t="s">
        <v>3167</v>
      </c>
      <c r="AF455" s="428"/>
      <c r="AG455" s="10" t="s">
        <v>3167</v>
      </c>
      <c r="AH455" s="428"/>
      <c r="AI455" t="s">
        <v>3166</v>
      </c>
      <c r="AJ455" t="s">
        <v>3166</v>
      </c>
      <c r="AK455" t="s">
        <v>3167</v>
      </c>
      <c r="AL455" t="s">
        <v>3166</v>
      </c>
      <c r="AM455" s="427"/>
      <c r="AN455" t="s">
        <v>3166</v>
      </c>
      <c r="AO455" s="427"/>
      <c r="AP455" t="s">
        <v>3167</v>
      </c>
      <c r="AQ455" t="s">
        <v>3167</v>
      </c>
      <c r="AV455" s="424"/>
      <c r="AW455" t="s">
        <v>3167</v>
      </c>
      <c r="AX455" t="s">
        <v>3167</v>
      </c>
      <c r="AY455" t="s">
        <v>3167</v>
      </c>
      <c r="BG455" t="s">
        <v>3166</v>
      </c>
      <c r="BI455" t="s">
        <v>3167</v>
      </c>
      <c r="BK455" t="s">
        <v>3167</v>
      </c>
      <c r="BL455" s="495"/>
      <c r="BM455" t="s">
        <v>3167</v>
      </c>
    </row>
    <row r="456" spans="4:65" x14ac:dyDescent="0.35">
      <c r="D456" s="44" t="s">
        <v>3188</v>
      </c>
      <c r="E456" s="44"/>
      <c r="F456" s="10"/>
      <c r="G456" s="10"/>
      <c r="H456" s="10"/>
      <c r="I456" s="10"/>
      <c r="J456" s="10"/>
      <c r="K456" s="10"/>
      <c r="L456" s="10"/>
      <c r="M456" s="10"/>
      <c r="N456" s="10"/>
      <c r="O456" s="10" t="s">
        <v>3167</v>
      </c>
      <c r="P456" s="10" t="s">
        <v>3166</v>
      </c>
      <c r="Q456" s="10" t="s">
        <v>3166</v>
      </c>
      <c r="R456" s="10" t="s">
        <v>3166</v>
      </c>
      <c r="S456" s="36" t="s">
        <v>3166</v>
      </c>
      <c r="T456" s="428"/>
      <c r="U456" s="10" t="s">
        <v>3166</v>
      </c>
      <c r="V456" s="10" t="s">
        <v>3166</v>
      </c>
      <c r="W456" s="428"/>
      <c r="X456" s="10" t="s">
        <v>3166</v>
      </c>
      <c r="AA456" s="428"/>
      <c r="AB456" s="10" t="s">
        <v>3166</v>
      </c>
      <c r="AC456" s="10" t="s">
        <v>3166</v>
      </c>
      <c r="AD456" s="10" t="s">
        <v>3166</v>
      </c>
      <c r="AE456" s="10" t="s">
        <v>3166</v>
      </c>
      <c r="AF456" s="428"/>
      <c r="AG456" s="10" t="s">
        <v>3166</v>
      </c>
      <c r="AH456" s="428"/>
      <c r="AI456" t="s">
        <v>3166</v>
      </c>
      <c r="AJ456" t="s">
        <v>3167</v>
      </c>
      <c r="AK456" t="s">
        <v>3167</v>
      </c>
      <c r="AL456" t="s">
        <v>3166</v>
      </c>
      <c r="AM456" s="427"/>
      <c r="AN456" t="s">
        <v>3167</v>
      </c>
      <c r="AO456" s="427"/>
      <c r="AP456" t="s">
        <v>3166</v>
      </c>
      <c r="AQ456" t="s">
        <v>3166</v>
      </c>
      <c r="AV456" s="424"/>
      <c r="AW456" t="s">
        <v>3167</v>
      </c>
      <c r="AX456" t="s">
        <v>3166</v>
      </c>
      <c r="AY456" t="s">
        <v>3167</v>
      </c>
      <c r="BG456" t="s">
        <v>3166</v>
      </c>
      <c r="BI456" t="s">
        <v>3166</v>
      </c>
      <c r="BK456" t="s">
        <v>3167</v>
      </c>
      <c r="BL456" s="495"/>
      <c r="BM456" t="s">
        <v>3167</v>
      </c>
    </row>
    <row r="457" spans="4:65" x14ac:dyDescent="0.35">
      <c r="D457" s="421" t="s">
        <v>17</v>
      </c>
      <c r="E457" s="421"/>
      <c r="F457" s="10"/>
      <c r="G457" s="10"/>
      <c r="H457" s="10"/>
      <c r="I457" s="10"/>
      <c r="J457" s="10"/>
      <c r="K457" s="10"/>
      <c r="L457" s="10"/>
      <c r="M457" s="10"/>
      <c r="N457" s="10"/>
      <c r="O457" s="10" t="s">
        <v>3167</v>
      </c>
      <c r="P457" s="10" t="s">
        <v>3167</v>
      </c>
      <c r="Q457" s="10" t="s">
        <v>3166</v>
      </c>
      <c r="R457" s="10" t="s">
        <v>3167</v>
      </c>
      <c r="S457" s="36" t="s">
        <v>3167</v>
      </c>
      <c r="T457" s="428"/>
      <c r="U457" s="10" t="s">
        <v>3166</v>
      </c>
      <c r="V457" s="10" t="s">
        <v>3166</v>
      </c>
      <c r="W457" s="428"/>
      <c r="X457" s="10" t="s">
        <v>3166</v>
      </c>
      <c r="AA457" s="428"/>
      <c r="AB457" s="10" t="s">
        <v>3166</v>
      </c>
      <c r="AC457" s="10" t="s">
        <v>3166</v>
      </c>
      <c r="AD457" s="10" t="s">
        <v>3167</v>
      </c>
      <c r="AE457" s="10" t="s">
        <v>3167</v>
      </c>
      <c r="AF457" s="428"/>
      <c r="AG457" s="10" t="s">
        <v>3167</v>
      </c>
      <c r="AH457" s="428"/>
      <c r="AI457" t="s">
        <v>3166</v>
      </c>
      <c r="AJ457" t="s">
        <v>3166</v>
      </c>
      <c r="AK457" t="s">
        <v>3166</v>
      </c>
      <c r="AL457" t="s">
        <v>3166</v>
      </c>
      <c r="AM457" s="427"/>
      <c r="AN457" t="s">
        <v>3167</v>
      </c>
      <c r="AO457" s="427"/>
      <c r="AP457" t="s">
        <v>3167</v>
      </c>
      <c r="AQ457" t="s">
        <v>3166</v>
      </c>
      <c r="AV457" s="424"/>
      <c r="AW457" t="s">
        <v>3167</v>
      </c>
      <c r="AX457" t="s">
        <v>3167</v>
      </c>
      <c r="AY457" t="s">
        <v>3166</v>
      </c>
      <c r="BG457" t="s">
        <v>3166</v>
      </c>
      <c r="BI457" t="s">
        <v>3167</v>
      </c>
      <c r="BK457" t="s">
        <v>3166</v>
      </c>
      <c r="BL457" s="495"/>
      <c r="BM457" t="s">
        <v>3167</v>
      </c>
    </row>
    <row r="458" spans="4:65" x14ac:dyDescent="0.35">
      <c r="D458" s="422" t="s">
        <v>3173</v>
      </c>
      <c r="E458" s="10" t="s">
        <v>3174</v>
      </c>
      <c r="F458" s="10"/>
      <c r="G458" s="10"/>
      <c r="H458" s="10"/>
      <c r="I458" s="10"/>
      <c r="J458" s="10"/>
      <c r="K458" s="10"/>
      <c r="L458" s="10"/>
      <c r="M458" s="10"/>
      <c r="N458" s="10"/>
      <c r="O458" s="10" t="s">
        <v>3167</v>
      </c>
      <c r="P458" s="10" t="s">
        <v>3166</v>
      </c>
      <c r="Q458" s="10" t="s">
        <v>3167</v>
      </c>
      <c r="R458" s="10" t="s">
        <v>3167</v>
      </c>
      <c r="S458" s="36" t="s">
        <v>3167</v>
      </c>
      <c r="T458" s="428"/>
      <c r="U458" s="10" t="s">
        <v>3166</v>
      </c>
      <c r="V458" s="10" t="s">
        <v>3167</v>
      </c>
      <c r="W458" s="428"/>
      <c r="X458" s="10" t="s">
        <v>3167</v>
      </c>
      <c r="AA458" s="428"/>
      <c r="AB458" s="10" t="s">
        <v>3167</v>
      </c>
      <c r="AC458" s="10" t="s">
        <v>3167</v>
      </c>
      <c r="AD458" s="10" t="s">
        <v>3167</v>
      </c>
      <c r="AE458" s="10" t="s">
        <v>3167</v>
      </c>
      <c r="AF458" s="428"/>
      <c r="AG458" s="10" t="s">
        <v>3167</v>
      </c>
      <c r="AH458" s="428"/>
      <c r="AI458" t="s">
        <v>3167</v>
      </c>
      <c r="AJ458" t="s">
        <v>3167</v>
      </c>
      <c r="AK458" t="s">
        <v>3167</v>
      </c>
      <c r="AL458" t="s">
        <v>3167</v>
      </c>
      <c r="AM458" s="427"/>
      <c r="AN458" t="s">
        <v>3167</v>
      </c>
      <c r="AO458" s="427"/>
      <c r="AP458" t="s">
        <v>3167</v>
      </c>
      <c r="AQ458" t="s">
        <v>3167</v>
      </c>
      <c r="AV458" s="424"/>
      <c r="AW458" t="s">
        <v>3167</v>
      </c>
      <c r="AX458" t="s">
        <v>3167</v>
      </c>
      <c r="AY458" t="s">
        <v>3167</v>
      </c>
      <c r="BG458" t="s">
        <v>3166</v>
      </c>
      <c r="BI458" t="s">
        <v>3167</v>
      </c>
      <c r="BK458" t="s">
        <v>3167</v>
      </c>
      <c r="BL458" s="495"/>
      <c r="BM458" t="s">
        <v>3167</v>
      </c>
    </row>
    <row r="459" spans="4:65" x14ac:dyDescent="0.35">
      <c r="D459" s="422"/>
      <c r="E459" s="10" t="s">
        <v>3178</v>
      </c>
      <c r="F459" s="10"/>
      <c r="G459" s="10"/>
      <c r="H459" s="10"/>
      <c r="I459" s="10"/>
      <c r="J459" s="10"/>
      <c r="K459" s="10"/>
      <c r="L459" s="10"/>
      <c r="M459" s="10"/>
      <c r="N459" s="10"/>
      <c r="O459" s="10" t="s">
        <v>3167</v>
      </c>
      <c r="P459" s="10" t="s">
        <v>3167</v>
      </c>
      <c r="Q459" s="10" t="s">
        <v>3167</v>
      </c>
      <c r="R459" s="10" t="s">
        <v>3167</v>
      </c>
      <c r="S459" s="36" t="s">
        <v>3166</v>
      </c>
      <c r="T459" s="428"/>
      <c r="U459" s="10" t="s">
        <v>3167</v>
      </c>
      <c r="V459" s="10" t="s">
        <v>3167</v>
      </c>
      <c r="W459" s="428"/>
      <c r="X459" s="10" t="s">
        <v>3167</v>
      </c>
      <c r="AA459" s="428"/>
      <c r="AB459" s="10" t="s">
        <v>3167</v>
      </c>
      <c r="AC459" s="10" t="s">
        <v>3167</v>
      </c>
      <c r="AD459" s="10" t="s">
        <v>3167</v>
      </c>
      <c r="AE459" s="10" t="s">
        <v>3166</v>
      </c>
      <c r="AF459" s="428"/>
      <c r="AG459" s="10" t="s">
        <v>3166</v>
      </c>
      <c r="AH459" s="428"/>
      <c r="AI459" t="s">
        <v>3166</v>
      </c>
      <c r="AJ459" t="s">
        <v>3166</v>
      </c>
      <c r="AK459" t="s">
        <v>3166</v>
      </c>
      <c r="AL459" t="s">
        <v>3167</v>
      </c>
      <c r="AM459" s="427"/>
      <c r="AN459" t="s">
        <v>3166</v>
      </c>
      <c r="AO459" s="427"/>
      <c r="AP459" t="s">
        <v>3166</v>
      </c>
      <c r="AQ459" t="s">
        <v>3166</v>
      </c>
      <c r="AV459" s="424"/>
      <c r="AW459" t="s">
        <v>3167</v>
      </c>
      <c r="AX459" t="s">
        <v>3167</v>
      </c>
      <c r="AY459" t="s">
        <v>3167</v>
      </c>
      <c r="BG459" t="s">
        <v>3167</v>
      </c>
      <c r="BI459" t="s">
        <v>3167</v>
      </c>
      <c r="BK459" t="s">
        <v>3167</v>
      </c>
      <c r="BL459" s="495"/>
      <c r="BM459" t="s">
        <v>3167</v>
      </c>
    </row>
    <row r="460" spans="4:65" x14ac:dyDescent="0.35">
      <c r="D460" s="422"/>
      <c r="E460" s="10" t="s">
        <v>3176</v>
      </c>
      <c r="F460" s="10"/>
      <c r="G460" s="10"/>
      <c r="H460" s="10"/>
      <c r="I460" s="10"/>
      <c r="J460" s="10"/>
      <c r="K460" s="10"/>
      <c r="L460" s="10"/>
      <c r="M460" s="10"/>
      <c r="N460" s="10"/>
      <c r="O460" s="10" t="s">
        <v>3167</v>
      </c>
      <c r="P460" s="10" t="s">
        <v>3166</v>
      </c>
      <c r="Q460" s="10" t="s">
        <v>3166</v>
      </c>
      <c r="R460" s="10" t="s">
        <v>3167</v>
      </c>
      <c r="S460" s="36" t="s">
        <v>3166</v>
      </c>
      <c r="T460" s="428"/>
      <c r="U460" s="10" t="s">
        <v>3166</v>
      </c>
      <c r="V460" s="10" t="s">
        <v>3167</v>
      </c>
      <c r="W460" s="428"/>
      <c r="X460" s="10" t="s">
        <v>3167</v>
      </c>
      <c r="AA460" s="428"/>
      <c r="AB460" s="10" t="s">
        <v>3167</v>
      </c>
      <c r="AC460" s="10" t="s">
        <v>3167</v>
      </c>
      <c r="AD460" s="10" t="s">
        <v>3167</v>
      </c>
      <c r="AE460" s="10" t="s">
        <v>3167</v>
      </c>
      <c r="AF460" s="428"/>
      <c r="AG460" s="10" t="s">
        <v>3167</v>
      </c>
      <c r="AH460" s="428"/>
      <c r="AI460" t="s">
        <v>3167</v>
      </c>
      <c r="AJ460" t="s">
        <v>3167</v>
      </c>
      <c r="AK460" t="s">
        <v>3167</v>
      </c>
      <c r="AL460" t="s">
        <v>3166</v>
      </c>
      <c r="AM460" s="427"/>
      <c r="AN460" t="s">
        <v>3166</v>
      </c>
      <c r="AO460" s="427"/>
      <c r="AP460" t="s">
        <v>3167</v>
      </c>
      <c r="AQ460" t="s">
        <v>3166</v>
      </c>
      <c r="AV460" s="424"/>
      <c r="AW460" t="s">
        <v>3167</v>
      </c>
      <c r="AX460" t="s">
        <v>3167</v>
      </c>
      <c r="AY460" t="s">
        <v>3167</v>
      </c>
      <c r="BG460" t="s">
        <v>3167</v>
      </c>
      <c r="BI460" t="s">
        <v>3167</v>
      </c>
      <c r="BK460" t="s">
        <v>3167</v>
      </c>
      <c r="BL460" s="495"/>
      <c r="BM460" t="s">
        <v>3166</v>
      </c>
    </row>
    <row r="464" spans="4:65" x14ac:dyDescent="0.35">
      <c r="D464" s="425" t="s">
        <v>3164</v>
      </c>
      <c r="E464" s="425"/>
      <c r="AB464" s="33">
        <v>45023</v>
      </c>
    </row>
    <row r="465" spans="4:28" x14ac:dyDescent="0.35">
      <c r="D465" s="10" t="s">
        <v>3267</v>
      </c>
      <c r="E465" s="10"/>
      <c r="AB465" s="10" t="s">
        <v>3166</v>
      </c>
    </row>
    <row r="466" spans="4:28" x14ac:dyDescent="0.35">
      <c r="D466" s="421" t="s">
        <v>3179</v>
      </c>
      <c r="E466" s="421"/>
      <c r="AB466" s="10" t="s">
        <v>3166</v>
      </c>
    </row>
    <row r="467" spans="4:28" x14ac:dyDescent="0.35">
      <c r="D467" s="421" t="s">
        <v>3206</v>
      </c>
      <c r="E467" s="421"/>
      <c r="AB467" s="10" t="s">
        <v>3166</v>
      </c>
    </row>
    <row r="468" spans="4:28" x14ac:dyDescent="0.35">
      <c r="D468" s="421" t="s">
        <v>3207</v>
      </c>
      <c r="E468" s="421"/>
      <c r="AB468" s="10" t="s">
        <v>3166</v>
      </c>
    </row>
    <row r="469" spans="4:28" x14ac:dyDescent="0.35">
      <c r="D469" s="421" t="s">
        <v>3208</v>
      </c>
      <c r="E469" s="421"/>
      <c r="AB469" s="10" t="s">
        <v>3166</v>
      </c>
    </row>
    <row r="470" spans="4:28" x14ac:dyDescent="0.35">
      <c r="D470" s="421" t="s">
        <v>3165</v>
      </c>
      <c r="E470" s="421"/>
      <c r="AB470" s="10" t="s">
        <v>3167</v>
      </c>
    </row>
    <row r="471" spans="4:28" x14ac:dyDescent="0.35">
      <c r="D471" s="421" t="s">
        <v>3169</v>
      </c>
      <c r="E471" s="421"/>
      <c r="AB471" s="10" t="s">
        <v>3166</v>
      </c>
    </row>
    <row r="472" spans="4:28" x14ac:dyDescent="0.35">
      <c r="D472" s="421" t="s">
        <v>3170</v>
      </c>
      <c r="E472" s="421"/>
      <c r="AB472" s="10" t="s">
        <v>3166</v>
      </c>
    </row>
    <row r="473" spans="4:28" x14ac:dyDescent="0.35">
      <c r="D473" s="421" t="s">
        <v>3171</v>
      </c>
      <c r="E473" s="421"/>
      <c r="AB473" s="10" t="s">
        <v>3166</v>
      </c>
    </row>
    <row r="474" spans="4:28" x14ac:dyDescent="0.35">
      <c r="D474" s="421" t="s">
        <v>3172</v>
      </c>
      <c r="E474" s="421"/>
      <c r="AB474" s="10" t="s">
        <v>3166</v>
      </c>
    </row>
    <row r="475" spans="4:28" x14ac:dyDescent="0.35">
      <c r="D475" s="44" t="s">
        <v>3188</v>
      </c>
      <c r="E475" s="44"/>
      <c r="AB475" s="10" t="s">
        <v>3166</v>
      </c>
    </row>
    <row r="476" spans="4:28" x14ac:dyDescent="0.35">
      <c r="D476" s="421" t="s">
        <v>17</v>
      </c>
      <c r="E476" s="421"/>
      <c r="AB476" s="10" t="s">
        <v>3166</v>
      </c>
    </row>
    <row r="477" spans="4:28" x14ac:dyDescent="0.35">
      <c r="D477" s="422" t="s">
        <v>3173</v>
      </c>
      <c r="E477" s="10" t="s">
        <v>3174</v>
      </c>
      <c r="AB477" s="10" t="s">
        <v>3166</v>
      </c>
    </row>
    <row r="478" spans="4:28" x14ac:dyDescent="0.35">
      <c r="D478" s="422"/>
      <c r="E478" s="10" t="s">
        <v>3178</v>
      </c>
      <c r="AB478" s="10" t="s">
        <v>3167</v>
      </c>
    </row>
    <row r="479" spans="4:28" x14ac:dyDescent="0.35">
      <c r="D479" s="422"/>
      <c r="E479" s="10" t="s">
        <v>3176</v>
      </c>
      <c r="AB479" s="10" t="s">
        <v>3167</v>
      </c>
    </row>
  </sheetData>
  <mergeCells count="331">
    <mergeCell ref="BL446:BL460"/>
    <mergeCell ref="AB429:AB443"/>
    <mergeCell ref="AC429:AC443"/>
    <mergeCell ref="X429:X443"/>
    <mergeCell ref="N429:N443"/>
    <mergeCell ref="I429:I443"/>
    <mergeCell ref="AA446:AA460"/>
    <mergeCell ref="AH446:AH460"/>
    <mergeCell ref="D438:E438"/>
    <mergeCell ref="D440:E440"/>
    <mergeCell ref="D441:D443"/>
    <mergeCell ref="S429:S443"/>
    <mergeCell ref="T446:T460"/>
    <mergeCell ref="D455:E455"/>
    <mergeCell ref="D457:E457"/>
    <mergeCell ref="D458:D460"/>
    <mergeCell ref="D445:E445"/>
    <mergeCell ref="D447:E447"/>
    <mergeCell ref="D448:E448"/>
    <mergeCell ref="D449:E449"/>
    <mergeCell ref="D450:E450"/>
    <mergeCell ref="D451:E451"/>
    <mergeCell ref="D452:E452"/>
    <mergeCell ref="D453:E453"/>
    <mergeCell ref="D428:E428"/>
    <mergeCell ref="D430:E430"/>
    <mergeCell ref="D431:E431"/>
    <mergeCell ref="D432:E432"/>
    <mergeCell ref="D433:E433"/>
    <mergeCell ref="D434:E434"/>
    <mergeCell ref="D435:E435"/>
    <mergeCell ref="D436:E436"/>
    <mergeCell ref="D437:E437"/>
    <mergeCell ref="G394:G407"/>
    <mergeCell ref="X351:X364"/>
    <mergeCell ref="Y351:Y364"/>
    <mergeCell ref="D366:D367"/>
    <mergeCell ref="E366:E367"/>
    <mergeCell ref="F366:F367"/>
    <mergeCell ref="D379:D380"/>
    <mergeCell ref="E379:E380"/>
    <mergeCell ref="F379:F380"/>
    <mergeCell ref="D359:E359"/>
    <mergeCell ref="D361:E361"/>
    <mergeCell ref="D362:D364"/>
    <mergeCell ref="K351:K364"/>
    <mergeCell ref="R351:R364"/>
    <mergeCell ref="D400:E400"/>
    <mergeCell ref="D401:E401"/>
    <mergeCell ref="I394:I407"/>
    <mergeCell ref="N394:N407"/>
    <mergeCell ref="P394:P407"/>
    <mergeCell ref="Q394:Q407"/>
    <mergeCell ref="D399:E399"/>
    <mergeCell ref="D351:E351"/>
    <mergeCell ref="D352:E352"/>
    <mergeCell ref="D353:E353"/>
    <mergeCell ref="AP328:AP342"/>
    <mergeCell ref="D292:U292"/>
    <mergeCell ref="D293:D294"/>
    <mergeCell ref="E293:E294"/>
    <mergeCell ref="F293:F294"/>
    <mergeCell ref="D304:D305"/>
    <mergeCell ref="E304:E305"/>
    <mergeCell ref="F304:F305"/>
    <mergeCell ref="D265:E265"/>
    <mergeCell ref="D266:E266"/>
    <mergeCell ref="D267:E267"/>
    <mergeCell ref="D268:E268"/>
    <mergeCell ref="D269:E269"/>
    <mergeCell ref="D270:E270"/>
    <mergeCell ref="D271:E271"/>
    <mergeCell ref="D272:E272"/>
    <mergeCell ref="D273:E273"/>
    <mergeCell ref="D274:E274"/>
    <mergeCell ref="D276:E276"/>
    <mergeCell ref="D277:D279"/>
    <mergeCell ref="I266:I279"/>
    <mergeCell ref="AD266:AD279"/>
    <mergeCell ref="AC266:AC279"/>
    <mergeCell ref="AL328:AL342"/>
    <mergeCell ref="AG249:AG262"/>
    <mergeCell ref="D248:E248"/>
    <mergeCell ref="D249:E249"/>
    <mergeCell ref="D260:D262"/>
    <mergeCell ref="D250:E250"/>
    <mergeCell ref="P266:P279"/>
    <mergeCell ref="D234:D235"/>
    <mergeCell ref="E234:E235"/>
    <mergeCell ref="F234:F235"/>
    <mergeCell ref="Z249:Z262"/>
    <mergeCell ref="X249:X262"/>
    <mergeCell ref="S249:S262"/>
    <mergeCell ref="T249:T262"/>
    <mergeCell ref="V249:V262"/>
    <mergeCell ref="P249:P262"/>
    <mergeCell ref="L249:L262"/>
    <mergeCell ref="V266:V279"/>
    <mergeCell ref="W266:W279"/>
    <mergeCell ref="D251:E251"/>
    <mergeCell ref="D252:E252"/>
    <mergeCell ref="D253:E253"/>
    <mergeCell ref="D254:E254"/>
    <mergeCell ref="D255:E255"/>
    <mergeCell ref="D256:E256"/>
    <mergeCell ref="D171:E171"/>
    <mergeCell ref="D172:E172"/>
    <mergeCell ref="D173:E173"/>
    <mergeCell ref="F182:F184"/>
    <mergeCell ref="I166:I179"/>
    <mergeCell ref="G182:AK182"/>
    <mergeCell ref="W166:W179"/>
    <mergeCell ref="D222:V222"/>
    <mergeCell ref="D223:D224"/>
    <mergeCell ref="E223:E224"/>
    <mergeCell ref="F223:F224"/>
    <mergeCell ref="P166:P179"/>
    <mergeCell ref="D197:D198"/>
    <mergeCell ref="E197:E198"/>
    <mergeCell ref="F197:F198"/>
    <mergeCell ref="D208:D209"/>
    <mergeCell ref="E208:E209"/>
    <mergeCell ref="F208:F209"/>
    <mergeCell ref="D182:E184"/>
    <mergeCell ref="D174:E174"/>
    <mergeCell ref="D176:E176"/>
    <mergeCell ref="D177:D179"/>
    <mergeCell ref="Q148:Q161"/>
    <mergeCell ref="O148:O161"/>
    <mergeCell ref="D156:E156"/>
    <mergeCell ref="D158:E158"/>
    <mergeCell ref="D159:D161"/>
    <mergeCell ref="H148:H161"/>
    <mergeCell ref="D148:E148"/>
    <mergeCell ref="D149:E149"/>
    <mergeCell ref="D150:E150"/>
    <mergeCell ref="D151:E151"/>
    <mergeCell ref="D152:E152"/>
    <mergeCell ref="D153:E153"/>
    <mergeCell ref="D154:E154"/>
    <mergeCell ref="D155:E155"/>
    <mergeCell ref="J117:K117"/>
    <mergeCell ref="J118:K118"/>
    <mergeCell ref="F131:F144"/>
    <mergeCell ref="D133:E133"/>
    <mergeCell ref="D134:E134"/>
    <mergeCell ref="D135:E135"/>
    <mergeCell ref="D136:E136"/>
    <mergeCell ref="D137:E137"/>
    <mergeCell ref="D138:E138"/>
    <mergeCell ref="D139:E139"/>
    <mergeCell ref="D141:E141"/>
    <mergeCell ref="D142:D144"/>
    <mergeCell ref="J113:K113"/>
    <mergeCell ref="T94:T107"/>
    <mergeCell ref="M94:M107"/>
    <mergeCell ref="D125:E125"/>
    <mergeCell ref="D126:D128"/>
    <mergeCell ref="D119:E119"/>
    <mergeCell ref="D120:E120"/>
    <mergeCell ref="D121:E121"/>
    <mergeCell ref="D122:E122"/>
    <mergeCell ref="D123:E123"/>
    <mergeCell ref="D118:E118"/>
    <mergeCell ref="D104:E104"/>
    <mergeCell ref="D105:D107"/>
    <mergeCell ref="F94:F107"/>
    <mergeCell ref="D98:E98"/>
    <mergeCell ref="D99:E99"/>
    <mergeCell ref="D100:E100"/>
    <mergeCell ref="D101:E101"/>
    <mergeCell ref="D102:E102"/>
    <mergeCell ref="J120:K120"/>
    <mergeCell ref="J121:J123"/>
    <mergeCell ref="J114:K114"/>
    <mergeCell ref="J115:K115"/>
    <mergeCell ref="J116:K116"/>
    <mergeCell ref="D58:E58"/>
    <mergeCell ref="J109:K109"/>
    <mergeCell ref="J110:K110"/>
    <mergeCell ref="J111:K111"/>
    <mergeCell ref="J112:K112"/>
    <mergeCell ref="D82:E82"/>
    <mergeCell ref="D83:E83"/>
    <mergeCell ref="D93:E93"/>
    <mergeCell ref="D97:E97"/>
    <mergeCell ref="D46:E46"/>
    <mergeCell ref="AC76:AC89"/>
    <mergeCell ref="V76:V89"/>
    <mergeCell ref="H76:H89"/>
    <mergeCell ref="G58:G71"/>
    <mergeCell ref="D65:E65"/>
    <mergeCell ref="D66:E66"/>
    <mergeCell ref="D68:E68"/>
    <mergeCell ref="D69:D71"/>
    <mergeCell ref="D59:E59"/>
    <mergeCell ref="D60:E60"/>
    <mergeCell ref="D61:E61"/>
    <mergeCell ref="D75:E75"/>
    <mergeCell ref="D76:E76"/>
    <mergeCell ref="D77:E77"/>
    <mergeCell ref="D78:E78"/>
    <mergeCell ref="D79:E79"/>
    <mergeCell ref="D86:E86"/>
    <mergeCell ref="D87:D89"/>
    <mergeCell ref="D84:E84"/>
    <mergeCell ref="D63:E63"/>
    <mergeCell ref="D64:E64"/>
    <mergeCell ref="D80:E80"/>
    <mergeCell ref="U58:U71"/>
    <mergeCell ref="D165:E165"/>
    <mergeCell ref="D166:E166"/>
    <mergeCell ref="D167:E167"/>
    <mergeCell ref="D168:E168"/>
    <mergeCell ref="D169:E169"/>
    <mergeCell ref="D147:E147"/>
    <mergeCell ref="D170:E170"/>
    <mergeCell ref="D94:E94"/>
    <mergeCell ref="D95:E95"/>
    <mergeCell ref="D96:E96"/>
    <mergeCell ref="D130:E130"/>
    <mergeCell ref="D131:E131"/>
    <mergeCell ref="D132:E132"/>
    <mergeCell ref="D21:E21"/>
    <mergeCell ref="R19:R27"/>
    <mergeCell ref="D35:E35"/>
    <mergeCell ref="D62:E62"/>
    <mergeCell ref="D81:E81"/>
    <mergeCell ref="D37:E37"/>
    <mergeCell ref="D38:D40"/>
    <mergeCell ref="D29:E29"/>
    <mergeCell ref="D31:E31"/>
    <mergeCell ref="D32:E32"/>
    <mergeCell ref="D33:E33"/>
    <mergeCell ref="Q30:Q40"/>
    <mergeCell ref="F43:F53"/>
    <mergeCell ref="D51:D53"/>
    <mergeCell ref="D34:E34"/>
    <mergeCell ref="D30:E30"/>
    <mergeCell ref="J30:J40"/>
    <mergeCell ref="D45:E45"/>
    <mergeCell ref="D47:E47"/>
    <mergeCell ref="D48:E48"/>
    <mergeCell ref="D50:E50"/>
    <mergeCell ref="D42:E42"/>
    <mergeCell ref="D43:E43"/>
    <mergeCell ref="D44:E44"/>
    <mergeCell ref="D257:E257"/>
    <mergeCell ref="D259:E259"/>
    <mergeCell ref="K266:K279"/>
    <mergeCell ref="D57:E57"/>
    <mergeCell ref="D2:T3"/>
    <mergeCell ref="D4:E4"/>
    <mergeCell ref="D5:E5"/>
    <mergeCell ref="D6:E6"/>
    <mergeCell ref="D7:E7"/>
    <mergeCell ref="D8:E8"/>
    <mergeCell ref="D9:E9"/>
    <mergeCell ref="L5:L13"/>
    <mergeCell ref="K19:K27"/>
    <mergeCell ref="D22:E22"/>
    <mergeCell ref="D23:E23"/>
    <mergeCell ref="D24:E24"/>
    <mergeCell ref="D25:D27"/>
    <mergeCell ref="D10:E10"/>
    <mergeCell ref="D11:D13"/>
    <mergeCell ref="K43:K53"/>
    <mergeCell ref="D16:T17"/>
    <mergeCell ref="D18:E18"/>
    <mergeCell ref="D19:E19"/>
    <mergeCell ref="D20:E20"/>
    <mergeCell ref="D327:E327"/>
    <mergeCell ref="D328:E328"/>
    <mergeCell ref="D329:E329"/>
    <mergeCell ref="D330:E330"/>
    <mergeCell ref="D331:E331"/>
    <mergeCell ref="D332:E332"/>
    <mergeCell ref="D333:E333"/>
    <mergeCell ref="D334:E334"/>
    <mergeCell ref="D335:E335"/>
    <mergeCell ref="D354:E354"/>
    <mergeCell ref="D355:E355"/>
    <mergeCell ref="D356:E356"/>
    <mergeCell ref="D357:E357"/>
    <mergeCell ref="D358:E358"/>
    <mergeCell ref="AI328:AI342"/>
    <mergeCell ref="D336:E336"/>
    <mergeCell ref="D339:E339"/>
    <mergeCell ref="D340:D342"/>
    <mergeCell ref="D419:E419"/>
    <mergeCell ref="D420:E420"/>
    <mergeCell ref="D421:E421"/>
    <mergeCell ref="D423:E423"/>
    <mergeCell ref="D424:D426"/>
    <mergeCell ref="BA32:BC33"/>
    <mergeCell ref="BA53:BC54"/>
    <mergeCell ref="D412:E412"/>
    <mergeCell ref="D413:E413"/>
    <mergeCell ref="D414:E414"/>
    <mergeCell ref="D415:E415"/>
    <mergeCell ref="D416:E416"/>
    <mergeCell ref="D417:E417"/>
    <mergeCell ref="D418:E418"/>
    <mergeCell ref="D402:E402"/>
    <mergeCell ref="D404:E404"/>
    <mergeCell ref="D405:D407"/>
    <mergeCell ref="D393:E393"/>
    <mergeCell ref="D394:E394"/>
    <mergeCell ref="D395:E395"/>
    <mergeCell ref="D396:E396"/>
    <mergeCell ref="D397:E397"/>
    <mergeCell ref="D398:E398"/>
    <mergeCell ref="D350:E350"/>
    <mergeCell ref="D474:E474"/>
    <mergeCell ref="D476:E476"/>
    <mergeCell ref="D477:D479"/>
    <mergeCell ref="AV446:AV460"/>
    <mergeCell ref="D464:E464"/>
    <mergeCell ref="D466:E466"/>
    <mergeCell ref="D467:E467"/>
    <mergeCell ref="D468:E468"/>
    <mergeCell ref="D469:E469"/>
    <mergeCell ref="D470:E470"/>
    <mergeCell ref="D471:E471"/>
    <mergeCell ref="D472:E472"/>
    <mergeCell ref="D473:E473"/>
    <mergeCell ref="AO446:AO460"/>
    <mergeCell ref="AM446:AM460"/>
    <mergeCell ref="AF446:AF460"/>
    <mergeCell ref="W446:W460"/>
    <mergeCell ref="D454:E454"/>
  </mergeCells>
  <phoneticPr fontId="2" type="noConversion"/>
  <conditionalFormatting sqref="F1:F17 AN446:AN460 AW446:BK460 BM446:CB460 AW461:CB461">
    <cfRule type="containsText" dxfId="1099" priority="368" operator="containsText" text="P">
      <formula>NOT(ISERROR(SEARCH("P",F1)))</formula>
    </cfRule>
    <cfRule type="containsText" dxfId="1098" priority="367" operator="containsText" text="A">
      <formula>NOT(ISERROR(SEARCH("A",F1)))</formula>
    </cfRule>
  </conditionalFormatting>
  <conditionalFormatting sqref="F40:F43">
    <cfRule type="containsText" dxfId="1097" priority="326" operator="containsText" text="P">
      <formula>NOT(ISERROR(SEARCH("P",F40)))</formula>
    </cfRule>
    <cfRule type="containsText" dxfId="1096" priority="325" operator="containsText" text="A">
      <formula>NOT(ISERROR(SEARCH("A",F40)))</formula>
    </cfRule>
  </conditionalFormatting>
  <conditionalFormatting sqref="F314:F337 F339:F349">
    <cfRule type="containsText" dxfId="1095" priority="197" operator="containsText" text="A">
      <formula>NOT(ISERROR(SEARCH("A",F314)))</formula>
    </cfRule>
    <cfRule type="containsText" dxfId="1094" priority="198" operator="containsText" text="P">
      <formula>NOT(ISERROR(SEARCH("P",F314)))</formula>
    </cfRule>
  </conditionalFormatting>
  <conditionalFormatting sqref="F148:G161">
    <cfRule type="containsText" dxfId="1093" priority="296" operator="containsText" text="P">
      <formula>NOT(ISERROR(SEARCH("P",F148)))</formula>
    </cfRule>
    <cfRule type="containsText" dxfId="1092" priority="295" operator="containsText" text="A">
      <formula>NOT(ISERROR(SEARCH("A",F148)))</formula>
    </cfRule>
  </conditionalFormatting>
  <conditionalFormatting sqref="F266:H279 X266:AB279 AE266:AI279 J267:J279 L267:O279 Q267:U279 F280:AI281">
    <cfRule type="containsText" dxfId="1091" priority="226" operator="containsText" text="P">
      <formula>NOT(ISERROR(SEARCH("P",F266)))</formula>
    </cfRule>
  </conditionalFormatting>
  <conditionalFormatting sqref="F19:K19 M19:R19 F20:J27 M20:Q27">
    <cfRule type="containsText" dxfId="1090" priority="366" operator="containsText" text="P">
      <formula>NOT(ISERROR(SEARCH("P",F19)))</formula>
    </cfRule>
  </conditionalFormatting>
  <conditionalFormatting sqref="F249:N249 Q249:R262 Y249:Y262 F250:K262 M250:N262 U250:U262 W250:W262 AA250:AF262 AH250:AJ262">
    <cfRule type="containsText" dxfId="1089" priority="274" operator="containsText" text="P">
      <formula>NOT(ISERROR(SEARCH("P",F249)))</formula>
    </cfRule>
  </conditionalFormatting>
  <conditionalFormatting sqref="F31:P40">
    <cfRule type="containsText" dxfId="1088" priority="342" operator="containsText" text="P">
      <formula>NOT(ISERROR(SEARCH("P",F31)))</formula>
    </cfRule>
    <cfRule type="containsText" dxfId="1087" priority="341" operator="containsText" text="A">
      <formula>NOT(ISERROR(SEARCH("A",F31)))</formula>
    </cfRule>
  </conditionalFormatting>
  <conditionalFormatting sqref="F166:P166">
    <cfRule type="containsText" dxfId="1086" priority="281" operator="containsText" text="A">
      <formula>NOT(ISERROR(SEARCH("A",F166)))</formula>
    </cfRule>
    <cfRule type="containsText" dxfId="1085" priority="282" operator="containsText" text="P">
      <formula>NOT(ISERROR(SEARCH("P",F166)))</formula>
    </cfRule>
  </conditionalFormatting>
  <conditionalFormatting sqref="F18:T18 F28:F30 G29:R29 F42:T42 F54:F56 H58:T71 V58:Y71 F58:F93 G75:AI75 I76:U89 AD76:AI89 G93:X93 F108:F130 F145:F147 G147:T147 P148:P161 F162:F164 F179:F196 F218:F220 F244:F248 F263:F265 F265:AI265 F290:F291 F365:F1048576 G393:AJ393 G412:J412 G428:Y428">
    <cfRule type="containsText" dxfId="1084" priority="372" operator="containsText" text="P">
      <formula>NOT(ISERROR(SEARCH("P",F18)))</formula>
    </cfRule>
  </conditionalFormatting>
  <conditionalFormatting sqref="F42:T42 F18:T18 G29:R29 H58:T71 G75:AI75 I76:U89 G93:X93 F179:F196 F244:F248 G147:T147 P148:P161 F265:AI265 G393:AJ393 G428:Y428 F28:F30 F54:F56 V58:Y71 F58:F93 AD76:AI89 F108:F130 F145:F147 F162:F164 F218:F220 F263:F265 F290:F291 F365:F1048576 G412:J412">
    <cfRule type="containsText" dxfId="1083" priority="371" operator="containsText" text="A">
      <formula>NOT(ISERROR(SEARCH("A",F18)))</formula>
    </cfRule>
  </conditionalFormatting>
  <conditionalFormatting sqref="F57:Y57">
    <cfRule type="containsText" dxfId="1082" priority="318" operator="containsText" text="A">
      <formula>NOT(ISERROR(SEARCH("A",F57)))</formula>
    </cfRule>
    <cfRule type="cellIs" dxfId="1081" priority="317" operator="equal">
      <formula>"L"</formula>
    </cfRule>
    <cfRule type="containsText" dxfId="1080" priority="319" operator="containsText" text="P">
      <formula>NOT(ISERROR(SEARCH("P",F57)))</formula>
    </cfRule>
  </conditionalFormatting>
  <conditionalFormatting sqref="F165:AF165">
    <cfRule type="containsText" dxfId="1079" priority="284" operator="containsText" text="P">
      <formula>NOT(ISERROR(SEARCH("P",F165)))</formula>
    </cfRule>
    <cfRule type="containsText" dxfId="1078" priority="283" operator="containsText" text="A">
      <formula>NOT(ISERROR(SEARCH("A",F165)))</formula>
    </cfRule>
  </conditionalFormatting>
  <conditionalFormatting sqref="F248:AJ248">
    <cfRule type="containsText" dxfId="1077" priority="278" operator="containsText" text="P">
      <formula>NOT(ISERROR(SEARCH("P",F248)))</formula>
    </cfRule>
    <cfRule type="containsText" dxfId="1076" priority="277" operator="containsText" text="A">
      <formula>NOT(ISERROR(SEARCH("A",F248)))</formula>
    </cfRule>
  </conditionalFormatting>
  <conditionalFormatting sqref="G118:G128">
    <cfRule type="containsText" dxfId="1075" priority="305" operator="containsText" text="P">
      <formula>NOT(ISERROR(SEARCH("P",G118)))</formula>
    </cfRule>
    <cfRule type="containsText" dxfId="1074" priority="304" operator="containsText" text="A">
      <formula>NOT(ISERROR(SEARCH("A",G118)))</formula>
    </cfRule>
  </conditionalFormatting>
  <conditionalFormatting sqref="G327:H337 G339:H342">
    <cfRule type="containsText" dxfId="1073" priority="186" operator="containsText" text="P">
      <formula>NOT(ISERROR(SEARCH("P",G327)))</formula>
    </cfRule>
    <cfRule type="containsText" dxfId="1072" priority="185" operator="containsText" text="A">
      <formula>NOT(ISERROR(SEARCH("A",G327)))</formula>
    </cfRule>
  </conditionalFormatting>
  <conditionalFormatting sqref="G429:H443">
    <cfRule type="containsText" dxfId="1071" priority="119" operator="containsText" text="A">
      <formula>NOT(ISERROR(SEARCH("A",G429)))</formula>
    </cfRule>
    <cfRule type="containsText" dxfId="1070" priority="120" operator="containsText" text="P">
      <formula>NOT(ISERROR(SEARCH("P",G429)))</formula>
    </cfRule>
  </conditionalFormatting>
  <conditionalFormatting sqref="G43:J53 L43:T53">
    <cfRule type="containsText" dxfId="1069" priority="328" operator="containsText" text="P">
      <formula>NOT(ISERROR(SEARCH("P",G43)))</formula>
    </cfRule>
  </conditionalFormatting>
  <conditionalFormatting sqref="G94:L107 N94:N107">
    <cfRule type="containsText" dxfId="1068" priority="312" operator="containsText" text="P">
      <formula>NOT(ISERROR(SEARCH("P",G94)))</formula>
    </cfRule>
    <cfRule type="containsText" dxfId="1067" priority="311" operator="containsText" text="A">
      <formula>NOT(ISERROR(SEARCH("A",G94)))</formula>
    </cfRule>
  </conditionalFormatting>
  <conditionalFormatting sqref="G131:O144">
    <cfRule type="containsText" dxfId="1066" priority="297" operator="containsText" text="A">
      <formula>NOT(ISERROR(SEARCH("A",G131)))</formula>
    </cfRule>
    <cfRule type="containsText" dxfId="1065" priority="298" operator="containsText" text="P">
      <formula>NOT(ISERROR(SEARCH("P",G131)))</formula>
    </cfRule>
  </conditionalFormatting>
  <conditionalFormatting sqref="G30:Q30">
    <cfRule type="containsText" dxfId="1064" priority="332" operator="containsText" text="P">
      <formula>NOT(ISERROR(SEARCH("P",G30)))</formula>
    </cfRule>
    <cfRule type="containsText" dxfId="1063" priority="331" operator="containsText" text="A">
      <formula>NOT(ISERROR(SEARCH("A",G30)))</formula>
    </cfRule>
  </conditionalFormatting>
  <conditionalFormatting sqref="G5:T5 G6:K13 M6:T13">
    <cfRule type="containsText" dxfId="1062" priority="370" operator="containsText" text="P">
      <formula>NOT(ISERROR(SEARCH("P",G5)))</formula>
    </cfRule>
  </conditionalFormatting>
  <conditionalFormatting sqref="G5:T5 M6:T13 G6:K13">
    <cfRule type="containsText" dxfId="1061" priority="369" operator="containsText" text="A">
      <formula>NOT(ISERROR(SEARCH("A",G5)))</formula>
    </cfRule>
  </conditionalFormatting>
  <conditionalFormatting sqref="H394:T407">
    <cfRule type="containsText" dxfId="1060" priority="121" operator="containsText" text="A">
      <formula>NOT(ISERROR(SEARCH("A",H394)))</formula>
    </cfRule>
    <cfRule type="containsText" dxfId="1059" priority="122" operator="containsText" text="P">
      <formula>NOT(ISERROR(SEARCH("P",H394)))</formula>
    </cfRule>
  </conditionalFormatting>
  <conditionalFormatting sqref="I328:J342 F338:H338">
    <cfRule type="containsText" dxfId="1058" priority="173" operator="containsText" text="A">
      <formula>NOT(ISERROR(SEARCH("A",F328)))</formula>
    </cfRule>
    <cfRule type="containsText" dxfId="1057" priority="174" operator="containsText" text="P">
      <formula>NOT(ISERROR(SEARCH("P",F328)))</formula>
    </cfRule>
  </conditionalFormatting>
  <conditionalFormatting sqref="I148:N161">
    <cfRule type="containsText" dxfId="1056" priority="292" operator="containsText" text="P">
      <formula>NOT(ISERROR(SEARCH("P",I148)))</formula>
    </cfRule>
    <cfRule type="containsText" dxfId="1055" priority="291" operator="containsText" text="A">
      <formula>NOT(ISERROR(SEARCH("A",I148)))</formula>
    </cfRule>
  </conditionalFormatting>
  <conditionalFormatting sqref="I266:W266">
    <cfRule type="containsText" dxfId="1054" priority="210" operator="containsText" text="P">
      <formula>NOT(ISERROR(SEARCH("P",I266)))</formula>
    </cfRule>
    <cfRule type="containsText" dxfId="1053" priority="209" operator="containsText" text="A">
      <formula>NOT(ISERROR(SEARCH("A",I266)))</formula>
    </cfRule>
  </conditionalFormatting>
  <conditionalFormatting sqref="J429:AI443">
    <cfRule type="containsText" dxfId="1052" priority="34" operator="containsText" text="P">
      <formula>NOT(ISERROR(SEARCH("P",J429)))</formula>
    </cfRule>
    <cfRule type="containsText" dxfId="1051" priority="33" operator="containsText" text="A">
      <formula>NOT(ISERROR(SEARCH("A",J429)))</formula>
    </cfRule>
  </conditionalFormatting>
  <conditionalFormatting sqref="K43">
    <cfRule type="containsText" dxfId="1050" priority="323" operator="containsText" text="A">
      <formula>NOT(ISERROR(SEARCH("A",K43)))</formula>
    </cfRule>
    <cfRule type="containsText" dxfId="1049" priority="324" operator="containsText" text="P">
      <formula>NOT(ISERROR(SEARCH("P",K43)))</formula>
    </cfRule>
  </conditionalFormatting>
  <conditionalFormatting sqref="K31:N37 P31:P37 F31:I40 K38:P40 R31:R40 H43:J44 L43:R44 H45:H53 F41:R41 F42:T42">
    <cfRule type="cellIs" dxfId="1048" priority="358" operator="equal">
      <formula>"L"</formula>
    </cfRule>
  </conditionalFormatting>
  <conditionalFormatting sqref="L19:L27">
    <cfRule type="containsText" dxfId="1047" priority="364" operator="containsText" text="P">
      <formula>NOT(ISERROR(SEARCH("P",L19)))</formula>
    </cfRule>
    <cfRule type="containsText" dxfId="1046" priority="363" operator="containsText" text="A">
      <formula>NOT(ISERROR(SEARCH("A",L19)))</formula>
    </cfRule>
  </conditionalFormatting>
  <conditionalFormatting sqref="L267:O279 Q267:U279 F280:AI281 F266:H279 X266:AB279 AE266:AI279 J267:J279">
    <cfRule type="containsText" dxfId="1045" priority="225" operator="containsText" text="A">
      <formula>NOT(ISERROR(SEARCH("A",F266)))</formula>
    </cfRule>
  </conditionalFormatting>
  <conditionalFormatting sqref="L43:T53 G43:J53">
    <cfRule type="containsText" dxfId="1044" priority="327" operator="containsText" text="A">
      <formula>NOT(ISERROR(SEARCH("A",G43)))</formula>
    </cfRule>
  </conditionalFormatting>
  <conditionalFormatting sqref="M19:R19 M20:Q27 F19:K19 F20:J27">
    <cfRule type="containsText" dxfId="1043" priority="365" operator="containsText" text="A">
      <formula>NOT(ISERROR(SEARCH("A",F19)))</formula>
    </cfRule>
  </conditionalFormatting>
  <conditionalFormatting sqref="N45">
    <cfRule type="cellIs" dxfId="1042" priority="322" operator="equal">
      <formula>"L"</formula>
    </cfRule>
  </conditionalFormatting>
  <conditionalFormatting sqref="O179:O196 O1:O129 O95:S107 O145:O146 O162:O164 O218:O220 O244:O247 O263:O264 O290:O291 O314:O350 O365:O392 O408:O427 O444:O445 P445:CB445 V94:W107 U95:V107 O94:X94 X95:X107 O461:O1048576">
    <cfRule type="containsText" dxfId="1041" priority="308" operator="containsText" text="L">
      <formula>NOT(ISERROR(SEARCH("L",O1)))</formula>
    </cfRule>
  </conditionalFormatting>
  <conditionalFormatting sqref="O249:O262">
    <cfRule type="containsText" dxfId="1040" priority="270" operator="containsText" text="P">
      <formula>NOT(ISERROR(SEARCH("P",O249)))</formula>
    </cfRule>
    <cfRule type="containsText" dxfId="1039" priority="269" operator="containsText" text="A">
      <formula>NOT(ISERROR(SEARCH("A",O249)))</formula>
    </cfRule>
  </conditionalFormatting>
  <conditionalFormatting sqref="O95:S460">
    <cfRule type="containsText" dxfId="1038" priority="31" operator="containsText" text="A">
      <formula>NOT(ISERROR(SEARCH("A",O95)))</formula>
    </cfRule>
    <cfRule type="containsText" dxfId="1037" priority="32" operator="containsText" text="P">
      <formula>NOT(ISERROR(SEARCH("P",O95)))</formula>
    </cfRule>
  </conditionalFormatting>
  <conditionalFormatting sqref="O94:X94 V94:W107 O94:O109 X95:X107">
    <cfRule type="containsText" dxfId="1036" priority="310" operator="containsText" text="P">
      <formula>NOT(ISERROR(SEARCH("P",O94)))</formula>
    </cfRule>
    <cfRule type="containsText" dxfId="1035" priority="309" operator="containsText" text="A">
      <formula>NOT(ISERROR(SEARCH("A",O94)))</formula>
    </cfRule>
  </conditionalFormatting>
  <conditionalFormatting sqref="P249">
    <cfRule type="containsText" dxfId="1034" priority="265" operator="containsText" text="A">
      <formula>NOT(ISERROR(SEARCH("A",P249)))</formula>
    </cfRule>
    <cfRule type="containsText" dxfId="1033" priority="266" operator="containsText" text="P">
      <formula>NOT(ISERROR(SEARCH("P",P249)))</formula>
    </cfRule>
  </conditionalFormatting>
  <conditionalFormatting sqref="Q249:R262 U250:U262 F249:N249 Y249:Y262 F250:K262 M250:N262 W250:W262 AA250:AF262 AH250:AJ262">
    <cfRule type="containsText" dxfId="1032" priority="273" operator="containsText" text="A">
      <formula>NOT(ISERROR(SEARCH("A",F249)))</formula>
    </cfRule>
  </conditionalFormatting>
  <conditionalFormatting sqref="Q166:V179 J167:O179 X166:AD179 F167:H179">
    <cfRule type="containsText" dxfId="1031" priority="285" operator="containsText" text="A">
      <formula>NOT(ISERROR(SEARCH("A",F166)))</formula>
    </cfRule>
  </conditionalFormatting>
  <conditionalFormatting sqref="Q166:V179 X166:AD179 F167:H179 J167:O179">
    <cfRule type="containsText" dxfId="1030" priority="286" operator="containsText" text="P">
      <formula>NOT(ISERROR(SEARCH("P",F166)))</formula>
    </cfRule>
  </conditionalFormatting>
  <conditionalFormatting sqref="R30:R40">
    <cfRule type="containsText" dxfId="1029" priority="339" operator="containsText" text="A">
      <formula>NOT(ISERROR(SEARCH("A",R30)))</formula>
    </cfRule>
    <cfRule type="containsText" dxfId="1028" priority="340" operator="containsText" text="P">
      <formula>NOT(ISERROR(SEARCH("P",R30)))</formula>
    </cfRule>
  </conditionalFormatting>
  <conditionalFormatting sqref="R148:T161">
    <cfRule type="containsText" dxfId="1027" priority="288" operator="containsText" text="P">
      <formula>NOT(ISERROR(SEARCH("P",R148)))</formula>
    </cfRule>
    <cfRule type="containsText" dxfId="1026" priority="287" operator="containsText" text="A">
      <formula>NOT(ISERROR(SEARCH("A",R148)))</formula>
    </cfRule>
  </conditionalFormatting>
  <conditionalFormatting sqref="S19:T27">
    <cfRule type="containsText" dxfId="1025" priority="361" operator="containsText" text="A">
      <formula>NOT(ISERROR(SEARCH("A",S19)))</formula>
    </cfRule>
    <cfRule type="containsText" dxfId="1024" priority="362" operator="containsText" text="P">
      <formula>NOT(ISERROR(SEARCH("P",S19)))</formula>
    </cfRule>
  </conditionalFormatting>
  <conditionalFormatting sqref="S249:X249">
    <cfRule type="containsText" dxfId="1023" priority="234" operator="containsText" text="P">
      <formula>NOT(ISERROR(SEARCH("P",S249)))</formula>
    </cfRule>
    <cfRule type="containsText" dxfId="1022" priority="233" operator="containsText" text="A">
      <formula>NOT(ISERROR(SEARCH("A",S249)))</formula>
    </cfRule>
  </conditionalFormatting>
  <conditionalFormatting sqref="U95:V460">
    <cfRule type="containsText" dxfId="1021" priority="30" operator="containsText" text="P">
      <formula>NOT(ISERROR(SEARCH("P",U95)))</formula>
    </cfRule>
    <cfRule type="containsText" dxfId="1020" priority="29" operator="containsText" text="A">
      <formula>NOT(ISERROR(SEARCH("A",U95)))</formula>
    </cfRule>
  </conditionalFormatting>
  <conditionalFormatting sqref="W166">
    <cfRule type="containsText" dxfId="1019" priority="280" operator="containsText" text="P">
      <formula>NOT(ISERROR(SEARCH("P",W166)))</formula>
    </cfRule>
    <cfRule type="containsText" dxfId="1018" priority="279" operator="containsText" text="A">
      <formula>NOT(ISERROR(SEARCH("A",W166)))</formula>
    </cfRule>
  </conditionalFormatting>
  <conditionalFormatting sqref="W76:AB89">
    <cfRule type="containsText" dxfId="1017" priority="313" operator="containsText" text="A">
      <formula>NOT(ISERROR(SEARCH("A",W76)))</formula>
    </cfRule>
    <cfRule type="containsText" dxfId="1016" priority="314" operator="containsText" text="P">
      <formula>NOT(ISERROR(SEARCH("P",W76)))</formula>
    </cfRule>
  </conditionalFormatting>
  <conditionalFormatting sqref="X446:X460">
    <cfRule type="containsText" dxfId="1015" priority="24" operator="containsText" text="P">
      <formula>NOT(ISERROR(SEARCH("P",X446)))</formula>
    </cfRule>
    <cfRule type="containsText" dxfId="1014" priority="23" operator="containsText" text="A">
      <formula>NOT(ISERROR(SEARCH("A",X446)))</formula>
    </cfRule>
  </conditionalFormatting>
  <conditionalFormatting sqref="Y93:Y107">
    <cfRule type="containsText" dxfId="1013" priority="299" operator="containsText" text="L">
      <formula>NOT(ISERROR(SEARCH("L",Y93)))</formula>
    </cfRule>
    <cfRule type="containsText" dxfId="1012" priority="300" operator="containsText" text="A">
      <formula>NOT(ISERROR(SEARCH("A",Y93)))</formula>
    </cfRule>
    <cfRule type="containsText" dxfId="1011" priority="301" operator="containsText" text="P">
      <formula>NOT(ISERROR(SEARCH("P",Y93)))</formula>
    </cfRule>
  </conditionalFormatting>
  <conditionalFormatting sqref="Z446">
    <cfRule type="containsText" dxfId="1010" priority="92" operator="containsText" text="P">
      <formula>NOT(ISERROR(SEARCH("P",Z446)))</formula>
    </cfRule>
    <cfRule type="containsText" dxfId="1009" priority="91" operator="containsText" text="A">
      <formula>NOT(ISERROR(SEARCH("A",Z446)))</formula>
    </cfRule>
  </conditionalFormatting>
  <conditionalFormatting sqref="Z249:AJ249">
    <cfRule type="containsText" dxfId="1008" priority="230" operator="containsText" text="P">
      <formula>NOT(ISERROR(SEARCH("P",Z249)))</formula>
    </cfRule>
    <cfRule type="containsText" dxfId="1007" priority="229" operator="containsText" text="A">
      <formula>NOT(ISERROR(SEARCH("A",Z249)))</formula>
    </cfRule>
  </conditionalFormatting>
  <conditionalFormatting sqref="AB465:AB479">
    <cfRule type="containsText" dxfId="1006" priority="2" operator="containsText" text="P">
      <formula>NOT(ISERROR(SEARCH("P",AB465)))</formula>
    </cfRule>
    <cfRule type="containsText" dxfId="1005" priority="1" operator="containsText" text="A">
      <formula>NOT(ISERROR(SEARCH("A",AB465)))</formula>
    </cfRule>
  </conditionalFormatting>
  <conditionalFormatting sqref="AB446:AE460">
    <cfRule type="containsText" dxfId="1004" priority="18" operator="containsText" text="P">
      <formula>NOT(ISERROR(SEARCH("P",AB446)))</formula>
    </cfRule>
    <cfRule type="containsText" dxfId="1003" priority="17" operator="containsText" text="A">
      <formula>NOT(ISERROR(SEARCH("A",AB446)))</formula>
    </cfRule>
  </conditionalFormatting>
  <conditionalFormatting sqref="AC266:AD266">
    <cfRule type="containsText" dxfId="1002" priority="202" operator="containsText" text="P">
      <formula>NOT(ISERROR(SEARCH("P",AC266)))</formula>
    </cfRule>
    <cfRule type="containsText" dxfId="1001" priority="201" operator="containsText" text="A">
      <formula>NOT(ISERROR(SEARCH("A",AC266)))</formula>
    </cfRule>
  </conditionalFormatting>
  <conditionalFormatting sqref="AD351:AD364">
    <cfRule type="containsText" dxfId="1000" priority="170" operator="containsText" text="P">
      <formula>NOT(ISERROR(SEARCH("P",AD351)))</formula>
    </cfRule>
    <cfRule type="containsText" dxfId="999" priority="169" operator="containsText" text="A">
      <formula>NOT(ISERROR(SEARCH("A",AD351)))</formula>
    </cfRule>
  </conditionalFormatting>
  <conditionalFormatting sqref="AG446:AG460">
    <cfRule type="containsText" dxfId="998" priority="16" operator="containsText" text="P">
      <formula>NOT(ISERROR(SEARCH("P",AG446)))</formula>
    </cfRule>
    <cfRule type="containsText" dxfId="997" priority="15" operator="containsText" text="A">
      <formula>NOT(ISERROR(SEARCH("A",AG446)))</formula>
    </cfRule>
  </conditionalFormatting>
  <conditionalFormatting sqref="AI446:AL460">
    <cfRule type="containsText" dxfId="996" priority="9" operator="containsText" text="A">
      <formula>NOT(ISERROR(SEARCH("A",AI446)))</formula>
    </cfRule>
    <cfRule type="containsText" dxfId="995" priority="10" operator="containsText" text="P">
      <formula>NOT(ISERROR(SEARCH("P",AI446)))</formula>
    </cfRule>
  </conditionalFormatting>
  <conditionalFormatting sqref="AP446:AQ460">
    <cfRule type="containsText" dxfId="994" priority="6" operator="containsText" text="P">
      <formula>NOT(ISERROR(SEARCH("P",AP446)))</formula>
    </cfRule>
    <cfRule type="containsText" dxfId="993" priority="5" operator="containsText" text="A">
      <formula>NOT(ISERROR(SEARCH("A",AP446)))</formula>
    </cfRule>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1CF6B-0D20-4A67-AABF-21F7322526FB}">
  <sheetPr codeName="Sheet5" filterMode="1">
    <pageSetUpPr fitToPage="1"/>
  </sheetPr>
  <dimension ref="A1:XEW991"/>
  <sheetViews>
    <sheetView topLeftCell="A168" workbookViewId="0">
      <selection activeCell="C185" sqref="C185"/>
    </sheetView>
  </sheetViews>
  <sheetFormatPr defaultRowHeight="14.5" x14ac:dyDescent="0.35"/>
  <cols>
    <col min="1" max="1" width="20" bestFit="1" customWidth="1"/>
    <col min="2" max="2" width="14.54296875" customWidth="1"/>
    <col min="3" max="3" width="59" bestFit="1" customWidth="1"/>
    <col min="4" max="5" width="27.453125" customWidth="1"/>
    <col min="6" max="6" width="13.1796875" customWidth="1"/>
    <col min="7" max="7" width="51.453125" bestFit="1" customWidth="1"/>
    <col min="8" max="8" width="134.54296875" bestFit="1" customWidth="1"/>
    <col min="9" max="9" width="41.1796875" bestFit="1" customWidth="1"/>
    <col min="10" max="10" width="19.54296875" customWidth="1"/>
    <col min="11" max="11" width="16" bestFit="1" customWidth="1"/>
    <col min="12" max="12" width="9.1796875" customWidth="1"/>
    <col min="13" max="13" width="13.54296875" customWidth="1"/>
    <col min="14" max="14" width="15.453125" customWidth="1"/>
    <col min="15" max="15" width="33.81640625" bestFit="1" customWidth="1"/>
    <col min="16" max="16" width="28.81640625" customWidth="1"/>
    <col min="17" max="17" width="25.453125" bestFit="1" customWidth="1"/>
    <col min="18" max="18" width="35.453125" customWidth="1"/>
    <col min="23" max="23" width="33" bestFit="1" customWidth="1"/>
    <col min="24" max="24" width="39.453125" bestFit="1" customWidth="1"/>
  </cols>
  <sheetData>
    <row r="1" spans="1:13" ht="18.5" x14ac:dyDescent="0.45">
      <c r="A1" s="58" t="s">
        <v>3139</v>
      </c>
      <c r="B1" s="67" t="s">
        <v>3140</v>
      </c>
      <c r="C1" s="60" t="s">
        <v>3141</v>
      </c>
      <c r="D1" s="59" t="s">
        <v>3274</v>
      </c>
      <c r="E1" s="59" t="s">
        <v>3143</v>
      </c>
      <c r="F1" s="59" t="s">
        <v>3145</v>
      </c>
      <c r="G1" s="59" t="s">
        <v>3146</v>
      </c>
      <c r="H1" s="59" t="s">
        <v>3147</v>
      </c>
      <c r="I1" s="59" t="s">
        <v>3148</v>
      </c>
      <c r="J1" s="24" t="s">
        <v>3149</v>
      </c>
      <c r="K1" s="24" t="s">
        <v>3150</v>
      </c>
      <c r="L1" s="24" t="s">
        <v>3151</v>
      </c>
      <c r="M1" s="24" t="s">
        <v>3152</v>
      </c>
    </row>
    <row r="2" spans="1:13" x14ac:dyDescent="0.35">
      <c r="A2" s="10" t="s">
        <v>3275</v>
      </c>
      <c r="B2" s="50">
        <v>44671</v>
      </c>
      <c r="C2" s="10" t="s">
        <v>3276</v>
      </c>
      <c r="D2" s="10" t="s">
        <v>3004</v>
      </c>
      <c r="E2" s="10" t="s">
        <v>10</v>
      </c>
      <c r="F2" s="10" t="s">
        <v>251</v>
      </c>
      <c r="G2" s="10" t="s">
        <v>374</v>
      </c>
      <c r="H2" s="10" t="s">
        <v>43</v>
      </c>
      <c r="I2" s="10">
        <v>2783</v>
      </c>
      <c r="J2" s="10" t="s">
        <v>3277</v>
      </c>
      <c r="K2" s="10" t="s">
        <v>10</v>
      </c>
      <c r="L2" s="26">
        <v>44750</v>
      </c>
      <c r="M2" s="26">
        <v>0</v>
      </c>
    </row>
    <row r="3" spans="1:13" x14ac:dyDescent="0.35">
      <c r="A3" s="10" t="s">
        <v>3278</v>
      </c>
      <c r="B3" s="50">
        <v>44728</v>
      </c>
      <c r="C3" s="10" t="s">
        <v>3279</v>
      </c>
      <c r="D3" s="10" t="s">
        <v>54</v>
      </c>
      <c r="E3" s="10" t="s">
        <v>61</v>
      </c>
      <c r="F3" s="10" t="s">
        <v>468</v>
      </c>
      <c r="G3" s="10" t="s">
        <v>374</v>
      </c>
      <c r="H3" s="10" t="s">
        <v>55</v>
      </c>
      <c r="I3" s="10">
        <v>0</v>
      </c>
      <c r="J3" s="10" t="s">
        <v>855</v>
      </c>
      <c r="K3" s="10" t="e">
        <v>#N/A</v>
      </c>
      <c r="L3" s="26">
        <v>44750</v>
      </c>
      <c r="M3" s="26">
        <v>0</v>
      </c>
    </row>
    <row r="4" spans="1:13" x14ac:dyDescent="0.35">
      <c r="A4" s="10" t="s">
        <v>3280</v>
      </c>
      <c r="B4" s="50">
        <v>44736</v>
      </c>
      <c r="C4" s="10" t="s">
        <v>353</v>
      </c>
      <c r="D4" s="10" t="s">
        <v>30</v>
      </c>
      <c r="E4" s="10" t="s">
        <v>10</v>
      </c>
      <c r="F4" s="10" t="s">
        <v>233</v>
      </c>
      <c r="G4" s="10" t="s">
        <v>374</v>
      </c>
      <c r="H4" s="10" t="s">
        <v>31</v>
      </c>
      <c r="I4" s="10">
        <v>2785</v>
      </c>
      <c r="J4" s="10" t="s">
        <v>34</v>
      </c>
      <c r="K4" s="10" t="s">
        <v>10</v>
      </c>
      <c r="L4" s="26">
        <v>44750</v>
      </c>
      <c r="M4" s="26">
        <v>0</v>
      </c>
    </row>
    <row r="5" spans="1:13" x14ac:dyDescent="0.35">
      <c r="A5" s="10" t="s">
        <v>3281</v>
      </c>
      <c r="B5" s="50">
        <v>44737</v>
      </c>
      <c r="C5" s="10" t="s">
        <v>3282</v>
      </c>
      <c r="D5" s="10" t="s">
        <v>182</v>
      </c>
      <c r="E5" s="10" t="s">
        <v>61</v>
      </c>
      <c r="F5" s="10" t="s">
        <v>255</v>
      </c>
      <c r="G5" s="10" t="s">
        <v>374</v>
      </c>
      <c r="H5" s="10" t="e">
        <v>#N/A</v>
      </c>
      <c r="I5" s="10">
        <v>2790</v>
      </c>
      <c r="J5" s="10" t="s">
        <v>60</v>
      </c>
      <c r="K5" s="10" t="s">
        <v>61</v>
      </c>
      <c r="L5" s="26">
        <v>44750</v>
      </c>
      <c r="M5" s="26">
        <v>0</v>
      </c>
    </row>
    <row r="6" spans="1:13" x14ac:dyDescent="0.35">
      <c r="A6" s="10" t="s">
        <v>3283</v>
      </c>
      <c r="B6" s="50">
        <v>44749</v>
      </c>
      <c r="C6" s="10" t="s">
        <v>3284</v>
      </c>
      <c r="D6" s="10" t="s">
        <v>163</v>
      </c>
      <c r="E6" s="10" t="s">
        <v>10</v>
      </c>
      <c r="F6" s="10" t="s">
        <v>369</v>
      </c>
      <c r="G6" s="10" t="s">
        <v>309</v>
      </c>
      <c r="H6" s="10" t="s">
        <v>43</v>
      </c>
      <c r="I6" s="10">
        <v>8</v>
      </c>
      <c r="J6" s="10" t="s">
        <v>116</v>
      </c>
      <c r="K6" s="10" t="s">
        <v>117</v>
      </c>
      <c r="L6" s="26">
        <v>44750</v>
      </c>
      <c r="M6" s="26">
        <v>0</v>
      </c>
    </row>
    <row r="7" spans="1:13" x14ac:dyDescent="0.35">
      <c r="A7" s="10" t="s">
        <v>3285</v>
      </c>
      <c r="B7" s="50">
        <v>44749</v>
      </c>
      <c r="C7" s="10" t="s">
        <v>3286</v>
      </c>
      <c r="D7" s="10" t="s">
        <v>441</v>
      </c>
      <c r="E7" s="10" t="s">
        <v>61</v>
      </c>
      <c r="F7" s="10" t="s">
        <v>238</v>
      </c>
      <c r="G7" s="10" t="s">
        <v>374</v>
      </c>
      <c r="H7" s="10" t="s">
        <v>81</v>
      </c>
      <c r="I7" s="10">
        <v>2790</v>
      </c>
      <c r="J7" s="10" t="s">
        <v>60</v>
      </c>
      <c r="K7" s="10" t="s">
        <v>61</v>
      </c>
      <c r="L7" s="26">
        <v>44750</v>
      </c>
      <c r="M7" s="26">
        <v>0</v>
      </c>
    </row>
    <row r="8" spans="1:13" x14ac:dyDescent="0.35">
      <c r="A8" s="10" t="s">
        <v>3287</v>
      </c>
      <c r="B8" s="50">
        <v>44750</v>
      </c>
      <c r="C8" s="10" t="s">
        <v>3288</v>
      </c>
      <c r="D8" s="10" t="s">
        <v>2412</v>
      </c>
      <c r="E8" s="10" t="s">
        <v>92</v>
      </c>
      <c r="F8" s="10" t="s">
        <v>468</v>
      </c>
      <c r="G8" s="10" t="s">
        <v>374</v>
      </c>
      <c r="H8" s="10" t="s">
        <v>55</v>
      </c>
      <c r="I8" s="10">
        <v>2799</v>
      </c>
      <c r="J8" s="10" t="s">
        <v>91</v>
      </c>
      <c r="K8" s="10" t="s">
        <v>92</v>
      </c>
      <c r="L8" s="26">
        <v>44750</v>
      </c>
      <c r="M8" s="26">
        <v>0</v>
      </c>
    </row>
    <row r="9" spans="1:13" x14ac:dyDescent="0.35">
      <c r="A9" s="10" t="s">
        <v>3289</v>
      </c>
      <c r="B9" s="50">
        <v>44736</v>
      </c>
      <c r="C9" s="10" t="s">
        <v>3290</v>
      </c>
      <c r="D9" s="10" t="s">
        <v>30</v>
      </c>
      <c r="E9" s="10" t="s">
        <v>10</v>
      </c>
      <c r="F9" s="10" t="s">
        <v>233</v>
      </c>
      <c r="G9" s="10" t="s">
        <v>374</v>
      </c>
      <c r="H9" s="10" t="s">
        <v>31</v>
      </c>
      <c r="I9" s="10">
        <v>2785</v>
      </c>
      <c r="J9" s="10" t="s">
        <v>855</v>
      </c>
      <c r="K9" s="10" t="s">
        <v>10</v>
      </c>
      <c r="L9" s="26">
        <v>44742</v>
      </c>
      <c r="M9" s="26">
        <v>44750</v>
      </c>
    </row>
    <row r="10" spans="1:13" x14ac:dyDescent="0.35">
      <c r="A10" s="10" t="s">
        <v>3291</v>
      </c>
      <c r="B10" s="50">
        <v>44738</v>
      </c>
      <c r="C10" s="10" t="s">
        <v>3292</v>
      </c>
      <c r="D10" s="10" t="s">
        <v>2645</v>
      </c>
      <c r="E10" s="10" t="s">
        <v>10</v>
      </c>
      <c r="F10" s="10" t="s">
        <v>344</v>
      </c>
      <c r="G10" s="10" t="s">
        <v>374</v>
      </c>
      <c r="H10" s="10" t="s">
        <v>31</v>
      </c>
      <c r="I10" s="10">
        <v>2791</v>
      </c>
      <c r="J10" s="10" t="s">
        <v>370</v>
      </c>
      <c r="K10" s="10" t="s">
        <v>61</v>
      </c>
      <c r="L10" s="26">
        <v>44742</v>
      </c>
      <c r="M10" s="26">
        <v>44750</v>
      </c>
    </row>
    <row r="14" spans="1:13" ht="18.5" x14ac:dyDescent="0.45">
      <c r="A14" s="58" t="s">
        <v>3139</v>
      </c>
      <c r="B14" s="67" t="s">
        <v>3140</v>
      </c>
      <c r="C14" s="60" t="s">
        <v>3141</v>
      </c>
      <c r="D14" s="59" t="s">
        <v>3274</v>
      </c>
      <c r="E14" s="59" t="s">
        <v>3143</v>
      </c>
      <c r="F14" s="59" t="s">
        <v>3145</v>
      </c>
      <c r="G14" s="59" t="s">
        <v>3146</v>
      </c>
      <c r="H14" s="59" t="s">
        <v>3147</v>
      </c>
      <c r="I14" s="59" t="s">
        <v>3148</v>
      </c>
      <c r="J14" s="24" t="s">
        <v>3149</v>
      </c>
      <c r="K14" s="24" t="s">
        <v>3150</v>
      </c>
      <c r="L14" s="24" t="s">
        <v>3151</v>
      </c>
      <c r="M14" s="24" t="s">
        <v>3152</v>
      </c>
    </row>
    <row r="15" spans="1:13" x14ac:dyDescent="0.35">
      <c r="A15" s="10" t="s">
        <v>3293</v>
      </c>
      <c r="B15" s="50">
        <v>44746</v>
      </c>
      <c r="C15" s="10" t="s">
        <v>3294</v>
      </c>
      <c r="D15" s="10" t="s">
        <v>1384</v>
      </c>
      <c r="E15" s="10" t="s">
        <v>61</v>
      </c>
      <c r="F15" s="10" t="s">
        <v>251</v>
      </c>
      <c r="G15" s="10" t="s">
        <v>374</v>
      </c>
      <c r="H15" s="10" t="s">
        <v>43</v>
      </c>
      <c r="I15" s="10">
        <v>0</v>
      </c>
      <c r="J15" s="10" t="e">
        <v>#N/A</v>
      </c>
      <c r="K15" s="10" t="e">
        <v>#N/A</v>
      </c>
      <c r="L15" s="26">
        <v>44751</v>
      </c>
      <c r="M15" s="26">
        <v>0</v>
      </c>
    </row>
    <row r="16" spans="1:13" x14ac:dyDescent="0.35">
      <c r="A16" s="10" t="s">
        <v>3295</v>
      </c>
      <c r="B16" s="50">
        <v>44750</v>
      </c>
      <c r="C16" s="10" t="s">
        <v>558</v>
      </c>
      <c r="D16" s="10" t="s">
        <v>559</v>
      </c>
      <c r="E16" s="10" t="s">
        <v>10</v>
      </c>
      <c r="F16" s="10" t="s">
        <v>238</v>
      </c>
      <c r="G16" s="10" t="s">
        <v>374</v>
      </c>
      <c r="H16" s="10" t="s">
        <v>81</v>
      </c>
      <c r="I16" s="10">
        <v>2783</v>
      </c>
      <c r="J16" s="10" t="s">
        <v>22</v>
      </c>
      <c r="K16" s="10" t="s">
        <v>10</v>
      </c>
      <c r="L16" s="26">
        <v>44751</v>
      </c>
      <c r="M16" s="26">
        <v>0</v>
      </c>
    </row>
    <row r="17" spans="1:34" x14ac:dyDescent="0.35">
      <c r="A17" s="10" t="s">
        <v>3296</v>
      </c>
      <c r="B17" s="50">
        <v>44750</v>
      </c>
      <c r="C17" s="10" t="s">
        <v>3297</v>
      </c>
      <c r="D17" s="10" t="s">
        <v>1288</v>
      </c>
      <c r="E17" s="10" t="s">
        <v>92</v>
      </c>
      <c r="F17" s="10" t="s">
        <v>285</v>
      </c>
      <c r="G17" s="10" t="s">
        <v>374</v>
      </c>
      <c r="H17" s="10" t="s">
        <v>81</v>
      </c>
      <c r="I17" s="10">
        <v>2799</v>
      </c>
      <c r="J17" s="10" t="s">
        <v>91</v>
      </c>
      <c r="K17" s="10" t="s">
        <v>92</v>
      </c>
      <c r="L17" s="26">
        <v>44751</v>
      </c>
      <c r="M17" s="26">
        <v>0</v>
      </c>
    </row>
    <row r="18" spans="1:34" x14ac:dyDescent="0.35">
      <c r="A18" s="10" t="s">
        <v>3298</v>
      </c>
      <c r="B18" s="50">
        <v>44750</v>
      </c>
      <c r="C18" s="10" t="s">
        <v>3299</v>
      </c>
      <c r="D18" s="10" t="s">
        <v>902</v>
      </c>
      <c r="E18" s="10" t="s">
        <v>92</v>
      </c>
      <c r="F18" s="10" t="s">
        <v>435</v>
      </c>
      <c r="G18" s="10" t="s">
        <v>3300</v>
      </c>
      <c r="H18" s="10" t="s">
        <v>81</v>
      </c>
      <c r="I18" s="10">
        <v>2799</v>
      </c>
      <c r="J18" s="10" t="s">
        <v>91</v>
      </c>
      <c r="K18" s="10" t="s">
        <v>92</v>
      </c>
      <c r="L18" s="26">
        <v>44751</v>
      </c>
      <c r="M18" s="26">
        <v>0</v>
      </c>
    </row>
    <row r="19" spans="1:34" x14ac:dyDescent="0.35">
      <c r="A19" s="10" t="s">
        <v>3301</v>
      </c>
      <c r="B19" s="50">
        <v>44749</v>
      </c>
      <c r="C19" s="10" t="s">
        <v>3302</v>
      </c>
      <c r="D19" s="10" t="s">
        <v>80</v>
      </c>
      <c r="E19" s="10" t="s">
        <v>61</v>
      </c>
      <c r="F19" s="10" t="s">
        <v>219</v>
      </c>
      <c r="G19" s="10" t="s">
        <v>374</v>
      </c>
      <c r="H19" s="10" t="s">
        <v>81</v>
      </c>
      <c r="I19" s="10">
        <v>2790</v>
      </c>
      <c r="J19" s="10" t="s">
        <v>60</v>
      </c>
      <c r="K19" s="10" t="s">
        <v>61</v>
      </c>
      <c r="L19" s="26">
        <v>44749</v>
      </c>
      <c r="M19" s="26">
        <v>44751</v>
      </c>
    </row>
    <row r="20" spans="1:34" s="10" customFormat="1" x14ac:dyDescent="0.35">
      <c r="A20" s="10" t="s">
        <v>3303</v>
      </c>
      <c r="B20" s="50">
        <v>44750</v>
      </c>
      <c r="C20" s="10" t="s">
        <v>3304</v>
      </c>
      <c r="D20" s="10" t="s">
        <v>1393</v>
      </c>
      <c r="E20" s="10" t="s">
        <v>10</v>
      </c>
      <c r="F20" s="10" t="s">
        <v>266</v>
      </c>
      <c r="G20" s="10" t="s">
        <v>374</v>
      </c>
      <c r="H20" s="10" t="s">
        <v>43</v>
      </c>
      <c r="I20" s="10">
        <v>8</v>
      </c>
      <c r="J20" s="10" t="s">
        <v>347</v>
      </c>
      <c r="K20" s="10" t="s">
        <v>117</v>
      </c>
      <c r="L20" s="26">
        <v>44751</v>
      </c>
      <c r="M20" s="26">
        <v>0</v>
      </c>
      <c r="N20" s="26">
        <v>0</v>
      </c>
      <c r="O20" s="26">
        <v>0</v>
      </c>
      <c r="Q20" s="10" t="s">
        <v>3305</v>
      </c>
      <c r="R20" s="10">
        <v>44395</v>
      </c>
      <c r="S20" s="10" t="s">
        <v>3306</v>
      </c>
      <c r="T20" s="10" t="s">
        <v>188</v>
      </c>
      <c r="U20" s="10" t="s">
        <v>10</v>
      </c>
      <c r="V20" s="10" t="s">
        <v>218</v>
      </c>
      <c r="W20" s="10" t="s">
        <v>570</v>
      </c>
      <c r="X20" s="10" t="s">
        <v>246</v>
      </c>
      <c r="Y20" s="10" t="s">
        <v>81</v>
      </c>
      <c r="Z20" s="10">
        <v>0</v>
      </c>
      <c r="AA20" s="10" t="e">
        <v>#N/A</v>
      </c>
      <c r="AB20" s="10" t="e">
        <v>#N/A</v>
      </c>
      <c r="AC20" s="10">
        <v>0</v>
      </c>
      <c r="AD20" s="10">
        <v>0</v>
      </c>
      <c r="AE20" s="10">
        <v>0</v>
      </c>
      <c r="AF20" s="10">
        <v>0</v>
      </c>
      <c r="AG20" s="10">
        <v>0</v>
      </c>
      <c r="AH20" s="10">
        <v>0</v>
      </c>
    </row>
    <row r="21" spans="1:34" ht="15.5" x14ac:dyDescent="0.35">
      <c r="A21" s="10" t="s">
        <v>3307</v>
      </c>
      <c r="B21" s="43">
        <v>44744</v>
      </c>
      <c r="C21" s="25" t="s">
        <v>3308</v>
      </c>
      <c r="D21" s="25" t="s">
        <v>42</v>
      </c>
      <c r="E21" s="25" t="s">
        <v>10</v>
      </c>
      <c r="F21" s="25" t="s">
        <v>369</v>
      </c>
      <c r="G21" s="25" t="s">
        <v>374</v>
      </c>
      <c r="H21" s="10" t="e">
        <f>VLOOKUP(#REF!,#REF!,2,1)</f>
        <v>#REF!</v>
      </c>
      <c r="I21" s="10">
        <v>2783</v>
      </c>
      <c r="J21" s="63" t="str">
        <f>VLOOKUP(I21,'Reference_data '!$A$2:$B$17,2,0)</f>
        <v>Vipul</v>
      </c>
      <c r="K21" s="10" t="str">
        <f>VLOOKUP(I21,'Reference_data '!$A$2:$C$18,3,0)</f>
        <v>MEC</v>
      </c>
      <c r="L21" s="26">
        <v>44751</v>
      </c>
    </row>
    <row r="22" spans="1:34" x14ac:dyDescent="0.35">
      <c r="A22" s="10" t="s">
        <v>3309</v>
      </c>
      <c r="B22" s="90">
        <v>44561</v>
      </c>
      <c r="C22" s="34" t="s">
        <v>3310</v>
      </c>
      <c r="D22" s="34" t="s">
        <v>2965</v>
      </c>
      <c r="E22" s="34" t="s">
        <v>10</v>
      </c>
      <c r="F22" s="34" t="s">
        <v>233</v>
      </c>
      <c r="G22" s="34" t="s">
        <v>374</v>
      </c>
      <c r="H22" s="30" t="e">
        <f>VLOOKUP(#REF!,#REF!,2,1)</f>
        <v>#REF!</v>
      </c>
      <c r="J22" s="10" t="e">
        <f>VLOOKUP(I22,'Reference_data '!$A$2:$B$17,2,0)</f>
        <v>#N/A</v>
      </c>
      <c r="K22" s="10" t="e">
        <f>VLOOKUP(I22,'Reference_data '!$A$2:$C$18,3,0)</f>
        <v>#N/A</v>
      </c>
      <c r="L22" s="33">
        <v>44751</v>
      </c>
    </row>
    <row r="25" spans="1:34" ht="18.5" x14ac:dyDescent="0.45">
      <c r="A25" s="58" t="s">
        <v>3139</v>
      </c>
      <c r="B25" s="67" t="s">
        <v>3140</v>
      </c>
      <c r="C25" s="60" t="s">
        <v>3141</v>
      </c>
      <c r="D25" s="59" t="s">
        <v>3274</v>
      </c>
      <c r="E25" s="59" t="s">
        <v>3143</v>
      </c>
      <c r="F25" s="59" t="s">
        <v>3145</v>
      </c>
      <c r="G25" s="59" t="s">
        <v>3146</v>
      </c>
      <c r="H25" s="59" t="s">
        <v>3147</v>
      </c>
      <c r="I25" s="59" t="s">
        <v>3148</v>
      </c>
      <c r="J25" s="24" t="s">
        <v>3149</v>
      </c>
      <c r="K25" s="24" t="s">
        <v>3150</v>
      </c>
      <c r="L25" s="24" t="s">
        <v>3151</v>
      </c>
      <c r="M25" s="24" t="s">
        <v>3152</v>
      </c>
    </row>
    <row r="26" spans="1:34" x14ac:dyDescent="0.35">
      <c r="A26" s="10" t="s">
        <v>3311</v>
      </c>
      <c r="B26" s="50">
        <v>44750</v>
      </c>
      <c r="C26" s="10" t="s">
        <v>3312</v>
      </c>
      <c r="D26" s="10" t="s">
        <v>3313</v>
      </c>
      <c r="E26" s="10" t="s">
        <v>10</v>
      </c>
      <c r="F26" s="10" t="s">
        <v>266</v>
      </c>
      <c r="G26" s="10" t="s">
        <v>309</v>
      </c>
      <c r="H26" s="10" t="s">
        <v>43</v>
      </c>
      <c r="I26" s="10">
        <v>8</v>
      </c>
      <c r="J26" s="10" t="s">
        <v>347</v>
      </c>
      <c r="K26" s="10" t="s">
        <v>117</v>
      </c>
      <c r="L26" s="26">
        <v>44753</v>
      </c>
      <c r="M26" s="26">
        <v>0</v>
      </c>
    </row>
    <row r="27" spans="1:34" x14ac:dyDescent="0.35">
      <c r="A27" s="10" t="s">
        <v>3314</v>
      </c>
      <c r="B27" s="50">
        <v>44751</v>
      </c>
      <c r="C27" s="10" t="s">
        <v>3315</v>
      </c>
      <c r="D27" s="10" t="s">
        <v>42</v>
      </c>
      <c r="E27" s="10" t="s">
        <v>92</v>
      </c>
      <c r="F27" s="10" t="s">
        <v>233</v>
      </c>
      <c r="G27" s="10" t="s">
        <v>374</v>
      </c>
      <c r="H27" s="10" t="s">
        <v>43</v>
      </c>
      <c r="I27" s="10">
        <v>2801</v>
      </c>
      <c r="J27" s="10" t="s">
        <v>104</v>
      </c>
      <c r="K27" s="10" t="s">
        <v>92</v>
      </c>
      <c r="L27" s="26">
        <v>44753</v>
      </c>
      <c r="M27" s="26">
        <v>0</v>
      </c>
    </row>
    <row r="28" spans="1:34" x14ac:dyDescent="0.35">
      <c r="A28" s="10" t="s">
        <v>3316</v>
      </c>
      <c r="B28" s="50">
        <v>44751</v>
      </c>
      <c r="C28" s="10" t="s">
        <v>2546</v>
      </c>
      <c r="D28" s="10" t="s">
        <v>2547</v>
      </c>
      <c r="E28" s="10" t="s">
        <v>92</v>
      </c>
      <c r="F28" s="10" t="s">
        <v>251</v>
      </c>
      <c r="G28" s="10" t="s">
        <v>374</v>
      </c>
      <c r="H28" s="10" t="s">
        <v>43</v>
      </c>
      <c r="I28" s="10">
        <v>2801</v>
      </c>
      <c r="J28" s="10" t="s">
        <v>104</v>
      </c>
      <c r="K28" s="10" t="s">
        <v>92</v>
      </c>
      <c r="L28" s="26">
        <v>44753</v>
      </c>
      <c r="M28" s="26">
        <v>0</v>
      </c>
    </row>
    <row r="29" spans="1:34" x14ac:dyDescent="0.35">
      <c r="A29" s="10" t="s">
        <v>3317</v>
      </c>
      <c r="B29" s="50">
        <v>44751</v>
      </c>
      <c r="C29" s="10" t="s">
        <v>2551</v>
      </c>
      <c r="D29" s="10" t="s">
        <v>2547</v>
      </c>
      <c r="E29" s="10" t="s">
        <v>92</v>
      </c>
      <c r="F29" s="10" t="s">
        <v>251</v>
      </c>
      <c r="G29" s="10" t="s">
        <v>374</v>
      </c>
      <c r="H29" s="10" t="s">
        <v>43</v>
      </c>
      <c r="I29" s="10">
        <v>2801</v>
      </c>
      <c r="J29" s="10" t="s">
        <v>104</v>
      </c>
      <c r="K29" s="10" t="s">
        <v>92</v>
      </c>
      <c r="L29" s="26">
        <v>44753</v>
      </c>
      <c r="M29" s="26">
        <v>0</v>
      </c>
      <c r="P29" s="150" t="s">
        <v>202</v>
      </c>
      <c r="Q29" s="150" t="s">
        <v>220</v>
      </c>
      <c r="R29" s="150" t="s">
        <v>3318</v>
      </c>
      <c r="S29" s="150" t="s">
        <v>3319</v>
      </c>
      <c r="T29" s="153" t="s">
        <v>3320</v>
      </c>
    </row>
    <row r="30" spans="1:34" x14ac:dyDescent="0.35">
      <c r="A30" s="10" t="s">
        <v>3321</v>
      </c>
      <c r="B30" s="50">
        <v>44751</v>
      </c>
      <c r="C30" s="10" t="s">
        <v>2300</v>
      </c>
      <c r="D30" s="10" t="s">
        <v>160</v>
      </c>
      <c r="E30" s="10" t="s">
        <v>92</v>
      </c>
      <c r="F30" s="10" t="s">
        <v>251</v>
      </c>
      <c r="G30" s="10" t="s">
        <v>374</v>
      </c>
      <c r="H30" s="10" t="s">
        <v>43</v>
      </c>
      <c r="I30" s="10">
        <v>2801</v>
      </c>
      <c r="J30" s="10" t="s">
        <v>104</v>
      </c>
      <c r="K30" s="10" t="s">
        <v>92</v>
      </c>
      <c r="L30" s="26">
        <v>44753</v>
      </c>
      <c r="M30" s="26">
        <v>0</v>
      </c>
      <c r="P30" s="149" t="s">
        <v>16</v>
      </c>
      <c r="Q30">
        <v>2</v>
      </c>
      <c r="S30">
        <v>2</v>
      </c>
      <c r="T30" s="154">
        <f>Q30/S30</f>
        <v>1</v>
      </c>
    </row>
    <row r="31" spans="1:34" x14ac:dyDescent="0.35">
      <c r="A31" s="10" t="s">
        <v>3322</v>
      </c>
      <c r="B31" s="50">
        <v>44752</v>
      </c>
      <c r="C31" s="10" t="s">
        <v>3323</v>
      </c>
      <c r="D31" s="10" t="s">
        <v>42</v>
      </c>
      <c r="E31" s="10" t="s">
        <v>61</v>
      </c>
      <c r="F31" s="10" t="s">
        <v>266</v>
      </c>
      <c r="G31" s="10" t="s">
        <v>374</v>
      </c>
      <c r="H31" s="10" t="s">
        <v>43</v>
      </c>
      <c r="I31" s="10">
        <v>2792</v>
      </c>
      <c r="J31" s="10" t="s">
        <v>78</v>
      </c>
      <c r="K31" s="10" t="s">
        <v>61</v>
      </c>
      <c r="L31" s="26">
        <v>44753</v>
      </c>
      <c r="M31" s="26">
        <v>0</v>
      </c>
      <c r="P31" s="149" t="s">
        <v>78</v>
      </c>
      <c r="Q31">
        <v>9</v>
      </c>
      <c r="S31">
        <v>9</v>
      </c>
      <c r="T31" s="154">
        <f t="shared" ref="T31:T45" si="0">Q31/S31</f>
        <v>1</v>
      </c>
    </row>
    <row r="32" spans="1:34" x14ac:dyDescent="0.35">
      <c r="A32" s="10" t="s">
        <v>3324</v>
      </c>
      <c r="B32" s="50">
        <v>44752</v>
      </c>
      <c r="C32" s="10" t="s">
        <v>1402</v>
      </c>
      <c r="D32" s="10" t="s">
        <v>1403</v>
      </c>
      <c r="E32" s="10" t="s">
        <v>92</v>
      </c>
      <c r="F32" s="10" t="s">
        <v>266</v>
      </c>
      <c r="G32" s="10" t="s">
        <v>374</v>
      </c>
      <c r="H32" s="10" t="s">
        <v>43</v>
      </c>
      <c r="I32" s="10">
        <v>2801</v>
      </c>
      <c r="J32" s="10" t="s">
        <v>104</v>
      </c>
      <c r="K32" s="10" t="s">
        <v>92</v>
      </c>
      <c r="L32" s="26">
        <v>44753</v>
      </c>
      <c r="M32" s="26">
        <v>0</v>
      </c>
      <c r="P32" s="149" t="s">
        <v>9</v>
      </c>
      <c r="Q32">
        <v>2</v>
      </c>
      <c r="R32">
        <v>2</v>
      </c>
      <c r="S32">
        <v>4</v>
      </c>
      <c r="T32" s="154">
        <f t="shared" si="0"/>
        <v>0.5</v>
      </c>
    </row>
    <row r="33" spans="1:20" x14ac:dyDescent="0.35">
      <c r="A33" s="10" t="s">
        <v>3325</v>
      </c>
      <c r="B33" s="50">
        <v>44751</v>
      </c>
      <c r="C33" s="10" t="s">
        <v>3326</v>
      </c>
      <c r="D33" s="10" t="s">
        <v>1117</v>
      </c>
      <c r="E33" s="10" t="s">
        <v>92</v>
      </c>
      <c r="F33" s="10" t="s">
        <v>266</v>
      </c>
      <c r="G33" s="10" t="s">
        <v>374</v>
      </c>
      <c r="H33" s="10" t="s">
        <v>43</v>
      </c>
      <c r="I33" s="10">
        <v>2801</v>
      </c>
      <c r="J33" s="10" t="s">
        <v>104</v>
      </c>
      <c r="K33" s="10" t="s">
        <v>92</v>
      </c>
      <c r="L33" s="26">
        <v>44753</v>
      </c>
      <c r="M33" s="26">
        <v>0</v>
      </c>
      <c r="P33" s="149" t="s">
        <v>70</v>
      </c>
      <c r="Q33">
        <v>3</v>
      </c>
      <c r="S33">
        <v>3</v>
      </c>
      <c r="T33" s="154">
        <f t="shared" si="0"/>
        <v>1</v>
      </c>
    </row>
    <row r="34" spans="1:20" x14ac:dyDescent="0.35">
      <c r="A34" s="10" t="s">
        <v>3327</v>
      </c>
      <c r="B34" s="50">
        <v>44752</v>
      </c>
      <c r="C34" s="10" t="s">
        <v>3328</v>
      </c>
      <c r="D34" s="10" t="s">
        <v>1106</v>
      </c>
      <c r="E34" s="10" t="s">
        <v>92</v>
      </c>
      <c r="F34" s="10" t="s">
        <v>266</v>
      </c>
      <c r="G34" s="10" t="s">
        <v>374</v>
      </c>
      <c r="H34" s="10" t="s">
        <v>43</v>
      </c>
      <c r="I34" s="10">
        <v>2801</v>
      </c>
      <c r="J34" s="10" t="s">
        <v>104</v>
      </c>
      <c r="K34" s="10" t="s">
        <v>92</v>
      </c>
      <c r="L34" s="26">
        <v>44753</v>
      </c>
      <c r="M34" s="26">
        <v>0</v>
      </c>
      <c r="P34" s="149" t="s">
        <v>52</v>
      </c>
      <c r="Q34">
        <v>4</v>
      </c>
      <c r="R34">
        <v>2</v>
      </c>
      <c r="S34">
        <v>6</v>
      </c>
      <c r="T34" s="154">
        <f t="shared" si="0"/>
        <v>0.66666666666666663</v>
      </c>
    </row>
    <row r="35" spans="1:20" x14ac:dyDescent="0.35">
      <c r="A35" s="10" t="s">
        <v>3329</v>
      </c>
      <c r="B35" s="50">
        <v>44752</v>
      </c>
      <c r="C35" s="10" t="s">
        <v>3330</v>
      </c>
      <c r="D35" s="10" t="s">
        <v>1106</v>
      </c>
      <c r="E35" s="10" t="s">
        <v>92</v>
      </c>
      <c r="F35" s="10" t="s">
        <v>266</v>
      </c>
      <c r="G35" s="10" t="s">
        <v>374</v>
      </c>
      <c r="H35" s="10" t="s">
        <v>43</v>
      </c>
      <c r="I35" s="10">
        <v>2801</v>
      </c>
      <c r="J35" s="10" t="s">
        <v>104</v>
      </c>
      <c r="K35" s="10" t="s">
        <v>92</v>
      </c>
      <c r="L35" s="26">
        <v>44753</v>
      </c>
      <c r="M35" s="26">
        <v>0</v>
      </c>
      <c r="P35" s="149" t="s">
        <v>28</v>
      </c>
      <c r="Q35">
        <v>1</v>
      </c>
      <c r="S35">
        <v>1</v>
      </c>
      <c r="T35" s="154">
        <f t="shared" si="0"/>
        <v>1</v>
      </c>
    </row>
    <row r="36" spans="1:20" x14ac:dyDescent="0.35">
      <c r="A36" s="10" t="s">
        <v>3331</v>
      </c>
      <c r="B36" s="50">
        <v>44752</v>
      </c>
      <c r="C36" s="10" t="s">
        <v>3332</v>
      </c>
      <c r="D36" s="10" t="s">
        <v>1117</v>
      </c>
      <c r="E36" s="10" t="s">
        <v>92</v>
      </c>
      <c r="F36" s="10" t="s">
        <v>266</v>
      </c>
      <c r="G36" s="10" t="s">
        <v>374</v>
      </c>
      <c r="H36" s="10" t="s">
        <v>43</v>
      </c>
      <c r="I36" s="10">
        <v>2801</v>
      </c>
      <c r="J36" s="10" t="s">
        <v>104</v>
      </c>
      <c r="K36" s="10" t="s">
        <v>92</v>
      </c>
      <c r="L36" s="26">
        <v>44753</v>
      </c>
      <c r="M36" s="26">
        <v>0</v>
      </c>
      <c r="P36" s="149" t="s">
        <v>40</v>
      </c>
      <c r="Q36">
        <v>5</v>
      </c>
      <c r="S36">
        <v>5</v>
      </c>
      <c r="T36" s="154">
        <f t="shared" si="0"/>
        <v>1</v>
      </c>
    </row>
    <row r="37" spans="1:20" x14ac:dyDescent="0.35">
      <c r="A37" s="10" t="s">
        <v>3333</v>
      </c>
      <c r="B37" s="50">
        <v>44752</v>
      </c>
      <c r="C37" s="10" t="s">
        <v>1685</v>
      </c>
      <c r="D37" s="10" t="s">
        <v>1686</v>
      </c>
      <c r="E37" s="10" t="s">
        <v>10</v>
      </c>
      <c r="F37" s="10" t="s">
        <v>266</v>
      </c>
      <c r="G37" s="10" t="s">
        <v>3300</v>
      </c>
      <c r="H37" s="10" t="s">
        <v>43</v>
      </c>
      <c r="I37" s="10">
        <v>3347</v>
      </c>
      <c r="J37" s="10" t="s">
        <v>52</v>
      </c>
      <c r="K37" s="10" t="s">
        <v>10</v>
      </c>
      <c r="L37" s="26">
        <v>44753</v>
      </c>
      <c r="M37" s="26">
        <v>0</v>
      </c>
      <c r="P37" s="149" t="s">
        <v>110</v>
      </c>
      <c r="Q37">
        <v>10</v>
      </c>
      <c r="S37">
        <v>10</v>
      </c>
      <c r="T37" s="154">
        <f t="shared" si="0"/>
        <v>1</v>
      </c>
    </row>
    <row r="38" spans="1:20" x14ac:dyDescent="0.35">
      <c r="A38" s="10" t="s">
        <v>3334</v>
      </c>
      <c r="B38" s="50">
        <v>44752</v>
      </c>
      <c r="C38" s="10" t="s">
        <v>3335</v>
      </c>
      <c r="D38" s="10" t="s">
        <v>3336</v>
      </c>
      <c r="E38" s="10" t="s">
        <v>10</v>
      </c>
      <c r="F38" s="10" t="s">
        <v>266</v>
      </c>
      <c r="G38" s="10" t="s">
        <v>374</v>
      </c>
      <c r="H38" s="10" t="s">
        <v>43</v>
      </c>
      <c r="I38" s="10">
        <v>3347</v>
      </c>
      <c r="J38" s="10" t="s">
        <v>52</v>
      </c>
      <c r="K38" s="10" t="s">
        <v>10</v>
      </c>
      <c r="L38" s="26">
        <v>44753</v>
      </c>
      <c r="M38" s="26">
        <v>0</v>
      </c>
      <c r="P38" s="149" t="s">
        <v>34</v>
      </c>
      <c r="Q38">
        <v>5</v>
      </c>
      <c r="R38">
        <v>2</v>
      </c>
      <c r="S38">
        <v>7</v>
      </c>
      <c r="T38" s="154">
        <f t="shared" si="0"/>
        <v>0.7142857142857143</v>
      </c>
    </row>
    <row r="39" spans="1:20" x14ac:dyDescent="0.35">
      <c r="A39" s="10" t="s">
        <v>3337</v>
      </c>
      <c r="B39" s="50">
        <v>44752</v>
      </c>
      <c r="C39" s="10" t="s">
        <v>3338</v>
      </c>
      <c r="D39" s="10" t="s">
        <v>410</v>
      </c>
      <c r="E39" s="10" t="s">
        <v>10</v>
      </c>
      <c r="F39" s="10" t="s">
        <v>344</v>
      </c>
      <c r="G39" s="10" t="s">
        <v>374</v>
      </c>
      <c r="H39" s="10" t="s">
        <v>31</v>
      </c>
      <c r="I39" s="10">
        <v>2785</v>
      </c>
      <c r="J39" s="10" t="s">
        <v>34</v>
      </c>
      <c r="K39" s="10" t="s">
        <v>10</v>
      </c>
      <c r="L39" s="26">
        <v>44753</v>
      </c>
      <c r="M39" s="26">
        <v>0</v>
      </c>
      <c r="P39" s="149" t="s">
        <v>85</v>
      </c>
      <c r="Q39">
        <v>6</v>
      </c>
      <c r="S39">
        <v>6</v>
      </c>
      <c r="T39" s="154">
        <f t="shared" si="0"/>
        <v>1</v>
      </c>
    </row>
    <row r="40" spans="1:20" x14ac:dyDescent="0.35">
      <c r="P40" s="149" t="s">
        <v>91</v>
      </c>
      <c r="Q40">
        <v>1</v>
      </c>
      <c r="S40">
        <v>1</v>
      </c>
      <c r="T40" s="154">
        <f t="shared" si="0"/>
        <v>1</v>
      </c>
    </row>
    <row r="41" spans="1:20" x14ac:dyDescent="0.35">
      <c r="P41" s="149" t="s">
        <v>104</v>
      </c>
      <c r="R41">
        <v>3</v>
      </c>
      <c r="S41">
        <v>3</v>
      </c>
      <c r="T41" s="154">
        <f t="shared" si="0"/>
        <v>0</v>
      </c>
    </row>
    <row r="42" spans="1:20" ht="18.5" x14ac:dyDescent="0.45">
      <c r="A42" s="58" t="s">
        <v>3139</v>
      </c>
      <c r="B42" s="67" t="s">
        <v>3140</v>
      </c>
      <c r="C42" s="60" t="s">
        <v>3141</v>
      </c>
      <c r="D42" s="59" t="s">
        <v>3274</v>
      </c>
      <c r="E42" s="59" t="s">
        <v>3143</v>
      </c>
      <c r="F42" s="59" t="s">
        <v>3145</v>
      </c>
      <c r="G42" s="59" t="s">
        <v>3146</v>
      </c>
      <c r="H42" s="59" t="s">
        <v>3147</v>
      </c>
      <c r="I42" s="59" t="s">
        <v>3148</v>
      </c>
      <c r="J42" s="24" t="s">
        <v>3149</v>
      </c>
      <c r="K42" s="24" t="s">
        <v>3150</v>
      </c>
      <c r="L42" s="24" t="s">
        <v>3151</v>
      </c>
      <c r="M42" s="24" t="s">
        <v>3152</v>
      </c>
      <c r="P42" s="149" t="s">
        <v>60</v>
      </c>
      <c r="R42">
        <v>1</v>
      </c>
      <c r="S42">
        <v>1</v>
      </c>
      <c r="T42" s="154">
        <f t="shared" si="0"/>
        <v>0</v>
      </c>
    </row>
    <row r="43" spans="1:20" x14ac:dyDescent="0.35">
      <c r="C43" t="s">
        <v>3339</v>
      </c>
      <c r="D43" t="s">
        <v>63</v>
      </c>
      <c r="E43" t="s">
        <v>10</v>
      </c>
      <c r="G43" t="s">
        <v>374</v>
      </c>
      <c r="H43" t="s">
        <v>3340</v>
      </c>
      <c r="L43" s="33">
        <v>44754</v>
      </c>
      <c r="P43" s="149" t="s">
        <v>46</v>
      </c>
      <c r="Q43">
        <v>11</v>
      </c>
      <c r="S43">
        <v>11</v>
      </c>
      <c r="T43" s="154">
        <f t="shared" si="0"/>
        <v>1</v>
      </c>
    </row>
    <row r="44" spans="1:20" x14ac:dyDescent="0.35">
      <c r="C44" t="s">
        <v>3341</v>
      </c>
      <c r="D44" t="s">
        <v>72</v>
      </c>
      <c r="E44" t="s">
        <v>3342</v>
      </c>
      <c r="G44" t="s">
        <v>374</v>
      </c>
      <c r="H44" t="s">
        <v>3340</v>
      </c>
      <c r="I44">
        <v>8</v>
      </c>
      <c r="J44" t="s">
        <v>347</v>
      </c>
      <c r="K44" t="s">
        <v>117</v>
      </c>
      <c r="L44" s="33">
        <v>44754</v>
      </c>
      <c r="P44" s="149" t="s">
        <v>22</v>
      </c>
      <c r="Q44">
        <v>14</v>
      </c>
      <c r="S44">
        <v>14</v>
      </c>
      <c r="T44" s="154">
        <f t="shared" si="0"/>
        <v>1</v>
      </c>
    </row>
    <row r="45" spans="1:20" ht="15.5" x14ac:dyDescent="0.35">
      <c r="A45" s="27" t="s">
        <v>3343</v>
      </c>
      <c r="B45" s="43">
        <v>44748</v>
      </c>
      <c r="C45" s="25" t="s">
        <v>3344</v>
      </c>
      <c r="D45" s="25" t="s">
        <v>1393</v>
      </c>
      <c r="E45" s="25" t="s">
        <v>10</v>
      </c>
      <c r="F45" s="25" t="s">
        <v>369</v>
      </c>
      <c r="G45" s="25" t="s">
        <v>374</v>
      </c>
      <c r="H45" s="10" t="s">
        <v>3340</v>
      </c>
      <c r="I45" s="10">
        <v>8</v>
      </c>
      <c r="J45" s="63" t="s">
        <v>347</v>
      </c>
      <c r="K45" s="10" t="str">
        <f>VLOOKUP(I45,'Reference_data '!$A$2:$C$18,3,0)</f>
        <v>EXT</v>
      </c>
      <c r="L45" s="26">
        <v>44754</v>
      </c>
      <c r="M45" s="10"/>
      <c r="P45" s="151" t="s">
        <v>3345</v>
      </c>
      <c r="Q45" s="152">
        <v>73</v>
      </c>
      <c r="R45" s="152">
        <v>10</v>
      </c>
      <c r="S45" s="152">
        <v>83</v>
      </c>
      <c r="T45" s="154">
        <f t="shared" si="0"/>
        <v>0.87951807228915657</v>
      </c>
    </row>
    <row r="46" spans="1:20" x14ac:dyDescent="0.35">
      <c r="C46" t="s">
        <v>3346</v>
      </c>
      <c r="E46" t="s">
        <v>10</v>
      </c>
      <c r="G46" t="s">
        <v>374</v>
      </c>
      <c r="H46" t="s">
        <v>3340</v>
      </c>
      <c r="J46" t="s">
        <v>3347</v>
      </c>
      <c r="K46" t="s">
        <v>3348</v>
      </c>
      <c r="L46" s="33">
        <v>44754</v>
      </c>
    </row>
    <row r="47" spans="1:20" x14ac:dyDescent="0.35">
      <c r="C47" t="s">
        <v>3349</v>
      </c>
      <c r="E47" t="s">
        <v>10</v>
      </c>
      <c r="G47" t="s">
        <v>374</v>
      </c>
      <c r="H47" t="s">
        <v>3350</v>
      </c>
      <c r="I47">
        <v>3347</v>
      </c>
      <c r="J47" t="s">
        <v>52</v>
      </c>
      <c r="K47" t="s">
        <v>10</v>
      </c>
      <c r="L47" s="33">
        <v>44754</v>
      </c>
    </row>
    <row r="48" spans="1:20" x14ac:dyDescent="0.35">
      <c r="C48" t="s">
        <v>3351</v>
      </c>
      <c r="E48" t="s">
        <v>10</v>
      </c>
      <c r="G48" t="s">
        <v>374</v>
      </c>
      <c r="H48" t="s">
        <v>3340</v>
      </c>
      <c r="I48">
        <v>2783</v>
      </c>
      <c r="J48" t="s">
        <v>3277</v>
      </c>
      <c r="K48" t="s">
        <v>10</v>
      </c>
      <c r="L48" s="33">
        <v>44754</v>
      </c>
    </row>
    <row r="49" spans="1:16" x14ac:dyDescent="0.35">
      <c r="A49" s="10" t="s">
        <v>3352</v>
      </c>
      <c r="B49" s="50">
        <v>44754</v>
      </c>
      <c r="C49" s="10" t="s">
        <v>3353</v>
      </c>
      <c r="D49" s="10" t="s">
        <v>418</v>
      </c>
      <c r="E49" s="10" t="s">
        <v>10</v>
      </c>
      <c r="F49" s="10" t="s">
        <v>238</v>
      </c>
      <c r="G49" s="10" t="s">
        <v>374</v>
      </c>
      <c r="H49" s="10" t="s">
        <v>81</v>
      </c>
      <c r="I49" s="10">
        <v>8</v>
      </c>
      <c r="J49" s="10" t="s">
        <v>347</v>
      </c>
      <c r="K49" s="10" t="s">
        <v>117</v>
      </c>
      <c r="L49" s="26">
        <v>44754</v>
      </c>
    </row>
    <row r="52" spans="1:16" ht="18.5" x14ac:dyDescent="0.45">
      <c r="A52" s="58" t="s">
        <v>3139</v>
      </c>
      <c r="B52" s="67" t="s">
        <v>3140</v>
      </c>
      <c r="C52" s="60" t="s">
        <v>3141</v>
      </c>
      <c r="D52" s="59" t="s">
        <v>3274</v>
      </c>
      <c r="E52" s="59" t="s">
        <v>3143</v>
      </c>
      <c r="F52" s="59" t="s">
        <v>3145</v>
      </c>
      <c r="G52" s="59" t="s">
        <v>3146</v>
      </c>
      <c r="H52" s="59" t="s">
        <v>3147</v>
      </c>
      <c r="I52" s="59" t="s">
        <v>3148</v>
      </c>
      <c r="J52" s="24" t="s">
        <v>3149</v>
      </c>
      <c r="K52" s="24" t="s">
        <v>3150</v>
      </c>
      <c r="L52" s="24" t="s">
        <v>3151</v>
      </c>
      <c r="M52" s="24" t="s">
        <v>3152</v>
      </c>
    </row>
    <row r="53" spans="1:16" x14ac:dyDescent="0.35">
      <c r="A53" s="10" t="s">
        <v>3354</v>
      </c>
      <c r="B53" s="50">
        <v>44568</v>
      </c>
      <c r="C53" s="10" t="s">
        <v>3355</v>
      </c>
      <c r="D53" s="10" t="s">
        <v>2348</v>
      </c>
      <c r="E53" s="10" t="s">
        <v>10</v>
      </c>
      <c r="F53" s="10" t="s">
        <v>344</v>
      </c>
      <c r="G53" s="10" t="s">
        <v>309</v>
      </c>
      <c r="H53" s="10" t="s">
        <v>31</v>
      </c>
      <c r="I53" s="10">
        <v>0</v>
      </c>
      <c r="J53" s="10" t="e">
        <v>#N/A</v>
      </c>
      <c r="K53" s="10" t="e">
        <v>#N/A</v>
      </c>
      <c r="L53" s="26">
        <v>44756</v>
      </c>
      <c r="M53" s="26">
        <v>0</v>
      </c>
    </row>
    <row r="54" spans="1:16" x14ac:dyDescent="0.35">
      <c r="A54" s="10" t="s">
        <v>3356</v>
      </c>
      <c r="B54" s="50">
        <v>44753</v>
      </c>
      <c r="C54" s="10" t="s">
        <v>3357</v>
      </c>
      <c r="D54" s="10" t="s">
        <v>48</v>
      </c>
      <c r="E54" s="10" t="s">
        <v>61</v>
      </c>
      <c r="F54" s="10" t="s">
        <v>468</v>
      </c>
      <c r="G54" s="10" t="s">
        <v>374</v>
      </c>
      <c r="H54" s="10" t="s">
        <v>49</v>
      </c>
      <c r="I54" s="10">
        <v>2792</v>
      </c>
      <c r="J54" s="10" t="s">
        <v>78</v>
      </c>
      <c r="K54" s="10" t="s">
        <v>61</v>
      </c>
      <c r="L54" s="26">
        <v>44756</v>
      </c>
      <c r="M54" s="26">
        <v>0</v>
      </c>
    </row>
    <row r="55" spans="1:16" x14ac:dyDescent="0.35">
      <c r="A55" s="10" t="s">
        <v>3358</v>
      </c>
      <c r="B55" s="50">
        <v>44755</v>
      </c>
      <c r="C55" s="10" t="s">
        <v>3359</v>
      </c>
      <c r="D55" s="10" t="s">
        <v>2547</v>
      </c>
      <c r="E55" s="10" t="s">
        <v>92</v>
      </c>
      <c r="F55" s="10" t="s">
        <v>369</v>
      </c>
      <c r="G55" s="10" t="s">
        <v>309</v>
      </c>
      <c r="H55" s="10" t="s">
        <v>43</v>
      </c>
      <c r="I55" s="10">
        <v>2799</v>
      </c>
      <c r="J55" s="10" t="s">
        <v>91</v>
      </c>
      <c r="K55" s="10" t="s">
        <v>92</v>
      </c>
      <c r="L55" s="26">
        <v>44756</v>
      </c>
      <c r="M55" s="26">
        <v>0</v>
      </c>
    </row>
    <row r="56" spans="1:16" x14ac:dyDescent="0.35">
      <c r="A56" s="10" t="s">
        <v>3360</v>
      </c>
      <c r="B56" s="50">
        <v>44755</v>
      </c>
      <c r="C56" s="10" t="s">
        <v>3361</v>
      </c>
      <c r="D56" s="10" t="s">
        <v>3362</v>
      </c>
      <c r="E56" s="10" t="s">
        <v>92</v>
      </c>
      <c r="F56" s="10" t="s">
        <v>369</v>
      </c>
      <c r="G56" s="10" t="s">
        <v>309</v>
      </c>
      <c r="H56" s="10" t="s">
        <v>43</v>
      </c>
      <c r="I56" s="10">
        <v>2799</v>
      </c>
      <c r="J56" s="10" t="s">
        <v>91</v>
      </c>
      <c r="K56" s="10" t="s">
        <v>92</v>
      </c>
      <c r="L56" s="26">
        <v>44756</v>
      </c>
      <c r="M56" s="26">
        <v>0</v>
      </c>
      <c r="P56" t="s">
        <v>3363</v>
      </c>
    </row>
    <row r="57" spans="1:16" x14ac:dyDescent="0.35">
      <c r="A57" s="10" t="s">
        <v>3364</v>
      </c>
      <c r="B57" s="50">
        <v>44755</v>
      </c>
      <c r="C57" s="10" t="s">
        <v>3365</v>
      </c>
      <c r="D57" s="10" t="s">
        <v>1845</v>
      </c>
      <c r="E57" s="10" t="s">
        <v>10</v>
      </c>
      <c r="F57" s="10" t="s">
        <v>369</v>
      </c>
      <c r="G57" s="10" t="s">
        <v>309</v>
      </c>
      <c r="H57" s="10" t="s">
        <v>43</v>
      </c>
      <c r="I57" s="10">
        <v>0</v>
      </c>
      <c r="J57" s="10" t="e">
        <v>#N/A</v>
      </c>
      <c r="K57" s="10" t="e">
        <v>#N/A</v>
      </c>
      <c r="L57" s="26">
        <v>44756</v>
      </c>
      <c r="M57" s="26">
        <v>0</v>
      </c>
      <c r="O57" t="s">
        <v>1210</v>
      </c>
      <c r="P57" t="s">
        <v>3366</v>
      </c>
    </row>
    <row r="58" spans="1:16" x14ac:dyDescent="0.35">
      <c r="A58" s="10" t="s">
        <v>3367</v>
      </c>
      <c r="B58" s="50">
        <v>44755</v>
      </c>
      <c r="C58" s="10" t="s">
        <v>1098</v>
      </c>
      <c r="D58" s="10" t="s">
        <v>394</v>
      </c>
      <c r="E58" s="10" t="s">
        <v>10</v>
      </c>
      <c r="F58" s="10" t="s">
        <v>238</v>
      </c>
      <c r="G58" s="10" t="s">
        <v>309</v>
      </c>
      <c r="H58" s="10" t="s">
        <v>81</v>
      </c>
      <c r="I58" s="10">
        <v>0</v>
      </c>
      <c r="J58" s="10" t="e">
        <v>#N/A</v>
      </c>
      <c r="K58" s="10" t="e">
        <v>#N/A</v>
      </c>
      <c r="L58" s="26">
        <v>44756</v>
      </c>
      <c r="M58" s="26">
        <v>0</v>
      </c>
      <c r="O58" t="s">
        <v>3368</v>
      </c>
      <c r="P58" t="s">
        <v>3369</v>
      </c>
    </row>
    <row r="59" spans="1:16" x14ac:dyDescent="0.35">
      <c r="A59" s="10" t="s">
        <v>3370</v>
      </c>
      <c r="B59" s="50">
        <v>44756</v>
      </c>
      <c r="C59" s="10" t="s">
        <v>3371</v>
      </c>
      <c r="D59" s="10" t="s">
        <v>1259</v>
      </c>
      <c r="E59" s="10" t="s">
        <v>61</v>
      </c>
      <c r="F59" s="10" t="s">
        <v>435</v>
      </c>
      <c r="G59" s="10" t="s">
        <v>309</v>
      </c>
      <c r="H59" s="10" t="s">
        <v>81</v>
      </c>
      <c r="I59" s="10">
        <v>0</v>
      </c>
      <c r="J59" s="10" t="e">
        <v>#N/A</v>
      </c>
      <c r="K59" s="10" t="e">
        <v>#N/A</v>
      </c>
      <c r="L59" s="26">
        <v>44756</v>
      </c>
      <c r="M59" s="26">
        <v>0</v>
      </c>
    </row>
    <row r="60" spans="1:16" x14ac:dyDescent="0.35">
      <c r="A60" s="91" t="s">
        <v>3372</v>
      </c>
      <c r="B60" s="90">
        <v>44564</v>
      </c>
      <c r="C60" s="34" t="s">
        <v>3373</v>
      </c>
      <c r="D60" s="34" t="s">
        <v>3374</v>
      </c>
      <c r="E60" s="34" t="s">
        <v>10</v>
      </c>
      <c r="F60" s="34" t="s">
        <v>344</v>
      </c>
      <c r="G60" s="34" t="s">
        <v>374</v>
      </c>
      <c r="H60" s="32" t="s">
        <v>17</v>
      </c>
      <c r="I60">
        <v>2783</v>
      </c>
      <c r="J60" s="31" t="s">
        <v>22</v>
      </c>
      <c r="K60" s="32" t="str">
        <f>VLOOKUP(I60,'Reference_data '!$A$2:$C$18,3,0)</f>
        <v>MEC</v>
      </c>
      <c r="L60" s="33">
        <v>44566</v>
      </c>
      <c r="M60" s="33">
        <v>44756</v>
      </c>
    </row>
    <row r="61" spans="1:16" x14ac:dyDescent="0.35">
      <c r="A61" s="27" t="s">
        <v>3291</v>
      </c>
      <c r="B61" s="43">
        <v>44738</v>
      </c>
      <c r="C61" s="25" t="s">
        <v>3292</v>
      </c>
      <c r="D61" s="25" t="s">
        <v>2645</v>
      </c>
      <c r="E61" s="25" t="s">
        <v>10</v>
      </c>
      <c r="F61" s="25" t="s">
        <v>344</v>
      </c>
      <c r="G61" s="25" t="s">
        <v>374</v>
      </c>
      <c r="H61" s="10" t="s">
        <v>17</v>
      </c>
      <c r="I61" s="10">
        <v>2783</v>
      </c>
      <c r="J61" s="10" t="s">
        <v>3277</v>
      </c>
      <c r="K61" s="10" t="str">
        <f>VLOOKUP(I61,'Reference_data '!$A$2:$C$18,3,0)</f>
        <v>MEC</v>
      </c>
      <c r="L61" s="26">
        <v>44742</v>
      </c>
      <c r="M61" s="26">
        <v>44756</v>
      </c>
    </row>
    <row r="63" spans="1:16" ht="18.5" x14ac:dyDescent="0.45">
      <c r="A63" s="58" t="s">
        <v>3139</v>
      </c>
      <c r="B63" s="67" t="s">
        <v>3140</v>
      </c>
      <c r="C63" s="60" t="s">
        <v>3141</v>
      </c>
      <c r="D63" s="59" t="s">
        <v>3274</v>
      </c>
      <c r="E63" s="59" t="s">
        <v>3143</v>
      </c>
      <c r="F63" s="59" t="s">
        <v>3145</v>
      </c>
      <c r="G63" s="59" t="s">
        <v>3146</v>
      </c>
      <c r="H63" s="59" t="s">
        <v>3147</v>
      </c>
      <c r="I63" s="59" t="s">
        <v>3148</v>
      </c>
      <c r="J63" s="24" t="s">
        <v>3149</v>
      </c>
      <c r="K63" s="24" t="s">
        <v>3150</v>
      </c>
      <c r="L63" s="24" t="s">
        <v>3151</v>
      </c>
      <c r="M63" s="24" t="s">
        <v>3152</v>
      </c>
    </row>
    <row r="64" spans="1:16" x14ac:dyDescent="0.35">
      <c r="A64" s="10" t="s">
        <v>3375</v>
      </c>
      <c r="B64" s="50">
        <v>44756</v>
      </c>
      <c r="C64" s="10" t="s">
        <v>3376</v>
      </c>
      <c r="D64" s="10" t="s">
        <v>1806</v>
      </c>
      <c r="E64" s="10" t="s">
        <v>92</v>
      </c>
      <c r="F64" s="10" t="s">
        <v>468</v>
      </c>
      <c r="G64" s="10" t="s">
        <v>374</v>
      </c>
      <c r="H64" s="10" t="s">
        <v>49</v>
      </c>
      <c r="I64" s="10">
        <v>2801</v>
      </c>
      <c r="J64" s="10" t="s">
        <v>104</v>
      </c>
      <c r="K64" s="10" t="s">
        <v>92</v>
      </c>
      <c r="L64" s="26">
        <v>44757</v>
      </c>
      <c r="M64" s="26">
        <v>0</v>
      </c>
    </row>
    <row r="65" spans="1:13" x14ac:dyDescent="0.35">
      <c r="A65" s="10" t="s">
        <v>3377</v>
      </c>
      <c r="B65" s="50">
        <v>44756</v>
      </c>
      <c r="C65" s="10" t="s">
        <v>3378</v>
      </c>
      <c r="D65" s="10" t="s">
        <v>3379</v>
      </c>
      <c r="E65" s="10" t="s">
        <v>61</v>
      </c>
      <c r="F65" s="10" t="s">
        <v>251</v>
      </c>
      <c r="G65" s="10" t="s">
        <v>374</v>
      </c>
      <c r="H65" s="10" t="s">
        <v>43</v>
      </c>
      <c r="I65" s="10">
        <v>2792</v>
      </c>
      <c r="J65" s="10" t="s">
        <v>78</v>
      </c>
      <c r="K65" s="10" t="s">
        <v>61</v>
      </c>
      <c r="L65" s="26">
        <v>44757</v>
      </c>
      <c r="M65" s="26">
        <v>0</v>
      </c>
    </row>
    <row r="66" spans="1:13" x14ac:dyDescent="0.35">
      <c r="A66" s="10" t="s">
        <v>3380</v>
      </c>
      <c r="B66" s="50">
        <v>44757</v>
      </c>
      <c r="C66" s="10" t="s">
        <v>3381</v>
      </c>
      <c r="D66" s="10" t="s">
        <v>3382</v>
      </c>
      <c r="E66" s="10" t="s">
        <v>61</v>
      </c>
      <c r="F66" s="10" t="s">
        <v>435</v>
      </c>
      <c r="G66" s="10" t="s">
        <v>374</v>
      </c>
      <c r="H66" s="10" t="s">
        <v>81</v>
      </c>
      <c r="I66" s="10">
        <v>2792</v>
      </c>
      <c r="J66" s="10" t="s">
        <v>3383</v>
      </c>
      <c r="K66" s="10" t="e">
        <v>#N/A</v>
      </c>
      <c r="L66" s="26">
        <v>44757</v>
      </c>
      <c r="M66" s="26">
        <v>0</v>
      </c>
    </row>
    <row r="67" spans="1:13" x14ac:dyDescent="0.35">
      <c r="A67" s="10" t="s">
        <v>3384</v>
      </c>
      <c r="B67" s="50">
        <v>44757</v>
      </c>
      <c r="C67" s="10" t="s">
        <v>3385</v>
      </c>
      <c r="D67" s="10" t="s">
        <v>3386</v>
      </c>
      <c r="E67" s="10" t="s">
        <v>92</v>
      </c>
      <c r="F67" s="10" t="s">
        <v>468</v>
      </c>
      <c r="G67" s="10" t="s">
        <v>374</v>
      </c>
      <c r="H67" s="10" t="s">
        <v>49</v>
      </c>
      <c r="I67" s="10">
        <v>2801</v>
      </c>
      <c r="J67" s="10" t="s">
        <v>104</v>
      </c>
      <c r="K67" s="10" t="s">
        <v>92</v>
      </c>
      <c r="L67" s="26">
        <v>44757</v>
      </c>
      <c r="M67" s="26">
        <v>0</v>
      </c>
    </row>
    <row r="68" spans="1:13" x14ac:dyDescent="0.35">
      <c r="A68" s="10" t="s">
        <v>3387</v>
      </c>
      <c r="B68" s="50">
        <v>44757</v>
      </c>
      <c r="C68" s="10" t="s">
        <v>3388</v>
      </c>
      <c r="D68" s="10" t="s">
        <v>2229</v>
      </c>
      <c r="E68" s="10" t="s">
        <v>10</v>
      </c>
      <c r="F68" s="10" t="s">
        <v>468</v>
      </c>
      <c r="G68" s="10" t="s">
        <v>374</v>
      </c>
      <c r="H68" s="10" t="s">
        <v>49</v>
      </c>
      <c r="I68" s="10">
        <v>2784</v>
      </c>
      <c r="J68" s="10" t="s">
        <v>3389</v>
      </c>
      <c r="K68" s="10" t="e">
        <v>#N/A</v>
      </c>
      <c r="L68" s="26">
        <v>44757</v>
      </c>
      <c r="M68" s="26">
        <v>0</v>
      </c>
    </row>
    <row r="69" spans="1:13" x14ac:dyDescent="0.35">
      <c r="A69" s="10" t="s">
        <v>3291</v>
      </c>
      <c r="B69" s="50">
        <v>44738</v>
      </c>
      <c r="C69" s="10" t="s">
        <v>3292</v>
      </c>
      <c r="D69" s="10" t="s">
        <v>2645</v>
      </c>
      <c r="E69" s="10" t="s">
        <v>10</v>
      </c>
      <c r="F69" s="10" t="s">
        <v>344</v>
      </c>
      <c r="G69" s="10" t="s">
        <v>374</v>
      </c>
      <c r="H69" s="10" t="s">
        <v>31</v>
      </c>
      <c r="I69" s="10">
        <v>2783</v>
      </c>
      <c r="J69" s="10" t="s">
        <v>3277</v>
      </c>
      <c r="K69" s="10" t="s">
        <v>10</v>
      </c>
      <c r="L69" s="26">
        <v>44742</v>
      </c>
      <c r="M69" s="26">
        <v>44757</v>
      </c>
    </row>
    <row r="70" spans="1:13" x14ac:dyDescent="0.35">
      <c r="A70" s="10" t="s">
        <v>3356</v>
      </c>
      <c r="B70" s="50">
        <v>44753</v>
      </c>
      <c r="C70" s="10" t="s">
        <v>3357</v>
      </c>
      <c r="D70" s="10" t="s">
        <v>48</v>
      </c>
      <c r="E70" s="10" t="s">
        <v>61</v>
      </c>
      <c r="F70" s="10" t="s">
        <v>468</v>
      </c>
      <c r="G70" s="10" t="s">
        <v>374</v>
      </c>
      <c r="H70" s="10" t="s">
        <v>49</v>
      </c>
      <c r="I70" s="10">
        <v>2792</v>
      </c>
      <c r="J70" s="10" t="s">
        <v>78</v>
      </c>
      <c r="K70" s="10" t="s">
        <v>61</v>
      </c>
      <c r="L70" s="26">
        <v>44756</v>
      </c>
      <c r="M70" s="26">
        <v>44757</v>
      </c>
    </row>
    <row r="74" spans="1:13" x14ac:dyDescent="0.35">
      <c r="A74" s="425" t="s">
        <v>3164</v>
      </c>
      <c r="B74" s="425"/>
      <c r="C74" s="26">
        <v>44757</v>
      </c>
    </row>
    <row r="75" spans="1:13" x14ac:dyDescent="0.35">
      <c r="A75" s="421" t="s">
        <v>3165</v>
      </c>
      <c r="B75" s="421"/>
      <c r="C75" s="26" t="s">
        <v>3167</v>
      </c>
    </row>
    <row r="76" spans="1:13" x14ac:dyDescent="0.35">
      <c r="A76" s="421" t="s">
        <v>3169</v>
      </c>
      <c r="B76" s="421"/>
      <c r="C76" s="26" t="s">
        <v>3167</v>
      </c>
    </row>
    <row r="77" spans="1:13" x14ac:dyDescent="0.35">
      <c r="A77" s="421" t="s">
        <v>3170</v>
      </c>
      <c r="B77" s="421"/>
      <c r="C77" s="26" t="s">
        <v>3166</v>
      </c>
    </row>
    <row r="78" spans="1:13" x14ac:dyDescent="0.35">
      <c r="A78" s="421" t="s">
        <v>3390</v>
      </c>
      <c r="B78" s="421"/>
      <c r="C78" s="26" t="s">
        <v>3167</v>
      </c>
    </row>
    <row r="79" spans="1:13" x14ac:dyDescent="0.35">
      <c r="A79" s="44" t="s">
        <v>3188</v>
      </c>
      <c r="B79" s="44"/>
      <c r="C79" s="26" t="s">
        <v>3166</v>
      </c>
    </row>
    <row r="80" spans="1:13" x14ac:dyDescent="0.35">
      <c r="A80" s="421" t="s">
        <v>17</v>
      </c>
      <c r="B80" s="421"/>
      <c r="C80" s="26" t="s">
        <v>3166</v>
      </c>
    </row>
    <row r="81" spans="1:12" ht="14.25" customHeight="1" x14ac:dyDescent="0.35">
      <c r="A81" s="422" t="s">
        <v>3173</v>
      </c>
      <c r="B81" s="10" t="s">
        <v>3174</v>
      </c>
      <c r="C81" s="26" t="s">
        <v>3167</v>
      </c>
    </row>
    <row r="82" spans="1:12" x14ac:dyDescent="0.35">
      <c r="A82" s="422"/>
      <c r="B82" s="10" t="s">
        <v>3178</v>
      </c>
      <c r="C82" s="26" t="s">
        <v>3167</v>
      </c>
    </row>
    <row r="83" spans="1:12" x14ac:dyDescent="0.35">
      <c r="A83" s="422"/>
      <c r="B83" s="10" t="s">
        <v>3176</v>
      </c>
      <c r="C83" s="26" t="s">
        <v>3166</v>
      </c>
    </row>
    <row r="87" spans="1:12" ht="18.5" x14ac:dyDescent="0.45">
      <c r="A87" s="58" t="s">
        <v>3139</v>
      </c>
      <c r="B87" s="67" t="s">
        <v>3140</v>
      </c>
      <c r="C87" s="60" t="s">
        <v>3141</v>
      </c>
      <c r="D87" s="59" t="s">
        <v>3274</v>
      </c>
      <c r="E87" s="59" t="s">
        <v>3143</v>
      </c>
      <c r="F87" s="59" t="s">
        <v>3145</v>
      </c>
      <c r="G87" s="59" t="s">
        <v>3146</v>
      </c>
      <c r="H87" s="59" t="s">
        <v>3147</v>
      </c>
      <c r="I87" s="59" t="s">
        <v>3148</v>
      </c>
      <c r="J87" s="24" t="s">
        <v>3149</v>
      </c>
      <c r="K87" s="24" t="s">
        <v>3150</v>
      </c>
      <c r="L87" s="24" t="s">
        <v>3151</v>
      </c>
    </row>
    <row r="88" spans="1:12" x14ac:dyDescent="0.35">
      <c r="A88" s="10">
        <v>12794428</v>
      </c>
      <c r="B88" s="50">
        <v>44290</v>
      </c>
      <c r="C88" s="10" t="s">
        <v>2058</v>
      </c>
      <c r="D88" s="10" t="s">
        <v>2059</v>
      </c>
      <c r="E88" s="10" t="s">
        <v>10</v>
      </c>
      <c r="F88" s="10" t="s">
        <v>266</v>
      </c>
      <c r="G88" s="10" t="s">
        <v>374</v>
      </c>
      <c r="H88" s="10" t="s">
        <v>43</v>
      </c>
      <c r="I88" s="10">
        <v>0</v>
      </c>
      <c r="J88" s="10" t="e">
        <v>#N/A</v>
      </c>
      <c r="K88" s="10" t="e">
        <v>#N/A</v>
      </c>
      <c r="L88" s="26">
        <v>44758</v>
      </c>
    </row>
    <row r="89" spans="1:12" x14ac:dyDescent="0.35">
      <c r="A89" s="10">
        <v>13014152</v>
      </c>
      <c r="B89" s="50">
        <v>44708</v>
      </c>
      <c r="C89" s="10" t="s">
        <v>3391</v>
      </c>
      <c r="D89" s="10" t="s">
        <v>18</v>
      </c>
      <c r="E89" s="10" t="s">
        <v>10</v>
      </c>
      <c r="F89" s="10" t="s">
        <v>233</v>
      </c>
      <c r="G89" s="10" t="s">
        <v>374</v>
      </c>
      <c r="H89" s="10" t="s">
        <v>3392</v>
      </c>
      <c r="I89" s="10">
        <v>2781</v>
      </c>
      <c r="J89" s="10" t="s">
        <v>9</v>
      </c>
      <c r="K89" s="10" t="s">
        <v>10</v>
      </c>
      <c r="L89" s="26">
        <v>44758</v>
      </c>
    </row>
    <row r="90" spans="1:12" x14ac:dyDescent="0.35">
      <c r="A90" s="10">
        <v>13014483</v>
      </c>
      <c r="B90" s="50">
        <v>44710</v>
      </c>
      <c r="C90" s="10" t="s">
        <v>3393</v>
      </c>
      <c r="D90" s="10" t="s">
        <v>123</v>
      </c>
      <c r="E90" s="10" t="s">
        <v>10</v>
      </c>
      <c r="F90" s="10" t="s">
        <v>233</v>
      </c>
      <c r="G90" s="10" t="s">
        <v>309</v>
      </c>
      <c r="H90" s="10" t="s">
        <v>43</v>
      </c>
      <c r="I90" s="10">
        <v>2787</v>
      </c>
      <c r="J90" s="10" t="s">
        <v>46</v>
      </c>
      <c r="K90" s="10" t="s">
        <v>10</v>
      </c>
      <c r="L90" s="26">
        <v>44758</v>
      </c>
    </row>
    <row r="91" spans="1:12" x14ac:dyDescent="0.35">
      <c r="A91" s="10">
        <v>13017811</v>
      </c>
      <c r="B91" s="50">
        <v>44715</v>
      </c>
      <c r="C91" s="10" t="s">
        <v>3394</v>
      </c>
      <c r="D91" s="10" t="s">
        <v>138</v>
      </c>
      <c r="E91" s="10" t="s">
        <v>10</v>
      </c>
      <c r="F91" s="10" t="s">
        <v>233</v>
      </c>
      <c r="G91" s="10" t="s">
        <v>309</v>
      </c>
      <c r="H91" s="10" t="s">
        <v>43</v>
      </c>
      <c r="I91" s="10">
        <v>2787</v>
      </c>
      <c r="J91" s="10" t="s">
        <v>46</v>
      </c>
      <c r="K91" s="10" t="s">
        <v>10</v>
      </c>
      <c r="L91" s="26">
        <v>44758</v>
      </c>
    </row>
    <row r="92" spans="1:12" x14ac:dyDescent="0.35">
      <c r="A92" s="5">
        <v>13017957</v>
      </c>
      <c r="B92" s="50">
        <v>44716</v>
      </c>
      <c r="C92" s="10" t="s">
        <v>3395</v>
      </c>
      <c r="D92" s="10" t="s">
        <v>1175</v>
      </c>
      <c r="E92" s="10" t="s">
        <v>10</v>
      </c>
      <c r="F92" s="10" t="s">
        <v>233</v>
      </c>
      <c r="G92" s="10" t="s">
        <v>309</v>
      </c>
      <c r="H92" s="10" t="s">
        <v>88</v>
      </c>
      <c r="I92" s="10">
        <v>3347</v>
      </c>
      <c r="J92" s="10" t="s">
        <v>52</v>
      </c>
      <c r="K92" s="10" t="s">
        <v>10</v>
      </c>
      <c r="L92" s="26">
        <v>44758</v>
      </c>
    </row>
    <row r="93" spans="1:12" x14ac:dyDescent="0.35">
      <c r="A93" s="10">
        <v>13019424</v>
      </c>
      <c r="B93" s="50">
        <v>44719</v>
      </c>
      <c r="C93" s="10" t="s">
        <v>3396</v>
      </c>
      <c r="D93" s="10" t="s">
        <v>87</v>
      </c>
      <c r="E93" s="10" t="s">
        <v>10</v>
      </c>
      <c r="F93" s="10" t="s">
        <v>233</v>
      </c>
      <c r="G93" s="10" t="s">
        <v>309</v>
      </c>
      <c r="H93" s="10" t="s">
        <v>88</v>
      </c>
      <c r="I93" s="10">
        <v>3347</v>
      </c>
      <c r="J93" s="10" t="s">
        <v>52</v>
      </c>
      <c r="K93" s="10" t="s">
        <v>10</v>
      </c>
      <c r="L93" s="26">
        <v>44758</v>
      </c>
    </row>
    <row r="94" spans="1:12" x14ac:dyDescent="0.35">
      <c r="A94" s="10">
        <v>13022562</v>
      </c>
      <c r="B94" s="50">
        <v>44726</v>
      </c>
      <c r="C94" s="10" t="s">
        <v>3397</v>
      </c>
      <c r="D94" s="10" t="s">
        <v>87</v>
      </c>
      <c r="E94" s="10" t="s">
        <v>10</v>
      </c>
      <c r="F94" s="10" t="s">
        <v>233</v>
      </c>
      <c r="G94" s="10" t="s">
        <v>309</v>
      </c>
      <c r="H94" s="10" t="s">
        <v>88</v>
      </c>
      <c r="I94" s="10">
        <v>3347</v>
      </c>
      <c r="J94" s="10" t="s">
        <v>52</v>
      </c>
      <c r="K94" s="10" t="s">
        <v>10</v>
      </c>
      <c r="L94" s="26">
        <v>44758</v>
      </c>
    </row>
    <row r="95" spans="1:12" x14ac:dyDescent="0.35">
      <c r="A95" s="10">
        <v>13022109</v>
      </c>
      <c r="B95" s="50">
        <v>44725</v>
      </c>
      <c r="C95" s="10" t="s">
        <v>3398</v>
      </c>
      <c r="D95" s="10" t="s">
        <v>163</v>
      </c>
      <c r="E95" s="10" t="s">
        <v>10</v>
      </c>
      <c r="F95" s="10" t="s">
        <v>233</v>
      </c>
      <c r="G95" s="10" t="s">
        <v>374</v>
      </c>
      <c r="H95" s="10" t="s">
        <v>43</v>
      </c>
      <c r="I95" s="10">
        <v>2783</v>
      </c>
      <c r="J95" s="10" t="s">
        <v>3277</v>
      </c>
      <c r="K95" s="10" t="s">
        <v>10</v>
      </c>
      <c r="L95" s="26">
        <v>44758</v>
      </c>
    </row>
    <row r="96" spans="1:12" x14ac:dyDescent="0.35">
      <c r="A96" s="10">
        <v>13024731</v>
      </c>
      <c r="B96" s="50">
        <v>44729</v>
      </c>
      <c r="C96" s="10" t="s">
        <v>3399</v>
      </c>
      <c r="D96" s="10" t="s">
        <v>24</v>
      </c>
      <c r="E96" s="10" t="s">
        <v>10</v>
      </c>
      <c r="F96" s="10" t="s">
        <v>233</v>
      </c>
      <c r="G96" s="10" t="s">
        <v>374</v>
      </c>
      <c r="H96" s="10" t="s">
        <v>25</v>
      </c>
      <c r="I96" s="10">
        <v>2781</v>
      </c>
      <c r="J96" s="10" t="s">
        <v>9</v>
      </c>
      <c r="K96" s="10" t="s">
        <v>10</v>
      </c>
      <c r="L96" s="26">
        <v>44758</v>
      </c>
    </row>
    <row r="97" spans="1:13" x14ac:dyDescent="0.35">
      <c r="A97" s="10" t="s">
        <v>3400</v>
      </c>
      <c r="B97" s="50">
        <v>44733</v>
      </c>
      <c r="C97" s="10" t="s">
        <v>3401</v>
      </c>
      <c r="D97" s="10" t="s">
        <v>42</v>
      </c>
      <c r="E97" s="10" t="s">
        <v>10</v>
      </c>
      <c r="F97" s="10" t="s">
        <v>233</v>
      </c>
      <c r="G97" s="10" t="s">
        <v>309</v>
      </c>
      <c r="H97" s="10" t="s">
        <v>43</v>
      </c>
      <c r="I97" s="10">
        <v>2783</v>
      </c>
      <c r="J97" s="10" t="s">
        <v>22</v>
      </c>
      <c r="K97" s="10" t="s">
        <v>10</v>
      </c>
      <c r="L97" s="26">
        <v>44758</v>
      </c>
    </row>
    <row r="98" spans="1:13" ht="14.25" customHeight="1" x14ac:dyDescent="0.35">
      <c r="A98" s="10" t="s">
        <v>3402</v>
      </c>
      <c r="B98" s="50">
        <v>44733</v>
      </c>
      <c r="C98" s="10" t="s">
        <v>232</v>
      </c>
      <c r="D98" s="10" t="s">
        <v>42</v>
      </c>
      <c r="E98" s="10" t="s">
        <v>10</v>
      </c>
      <c r="F98" s="10" t="s">
        <v>233</v>
      </c>
      <c r="G98" s="10" t="s">
        <v>309</v>
      </c>
      <c r="H98" s="10" t="s">
        <v>43</v>
      </c>
      <c r="I98" s="10">
        <v>2783</v>
      </c>
      <c r="J98" s="10" t="s">
        <v>22</v>
      </c>
      <c r="K98" s="10" t="s">
        <v>10</v>
      </c>
      <c r="L98" s="26">
        <v>44758</v>
      </c>
    </row>
    <row r="99" spans="1:13" x14ac:dyDescent="0.35">
      <c r="A99" s="10" t="s">
        <v>3403</v>
      </c>
      <c r="B99" s="50">
        <v>44736</v>
      </c>
      <c r="C99" s="10" t="s">
        <v>3404</v>
      </c>
      <c r="D99" s="10" t="s">
        <v>138</v>
      </c>
      <c r="E99" s="10" t="s">
        <v>10</v>
      </c>
      <c r="F99" s="10" t="s">
        <v>233</v>
      </c>
      <c r="G99" s="10" t="s">
        <v>309</v>
      </c>
      <c r="H99" s="10" t="s">
        <v>43</v>
      </c>
      <c r="I99" s="10">
        <v>2787</v>
      </c>
      <c r="J99" s="10" t="s">
        <v>46</v>
      </c>
      <c r="K99" s="10" t="s">
        <v>10</v>
      </c>
      <c r="L99" s="26">
        <v>44758</v>
      </c>
    </row>
    <row r="100" spans="1:13" x14ac:dyDescent="0.35">
      <c r="A100" s="10" t="s">
        <v>3405</v>
      </c>
      <c r="B100" s="50">
        <v>44751</v>
      </c>
      <c r="C100" s="10" t="s">
        <v>3406</v>
      </c>
      <c r="D100" s="10" t="s">
        <v>320</v>
      </c>
      <c r="E100" s="10" t="s">
        <v>61</v>
      </c>
      <c r="F100" s="10" t="s">
        <v>233</v>
      </c>
      <c r="G100" s="10" t="s">
        <v>374</v>
      </c>
      <c r="H100" s="10" t="s">
        <v>43</v>
      </c>
      <c r="I100" s="10">
        <v>3195</v>
      </c>
      <c r="J100" s="10" t="s">
        <v>85</v>
      </c>
      <c r="K100" s="10" t="s">
        <v>61</v>
      </c>
      <c r="L100" s="26">
        <v>44758</v>
      </c>
    </row>
    <row r="101" spans="1:13" x14ac:dyDescent="0.35">
      <c r="A101" s="10" t="s">
        <v>3407</v>
      </c>
      <c r="B101" s="74">
        <v>44754</v>
      </c>
      <c r="C101" s="10" t="s">
        <v>3408</v>
      </c>
      <c r="D101" s="10" t="s">
        <v>87</v>
      </c>
      <c r="E101" s="10" t="s">
        <v>61</v>
      </c>
      <c r="F101" s="10" t="s">
        <v>328</v>
      </c>
      <c r="G101" s="10" t="s">
        <v>309</v>
      </c>
      <c r="H101" s="10" t="s">
        <v>88</v>
      </c>
      <c r="I101" s="10">
        <v>0</v>
      </c>
      <c r="J101" s="10" t="e">
        <v>#N/A</v>
      </c>
      <c r="K101" s="10" t="e">
        <v>#N/A</v>
      </c>
      <c r="L101" s="26">
        <v>44758</v>
      </c>
    </row>
    <row r="102" spans="1:13" x14ac:dyDescent="0.35">
      <c r="A102" s="10" t="s">
        <v>3409</v>
      </c>
      <c r="B102" s="74">
        <v>44757</v>
      </c>
      <c r="C102" s="10" t="s">
        <v>3410</v>
      </c>
      <c r="D102" s="10" t="s">
        <v>946</v>
      </c>
      <c r="E102" s="10" t="s">
        <v>10</v>
      </c>
      <c r="F102" s="10" t="s">
        <v>233</v>
      </c>
      <c r="G102" s="10" t="s">
        <v>374</v>
      </c>
      <c r="H102" s="10" t="s">
        <v>81</v>
      </c>
      <c r="I102" s="10">
        <v>3070</v>
      </c>
      <c r="J102" s="10" t="s">
        <v>40</v>
      </c>
      <c r="K102" s="10" t="s">
        <v>10</v>
      </c>
      <c r="L102" s="26">
        <v>44758</v>
      </c>
    </row>
    <row r="103" spans="1:13" x14ac:dyDescent="0.35">
      <c r="A103" s="10" t="s">
        <v>3411</v>
      </c>
      <c r="B103" s="74">
        <v>44757</v>
      </c>
      <c r="C103" s="10" t="s">
        <v>3412</v>
      </c>
      <c r="D103" s="10" t="s">
        <v>554</v>
      </c>
      <c r="E103" s="10" t="s">
        <v>61</v>
      </c>
      <c r="F103" s="10" t="s">
        <v>344</v>
      </c>
      <c r="G103" s="10" t="s">
        <v>374</v>
      </c>
      <c r="H103" s="10" t="s">
        <v>31</v>
      </c>
      <c r="I103" s="10">
        <v>0</v>
      </c>
      <c r="J103" s="10" t="e">
        <v>#N/A</v>
      </c>
      <c r="K103" s="10" t="e">
        <v>#N/A</v>
      </c>
      <c r="L103" s="26">
        <v>44758</v>
      </c>
    </row>
    <row r="104" spans="1:13" x14ac:dyDescent="0.35">
      <c r="A104" s="10" t="s">
        <v>3413</v>
      </c>
      <c r="B104" s="74">
        <v>44757</v>
      </c>
      <c r="C104" s="10" t="s">
        <v>2538</v>
      </c>
      <c r="D104" s="10" t="s">
        <v>163</v>
      </c>
      <c r="E104" s="10" t="s">
        <v>92</v>
      </c>
      <c r="F104" s="10" t="s">
        <v>251</v>
      </c>
      <c r="G104" s="10" t="s">
        <v>374</v>
      </c>
      <c r="H104" s="10" t="s">
        <v>43</v>
      </c>
      <c r="I104" s="10">
        <v>0</v>
      </c>
      <c r="J104" s="10" t="e">
        <v>#N/A</v>
      </c>
      <c r="K104" s="10" t="e">
        <v>#N/A</v>
      </c>
      <c r="L104" s="26">
        <v>44758</v>
      </c>
    </row>
    <row r="107" spans="1:13" ht="18.5" x14ac:dyDescent="0.45">
      <c r="A107" s="58" t="s">
        <v>3139</v>
      </c>
      <c r="B107" s="67" t="s">
        <v>3140</v>
      </c>
      <c r="C107" s="60" t="s">
        <v>3141</v>
      </c>
      <c r="D107" s="59" t="s">
        <v>3274</v>
      </c>
      <c r="E107" s="59" t="s">
        <v>3143</v>
      </c>
      <c r="F107" s="59" t="s">
        <v>3145</v>
      </c>
      <c r="G107" s="59" t="s">
        <v>3146</v>
      </c>
      <c r="H107" s="59" t="s">
        <v>3147</v>
      </c>
      <c r="I107" s="59" t="s">
        <v>3148</v>
      </c>
      <c r="J107" s="24" t="s">
        <v>3149</v>
      </c>
      <c r="K107" s="24" t="s">
        <v>3150</v>
      </c>
      <c r="L107" s="24" t="s">
        <v>3151</v>
      </c>
      <c r="M107" s="24" t="s">
        <v>3152</v>
      </c>
    </row>
    <row r="108" spans="1:13" x14ac:dyDescent="0.35">
      <c r="A108" s="10" t="s">
        <v>3414</v>
      </c>
      <c r="B108" s="50">
        <v>44456</v>
      </c>
      <c r="C108" s="10" t="s">
        <v>3415</v>
      </c>
      <c r="D108" s="10" t="s">
        <v>42</v>
      </c>
      <c r="E108" s="10" t="s">
        <v>10</v>
      </c>
      <c r="F108" s="10" t="s">
        <v>227</v>
      </c>
      <c r="G108" s="10" t="s">
        <v>374</v>
      </c>
      <c r="H108" s="10" t="s">
        <v>43</v>
      </c>
      <c r="I108" s="10">
        <v>8</v>
      </c>
      <c r="J108" s="10" t="s">
        <v>347</v>
      </c>
      <c r="K108" s="10" t="s">
        <v>117</v>
      </c>
      <c r="L108" s="26">
        <v>44760</v>
      </c>
      <c r="M108" s="26">
        <v>0</v>
      </c>
    </row>
    <row r="109" spans="1:13" x14ac:dyDescent="0.35">
      <c r="A109" s="10" t="s">
        <v>3416</v>
      </c>
      <c r="B109" s="50">
        <v>44586</v>
      </c>
      <c r="C109" s="10" t="s">
        <v>3417</v>
      </c>
      <c r="D109" s="10" t="s">
        <v>30</v>
      </c>
      <c r="E109" s="10" t="s">
        <v>92</v>
      </c>
      <c r="F109" s="10" t="s">
        <v>251</v>
      </c>
      <c r="G109" s="10" t="s">
        <v>374</v>
      </c>
      <c r="H109" s="10" t="s">
        <v>31</v>
      </c>
      <c r="I109" s="10">
        <v>2792</v>
      </c>
      <c r="J109" s="10" t="s">
        <v>3383</v>
      </c>
      <c r="K109" s="10" t="s">
        <v>61</v>
      </c>
      <c r="L109" s="26">
        <v>44760</v>
      </c>
      <c r="M109" s="26">
        <v>0</v>
      </c>
    </row>
    <row r="110" spans="1:13" x14ac:dyDescent="0.35">
      <c r="A110" s="10">
        <v>13024728</v>
      </c>
      <c r="B110" s="50">
        <v>44729</v>
      </c>
      <c r="C110" s="10" t="s">
        <v>3418</v>
      </c>
      <c r="D110" s="10" t="s">
        <v>12</v>
      </c>
      <c r="E110" s="10" t="s">
        <v>10</v>
      </c>
      <c r="F110" s="10" t="s">
        <v>233</v>
      </c>
      <c r="G110" s="10" t="s">
        <v>374</v>
      </c>
      <c r="H110" s="10" t="s">
        <v>43</v>
      </c>
      <c r="I110" s="10">
        <v>2781</v>
      </c>
      <c r="J110" s="10" t="s">
        <v>9</v>
      </c>
      <c r="K110" s="10" t="s">
        <v>10</v>
      </c>
      <c r="L110" s="26">
        <v>44760</v>
      </c>
      <c r="M110" s="26">
        <v>0</v>
      </c>
    </row>
    <row r="111" spans="1:13" x14ac:dyDescent="0.35">
      <c r="A111" s="10">
        <v>13024729</v>
      </c>
      <c r="B111" s="50">
        <v>44729</v>
      </c>
      <c r="C111" s="10" t="s">
        <v>3419</v>
      </c>
      <c r="D111" s="10" t="s">
        <v>12</v>
      </c>
      <c r="E111" s="10" t="s">
        <v>10</v>
      </c>
      <c r="F111" s="10" t="s">
        <v>233</v>
      </c>
      <c r="G111" s="10" t="s">
        <v>374</v>
      </c>
      <c r="H111" s="10" t="s">
        <v>43</v>
      </c>
      <c r="I111" s="10">
        <v>2781</v>
      </c>
      <c r="J111" s="10" t="s">
        <v>9</v>
      </c>
      <c r="K111" s="10" t="s">
        <v>10</v>
      </c>
      <c r="L111" s="26">
        <v>44760</v>
      </c>
      <c r="M111" s="26">
        <v>0</v>
      </c>
    </row>
    <row r="112" spans="1:13" x14ac:dyDescent="0.35">
      <c r="A112" s="10" t="s">
        <v>3420</v>
      </c>
      <c r="B112" s="50">
        <v>44733</v>
      </c>
      <c r="C112" s="10" t="s">
        <v>3421</v>
      </c>
      <c r="D112" s="10" t="s">
        <v>42</v>
      </c>
      <c r="E112" s="10" t="s">
        <v>10</v>
      </c>
      <c r="F112" s="10" t="s">
        <v>233</v>
      </c>
      <c r="G112" s="10" t="s">
        <v>309</v>
      </c>
      <c r="H112" s="10" t="s">
        <v>43</v>
      </c>
      <c r="I112" s="10">
        <v>2783</v>
      </c>
      <c r="J112" s="10" t="s">
        <v>22</v>
      </c>
      <c r="K112" s="10" t="s">
        <v>10</v>
      </c>
      <c r="L112" s="26">
        <v>44759</v>
      </c>
      <c r="M112" s="26">
        <v>0</v>
      </c>
    </row>
    <row r="113" spans="1:13" x14ac:dyDescent="0.35">
      <c r="A113" s="10" t="s">
        <v>3422</v>
      </c>
      <c r="B113" s="50">
        <v>44742</v>
      </c>
      <c r="C113" s="10" t="s">
        <v>3423</v>
      </c>
      <c r="D113" s="10" t="s">
        <v>3424</v>
      </c>
      <c r="E113" s="10" t="s">
        <v>10</v>
      </c>
      <c r="F113" s="10" t="s">
        <v>233</v>
      </c>
      <c r="G113" s="10" t="s">
        <v>374</v>
      </c>
      <c r="H113" s="10" t="s">
        <v>43</v>
      </c>
      <c r="I113" s="10">
        <v>2783</v>
      </c>
      <c r="J113" s="10" t="s">
        <v>22</v>
      </c>
      <c r="K113" s="10" t="s">
        <v>10</v>
      </c>
      <c r="L113" s="26">
        <v>44760</v>
      </c>
      <c r="M113" s="26">
        <v>0</v>
      </c>
    </row>
    <row r="114" spans="1:13" x14ac:dyDescent="0.35">
      <c r="A114" s="10" t="s">
        <v>3425</v>
      </c>
      <c r="B114" s="50">
        <v>44751</v>
      </c>
      <c r="C114" s="10" t="s">
        <v>3426</v>
      </c>
      <c r="D114" s="10" t="s">
        <v>320</v>
      </c>
      <c r="E114" s="10" t="s">
        <v>10</v>
      </c>
      <c r="F114" s="10" t="s">
        <v>233</v>
      </c>
      <c r="G114" s="10" t="s">
        <v>374</v>
      </c>
      <c r="H114" s="10" t="s">
        <v>43</v>
      </c>
      <c r="I114" s="10">
        <v>2781</v>
      </c>
      <c r="J114" s="10" t="s">
        <v>9</v>
      </c>
      <c r="K114" s="10" t="s">
        <v>10</v>
      </c>
      <c r="L114" s="26">
        <v>44760</v>
      </c>
      <c r="M114" s="26">
        <v>0</v>
      </c>
    </row>
    <row r="115" spans="1:13" x14ac:dyDescent="0.35">
      <c r="A115" s="10" t="s">
        <v>3427</v>
      </c>
      <c r="B115" s="74">
        <v>44756</v>
      </c>
      <c r="C115" s="10" t="s">
        <v>3428</v>
      </c>
      <c r="D115" s="10" t="s">
        <v>128</v>
      </c>
      <c r="E115" s="10" t="s">
        <v>10</v>
      </c>
      <c r="F115" s="10" t="s">
        <v>266</v>
      </c>
      <c r="G115" s="10" t="s">
        <v>309</v>
      </c>
      <c r="H115" s="10" t="s">
        <v>43</v>
      </c>
      <c r="I115" s="10">
        <v>8</v>
      </c>
      <c r="J115" s="10" t="s">
        <v>347</v>
      </c>
      <c r="K115" s="10" t="s">
        <v>117</v>
      </c>
      <c r="L115" s="26">
        <v>44760</v>
      </c>
      <c r="M115" s="10">
        <v>0</v>
      </c>
    </row>
    <row r="116" spans="1:13" x14ac:dyDescent="0.35">
      <c r="A116" s="10" t="s">
        <v>3429</v>
      </c>
      <c r="B116" s="74">
        <v>44758</v>
      </c>
      <c r="C116" s="10" t="s">
        <v>3430</v>
      </c>
      <c r="D116" s="10" t="s">
        <v>3431</v>
      </c>
      <c r="E116" s="10" t="s">
        <v>92</v>
      </c>
      <c r="F116" s="10" t="s">
        <v>468</v>
      </c>
      <c r="G116" s="10" t="s">
        <v>3300</v>
      </c>
      <c r="H116" s="10" t="s">
        <v>55</v>
      </c>
      <c r="I116" s="10">
        <v>2801</v>
      </c>
      <c r="J116" s="10" t="s">
        <v>104</v>
      </c>
      <c r="K116" s="10" t="s">
        <v>92</v>
      </c>
      <c r="L116" s="26">
        <v>44760</v>
      </c>
      <c r="M116" s="10">
        <v>0</v>
      </c>
    </row>
    <row r="117" spans="1:13" x14ac:dyDescent="0.35">
      <c r="A117" s="10" t="s">
        <v>3432</v>
      </c>
      <c r="B117" s="74">
        <v>44758</v>
      </c>
      <c r="C117" s="10" t="s">
        <v>3433</v>
      </c>
      <c r="D117" s="10" t="s">
        <v>133</v>
      </c>
      <c r="E117" s="10" t="s">
        <v>61</v>
      </c>
      <c r="F117" s="10" t="s">
        <v>251</v>
      </c>
      <c r="G117" s="10" t="s">
        <v>374</v>
      </c>
      <c r="H117" s="10" t="s">
        <v>43</v>
      </c>
      <c r="I117" s="10">
        <v>2792</v>
      </c>
      <c r="J117" s="10" t="s">
        <v>78</v>
      </c>
      <c r="K117" s="10" t="s">
        <v>61</v>
      </c>
      <c r="L117" s="26">
        <v>44760</v>
      </c>
      <c r="M117" s="10">
        <v>0</v>
      </c>
    </row>
    <row r="118" spans="1:13" x14ac:dyDescent="0.35">
      <c r="A118" s="10" t="s">
        <v>3434</v>
      </c>
      <c r="B118" s="74">
        <v>44758</v>
      </c>
      <c r="C118" s="10" t="s">
        <v>3435</v>
      </c>
      <c r="D118" s="10" t="s">
        <v>3436</v>
      </c>
      <c r="E118" s="10" t="s">
        <v>10</v>
      </c>
      <c r="F118" s="10" t="s">
        <v>468</v>
      </c>
      <c r="G118" s="10" t="s">
        <v>374</v>
      </c>
      <c r="H118" s="10" t="s">
        <v>49</v>
      </c>
      <c r="I118" s="10">
        <v>2801</v>
      </c>
      <c r="J118" s="10" t="s">
        <v>104</v>
      </c>
      <c r="K118" s="10" t="s">
        <v>92</v>
      </c>
      <c r="L118" s="26">
        <v>44760</v>
      </c>
      <c r="M118" s="10">
        <v>0</v>
      </c>
    </row>
    <row r="119" spans="1:13" ht="14.25" customHeight="1" x14ac:dyDescent="0.35">
      <c r="A119" s="10" t="s">
        <v>3437</v>
      </c>
      <c r="B119" s="74">
        <v>44758</v>
      </c>
      <c r="C119" s="10" t="s">
        <v>3438</v>
      </c>
      <c r="D119" s="10" t="s">
        <v>3431</v>
      </c>
      <c r="E119" s="10" t="s">
        <v>92</v>
      </c>
      <c r="F119" s="10" t="s">
        <v>468</v>
      </c>
      <c r="G119" s="10" t="s">
        <v>374</v>
      </c>
      <c r="H119" s="10" t="s">
        <v>55</v>
      </c>
      <c r="I119" s="10">
        <v>3346</v>
      </c>
      <c r="J119" s="10" t="s">
        <v>110</v>
      </c>
      <c r="K119" s="10" t="s">
        <v>92</v>
      </c>
      <c r="L119" s="26">
        <v>44760</v>
      </c>
      <c r="M119" s="10">
        <v>0</v>
      </c>
    </row>
    <row r="120" spans="1:13" x14ac:dyDescent="0.35">
      <c r="A120" s="10" t="s">
        <v>3439</v>
      </c>
      <c r="B120" s="74">
        <v>44758</v>
      </c>
      <c r="C120" s="10" t="s">
        <v>3440</v>
      </c>
      <c r="D120" s="10" t="s">
        <v>2639</v>
      </c>
      <c r="E120" s="10" t="s">
        <v>92</v>
      </c>
      <c r="F120" s="10" t="s">
        <v>468</v>
      </c>
      <c r="G120" s="10" t="s">
        <v>374</v>
      </c>
      <c r="H120" s="10" t="s">
        <v>55</v>
      </c>
      <c r="I120" s="10">
        <v>2801</v>
      </c>
      <c r="J120" s="10" t="s">
        <v>104</v>
      </c>
      <c r="K120" s="10" t="s">
        <v>92</v>
      </c>
      <c r="L120" s="26">
        <v>44760</v>
      </c>
      <c r="M120" s="10">
        <v>0</v>
      </c>
    </row>
    <row r="121" spans="1:13" x14ac:dyDescent="0.35">
      <c r="A121" s="10" t="s">
        <v>3441</v>
      </c>
      <c r="B121" s="74">
        <v>44759</v>
      </c>
      <c r="C121" s="10" t="s">
        <v>3442</v>
      </c>
      <c r="D121" s="10" t="s">
        <v>919</v>
      </c>
      <c r="E121" s="10" t="s">
        <v>61</v>
      </c>
      <c r="F121" s="10" t="s">
        <v>285</v>
      </c>
      <c r="G121" s="10" t="s">
        <v>374</v>
      </c>
      <c r="H121" s="10" t="s">
        <v>81</v>
      </c>
      <c r="I121" s="10">
        <v>2792</v>
      </c>
      <c r="J121" s="10" t="s">
        <v>78</v>
      </c>
      <c r="K121" s="10" t="s">
        <v>61</v>
      </c>
      <c r="L121" s="26">
        <v>44760</v>
      </c>
      <c r="M121" s="10">
        <v>0</v>
      </c>
    </row>
    <row r="122" spans="1:13" ht="12" customHeight="1" x14ac:dyDescent="0.35">
      <c r="A122" s="10" t="s">
        <v>3443</v>
      </c>
      <c r="B122" s="74">
        <v>44758</v>
      </c>
      <c r="C122" s="10" t="s">
        <v>3444</v>
      </c>
      <c r="D122" s="10" t="s">
        <v>63</v>
      </c>
      <c r="E122" s="10" t="s">
        <v>92</v>
      </c>
      <c r="F122" s="10" t="s">
        <v>251</v>
      </c>
      <c r="G122" s="10" t="s">
        <v>374</v>
      </c>
      <c r="H122" s="10" t="s">
        <v>64</v>
      </c>
      <c r="I122" s="10">
        <v>2801</v>
      </c>
      <c r="J122" s="10" t="s">
        <v>104</v>
      </c>
      <c r="K122" s="10" t="s">
        <v>92</v>
      </c>
      <c r="L122" s="26">
        <v>44760</v>
      </c>
      <c r="M122" s="10">
        <v>0</v>
      </c>
    </row>
    <row r="123" spans="1:13" ht="14.25" customHeight="1" x14ac:dyDescent="0.35">
      <c r="A123" s="10" t="s">
        <v>3445</v>
      </c>
      <c r="B123" s="74">
        <v>44759</v>
      </c>
      <c r="C123" s="10" t="s">
        <v>3446</v>
      </c>
      <c r="D123" s="10" t="s">
        <v>899</v>
      </c>
      <c r="E123" s="10" t="s">
        <v>10</v>
      </c>
      <c r="F123" s="10" t="s">
        <v>468</v>
      </c>
      <c r="G123" s="10" t="s">
        <v>309</v>
      </c>
      <c r="H123" s="10" t="s">
        <v>49</v>
      </c>
      <c r="I123" s="10">
        <v>2784</v>
      </c>
      <c r="J123" s="10" t="s">
        <v>28</v>
      </c>
      <c r="K123" s="10" t="s">
        <v>10</v>
      </c>
      <c r="L123" s="26">
        <v>44760</v>
      </c>
      <c r="M123" s="10">
        <v>0</v>
      </c>
    </row>
    <row r="124" spans="1:13" x14ac:dyDescent="0.35">
      <c r="A124" s="10" t="s">
        <v>3447</v>
      </c>
      <c r="B124" s="74">
        <v>44759</v>
      </c>
      <c r="C124" s="10" t="s">
        <v>3448</v>
      </c>
      <c r="D124" s="10" t="s">
        <v>3379</v>
      </c>
      <c r="E124" s="10" t="s">
        <v>10</v>
      </c>
      <c r="F124" s="10" t="s">
        <v>266</v>
      </c>
      <c r="G124" s="10" t="s">
        <v>309</v>
      </c>
      <c r="H124" s="10" t="s">
        <v>43</v>
      </c>
      <c r="I124" s="10">
        <v>2783</v>
      </c>
      <c r="J124" s="10" t="s">
        <v>22</v>
      </c>
      <c r="K124" s="10" t="s">
        <v>10</v>
      </c>
      <c r="L124" s="26">
        <v>44760</v>
      </c>
      <c r="M124" s="10">
        <v>0</v>
      </c>
    </row>
    <row r="125" spans="1:13" x14ac:dyDescent="0.35">
      <c r="A125" s="10">
        <v>13022109</v>
      </c>
      <c r="B125" s="50">
        <v>44725</v>
      </c>
      <c r="C125" s="10" t="s">
        <v>3398</v>
      </c>
      <c r="D125" s="10" t="s">
        <v>163</v>
      </c>
      <c r="E125" s="10" t="s">
        <v>10</v>
      </c>
      <c r="F125" s="10" t="s">
        <v>233</v>
      </c>
      <c r="G125" s="10" t="s">
        <v>374</v>
      </c>
      <c r="H125" s="10" t="s">
        <v>43</v>
      </c>
      <c r="I125" s="10">
        <v>2783</v>
      </c>
      <c r="J125" s="10" t="s">
        <v>3277</v>
      </c>
      <c r="K125" s="10" t="s">
        <v>10</v>
      </c>
      <c r="L125" s="26">
        <v>44758</v>
      </c>
      <c r="M125" s="26">
        <v>44760</v>
      </c>
    </row>
    <row r="130" spans="1:13" ht="14.25" customHeight="1" x14ac:dyDescent="0.45">
      <c r="A130" s="58" t="s">
        <v>3139</v>
      </c>
      <c r="B130" s="67" t="s">
        <v>3140</v>
      </c>
      <c r="C130" s="60" t="s">
        <v>3141</v>
      </c>
      <c r="D130" s="59" t="s">
        <v>3274</v>
      </c>
      <c r="E130" s="59" t="s">
        <v>3143</v>
      </c>
      <c r="F130" s="59" t="s">
        <v>3145</v>
      </c>
      <c r="G130" s="59" t="s">
        <v>3146</v>
      </c>
      <c r="H130" s="59" t="s">
        <v>3147</v>
      </c>
      <c r="I130" s="59" t="s">
        <v>3148</v>
      </c>
      <c r="J130" s="24" t="s">
        <v>3149</v>
      </c>
      <c r="K130" s="24" t="s">
        <v>3150</v>
      </c>
      <c r="L130" s="24" t="s">
        <v>3151</v>
      </c>
      <c r="M130" s="24" t="s">
        <v>3152</v>
      </c>
    </row>
    <row r="131" spans="1:13" ht="15.5" x14ac:dyDescent="0.35">
      <c r="A131" s="147" t="s">
        <v>3429</v>
      </c>
      <c r="B131" s="146">
        <v>44758</v>
      </c>
      <c r="C131" s="34" t="s">
        <v>3430</v>
      </c>
      <c r="D131" s="34" t="s">
        <v>3431</v>
      </c>
      <c r="E131" s="34" t="s">
        <v>92</v>
      </c>
      <c r="F131" s="34" t="s">
        <v>468</v>
      </c>
      <c r="G131" s="34" t="s">
        <v>3300</v>
      </c>
      <c r="H131" s="10" t="s">
        <v>55</v>
      </c>
      <c r="I131" s="64">
        <v>2799</v>
      </c>
      <c r="J131" s="63" t="s">
        <v>104</v>
      </c>
      <c r="K131" s="10" t="s">
        <v>92</v>
      </c>
      <c r="L131" s="140">
        <v>44760</v>
      </c>
      <c r="M131" s="140">
        <v>44761</v>
      </c>
    </row>
    <row r="132" spans="1:13" ht="15.5" x14ac:dyDescent="0.35">
      <c r="A132" s="147" t="s">
        <v>3434</v>
      </c>
      <c r="B132" s="146">
        <v>44758</v>
      </c>
      <c r="C132" s="34" t="s">
        <v>3435</v>
      </c>
      <c r="D132" s="34" t="s">
        <v>3436</v>
      </c>
      <c r="E132" s="34" t="s">
        <v>10</v>
      </c>
      <c r="F132" s="34" t="s">
        <v>468</v>
      </c>
      <c r="G132" s="34" t="s">
        <v>374</v>
      </c>
      <c r="H132" s="10" t="s">
        <v>49</v>
      </c>
      <c r="I132" s="64">
        <v>2799</v>
      </c>
      <c r="J132" s="63" t="s">
        <v>104</v>
      </c>
      <c r="K132" s="10" t="s">
        <v>92</v>
      </c>
      <c r="L132" s="140">
        <v>44760</v>
      </c>
      <c r="M132" s="140">
        <v>44761</v>
      </c>
    </row>
    <row r="133" spans="1:13" ht="15.5" x14ac:dyDescent="0.35">
      <c r="A133" s="147" t="s">
        <v>3437</v>
      </c>
      <c r="B133" s="146">
        <v>44758</v>
      </c>
      <c r="C133" s="34" t="s">
        <v>3438</v>
      </c>
      <c r="D133" s="34" t="s">
        <v>3431</v>
      </c>
      <c r="E133" s="34" t="s">
        <v>92</v>
      </c>
      <c r="F133" s="34" t="s">
        <v>468</v>
      </c>
      <c r="G133" s="34" t="s">
        <v>374</v>
      </c>
      <c r="H133" s="10" t="s">
        <v>55</v>
      </c>
      <c r="I133" s="64">
        <v>2799</v>
      </c>
      <c r="J133" s="63" t="s">
        <v>110</v>
      </c>
      <c r="K133" s="10" t="s">
        <v>92</v>
      </c>
      <c r="L133" s="140">
        <v>44760</v>
      </c>
      <c r="M133" s="140">
        <v>44761</v>
      </c>
    </row>
    <row r="134" spans="1:13" ht="15.5" x14ac:dyDescent="0.35">
      <c r="A134" s="147" t="s">
        <v>3439</v>
      </c>
      <c r="B134" s="146">
        <v>44758</v>
      </c>
      <c r="C134" s="34" t="s">
        <v>3440</v>
      </c>
      <c r="D134" s="34" t="s">
        <v>2639</v>
      </c>
      <c r="E134" s="34" t="s">
        <v>92</v>
      </c>
      <c r="F134" s="34" t="s">
        <v>468</v>
      </c>
      <c r="G134" s="34" t="s">
        <v>374</v>
      </c>
      <c r="H134" s="10" t="s">
        <v>55</v>
      </c>
      <c r="I134" s="64">
        <v>2799</v>
      </c>
      <c r="J134" s="63" t="s">
        <v>104</v>
      </c>
      <c r="K134" s="10" t="s">
        <v>92</v>
      </c>
      <c r="L134" s="140">
        <v>44760</v>
      </c>
      <c r="M134" s="140">
        <v>44761</v>
      </c>
    </row>
    <row r="135" spans="1:13" ht="14.25" customHeight="1" x14ac:dyDescent="0.35">
      <c r="A135" s="147" t="s">
        <v>3449</v>
      </c>
      <c r="B135" s="43">
        <v>44733</v>
      </c>
      <c r="C135" s="25" t="s">
        <v>3450</v>
      </c>
      <c r="D135" s="25" t="s">
        <v>72</v>
      </c>
      <c r="E135" s="25" t="s">
        <v>10</v>
      </c>
      <c r="F135" s="25" t="s">
        <v>369</v>
      </c>
      <c r="G135" s="25" t="s">
        <v>374</v>
      </c>
      <c r="H135" s="10" t="e">
        <f>VLOOKUP(#REF!,#REF!,2,1)</f>
        <v>#REF!</v>
      </c>
      <c r="I135" s="10">
        <v>8</v>
      </c>
      <c r="J135" s="10" t="s">
        <v>3451</v>
      </c>
      <c r="K135" s="10" t="str">
        <f>VLOOKUP(I135,'Reference_data '!$A$2:$C$18,3,0)</f>
        <v>EXT</v>
      </c>
      <c r="L135" s="26">
        <v>44761</v>
      </c>
    </row>
    <row r="136" spans="1:13" ht="15.5" x14ac:dyDescent="0.35">
      <c r="C136" s="34" t="s">
        <v>3452</v>
      </c>
      <c r="E136" s="34" t="s">
        <v>10</v>
      </c>
      <c r="G136" s="34" t="s">
        <v>374</v>
      </c>
      <c r="I136" s="64">
        <v>8</v>
      </c>
      <c r="J136" s="148" t="s">
        <v>347</v>
      </c>
    </row>
    <row r="137" spans="1:13" ht="15.5" x14ac:dyDescent="0.35">
      <c r="A137" s="147" t="s">
        <v>3432</v>
      </c>
      <c r="B137" s="146">
        <v>44758</v>
      </c>
      <c r="C137" s="34" t="s">
        <v>3433</v>
      </c>
      <c r="D137" s="34" t="s">
        <v>133</v>
      </c>
      <c r="E137" s="34" t="s">
        <v>61</v>
      </c>
      <c r="F137" s="34" t="s">
        <v>251</v>
      </c>
      <c r="G137" s="34" t="s">
        <v>374</v>
      </c>
      <c r="H137" s="10" t="e">
        <f>VLOOKUP(#REF!,#REF!,2,1)</f>
        <v>#REF!</v>
      </c>
      <c r="I137" s="64">
        <v>3195</v>
      </c>
      <c r="J137" s="63" t="str">
        <f>VLOOKUP(I137,'Reference_data '!$A$2:$B$17,2,0)</f>
        <v>Mehul</v>
      </c>
      <c r="K137" s="10" t="str">
        <f>VLOOKUP(I137,'Reference_data '!$A$2:$C$18,3,0)</f>
        <v>ELE</v>
      </c>
      <c r="L137" s="140">
        <v>44760</v>
      </c>
      <c r="M137" s="140">
        <v>44761</v>
      </c>
    </row>
    <row r="141" spans="1:13" ht="14.25" customHeight="1" x14ac:dyDescent="0.35">
      <c r="C141" t="s">
        <v>3453</v>
      </c>
    </row>
    <row r="142" spans="1:13" x14ac:dyDescent="0.35">
      <c r="C142" t="s">
        <v>3454</v>
      </c>
    </row>
    <row r="143" spans="1:13" x14ac:dyDescent="0.35">
      <c r="C143" t="s">
        <v>3455</v>
      </c>
    </row>
    <row r="144" spans="1:13" x14ac:dyDescent="0.35">
      <c r="C144" t="s">
        <v>3456</v>
      </c>
    </row>
    <row r="145" spans="1:13" x14ac:dyDescent="0.35">
      <c r="C145" t="s">
        <v>3457</v>
      </c>
    </row>
    <row r="146" spans="1:13" x14ac:dyDescent="0.35">
      <c r="C146" t="s">
        <v>3458</v>
      </c>
    </row>
    <row r="147" spans="1:13" x14ac:dyDescent="0.35">
      <c r="C147" t="s">
        <v>3459</v>
      </c>
    </row>
    <row r="148" spans="1:13" x14ac:dyDescent="0.35">
      <c r="C148" t="s">
        <v>3460</v>
      </c>
    </row>
    <row r="149" spans="1:13" x14ac:dyDescent="0.35">
      <c r="C149" t="s">
        <v>3461</v>
      </c>
    </row>
    <row r="151" spans="1:13" ht="18.5" x14ac:dyDescent="0.45">
      <c r="A151" s="58" t="s">
        <v>3139</v>
      </c>
      <c r="B151" s="67" t="s">
        <v>3140</v>
      </c>
      <c r="C151" s="60" t="s">
        <v>3141</v>
      </c>
      <c r="D151" s="59" t="s">
        <v>3274</v>
      </c>
      <c r="E151" s="59" t="s">
        <v>3143</v>
      </c>
      <c r="F151" s="59" t="s">
        <v>3145</v>
      </c>
      <c r="G151" s="59" t="s">
        <v>3146</v>
      </c>
      <c r="H151" s="59" t="s">
        <v>3147</v>
      </c>
      <c r="I151" s="59" t="s">
        <v>3148</v>
      </c>
      <c r="J151" s="24" t="s">
        <v>3149</v>
      </c>
      <c r="K151" s="24" t="s">
        <v>3150</v>
      </c>
      <c r="L151" s="24" t="s">
        <v>3151</v>
      </c>
      <c r="M151" s="24" t="s">
        <v>3152</v>
      </c>
    </row>
    <row r="152" spans="1:13" x14ac:dyDescent="0.35">
      <c r="A152" s="10" t="s">
        <v>3462</v>
      </c>
      <c r="B152" s="74">
        <v>44758</v>
      </c>
      <c r="C152" s="10" t="s">
        <v>3463</v>
      </c>
      <c r="D152" s="10" t="s">
        <v>2721</v>
      </c>
      <c r="E152" s="10" t="s">
        <v>61</v>
      </c>
      <c r="F152" s="10" t="s">
        <v>285</v>
      </c>
      <c r="G152" s="10" t="s">
        <v>309</v>
      </c>
      <c r="H152" s="10" t="s">
        <v>81</v>
      </c>
      <c r="I152" s="10">
        <v>2790</v>
      </c>
      <c r="J152" s="10" t="s">
        <v>1960</v>
      </c>
      <c r="K152" s="10" t="s">
        <v>61</v>
      </c>
      <c r="L152" s="26">
        <v>44762</v>
      </c>
      <c r="M152" s="10">
        <v>0</v>
      </c>
    </row>
    <row r="153" spans="1:13" x14ac:dyDescent="0.35">
      <c r="A153" s="10" t="s">
        <v>3464</v>
      </c>
      <c r="B153" s="74">
        <v>44758</v>
      </c>
      <c r="C153" s="10" t="s">
        <v>3465</v>
      </c>
      <c r="D153" s="10" t="s">
        <v>632</v>
      </c>
      <c r="E153" s="10" t="s">
        <v>92</v>
      </c>
      <c r="F153" s="10" t="s">
        <v>285</v>
      </c>
      <c r="G153" s="10" t="s">
        <v>374</v>
      </c>
      <c r="H153" s="10" t="s">
        <v>81</v>
      </c>
      <c r="I153" s="10">
        <v>2801</v>
      </c>
      <c r="J153" s="10" t="s">
        <v>3466</v>
      </c>
      <c r="K153" s="10" t="e">
        <v>#N/A</v>
      </c>
      <c r="L153" s="26">
        <v>44762</v>
      </c>
      <c r="M153" s="10">
        <v>0</v>
      </c>
    </row>
    <row r="154" spans="1:13" x14ac:dyDescent="0.35">
      <c r="A154" s="10" t="s">
        <v>3467</v>
      </c>
      <c r="B154" s="74">
        <v>44758</v>
      </c>
      <c r="C154" s="10" t="s">
        <v>3468</v>
      </c>
      <c r="D154" s="10" t="s">
        <v>3469</v>
      </c>
      <c r="E154" s="10" t="s">
        <v>10</v>
      </c>
      <c r="F154" s="10" t="s">
        <v>219</v>
      </c>
      <c r="G154" s="10" t="s">
        <v>309</v>
      </c>
      <c r="H154" s="10" t="s">
        <v>81</v>
      </c>
      <c r="I154" s="10">
        <v>2801</v>
      </c>
      <c r="J154" s="10" t="s">
        <v>3470</v>
      </c>
      <c r="K154" s="10" t="e">
        <v>#N/A</v>
      </c>
      <c r="L154" s="26">
        <v>44762</v>
      </c>
      <c r="M154" s="10">
        <v>0</v>
      </c>
    </row>
    <row r="155" spans="1:13" x14ac:dyDescent="0.35">
      <c r="A155" s="10" t="s">
        <v>3445</v>
      </c>
      <c r="B155" s="74">
        <v>44759</v>
      </c>
      <c r="C155" s="10" t="s">
        <v>3471</v>
      </c>
      <c r="D155" s="10" t="s">
        <v>899</v>
      </c>
      <c r="E155" s="10" t="s">
        <v>10</v>
      </c>
      <c r="F155" s="10" t="s">
        <v>468</v>
      </c>
      <c r="G155" s="10" t="s">
        <v>374</v>
      </c>
      <c r="H155" s="10" t="s">
        <v>49</v>
      </c>
      <c r="I155" s="10">
        <v>2784</v>
      </c>
      <c r="J155" s="10" t="s">
        <v>28</v>
      </c>
      <c r="K155" s="10" t="s">
        <v>10</v>
      </c>
      <c r="L155" s="26">
        <v>44762</v>
      </c>
      <c r="M155" s="10">
        <v>0</v>
      </c>
    </row>
    <row r="156" spans="1:13" x14ac:dyDescent="0.35">
      <c r="A156" s="10" t="s">
        <v>3472</v>
      </c>
      <c r="B156" s="74">
        <v>44760</v>
      </c>
      <c r="C156" s="10" t="s">
        <v>3473</v>
      </c>
      <c r="D156" s="10" t="s">
        <v>80</v>
      </c>
      <c r="E156" s="10" t="s">
        <v>61</v>
      </c>
      <c r="F156" s="10" t="s">
        <v>697</v>
      </c>
      <c r="G156" s="10" t="s">
        <v>309</v>
      </c>
      <c r="H156" s="10" t="s">
        <v>81</v>
      </c>
      <c r="I156" s="10">
        <v>2790</v>
      </c>
      <c r="J156" s="10" t="s">
        <v>1960</v>
      </c>
      <c r="K156" s="10" t="e">
        <v>#N/A</v>
      </c>
      <c r="L156" s="26">
        <v>44762</v>
      </c>
      <c r="M156" s="10">
        <v>0</v>
      </c>
    </row>
    <row r="157" spans="1:13" x14ac:dyDescent="0.35">
      <c r="A157" s="10" t="s">
        <v>3474</v>
      </c>
      <c r="B157" s="74">
        <v>44761</v>
      </c>
      <c r="C157" s="10" t="s">
        <v>3475</v>
      </c>
      <c r="D157" s="10" t="s">
        <v>80</v>
      </c>
      <c r="E157" s="10" t="s">
        <v>10</v>
      </c>
      <c r="F157" s="10" t="s">
        <v>697</v>
      </c>
      <c r="G157" s="10" t="s">
        <v>3300</v>
      </c>
      <c r="H157" s="10" t="s">
        <v>81</v>
      </c>
      <c r="I157" s="10">
        <v>2784</v>
      </c>
      <c r="J157" s="10" t="s">
        <v>28</v>
      </c>
      <c r="K157" s="10" t="s">
        <v>10</v>
      </c>
      <c r="L157" s="26">
        <v>44762</v>
      </c>
      <c r="M157" s="10">
        <v>0</v>
      </c>
    </row>
    <row r="158" spans="1:13" x14ac:dyDescent="0.35">
      <c r="C158" t="s">
        <v>3453</v>
      </c>
      <c r="D158" s="10" t="s">
        <v>80</v>
      </c>
      <c r="E158" s="36" t="s">
        <v>10</v>
      </c>
      <c r="G158" s="36" t="s">
        <v>374</v>
      </c>
      <c r="H158" s="36" t="s">
        <v>81</v>
      </c>
      <c r="I158" s="36">
        <v>2784</v>
      </c>
      <c r="J158" t="s">
        <v>3389</v>
      </c>
      <c r="K158" t="s">
        <v>10</v>
      </c>
      <c r="L158" s="33">
        <v>44762</v>
      </c>
    </row>
    <row r="159" spans="1:13" x14ac:dyDescent="0.35">
      <c r="A159" s="10" t="s">
        <v>3432</v>
      </c>
      <c r="B159" s="74">
        <v>44758</v>
      </c>
      <c r="C159" s="10" t="s">
        <v>3433</v>
      </c>
      <c r="D159" s="10" t="s">
        <v>133</v>
      </c>
      <c r="E159" s="10" t="s">
        <v>61</v>
      </c>
      <c r="F159" s="10" t="s">
        <v>251</v>
      </c>
      <c r="G159" s="10" t="s">
        <v>309</v>
      </c>
      <c r="H159" s="10" t="s">
        <v>43</v>
      </c>
      <c r="I159" s="10">
        <v>3195</v>
      </c>
      <c r="J159" s="10" t="s">
        <v>85</v>
      </c>
      <c r="K159" s="10" t="s">
        <v>61</v>
      </c>
      <c r="L159" s="26">
        <v>44760</v>
      </c>
      <c r="M159" s="26">
        <v>44762</v>
      </c>
    </row>
    <row r="163" spans="1:13" x14ac:dyDescent="0.35">
      <c r="C163" t="s">
        <v>3476</v>
      </c>
    </row>
    <row r="164" spans="1:13" x14ac:dyDescent="0.35">
      <c r="C164" t="s">
        <v>3477</v>
      </c>
    </row>
    <row r="168" spans="1:13" ht="18.5" x14ac:dyDescent="0.45">
      <c r="A168" s="58" t="s">
        <v>3139</v>
      </c>
      <c r="B168" s="67" t="s">
        <v>3140</v>
      </c>
      <c r="C168" s="60" t="s">
        <v>3141</v>
      </c>
      <c r="D168" s="59" t="s">
        <v>3274</v>
      </c>
      <c r="E168" s="59" t="s">
        <v>3143</v>
      </c>
      <c r="F168" s="59" t="s">
        <v>3145</v>
      </c>
      <c r="G168" s="59" t="s">
        <v>3146</v>
      </c>
      <c r="H168" s="59" t="s">
        <v>3147</v>
      </c>
      <c r="I168" s="59" t="s">
        <v>3148</v>
      </c>
      <c r="J168" s="24" t="s">
        <v>3149</v>
      </c>
      <c r="K168" s="24" t="s">
        <v>3150</v>
      </c>
      <c r="L168" s="24" t="s">
        <v>3151</v>
      </c>
      <c r="M168" s="26" t="s">
        <v>3152</v>
      </c>
    </row>
    <row r="169" spans="1:13" x14ac:dyDescent="0.35">
      <c r="A169" s="10" t="s">
        <v>3478</v>
      </c>
      <c r="B169" s="74">
        <v>44755</v>
      </c>
      <c r="C169" s="10" t="s">
        <v>3479</v>
      </c>
      <c r="D169" s="10" t="s">
        <v>184</v>
      </c>
      <c r="E169" s="10" t="s">
        <v>10</v>
      </c>
      <c r="F169" s="10" t="s">
        <v>224</v>
      </c>
      <c r="G169" s="10" t="s">
        <v>374</v>
      </c>
      <c r="H169" s="10" t="s">
        <v>185</v>
      </c>
      <c r="I169" s="10">
        <v>8</v>
      </c>
      <c r="J169" s="10" t="s">
        <v>229</v>
      </c>
      <c r="K169" s="10" t="s">
        <v>117</v>
      </c>
      <c r="L169" s="26">
        <v>44763</v>
      </c>
      <c r="M169" s="26">
        <v>0</v>
      </c>
    </row>
    <row r="170" spans="1:13" x14ac:dyDescent="0.35">
      <c r="A170" s="10" t="s">
        <v>3411</v>
      </c>
      <c r="B170" s="74">
        <v>44757</v>
      </c>
      <c r="C170" s="10" t="s">
        <v>3412</v>
      </c>
      <c r="D170" s="10" t="s">
        <v>554</v>
      </c>
      <c r="E170" s="10" t="s">
        <v>61</v>
      </c>
      <c r="F170" s="10" t="s">
        <v>344</v>
      </c>
      <c r="G170" s="10" t="s">
        <v>374</v>
      </c>
      <c r="H170" s="10" t="s">
        <v>31</v>
      </c>
      <c r="I170" s="10">
        <v>8</v>
      </c>
      <c r="J170" s="10" t="s">
        <v>3046</v>
      </c>
      <c r="K170" s="10" t="s">
        <v>117</v>
      </c>
      <c r="L170" s="26">
        <v>44763</v>
      </c>
      <c r="M170" s="26">
        <v>0</v>
      </c>
    </row>
    <row r="171" spans="1:13" x14ac:dyDescent="0.35">
      <c r="A171" s="10" t="s">
        <v>3480</v>
      </c>
      <c r="B171" s="74">
        <v>44758</v>
      </c>
      <c r="C171" s="10" t="s">
        <v>1233</v>
      </c>
      <c r="D171" s="10" t="s">
        <v>713</v>
      </c>
      <c r="E171" s="10" t="s">
        <v>92</v>
      </c>
      <c r="F171" s="10" t="s">
        <v>285</v>
      </c>
      <c r="G171" s="10" t="s">
        <v>374</v>
      </c>
      <c r="H171" s="10" t="s">
        <v>81</v>
      </c>
      <c r="I171" s="10">
        <v>2800</v>
      </c>
      <c r="J171" s="10" t="s">
        <v>3481</v>
      </c>
      <c r="K171" s="10" t="e">
        <v>#N/A</v>
      </c>
      <c r="L171" s="26">
        <v>44763</v>
      </c>
      <c r="M171" s="26">
        <v>0</v>
      </c>
    </row>
    <row r="172" spans="1:13" x14ac:dyDescent="0.35">
      <c r="A172" s="10" t="s">
        <v>3482</v>
      </c>
      <c r="B172" s="74">
        <v>44758</v>
      </c>
      <c r="C172" s="10" t="s">
        <v>1438</v>
      </c>
      <c r="D172" s="10" t="s">
        <v>80</v>
      </c>
      <c r="E172" s="10" t="s">
        <v>92</v>
      </c>
      <c r="F172" s="10" t="s">
        <v>285</v>
      </c>
      <c r="G172" s="10" t="s">
        <v>374</v>
      </c>
      <c r="H172" s="10" t="s">
        <v>81</v>
      </c>
      <c r="I172" s="10">
        <v>2800</v>
      </c>
      <c r="J172" s="10" t="s">
        <v>3481</v>
      </c>
      <c r="K172" s="10" t="e">
        <v>#N/A</v>
      </c>
      <c r="L172" s="26">
        <v>44763</v>
      </c>
      <c r="M172" s="26">
        <v>0</v>
      </c>
    </row>
    <row r="173" spans="1:13" ht="14.25" customHeight="1" x14ac:dyDescent="0.35">
      <c r="A173" s="10" t="s">
        <v>3445</v>
      </c>
      <c r="B173" s="74">
        <v>44759</v>
      </c>
      <c r="C173" s="10" t="s">
        <v>3471</v>
      </c>
      <c r="D173" s="10" t="s">
        <v>899</v>
      </c>
      <c r="E173" s="10" t="s">
        <v>10</v>
      </c>
      <c r="F173" s="10" t="s">
        <v>468</v>
      </c>
      <c r="G173" s="10" t="s">
        <v>374</v>
      </c>
      <c r="H173" s="10" t="s">
        <v>49</v>
      </c>
      <c r="I173" s="10">
        <v>2784</v>
      </c>
      <c r="J173" s="10" t="s">
        <v>28</v>
      </c>
      <c r="K173" s="10" t="s">
        <v>10</v>
      </c>
      <c r="L173" s="26">
        <v>44763</v>
      </c>
      <c r="M173" s="26">
        <v>0</v>
      </c>
    </row>
    <row r="174" spans="1:13" x14ac:dyDescent="0.35">
      <c r="A174" s="10" t="s">
        <v>3483</v>
      </c>
      <c r="B174" s="74">
        <v>44762</v>
      </c>
      <c r="C174" s="10" t="s">
        <v>3484</v>
      </c>
      <c r="D174" s="10" t="s">
        <v>1184</v>
      </c>
      <c r="E174" s="10" t="s">
        <v>10</v>
      </c>
      <c r="F174" s="10" t="s">
        <v>285</v>
      </c>
      <c r="G174" s="10" t="s">
        <v>309</v>
      </c>
      <c r="H174" s="10" t="s">
        <v>81</v>
      </c>
      <c r="I174" s="10">
        <v>2784</v>
      </c>
      <c r="J174" s="10" t="s">
        <v>28</v>
      </c>
      <c r="K174" s="10" t="s">
        <v>10</v>
      </c>
      <c r="L174" s="26">
        <v>44763</v>
      </c>
      <c r="M174" s="26">
        <v>0</v>
      </c>
    </row>
    <row r="175" spans="1:13" x14ac:dyDescent="0.35">
      <c r="A175" s="10" t="s">
        <v>3485</v>
      </c>
      <c r="B175" s="74">
        <v>44762</v>
      </c>
      <c r="C175" s="10" t="s">
        <v>3486</v>
      </c>
      <c r="D175" s="10" t="s">
        <v>80</v>
      </c>
      <c r="E175" s="10" t="s">
        <v>10</v>
      </c>
      <c r="F175" s="10" t="s">
        <v>382</v>
      </c>
      <c r="G175" s="10" t="s">
        <v>309</v>
      </c>
      <c r="H175" s="10" t="s">
        <v>81</v>
      </c>
      <c r="I175" s="10">
        <v>2784</v>
      </c>
      <c r="J175" s="10" t="s">
        <v>28</v>
      </c>
      <c r="K175" s="10" t="s">
        <v>10</v>
      </c>
      <c r="L175" s="26">
        <v>44763</v>
      </c>
      <c r="M175" s="26">
        <v>0</v>
      </c>
    </row>
    <row r="176" spans="1:13" ht="14.25" customHeight="1" x14ac:dyDescent="0.35">
      <c r="A176" s="10" t="s">
        <v>3487</v>
      </c>
      <c r="B176" s="74">
        <v>44762</v>
      </c>
      <c r="C176" s="10" t="s">
        <v>3488</v>
      </c>
      <c r="D176" s="10" t="s">
        <v>904</v>
      </c>
      <c r="E176" s="10" t="s">
        <v>92</v>
      </c>
      <c r="F176" s="10" t="s">
        <v>468</v>
      </c>
      <c r="G176" s="10" t="s">
        <v>309</v>
      </c>
      <c r="H176" s="10" t="s">
        <v>55</v>
      </c>
      <c r="I176" s="10">
        <v>3346</v>
      </c>
      <c r="J176" s="10" t="s">
        <v>110</v>
      </c>
      <c r="K176" s="10" t="s">
        <v>92</v>
      </c>
      <c r="L176" s="26">
        <v>44763</v>
      </c>
      <c r="M176" s="26">
        <v>0</v>
      </c>
    </row>
    <row r="177" spans="1:13" x14ac:dyDescent="0.35">
      <c r="A177" s="10" t="s">
        <v>3356</v>
      </c>
      <c r="B177" s="50">
        <v>44753</v>
      </c>
      <c r="C177" s="10" t="s">
        <v>3357</v>
      </c>
      <c r="D177" s="10" t="s">
        <v>48</v>
      </c>
      <c r="E177" s="10" t="s">
        <v>61</v>
      </c>
      <c r="F177" s="10" t="s">
        <v>468</v>
      </c>
      <c r="G177" s="10" t="s">
        <v>374</v>
      </c>
      <c r="H177" s="10" t="s">
        <v>49</v>
      </c>
      <c r="I177" s="10">
        <v>2791</v>
      </c>
      <c r="J177" s="10" t="s">
        <v>70</v>
      </c>
      <c r="K177" s="10" t="s">
        <v>61</v>
      </c>
      <c r="L177" s="26">
        <v>44756</v>
      </c>
      <c r="M177" s="26">
        <v>44763</v>
      </c>
    </row>
    <row r="178" spans="1:13" x14ac:dyDescent="0.35">
      <c r="A178" s="10" t="s">
        <v>3429</v>
      </c>
      <c r="B178" s="74">
        <v>44758</v>
      </c>
      <c r="C178" s="10" t="s">
        <v>3430</v>
      </c>
      <c r="D178" s="10" t="s">
        <v>3431</v>
      </c>
      <c r="E178" s="10" t="s">
        <v>92</v>
      </c>
      <c r="F178" s="10" t="s">
        <v>468</v>
      </c>
      <c r="G178" s="10" t="s">
        <v>3300</v>
      </c>
      <c r="H178" s="10" t="s">
        <v>55</v>
      </c>
      <c r="I178" s="10">
        <v>2801</v>
      </c>
      <c r="J178" s="10" t="s">
        <v>104</v>
      </c>
      <c r="K178" s="10" t="s">
        <v>92</v>
      </c>
      <c r="L178" s="26">
        <v>44760</v>
      </c>
      <c r="M178" s="26">
        <v>44763</v>
      </c>
    </row>
    <row r="179" spans="1:13" x14ac:dyDescent="0.35">
      <c r="C179" s="36" t="s">
        <v>3489</v>
      </c>
      <c r="D179" s="36" t="s">
        <v>80</v>
      </c>
      <c r="E179" s="36" t="s">
        <v>10</v>
      </c>
      <c r="G179" s="36" t="s">
        <v>374</v>
      </c>
      <c r="H179" s="36" t="s">
        <v>81</v>
      </c>
      <c r="I179" s="36">
        <v>2784</v>
      </c>
      <c r="J179" s="36" t="s">
        <v>28</v>
      </c>
      <c r="K179" s="36" t="s">
        <v>10</v>
      </c>
      <c r="L179" s="33">
        <v>44763</v>
      </c>
    </row>
    <row r="185" spans="1:13" x14ac:dyDescent="0.35">
      <c r="C185" t="s">
        <v>3490</v>
      </c>
    </row>
    <row r="189" spans="1:13" ht="25.5" customHeight="1" x14ac:dyDescent="0.45">
      <c r="A189" s="67"/>
      <c r="B189" s="60"/>
      <c r="C189" s="59"/>
      <c r="D189" s="59"/>
      <c r="E189" s="59"/>
      <c r="F189" s="59"/>
      <c r="G189" s="59"/>
      <c r="H189" s="59"/>
      <c r="I189" s="24"/>
      <c r="J189" s="24"/>
      <c r="K189" s="24"/>
    </row>
    <row r="190" spans="1:13" x14ac:dyDescent="0.35">
      <c r="A190" s="50"/>
      <c r="B190" s="10"/>
      <c r="C190" s="10"/>
      <c r="D190" s="10"/>
      <c r="E190" s="10"/>
      <c r="F190" s="10"/>
      <c r="G190" s="10"/>
      <c r="H190" s="10"/>
      <c r="I190" s="10"/>
      <c r="J190" s="10"/>
      <c r="K190" s="26"/>
    </row>
    <row r="191" spans="1:13" x14ac:dyDescent="0.35">
      <c r="A191" s="74"/>
      <c r="B191" s="10"/>
      <c r="C191" s="10"/>
      <c r="D191" s="10"/>
      <c r="E191" s="10"/>
      <c r="F191" s="10"/>
      <c r="G191" s="10"/>
      <c r="H191" s="10"/>
      <c r="I191" s="10"/>
      <c r="J191" s="10"/>
      <c r="K191" s="26"/>
    </row>
    <row r="192" spans="1:13" x14ac:dyDescent="0.35">
      <c r="A192" s="74"/>
      <c r="B192" s="10"/>
      <c r="C192" s="10"/>
      <c r="D192" s="10"/>
      <c r="E192" s="10"/>
      <c r="F192" s="10"/>
      <c r="G192" s="10"/>
      <c r="H192" s="10"/>
      <c r="I192" s="10"/>
      <c r="J192" s="10"/>
      <c r="K192" s="26"/>
    </row>
    <row r="193" spans="1:13" x14ac:dyDescent="0.35">
      <c r="A193" s="74"/>
      <c r="B193" s="10"/>
      <c r="C193" s="10"/>
      <c r="D193" s="10"/>
      <c r="E193" s="10"/>
      <c r="F193" s="10"/>
      <c r="G193" s="10"/>
      <c r="H193" s="10"/>
      <c r="I193" s="10"/>
      <c r="J193" s="10"/>
      <c r="K193" s="26"/>
    </row>
    <row r="194" spans="1:13" x14ac:dyDescent="0.35">
      <c r="A194" s="10"/>
      <c r="B194" s="74"/>
      <c r="C194" s="10"/>
      <c r="D194" s="10"/>
      <c r="E194" s="10"/>
      <c r="F194" s="10"/>
      <c r="G194" s="10"/>
      <c r="H194" s="10"/>
      <c r="I194" s="10"/>
      <c r="J194" s="10"/>
      <c r="K194" s="10"/>
      <c r="L194" s="26"/>
      <c r="M194" s="26"/>
    </row>
    <row r="196" spans="1:13" ht="18.5" x14ac:dyDescent="0.45">
      <c r="A196" s="58" t="s">
        <v>3139</v>
      </c>
      <c r="B196" s="67" t="s">
        <v>3140</v>
      </c>
      <c r="C196" s="60" t="s">
        <v>3141</v>
      </c>
      <c r="D196" s="59" t="s">
        <v>3274</v>
      </c>
      <c r="E196" s="59" t="s">
        <v>3143</v>
      </c>
      <c r="F196" s="59" t="s">
        <v>3145</v>
      </c>
      <c r="G196" s="59" t="s">
        <v>3146</v>
      </c>
      <c r="H196" s="59" t="s">
        <v>3147</v>
      </c>
      <c r="I196" s="59" t="s">
        <v>3148</v>
      </c>
      <c r="J196" s="24" t="s">
        <v>3149</v>
      </c>
      <c r="K196" s="24" t="s">
        <v>3150</v>
      </c>
      <c r="L196" s="24" t="s">
        <v>3151</v>
      </c>
      <c r="M196" s="26" t="s">
        <v>3152</v>
      </c>
    </row>
    <row r="197" spans="1:13" x14ac:dyDescent="0.35">
      <c r="A197" s="10" t="s">
        <v>3429</v>
      </c>
      <c r="B197" s="74">
        <v>44758</v>
      </c>
      <c r="C197" s="10" t="s">
        <v>3430</v>
      </c>
      <c r="D197" s="10" t="s">
        <v>3431</v>
      </c>
      <c r="E197" s="10" t="s">
        <v>92</v>
      </c>
      <c r="F197" s="10" t="s">
        <v>468</v>
      </c>
      <c r="G197" s="10" t="s">
        <v>3300</v>
      </c>
      <c r="H197" s="10" t="s">
        <v>55</v>
      </c>
      <c r="I197" s="10">
        <v>2799</v>
      </c>
      <c r="J197" s="10" t="s">
        <v>3481</v>
      </c>
      <c r="K197" s="10" t="s">
        <v>92</v>
      </c>
      <c r="L197" s="26">
        <v>44760</v>
      </c>
      <c r="M197" s="26">
        <v>44764</v>
      </c>
    </row>
    <row r="198" spans="1:13" x14ac:dyDescent="0.35">
      <c r="A198" s="10" t="s">
        <v>3491</v>
      </c>
      <c r="B198" s="50">
        <v>44300</v>
      </c>
      <c r="C198" s="10" t="s">
        <v>564</v>
      </c>
      <c r="D198" s="10" t="s">
        <v>404</v>
      </c>
      <c r="E198" s="10" t="s">
        <v>10</v>
      </c>
      <c r="F198" s="10" t="s">
        <v>266</v>
      </c>
      <c r="G198" s="10" t="s">
        <v>374</v>
      </c>
      <c r="H198" s="10" t="s">
        <v>64</v>
      </c>
      <c r="I198" s="10">
        <v>8</v>
      </c>
      <c r="J198" s="10" t="s">
        <v>347</v>
      </c>
      <c r="K198" s="10" t="s">
        <v>117</v>
      </c>
      <c r="L198" s="26">
        <v>44764</v>
      </c>
      <c r="M198" s="26">
        <v>0</v>
      </c>
    </row>
    <row r="199" spans="1:13" x14ac:dyDescent="0.35">
      <c r="A199" s="10" t="s">
        <v>3492</v>
      </c>
      <c r="B199" s="74">
        <v>44755</v>
      </c>
      <c r="C199" s="10" t="s">
        <v>3493</v>
      </c>
      <c r="D199" s="10" t="s">
        <v>632</v>
      </c>
      <c r="E199" s="10" t="s">
        <v>61</v>
      </c>
      <c r="F199" s="10" t="s">
        <v>697</v>
      </c>
      <c r="G199" s="10" t="s">
        <v>374</v>
      </c>
      <c r="H199" s="10" t="s">
        <v>81</v>
      </c>
      <c r="I199" s="10">
        <v>8</v>
      </c>
      <c r="J199" s="10" t="e">
        <v>#N/A</v>
      </c>
      <c r="K199" s="10" t="e">
        <v>#N/A</v>
      </c>
      <c r="L199" s="26">
        <v>44764</v>
      </c>
      <c r="M199" s="26">
        <v>0</v>
      </c>
    </row>
    <row r="200" spans="1:13" x14ac:dyDescent="0.35">
      <c r="A200" s="10" t="s">
        <v>3494</v>
      </c>
      <c r="B200" s="74">
        <v>44758</v>
      </c>
      <c r="C200" s="10" t="s">
        <v>3495</v>
      </c>
      <c r="D200" s="10" t="s">
        <v>18</v>
      </c>
      <c r="E200" s="10" t="s">
        <v>10</v>
      </c>
      <c r="F200" s="10" t="s">
        <v>233</v>
      </c>
      <c r="G200" s="10" t="s">
        <v>374</v>
      </c>
      <c r="H200" s="10" t="s">
        <v>3392</v>
      </c>
      <c r="I200" s="10">
        <v>8</v>
      </c>
      <c r="J200" s="10" t="e">
        <v>#N/A</v>
      </c>
      <c r="K200" s="10" t="e">
        <v>#N/A</v>
      </c>
      <c r="L200" s="26">
        <v>44764</v>
      </c>
      <c r="M200" s="26">
        <v>0</v>
      </c>
    </row>
    <row r="201" spans="1:13" x14ac:dyDescent="0.35">
      <c r="A201" s="10" t="s">
        <v>3482</v>
      </c>
      <c r="B201" s="74">
        <v>44758</v>
      </c>
      <c r="C201" s="10" t="s">
        <v>1438</v>
      </c>
      <c r="D201" s="10" t="s">
        <v>80</v>
      </c>
      <c r="E201" s="10" t="s">
        <v>92</v>
      </c>
      <c r="F201" s="10" t="s">
        <v>285</v>
      </c>
      <c r="G201" s="10" t="s">
        <v>374</v>
      </c>
      <c r="H201" s="10" t="s">
        <v>81</v>
      </c>
      <c r="I201" s="10">
        <v>2799</v>
      </c>
      <c r="J201" s="10" t="s">
        <v>3481</v>
      </c>
      <c r="K201" s="10" t="e">
        <v>#N/A</v>
      </c>
      <c r="L201" s="26">
        <v>44764</v>
      </c>
      <c r="M201" s="26">
        <v>0</v>
      </c>
    </row>
    <row r="204" spans="1:13" ht="18.5" x14ac:dyDescent="0.45">
      <c r="A204" s="58" t="s">
        <v>3139</v>
      </c>
      <c r="B204" s="67" t="s">
        <v>3140</v>
      </c>
      <c r="C204" s="60" t="s">
        <v>3141</v>
      </c>
      <c r="D204" s="59" t="s">
        <v>3274</v>
      </c>
      <c r="E204" s="59" t="s">
        <v>3143</v>
      </c>
      <c r="F204" s="59" t="s">
        <v>3145</v>
      </c>
      <c r="G204" s="59" t="s">
        <v>3146</v>
      </c>
      <c r="H204" s="59" t="s">
        <v>3147</v>
      </c>
      <c r="I204" s="59" t="s">
        <v>3148</v>
      </c>
      <c r="J204" s="24" t="s">
        <v>3149</v>
      </c>
      <c r="K204" s="24" t="s">
        <v>3150</v>
      </c>
      <c r="L204" s="24" t="s">
        <v>3151</v>
      </c>
      <c r="M204" s="26" t="s">
        <v>3152</v>
      </c>
    </row>
    <row r="205" spans="1:13" x14ac:dyDescent="0.35">
      <c r="A205" s="10" t="s">
        <v>3496</v>
      </c>
      <c r="B205" s="74">
        <v>44761</v>
      </c>
      <c r="C205" s="10" t="s">
        <v>3497</v>
      </c>
      <c r="D205" s="10" t="s">
        <v>421</v>
      </c>
      <c r="E205" s="10" t="s">
        <v>10</v>
      </c>
      <c r="F205" s="10" t="s">
        <v>238</v>
      </c>
      <c r="G205" s="10" t="s">
        <v>374</v>
      </c>
      <c r="H205" s="10" t="s">
        <v>81</v>
      </c>
      <c r="I205" s="10">
        <v>2800</v>
      </c>
      <c r="J205" s="10" t="s">
        <v>98</v>
      </c>
      <c r="K205" s="10" t="s">
        <v>92</v>
      </c>
      <c r="L205" s="26">
        <v>44765</v>
      </c>
      <c r="M205" s="26">
        <v>0</v>
      </c>
    </row>
    <row r="206" spans="1:13" x14ac:dyDescent="0.35">
      <c r="A206" s="10" t="s">
        <v>3498</v>
      </c>
      <c r="B206" s="50">
        <v>44743</v>
      </c>
      <c r="C206" s="10" t="s">
        <v>3499</v>
      </c>
      <c r="D206" s="10" t="s">
        <v>913</v>
      </c>
      <c r="E206" s="10" t="s">
        <v>10</v>
      </c>
      <c r="F206" s="10" t="s">
        <v>468</v>
      </c>
      <c r="G206" s="10" t="s">
        <v>374</v>
      </c>
      <c r="H206" s="10" t="s">
        <v>55</v>
      </c>
      <c r="I206" s="10">
        <v>8</v>
      </c>
      <c r="J206" s="10" t="s">
        <v>347</v>
      </c>
      <c r="K206" s="10" t="s">
        <v>10</v>
      </c>
      <c r="L206" s="26">
        <v>44763</v>
      </c>
      <c r="M206" s="26">
        <v>44765</v>
      </c>
    </row>
    <row r="207" spans="1:13" x14ac:dyDescent="0.35">
      <c r="A207" s="10" t="s">
        <v>3356</v>
      </c>
      <c r="B207" s="74">
        <v>44753</v>
      </c>
      <c r="C207" s="10" t="s">
        <v>3357</v>
      </c>
      <c r="D207" s="10" t="s">
        <v>48</v>
      </c>
      <c r="E207" s="10" t="s">
        <v>61</v>
      </c>
      <c r="F207" s="10" t="s">
        <v>468</v>
      </c>
      <c r="G207" s="10" t="s">
        <v>374</v>
      </c>
      <c r="H207" s="10" t="s">
        <v>49</v>
      </c>
      <c r="I207" s="10">
        <v>2791</v>
      </c>
      <c r="J207" s="10" t="s">
        <v>70</v>
      </c>
      <c r="K207" s="10" t="s">
        <v>61</v>
      </c>
      <c r="L207" s="26">
        <v>44756</v>
      </c>
      <c r="M207" s="26">
        <v>44765</v>
      </c>
    </row>
    <row r="208" spans="1:13" x14ac:dyDescent="0.35">
      <c r="A208" s="10" t="s">
        <v>3429</v>
      </c>
      <c r="B208" s="74">
        <v>44758</v>
      </c>
      <c r="C208" s="10" t="s">
        <v>3430</v>
      </c>
      <c r="D208" s="10" t="s">
        <v>3431</v>
      </c>
      <c r="E208" s="10" t="s">
        <v>92</v>
      </c>
      <c r="F208" s="10" t="s">
        <v>468</v>
      </c>
      <c r="G208" s="10" t="s">
        <v>3300</v>
      </c>
      <c r="H208" s="10" t="s">
        <v>55</v>
      </c>
      <c r="I208" s="10">
        <v>2800</v>
      </c>
      <c r="J208" s="10" t="s">
        <v>3481</v>
      </c>
      <c r="K208" s="10" t="s">
        <v>92</v>
      </c>
      <c r="L208" s="26">
        <v>44760</v>
      </c>
      <c r="M208" s="26">
        <v>44765</v>
      </c>
    </row>
    <row r="209" spans="1:13" ht="15.5" x14ac:dyDescent="0.35">
      <c r="A209" s="10" t="s">
        <v>3500</v>
      </c>
      <c r="B209" s="146">
        <v>44758</v>
      </c>
      <c r="C209" s="34" t="s">
        <v>3501</v>
      </c>
      <c r="D209" s="34" t="s">
        <v>3502</v>
      </c>
      <c r="E209" s="34" t="s">
        <v>10</v>
      </c>
      <c r="F209" s="34" t="s">
        <v>251</v>
      </c>
      <c r="G209" s="34" t="s">
        <v>374</v>
      </c>
      <c r="H209" s="10" t="e">
        <f>VLOOKUP(#REF!,#REF!,2,1)</f>
        <v>#REF!</v>
      </c>
      <c r="I209" s="64">
        <v>2783</v>
      </c>
      <c r="J209" s="63" t="str">
        <f>VLOOKUP(I209,'Reference_data '!$A$2:$B$17,2,0)</f>
        <v>Vipul</v>
      </c>
      <c r="K209" s="10" t="str">
        <f>VLOOKUP(I209,'Reference_data '!$A$2:$C$18,3,0)</f>
        <v>MEC</v>
      </c>
      <c r="L209" s="140">
        <v>44759</v>
      </c>
      <c r="M209" s="140">
        <v>44765</v>
      </c>
    </row>
    <row r="212" spans="1:13" x14ac:dyDescent="0.35">
      <c r="C212" t="s">
        <v>3503</v>
      </c>
    </row>
    <row r="213" spans="1:13" ht="15" customHeight="1" x14ac:dyDescent="0.35"/>
    <row r="214" spans="1:13" ht="18.5" x14ac:dyDescent="0.45">
      <c r="A214" s="58" t="s">
        <v>3139</v>
      </c>
      <c r="B214" s="67" t="s">
        <v>3140</v>
      </c>
      <c r="C214" s="60" t="s">
        <v>3141</v>
      </c>
      <c r="D214" s="59" t="s">
        <v>3274</v>
      </c>
      <c r="E214" s="59" t="s">
        <v>3143</v>
      </c>
      <c r="F214" s="59" t="s">
        <v>3145</v>
      </c>
      <c r="G214" s="59" t="s">
        <v>3146</v>
      </c>
      <c r="H214" s="59" t="s">
        <v>3147</v>
      </c>
      <c r="I214" s="59" t="s">
        <v>3148</v>
      </c>
      <c r="J214" s="24" t="s">
        <v>3149</v>
      </c>
      <c r="K214" s="24" t="s">
        <v>3150</v>
      </c>
      <c r="L214" s="24" t="s">
        <v>3151</v>
      </c>
      <c r="M214" s="26" t="s">
        <v>3152</v>
      </c>
    </row>
    <row r="215" spans="1:13" ht="14.25" customHeight="1" x14ac:dyDescent="0.35">
      <c r="A215" s="10" t="s">
        <v>3504</v>
      </c>
      <c r="B215" s="74">
        <v>44765</v>
      </c>
      <c r="C215" s="10" t="s">
        <v>3505</v>
      </c>
      <c r="D215" s="10" t="s">
        <v>138</v>
      </c>
      <c r="E215" s="10" t="s">
        <v>92</v>
      </c>
      <c r="F215" s="10" t="s">
        <v>251</v>
      </c>
      <c r="G215" s="10" t="s">
        <v>309</v>
      </c>
      <c r="H215" s="10" t="s">
        <v>43</v>
      </c>
      <c r="I215" s="10">
        <v>0</v>
      </c>
      <c r="J215" s="10" t="s">
        <v>260</v>
      </c>
      <c r="K215" s="10" t="e">
        <v>#N/A</v>
      </c>
      <c r="L215" s="26">
        <v>44767</v>
      </c>
      <c r="M215" s="26">
        <v>0</v>
      </c>
    </row>
    <row r="216" spans="1:13" x14ac:dyDescent="0.35">
      <c r="A216" s="10" t="s">
        <v>3506</v>
      </c>
      <c r="B216" s="74">
        <v>44765</v>
      </c>
      <c r="C216" s="10" t="s">
        <v>3507</v>
      </c>
      <c r="D216" s="10" t="s">
        <v>1997</v>
      </c>
      <c r="E216" s="10" t="s">
        <v>92</v>
      </c>
      <c r="F216" s="10" t="s">
        <v>233</v>
      </c>
      <c r="G216" s="10" t="s">
        <v>374</v>
      </c>
      <c r="H216" s="10" t="s">
        <v>49</v>
      </c>
      <c r="I216" s="10">
        <v>2800</v>
      </c>
      <c r="J216" s="10" t="s">
        <v>98</v>
      </c>
      <c r="K216" s="10" t="s">
        <v>92</v>
      </c>
      <c r="L216" s="26">
        <v>44767</v>
      </c>
      <c r="M216" s="26">
        <v>0</v>
      </c>
    </row>
    <row r="217" spans="1:13" x14ac:dyDescent="0.35">
      <c r="C217" t="s">
        <v>3508</v>
      </c>
      <c r="D217" t="s">
        <v>80</v>
      </c>
      <c r="E217" t="s">
        <v>92</v>
      </c>
      <c r="G217" t="s">
        <v>374</v>
      </c>
      <c r="H217" t="s">
        <v>3509</v>
      </c>
      <c r="I217">
        <v>8</v>
      </c>
      <c r="J217" t="s">
        <v>2526</v>
      </c>
      <c r="K217" t="s">
        <v>92</v>
      </c>
      <c r="L217" s="33">
        <v>44767</v>
      </c>
    </row>
    <row r="218" spans="1:13" x14ac:dyDescent="0.35">
      <c r="C218" t="s">
        <v>3510</v>
      </c>
      <c r="D218" t="s">
        <v>42</v>
      </c>
      <c r="E218" t="s">
        <v>10</v>
      </c>
      <c r="G218" t="s">
        <v>374</v>
      </c>
    </row>
    <row r="219" spans="1:13" x14ac:dyDescent="0.35">
      <c r="C219" t="s">
        <v>3511</v>
      </c>
      <c r="D219" t="s">
        <v>42</v>
      </c>
      <c r="E219" t="s">
        <v>10</v>
      </c>
      <c r="G219" t="s">
        <v>374</v>
      </c>
    </row>
    <row r="222" spans="1:13" ht="14.25" customHeight="1" x14ac:dyDescent="0.35"/>
    <row r="225" spans="1:13" ht="18.5" x14ac:dyDescent="0.45">
      <c r="A225" s="58" t="s">
        <v>3139</v>
      </c>
      <c r="B225" s="67" t="s">
        <v>3140</v>
      </c>
      <c r="C225" s="60" t="s">
        <v>3141</v>
      </c>
      <c r="D225" s="59" t="s">
        <v>3274</v>
      </c>
      <c r="E225" s="59" t="s">
        <v>3143</v>
      </c>
      <c r="F225" s="59" t="s">
        <v>3145</v>
      </c>
      <c r="G225" s="59" t="s">
        <v>3146</v>
      </c>
      <c r="H225" s="59" t="s">
        <v>3147</v>
      </c>
      <c r="I225" s="59" t="s">
        <v>3148</v>
      </c>
      <c r="J225" s="24" t="s">
        <v>3149</v>
      </c>
      <c r="K225" s="24" t="s">
        <v>3150</v>
      </c>
      <c r="L225" s="24" t="s">
        <v>3151</v>
      </c>
      <c r="M225" s="26" t="s">
        <v>3152</v>
      </c>
    </row>
    <row r="226" spans="1:13" x14ac:dyDescent="0.35">
      <c r="A226" s="10" t="s">
        <v>3512</v>
      </c>
      <c r="B226" s="74">
        <v>44768</v>
      </c>
      <c r="C226" s="10" t="s">
        <v>3513</v>
      </c>
      <c r="D226" s="10" t="s">
        <v>3386</v>
      </c>
      <c r="E226" s="10" t="s">
        <v>92</v>
      </c>
      <c r="F226" s="10" t="s">
        <v>468</v>
      </c>
      <c r="G226" s="10" t="s">
        <v>374</v>
      </c>
      <c r="H226" s="10" t="s">
        <v>49</v>
      </c>
      <c r="I226" s="10">
        <v>0</v>
      </c>
      <c r="J226" s="10" t="e">
        <v>#N/A</v>
      </c>
      <c r="K226" s="10" t="e">
        <v>#N/A</v>
      </c>
      <c r="L226" s="26">
        <v>44774</v>
      </c>
      <c r="M226" s="26">
        <v>0</v>
      </c>
    </row>
    <row r="227" spans="1:13" x14ac:dyDescent="0.35">
      <c r="A227" s="10" t="s">
        <v>3514</v>
      </c>
      <c r="B227" s="74">
        <v>44769</v>
      </c>
      <c r="C227" s="10" t="s">
        <v>3515</v>
      </c>
      <c r="D227" s="10" t="s">
        <v>54</v>
      </c>
      <c r="E227" s="10" t="s">
        <v>10</v>
      </c>
      <c r="F227" s="10" t="s">
        <v>468</v>
      </c>
      <c r="G227" s="10" t="s">
        <v>309</v>
      </c>
      <c r="H227" s="10" t="s">
        <v>55</v>
      </c>
      <c r="I227" s="10">
        <v>0</v>
      </c>
      <c r="J227" s="10" t="e">
        <v>#N/A</v>
      </c>
      <c r="K227" s="10" t="e">
        <v>#N/A</v>
      </c>
      <c r="L227" s="26">
        <v>44774</v>
      </c>
      <c r="M227" s="26">
        <v>0</v>
      </c>
    </row>
    <row r="228" spans="1:13" x14ac:dyDescent="0.35">
      <c r="A228" s="10" t="s">
        <v>3516</v>
      </c>
      <c r="B228" s="74">
        <v>44770</v>
      </c>
      <c r="C228" s="10" t="s">
        <v>3517</v>
      </c>
      <c r="D228" s="10" t="s">
        <v>899</v>
      </c>
      <c r="E228" s="10" t="s">
        <v>10</v>
      </c>
      <c r="F228" s="10" t="s">
        <v>468</v>
      </c>
      <c r="G228" s="10" t="s">
        <v>309</v>
      </c>
      <c r="H228" s="10" t="s">
        <v>49</v>
      </c>
      <c r="I228" s="10">
        <v>0</v>
      </c>
      <c r="J228" s="10" t="e">
        <v>#N/A</v>
      </c>
      <c r="K228" s="10" t="e">
        <v>#N/A</v>
      </c>
      <c r="L228" s="26">
        <v>44774</v>
      </c>
      <c r="M228" s="26">
        <v>0</v>
      </c>
    </row>
    <row r="229" spans="1:13" x14ac:dyDescent="0.35">
      <c r="A229" s="10" t="s">
        <v>3518</v>
      </c>
      <c r="B229" s="74">
        <v>44772</v>
      </c>
      <c r="C229" s="10" t="s">
        <v>3519</v>
      </c>
      <c r="D229" s="10" t="s">
        <v>913</v>
      </c>
      <c r="E229" s="10" t="s">
        <v>10</v>
      </c>
      <c r="F229" s="10" t="s">
        <v>468</v>
      </c>
      <c r="G229" s="10" t="s">
        <v>374</v>
      </c>
      <c r="H229" s="10" t="s">
        <v>55</v>
      </c>
      <c r="I229" s="10">
        <v>0</v>
      </c>
      <c r="J229" s="10" t="e">
        <v>#N/A</v>
      </c>
      <c r="K229" s="10" t="e">
        <v>#N/A</v>
      </c>
      <c r="L229" s="26">
        <v>44774</v>
      </c>
      <c r="M229" s="26">
        <v>0</v>
      </c>
    </row>
    <row r="230" spans="1:13" x14ac:dyDescent="0.35">
      <c r="A230" s="10" t="s">
        <v>3520</v>
      </c>
      <c r="B230" s="74">
        <v>44772</v>
      </c>
      <c r="C230" s="10" t="s">
        <v>3521</v>
      </c>
      <c r="D230" s="10" t="s">
        <v>118</v>
      </c>
      <c r="E230" s="10" t="s">
        <v>10</v>
      </c>
      <c r="F230" s="10" t="s">
        <v>233</v>
      </c>
      <c r="G230" s="10" t="s">
        <v>374</v>
      </c>
      <c r="H230" s="10" t="s">
        <v>43</v>
      </c>
      <c r="I230" s="10">
        <v>0</v>
      </c>
      <c r="J230" s="10" t="e">
        <v>#N/A</v>
      </c>
      <c r="K230" s="10" t="e">
        <v>#N/A</v>
      </c>
      <c r="L230" s="26">
        <v>44774</v>
      </c>
      <c r="M230" s="26">
        <v>0</v>
      </c>
    </row>
    <row r="231" spans="1:13" x14ac:dyDescent="0.35">
      <c r="A231" s="10" t="s">
        <v>3522</v>
      </c>
      <c r="B231" s="74">
        <v>44773</v>
      </c>
      <c r="C231" s="10" t="s">
        <v>3523</v>
      </c>
      <c r="D231" s="10" t="s">
        <v>166</v>
      </c>
      <c r="E231" s="10" t="s">
        <v>10</v>
      </c>
      <c r="F231" s="10" t="s">
        <v>287</v>
      </c>
      <c r="G231" s="10" t="s">
        <v>309</v>
      </c>
      <c r="H231" s="10" t="s">
        <v>43</v>
      </c>
      <c r="I231" s="10">
        <v>2801</v>
      </c>
      <c r="J231" s="10" t="s">
        <v>104</v>
      </c>
      <c r="K231" s="10" t="s">
        <v>92</v>
      </c>
      <c r="L231" s="26">
        <v>44774</v>
      </c>
      <c r="M231" s="26">
        <v>0</v>
      </c>
    </row>
    <row r="232" spans="1:13" ht="14.25" customHeight="1" x14ac:dyDescent="0.35">
      <c r="A232" s="10" t="s">
        <v>3524</v>
      </c>
      <c r="B232" s="74">
        <v>44773</v>
      </c>
      <c r="C232" s="10" t="s">
        <v>3525</v>
      </c>
      <c r="D232" s="10" t="s">
        <v>177</v>
      </c>
      <c r="E232" s="10" t="s">
        <v>61</v>
      </c>
      <c r="F232" s="10" t="s">
        <v>287</v>
      </c>
      <c r="G232" s="10" t="s">
        <v>374</v>
      </c>
      <c r="H232" s="10" t="s">
        <v>43</v>
      </c>
      <c r="I232" s="10">
        <v>0</v>
      </c>
      <c r="J232" s="10" t="e">
        <v>#N/A</v>
      </c>
      <c r="K232" s="10" t="e">
        <v>#N/A</v>
      </c>
      <c r="L232" s="26">
        <v>44774</v>
      </c>
      <c r="M232" s="26">
        <v>0</v>
      </c>
    </row>
    <row r="233" spans="1:13" x14ac:dyDescent="0.35">
      <c r="A233" s="10" t="s">
        <v>3526</v>
      </c>
      <c r="B233" s="74">
        <v>44773</v>
      </c>
      <c r="C233" s="10" t="s">
        <v>3527</v>
      </c>
      <c r="D233" s="10" t="s">
        <v>3528</v>
      </c>
      <c r="E233" s="10" t="s">
        <v>10</v>
      </c>
      <c r="F233" s="10" t="s">
        <v>287</v>
      </c>
      <c r="G233" s="10" t="s">
        <v>309</v>
      </c>
      <c r="H233" s="10" t="s">
        <v>43</v>
      </c>
      <c r="I233" s="10">
        <v>0</v>
      </c>
      <c r="J233" s="10" t="e">
        <v>#N/A</v>
      </c>
      <c r="K233" s="10" t="e">
        <v>#N/A</v>
      </c>
      <c r="L233" s="26">
        <v>44774</v>
      </c>
      <c r="M233" s="26">
        <v>0</v>
      </c>
    </row>
    <row r="236" spans="1:13" ht="18.5" x14ac:dyDescent="0.45">
      <c r="A236" s="58" t="s">
        <v>3139</v>
      </c>
      <c r="B236" s="67" t="s">
        <v>3140</v>
      </c>
      <c r="C236" s="60" t="s">
        <v>3141</v>
      </c>
      <c r="D236" s="59" t="s">
        <v>3274</v>
      </c>
      <c r="E236" s="59" t="s">
        <v>3143</v>
      </c>
      <c r="F236" s="59" t="s">
        <v>3145</v>
      </c>
      <c r="G236" s="59" t="s">
        <v>3146</v>
      </c>
      <c r="H236" s="59" t="s">
        <v>3147</v>
      </c>
      <c r="I236" s="59" t="s">
        <v>3148</v>
      </c>
      <c r="J236" s="24" t="s">
        <v>3149</v>
      </c>
      <c r="K236" s="24" t="s">
        <v>3150</v>
      </c>
      <c r="L236" s="24" t="s">
        <v>3151</v>
      </c>
      <c r="M236" s="26" t="s">
        <v>3152</v>
      </c>
    </row>
    <row r="237" spans="1:13" ht="15.5" x14ac:dyDescent="0.35">
      <c r="A237" s="10" t="s">
        <v>3498</v>
      </c>
      <c r="B237" s="43">
        <v>44743</v>
      </c>
      <c r="C237" s="25" t="s">
        <v>3529</v>
      </c>
      <c r="D237" s="25" t="s">
        <v>913</v>
      </c>
      <c r="E237" s="25" t="s">
        <v>10</v>
      </c>
      <c r="F237" s="25" t="s">
        <v>468</v>
      </c>
      <c r="G237" s="25" t="s">
        <v>374</v>
      </c>
      <c r="H237" s="10" t="s">
        <v>3530</v>
      </c>
      <c r="I237" s="10">
        <v>8</v>
      </c>
      <c r="J237" s="63" t="s">
        <v>347</v>
      </c>
      <c r="K237" s="10" t="str">
        <f>VLOOKUP(I237,'Reference_data '!$A$2:$C$18,3,0)</f>
        <v>EXT</v>
      </c>
      <c r="L237" s="26">
        <v>44774</v>
      </c>
      <c r="M237" s="26"/>
    </row>
    <row r="238" spans="1:13" x14ac:dyDescent="0.35">
      <c r="A238" s="10" t="s">
        <v>3512</v>
      </c>
      <c r="B238" s="74">
        <v>44768</v>
      </c>
      <c r="C238" s="10" t="s">
        <v>3513</v>
      </c>
      <c r="D238" s="10" t="s">
        <v>3386</v>
      </c>
      <c r="E238" s="10" t="s">
        <v>92</v>
      </c>
      <c r="F238" s="10" t="s">
        <v>468</v>
      </c>
      <c r="G238" s="10" t="s">
        <v>374</v>
      </c>
      <c r="H238" s="10" t="s">
        <v>49</v>
      </c>
      <c r="I238" s="10">
        <v>3346</v>
      </c>
      <c r="J238" s="10" t="s">
        <v>110</v>
      </c>
      <c r="K238" s="10" t="s">
        <v>92</v>
      </c>
      <c r="L238" s="26">
        <v>44774</v>
      </c>
      <c r="M238" s="26">
        <v>0</v>
      </c>
    </row>
    <row r="239" spans="1:13" x14ac:dyDescent="0.35">
      <c r="A239" s="10" t="s">
        <v>3514</v>
      </c>
      <c r="B239" s="74">
        <v>44769</v>
      </c>
      <c r="C239" s="10" t="s">
        <v>3515</v>
      </c>
      <c r="D239" s="10" t="s">
        <v>54</v>
      </c>
      <c r="E239" s="10" t="s">
        <v>10</v>
      </c>
      <c r="F239" s="10" t="s">
        <v>468</v>
      </c>
      <c r="G239" s="10" t="s">
        <v>309</v>
      </c>
      <c r="H239" s="10" t="s">
        <v>55</v>
      </c>
      <c r="I239" s="10">
        <v>2784</v>
      </c>
      <c r="J239" s="10" t="s">
        <v>28</v>
      </c>
      <c r="K239" s="10" t="s">
        <v>10</v>
      </c>
      <c r="L239" s="26">
        <v>44774</v>
      </c>
      <c r="M239" s="26">
        <v>0</v>
      </c>
    </row>
    <row r="240" spans="1:13" x14ac:dyDescent="0.35">
      <c r="A240" s="10" t="s">
        <v>3516</v>
      </c>
      <c r="B240" s="74">
        <v>44770</v>
      </c>
      <c r="C240" s="10" t="s">
        <v>3517</v>
      </c>
      <c r="D240" s="10" t="s">
        <v>899</v>
      </c>
      <c r="E240" s="10" t="s">
        <v>10</v>
      </c>
      <c r="F240" s="10" t="s">
        <v>468</v>
      </c>
      <c r="G240" s="10" t="s">
        <v>309</v>
      </c>
      <c r="H240" s="10" t="s">
        <v>49</v>
      </c>
      <c r="I240" s="10">
        <v>2784</v>
      </c>
      <c r="J240" s="10" t="s">
        <v>28</v>
      </c>
      <c r="K240" s="10" t="s">
        <v>10</v>
      </c>
      <c r="L240" s="26">
        <v>44774</v>
      </c>
      <c r="M240" s="26">
        <v>0</v>
      </c>
    </row>
    <row r="241" spans="1:13" x14ac:dyDescent="0.35">
      <c r="A241" s="10" t="s">
        <v>3518</v>
      </c>
      <c r="B241" s="74">
        <v>44772</v>
      </c>
      <c r="C241" s="10" t="s">
        <v>3519</v>
      </c>
      <c r="D241" s="10" t="s">
        <v>913</v>
      </c>
      <c r="E241" s="10" t="s">
        <v>3531</v>
      </c>
      <c r="F241" s="10" t="s">
        <v>468</v>
      </c>
      <c r="G241" s="10" t="s">
        <v>374</v>
      </c>
      <c r="H241" s="10" t="s">
        <v>55</v>
      </c>
      <c r="I241" s="10">
        <v>3346</v>
      </c>
      <c r="J241" s="10" t="s">
        <v>110</v>
      </c>
      <c r="K241" s="10" t="s">
        <v>92</v>
      </c>
      <c r="L241" s="26">
        <v>44774</v>
      </c>
      <c r="M241" s="26">
        <v>0</v>
      </c>
    </row>
    <row r="242" spans="1:13" x14ac:dyDescent="0.35">
      <c r="A242" s="10" t="s">
        <v>3520</v>
      </c>
      <c r="B242" s="74">
        <v>44772</v>
      </c>
      <c r="C242" s="10" t="s">
        <v>3521</v>
      </c>
      <c r="D242" s="10" t="s">
        <v>118</v>
      </c>
      <c r="E242" s="10" t="s">
        <v>10</v>
      </c>
      <c r="F242" s="10" t="s">
        <v>233</v>
      </c>
      <c r="G242" s="10" t="s">
        <v>374</v>
      </c>
      <c r="H242" s="10" t="s">
        <v>43</v>
      </c>
      <c r="I242" s="10">
        <v>2787</v>
      </c>
      <c r="J242" s="10" t="s">
        <v>46</v>
      </c>
      <c r="K242" s="10" t="s">
        <v>10</v>
      </c>
      <c r="L242" s="26">
        <v>44774</v>
      </c>
      <c r="M242" s="26">
        <v>0</v>
      </c>
    </row>
    <row r="243" spans="1:13" x14ac:dyDescent="0.35">
      <c r="A243" s="10" t="s">
        <v>3522</v>
      </c>
      <c r="B243" s="74">
        <v>44773</v>
      </c>
      <c r="C243" s="10" t="s">
        <v>3523</v>
      </c>
      <c r="D243" s="10" t="s">
        <v>166</v>
      </c>
      <c r="E243" s="10" t="s">
        <v>3531</v>
      </c>
      <c r="F243" s="10" t="s">
        <v>287</v>
      </c>
      <c r="G243" s="10" t="s">
        <v>309</v>
      </c>
      <c r="H243" s="10" t="s">
        <v>43</v>
      </c>
      <c r="I243" s="10">
        <v>2801</v>
      </c>
      <c r="J243" s="10" t="s">
        <v>104</v>
      </c>
      <c r="K243" s="10" t="s">
        <v>92</v>
      </c>
      <c r="L243" s="26">
        <v>44774</v>
      </c>
      <c r="M243" s="26">
        <v>0</v>
      </c>
    </row>
    <row r="244" spans="1:13" x14ac:dyDescent="0.35">
      <c r="A244" s="10" t="s">
        <v>3524</v>
      </c>
      <c r="B244" s="74">
        <v>44773</v>
      </c>
      <c r="C244" s="10" t="s">
        <v>3525</v>
      </c>
      <c r="D244" s="10" t="s">
        <v>177</v>
      </c>
      <c r="E244" s="10" t="s">
        <v>61</v>
      </c>
      <c r="F244" s="10" t="s">
        <v>287</v>
      </c>
      <c r="G244" s="10" t="s">
        <v>374</v>
      </c>
      <c r="H244" s="10" t="s">
        <v>43</v>
      </c>
      <c r="I244" s="10">
        <v>3195</v>
      </c>
      <c r="J244" s="10" t="s">
        <v>85</v>
      </c>
      <c r="K244" s="10" t="s">
        <v>61</v>
      </c>
      <c r="L244" s="26">
        <v>44774</v>
      </c>
      <c r="M244" s="26">
        <v>0</v>
      </c>
    </row>
    <row r="245" spans="1:13" x14ac:dyDescent="0.35">
      <c r="A245" s="10" t="s">
        <v>3526</v>
      </c>
      <c r="B245" s="74">
        <v>44773</v>
      </c>
      <c r="C245" s="10" t="s">
        <v>3527</v>
      </c>
      <c r="D245" s="10" t="s">
        <v>3528</v>
      </c>
      <c r="E245" s="10" t="s">
        <v>10</v>
      </c>
      <c r="F245" s="10" t="s">
        <v>287</v>
      </c>
      <c r="G245" s="10" t="s">
        <v>309</v>
      </c>
      <c r="H245" s="10" t="s">
        <v>43</v>
      </c>
      <c r="I245" s="10">
        <v>8</v>
      </c>
      <c r="J245" s="10" t="s">
        <v>347</v>
      </c>
      <c r="K245" s="10" t="s">
        <v>117</v>
      </c>
      <c r="L245" s="26">
        <v>44774</v>
      </c>
      <c r="M245" s="26">
        <v>0</v>
      </c>
    </row>
    <row r="248" spans="1:13" ht="18.5" x14ac:dyDescent="0.45">
      <c r="A248" s="58" t="s">
        <v>3139</v>
      </c>
      <c r="B248" s="67" t="s">
        <v>3140</v>
      </c>
      <c r="C248" s="60" t="s">
        <v>3141</v>
      </c>
      <c r="D248" s="59" t="s">
        <v>3274</v>
      </c>
      <c r="E248" s="59" t="s">
        <v>3143</v>
      </c>
      <c r="F248" s="59" t="s">
        <v>3145</v>
      </c>
      <c r="G248" s="59" t="s">
        <v>3146</v>
      </c>
      <c r="H248" s="59" t="s">
        <v>3147</v>
      </c>
      <c r="I248" s="59" t="s">
        <v>3148</v>
      </c>
      <c r="J248" s="24" t="s">
        <v>3149</v>
      </c>
      <c r="K248" s="24" t="s">
        <v>3150</v>
      </c>
      <c r="L248" s="24" t="s">
        <v>3151</v>
      </c>
      <c r="M248" s="24" t="s">
        <v>3152</v>
      </c>
    </row>
    <row r="249" spans="1:13" x14ac:dyDescent="0.35">
      <c r="A249" s="10" t="s">
        <v>3532</v>
      </c>
      <c r="B249" s="74">
        <v>44774</v>
      </c>
      <c r="C249" s="10" t="s">
        <v>3533</v>
      </c>
      <c r="D249" s="10" t="s">
        <v>1403</v>
      </c>
      <c r="E249" s="10" t="s">
        <v>10</v>
      </c>
      <c r="F249" s="10" t="s">
        <v>266</v>
      </c>
      <c r="G249" s="10" t="s">
        <v>309</v>
      </c>
      <c r="H249" s="10" t="s">
        <v>43</v>
      </c>
      <c r="I249" s="10">
        <v>2792</v>
      </c>
      <c r="J249" s="10" t="s">
        <v>78</v>
      </c>
      <c r="K249" s="10" t="s">
        <v>61</v>
      </c>
      <c r="L249" s="26">
        <v>44775</v>
      </c>
      <c r="M249" s="26">
        <v>0</v>
      </c>
    </row>
    <row r="250" spans="1:13" x14ac:dyDescent="0.35">
      <c r="A250" s="10" t="s">
        <v>3534</v>
      </c>
      <c r="B250" s="74">
        <v>44774</v>
      </c>
      <c r="C250" s="10" t="s">
        <v>3535</v>
      </c>
      <c r="D250" s="10" t="s">
        <v>128</v>
      </c>
      <c r="E250" s="10" t="s">
        <v>92</v>
      </c>
      <c r="F250" s="10" t="s">
        <v>266</v>
      </c>
      <c r="G250" s="10" t="s">
        <v>309</v>
      </c>
      <c r="H250" s="10" t="s">
        <v>43</v>
      </c>
      <c r="I250" s="10">
        <v>3346</v>
      </c>
      <c r="J250" s="10" t="s">
        <v>110</v>
      </c>
      <c r="K250" s="10" t="s">
        <v>92</v>
      </c>
      <c r="L250" s="26">
        <v>44775</v>
      </c>
      <c r="M250" s="26">
        <v>0</v>
      </c>
    </row>
    <row r="251" spans="1:13" x14ac:dyDescent="0.35">
      <c r="A251" s="10" t="s">
        <v>3536</v>
      </c>
      <c r="B251" s="74">
        <v>44774</v>
      </c>
      <c r="C251" s="10" t="s">
        <v>3537</v>
      </c>
      <c r="D251" s="10" t="s">
        <v>3538</v>
      </c>
      <c r="E251" s="10" t="s">
        <v>10</v>
      </c>
      <c r="F251" s="10" t="s">
        <v>266</v>
      </c>
      <c r="G251" s="10" t="s">
        <v>309</v>
      </c>
      <c r="H251" s="10" t="s">
        <v>43</v>
      </c>
      <c r="I251" s="10">
        <v>8</v>
      </c>
      <c r="J251" s="10" t="s">
        <v>347</v>
      </c>
      <c r="K251" s="10" t="s">
        <v>117</v>
      </c>
      <c r="L251" s="26">
        <v>44775</v>
      </c>
      <c r="M251" s="26">
        <v>0</v>
      </c>
    </row>
    <row r="252" spans="1:13" x14ac:dyDescent="0.35">
      <c r="A252" s="10" t="s">
        <v>3539</v>
      </c>
      <c r="B252" s="74">
        <v>44775</v>
      </c>
      <c r="C252" s="10" t="s">
        <v>3540</v>
      </c>
      <c r="D252" s="10" t="s">
        <v>854</v>
      </c>
      <c r="E252" s="10" t="s">
        <v>92</v>
      </c>
      <c r="F252" s="10" t="s">
        <v>233</v>
      </c>
      <c r="G252" s="10" t="s">
        <v>374</v>
      </c>
      <c r="H252" s="10" t="s">
        <v>55</v>
      </c>
      <c r="I252" s="10">
        <v>2799</v>
      </c>
      <c r="J252" s="10" t="s">
        <v>91</v>
      </c>
      <c r="K252" s="10" t="s">
        <v>92</v>
      </c>
      <c r="L252" s="26">
        <v>44775</v>
      </c>
      <c r="M252" s="26">
        <v>0</v>
      </c>
    </row>
    <row r="253" spans="1:13" x14ac:dyDescent="0.35">
      <c r="A253" s="10">
        <v>13041222</v>
      </c>
      <c r="C253" t="s">
        <v>3541</v>
      </c>
      <c r="D253" t="s">
        <v>3542</v>
      </c>
      <c r="E253" s="36" t="s">
        <v>10</v>
      </c>
      <c r="G253" s="36" t="s">
        <v>374</v>
      </c>
      <c r="H253" s="36" t="s">
        <v>17</v>
      </c>
      <c r="I253" s="36">
        <v>2783</v>
      </c>
      <c r="J253" s="36" t="s">
        <v>3277</v>
      </c>
      <c r="K253" s="36" t="s">
        <v>10</v>
      </c>
      <c r="L253" s="33">
        <v>44775</v>
      </c>
    </row>
    <row r="257" spans="1:12" ht="18.5" x14ac:dyDescent="0.45">
      <c r="A257" s="58" t="s">
        <v>3139</v>
      </c>
      <c r="B257" s="67" t="s">
        <v>3140</v>
      </c>
      <c r="C257" s="60" t="s">
        <v>3141</v>
      </c>
      <c r="D257" s="59" t="s">
        <v>3274</v>
      </c>
      <c r="E257" s="59" t="s">
        <v>3143</v>
      </c>
      <c r="F257" s="59" t="s">
        <v>3145</v>
      </c>
      <c r="G257" s="59" t="s">
        <v>3146</v>
      </c>
      <c r="H257" s="59" t="s">
        <v>3147</v>
      </c>
      <c r="I257" s="59" t="s">
        <v>3148</v>
      </c>
      <c r="J257" s="24" t="s">
        <v>3149</v>
      </c>
      <c r="K257" s="24" t="s">
        <v>3150</v>
      </c>
      <c r="L257" s="24" t="s">
        <v>3151</v>
      </c>
    </row>
    <row r="258" spans="1:12" x14ac:dyDescent="0.35">
      <c r="A258" s="10" t="s">
        <v>3543</v>
      </c>
      <c r="B258" s="74">
        <v>44772</v>
      </c>
      <c r="C258" s="10" t="s">
        <v>3544</v>
      </c>
      <c r="D258" s="10" t="s">
        <v>12</v>
      </c>
      <c r="E258" s="10" t="s">
        <v>10</v>
      </c>
      <c r="F258" s="10" t="s">
        <v>287</v>
      </c>
      <c r="G258" s="10" t="s">
        <v>374</v>
      </c>
      <c r="H258" s="10" t="s">
        <v>43</v>
      </c>
      <c r="I258" s="10">
        <v>2783</v>
      </c>
      <c r="J258" s="10" t="s">
        <v>22</v>
      </c>
      <c r="K258" s="10" t="s">
        <v>10</v>
      </c>
      <c r="L258" s="26">
        <v>44776</v>
      </c>
    </row>
    <row r="259" spans="1:12" x14ac:dyDescent="0.35">
      <c r="A259" s="10" t="s">
        <v>3545</v>
      </c>
      <c r="B259" s="74">
        <v>44772</v>
      </c>
      <c r="C259" s="10" t="s">
        <v>3546</v>
      </c>
      <c r="D259" s="10" t="s">
        <v>12</v>
      </c>
      <c r="E259" s="10" t="s">
        <v>10</v>
      </c>
      <c r="F259" s="10" t="s">
        <v>287</v>
      </c>
      <c r="G259" s="10" t="s">
        <v>374</v>
      </c>
      <c r="H259" s="10" t="s">
        <v>43</v>
      </c>
      <c r="I259" s="10">
        <v>2783</v>
      </c>
      <c r="J259" s="10" t="s">
        <v>22</v>
      </c>
      <c r="K259" s="10" t="s">
        <v>10</v>
      </c>
      <c r="L259" s="26">
        <v>44776</v>
      </c>
    </row>
    <row r="260" spans="1:12" x14ac:dyDescent="0.35">
      <c r="A260" s="10" t="s">
        <v>3534</v>
      </c>
      <c r="B260" s="74">
        <v>44774</v>
      </c>
      <c r="C260" s="10" t="s">
        <v>3535</v>
      </c>
      <c r="D260" s="10" t="s">
        <v>128</v>
      </c>
      <c r="E260" s="10" t="s">
        <v>92</v>
      </c>
      <c r="F260" s="10" t="s">
        <v>266</v>
      </c>
      <c r="G260" s="10" t="s">
        <v>309</v>
      </c>
      <c r="H260" s="10" t="s">
        <v>43</v>
      </c>
      <c r="I260" s="10">
        <v>2801</v>
      </c>
      <c r="J260" s="10" t="s">
        <v>104</v>
      </c>
      <c r="K260" s="10" t="s">
        <v>92</v>
      </c>
      <c r="L260" s="26">
        <v>44776</v>
      </c>
    </row>
    <row r="261" spans="1:12" x14ac:dyDescent="0.35">
      <c r="A261" s="10" t="s">
        <v>3547</v>
      </c>
      <c r="B261" s="74">
        <v>44776</v>
      </c>
      <c r="C261" s="10" t="s">
        <v>3548</v>
      </c>
      <c r="D261" s="10" t="s">
        <v>2274</v>
      </c>
      <c r="E261" s="10" t="s">
        <v>10</v>
      </c>
      <c r="F261" s="10" t="s">
        <v>233</v>
      </c>
      <c r="G261" s="10" t="s">
        <v>374</v>
      </c>
      <c r="H261" s="10" t="s">
        <v>88</v>
      </c>
      <c r="I261" s="10">
        <v>8</v>
      </c>
      <c r="J261" s="10" t="s">
        <v>347</v>
      </c>
      <c r="K261" s="10" t="s">
        <v>117</v>
      </c>
      <c r="L261" s="26">
        <v>44776</v>
      </c>
    </row>
    <row r="262" spans="1:12" x14ac:dyDescent="0.35">
      <c r="A262" s="10" t="s">
        <v>3549</v>
      </c>
      <c r="B262" s="74">
        <v>44776</v>
      </c>
      <c r="C262" s="10" t="s">
        <v>3550</v>
      </c>
      <c r="D262" s="10" t="s">
        <v>36</v>
      </c>
      <c r="E262" s="10" t="s">
        <v>10</v>
      </c>
      <c r="F262" s="10" t="s">
        <v>233</v>
      </c>
      <c r="G262" s="10" t="s">
        <v>374</v>
      </c>
      <c r="H262" s="10" t="s">
        <v>180</v>
      </c>
      <c r="I262" s="10">
        <v>2787</v>
      </c>
      <c r="J262" s="10" t="s">
        <v>46</v>
      </c>
      <c r="K262" s="10" t="s">
        <v>10</v>
      </c>
      <c r="L262" s="26">
        <v>44776</v>
      </c>
    </row>
    <row r="263" spans="1:12" x14ac:dyDescent="0.35">
      <c r="A263" s="10" t="s">
        <v>3551</v>
      </c>
      <c r="B263" s="74">
        <v>44776</v>
      </c>
      <c r="C263" s="10" t="s">
        <v>3552</v>
      </c>
      <c r="D263" s="10" t="s">
        <v>36</v>
      </c>
      <c r="E263" s="10" t="s">
        <v>61</v>
      </c>
      <c r="F263" s="10" t="s">
        <v>233</v>
      </c>
      <c r="G263" s="10" t="s">
        <v>374</v>
      </c>
      <c r="H263" s="10" t="s">
        <v>180</v>
      </c>
      <c r="I263" s="10">
        <v>8</v>
      </c>
      <c r="J263" s="10" t="s">
        <v>3046</v>
      </c>
      <c r="K263" s="10" t="s">
        <v>117</v>
      </c>
      <c r="L263" s="26">
        <v>44776</v>
      </c>
    </row>
    <row r="266" spans="1:12" ht="18.5" x14ac:dyDescent="0.45">
      <c r="A266" s="58" t="s">
        <v>3139</v>
      </c>
      <c r="B266" s="67" t="s">
        <v>3140</v>
      </c>
      <c r="C266" s="60" t="s">
        <v>3141</v>
      </c>
      <c r="D266" s="59" t="s">
        <v>3274</v>
      </c>
      <c r="E266" s="59" t="s">
        <v>3143</v>
      </c>
      <c r="F266" s="59" t="s">
        <v>3145</v>
      </c>
      <c r="G266" s="59" t="s">
        <v>3146</v>
      </c>
      <c r="H266" s="59" t="s">
        <v>3147</v>
      </c>
      <c r="I266" s="59" t="s">
        <v>3148</v>
      </c>
      <c r="J266" s="24" t="s">
        <v>3149</v>
      </c>
      <c r="K266" s="24" t="s">
        <v>3150</v>
      </c>
      <c r="L266" s="24" t="s">
        <v>3151</v>
      </c>
    </row>
    <row r="267" spans="1:12" x14ac:dyDescent="0.35">
      <c r="A267" s="10" t="s">
        <v>3553</v>
      </c>
      <c r="B267" s="74">
        <v>44757</v>
      </c>
      <c r="C267" s="10" t="s">
        <v>3554</v>
      </c>
      <c r="D267" s="10" t="s">
        <v>182</v>
      </c>
      <c r="E267" s="10" t="s">
        <v>10</v>
      </c>
      <c r="F267" s="10" t="s">
        <v>255</v>
      </c>
      <c r="G267" s="10" t="s">
        <v>309</v>
      </c>
      <c r="H267" s="10" t="e">
        <v>#N/A</v>
      </c>
      <c r="I267" s="10">
        <v>8</v>
      </c>
      <c r="J267" s="10" t="s">
        <v>347</v>
      </c>
      <c r="K267" s="10" t="s">
        <v>117</v>
      </c>
      <c r="L267" s="26">
        <v>44777</v>
      </c>
    </row>
    <row r="268" spans="1:12" x14ac:dyDescent="0.35">
      <c r="A268" s="10" t="s">
        <v>3555</v>
      </c>
      <c r="B268" s="74">
        <v>44757</v>
      </c>
      <c r="C268" s="10" t="s">
        <v>3556</v>
      </c>
      <c r="D268" s="10" t="s">
        <v>1396</v>
      </c>
      <c r="E268" s="10" t="s">
        <v>10</v>
      </c>
      <c r="F268" s="10" t="s">
        <v>233</v>
      </c>
      <c r="G268" s="10" t="s">
        <v>374</v>
      </c>
      <c r="H268" s="10" t="s">
        <v>31</v>
      </c>
      <c r="I268" s="10">
        <v>2782</v>
      </c>
      <c r="J268" s="10" t="s">
        <v>16</v>
      </c>
      <c r="K268" s="10" t="s">
        <v>10</v>
      </c>
      <c r="L268" s="26">
        <v>44777</v>
      </c>
    </row>
    <row r="269" spans="1:12" x14ac:dyDescent="0.35">
      <c r="A269" s="10" t="s">
        <v>3557</v>
      </c>
      <c r="B269" s="74">
        <v>44757</v>
      </c>
      <c r="C269" s="10" t="s">
        <v>3558</v>
      </c>
      <c r="D269" s="10" t="s">
        <v>410</v>
      </c>
      <c r="E269" s="10" t="s">
        <v>10</v>
      </c>
      <c r="F269" s="10" t="s">
        <v>233</v>
      </c>
      <c r="G269" s="10" t="s">
        <v>374</v>
      </c>
      <c r="H269" s="10" t="s">
        <v>31</v>
      </c>
      <c r="I269" s="10">
        <v>2782</v>
      </c>
      <c r="J269" s="10" t="s">
        <v>16</v>
      </c>
      <c r="K269" s="10" t="s">
        <v>10</v>
      </c>
      <c r="L269" s="26">
        <v>44777</v>
      </c>
    </row>
    <row r="270" spans="1:12" x14ac:dyDescent="0.35">
      <c r="A270" s="10" t="s">
        <v>3559</v>
      </c>
      <c r="B270" s="74">
        <v>44757</v>
      </c>
      <c r="C270" s="10" t="s">
        <v>3560</v>
      </c>
      <c r="D270" s="10" t="s">
        <v>1396</v>
      </c>
      <c r="E270" s="10" t="s">
        <v>10</v>
      </c>
      <c r="F270" s="10" t="s">
        <v>233</v>
      </c>
      <c r="G270" s="10" t="s">
        <v>374</v>
      </c>
      <c r="H270" s="10" t="s">
        <v>31</v>
      </c>
      <c r="I270" s="10">
        <v>2782</v>
      </c>
      <c r="J270" s="10" t="s">
        <v>16</v>
      </c>
      <c r="K270" s="10" t="s">
        <v>10</v>
      </c>
      <c r="L270" s="26">
        <v>44777</v>
      </c>
    </row>
    <row r="271" spans="1:12" x14ac:dyDescent="0.35">
      <c r="A271" s="10" t="s">
        <v>3543</v>
      </c>
      <c r="B271" s="74">
        <v>44772</v>
      </c>
      <c r="C271" s="10" t="s">
        <v>3544</v>
      </c>
      <c r="D271" s="10" t="s">
        <v>12</v>
      </c>
      <c r="E271" s="10" t="s">
        <v>10</v>
      </c>
      <c r="F271" s="10" t="s">
        <v>287</v>
      </c>
      <c r="G271" s="10" t="s">
        <v>309</v>
      </c>
      <c r="H271" s="10" t="s">
        <v>43</v>
      </c>
      <c r="I271" s="10">
        <v>2781</v>
      </c>
      <c r="J271" s="10" t="s">
        <v>9</v>
      </c>
      <c r="K271" s="10" t="s">
        <v>10</v>
      </c>
      <c r="L271" s="26">
        <v>44777</v>
      </c>
    </row>
    <row r="272" spans="1:12" x14ac:dyDescent="0.35">
      <c r="A272" s="10" t="s">
        <v>3545</v>
      </c>
      <c r="B272" s="74">
        <v>44772</v>
      </c>
      <c r="C272" s="10" t="s">
        <v>3546</v>
      </c>
      <c r="D272" s="10" t="s">
        <v>12</v>
      </c>
      <c r="E272" s="10" t="s">
        <v>10</v>
      </c>
      <c r="F272" s="10" t="s">
        <v>287</v>
      </c>
      <c r="G272" s="10" t="s">
        <v>309</v>
      </c>
      <c r="H272" s="10" t="s">
        <v>43</v>
      </c>
      <c r="I272" s="10">
        <v>2781</v>
      </c>
      <c r="J272" s="10" t="s">
        <v>9</v>
      </c>
      <c r="K272" s="10" t="s">
        <v>10</v>
      </c>
      <c r="L272" s="26">
        <v>44777</v>
      </c>
    </row>
    <row r="273" spans="1:12" x14ac:dyDescent="0.35">
      <c r="A273" s="10" t="s">
        <v>3534</v>
      </c>
      <c r="B273" s="74">
        <v>44774</v>
      </c>
      <c r="C273" s="10" t="s">
        <v>3535</v>
      </c>
      <c r="D273" s="10" t="s">
        <v>128</v>
      </c>
      <c r="E273" s="10" t="s">
        <v>92</v>
      </c>
      <c r="F273" s="10" t="s">
        <v>266</v>
      </c>
      <c r="G273" s="10" t="s">
        <v>374</v>
      </c>
      <c r="H273" s="10" t="s">
        <v>43</v>
      </c>
      <c r="I273" s="10">
        <v>2801</v>
      </c>
      <c r="J273" s="10" t="s">
        <v>104</v>
      </c>
      <c r="K273" s="10" t="s">
        <v>92</v>
      </c>
      <c r="L273" s="26">
        <v>44777</v>
      </c>
    </row>
    <row r="274" spans="1:12" x14ac:dyDescent="0.35">
      <c r="A274" s="10" t="s">
        <v>3561</v>
      </c>
      <c r="B274" s="74">
        <v>44775</v>
      </c>
      <c r="C274" s="10" t="s">
        <v>3562</v>
      </c>
      <c r="D274" s="10" t="s">
        <v>80</v>
      </c>
      <c r="E274" s="10" t="s">
        <v>61</v>
      </c>
      <c r="F274" s="10" t="s">
        <v>382</v>
      </c>
      <c r="G274" s="10" t="s">
        <v>309</v>
      </c>
      <c r="H274" s="10" t="s">
        <v>81</v>
      </c>
      <c r="I274" s="10">
        <v>2792</v>
      </c>
      <c r="J274" s="10" t="s">
        <v>78</v>
      </c>
      <c r="K274" s="10" t="s">
        <v>61</v>
      </c>
      <c r="L274" s="26">
        <v>44777</v>
      </c>
    </row>
    <row r="275" spans="1:12" x14ac:dyDescent="0.35">
      <c r="A275" s="10" t="s">
        <v>3563</v>
      </c>
      <c r="B275" s="74">
        <v>44775</v>
      </c>
      <c r="C275" s="10" t="s">
        <v>3564</v>
      </c>
      <c r="D275" s="10" t="s">
        <v>343</v>
      </c>
      <c r="E275" s="10" t="s">
        <v>10</v>
      </c>
      <c r="F275" s="10" t="s">
        <v>344</v>
      </c>
      <c r="G275" s="10" t="s">
        <v>374</v>
      </c>
      <c r="H275" s="10" t="s">
        <v>31</v>
      </c>
      <c r="I275" s="10">
        <v>2782</v>
      </c>
      <c r="J275" s="10" t="s">
        <v>16</v>
      </c>
      <c r="K275" s="10" t="s">
        <v>10</v>
      </c>
      <c r="L275" s="26">
        <v>44777</v>
      </c>
    </row>
    <row r="278" spans="1:12" ht="18.5" x14ac:dyDescent="0.45">
      <c r="A278" s="58" t="s">
        <v>3139</v>
      </c>
      <c r="B278" s="67" t="s">
        <v>3140</v>
      </c>
      <c r="C278" s="60" t="s">
        <v>3141</v>
      </c>
      <c r="D278" s="59" t="s">
        <v>3274</v>
      </c>
      <c r="E278" s="59" t="s">
        <v>3143</v>
      </c>
      <c r="F278" s="59" t="s">
        <v>3145</v>
      </c>
      <c r="G278" s="59" t="s">
        <v>3146</v>
      </c>
      <c r="H278" s="59" t="s">
        <v>3147</v>
      </c>
      <c r="I278" s="59" t="s">
        <v>3148</v>
      </c>
      <c r="J278" s="24" t="s">
        <v>3149</v>
      </c>
      <c r="K278" s="24" t="s">
        <v>3150</v>
      </c>
      <c r="L278" s="24" t="s">
        <v>3151</v>
      </c>
    </row>
    <row r="279" spans="1:12" x14ac:dyDescent="0.35">
      <c r="A279" s="10" t="s">
        <v>3555</v>
      </c>
      <c r="B279" s="74">
        <v>44757</v>
      </c>
      <c r="C279" s="10" t="s">
        <v>3556</v>
      </c>
      <c r="D279" s="10" t="s">
        <v>1396</v>
      </c>
      <c r="E279" s="10" t="s">
        <v>10</v>
      </c>
      <c r="F279" s="10" t="s">
        <v>233</v>
      </c>
      <c r="G279" s="10" t="s">
        <v>374</v>
      </c>
      <c r="H279" s="10" t="s">
        <v>31</v>
      </c>
      <c r="I279" s="10">
        <v>2782</v>
      </c>
      <c r="J279" s="10" t="s">
        <v>16</v>
      </c>
      <c r="K279" s="10" t="s">
        <v>10</v>
      </c>
      <c r="L279" s="26">
        <v>44778</v>
      </c>
    </row>
    <row r="280" spans="1:12" x14ac:dyDescent="0.35">
      <c r="A280" s="10" t="s">
        <v>3557</v>
      </c>
      <c r="B280" s="74">
        <v>44757</v>
      </c>
      <c r="C280" s="10" t="s">
        <v>3558</v>
      </c>
      <c r="D280" s="10" t="s">
        <v>410</v>
      </c>
      <c r="E280" s="10" t="s">
        <v>10</v>
      </c>
      <c r="F280" s="10" t="s">
        <v>233</v>
      </c>
      <c r="G280" s="10" t="s">
        <v>374</v>
      </c>
      <c r="H280" s="10" t="s">
        <v>31</v>
      </c>
      <c r="I280" s="10">
        <v>2782</v>
      </c>
      <c r="J280" s="10" t="s">
        <v>16</v>
      </c>
      <c r="K280" s="10" t="s">
        <v>10</v>
      </c>
      <c r="L280" s="26">
        <v>44778</v>
      </c>
    </row>
    <row r="281" spans="1:12" x14ac:dyDescent="0.35">
      <c r="A281" s="10" t="s">
        <v>3559</v>
      </c>
      <c r="B281" s="74">
        <v>44757</v>
      </c>
      <c r="C281" s="10" t="s">
        <v>3560</v>
      </c>
      <c r="D281" s="10" t="s">
        <v>1396</v>
      </c>
      <c r="E281" s="10" t="s">
        <v>10</v>
      </c>
      <c r="F281" s="10" t="s">
        <v>233</v>
      </c>
      <c r="G281" s="10" t="s">
        <v>374</v>
      </c>
      <c r="H281" s="10" t="s">
        <v>31</v>
      </c>
      <c r="I281" s="10">
        <v>2782</v>
      </c>
      <c r="J281" s="10" t="s">
        <v>16</v>
      </c>
      <c r="K281" s="10" t="s">
        <v>10</v>
      </c>
      <c r="L281" s="26">
        <v>44778</v>
      </c>
    </row>
    <row r="282" spans="1:12" x14ac:dyDescent="0.35">
      <c r="A282" s="10" t="s">
        <v>3565</v>
      </c>
      <c r="B282" s="74">
        <v>44769</v>
      </c>
      <c r="C282" s="10" t="s">
        <v>3566</v>
      </c>
      <c r="D282" s="10" t="s">
        <v>1463</v>
      </c>
      <c r="E282" s="10" t="s">
        <v>10</v>
      </c>
      <c r="F282" s="10" t="s">
        <v>369</v>
      </c>
      <c r="G282" s="10" t="s">
        <v>309</v>
      </c>
      <c r="H282" s="10" t="s">
        <v>43</v>
      </c>
      <c r="I282" s="10">
        <v>8</v>
      </c>
      <c r="J282" s="10" t="s">
        <v>347</v>
      </c>
      <c r="K282" s="10" t="s">
        <v>117</v>
      </c>
      <c r="L282" s="26">
        <v>44778</v>
      </c>
    </row>
    <row r="283" spans="1:12" x14ac:dyDescent="0.35">
      <c r="A283" s="10" t="s">
        <v>3567</v>
      </c>
      <c r="B283" s="74">
        <v>44771</v>
      </c>
      <c r="C283" s="10" t="s">
        <v>3568</v>
      </c>
      <c r="D283" s="10" t="s">
        <v>2531</v>
      </c>
      <c r="E283" s="10" t="s">
        <v>10</v>
      </c>
      <c r="F283" s="10" t="s">
        <v>251</v>
      </c>
      <c r="G283" s="10" t="s">
        <v>374</v>
      </c>
      <c r="H283" s="10" t="s">
        <v>43</v>
      </c>
      <c r="I283" s="10">
        <v>8</v>
      </c>
      <c r="J283" s="10" t="s">
        <v>347</v>
      </c>
      <c r="K283" s="10" t="s">
        <v>117</v>
      </c>
      <c r="L283" s="26">
        <v>44778</v>
      </c>
    </row>
    <row r="284" spans="1:12" x14ac:dyDescent="0.35">
      <c r="A284" s="10" t="s">
        <v>3543</v>
      </c>
      <c r="B284" s="74">
        <v>44772</v>
      </c>
      <c r="C284" s="10" t="s">
        <v>3544</v>
      </c>
      <c r="D284" s="10" t="s">
        <v>12</v>
      </c>
      <c r="E284" s="10" t="s">
        <v>10</v>
      </c>
      <c r="F284" s="10" t="s">
        <v>287</v>
      </c>
      <c r="G284" s="10" t="s">
        <v>309</v>
      </c>
      <c r="H284" s="10" t="s">
        <v>43</v>
      </c>
      <c r="I284" s="10">
        <v>2781</v>
      </c>
      <c r="J284" s="10" t="s">
        <v>9</v>
      </c>
      <c r="K284" s="10" t="s">
        <v>10</v>
      </c>
      <c r="L284" s="26">
        <v>44778</v>
      </c>
    </row>
    <row r="285" spans="1:12" x14ac:dyDescent="0.35">
      <c r="A285" s="10" t="s">
        <v>3545</v>
      </c>
      <c r="B285" s="74">
        <v>44772</v>
      </c>
      <c r="C285" s="10" t="s">
        <v>3546</v>
      </c>
      <c r="D285" s="10" t="s">
        <v>12</v>
      </c>
      <c r="E285" s="10" t="s">
        <v>10</v>
      </c>
      <c r="F285" s="10" t="s">
        <v>287</v>
      </c>
      <c r="G285" s="10" t="s">
        <v>309</v>
      </c>
      <c r="H285" s="10" t="s">
        <v>43</v>
      </c>
      <c r="I285" s="10">
        <v>2781</v>
      </c>
      <c r="J285" s="10" t="s">
        <v>9</v>
      </c>
      <c r="K285" s="10" t="s">
        <v>10</v>
      </c>
      <c r="L285" s="26">
        <v>44778</v>
      </c>
    </row>
    <row r="286" spans="1:12" x14ac:dyDescent="0.35">
      <c r="A286" s="10" t="s">
        <v>3569</v>
      </c>
      <c r="B286" s="74">
        <v>44772</v>
      </c>
      <c r="C286" s="10" t="s">
        <v>3570</v>
      </c>
      <c r="D286" s="10" t="s">
        <v>72</v>
      </c>
      <c r="E286" s="10" t="s">
        <v>61</v>
      </c>
      <c r="F286" s="10" t="s">
        <v>219</v>
      </c>
      <c r="G286" s="10" t="s">
        <v>309</v>
      </c>
      <c r="H286" s="10" t="s">
        <v>73</v>
      </c>
      <c r="I286" s="10">
        <v>2790</v>
      </c>
      <c r="J286" s="10" t="s">
        <v>60</v>
      </c>
      <c r="K286" s="10" t="s">
        <v>61</v>
      </c>
      <c r="L286" s="26">
        <v>44778</v>
      </c>
    </row>
    <row r="287" spans="1:12" x14ac:dyDescent="0.35">
      <c r="A287" s="10" t="s">
        <v>3571</v>
      </c>
      <c r="B287" s="74">
        <v>44772</v>
      </c>
      <c r="C287" s="10" t="s">
        <v>3572</v>
      </c>
      <c r="D287" s="10" t="s">
        <v>94</v>
      </c>
      <c r="E287" s="10" t="s">
        <v>61</v>
      </c>
      <c r="F287" s="10" t="s">
        <v>233</v>
      </c>
      <c r="G287" s="10" t="s">
        <v>374</v>
      </c>
      <c r="H287" s="10" t="s">
        <v>3573</v>
      </c>
      <c r="I287" s="10">
        <v>2790</v>
      </c>
      <c r="J287" s="10" t="s">
        <v>60</v>
      </c>
      <c r="K287" s="10" t="s">
        <v>61</v>
      </c>
      <c r="L287" s="26">
        <v>44778</v>
      </c>
    </row>
    <row r="288" spans="1:12" x14ac:dyDescent="0.35">
      <c r="A288" s="10" t="s">
        <v>3574</v>
      </c>
      <c r="B288" s="74">
        <v>44774</v>
      </c>
      <c r="C288" s="10" t="s">
        <v>3575</v>
      </c>
      <c r="D288" s="10" t="s">
        <v>72</v>
      </c>
      <c r="E288" s="10" t="s">
        <v>61</v>
      </c>
      <c r="F288" s="10" t="s">
        <v>285</v>
      </c>
      <c r="G288" s="10" t="s">
        <v>309</v>
      </c>
      <c r="H288" s="10" t="s">
        <v>73</v>
      </c>
      <c r="I288" s="10">
        <v>2790</v>
      </c>
      <c r="J288" s="10" t="s">
        <v>60</v>
      </c>
      <c r="K288" s="10" t="s">
        <v>61</v>
      </c>
      <c r="L288" s="26">
        <v>44778</v>
      </c>
    </row>
    <row r="289" spans="1:12" x14ac:dyDescent="0.35">
      <c r="A289" s="10" t="s">
        <v>3563</v>
      </c>
      <c r="B289" s="74">
        <v>44775</v>
      </c>
      <c r="C289" s="10" t="s">
        <v>3564</v>
      </c>
      <c r="D289" s="10" t="s">
        <v>343</v>
      </c>
      <c r="E289" s="10" t="s">
        <v>10</v>
      </c>
      <c r="F289" s="10" t="s">
        <v>344</v>
      </c>
      <c r="G289" s="10" t="s">
        <v>374</v>
      </c>
      <c r="H289" s="10" t="s">
        <v>31</v>
      </c>
      <c r="I289" s="10">
        <v>2782</v>
      </c>
      <c r="J289" s="10" t="s">
        <v>16</v>
      </c>
      <c r="K289" s="10" t="s">
        <v>10</v>
      </c>
      <c r="L289" s="26">
        <v>44778</v>
      </c>
    </row>
    <row r="290" spans="1:12" x14ac:dyDescent="0.35">
      <c r="A290" s="10" t="s">
        <v>3576</v>
      </c>
      <c r="B290" s="74">
        <v>44777</v>
      </c>
      <c r="C290" s="10" t="s">
        <v>3577</v>
      </c>
      <c r="D290" s="10" t="s">
        <v>791</v>
      </c>
      <c r="E290" s="10" t="s">
        <v>92</v>
      </c>
      <c r="F290" s="10" t="s">
        <v>219</v>
      </c>
      <c r="G290" s="10" t="s">
        <v>309</v>
      </c>
      <c r="H290" s="10" t="s">
        <v>81</v>
      </c>
      <c r="I290" s="10">
        <v>2800</v>
      </c>
      <c r="J290" s="10" t="s">
        <v>98</v>
      </c>
      <c r="K290" s="10" t="s">
        <v>92</v>
      </c>
      <c r="L290" s="26">
        <v>44778</v>
      </c>
    </row>
    <row r="291" spans="1:12" x14ac:dyDescent="0.35">
      <c r="A291" s="10" t="s">
        <v>3578</v>
      </c>
      <c r="B291" s="74">
        <v>44777</v>
      </c>
      <c r="C291" s="10" t="s">
        <v>3579</v>
      </c>
      <c r="D291" s="10" t="s">
        <v>418</v>
      </c>
      <c r="E291" s="10" t="s">
        <v>10</v>
      </c>
      <c r="F291" s="10" t="s">
        <v>238</v>
      </c>
      <c r="G291" s="10" t="s">
        <v>374</v>
      </c>
      <c r="H291" s="10" t="s">
        <v>81</v>
      </c>
      <c r="I291" s="10">
        <v>2784</v>
      </c>
      <c r="J291" s="10" t="s">
        <v>28</v>
      </c>
      <c r="K291" s="10" t="s">
        <v>10</v>
      </c>
      <c r="L291" s="26">
        <v>44778</v>
      </c>
    </row>
    <row r="292" spans="1:12" x14ac:dyDescent="0.35">
      <c r="A292" s="10" t="s">
        <v>3580</v>
      </c>
      <c r="B292" s="74">
        <v>44777</v>
      </c>
      <c r="C292" s="10" t="s">
        <v>3581</v>
      </c>
      <c r="D292" s="10" t="s">
        <v>2144</v>
      </c>
      <c r="E292" s="10" t="s">
        <v>10</v>
      </c>
      <c r="F292" s="10" t="s">
        <v>285</v>
      </c>
      <c r="G292" s="10" t="s">
        <v>309</v>
      </c>
      <c r="H292" s="10" t="s">
        <v>81</v>
      </c>
      <c r="I292" s="10">
        <v>2784</v>
      </c>
      <c r="J292" s="10" t="s">
        <v>28</v>
      </c>
      <c r="K292" s="10" t="s">
        <v>10</v>
      </c>
      <c r="L292" s="26">
        <v>44778</v>
      </c>
    </row>
    <row r="293" spans="1:12" x14ac:dyDescent="0.35">
      <c r="A293" s="10" t="s">
        <v>3582</v>
      </c>
      <c r="B293" s="74">
        <v>44777</v>
      </c>
      <c r="C293" s="10" t="s">
        <v>3583</v>
      </c>
      <c r="D293" s="10" t="s">
        <v>42</v>
      </c>
      <c r="E293" s="10" t="s">
        <v>92</v>
      </c>
      <c r="F293" s="10" t="s">
        <v>266</v>
      </c>
      <c r="G293" s="10" t="s">
        <v>374</v>
      </c>
      <c r="H293" s="10" t="s">
        <v>43</v>
      </c>
      <c r="I293" s="10">
        <v>2801</v>
      </c>
      <c r="J293" s="10" t="s">
        <v>104</v>
      </c>
      <c r="K293" s="10" t="s">
        <v>92</v>
      </c>
      <c r="L293" s="26">
        <v>44778</v>
      </c>
    </row>
    <row r="296" spans="1:12" ht="18.5" x14ac:dyDescent="0.45">
      <c r="A296" s="58" t="s">
        <v>3139</v>
      </c>
      <c r="B296" s="67" t="s">
        <v>3140</v>
      </c>
      <c r="C296" s="60" t="s">
        <v>3141</v>
      </c>
      <c r="D296" s="59" t="s">
        <v>3274</v>
      </c>
      <c r="E296" s="59" t="s">
        <v>3143</v>
      </c>
      <c r="F296" s="59" t="s">
        <v>3145</v>
      </c>
      <c r="G296" s="59" t="s">
        <v>3146</v>
      </c>
      <c r="H296" s="59" t="s">
        <v>3147</v>
      </c>
      <c r="I296" s="59" t="s">
        <v>3148</v>
      </c>
      <c r="J296" s="24" t="s">
        <v>3149</v>
      </c>
      <c r="K296" s="24" t="s">
        <v>3150</v>
      </c>
      <c r="L296" s="24" t="s">
        <v>3151</v>
      </c>
    </row>
    <row r="297" spans="1:12" x14ac:dyDescent="0.35">
      <c r="A297" s="10" t="s">
        <v>3563</v>
      </c>
      <c r="B297" s="74">
        <v>44775</v>
      </c>
      <c r="C297" s="10" t="s">
        <v>3564</v>
      </c>
      <c r="D297" s="10" t="s">
        <v>343</v>
      </c>
      <c r="E297" s="10" t="s">
        <v>10</v>
      </c>
      <c r="F297" s="10" t="s">
        <v>344</v>
      </c>
      <c r="G297" s="10" t="s">
        <v>374</v>
      </c>
      <c r="H297" s="10" t="s">
        <v>31</v>
      </c>
      <c r="I297" s="10">
        <v>2782</v>
      </c>
      <c r="J297" s="10" t="s">
        <v>16</v>
      </c>
      <c r="K297" s="10" t="s">
        <v>10</v>
      </c>
      <c r="L297" s="26">
        <v>44779</v>
      </c>
    </row>
    <row r="298" spans="1:12" x14ac:dyDescent="0.35">
      <c r="A298" s="10" t="s">
        <v>3584</v>
      </c>
      <c r="B298" s="74">
        <v>44777</v>
      </c>
      <c r="C298" s="10" t="s">
        <v>3585</v>
      </c>
      <c r="D298" s="10" t="s">
        <v>87</v>
      </c>
      <c r="E298" s="10" t="s">
        <v>10</v>
      </c>
      <c r="F298" s="10" t="s">
        <v>233</v>
      </c>
      <c r="G298" s="10" t="s">
        <v>374</v>
      </c>
      <c r="H298" s="10" t="s">
        <v>88</v>
      </c>
      <c r="I298" s="10">
        <v>0</v>
      </c>
      <c r="J298" s="10" t="e">
        <v>#N/A</v>
      </c>
      <c r="K298" s="10" t="e">
        <v>#N/A</v>
      </c>
      <c r="L298" s="26">
        <v>44779</v>
      </c>
    </row>
    <row r="299" spans="1:12" x14ac:dyDescent="0.35">
      <c r="A299" s="10" t="s">
        <v>3586</v>
      </c>
      <c r="B299" s="74">
        <v>44778</v>
      </c>
      <c r="C299" s="10" t="s">
        <v>1236</v>
      </c>
      <c r="D299" s="10" t="s">
        <v>1237</v>
      </c>
      <c r="E299" s="10" t="s">
        <v>92</v>
      </c>
      <c r="F299" s="10" t="s">
        <v>285</v>
      </c>
      <c r="G299" s="10" t="s">
        <v>309</v>
      </c>
      <c r="H299" s="10" t="s">
        <v>81</v>
      </c>
      <c r="I299" s="10">
        <v>3346</v>
      </c>
      <c r="J299" s="10" t="s">
        <v>110</v>
      </c>
      <c r="K299" s="10" t="s">
        <v>92</v>
      </c>
      <c r="L299" s="26">
        <v>44779</v>
      </c>
    </row>
    <row r="300" spans="1:12" x14ac:dyDescent="0.35">
      <c r="A300" s="10" t="s">
        <v>3587</v>
      </c>
      <c r="B300" s="74">
        <v>44778</v>
      </c>
      <c r="C300" s="10" t="s">
        <v>3588</v>
      </c>
      <c r="D300" s="10" t="s">
        <v>36</v>
      </c>
      <c r="E300" s="10" t="s">
        <v>10</v>
      </c>
      <c r="F300" s="10" t="s">
        <v>233</v>
      </c>
      <c r="G300" s="10" t="s">
        <v>374</v>
      </c>
      <c r="H300" s="10" t="s">
        <v>180</v>
      </c>
      <c r="I300" s="10">
        <v>2783</v>
      </c>
      <c r="J300" s="10" t="s">
        <v>22</v>
      </c>
      <c r="K300" s="10" t="s">
        <v>10</v>
      </c>
      <c r="L300" s="26">
        <v>44779</v>
      </c>
    </row>
    <row r="301" spans="1:12" x14ac:dyDescent="0.35">
      <c r="A301" s="10" t="s">
        <v>3589</v>
      </c>
      <c r="B301" s="74">
        <v>44778</v>
      </c>
      <c r="C301" s="10" t="s">
        <v>3590</v>
      </c>
      <c r="D301" s="10" t="s">
        <v>87</v>
      </c>
      <c r="E301" s="10" t="s">
        <v>10</v>
      </c>
      <c r="F301" s="10" t="s">
        <v>233</v>
      </c>
      <c r="G301" s="10" t="s">
        <v>374</v>
      </c>
      <c r="H301" s="10" t="s">
        <v>88</v>
      </c>
      <c r="I301" s="10">
        <v>2781</v>
      </c>
      <c r="J301" s="10" t="s">
        <v>9</v>
      </c>
      <c r="K301" s="10" t="s">
        <v>10</v>
      </c>
      <c r="L301" s="26">
        <v>44779</v>
      </c>
    </row>
    <row r="303" spans="1:12" ht="18.5" x14ac:dyDescent="0.45">
      <c r="A303" s="58" t="s">
        <v>3139</v>
      </c>
      <c r="B303" s="67" t="s">
        <v>3140</v>
      </c>
      <c r="C303" s="60" t="s">
        <v>3141</v>
      </c>
      <c r="D303" s="59" t="s">
        <v>3274</v>
      </c>
      <c r="E303" s="59" t="s">
        <v>3143</v>
      </c>
      <c r="F303" s="59" t="s">
        <v>3145</v>
      </c>
      <c r="G303" s="59" t="s">
        <v>3146</v>
      </c>
      <c r="H303" s="59" t="s">
        <v>3147</v>
      </c>
      <c r="I303" s="59" t="s">
        <v>3148</v>
      </c>
      <c r="J303" s="24" t="s">
        <v>3149</v>
      </c>
      <c r="K303" s="24" t="s">
        <v>3150</v>
      </c>
      <c r="L303" s="24" t="s">
        <v>3151</v>
      </c>
    </row>
    <row r="304" spans="1:12" x14ac:dyDescent="0.35">
      <c r="A304" s="10" t="s">
        <v>3563</v>
      </c>
      <c r="B304" s="74">
        <v>44775</v>
      </c>
      <c r="C304" s="10" t="s">
        <v>3564</v>
      </c>
      <c r="D304" s="10" t="s">
        <v>343</v>
      </c>
      <c r="E304" s="10" t="s">
        <v>10</v>
      </c>
      <c r="F304" s="10" t="s">
        <v>344</v>
      </c>
      <c r="G304" s="10" t="s">
        <v>374</v>
      </c>
      <c r="H304" s="10" t="s">
        <v>31</v>
      </c>
      <c r="I304" s="10">
        <v>3347</v>
      </c>
      <c r="J304" s="10" t="s">
        <v>52</v>
      </c>
      <c r="K304" s="10" t="s">
        <v>10</v>
      </c>
      <c r="L304" s="26">
        <v>44781</v>
      </c>
    </row>
    <row r="305" spans="1:12" x14ac:dyDescent="0.35">
      <c r="A305" s="10" t="s">
        <v>3591</v>
      </c>
      <c r="B305" s="74">
        <v>44777</v>
      </c>
      <c r="C305" s="10" t="s">
        <v>3592</v>
      </c>
      <c r="D305" s="10" t="s">
        <v>106</v>
      </c>
      <c r="E305" s="10" t="s">
        <v>61</v>
      </c>
      <c r="F305" s="10" t="s">
        <v>255</v>
      </c>
      <c r="G305" s="10" t="s">
        <v>374</v>
      </c>
      <c r="H305" s="10" t="s">
        <v>81</v>
      </c>
      <c r="I305" s="10">
        <v>0</v>
      </c>
      <c r="J305" s="10" t="s">
        <v>855</v>
      </c>
      <c r="K305" s="10" t="e">
        <v>#N/A</v>
      </c>
      <c r="L305" s="26">
        <v>44781</v>
      </c>
    </row>
    <row r="306" spans="1:12" x14ac:dyDescent="0.35">
      <c r="A306" s="10" t="s">
        <v>3593</v>
      </c>
      <c r="B306" s="74">
        <v>44778</v>
      </c>
      <c r="C306" s="10" t="s">
        <v>3594</v>
      </c>
      <c r="D306" s="10" t="s">
        <v>48</v>
      </c>
      <c r="E306" s="10" t="s">
        <v>288</v>
      </c>
      <c r="F306" s="10" t="s">
        <v>468</v>
      </c>
      <c r="G306" s="10" t="s">
        <v>374</v>
      </c>
      <c r="H306" s="10" t="s">
        <v>49</v>
      </c>
      <c r="I306" s="10">
        <v>3070</v>
      </c>
      <c r="J306" s="10" t="s">
        <v>40</v>
      </c>
      <c r="K306" s="10" t="s">
        <v>10</v>
      </c>
      <c r="L306" s="26">
        <v>44781</v>
      </c>
    </row>
    <row r="307" spans="1:12" x14ac:dyDescent="0.35">
      <c r="A307" s="10" t="s">
        <v>3595</v>
      </c>
      <c r="B307" s="74">
        <v>44779</v>
      </c>
      <c r="C307" s="10" t="s">
        <v>3596</v>
      </c>
      <c r="D307" s="10" t="s">
        <v>1237</v>
      </c>
      <c r="E307" s="10" t="s">
        <v>61</v>
      </c>
      <c r="F307" s="10" t="s">
        <v>285</v>
      </c>
      <c r="G307" s="10" t="s">
        <v>374</v>
      </c>
      <c r="H307" s="10" t="s">
        <v>81</v>
      </c>
      <c r="I307" s="10">
        <v>2792</v>
      </c>
      <c r="J307" s="10" t="s">
        <v>78</v>
      </c>
      <c r="K307" s="10" t="s">
        <v>61</v>
      </c>
      <c r="L307" s="26">
        <v>44781</v>
      </c>
    </row>
    <row r="308" spans="1:12" x14ac:dyDescent="0.35">
      <c r="A308" s="10" t="s">
        <v>3597</v>
      </c>
      <c r="B308" s="74">
        <v>44779</v>
      </c>
      <c r="C308" s="10" t="s">
        <v>623</v>
      </c>
      <c r="D308" s="10" t="s">
        <v>418</v>
      </c>
      <c r="E308" s="10" t="s">
        <v>10</v>
      </c>
      <c r="F308" s="10" t="s">
        <v>238</v>
      </c>
      <c r="G308" s="10" t="s">
        <v>374</v>
      </c>
      <c r="H308" s="10" t="s">
        <v>81</v>
      </c>
      <c r="I308" s="10">
        <v>3070</v>
      </c>
      <c r="J308" s="10" t="s">
        <v>40</v>
      </c>
      <c r="K308" s="10" t="s">
        <v>10</v>
      </c>
      <c r="L308" s="26">
        <v>44781</v>
      </c>
    </row>
    <row r="309" spans="1:12" ht="14.25" customHeight="1" x14ac:dyDescent="0.35">
      <c r="A309" s="10" t="s">
        <v>3598</v>
      </c>
      <c r="B309" s="74">
        <v>44779</v>
      </c>
      <c r="C309" s="10" t="s">
        <v>3599</v>
      </c>
      <c r="D309" s="10" t="s">
        <v>3600</v>
      </c>
      <c r="E309" s="10" t="s">
        <v>10</v>
      </c>
      <c r="F309" s="10" t="s">
        <v>266</v>
      </c>
      <c r="G309" s="10" t="s">
        <v>374</v>
      </c>
      <c r="H309" s="10" t="s">
        <v>43</v>
      </c>
      <c r="I309" s="10">
        <v>8</v>
      </c>
      <c r="J309" s="10" t="s">
        <v>347</v>
      </c>
      <c r="K309" s="10" t="s">
        <v>117</v>
      </c>
      <c r="L309" s="26">
        <v>44781</v>
      </c>
    </row>
    <row r="310" spans="1:12" x14ac:dyDescent="0.35">
      <c r="A310" s="10" t="s">
        <v>3601</v>
      </c>
      <c r="B310" s="74">
        <v>44779</v>
      </c>
      <c r="C310" s="10" t="s">
        <v>3602</v>
      </c>
      <c r="D310" s="10" t="s">
        <v>3603</v>
      </c>
      <c r="E310" s="10" t="s">
        <v>10</v>
      </c>
      <c r="F310" s="10" t="s">
        <v>266</v>
      </c>
      <c r="G310" s="10" t="s">
        <v>374</v>
      </c>
      <c r="H310" s="10" t="s">
        <v>43</v>
      </c>
      <c r="I310" s="10">
        <v>2781</v>
      </c>
      <c r="J310" s="10" t="s">
        <v>9</v>
      </c>
      <c r="K310" s="10" t="s">
        <v>10</v>
      </c>
      <c r="L310" s="26">
        <v>44781</v>
      </c>
    </row>
    <row r="312" spans="1:12" x14ac:dyDescent="0.35">
      <c r="C312" t="s">
        <v>3604</v>
      </c>
    </row>
    <row r="317" spans="1:12" x14ac:dyDescent="0.35">
      <c r="C317" t="s">
        <v>3605</v>
      </c>
      <c r="D317" t="s">
        <v>370</v>
      </c>
    </row>
    <row r="326" spans="1:13" ht="18.5" x14ac:dyDescent="0.45">
      <c r="A326" s="58" t="s">
        <v>3139</v>
      </c>
      <c r="B326" s="67" t="s">
        <v>3140</v>
      </c>
      <c r="C326" s="60" t="s">
        <v>3141</v>
      </c>
      <c r="D326" s="59" t="s">
        <v>3274</v>
      </c>
      <c r="E326" s="59" t="s">
        <v>3143</v>
      </c>
      <c r="F326" s="59" t="s">
        <v>3145</v>
      </c>
      <c r="G326" s="59" t="s">
        <v>3146</v>
      </c>
      <c r="H326" s="59" t="s">
        <v>3147</v>
      </c>
      <c r="I326" s="59" t="s">
        <v>3148</v>
      </c>
      <c r="J326" s="24" t="s">
        <v>3149</v>
      </c>
      <c r="K326" s="24" t="s">
        <v>3150</v>
      </c>
      <c r="L326" s="24" t="s">
        <v>3151</v>
      </c>
      <c r="M326" s="26" t="s">
        <v>3152</v>
      </c>
    </row>
    <row r="327" spans="1:13" x14ac:dyDescent="0.35">
      <c r="A327" s="10" t="s">
        <v>3606</v>
      </c>
      <c r="B327" s="74">
        <v>44777</v>
      </c>
      <c r="C327" s="10" t="s">
        <v>3607</v>
      </c>
      <c r="D327" s="10" t="s">
        <v>3608</v>
      </c>
      <c r="E327" s="10" t="s">
        <v>10</v>
      </c>
      <c r="F327" s="10" t="s">
        <v>344</v>
      </c>
      <c r="G327" s="10" t="s">
        <v>374</v>
      </c>
      <c r="H327" s="10" t="s">
        <v>31</v>
      </c>
      <c r="I327" s="10">
        <v>2787</v>
      </c>
      <c r="J327" s="10" t="s">
        <v>46</v>
      </c>
      <c r="K327" s="10" t="s">
        <v>10</v>
      </c>
      <c r="L327" s="26">
        <v>44789</v>
      </c>
      <c r="M327" s="26">
        <v>44791</v>
      </c>
    </row>
    <row r="328" spans="1:13" x14ac:dyDescent="0.35">
      <c r="A328" s="10" t="s">
        <v>3609</v>
      </c>
      <c r="B328" s="50">
        <v>44747</v>
      </c>
      <c r="C328" s="10" t="s">
        <v>3610</v>
      </c>
      <c r="D328" s="10" t="s">
        <v>517</v>
      </c>
      <c r="E328" s="10" t="s">
        <v>10</v>
      </c>
      <c r="F328" s="10" t="s">
        <v>266</v>
      </c>
      <c r="G328" s="10" t="s">
        <v>374</v>
      </c>
      <c r="H328" s="10" t="s">
        <v>43</v>
      </c>
      <c r="I328" s="10">
        <v>2787</v>
      </c>
      <c r="J328" s="10" t="s">
        <v>46</v>
      </c>
      <c r="K328" s="10" t="s">
        <v>10</v>
      </c>
      <c r="L328" s="26">
        <v>44791</v>
      </c>
      <c r="M328" s="26">
        <v>0</v>
      </c>
    </row>
    <row r="329" spans="1:13" x14ac:dyDescent="0.35">
      <c r="A329" s="10" t="s">
        <v>3611</v>
      </c>
      <c r="B329" s="74">
        <v>44781</v>
      </c>
      <c r="C329" s="10" t="s">
        <v>3612</v>
      </c>
      <c r="D329" s="10" t="s">
        <v>2311</v>
      </c>
      <c r="E329" s="10" t="s">
        <v>10</v>
      </c>
      <c r="F329" s="10" t="s">
        <v>344</v>
      </c>
      <c r="G329" s="10" t="s">
        <v>374</v>
      </c>
      <c r="H329" s="10" t="s">
        <v>31</v>
      </c>
      <c r="I329" s="10">
        <v>0</v>
      </c>
      <c r="J329" s="10" t="e">
        <v>#N/A</v>
      </c>
      <c r="K329" s="10" t="e">
        <v>#N/A</v>
      </c>
      <c r="L329" s="26">
        <v>44791</v>
      </c>
      <c r="M329" s="26">
        <v>0</v>
      </c>
    </row>
    <row r="330" spans="1:13" x14ac:dyDescent="0.35">
      <c r="A330" s="10" t="s">
        <v>3613</v>
      </c>
      <c r="B330" s="74">
        <v>44790</v>
      </c>
      <c r="C330" s="10" t="s">
        <v>301</v>
      </c>
      <c r="D330" s="10" t="s">
        <v>42</v>
      </c>
      <c r="E330" s="10" t="s">
        <v>92</v>
      </c>
      <c r="F330" s="10" t="s">
        <v>287</v>
      </c>
      <c r="G330" s="10" t="s">
        <v>374</v>
      </c>
      <c r="H330" s="10" t="s">
        <v>43</v>
      </c>
      <c r="I330" s="10">
        <v>2800</v>
      </c>
      <c r="J330" s="10" t="s">
        <v>98</v>
      </c>
      <c r="K330" s="10" t="s">
        <v>92</v>
      </c>
      <c r="L330" s="26">
        <v>44791</v>
      </c>
      <c r="M330" s="26">
        <v>0</v>
      </c>
    </row>
    <row r="331" spans="1:13" x14ac:dyDescent="0.35">
      <c r="A331" s="10" t="s">
        <v>3614</v>
      </c>
      <c r="B331" s="74">
        <v>44790</v>
      </c>
      <c r="C331" s="10" t="s">
        <v>1693</v>
      </c>
      <c r="D331" s="10" t="s">
        <v>128</v>
      </c>
      <c r="E331" s="10" t="s">
        <v>92</v>
      </c>
      <c r="F331" s="10" t="s">
        <v>287</v>
      </c>
      <c r="G331" s="10" t="s">
        <v>374</v>
      </c>
      <c r="H331" s="10" t="s">
        <v>43</v>
      </c>
      <c r="I331" s="10">
        <v>2800</v>
      </c>
      <c r="J331" s="10" t="s">
        <v>98</v>
      </c>
      <c r="K331" s="10" t="s">
        <v>92</v>
      </c>
      <c r="L331" s="26">
        <v>44791</v>
      </c>
      <c r="M331" s="26">
        <v>0</v>
      </c>
    </row>
    <row r="332" spans="1:13" x14ac:dyDescent="0.35">
      <c r="A332" s="10" t="s">
        <v>3615</v>
      </c>
      <c r="B332" s="74">
        <v>44790</v>
      </c>
      <c r="C332" s="10" t="s">
        <v>1694</v>
      </c>
      <c r="D332" s="10" t="s">
        <v>128</v>
      </c>
      <c r="E332" s="10" t="s">
        <v>92</v>
      </c>
      <c r="F332" s="10" t="s">
        <v>287</v>
      </c>
      <c r="G332" s="10" t="s">
        <v>374</v>
      </c>
      <c r="H332" s="10" t="s">
        <v>43</v>
      </c>
      <c r="I332" s="10">
        <v>2800</v>
      </c>
      <c r="J332" s="10" t="s">
        <v>98</v>
      </c>
      <c r="K332" s="10" t="s">
        <v>92</v>
      </c>
      <c r="L332" s="26">
        <v>44791</v>
      </c>
      <c r="M332" s="26">
        <v>0</v>
      </c>
    </row>
    <row r="333" spans="1:13" x14ac:dyDescent="0.35">
      <c r="A333" s="10" t="s">
        <v>3616</v>
      </c>
      <c r="B333" s="74">
        <v>44790</v>
      </c>
      <c r="C333" s="10" t="s">
        <v>3617</v>
      </c>
      <c r="D333" s="10" t="s">
        <v>2541</v>
      </c>
      <c r="E333" s="10" t="s">
        <v>10</v>
      </c>
      <c r="F333" s="10" t="s">
        <v>287</v>
      </c>
      <c r="G333" s="10" t="s">
        <v>374</v>
      </c>
      <c r="H333" s="10" t="s">
        <v>43</v>
      </c>
      <c r="I333" s="10">
        <v>0</v>
      </c>
      <c r="J333" s="10" t="e">
        <v>#N/A</v>
      </c>
      <c r="K333" s="10" t="e">
        <v>#N/A</v>
      </c>
      <c r="L333" s="26">
        <v>44791</v>
      </c>
      <c r="M333" s="26">
        <v>0</v>
      </c>
    </row>
    <row r="336" spans="1:13" x14ac:dyDescent="0.35">
      <c r="C336" t="s">
        <v>3618</v>
      </c>
    </row>
    <row r="337" spans="1:13" x14ac:dyDescent="0.35">
      <c r="C337" t="s">
        <v>3619</v>
      </c>
    </row>
    <row r="341" spans="1:13" ht="18.5" x14ac:dyDescent="0.45">
      <c r="A341" s="58" t="s">
        <v>3139</v>
      </c>
      <c r="B341" s="67" t="s">
        <v>3140</v>
      </c>
      <c r="C341" s="60" t="s">
        <v>3141</v>
      </c>
      <c r="D341" s="59" t="s">
        <v>3274</v>
      </c>
      <c r="E341" s="59" t="s">
        <v>3143</v>
      </c>
      <c r="F341" s="59" t="s">
        <v>3145</v>
      </c>
      <c r="G341" s="59" t="s">
        <v>3146</v>
      </c>
      <c r="H341" s="59" t="s">
        <v>3147</v>
      </c>
      <c r="I341" s="59" t="s">
        <v>3148</v>
      </c>
      <c r="J341" s="24" t="s">
        <v>3149</v>
      </c>
      <c r="K341" s="24" t="s">
        <v>3150</v>
      </c>
      <c r="L341" s="24" t="s">
        <v>3151</v>
      </c>
      <c r="M341" s="24" t="s">
        <v>3152</v>
      </c>
    </row>
    <row r="342" spans="1:13" x14ac:dyDescent="0.35">
      <c r="A342" s="10" t="s">
        <v>3620</v>
      </c>
      <c r="B342" s="50">
        <v>44634</v>
      </c>
      <c r="C342" s="10" t="s">
        <v>3621</v>
      </c>
      <c r="D342" s="10" t="s">
        <v>854</v>
      </c>
      <c r="E342" s="10" t="s">
        <v>10</v>
      </c>
      <c r="F342" s="10" t="s">
        <v>468</v>
      </c>
      <c r="G342" s="10" t="s">
        <v>374</v>
      </c>
      <c r="H342" s="10" t="s">
        <v>55</v>
      </c>
      <c r="I342" s="10">
        <v>2784</v>
      </c>
      <c r="J342" s="10" t="s">
        <v>3389</v>
      </c>
      <c r="K342" s="10" t="s">
        <v>10</v>
      </c>
      <c r="L342" s="26">
        <v>44793</v>
      </c>
      <c r="M342" s="26">
        <v>0</v>
      </c>
    </row>
    <row r="343" spans="1:13" x14ac:dyDescent="0.35">
      <c r="A343" s="10" t="s">
        <v>3622</v>
      </c>
      <c r="B343" s="74">
        <v>44789</v>
      </c>
      <c r="C343" s="10" t="s">
        <v>3623</v>
      </c>
      <c r="D343" s="10" t="s">
        <v>2229</v>
      </c>
      <c r="E343" s="10" t="s">
        <v>92</v>
      </c>
      <c r="F343" s="10" t="s">
        <v>468</v>
      </c>
      <c r="G343" s="10" t="s">
        <v>374</v>
      </c>
      <c r="H343" s="10" t="s">
        <v>49</v>
      </c>
      <c r="I343" s="10">
        <v>0</v>
      </c>
      <c r="J343" s="10" t="e">
        <v>#N/A</v>
      </c>
      <c r="K343" s="10" t="e">
        <v>#N/A</v>
      </c>
      <c r="L343" s="26">
        <v>44793</v>
      </c>
      <c r="M343" s="26">
        <v>0</v>
      </c>
    </row>
    <row r="344" spans="1:13" x14ac:dyDescent="0.35">
      <c r="C344" t="s">
        <v>3624</v>
      </c>
      <c r="E344" t="s">
        <v>3625</v>
      </c>
      <c r="G344" t="s">
        <v>374</v>
      </c>
      <c r="H344" t="s">
        <v>3509</v>
      </c>
      <c r="L344" s="33">
        <v>44793</v>
      </c>
    </row>
    <row r="345" spans="1:13" x14ac:dyDescent="0.35">
      <c r="C345" t="s">
        <v>3626</v>
      </c>
      <c r="E345" t="s">
        <v>10</v>
      </c>
      <c r="G345" t="s">
        <v>374</v>
      </c>
      <c r="H345" t="s">
        <v>3627</v>
      </c>
      <c r="L345" s="33">
        <v>44793</v>
      </c>
    </row>
    <row r="346" spans="1:13" x14ac:dyDescent="0.35">
      <c r="C346" t="s">
        <v>3628</v>
      </c>
      <c r="E346" t="s">
        <v>10</v>
      </c>
      <c r="G346" t="s">
        <v>374</v>
      </c>
      <c r="H346" t="s">
        <v>3340</v>
      </c>
      <c r="L346" s="33">
        <v>44793</v>
      </c>
    </row>
    <row r="347" spans="1:13" x14ac:dyDescent="0.35">
      <c r="C347" t="s">
        <v>3629</v>
      </c>
      <c r="E347" t="s">
        <v>10</v>
      </c>
      <c r="G347" t="s">
        <v>374</v>
      </c>
      <c r="H347" t="s">
        <v>3340</v>
      </c>
      <c r="L347" s="33">
        <v>44793</v>
      </c>
    </row>
    <row r="348" spans="1:13" x14ac:dyDescent="0.35">
      <c r="C348" t="s">
        <v>3630</v>
      </c>
      <c r="E348" t="s">
        <v>61</v>
      </c>
      <c r="G348" t="s">
        <v>374</v>
      </c>
      <c r="H348" t="s">
        <v>3340</v>
      </c>
      <c r="L348" s="33">
        <v>44793</v>
      </c>
    </row>
    <row r="351" spans="1:13" ht="18.5" x14ac:dyDescent="0.45">
      <c r="A351" s="58" t="s">
        <v>3139</v>
      </c>
      <c r="B351" s="67" t="s">
        <v>3140</v>
      </c>
      <c r="C351" s="60" t="s">
        <v>3141</v>
      </c>
      <c r="D351" s="59" t="s">
        <v>3274</v>
      </c>
      <c r="E351" s="59" t="s">
        <v>3143</v>
      </c>
      <c r="F351" s="59" t="s">
        <v>3145</v>
      </c>
      <c r="G351" s="59" t="s">
        <v>3146</v>
      </c>
      <c r="H351" s="59" t="s">
        <v>3147</v>
      </c>
      <c r="I351" s="59" t="s">
        <v>3148</v>
      </c>
      <c r="J351" s="24" t="s">
        <v>3149</v>
      </c>
      <c r="K351" s="24" t="s">
        <v>3150</v>
      </c>
      <c r="L351" s="24" t="s">
        <v>3151</v>
      </c>
    </row>
    <row r="352" spans="1:13" x14ac:dyDescent="0.35">
      <c r="A352" s="10" t="s">
        <v>3631</v>
      </c>
      <c r="B352" s="74">
        <v>44776</v>
      </c>
      <c r="C352" s="10" t="s">
        <v>3632</v>
      </c>
      <c r="D352" s="10" t="s">
        <v>899</v>
      </c>
      <c r="E352" s="10" t="s">
        <v>10</v>
      </c>
      <c r="F352" s="10" t="s">
        <v>468</v>
      </c>
      <c r="G352" s="10" t="s">
        <v>309</v>
      </c>
      <c r="H352" s="10" t="s">
        <v>49</v>
      </c>
      <c r="I352" s="10">
        <v>2784</v>
      </c>
      <c r="J352" s="10" t="s">
        <v>28</v>
      </c>
      <c r="K352" s="10" t="s">
        <v>10</v>
      </c>
      <c r="L352" s="26">
        <v>44795</v>
      </c>
    </row>
    <row r="353" spans="1:12" x14ac:dyDescent="0.35">
      <c r="A353" s="10" t="s">
        <v>3633</v>
      </c>
      <c r="B353" s="74">
        <v>44776</v>
      </c>
      <c r="C353" s="10" t="s">
        <v>3634</v>
      </c>
      <c r="D353" s="10" t="s">
        <v>854</v>
      </c>
      <c r="E353" s="10" t="s">
        <v>10</v>
      </c>
      <c r="F353" s="10" t="s">
        <v>468</v>
      </c>
      <c r="G353" s="10" t="s">
        <v>309</v>
      </c>
      <c r="H353" s="10" t="s">
        <v>55</v>
      </c>
      <c r="I353" s="10">
        <v>2784</v>
      </c>
      <c r="J353" s="10" t="s">
        <v>28</v>
      </c>
      <c r="K353" s="10" t="s">
        <v>10</v>
      </c>
      <c r="L353" s="26">
        <v>44795</v>
      </c>
    </row>
    <row r="354" spans="1:12" x14ac:dyDescent="0.35">
      <c r="A354" s="10" t="s">
        <v>3635</v>
      </c>
      <c r="B354" s="74">
        <v>44791</v>
      </c>
      <c r="C354" s="10" t="s">
        <v>3636</v>
      </c>
      <c r="D354" s="10" t="s">
        <v>3637</v>
      </c>
      <c r="E354" s="10" t="s">
        <v>61</v>
      </c>
      <c r="F354" s="10" t="s">
        <v>369</v>
      </c>
      <c r="G354" s="10" t="s">
        <v>374</v>
      </c>
      <c r="H354" s="10" t="s">
        <v>43</v>
      </c>
      <c r="I354" s="10">
        <v>2790</v>
      </c>
      <c r="J354" s="10" t="s">
        <v>60</v>
      </c>
      <c r="K354" s="10" t="s">
        <v>61</v>
      </c>
      <c r="L354" s="26">
        <v>44795</v>
      </c>
    </row>
    <row r="355" spans="1:12" x14ac:dyDescent="0.35">
      <c r="A355" s="10" t="s">
        <v>3638</v>
      </c>
      <c r="B355" s="74">
        <v>44793</v>
      </c>
      <c r="C355" s="10" t="s">
        <v>3639</v>
      </c>
      <c r="D355" s="10" t="s">
        <v>12</v>
      </c>
      <c r="E355" s="10" t="s">
        <v>10</v>
      </c>
      <c r="F355" s="10" t="s">
        <v>266</v>
      </c>
      <c r="G355" s="10" t="s">
        <v>374</v>
      </c>
      <c r="H355" s="10" t="s">
        <v>43</v>
      </c>
      <c r="I355" s="10">
        <v>8</v>
      </c>
      <c r="J355" s="10" t="s">
        <v>347</v>
      </c>
      <c r="K355" s="10" t="s">
        <v>117</v>
      </c>
      <c r="L355" s="26">
        <v>44795</v>
      </c>
    </row>
    <row r="356" spans="1:12" x14ac:dyDescent="0.35">
      <c r="A356" s="10" t="s">
        <v>3640</v>
      </c>
      <c r="B356" s="74">
        <v>44794</v>
      </c>
      <c r="C356" s="10" t="s">
        <v>3641</v>
      </c>
      <c r="D356" s="10" t="s">
        <v>3642</v>
      </c>
      <c r="E356" s="10" t="s">
        <v>61</v>
      </c>
      <c r="F356" s="10" t="s">
        <v>285</v>
      </c>
      <c r="G356" s="10" t="s">
        <v>309</v>
      </c>
      <c r="H356" s="10" t="s">
        <v>73</v>
      </c>
      <c r="I356" s="10">
        <v>2791</v>
      </c>
      <c r="J356" s="10" t="s">
        <v>70</v>
      </c>
      <c r="K356" s="10" t="s">
        <v>61</v>
      </c>
      <c r="L356" s="26">
        <v>44795</v>
      </c>
    </row>
    <row r="357" spans="1:12" x14ac:dyDescent="0.35">
      <c r="A357" s="10" t="s">
        <v>3643</v>
      </c>
      <c r="B357" s="74">
        <v>44794</v>
      </c>
      <c r="C357" s="10" t="s">
        <v>3644</v>
      </c>
      <c r="D357" s="10" t="s">
        <v>12</v>
      </c>
      <c r="E357" s="10" t="s">
        <v>10</v>
      </c>
      <c r="F357" s="10" t="s">
        <v>291</v>
      </c>
      <c r="G357" s="10" t="s">
        <v>309</v>
      </c>
      <c r="H357" s="10" t="s">
        <v>43</v>
      </c>
      <c r="I357" s="10">
        <v>8</v>
      </c>
      <c r="J357" s="10" t="s">
        <v>3645</v>
      </c>
      <c r="K357" s="10" t="s">
        <v>117</v>
      </c>
      <c r="L357" s="26">
        <v>44795</v>
      </c>
    </row>
    <row r="358" spans="1:12" x14ac:dyDescent="0.35">
      <c r="A358" s="10" t="s">
        <v>3646</v>
      </c>
      <c r="B358" s="74">
        <v>44795</v>
      </c>
      <c r="C358" s="10" t="s">
        <v>1243</v>
      </c>
      <c r="D358" s="10" t="s">
        <v>1244</v>
      </c>
      <c r="E358" s="10" t="s">
        <v>92</v>
      </c>
      <c r="F358" s="10" t="s">
        <v>285</v>
      </c>
      <c r="G358" s="10" t="s">
        <v>374</v>
      </c>
      <c r="H358" s="10" t="s">
        <v>81</v>
      </c>
      <c r="I358" s="10">
        <v>2801</v>
      </c>
      <c r="J358" s="10" t="s">
        <v>104</v>
      </c>
      <c r="K358" s="10" t="s">
        <v>92</v>
      </c>
      <c r="L358" s="26">
        <v>44795</v>
      </c>
    </row>
    <row r="359" spans="1:12" x14ac:dyDescent="0.35">
      <c r="A359" s="10" t="s">
        <v>3647</v>
      </c>
      <c r="B359" s="74">
        <v>44795</v>
      </c>
      <c r="C359" s="10" t="s">
        <v>3648</v>
      </c>
      <c r="D359" s="10" t="s">
        <v>80</v>
      </c>
      <c r="E359" s="10" t="s">
        <v>61</v>
      </c>
      <c r="F359" s="10" t="s">
        <v>285</v>
      </c>
      <c r="G359" s="10" t="s">
        <v>374</v>
      </c>
      <c r="H359" s="10" t="s">
        <v>81</v>
      </c>
      <c r="I359" s="10">
        <v>2790</v>
      </c>
      <c r="J359" s="10" t="s">
        <v>60</v>
      </c>
      <c r="K359" s="10" t="s">
        <v>61</v>
      </c>
      <c r="L359" s="26">
        <v>44795</v>
      </c>
    </row>
    <row r="362" spans="1:12" ht="18.5" x14ac:dyDescent="0.45">
      <c r="A362" s="58" t="s">
        <v>3139</v>
      </c>
      <c r="B362" s="67" t="s">
        <v>3140</v>
      </c>
      <c r="C362" s="60" t="s">
        <v>3141</v>
      </c>
      <c r="D362" s="59" t="s">
        <v>3274</v>
      </c>
      <c r="E362" s="59" t="s">
        <v>3143</v>
      </c>
      <c r="F362" s="59" t="s">
        <v>3145</v>
      </c>
      <c r="G362" s="59" t="s">
        <v>3146</v>
      </c>
      <c r="H362" s="59" t="s">
        <v>3147</v>
      </c>
      <c r="I362" s="59" t="s">
        <v>3148</v>
      </c>
      <c r="J362" s="24" t="s">
        <v>3149</v>
      </c>
      <c r="K362" s="24" t="s">
        <v>3150</v>
      </c>
      <c r="L362" s="24" t="s">
        <v>3151</v>
      </c>
    </row>
    <row r="363" spans="1:12" x14ac:dyDescent="0.35">
      <c r="A363" s="10" t="s">
        <v>3649</v>
      </c>
      <c r="B363" s="74">
        <v>44784</v>
      </c>
      <c r="C363" s="10" t="s">
        <v>3650</v>
      </c>
      <c r="D363" s="10" t="s">
        <v>3651</v>
      </c>
      <c r="E363" s="10" t="s">
        <v>10</v>
      </c>
      <c r="F363" s="10" t="s">
        <v>233</v>
      </c>
      <c r="G363" s="10" t="s">
        <v>309</v>
      </c>
      <c r="H363" s="10" t="s">
        <v>31</v>
      </c>
      <c r="I363" s="10">
        <v>2790</v>
      </c>
      <c r="J363" s="10" t="s">
        <v>60</v>
      </c>
      <c r="K363" s="10" t="s">
        <v>61</v>
      </c>
      <c r="L363" s="26">
        <v>44797</v>
      </c>
    </row>
    <row r="364" spans="1:12" x14ac:dyDescent="0.35">
      <c r="A364" s="10" t="s">
        <v>3652</v>
      </c>
      <c r="B364" s="74">
        <v>44795</v>
      </c>
      <c r="C364" s="10" t="s">
        <v>3653</v>
      </c>
      <c r="D364" s="10" t="s">
        <v>1115</v>
      </c>
      <c r="E364" s="10" t="s">
        <v>10</v>
      </c>
      <c r="F364" s="10" t="s">
        <v>251</v>
      </c>
      <c r="G364" s="10" t="s">
        <v>309</v>
      </c>
      <c r="H364" s="10" t="s">
        <v>43</v>
      </c>
      <c r="I364" s="10">
        <v>2787</v>
      </c>
      <c r="J364" s="10" t="s">
        <v>46</v>
      </c>
      <c r="K364" s="10" t="s">
        <v>10</v>
      </c>
      <c r="L364" s="26">
        <v>44797</v>
      </c>
    </row>
    <row r="365" spans="1:12" x14ac:dyDescent="0.35">
      <c r="A365" s="10" t="s">
        <v>3654</v>
      </c>
      <c r="B365" s="74">
        <v>44796</v>
      </c>
      <c r="C365" s="10" t="s">
        <v>3655</v>
      </c>
      <c r="D365" s="10" t="s">
        <v>894</v>
      </c>
      <c r="E365" s="10" t="s">
        <v>92</v>
      </c>
      <c r="F365" s="10" t="s">
        <v>435</v>
      </c>
      <c r="G365" s="10" t="s">
        <v>374</v>
      </c>
      <c r="H365" s="10" t="s">
        <v>81</v>
      </c>
      <c r="I365" s="10">
        <v>2801</v>
      </c>
      <c r="J365" s="10" t="s">
        <v>104</v>
      </c>
      <c r="K365" s="10" t="s">
        <v>92</v>
      </c>
      <c r="L365" s="26">
        <v>44797</v>
      </c>
    </row>
    <row r="366" spans="1:12" x14ac:dyDescent="0.35">
      <c r="A366" s="10" t="s">
        <v>3656</v>
      </c>
      <c r="B366" s="74">
        <v>44796</v>
      </c>
      <c r="C366" s="10" t="s">
        <v>3657</v>
      </c>
      <c r="D366" s="10" t="s">
        <v>1697</v>
      </c>
      <c r="E366" s="10" t="s">
        <v>61</v>
      </c>
      <c r="F366" s="10" t="s">
        <v>435</v>
      </c>
      <c r="G366" s="10" t="s">
        <v>374</v>
      </c>
      <c r="H366" s="10" t="s">
        <v>81</v>
      </c>
      <c r="I366" s="10">
        <v>0</v>
      </c>
      <c r="J366" s="10" t="e">
        <v>#N/A</v>
      </c>
      <c r="K366" s="10" t="e">
        <v>#N/A</v>
      </c>
      <c r="L366" s="26">
        <v>44797</v>
      </c>
    </row>
    <row r="367" spans="1:12" x14ac:dyDescent="0.35">
      <c r="A367" s="10" t="s">
        <v>3658</v>
      </c>
      <c r="B367" s="74">
        <v>44797</v>
      </c>
      <c r="C367" s="10" t="s">
        <v>3659</v>
      </c>
      <c r="D367" s="10" t="s">
        <v>1563</v>
      </c>
      <c r="E367" s="10" t="s">
        <v>61</v>
      </c>
      <c r="F367" s="10" t="s">
        <v>285</v>
      </c>
      <c r="G367" s="10" t="s">
        <v>374</v>
      </c>
      <c r="H367" s="10" t="s">
        <v>81</v>
      </c>
      <c r="I367" s="10">
        <v>2787</v>
      </c>
      <c r="J367" s="10" t="s">
        <v>46</v>
      </c>
      <c r="K367" s="10" t="s">
        <v>10</v>
      </c>
      <c r="L367" s="26">
        <v>44797</v>
      </c>
    </row>
    <row r="369" spans="1:12" ht="18.5" x14ac:dyDescent="0.45">
      <c r="A369" s="58" t="s">
        <v>3139</v>
      </c>
      <c r="B369" s="67" t="s">
        <v>3140</v>
      </c>
      <c r="C369" s="60" t="s">
        <v>3141</v>
      </c>
      <c r="D369" s="59" t="s">
        <v>3274</v>
      </c>
      <c r="E369" s="59" t="s">
        <v>3143</v>
      </c>
    </row>
    <row r="370" spans="1:12" x14ac:dyDescent="0.35">
      <c r="A370" s="10" t="s">
        <v>3660</v>
      </c>
      <c r="B370" s="50">
        <v>44615</v>
      </c>
      <c r="C370" s="10" t="s">
        <v>3661</v>
      </c>
      <c r="D370" s="10" t="s">
        <v>280</v>
      </c>
      <c r="E370" s="10" t="s">
        <v>92</v>
      </c>
    </row>
    <row r="371" spans="1:12" x14ac:dyDescent="0.35">
      <c r="A371" s="10" t="s">
        <v>3662</v>
      </c>
      <c r="B371" s="50">
        <v>44742</v>
      </c>
      <c r="C371" s="10" t="s">
        <v>3663</v>
      </c>
      <c r="D371" s="10" t="s">
        <v>3664</v>
      </c>
      <c r="E371" s="10" t="s">
        <v>10</v>
      </c>
    </row>
    <row r="372" spans="1:12" x14ac:dyDescent="0.35">
      <c r="A372" s="10" t="s">
        <v>3665</v>
      </c>
      <c r="B372" s="74">
        <v>44794</v>
      </c>
      <c r="C372" s="10" t="s">
        <v>3666</v>
      </c>
      <c r="D372" s="10" t="s">
        <v>3667</v>
      </c>
      <c r="E372" s="10" t="s">
        <v>10</v>
      </c>
    </row>
    <row r="373" spans="1:12" x14ac:dyDescent="0.35">
      <c r="A373" s="10" t="s">
        <v>3652</v>
      </c>
      <c r="B373" s="74">
        <v>44795</v>
      </c>
      <c r="C373" s="10" t="s">
        <v>3653</v>
      </c>
      <c r="D373" s="10" t="s">
        <v>1115</v>
      </c>
      <c r="E373" s="10" t="s">
        <v>10</v>
      </c>
    </row>
    <row r="374" spans="1:12" x14ac:dyDescent="0.35">
      <c r="A374" s="10" t="s">
        <v>3668</v>
      </c>
      <c r="B374" s="74">
        <v>44797</v>
      </c>
      <c r="C374" s="10" t="s">
        <v>3669</v>
      </c>
      <c r="D374" s="10" t="s">
        <v>904</v>
      </c>
      <c r="E374" s="10" t="s">
        <v>92</v>
      </c>
    </row>
    <row r="375" spans="1:12" x14ac:dyDescent="0.35">
      <c r="A375" s="10" t="s">
        <v>3670</v>
      </c>
      <c r="B375" s="74">
        <v>44797</v>
      </c>
      <c r="C375" s="10" t="s">
        <v>3671</v>
      </c>
      <c r="D375" s="10" t="s">
        <v>913</v>
      </c>
      <c r="E375" s="10" t="s">
        <v>92</v>
      </c>
    </row>
    <row r="376" spans="1:12" x14ac:dyDescent="0.35">
      <c r="A376" s="10" t="s">
        <v>3672</v>
      </c>
      <c r="B376" s="74">
        <v>44797</v>
      </c>
      <c r="C376" s="10" t="s">
        <v>3673</v>
      </c>
      <c r="D376" s="10" t="s">
        <v>2730</v>
      </c>
      <c r="E376" s="10" t="s">
        <v>10</v>
      </c>
    </row>
    <row r="377" spans="1:12" x14ac:dyDescent="0.35">
      <c r="A377" s="10" t="s">
        <v>3674</v>
      </c>
      <c r="B377" s="74">
        <v>44798</v>
      </c>
      <c r="C377" s="10" t="s">
        <v>3675</v>
      </c>
      <c r="D377" s="10" t="s">
        <v>42</v>
      </c>
      <c r="E377" s="10" t="s">
        <v>92</v>
      </c>
    </row>
    <row r="378" spans="1:12" x14ac:dyDescent="0.35">
      <c r="A378" s="10" t="s">
        <v>3676</v>
      </c>
      <c r="B378" s="74">
        <v>44798</v>
      </c>
      <c r="C378" s="10" t="s">
        <v>3677</v>
      </c>
      <c r="D378" s="10" t="s">
        <v>3678</v>
      </c>
      <c r="E378" s="10" t="s">
        <v>10</v>
      </c>
    </row>
    <row r="380" spans="1:12" ht="18.5" x14ac:dyDescent="0.45">
      <c r="A380" s="58" t="s">
        <v>3139</v>
      </c>
      <c r="B380" s="67" t="s">
        <v>3140</v>
      </c>
      <c r="C380" s="60" t="s">
        <v>3141</v>
      </c>
      <c r="D380" s="59" t="s">
        <v>3274</v>
      </c>
      <c r="E380" s="59" t="s">
        <v>3143</v>
      </c>
      <c r="F380" s="59" t="s">
        <v>3145</v>
      </c>
      <c r="G380" s="59" t="s">
        <v>3146</v>
      </c>
      <c r="H380" s="59" t="s">
        <v>3147</v>
      </c>
      <c r="I380" s="59" t="s">
        <v>3148</v>
      </c>
      <c r="J380" s="24" t="s">
        <v>3149</v>
      </c>
      <c r="K380" s="24" t="s">
        <v>3150</v>
      </c>
      <c r="L380" s="24" t="s">
        <v>3151</v>
      </c>
    </row>
    <row r="381" spans="1:12" x14ac:dyDescent="0.35">
      <c r="A381" s="10" t="s">
        <v>3649</v>
      </c>
      <c r="B381" s="74">
        <v>44784</v>
      </c>
      <c r="C381" s="10" t="s">
        <v>3650</v>
      </c>
      <c r="D381" s="10" t="s">
        <v>3651</v>
      </c>
      <c r="E381" s="10" t="s">
        <v>10</v>
      </c>
      <c r="F381" s="10" t="s">
        <v>233</v>
      </c>
      <c r="G381" s="10" t="s">
        <v>374</v>
      </c>
      <c r="H381" s="10" t="s">
        <v>31</v>
      </c>
      <c r="I381" s="10">
        <v>2790</v>
      </c>
      <c r="J381" s="10" t="s">
        <v>60</v>
      </c>
      <c r="K381" s="10" t="s">
        <v>61</v>
      </c>
      <c r="L381" s="26">
        <v>44800</v>
      </c>
    </row>
    <row r="382" spans="1:12" x14ac:dyDescent="0.35">
      <c r="A382" s="10" t="s">
        <v>3679</v>
      </c>
      <c r="B382" s="74">
        <v>44745</v>
      </c>
      <c r="C382" s="10" t="s">
        <v>489</v>
      </c>
      <c r="D382" s="10" t="s">
        <v>490</v>
      </c>
      <c r="E382" s="10" t="s">
        <v>92</v>
      </c>
      <c r="F382" s="10" t="s">
        <v>344</v>
      </c>
      <c r="G382" s="10" t="s">
        <v>374</v>
      </c>
      <c r="H382" s="10" t="s">
        <v>31</v>
      </c>
      <c r="I382" s="10">
        <v>2781</v>
      </c>
      <c r="J382" s="10" t="s">
        <v>9</v>
      </c>
      <c r="K382" s="10" t="s">
        <v>10</v>
      </c>
      <c r="L382" s="26">
        <v>44800</v>
      </c>
    </row>
    <row r="383" spans="1:12" x14ac:dyDescent="0.35">
      <c r="A383" s="10" t="s">
        <v>3668</v>
      </c>
      <c r="B383" s="74">
        <v>44797</v>
      </c>
      <c r="C383" s="10" t="s">
        <v>3680</v>
      </c>
      <c r="D383" s="10" t="s">
        <v>904</v>
      </c>
      <c r="E383" s="10" t="s">
        <v>92</v>
      </c>
      <c r="F383" s="10" t="s">
        <v>468</v>
      </c>
      <c r="G383" s="10" t="s">
        <v>374</v>
      </c>
      <c r="H383" s="10" t="s">
        <v>55</v>
      </c>
      <c r="I383" s="10">
        <v>8</v>
      </c>
      <c r="J383" s="10" t="s">
        <v>3681</v>
      </c>
      <c r="K383" s="10" t="s">
        <v>117</v>
      </c>
      <c r="L383" s="26">
        <v>44800</v>
      </c>
    </row>
    <row r="384" spans="1:12" x14ac:dyDescent="0.35">
      <c r="A384" s="10" t="s">
        <v>3672</v>
      </c>
      <c r="B384" s="74">
        <v>44797</v>
      </c>
      <c r="C384" s="10" t="s">
        <v>3673</v>
      </c>
      <c r="D384" s="10" t="s">
        <v>2730</v>
      </c>
      <c r="E384" s="10" t="s">
        <v>10</v>
      </c>
      <c r="F384" s="10" t="s">
        <v>369</v>
      </c>
      <c r="G384" s="10" t="s">
        <v>309</v>
      </c>
      <c r="H384" s="10" t="s">
        <v>43</v>
      </c>
      <c r="I384" s="10">
        <v>8</v>
      </c>
      <c r="J384" s="10" t="s">
        <v>347</v>
      </c>
      <c r="K384" s="10" t="s">
        <v>117</v>
      </c>
      <c r="L384" s="26">
        <v>44800</v>
      </c>
    </row>
    <row r="385" spans="1:12" x14ac:dyDescent="0.35">
      <c r="A385" s="10" t="s">
        <v>3682</v>
      </c>
      <c r="B385" s="74">
        <v>44799</v>
      </c>
      <c r="C385" s="10" t="s">
        <v>3683</v>
      </c>
      <c r="D385" s="10" t="s">
        <v>1408</v>
      </c>
      <c r="E385" s="10" t="s">
        <v>10</v>
      </c>
      <c r="F385" s="10" t="s">
        <v>287</v>
      </c>
      <c r="G385" s="10" t="s">
        <v>309</v>
      </c>
      <c r="H385" s="10" t="s">
        <v>43</v>
      </c>
      <c r="I385" s="10">
        <v>0</v>
      </c>
      <c r="J385" s="10" t="e">
        <v>#N/A</v>
      </c>
      <c r="K385" s="10" t="e">
        <v>#N/A</v>
      </c>
      <c r="L385" s="26">
        <v>44800</v>
      </c>
    </row>
    <row r="386" spans="1:12" x14ac:dyDescent="0.35">
      <c r="A386" s="10" t="s">
        <v>3684</v>
      </c>
      <c r="B386" s="74">
        <v>44799</v>
      </c>
      <c r="C386" s="10" t="s">
        <v>3685</v>
      </c>
      <c r="D386" s="10" t="s">
        <v>1403</v>
      </c>
      <c r="E386" s="10" t="s">
        <v>10</v>
      </c>
      <c r="F386" s="10" t="s">
        <v>266</v>
      </c>
      <c r="G386" s="10" t="s">
        <v>374</v>
      </c>
      <c r="H386" s="10" t="s">
        <v>43</v>
      </c>
      <c r="I386" s="10">
        <v>8</v>
      </c>
      <c r="J386" s="10" t="s">
        <v>3686</v>
      </c>
      <c r="K386" s="10" t="s">
        <v>117</v>
      </c>
      <c r="L386" s="26">
        <v>44800</v>
      </c>
    </row>
    <row r="387" spans="1:12" x14ac:dyDescent="0.35">
      <c r="A387" s="10" t="s">
        <v>3687</v>
      </c>
      <c r="B387" s="74">
        <v>44799</v>
      </c>
      <c r="C387" s="10" t="s">
        <v>1114</v>
      </c>
      <c r="D387" s="10" t="s">
        <v>1115</v>
      </c>
      <c r="E387" s="10" t="s">
        <v>10</v>
      </c>
      <c r="F387" s="10" t="s">
        <v>266</v>
      </c>
      <c r="G387" s="10" t="s">
        <v>374</v>
      </c>
      <c r="H387" s="10" t="s">
        <v>43</v>
      </c>
      <c r="I387" s="10">
        <v>8</v>
      </c>
      <c r="J387" s="10" t="s">
        <v>347</v>
      </c>
      <c r="K387" s="10" t="s">
        <v>117</v>
      </c>
      <c r="L387" s="26">
        <v>44800</v>
      </c>
    </row>
    <row r="388" spans="1:12" x14ac:dyDescent="0.35">
      <c r="A388" s="10" t="s">
        <v>3688</v>
      </c>
      <c r="B388" s="74">
        <v>44799</v>
      </c>
      <c r="C388" s="10" t="s">
        <v>3689</v>
      </c>
      <c r="D388" s="10" t="s">
        <v>2378</v>
      </c>
      <c r="E388" s="10" t="s">
        <v>10</v>
      </c>
      <c r="F388" s="10" t="s">
        <v>266</v>
      </c>
      <c r="G388" s="10" t="s">
        <v>309</v>
      </c>
      <c r="H388" s="10" t="s">
        <v>43</v>
      </c>
      <c r="I388" s="10">
        <v>2781</v>
      </c>
      <c r="J388" s="10" t="s">
        <v>9</v>
      </c>
      <c r="K388" s="10" t="s">
        <v>10</v>
      </c>
      <c r="L388" s="26">
        <v>44800</v>
      </c>
    </row>
    <row r="389" spans="1:12" x14ac:dyDescent="0.35">
      <c r="A389" s="10" t="s">
        <v>3690</v>
      </c>
      <c r="B389" s="74">
        <v>44799</v>
      </c>
      <c r="C389" s="10" t="s">
        <v>3691</v>
      </c>
      <c r="D389" s="10" t="s">
        <v>138</v>
      </c>
      <c r="E389" s="10" t="s">
        <v>10</v>
      </c>
      <c r="F389" s="10" t="s">
        <v>251</v>
      </c>
      <c r="G389" s="10" t="s">
        <v>309</v>
      </c>
      <c r="H389" s="10" t="s">
        <v>43</v>
      </c>
      <c r="I389" s="10">
        <v>8</v>
      </c>
      <c r="J389" s="10" t="s">
        <v>116</v>
      </c>
      <c r="K389" s="10" t="s">
        <v>117</v>
      </c>
      <c r="L389" s="26">
        <v>44800</v>
      </c>
    </row>
    <row r="390" spans="1:12" x14ac:dyDescent="0.35">
      <c r="A390" s="10" t="s">
        <v>3692</v>
      </c>
      <c r="B390" s="74">
        <v>44799</v>
      </c>
      <c r="C390" s="10" t="s">
        <v>3693</v>
      </c>
      <c r="D390" s="10" t="s">
        <v>2531</v>
      </c>
      <c r="E390" s="10" t="s">
        <v>92</v>
      </c>
      <c r="F390" s="10" t="s">
        <v>251</v>
      </c>
      <c r="G390" s="10" t="s">
        <v>374</v>
      </c>
      <c r="H390" s="10" t="s">
        <v>43</v>
      </c>
      <c r="I390" s="10">
        <v>8</v>
      </c>
      <c r="J390" s="10" t="s">
        <v>260</v>
      </c>
      <c r="K390" s="10" t="s">
        <v>117</v>
      </c>
      <c r="L390" s="26">
        <v>44800</v>
      </c>
    </row>
    <row r="392" spans="1:12" ht="18.5" x14ac:dyDescent="0.45">
      <c r="A392" s="58" t="s">
        <v>3139</v>
      </c>
      <c r="B392" s="67" t="s">
        <v>3140</v>
      </c>
      <c r="C392" s="60" t="s">
        <v>3141</v>
      </c>
      <c r="D392" s="59" t="s">
        <v>3274</v>
      </c>
      <c r="E392" s="59" t="s">
        <v>3143</v>
      </c>
      <c r="F392" s="59" t="s">
        <v>3145</v>
      </c>
      <c r="G392" s="59" t="s">
        <v>3146</v>
      </c>
      <c r="H392" s="59" t="s">
        <v>3147</v>
      </c>
      <c r="I392" s="59" t="s">
        <v>3148</v>
      </c>
      <c r="J392" s="24" t="s">
        <v>3149</v>
      </c>
      <c r="K392" s="24" t="s">
        <v>3150</v>
      </c>
      <c r="L392" s="24" t="s">
        <v>3151</v>
      </c>
    </row>
    <row r="393" spans="1:12" x14ac:dyDescent="0.35">
      <c r="A393" s="10" t="s">
        <v>3649</v>
      </c>
      <c r="B393" s="74">
        <v>44784</v>
      </c>
      <c r="C393" s="10" t="s">
        <v>3650</v>
      </c>
      <c r="D393" s="10" t="s">
        <v>3651</v>
      </c>
      <c r="E393" s="10" t="s">
        <v>10</v>
      </c>
      <c r="F393" s="10" t="s">
        <v>233</v>
      </c>
      <c r="G393" s="10" t="s">
        <v>374</v>
      </c>
      <c r="H393" s="10" t="s">
        <v>31</v>
      </c>
      <c r="I393" s="10">
        <v>2790</v>
      </c>
      <c r="J393" s="10" t="s">
        <v>60</v>
      </c>
      <c r="K393" s="10" t="s">
        <v>61</v>
      </c>
      <c r="L393" s="26">
        <v>44800</v>
      </c>
    </row>
    <row r="394" spans="1:12" x14ac:dyDescent="0.35">
      <c r="A394" s="10" t="s">
        <v>3679</v>
      </c>
      <c r="B394" s="74">
        <v>44745</v>
      </c>
      <c r="C394" s="10" t="s">
        <v>489</v>
      </c>
      <c r="D394" s="10" t="s">
        <v>490</v>
      </c>
      <c r="E394" s="10" t="s">
        <v>92</v>
      </c>
      <c r="F394" s="10" t="s">
        <v>344</v>
      </c>
      <c r="G394" s="10" t="s">
        <v>374</v>
      </c>
      <c r="H394" s="10" t="s">
        <v>31</v>
      </c>
      <c r="I394" s="10">
        <v>2781</v>
      </c>
      <c r="J394" s="10" t="s">
        <v>9</v>
      </c>
      <c r="K394" s="10" t="s">
        <v>10</v>
      </c>
      <c r="L394" s="26">
        <v>44800</v>
      </c>
    </row>
    <row r="395" spans="1:12" x14ac:dyDescent="0.35">
      <c r="A395" s="10" t="s">
        <v>3668</v>
      </c>
      <c r="B395" s="74">
        <v>44797</v>
      </c>
      <c r="C395" s="10" t="s">
        <v>3680</v>
      </c>
      <c r="D395" s="10" t="s">
        <v>904</v>
      </c>
      <c r="E395" s="10" t="s">
        <v>92</v>
      </c>
      <c r="F395" s="10" t="s">
        <v>468</v>
      </c>
      <c r="G395" s="10" t="s">
        <v>374</v>
      </c>
      <c r="H395" s="10" t="s">
        <v>55</v>
      </c>
      <c r="I395" s="10">
        <v>8</v>
      </c>
      <c r="J395" s="10" t="s">
        <v>3681</v>
      </c>
      <c r="K395" s="10" t="s">
        <v>117</v>
      </c>
      <c r="L395" s="26">
        <v>44800</v>
      </c>
    </row>
    <row r="396" spans="1:12" x14ac:dyDescent="0.35">
      <c r="A396" s="10" t="s">
        <v>3672</v>
      </c>
      <c r="B396" s="74">
        <v>44797</v>
      </c>
      <c r="C396" s="10" t="s">
        <v>3673</v>
      </c>
      <c r="D396" s="10" t="s">
        <v>2730</v>
      </c>
      <c r="E396" s="10" t="s">
        <v>10</v>
      </c>
      <c r="F396" s="10" t="s">
        <v>369</v>
      </c>
      <c r="G396" s="10" t="s">
        <v>309</v>
      </c>
      <c r="H396" s="10" t="s">
        <v>43</v>
      </c>
      <c r="I396" s="10">
        <v>8</v>
      </c>
      <c r="J396" s="10" t="s">
        <v>347</v>
      </c>
      <c r="K396" s="10" t="s">
        <v>117</v>
      </c>
      <c r="L396" s="26">
        <v>44800</v>
      </c>
    </row>
    <row r="397" spans="1:12" x14ac:dyDescent="0.35">
      <c r="A397" s="10" t="s">
        <v>3682</v>
      </c>
      <c r="B397" s="74">
        <v>44799</v>
      </c>
      <c r="C397" s="10" t="s">
        <v>3683</v>
      </c>
      <c r="D397" s="10" t="s">
        <v>1408</v>
      </c>
      <c r="E397" s="10" t="s">
        <v>10</v>
      </c>
      <c r="F397" s="10" t="s">
        <v>287</v>
      </c>
      <c r="G397" s="10" t="s">
        <v>309</v>
      </c>
      <c r="H397" s="10" t="s">
        <v>43</v>
      </c>
      <c r="I397" s="10">
        <v>0</v>
      </c>
      <c r="J397" s="10" t="e">
        <v>#N/A</v>
      </c>
      <c r="K397" s="10" t="e">
        <v>#N/A</v>
      </c>
      <c r="L397" s="26">
        <v>44800</v>
      </c>
    </row>
    <row r="398" spans="1:12" x14ac:dyDescent="0.35">
      <c r="A398" s="10" t="s">
        <v>3684</v>
      </c>
      <c r="B398" s="74">
        <v>44799</v>
      </c>
      <c r="C398" s="10" t="s">
        <v>3685</v>
      </c>
      <c r="D398" s="10" t="s">
        <v>1403</v>
      </c>
      <c r="E398" s="10" t="s">
        <v>10</v>
      </c>
      <c r="F398" s="10" t="s">
        <v>266</v>
      </c>
      <c r="G398" s="10" t="s">
        <v>374</v>
      </c>
      <c r="H398" s="10" t="s">
        <v>43</v>
      </c>
      <c r="I398" s="10">
        <v>8</v>
      </c>
      <c r="J398" s="10" t="s">
        <v>3686</v>
      </c>
      <c r="K398" s="10" t="s">
        <v>117</v>
      </c>
      <c r="L398" s="26">
        <v>44800</v>
      </c>
    </row>
    <row r="399" spans="1:12" x14ac:dyDescent="0.35">
      <c r="A399" s="10" t="s">
        <v>3687</v>
      </c>
      <c r="B399" s="74">
        <v>44799</v>
      </c>
      <c r="C399" s="10" t="s">
        <v>1114</v>
      </c>
      <c r="D399" s="10" t="s">
        <v>1115</v>
      </c>
      <c r="E399" s="10" t="s">
        <v>10</v>
      </c>
      <c r="F399" s="10" t="s">
        <v>266</v>
      </c>
      <c r="G399" s="10" t="s">
        <v>374</v>
      </c>
      <c r="H399" s="10" t="s">
        <v>43</v>
      </c>
      <c r="I399" s="10">
        <v>8</v>
      </c>
      <c r="J399" s="10" t="s">
        <v>347</v>
      </c>
      <c r="K399" s="10" t="s">
        <v>117</v>
      </c>
      <c r="L399" s="26">
        <v>44800</v>
      </c>
    </row>
    <row r="400" spans="1:12" x14ac:dyDescent="0.35">
      <c r="A400" s="10" t="s">
        <v>3688</v>
      </c>
      <c r="B400" s="74">
        <v>44799</v>
      </c>
      <c r="C400" s="10" t="s">
        <v>3689</v>
      </c>
      <c r="D400" s="10" t="s">
        <v>2378</v>
      </c>
      <c r="E400" s="10" t="s">
        <v>10</v>
      </c>
      <c r="F400" s="10" t="s">
        <v>266</v>
      </c>
      <c r="G400" s="10" t="s">
        <v>309</v>
      </c>
      <c r="H400" s="10" t="s">
        <v>43</v>
      </c>
      <c r="I400" s="10">
        <v>2781</v>
      </c>
      <c r="J400" s="10" t="s">
        <v>9</v>
      </c>
      <c r="K400" s="10" t="s">
        <v>10</v>
      </c>
      <c r="L400" s="26">
        <v>44800</v>
      </c>
    </row>
    <row r="401" spans="1:12" x14ac:dyDescent="0.35">
      <c r="A401" s="10" t="s">
        <v>3690</v>
      </c>
      <c r="B401" s="74">
        <v>44799</v>
      </c>
      <c r="C401" s="10" t="s">
        <v>3691</v>
      </c>
      <c r="D401" s="10" t="s">
        <v>138</v>
      </c>
      <c r="E401" s="10" t="s">
        <v>10</v>
      </c>
      <c r="F401" s="10" t="s">
        <v>251</v>
      </c>
      <c r="G401" s="10" t="s">
        <v>309</v>
      </c>
      <c r="H401" s="10" t="s">
        <v>43</v>
      </c>
      <c r="I401" s="10">
        <v>8</v>
      </c>
      <c r="J401" s="10" t="s">
        <v>116</v>
      </c>
      <c r="K401" s="10" t="s">
        <v>117</v>
      </c>
      <c r="L401" s="26">
        <v>44800</v>
      </c>
    </row>
    <row r="402" spans="1:12" x14ac:dyDescent="0.35">
      <c r="A402" s="10" t="s">
        <v>3692</v>
      </c>
      <c r="B402" s="74">
        <v>44799</v>
      </c>
      <c r="C402" s="10" t="s">
        <v>3693</v>
      </c>
      <c r="D402" s="10" t="s">
        <v>2531</v>
      </c>
      <c r="E402" s="10" t="s">
        <v>92</v>
      </c>
      <c r="F402" s="10" t="s">
        <v>251</v>
      </c>
      <c r="G402" s="10" t="s">
        <v>374</v>
      </c>
      <c r="H402" s="10" t="s">
        <v>43</v>
      </c>
      <c r="I402" s="10">
        <v>8</v>
      </c>
      <c r="J402" s="10" t="s">
        <v>260</v>
      </c>
      <c r="K402" s="10" t="s">
        <v>117</v>
      </c>
      <c r="L402" s="26">
        <v>44800</v>
      </c>
    </row>
    <row r="405" spans="1:12" ht="18.5" x14ac:dyDescent="0.45">
      <c r="A405" s="58" t="s">
        <v>3139</v>
      </c>
      <c r="B405" s="67" t="s">
        <v>3140</v>
      </c>
      <c r="C405" s="60" t="s">
        <v>3141</v>
      </c>
      <c r="D405" s="59" t="s">
        <v>3274</v>
      </c>
      <c r="E405" s="59" t="s">
        <v>3143</v>
      </c>
      <c r="F405" s="59" t="s">
        <v>3145</v>
      </c>
      <c r="G405" s="59" t="s">
        <v>3146</v>
      </c>
      <c r="H405" s="59" t="s">
        <v>3147</v>
      </c>
      <c r="I405" s="59" t="s">
        <v>3148</v>
      </c>
      <c r="J405" s="24" t="s">
        <v>3149</v>
      </c>
      <c r="K405" s="24" t="s">
        <v>3150</v>
      </c>
      <c r="L405" s="24" t="s">
        <v>3151</v>
      </c>
    </row>
    <row r="406" spans="1:12" x14ac:dyDescent="0.35">
      <c r="A406" s="10" t="s">
        <v>3694</v>
      </c>
      <c r="B406" s="50">
        <v>44440</v>
      </c>
      <c r="C406" s="10" t="s">
        <v>3695</v>
      </c>
      <c r="D406" s="10" t="s">
        <v>2705</v>
      </c>
      <c r="E406" s="10" t="s">
        <v>10</v>
      </c>
      <c r="F406" s="10" t="s">
        <v>266</v>
      </c>
      <c r="G406" s="10" t="s">
        <v>309</v>
      </c>
      <c r="H406" s="10" t="s">
        <v>43</v>
      </c>
      <c r="I406" s="10">
        <v>0</v>
      </c>
      <c r="J406" s="10" t="e">
        <v>#N/A</v>
      </c>
      <c r="K406" s="10" t="e">
        <v>#N/A</v>
      </c>
      <c r="L406" s="26">
        <v>44802</v>
      </c>
    </row>
    <row r="407" spans="1:12" x14ac:dyDescent="0.35">
      <c r="A407" s="10" t="s">
        <v>3696</v>
      </c>
      <c r="B407" s="50">
        <v>44440</v>
      </c>
      <c r="C407" s="10" t="s">
        <v>3697</v>
      </c>
      <c r="D407" s="10" t="s">
        <v>3698</v>
      </c>
      <c r="E407" s="10" t="s">
        <v>10</v>
      </c>
      <c r="F407" s="10" t="s">
        <v>266</v>
      </c>
      <c r="G407" s="10" t="s">
        <v>309</v>
      </c>
      <c r="H407" s="10" t="s">
        <v>43</v>
      </c>
      <c r="I407" s="10">
        <v>0</v>
      </c>
      <c r="J407" s="10" t="e">
        <v>#N/A</v>
      </c>
      <c r="K407" s="10" t="e">
        <v>#N/A</v>
      </c>
      <c r="L407" s="26">
        <v>44802</v>
      </c>
    </row>
    <row r="408" spans="1:12" x14ac:dyDescent="0.35">
      <c r="A408" s="10" t="s">
        <v>3699</v>
      </c>
      <c r="B408" s="50">
        <v>44440</v>
      </c>
      <c r="C408" s="10" t="s">
        <v>3700</v>
      </c>
      <c r="D408" s="10" t="s">
        <v>3701</v>
      </c>
      <c r="E408" s="10" t="s">
        <v>10</v>
      </c>
      <c r="F408" s="10" t="s">
        <v>266</v>
      </c>
      <c r="G408" s="10" t="s">
        <v>309</v>
      </c>
      <c r="H408" s="10" t="s">
        <v>43</v>
      </c>
      <c r="I408" s="10">
        <v>0</v>
      </c>
      <c r="J408" s="10" t="e">
        <v>#N/A</v>
      </c>
      <c r="K408" s="10" t="e">
        <v>#N/A</v>
      </c>
      <c r="L408" s="26">
        <v>44802</v>
      </c>
    </row>
    <row r="409" spans="1:12" x14ac:dyDescent="0.35">
      <c r="A409" s="10" t="s">
        <v>3702</v>
      </c>
      <c r="B409" s="50">
        <v>44440</v>
      </c>
      <c r="C409" s="10" t="s">
        <v>3703</v>
      </c>
      <c r="D409" s="10" t="s">
        <v>3704</v>
      </c>
      <c r="E409" s="10" t="s">
        <v>10</v>
      </c>
      <c r="F409" s="10" t="s">
        <v>266</v>
      </c>
      <c r="G409" s="10" t="s">
        <v>309</v>
      </c>
      <c r="H409" s="10" t="s">
        <v>43</v>
      </c>
      <c r="I409" s="10">
        <v>0</v>
      </c>
      <c r="J409" s="10" t="e">
        <v>#N/A</v>
      </c>
      <c r="K409" s="10" t="e">
        <v>#N/A</v>
      </c>
      <c r="L409" s="26">
        <v>44802</v>
      </c>
    </row>
    <row r="410" spans="1:12" x14ac:dyDescent="0.35">
      <c r="A410" s="10" t="s">
        <v>3705</v>
      </c>
      <c r="B410" s="74">
        <v>44800</v>
      </c>
      <c r="C410" s="10" t="s">
        <v>1010</v>
      </c>
      <c r="D410" s="10" t="s">
        <v>1011</v>
      </c>
      <c r="E410" s="10" t="s">
        <v>10</v>
      </c>
      <c r="F410" s="10" t="s">
        <v>238</v>
      </c>
      <c r="G410" s="10" t="s">
        <v>374</v>
      </c>
      <c r="H410" s="10" t="s">
        <v>81</v>
      </c>
      <c r="I410" s="10">
        <v>8</v>
      </c>
      <c r="J410" s="10" t="s">
        <v>576</v>
      </c>
      <c r="K410" s="10" t="s">
        <v>117</v>
      </c>
      <c r="L410" s="26">
        <v>44802</v>
      </c>
    </row>
    <row r="411" spans="1:12" x14ac:dyDescent="0.35">
      <c r="A411" s="10" t="s">
        <v>3706</v>
      </c>
      <c r="B411" s="74">
        <v>44800</v>
      </c>
      <c r="C411" s="10" t="s">
        <v>3707</v>
      </c>
      <c r="D411" s="10" t="s">
        <v>138</v>
      </c>
      <c r="E411" s="10" t="s">
        <v>61</v>
      </c>
      <c r="F411" s="10" t="s">
        <v>233</v>
      </c>
      <c r="G411" s="10" t="s">
        <v>374</v>
      </c>
      <c r="H411" s="10" t="s">
        <v>43</v>
      </c>
      <c r="I411" s="10">
        <v>2792</v>
      </c>
      <c r="J411" s="10" t="s">
        <v>78</v>
      </c>
      <c r="K411" s="10" t="s">
        <v>61</v>
      </c>
      <c r="L411" s="26">
        <v>44802</v>
      </c>
    </row>
    <row r="412" spans="1:12" x14ac:dyDescent="0.35">
      <c r="A412" s="10" t="s">
        <v>3708</v>
      </c>
      <c r="B412" s="74">
        <v>44800</v>
      </c>
      <c r="C412" s="10" t="s">
        <v>3709</v>
      </c>
      <c r="D412" s="10" t="s">
        <v>138</v>
      </c>
      <c r="E412" s="10" t="s">
        <v>61</v>
      </c>
      <c r="F412" s="10" t="s">
        <v>233</v>
      </c>
      <c r="G412" s="10" t="s">
        <v>374</v>
      </c>
      <c r="H412" s="10" t="s">
        <v>43</v>
      </c>
      <c r="I412" s="10">
        <v>2792</v>
      </c>
      <c r="J412" s="10" t="s">
        <v>78</v>
      </c>
      <c r="K412" s="10" t="s">
        <v>61</v>
      </c>
      <c r="L412" s="26">
        <v>44802</v>
      </c>
    </row>
    <row r="413" spans="1:12" x14ac:dyDescent="0.35">
      <c r="A413" s="10" t="s">
        <v>3710</v>
      </c>
      <c r="B413" s="74">
        <v>44800</v>
      </c>
      <c r="C413" s="10" t="s">
        <v>3711</v>
      </c>
      <c r="D413" s="10" t="s">
        <v>1094</v>
      </c>
      <c r="E413" s="10" t="s">
        <v>10</v>
      </c>
      <c r="F413" s="10" t="s">
        <v>266</v>
      </c>
      <c r="G413" s="10" t="s">
        <v>309</v>
      </c>
      <c r="H413" s="10" t="s">
        <v>43</v>
      </c>
      <c r="I413" s="10">
        <v>0</v>
      </c>
      <c r="J413" s="10" t="e">
        <v>#N/A</v>
      </c>
      <c r="K413" s="10" t="e">
        <v>#N/A</v>
      </c>
      <c r="L413" s="26">
        <v>44802</v>
      </c>
    </row>
    <row r="414" spans="1:12" x14ac:dyDescent="0.35">
      <c r="A414" s="10" t="s">
        <v>3712</v>
      </c>
      <c r="B414" s="74">
        <v>44800</v>
      </c>
      <c r="C414" s="10" t="s">
        <v>3713</v>
      </c>
      <c r="D414" s="10" t="s">
        <v>1766</v>
      </c>
      <c r="E414" s="10" t="s">
        <v>10</v>
      </c>
      <c r="F414" s="10" t="s">
        <v>266</v>
      </c>
      <c r="G414" s="10" t="s">
        <v>374</v>
      </c>
      <c r="H414" s="10" t="s">
        <v>43</v>
      </c>
      <c r="I414" s="10">
        <v>8</v>
      </c>
      <c r="J414" s="10" t="s">
        <v>347</v>
      </c>
      <c r="K414" s="10" t="s">
        <v>117</v>
      </c>
      <c r="L414" s="26">
        <v>44802</v>
      </c>
    </row>
    <row r="415" spans="1:12" x14ac:dyDescent="0.35">
      <c r="A415" s="10" t="s">
        <v>3714</v>
      </c>
      <c r="B415" s="74">
        <v>44800</v>
      </c>
      <c r="C415" s="10" t="s">
        <v>3715</v>
      </c>
      <c r="D415" s="10" t="s">
        <v>2849</v>
      </c>
      <c r="E415" s="10" t="s">
        <v>92</v>
      </c>
      <c r="F415" s="10" t="s">
        <v>468</v>
      </c>
      <c r="G415" s="10" t="s">
        <v>374</v>
      </c>
      <c r="H415" s="10" t="s">
        <v>49</v>
      </c>
      <c r="I415" s="10">
        <v>2801</v>
      </c>
      <c r="J415" s="10" t="s">
        <v>104</v>
      </c>
      <c r="K415" s="10" t="s">
        <v>92</v>
      </c>
      <c r="L415" s="26">
        <v>44802</v>
      </c>
    </row>
    <row r="416" spans="1:12" x14ac:dyDescent="0.35">
      <c r="A416" s="10" t="s">
        <v>3716</v>
      </c>
      <c r="B416" s="74">
        <v>44800</v>
      </c>
      <c r="C416" s="10" t="s">
        <v>3717</v>
      </c>
      <c r="D416" s="10" t="s">
        <v>2369</v>
      </c>
      <c r="E416" s="10" t="s">
        <v>10</v>
      </c>
      <c r="F416" s="10" t="s">
        <v>369</v>
      </c>
      <c r="G416" s="10" t="s">
        <v>309</v>
      </c>
      <c r="H416" s="10" t="s">
        <v>43</v>
      </c>
      <c r="I416" s="10">
        <v>0</v>
      </c>
      <c r="J416" s="10" t="e">
        <v>#N/A</v>
      </c>
      <c r="K416" s="10" t="e">
        <v>#N/A</v>
      </c>
      <c r="L416" s="26">
        <v>44802</v>
      </c>
    </row>
    <row r="417" spans="1:12" x14ac:dyDescent="0.35">
      <c r="A417" s="10" t="s">
        <v>3718</v>
      </c>
      <c r="B417" s="74">
        <v>44800</v>
      </c>
      <c r="C417" s="10" t="s">
        <v>3719</v>
      </c>
      <c r="D417" s="10" t="s">
        <v>465</v>
      </c>
      <c r="E417" s="10" t="s">
        <v>92</v>
      </c>
      <c r="F417" s="10" t="s">
        <v>219</v>
      </c>
      <c r="G417" s="10" t="s">
        <v>309</v>
      </c>
      <c r="H417" s="10" t="s">
        <v>81</v>
      </c>
      <c r="I417" s="10">
        <v>0</v>
      </c>
      <c r="J417" s="10" t="e">
        <v>#N/A</v>
      </c>
      <c r="K417" s="10" t="e">
        <v>#N/A</v>
      </c>
      <c r="L417" s="26">
        <v>44802</v>
      </c>
    </row>
    <row r="418" spans="1:12" x14ac:dyDescent="0.35">
      <c r="A418" s="10" t="s">
        <v>3720</v>
      </c>
      <c r="B418" s="74">
        <v>44800</v>
      </c>
      <c r="C418" s="10" t="s">
        <v>3721</v>
      </c>
      <c r="D418" s="10" t="s">
        <v>791</v>
      </c>
      <c r="E418" s="10" t="s">
        <v>92</v>
      </c>
      <c r="F418" s="10" t="s">
        <v>219</v>
      </c>
      <c r="G418" s="10" t="s">
        <v>374</v>
      </c>
      <c r="H418" s="10" t="s">
        <v>81</v>
      </c>
      <c r="I418" s="10">
        <v>2792</v>
      </c>
      <c r="J418" s="10" t="s">
        <v>78</v>
      </c>
      <c r="K418" s="10" t="s">
        <v>61</v>
      </c>
      <c r="L418" s="26">
        <v>44802</v>
      </c>
    </row>
    <row r="419" spans="1:12" x14ac:dyDescent="0.35">
      <c r="A419" s="10" t="s">
        <v>3722</v>
      </c>
      <c r="B419" s="74">
        <v>44801</v>
      </c>
      <c r="C419" s="10" t="s">
        <v>3723</v>
      </c>
      <c r="D419" s="10" t="s">
        <v>907</v>
      </c>
      <c r="E419" s="10" t="s">
        <v>61</v>
      </c>
      <c r="F419" s="10" t="s">
        <v>435</v>
      </c>
      <c r="G419" s="10" t="s">
        <v>309</v>
      </c>
      <c r="H419" s="10" t="s">
        <v>81</v>
      </c>
      <c r="I419" s="10">
        <v>8</v>
      </c>
      <c r="J419" s="10" t="s">
        <v>1164</v>
      </c>
      <c r="K419" s="10" t="s">
        <v>117</v>
      </c>
      <c r="L419" s="26">
        <v>44802</v>
      </c>
    </row>
    <row r="420" spans="1:12" x14ac:dyDescent="0.35">
      <c r="A420" s="10" t="s">
        <v>3724</v>
      </c>
      <c r="B420" s="74">
        <v>44801</v>
      </c>
      <c r="C420" s="10" t="s">
        <v>3725</v>
      </c>
      <c r="D420" s="10" t="s">
        <v>1463</v>
      </c>
      <c r="E420" s="10" t="s">
        <v>10</v>
      </c>
      <c r="F420" s="10" t="s">
        <v>251</v>
      </c>
      <c r="G420" s="10" t="s">
        <v>374</v>
      </c>
      <c r="H420" s="10" t="s">
        <v>43</v>
      </c>
      <c r="I420" s="10">
        <v>8</v>
      </c>
      <c r="J420" s="10" t="s">
        <v>966</v>
      </c>
      <c r="K420" s="10" t="s">
        <v>117</v>
      </c>
      <c r="L420" s="26">
        <v>44802</v>
      </c>
    </row>
    <row r="421" spans="1:12" x14ac:dyDescent="0.35">
      <c r="A421" s="10" t="s">
        <v>3726</v>
      </c>
      <c r="B421" s="74">
        <v>44802</v>
      </c>
      <c r="C421" s="10" t="s">
        <v>3727</v>
      </c>
      <c r="D421" s="10" t="s">
        <v>1563</v>
      </c>
      <c r="E421" s="10" t="s">
        <v>10</v>
      </c>
      <c r="F421" s="10" t="s">
        <v>285</v>
      </c>
      <c r="G421" s="10" t="s">
        <v>374</v>
      </c>
      <c r="H421" s="10" t="s">
        <v>81</v>
      </c>
      <c r="I421" s="10">
        <v>2784</v>
      </c>
      <c r="J421" s="10" t="s">
        <v>28</v>
      </c>
      <c r="K421" s="10" t="s">
        <v>10</v>
      </c>
      <c r="L421" s="26">
        <v>44802</v>
      </c>
    </row>
    <row r="422" spans="1:12" x14ac:dyDescent="0.35">
      <c r="A422" s="10" t="s">
        <v>3728</v>
      </c>
      <c r="B422" s="74">
        <v>44801</v>
      </c>
      <c r="C422" s="10" t="s">
        <v>3729</v>
      </c>
      <c r="D422" s="10" t="s">
        <v>87</v>
      </c>
      <c r="E422" s="10" t="s">
        <v>10</v>
      </c>
      <c r="F422" s="10" t="s">
        <v>233</v>
      </c>
      <c r="G422" s="10" t="s">
        <v>374</v>
      </c>
      <c r="H422" s="10" t="s">
        <v>88</v>
      </c>
      <c r="I422" s="10">
        <v>3347</v>
      </c>
      <c r="J422" s="10" t="s">
        <v>52</v>
      </c>
      <c r="K422" s="10" t="s">
        <v>10</v>
      </c>
      <c r="L422" s="26">
        <v>44802</v>
      </c>
    </row>
    <row r="425" spans="1:12" ht="18.5" x14ac:dyDescent="0.45">
      <c r="A425" s="58" t="s">
        <v>3139</v>
      </c>
      <c r="B425" s="67" t="s">
        <v>3140</v>
      </c>
      <c r="C425" s="60" t="s">
        <v>3141</v>
      </c>
      <c r="D425" s="59" t="s">
        <v>3274</v>
      </c>
      <c r="E425" s="59" t="s">
        <v>3143</v>
      </c>
      <c r="F425" s="59" t="s">
        <v>3145</v>
      </c>
      <c r="G425" s="59" t="s">
        <v>3146</v>
      </c>
      <c r="H425" s="59" t="s">
        <v>3147</v>
      </c>
      <c r="I425" s="59" t="s">
        <v>3148</v>
      </c>
      <c r="J425" s="24" t="s">
        <v>3149</v>
      </c>
      <c r="K425" s="24" t="s">
        <v>3150</v>
      </c>
      <c r="L425" s="24" t="s">
        <v>3151</v>
      </c>
    </row>
    <row r="426" spans="1:12" x14ac:dyDescent="0.35">
      <c r="A426" s="10" t="s">
        <v>3730</v>
      </c>
      <c r="B426" s="74">
        <v>44778</v>
      </c>
      <c r="C426" s="10" t="s">
        <v>3731</v>
      </c>
      <c r="D426" s="10" t="s">
        <v>12</v>
      </c>
      <c r="E426" s="10" t="s">
        <v>10</v>
      </c>
      <c r="F426" s="10" t="s">
        <v>233</v>
      </c>
      <c r="G426" s="10" t="s">
        <v>374</v>
      </c>
      <c r="H426" s="10" t="s">
        <v>43</v>
      </c>
      <c r="I426" s="10">
        <v>8</v>
      </c>
      <c r="J426" s="10" t="s">
        <v>347</v>
      </c>
      <c r="K426" s="10" t="s">
        <v>117</v>
      </c>
      <c r="L426" s="26">
        <v>44803</v>
      </c>
    </row>
    <row r="427" spans="1:12" x14ac:dyDescent="0.35">
      <c r="A427" s="10" t="s">
        <v>3732</v>
      </c>
      <c r="B427" s="74">
        <v>44802</v>
      </c>
      <c r="C427" s="10" t="s">
        <v>3733</v>
      </c>
      <c r="D427" s="10" t="s">
        <v>418</v>
      </c>
      <c r="E427" s="10" t="s">
        <v>61</v>
      </c>
      <c r="F427" s="10" t="s">
        <v>238</v>
      </c>
      <c r="G427" s="10" t="s">
        <v>374</v>
      </c>
      <c r="H427" s="10" t="s">
        <v>81</v>
      </c>
      <c r="I427" s="10">
        <v>2792</v>
      </c>
      <c r="J427" s="10" t="s">
        <v>78</v>
      </c>
      <c r="K427" s="10" t="s">
        <v>61</v>
      </c>
      <c r="L427" s="26">
        <v>44803</v>
      </c>
    </row>
    <row r="428" spans="1:12" x14ac:dyDescent="0.35">
      <c r="A428" s="10" t="s">
        <v>3734</v>
      </c>
      <c r="B428" s="74">
        <v>44802</v>
      </c>
      <c r="C428" s="10" t="s">
        <v>3735</v>
      </c>
      <c r="D428" s="10" t="s">
        <v>80</v>
      </c>
      <c r="E428" s="10" t="s">
        <v>10</v>
      </c>
      <c r="F428" s="10" t="s">
        <v>233</v>
      </c>
      <c r="G428" s="10" t="s">
        <v>374</v>
      </c>
      <c r="H428" s="10" t="s">
        <v>81</v>
      </c>
      <c r="I428" s="10">
        <v>2784</v>
      </c>
      <c r="J428" s="10" t="s">
        <v>28</v>
      </c>
      <c r="K428" s="10" t="s">
        <v>10</v>
      </c>
      <c r="L428" s="26">
        <v>44803</v>
      </c>
    </row>
    <row r="429" spans="1:12" x14ac:dyDescent="0.35">
      <c r="A429" s="10" t="s">
        <v>3736</v>
      </c>
      <c r="B429" s="74">
        <v>44802</v>
      </c>
      <c r="C429" s="10" t="s">
        <v>3737</v>
      </c>
      <c r="D429" s="10" t="s">
        <v>866</v>
      </c>
      <c r="E429" s="10" t="s">
        <v>92</v>
      </c>
      <c r="F429" s="10" t="s">
        <v>219</v>
      </c>
      <c r="G429" s="10" t="s">
        <v>374</v>
      </c>
      <c r="H429" s="10" t="s">
        <v>81</v>
      </c>
      <c r="I429" s="10">
        <v>2801</v>
      </c>
      <c r="J429" s="10" t="s">
        <v>104</v>
      </c>
      <c r="K429" s="10" t="s">
        <v>92</v>
      </c>
      <c r="L429" s="26">
        <v>44803</v>
      </c>
    </row>
    <row r="430" spans="1:12" x14ac:dyDescent="0.35">
      <c r="A430" s="10" t="s">
        <v>3738</v>
      </c>
      <c r="B430" s="74">
        <v>44802</v>
      </c>
      <c r="C430" s="10" t="s">
        <v>3739</v>
      </c>
      <c r="D430" s="10" t="s">
        <v>138</v>
      </c>
      <c r="E430" s="10" t="s">
        <v>10</v>
      </c>
      <c r="F430" s="10" t="s">
        <v>251</v>
      </c>
      <c r="G430" s="10" t="s">
        <v>374</v>
      </c>
      <c r="H430" s="10" t="s">
        <v>43</v>
      </c>
      <c r="I430" s="10">
        <v>8</v>
      </c>
      <c r="J430" s="10" t="s">
        <v>347</v>
      </c>
      <c r="K430" s="10" t="s">
        <v>117</v>
      </c>
      <c r="L430" s="26">
        <v>44803</v>
      </c>
    </row>
    <row r="437" spans="1:12" ht="18.5" x14ac:dyDescent="0.45">
      <c r="A437" s="58" t="s">
        <v>3139</v>
      </c>
      <c r="B437" s="67" t="s">
        <v>3140</v>
      </c>
      <c r="C437" s="60" t="s">
        <v>3141</v>
      </c>
      <c r="D437" s="59" t="s">
        <v>3274</v>
      </c>
      <c r="E437" s="59" t="s">
        <v>3143</v>
      </c>
      <c r="F437" s="59" t="s">
        <v>3145</v>
      </c>
      <c r="G437" s="59" t="s">
        <v>3146</v>
      </c>
      <c r="H437" s="59" t="s">
        <v>3147</v>
      </c>
      <c r="I437" s="59" t="s">
        <v>3148</v>
      </c>
      <c r="J437" s="24" t="s">
        <v>3149</v>
      </c>
      <c r="K437" s="24" t="s">
        <v>3150</v>
      </c>
      <c r="L437" s="24" t="s">
        <v>3151</v>
      </c>
    </row>
    <row r="438" spans="1:12" ht="15" customHeight="1" x14ac:dyDescent="0.35">
      <c r="A438" s="10" t="s">
        <v>3635</v>
      </c>
      <c r="B438" s="74">
        <v>44791</v>
      </c>
      <c r="C438" s="10" t="s">
        <v>3636</v>
      </c>
      <c r="D438" s="10" t="s">
        <v>3637</v>
      </c>
      <c r="E438" s="10" t="s">
        <v>61</v>
      </c>
      <c r="F438" s="10" t="s">
        <v>369</v>
      </c>
      <c r="G438" s="10" t="s">
        <v>374</v>
      </c>
      <c r="H438" s="10" t="s">
        <v>43</v>
      </c>
      <c r="I438" s="10">
        <v>8</v>
      </c>
      <c r="J438" s="10" t="s">
        <v>855</v>
      </c>
      <c r="K438" s="10" t="s">
        <v>117</v>
      </c>
      <c r="L438" s="26">
        <v>44818</v>
      </c>
    </row>
    <row r="439" spans="1:12" x14ac:dyDescent="0.35">
      <c r="A439" s="10" t="s">
        <v>3656</v>
      </c>
      <c r="B439" s="74">
        <v>44796</v>
      </c>
      <c r="C439" s="10" t="s">
        <v>3657</v>
      </c>
      <c r="D439" s="10" t="s">
        <v>1697</v>
      </c>
      <c r="E439" s="10" t="s">
        <v>61</v>
      </c>
      <c r="F439" s="10" t="s">
        <v>435</v>
      </c>
      <c r="G439" s="10" t="s">
        <v>374</v>
      </c>
      <c r="H439" s="10" t="s">
        <v>81</v>
      </c>
      <c r="I439" s="10">
        <v>8</v>
      </c>
      <c r="J439" s="10" t="s">
        <v>2526</v>
      </c>
      <c r="K439" s="10" t="s">
        <v>117</v>
      </c>
      <c r="L439" s="26">
        <v>44818</v>
      </c>
    </row>
    <row r="440" spans="1:12" x14ac:dyDescent="0.35">
      <c r="A440" s="10" t="s">
        <v>3740</v>
      </c>
      <c r="B440" s="74">
        <v>44807</v>
      </c>
      <c r="C440" s="10" t="s">
        <v>995</v>
      </c>
      <c r="D440" s="10" t="s">
        <v>182</v>
      </c>
      <c r="E440" s="10" t="s">
        <v>10</v>
      </c>
      <c r="F440" s="10" t="s">
        <v>255</v>
      </c>
      <c r="G440" s="10" t="s">
        <v>374</v>
      </c>
      <c r="H440" s="10" t="e">
        <v>#N/A</v>
      </c>
      <c r="I440" s="10">
        <v>0</v>
      </c>
      <c r="J440" s="10" t="e">
        <v>#N/A</v>
      </c>
      <c r="K440" s="10" t="e">
        <v>#N/A</v>
      </c>
      <c r="L440" s="26">
        <v>44818</v>
      </c>
    </row>
    <row r="441" spans="1:12" x14ac:dyDescent="0.35">
      <c r="A441" s="10" t="s">
        <v>3741</v>
      </c>
      <c r="B441" s="74">
        <v>44816</v>
      </c>
      <c r="C441" s="10" t="s">
        <v>3742</v>
      </c>
      <c r="D441" s="10" t="s">
        <v>48</v>
      </c>
      <c r="E441" s="10" t="s">
        <v>10</v>
      </c>
      <c r="F441" s="10" t="s">
        <v>468</v>
      </c>
      <c r="G441" s="10" t="s">
        <v>374</v>
      </c>
      <c r="H441" s="10" t="s">
        <v>49</v>
      </c>
      <c r="I441" s="10">
        <v>0</v>
      </c>
      <c r="J441" s="10" t="e">
        <v>#N/A</v>
      </c>
      <c r="K441" s="10" t="e">
        <v>#N/A</v>
      </c>
      <c r="L441" s="26">
        <v>44818</v>
      </c>
    </row>
    <row r="442" spans="1:12" x14ac:dyDescent="0.35">
      <c r="A442" s="10" t="s">
        <v>3743</v>
      </c>
      <c r="B442" s="74">
        <v>44817</v>
      </c>
      <c r="C442" s="10" t="s">
        <v>3744</v>
      </c>
      <c r="D442" s="10" t="s">
        <v>42</v>
      </c>
      <c r="E442" s="10" t="s">
        <v>61</v>
      </c>
      <c r="F442" s="10" t="s">
        <v>291</v>
      </c>
      <c r="G442" s="10" t="s">
        <v>374</v>
      </c>
      <c r="H442" s="10" t="s">
        <v>43</v>
      </c>
      <c r="I442" s="10">
        <v>0</v>
      </c>
      <c r="J442" s="10" t="e">
        <v>#N/A</v>
      </c>
      <c r="K442" s="10" t="e">
        <v>#N/A</v>
      </c>
      <c r="L442" s="26">
        <v>44818</v>
      </c>
    </row>
    <row r="443" spans="1:12" x14ac:dyDescent="0.35">
      <c r="A443" s="10" t="s">
        <v>3745</v>
      </c>
      <c r="B443" s="74">
        <v>44817</v>
      </c>
      <c r="C443" s="10" t="s">
        <v>1268</v>
      </c>
      <c r="D443" s="10" t="s">
        <v>1269</v>
      </c>
      <c r="E443" s="10" t="s">
        <v>10</v>
      </c>
      <c r="F443" s="10" t="s">
        <v>382</v>
      </c>
      <c r="G443" s="10" t="s">
        <v>374</v>
      </c>
      <c r="H443" s="10" t="s">
        <v>81</v>
      </c>
      <c r="I443" s="10">
        <v>0</v>
      </c>
      <c r="J443" s="10" t="e">
        <v>#N/A</v>
      </c>
      <c r="K443" s="10" t="e">
        <v>#N/A</v>
      </c>
      <c r="L443" s="26">
        <v>44818</v>
      </c>
    </row>
    <row r="445" spans="1:12" ht="18.5" x14ac:dyDescent="0.45">
      <c r="A445" s="58" t="s">
        <v>3139</v>
      </c>
      <c r="B445" s="67" t="s">
        <v>3140</v>
      </c>
      <c r="C445" s="60" t="s">
        <v>3141</v>
      </c>
      <c r="D445" s="59" t="s">
        <v>3274</v>
      </c>
      <c r="E445" s="59" t="s">
        <v>3143</v>
      </c>
      <c r="F445" s="59" t="s">
        <v>3145</v>
      </c>
      <c r="G445" s="59" t="s">
        <v>3146</v>
      </c>
      <c r="H445" s="59" t="s">
        <v>3147</v>
      </c>
      <c r="I445" s="59" t="s">
        <v>3148</v>
      </c>
      <c r="J445" s="24" t="s">
        <v>3149</v>
      </c>
      <c r="K445" s="24" t="s">
        <v>3150</v>
      </c>
      <c r="L445" s="24" t="s">
        <v>3151</v>
      </c>
    </row>
    <row r="446" spans="1:12" x14ac:dyDescent="0.35">
      <c r="A446" s="10" t="s">
        <v>3746</v>
      </c>
      <c r="B446" s="74">
        <v>44817</v>
      </c>
      <c r="C446" s="10" t="s">
        <v>3127</v>
      </c>
      <c r="D446" s="10" t="s">
        <v>907</v>
      </c>
      <c r="E446" s="10" t="s">
        <v>61</v>
      </c>
      <c r="F446" s="10" t="s">
        <v>233</v>
      </c>
      <c r="G446" s="10" t="s">
        <v>374</v>
      </c>
      <c r="H446" s="10" t="s">
        <v>81</v>
      </c>
      <c r="I446" s="10">
        <v>0</v>
      </c>
      <c r="J446" s="10" t="e">
        <v>#N/A</v>
      </c>
      <c r="K446" s="10" t="e">
        <v>#N/A</v>
      </c>
      <c r="L446" s="26">
        <v>44819</v>
      </c>
    </row>
    <row r="447" spans="1:12" x14ac:dyDescent="0.35">
      <c r="A447" s="10" t="s">
        <v>3745</v>
      </c>
      <c r="B447" s="74">
        <v>44817</v>
      </c>
      <c r="C447" s="10" t="s">
        <v>1268</v>
      </c>
      <c r="D447" s="10" t="s">
        <v>1269</v>
      </c>
      <c r="E447" s="10" t="s">
        <v>10</v>
      </c>
      <c r="F447" s="10" t="s">
        <v>382</v>
      </c>
      <c r="G447" s="10" t="s">
        <v>374</v>
      </c>
      <c r="H447" s="10" t="s">
        <v>81</v>
      </c>
      <c r="I447" s="10">
        <v>0</v>
      </c>
      <c r="J447" s="10" t="e">
        <v>#N/A</v>
      </c>
      <c r="K447" s="10" t="e">
        <v>#N/A</v>
      </c>
      <c r="L447" s="26">
        <v>44819</v>
      </c>
    </row>
    <row r="448" spans="1:12" x14ac:dyDescent="0.35">
      <c r="A448" s="10" t="s">
        <v>3747</v>
      </c>
      <c r="B448" s="74">
        <v>44817</v>
      </c>
      <c r="C448" s="10" t="s">
        <v>3748</v>
      </c>
      <c r="D448" s="10" t="s">
        <v>3749</v>
      </c>
      <c r="E448" s="10" t="s">
        <v>10</v>
      </c>
      <c r="F448" s="10" t="s">
        <v>369</v>
      </c>
      <c r="G448" s="10" t="s">
        <v>309</v>
      </c>
      <c r="H448" s="10" t="s">
        <v>43</v>
      </c>
      <c r="I448" s="10">
        <v>0</v>
      </c>
      <c r="J448" s="10" t="e">
        <v>#N/A</v>
      </c>
      <c r="K448" s="10" t="e">
        <v>#N/A</v>
      </c>
      <c r="L448" s="26">
        <v>44819</v>
      </c>
    </row>
    <row r="449" spans="1:13" x14ac:dyDescent="0.35">
      <c r="A449" s="10" t="s">
        <v>3750</v>
      </c>
      <c r="B449" s="74">
        <v>44818</v>
      </c>
      <c r="C449" s="10" t="s">
        <v>241</v>
      </c>
      <c r="D449" s="10" t="s">
        <v>42</v>
      </c>
      <c r="E449" s="10" t="s">
        <v>61</v>
      </c>
      <c r="F449" s="10" t="s">
        <v>233</v>
      </c>
      <c r="G449" s="10" t="s">
        <v>374</v>
      </c>
      <c r="H449" s="10" t="s">
        <v>43</v>
      </c>
      <c r="I449" s="10">
        <v>2792</v>
      </c>
      <c r="J449" s="10" t="s">
        <v>78</v>
      </c>
      <c r="K449" s="10" t="s">
        <v>61</v>
      </c>
      <c r="L449" s="26">
        <v>44819</v>
      </c>
    </row>
    <row r="450" spans="1:13" x14ac:dyDescent="0.35">
      <c r="A450" s="10" t="s">
        <v>3751</v>
      </c>
      <c r="B450" s="74">
        <v>44818</v>
      </c>
      <c r="C450" s="10" t="s">
        <v>3752</v>
      </c>
      <c r="D450" s="10" t="s">
        <v>42</v>
      </c>
      <c r="E450" s="10" t="s">
        <v>61</v>
      </c>
      <c r="F450" s="10" t="s">
        <v>233</v>
      </c>
      <c r="G450" s="10" t="s">
        <v>374</v>
      </c>
      <c r="H450" s="10" t="s">
        <v>43</v>
      </c>
      <c r="I450" s="10">
        <v>2792</v>
      </c>
      <c r="J450" s="10" t="s">
        <v>78</v>
      </c>
      <c r="K450" s="10" t="s">
        <v>61</v>
      </c>
      <c r="L450" s="26">
        <v>44819</v>
      </c>
    </row>
    <row r="451" spans="1:13" x14ac:dyDescent="0.35">
      <c r="A451" s="10" t="s">
        <v>3753</v>
      </c>
      <c r="B451" s="74">
        <v>44818</v>
      </c>
      <c r="C451" s="10" t="s">
        <v>3754</v>
      </c>
      <c r="D451" s="10" t="s">
        <v>3755</v>
      </c>
      <c r="E451" s="10" t="s">
        <v>92</v>
      </c>
      <c r="F451" s="10" t="s">
        <v>233</v>
      </c>
      <c r="G451" s="10" t="s">
        <v>374</v>
      </c>
      <c r="H451" s="10" t="s">
        <v>88</v>
      </c>
      <c r="I451" s="10">
        <v>2800</v>
      </c>
      <c r="J451" s="10" t="s">
        <v>98</v>
      </c>
      <c r="K451" s="10" t="s">
        <v>92</v>
      </c>
      <c r="L451" s="26">
        <v>44819</v>
      </c>
    </row>
    <row r="452" spans="1:13" x14ac:dyDescent="0.35">
      <c r="A452" s="10" t="s">
        <v>3756</v>
      </c>
      <c r="B452" s="74">
        <v>44818</v>
      </c>
      <c r="C452" s="10" t="s">
        <v>3757</v>
      </c>
      <c r="D452" s="10" t="s">
        <v>3755</v>
      </c>
      <c r="E452" s="10" t="s">
        <v>92</v>
      </c>
      <c r="F452" s="10" t="s">
        <v>233</v>
      </c>
      <c r="G452" s="10" t="s">
        <v>374</v>
      </c>
      <c r="H452" s="10" t="s">
        <v>88</v>
      </c>
      <c r="I452" s="10">
        <v>2800</v>
      </c>
      <c r="J452" s="10" t="s">
        <v>98</v>
      </c>
      <c r="K452" s="10" t="s">
        <v>92</v>
      </c>
      <c r="L452" s="26">
        <v>44819</v>
      </c>
    </row>
    <row r="453" spans="1:13" x14ac:dyDescent="0.35">
      <c r="A453" s="10" t="s">
        <v>3656</v>
      </c>
      <c r="B453" s="74">
        <v>44796</v>
      </c>
      <c r="C453" s="10" t="s">
        <v>3657</v>
      </c>
      <c r="D453" s="10" t="s">
        <v>1697</v>
      </c>
      <c r="E453" s="10" t="s">
        <v>61</v>
      </c>
      <c r="F453" s="10" t="s">
        <v>435</v>
      </c>
      <c r="G453" s="10" t="s">
        <v>374</v>
      </c>
      <c r="H453" s="10" t="s">
        <v>81</v>
      </c>
      <c r="I453" s="10">
        <v>8</v>
      </c>
      <c r="J453" s="10" t="s">
        <v>2526</v>
      </c>
      <c r="K453" s="10" t="s">
        <v>117</v>
      </c>
      <c r="L453" s="26">
        <v>44819</v>
      </c>
    </row>
    <row r="455" spans="1:13" ht="18.5" x14ac:dyDescent="0.45">
      <c r="A455" s="58" t="s">
        <v>3139</v>
      </c>
      <c r="B455" s="67" t="s">
        <v>3140</v>
      </c>
      <c r="C455" s="60" t="s">
        <v>3141</v>
      </c>
      <c r="D455" s="59" t="s">
        <v>3274</v>
      </c>
      <c r="E455" s="59" t="s">
        <v>3143</v>
      </c>
      <c r="F455" s="59" t="s">
        <v>3145</v>
      </c>
      <c r="G455" s="59" t="s">
        <v>3146</v>
      </c>
      <c r="H455" s="59" t="s">
        <v>3147</v>
      </c>
      <c r="I455" s="59" t="s">
        <v>3148</v>
      </c>
      <c r="J455" s="24" t="s">
        <v>3149</v>
      </c>
      <c r="K455" s="24" t="s">
        <v>3150</v>
      </c>
      <c r="L455" s="24" t="s">
        <v>3151</v>
      </c>
      <c r="M455" s="26" t="s">
        <v>3152</v>
      </c>
    </row>
    <row r="456" spans="1:13" x14ac:dyDescent="0.35">
      <c r="A456" s="10" t="s">
        <v>3758</v>
      </c>
      <c r="B456" s="50">
        <v>44494</v>
      </c>
      <c r="C456" s="10" t="s">
        <v>3759</v>
      </c>
      <c r="D456" s="10" t="s">
        <v>30</v>
      </c>
      <c r="E456" s="10" t="s">
        <v>92</v>
      </c>
      <c r="F456" s="10" t="s">
        <v>251</v>
      </c>
      <c r="G456" s="10" t="s">
        <v>374</v>
      </c>
      <c r="H456" s="10" t="s">
        <v>31</v>
      </c>
      <c r="I456" s="10">
        <v>0</v>
      </c>
      <c r="J456" s="10" t="e">
        <v>#N/A</v>
      </c>
      <c r="K456" s="10" t="e">
        <v>#N/A</v>
      </c>
      <c r="L456" s="26">
        <v>44823</v>
      </c>
      <c r="M456" s="26">
        <v>0</v>
      </c>
    </row>
    <row r="457" spans="1:13" x14ac:dyDescent="0.35">
      <c r="A457" s="10" t="s">
        <v>3760</v>
      </c>
      <c r="B457" s="74">
        <v>44812</v>
      </c>
      <c r="C457" s="10" t="s">
        <v>3761</v>
      </c>
      <c r="D457" s="10" t="s">
        <v>2088</v>
      </c>
      <c r="E457" s="10" t="s">
        <v>92</v>
      </c>
      <c r="F457" s="10" t="s">
        <v>468</v>
      </c>
      <c r="G457" s="10" t="s">
        <v>374</v>
      </c>
      <c r="H457" s="10" t="s">
        <v>55</v>
      </c>
      <c r="I457" s="10">
        <v>3346</v>
      </c>
      <c r="J457" s="10" t="s">
        <v>110</v>
      </c>
      <c r="K457" s="10" t="s">
        <v>92</v>
      </c>
      <c r="L457" s="26">
        <v>44823</v>
      </c>
      <c r="M457" s="26">
        <v>0</v>
      </c>
    </row>
    <row r="458" spans="1:13" x14ac:dyDescent="0.35">
      <c r="A458" s="10" t="s">
        <v>3762</v>
      </c>
      <c r="B458" s="74">
        <v>44812</v>
      </c>
      <c r="C458" s="10" t="s">
        <v>3763</v>
      </c>
      <c r="D458" s="10" t="s">
        <v>3764</v>
      </c>
      <c r="E458" s="10" t="s">
        <v>61</v>
      </c>
      <c r="F458" s="10" t="s">
        <v>344</v>
      </c>
      <c r="G458" s="10" t="s">
        <v>374</v>
      </c>
      <c r="H458" s="10" t="s">
        <v>31</v>
      </c>
      <c r="I458" s="10">
        <v>8</v>
      </c>
      <c r="J458" s="10" t="s">
        <v>855</v>
      </c>
      <c r="K458" s="10" t="s">
        <v>117</v>
      </c>
      <c r="L458" s="26">
        <v>44823</v>
      </c>
      <c r="M458" s="26">
        <v>0</v>
      </c>
    </row>
    <row r="459" spans="1:13" x14ac:dyDescent="0.35">
      <c r="A459" s="10" t="s">
        <v>3765</v>
      </c>
      <c r="B459" s="74">
        <v>44823</v>
      </c>
      <c r="C459" s="10" t="s">
        <v>1118</v>
      </c>
      <c r="D459" s="10" t="s">
        <v>1119</v>
      </c>
      <c r="E459" s="10" t="s">
        <v>10</v>
      </c>
      <c r="F459" s="10" t="s">
        <v>287</v>
      </c>
      <c r="G459" s="10" t="s">
        <v>309</v>
      </c>
      <c r="H459" s="10" t="s">
        <v>64</v>
      </c>
      <c r="I459" s="10">
        <v>0</v>
      </c>
      <c r="J459" s="10" t="e">
        <v>#N/A</v>
      </c>
      <c r="K459" s="10" t="e">
        <v>#N/A</v>
      </c>
      <c r="L459" s="26">
        <v>44823</v>
      </c>
      <c r="M459" s="26">
        <v>0</v>
      </c>
    </row>
    <row r="460" spans="1:13" x14ac:dyDescent="0.35">
      <c r="A460" s="10">
        <v>13061901</v>
      </c>
      <c r="B460" s="50">
        <v>44798</v>
      </c>
      <c r="C460" s="10" t="s">
        <v>3766</v>
      </c>
      <c r="D460" s="10" t="s">
        <v>3767</v>
      </c>
      <c r="E460" s="10" t="s">
        <v>10</v>
      </c>
      <c r="F460" s="10" t="s">
        <v>344</v>
      </c>
      <c r="G460" s="10" t="s">
        <v>374</v>
      </c>
      <c r="H460" s="10" t="s">
        <v>31</v>
      </c>
      <c r="I460" s="10">
        <v>2782</v>
      </c>
      <c r="J460" s="10" t="s">
        <v>16</v>
      </c>
      <c r="K460" s="10" t="s">
        <v>10</v>
      </c>
      <c r="L460" s="26">
        <v>44799</v>
      </c>
      <c r="M460" s="26">
        <v>44823</v>
      </c>
    </row>
    <row r="461" spans="1:13" x14ac:dyDescent="0.35">
      <c r="A461" s="10" t="s">
        <v>3741</v>
      </c>
      <c r="B461" s="74">
        <v>44816</v>
      </c>
      <c r="C461" s="10" t="s">
        <v>3742</v>
      </c>
      <c r="D461" s="10" t="s">
        <v>48</v>
      </c>
      <c r="E461" s="10" t="s">
        <v>10</v>
      </c>
      <c r="F461" s="10" t="s">
        <v>468</v>
      </c>
      <c r="G461" s="10" t="s">
        <v>374</v>
      </c>
      <c r="H461" s="10" t="s">
        <v>49</v>
      </c>
      <c r="I461" s="10">
        <v>0</v>
      </c>
      <c r="J461" s="10" t="e">
        <v>#N/A</v>
      </c>
      <c r="K461" s="10" t="e">
        <v>#N/A</v>
      </c>
      <c r="L461" s="26">
        <v>44818</v>
      </c>
      <c r="M461" s="26">
        <v>44823</v>
      </c>
    </row>
    <row r="463" spans="1:13" ht="18.5" x14ac:dyDescent="0.45">
      <c r="A463" s="58" t="s">
        <v>3139</v>
      </c>
      <c r="B463" s="67" t="s">
        <v>3140</v>
      </c>
      <c r="C463" s="60" t="s">
        <v>3141</v>
      </c>
      <c r="D463" s="59" t="s">
        <v>3274</v>
      </c>
      <c r="E463" s="59" t="s">
        <v>3143</v>
      </c>
      <c r="F463" s="59" t="s">
        <v>3145</v>
      </c>
      <c r="G463" s="59" t="s">
        <v>3146</v>
      </c>
      <c r="H463" s="59" t="s">
        <v>3147</v>
      </c>
      <c r="I463" s="59" t="s">
        <v>3148</v>
      </c>
      <c r="J463" s="24" t="s">
        <v>3149</v>
      </c>
      <c r="K463" s="24" t="s">
        <v>3150</v>
      </c>
      <c r="L463" s="24" t="s">
        <v>3151</v>
      </c>
      <c r="M463" s="26" t="s">
        <v>3152</v>
      </c>
    </row>
    <row r="464" spans="1:13" x14ac:dyDescent="0.35">
      <c r="A464" s="10" t="s">
        <v>3768</v>
      </c>
      <c r="B464" s="50">
        <v>44749</v>
      </c>
      <c r="C464" s="10" t="s">
        <v>3769</v>
      </c>
      <c r="D464" s="10" t="s">
        <v>133</v>
      </c>
      <c r="E464" s="10" t="s">
        <v>10</v>
      </c>
      <c r="F464" s="10" t="s">
        <v>369</v>
      </c>
      <c r="G464" s="10" t="s">
        <v>374</v>
      </c>
      <c r="H464" s="10" t="s">
        <v>43</v>
      </c>
      <c r="I464" s="10">
        <v>8</v>
      </c>
      <c r="J464" s="10" t="s">
        <v>116</v>
      </c>
      <c r="K464" s="10" t="s">
        <v>117</v>
      </c>
      <c r="L464" s="26">
        <v>44824</v>
      </c>
    </row>
    <row r="465" spans="1:13" x14ac:dyDescent="0.35">
      <c r="A465" s="10" t="s">
        <v>3770</v>
      </c>
      <c r="B465" s="74">
        <v>44814</v>
      </c>
      <c r="C465" s="10" t="s">
        <v>3771</v>
      </c>
      <c r="D465" s="10" t="s">
        <v>163</v>
      </c>
      <c r="E465" s="10" t="s">
        <v>10</v>
      </c>
      <c r="F465" s="10" t="s">
        <v>233</v>
      </c>
      <c r="G465" s="10" t="s">
        <v>374</v>
      </c>
      <c r="H465" s="10" t="s">
        <v>43</v>
      </c>
      <c r="I465" s="10">
        <v>3347</v>
      </c>
      <c r="J465" s="10" t="s">
        <v>52</v>
      </c>
      <c r="K465" s="10" t="s">
        <v>10</v>
      </c>
      <c r="L465" s="26">
        <v>44824</v>
      </c>
    </row>
    <row r="466" spans="1:13" x14ac:dyDescent="0.35">
      <c r="A466" s="10" t="s">
        <v>3772</v>
      </c>
      <c r="B466" s="74">
        <v>44820</v>
      </c>
      <c r="C466" s="10" t="s">
        <v>3773</v>
      </c>
      <c r="D466" s="10" t="s">
        <v>63</v>
      </c>
      <c r="E466" s="10" t="s">
        <v>61</v>
      </c>
      <c r="F466" s="10" t="s">
        <v>291</v>
      </c>
      <c r="G466" s="10" t="s">
        <v>374</v>
      </c>
      <c r="H466" s="10" t="s">
        <v>64</v>
      </c>
      <c r="I466" s="10">
        <v>2792</v>
      </c>
      <c r="J466" s="10" t="s">
        <v>78</v>
      </c>
      <c r="K466" s="10" t="s">
        <v>61</v>
      </c>
      <c r="L466" s="26">
        <v>44824</v>
      </c>
    </row>
    <row r="467" spans="1:13" x14ac:dyDescent="0.35">
      <c r="A467" s="10" t="s">
        <v>3774</v>
      </c>
      <c r="B467" s="74">
        <v>44823</v>
      </c>
      <c r="C467" s="10" t="s">
        <v>3775</v>
      </c>
      <c r="D467" s="10" t="s">
        <v>133</v>
      </c>
      <c r="E467" s="10" t="s">
        <v>10</v>
      </c>
      <c r="F467" s="10" t="s">
        <v>291</v>
      </c>
      <c r="G467" s="10" t="s">
        <v>374</v>
      </c>
      <c r="H467" s="10" t="s">
        <v>43</v>
      </c>
      <c r="I467" s="10">
        <v>8</v>
      </c>
      <c r="J467" s="10" t="s">
        <v>116</v>
      </c>
      <c r="K467" s="10" t="s">
        <v>117</v>
      </c>
      <c r="L467" s="26">
        <v>44824</v>
      </c>
    </row>
    <row r="468" spans="1:13" x14ac:dyDescent="0.35">
      <c r="A468" s="10" t="s">
        <v>3776</v>
      </c>
      <c r="B468" s="50">
        <v>44676</v>
      </c>
      <c r="C468" s="10" t="s">
        <v>3777</v>
      </c>
      <c r="D468" s="10" t="s">
        <v>404</v>
      </c>
      <c r="E468" s="10" t="s">
        <v>10</v>
      </c>
      <c r="F468" s="10" t="s">
        <v>369</v>
      </c>
      <c r="G468" s="10" t="s">
        <v>309</v>
      </c>
      <c r="H468" s="10" t="s">
        <v>64</v>
      </c>
      <c r="I468" s="10">
        <v>8</v>
      </c>
      <c r="J468" s="10" t="s">
        <v>116</v>
      </c>
      <c r="K468" s="10" t="s">
        <v>117</v>
      </c>
      <c r="L468" s="26">
        <v>44677</v>
      </c>
      <c r="M468" s="26">
        <v>44824</v>
      </c>
    </row>
    <row r="471" spans="1:13" ht="18.5" x14ac:dyDescent="0.45">
      <c r="A471" s="58" t="s">
        <v>3139</v>
      </c>
      <c r="B471" s="67" t="s">
        <v>3140</v>
      </c>
      <c r="C471" s="60" t="s">
        <v>3141</v>
      </c>
      <c r="D471" s="59" t="s">
        <v>3274</v>
      </c>
      <c r="E471" s="59" t="s">
        <v>3143</v>
      </c>
      <c r="F471" s="59" t="s">
        <v>3145</v>
      </c>
      <c r="G471" s="59" t="s">
        <v>3146</v>
      </c>
      <c r="H471" s="59" t="s">
        <v>3147</v>
      </c>
      <c r="I471" s="59" t="s">
        <v>3148</v>
      </c>
      <c r="J471" s="24" t="s">
        <v>3149</v>
      </c>
      <c r="K471" s="24" t="s">
        <v>3150</v>
      </c>
      <c r="L471" s="24" t="s">
        <v>3151</v>
      </c>
      <c r="M471" s="26" t="s">
        <v>3152</v>
      </c>
    </row>
    <row r="472" spans="1:13" x14ac:dyDescent="0.35">
      <c r="A472" s="10" t="s">
        <v>3772</v>
      </c>
      <c r="B472" s="74">
        <v>44820</v>
      </c>
      <c r="C472" s="10" t="s">
        <v>3773</v>
      </c>
      <c r="D472" s="10" t="s">
        <v>63</v>
      </c>
      <c r="E472" s="10" t="s">
        <v>61</v>
      </c>
      <c r="F472" s="10" t="s">
        <v>291</v>
      </c>
      <c r="G472" s="10" t="s">
        <v>374</v>
      </c>
      <c r="H472" s="10" t="s">
        <v>64</v>
      </c>
      <c r="I472" s="10">
        <v>2792</v>
      </c>
      <c r="J472" s="10" t="s">
        <v>78</v>
      </c>
      <c r="K472" s="10" t="s">
        <v>61</v>
      </c>
      <c r="L472" s="26">
        <v>44825</v>
      </c>
      <c r="M472" s="26">
        <v>0</v>
      </c>
    </row>
    <row r="473" spans="1:13" x14ac:dyDescent="0.35">
      <c r="A473" s="10" t="s">
        <v>3778</v>
      </c>
      <c r="B473" s="74">
        <v>44817</v>
      </c>
      <c r="C473" s="10" t="s">
        <v>3779</v>
      </c>
      <c r="D473" s="10" t="s">
        <v>3780</v>
      </c>
      <c r="E473" s="10" t="s">
        <v>10</v>
      </c>
      <c r="F473" s="10" t="s">
        <v>468</v>
      </c>
      <c r="G473" s="10" t="s">
        <v>374</v>
      </c>
      <c r="H473" s="10" t="s">
        <v>49</v>
      </c>
      <c r="I473" s="10">
        <v>2784</v>
      </c>
      <c r="J473" s="10" t="s">
        <v>28</v>
      </c>
      <c r="K473" s="10" t="s">
        <v>10</v>
      </c>
      <c r="L473" s="26">
        <v>44825</v>
      </c>
    </row>
    <row r="475" spans="1:13" ht="18.5" x14ac:dyDescent="0.45">
      <c r="A475" s="58" t="s">
        <v>3139</v>
      </c>
      <c r="B475" s="67" t="s">
        <v>3140</v>
      </c>
      <c r="C475" s="60" t="s">
        <v>3141</v>
      </c>
      <c r="D475" s="59" t="s">
        <v>3274</v>
      </c>
      <c r="E475" s="59" t="s">
        <v>3143</v>
      </c>
      <c r="F475" s="59" t="s">
        <v>3145</v>
      </c>
      <c r="G475" s="59" t="s">
        <v>3146</v>
      </c>
      <c r="H475" s="59" t="s">
        <v>3147</v>
      </c>
      <c r="I475" s="59" t="s">
        <v>3148</v>
      </c>
      <c r="J475" s="24" t="s">
        <v>3149</v>
      </c>
      <c r="K475" s="24" t="s">
        <v>3150</v>
      </c>
      <c r="L475" s="24" t="s">
        <v>3151</v>
      </c>
      <c r="M475" s="26" t="s">
        <v>3152</v>
      </c>
    </row>
    <row r="476" spans="1:13" x14ac:dyDescent="0.35">
      <c r="A476" s="10" t="s">
        <v>3781</v>
      </c>
      <c r="B476" s="74">
        <v>44824</v>
      </c>
      <c r="C476" s="10" t="s">
        <v>3782</v>
      </c>
      <c r="D476" s="10" t="s">
        <v>1069</v>
      </c>
      <c r="E476" s="10" t="s">
        <v>92</v>
      </c>
      <c r="F476" s="10" t="s">
        <v>468</v>
      </c>
      <c r="G476" s="10" t="s">
        <v>374</v>
      </c>
      <c r="H476" s="10" t="s">
        <v>55</v>
      </c>
      <c r="I476" s="10">
        <v>0</v>
      </c>
      <c r="J476" s="10" t="e">
        <v>#N/A</v>
      </c>
      <c r="K476" s="10" t="e">
        <v>#N/A</v>
      </c>
      <c r="L476" s="26">
        <v>44826</v>
      </c>
      <c r="M476" s="26">
        <v>0</v>
      </c>
    </row>
    <row r="477" spans="1:13" x14ac:dyDescent="0.35">
      <c r="A477" s="10" t="s">
        <v>3783</v>
      </c>
      <c r="B477" s="74">
        <v>44825</v>
      </c>
      <c r="C477" s="10" t="s">
        <v>1702</v>
      </c>
      <c r="D477" s="10" t="s">
        <v>1703</v>
      </c>
      <c r="E477" s="10" t="s">
        <v>92</v>
      </c>
      <c r="F477" s="10" t="s">
        <v>263</v>
      </c>
      <c r="G477" s="10" t="s">
        <v>374</v>
      </c>
      <c r="H477" s="10" t="s">
        <v>43</v>
      </c>
      <c r="I477" s="10">
        <v>0</v>
      </c>
      <c r="J477" s="10" t="e">
        <v>#N/A</v>
      </c>
      <c r="K477" s="10" t="e">
        <v>#N/A</v>
      </c>
      <c r="L477" s="26">
        <v>44826</v>
      </c>
      <c r="M477" s="26">
        <v>0</v>
      </c>
    </row>
    <row r="478" spans="1:13" x14ac:dyDescent="0.35">
      <c r="A478" s="10" t="s">
        <v>3784</v>
      </c>
      <c r="B478" s="74">
        <v>44825</v>
      </c>
      <c r="C478" s="10" t="s">
        <v>3785</v>
      </c>
      <c r="D478" s="10" t="s">
        <v>30</v>
      </c>
      <c r="E478" s="10" t="s">
        <v>10</v>
      </c>
      <c r="F478" s="10" t="s">
        <v>233</v>
      </c>
      <c r="G478" s="10" t="s">
        <v>374</v>
      </c>
      <c r="H478" s="10" t="s">
        <v>31</v>
      </c>
      <c r="I478" s="10">
        <v>0</v>
      </c>
      <c r="J478" s="10" t="e">
        <v>#N/A</v>
      </c>
      <c r="K478" s="10" t="e">
        <v>#N/A</v>
      </c>
      <c r="L478" s="26">
        <v>44826</v>
      </c>
      <c r="M478" s="26">
        <v>0</v>
      </c>
    </row>
    <row r="479" spans="1:13" x14ac:dyDescent="0.35">
      <c r="A479" s="10" t="s">
        <v>3786</v>
      </c>
      <c r="B479" s="74">
        <v>44825</v>
      </c>
      <c r="C479" s="10" t="s">
        <v>3787</v>
      </c>
      <c r="D479" s="10" t="s">
        <v>632</v>
      </c>
      <c r="E479" s="10" t="s">
        <v>92</v>
      </c>
      <c r="F479" s="10" t="s">
        <v>697</v>
      </c>
      <c r="G479" s="10" t="s">
        <v>374</v>
      </c>
      <c r="H479" s="10" t="s">
        <v>81</v>
      </c>
      <c r="I479" s="10">
        <v>0</v>
      </c>
      <c r="J479" s="10" t="e">
        <v>#N/A</v>
      </c>
      <c r="K479" s="10" t="e">
        <v>#N/A</v>
      </c>
      <c r="L479" s="26">
        <v>44826</v>
      </c>
      <c r="M479" s="26">
        <v>0</v>
      </c>
    </row>
    <row r="480" spans="1:13" x14ac:dyDescent="0.35">
      <c r="A480" s="10" t="s">
        <v>3788</v>
      </c>
      <c r="B480" s="74">
        <v>44826</v>
      </c>
      <c r="C480" s="10" t="s">
        <v>3789</v>
      </c>
      <c r="D480" s="10" t="s">
        <v>1576</v>
      </c>
      <c r="E480" s="10" t="s">
        <v>92</v>
      </c>
      <c r="F480" s="10" t="s">
        <v>285</v>
      </c>
      <c r="G480" s="10" t="s">
        <v>374</v>
      </c>
      <c r="H480" s="10" t="s">
        <v>81</v>
      </c>
      <c r="I480" s="10">
        <v>0</v>
      </c>
      <c r="J480" s="10" t="e">
        <v>#N/A</v>
      </c>
      <c r="K480" s="10" t="e">
        <v>#N/A</v>
      </c>
      <c r="L480" s="26">
        <v>44826</v>
      </c>
      <c r="M480" s="26">
        <v>0</v>
      </c>
    </row>
    <row r="481" spans="1:13" x14ac:dyDescent="0.35">
      <c r="A481" s="10" t="s">
        <v>3772</v>
      </c>
      <c r="B481" s="74">
        <v>44820</v>
      </c>
      <c r="C481" s="10" t="s">
        <v>3773</v>
      </c>
      <c r="D481" s="10" t="s">
        <v>63</v>
      </c>
      <c r="E481" s="10" t="s">
        <v>61</v>
      </c>
      <c r="F481" s="10" t="s">
        <v>291</v>
      </c>
      <c r="G481" s="10" t="s">
        <v>309</v>
      </c>
      <c r="H481" s="10" t="s">
        <v>64</v>
      </c>
      <c r="I481" s="10">
        <v>2792</v>
      </c>
      <c r="J481" s="10" t="s">
        <v>78</v>
      </c>
      <c r="K481" s="10" t="s">
        <v>61</v>
      </c>
      <c r="L481" s="26">
        <v>44825</v>
      </c>
      <c r="M481" s="26">
        <v>44826</v>
      </c>
    </row>
    <row r="483" spans="1:13" ht="18.5" x14ac:dyDescent="0.45">
      <c r="A483" s="58" t="s">
        <v>3139</v>
      </c>
      <c r="B483" s="67" t="s">
        <v>3140</v>
      </c>
      <c r="C483" s="60" t="s">
        <v>3141</v>
      </c>
      <c r="D483" s="59" t="s">
        <v>3274</v>
      </c>
      <c r="E483" s="59" t="s">
        <v>3143</v>
      </c>
      <c r="F483" s="59" t="s">
        <v>3145</v>
      </c>
      <c r="G483" s="59" t="s">
        <v>3146</v>
      </c>
      <c r="H483" s="59" t="s">
        <v>3147</v>
      </c>
      <c r="I483" s="59" t="s">
        <v>3148</v>
      </c>
      <c r="J483" s="24" t="s">
        <v>3149</v>
      </c>
      <c r="K483" s="24" t="s">
        <v>3150</v>
      </c>
      <c r="L483" s="24" t="s">
        <v>3151</v>
      </c>
      <c r="M483" s="26" t="s">
        <v>3152</v>
      </c>
    </row>
    <row r="484" spans="1:13" x14ac:dyDescent="0.35">
      <c r="A484" s="10" t="s">
        <v>3790</v>
      </c>
      <c r="B484" s="74">
        <v>44823</v>
      </c>
      <c r="C484" s="10" t="s">
        <v>1274</v>
      </c>
      <c r="D484" s="10" t="s">
        <v>1275</v>
      </c>
      <c r="E484" s="10" t="s">
        <v>92</v>
      </c>
      <c r="F484" s="10" t="s">
        <v>219</v>
      </c>
      <c r="G484" s="10" t="s">
        <v>374</v>
      </c>
      <c r="H484" s="10" t="s">
        <v>81</v>
      </c>
      <c r="I484" s="10">
        <v>0</v>
      </c>
      <c r="J484" s="10" t="e">
        <v>#N/A</v>
      </c>
      <c r="K484" s="10" t="e">
        <v>#N/A</v>
      </c>
      <c r="L484" s="26">
        <v>44827</v>
      </c>
      <c r="M484" s="26">
        <v>0</v>
      </c>
    </row>
    <row r="485" spans="1:13" x14ac:dyDescent="0.35">
      <c r="A485" s="10" t="s">
        <v>3791</v>
      </c>
      <c r="B485" s="74">
        <v>44825</v>
      </c>
      <c r="C485" s="10" t="s">
        <v>3792</v>
      </c>
      <c r="D485" s="10" t="s">
        <v>1939</v>
      </c>
      <c r="E485" s="10" t="s">
        <v>10</v>
      </c>
      <c r="F485" s="10" t="s">
        <v>468</v>
      </c>
      <c r="G485" s="10" t="s">
        <v>309</v>
      </c>
      <c r="H485" s="10" t="s">
        <v>55</v>
      </c>
      <c r="I485" s="10">
        <v>2784</v>
      </c>
      <c r="J485" s="10" t="s">
        <v>28</v>
      </c>
      <c r="K485" s="10" t="s">
        <v>10</v>
      </c>
      <c r="L485" s="26">
        <v>44827</v>
      </c>
      <c r="M485" s="26">
        <v>0</v>
      </c>
    </row>
    <row r="486" spans="1:13" x14ac:dyDescent="0.35">
      <c r="A486" s="10" t="s">
        <v>3793</v>
      </c>
      <c r="B486" s="74">
        <v>44825</v>
      </c>
      <c r="C486" s="10" t="s">
        <v>3794</v>
      </c>
      <c r="D486" s="10" t="s">
        <v>2369</v>
      </c>
      <c r="E486" s="10" t="s">
        <v>10</v>
      </c>
      <c r="F486" s="10" t="s">
        <v>287</v>
      </c>
      <c r="G486" s="10" t="s">
        <v>374</v>
      </c>
      <c r="H486" s="10" t="s">
        <v>43</v>
      </c>
      <c r="I486" s="10">
        <v>0</v>
      </c>
      <c r="J486" s="10" t="e">
        <v>#N/A</v>
      </c>
      <c r="K486" s="10" t="e">
        <v>#N/A</v>
      </c>
      <c r="L486" s="26">
        <v>44827</v>
      </c>
      <c r="M486" s="26">
        <v>0</v>
      </c>
    </row>
    <row r="489" spans="1:13" ht="18.5" x14ac:dyDescent="0.45">
      <c r="A489" s="58" t="s">
        <v>3139</v>
      </c>
      <c r="B489" s="67" t="s">
        <v>3140</v>
      </c>
      <c r="C489" s="60" t="s">
        <v>3141</v>
      </c>
      <c r="D489" s="59" t="s">
        <v>3274</v>
      </c>
      <c r="E489" s="59" t="s">
        <v>3143</v>
      </c>
      <c r="F489" s="59" t="s">
        <v>3145</v>
      </c>
      <c r="G489" s="59" t="s">
        <v>3146</v>
      </c>
      <c r="H489" s="59" t="s">
        <v>3147</v>
      </c>
      <c r="I489" s="59" t="s">
        <v>3148</v>
      </c>
      <c r="J489" s="24" t="s">
        <v>3149</v>
      </c>
      <c r="K489" s="24" t="s">
        <v>3150</v>
      </c>
      <c r="L489" s="24" t="s">
        <v>3151</v>
      </c>
      <c r="M489" s="24" t="s">
        <v>3152</v>
      </c>
    </row>
    <row r="490" spans="1:13" x14ac:dyDescent="0.35">
      <c r="A490" s="10" t="s">
        <v>3795</v>
      </c>
      <c r="B490" s="74">
        <v>44826</v>
      </c>
      <c r="C490" s="10" t="s">
        <v>3796</v>
      </c>
      <c r="D490" s="10" t="s">
        <v>118</v>
      </c>
      <c r="E490" s="10" t="s">
        <v>10</v>
      </c>
      <c r="F490" s="10" t="s">
        <v>287</v>
      </c>
      <c r="G490" s="10" t="s">
        <v>309</v>
      </c>
      <c r="H490" s="10" t="s">
        <v>43</v>
      </c>
      <c r="I490" s="10">
        <v>8</v>
      </c>
      <c r="J490" s="10" t="s">
        <v>576</v>
      </c>
      <c r="K490" s="10" t="e">
        <v>#N/A</v>
      </c>
      <c r="L490" s="26">
        <v>44830</v>
      </c>
      <c r="M490" s="26">
        <v>0</v>
      </c>
    </row>
    <row r="491" spans="1:13" x14ac:dyDescent="0.35">
      <c r="A491" s="10" t="s">
        <v>3797</v>
      </c>
      <c r="B491" s="74">
        <v>44828</v>
      </c>
      <c r="C491" s="10" t="s">
        <v>3798</v>
      </c>
      <c r="D491" s="10" t="s">
        <v>2369</v>
      </c>
      <c r="E491" s="10" t="s">
        <v>92</v>
      </c>
      <c r="F491" s="10" t="s">
        <v>287</v>
      </c>
      <c r="G491" s="10" t="s">
        <v>374</v>
      </c>
      <c r="H491" s="10" t="s">
        <v>43</v>
      </c>
      <c r="I491" s="10">
        <v>3346</v>
      </c>
      <c r="J491" s="10" t="s">
        <v>110</v>
      </c>
      <c r="K491" s="10" t="s">
        <v>92</v>
      </c>
      <c r="L491" s="26">
        <v>44830</v>
      </c>
      <c r="M491" s="26">
        <v>0</v>
      </c>
    </row>
    <row r="492" spans="1:13" x14ac:dyDescent="0.35">
      <c r="A492" s="10" t="s">
        <v>3799</v>
      </c>
      <c r="B492" s="50">
        <v>44721</v>
      </c>
      <c r="C492" s="10" t="s">
        <v>3800</v>
      </c>
      <c r="D492" s="10" t="s">
        <v>3034</v>
      </c>
      <c r="E492" s="10" t="s">
        <v>10</v>
      </c>
      <c r="F492" s="10" t="s">
        <v>344</v>
      </c>
      <c r="G492" s="10" t="s">
        <v>374</v>
      </c>
      <c r="H492" s="10" t="s">
        <v>31</v>
      </c>
      <c r="I492" s="10">
        <v>2782</v>
      </c>
      <c r="J492" s="10" t="s">
        <v>3204</v>
      </c>
      <c r="K492" s="10" t="s">
        <v>10</v>
      </c>
      <c r="L492" s="26">
        <v>44827</v>
      </c>
      <c r="M492" s="26">
        <v>44830</v>
      </c>
    </row>
    <row r="493" spans="1:13" x14ac:dyDescent="0.35">
      <c r="A493" s="10" t="s">
        <v>3553</v>
      </c>
      <c r="B493" s="50">
        <v>44757</v>
      </c>
      <c r="C493" s="10" t="s">
        <v>3554</v>
      </c>
      <c r="D493" s="10" t="s">
        <v>182</v>
      </c>
      <c r="E493" s="10" t="s">
        <v>10</v>
      </c>
      <c r="F493" s="10" t="s">
        <v>255</v>
      </c>
      <c r="G493" s="10" t="s">
        <v>309</v>
      </c>
      <c r="H493" s="10" t="e">
        <v>#N/A</v>
      </c>
      <c r="I493" s="10">
        <v>8</v>
      </c>
      <c r="J493" s="10" t="s">
        <v>347</v>
      </c>
      <c r="K493" s="10" t="s">
        <v>117</v>
      </c>
      <c r="L493" s="26">
        <v>44796</v>
      </c>
      <c r="M493" s="26">
        <v>44830</v>
      </c>
    </row>
    <row r="494" spans="1:13" x14ac:dyDescent="0.35">
      <c r="A494" s="10" t="s">
        <v>3783</v>
      </c>
      <c r="B494" s="74">
        <v>44825</v>
      </c>
      <c r="C494" s="10" t="s">
        <v>1702</v>
      </c>
      <c r="D494" s="10" t="s">
        <v>1703</v>
      </c>
      <c r="E494" s="10" t="s">
        <v>92</v>
      </c>
      <c r="F494" s="10" t="s">
        <v>263</v>
      </c>
      <c r="G494" s="10" t="s">
        <v>374</v>
      </c>
      <c r="H494" s="10" t="s">
        <v>43</v>
      </c>
      <c r="I494" s="10">
        <v>3346</v>
      </c>
      <c r="J494" s="10" t="s">
        <v>110</v>
      </c>
      <c r="K494" s="10" t="s">
        <v>92</v>
      </c>
      <c r="L494" s="26">
        <v>44826</v>
      </c>
      <c r="M494" s="26">
        <v>44830</v>
      </c>
    </row>
    <row r="495" spans="1:13" x14ac:dyDescent="0.35">
      <c r="A495" s="10" t="s">
        <v>3784</v>
      </c>
      <c r="B495" s="74">
        <v>44825</v>
      </c>
      <c r="C495" s="10" t="s">
        <v>3785</v>
      </c>
      <c r="D495" s="10" t="s">
        <v>30</v>
      </c>
      <c r="E495" s="10" t="s">
        <v>10</v>
      </c>
      <c r="F495" s="10" t="s">
        <v>233</v>
      </c>
      <c r="G495" s="10" t="s">
        <v>374</v>
      </c>
      <c r="H495" s="10" t="s">
        <v>31</v>
      </c>
      <c r="I495" s="10">
        <v>2784</v>
      </c>
      <c r="J495" s="10" t="s">
        <v>28</v>
      </c>
      <c r="K495" s="10" t="s">
        <v>10</v>
      </c>
      <c r="L495" s="26">
        <v>44826</v>
      </c>
      <c r="M495" s="26">
        <v>44830</v>
      </c>
    </row>
    <row r="498" spans="1:16" ht="18.5" x14ac:dyDescent="0.45">
      <c r="A498" s="58" t="s">
        <v>3139</v>
      </c>
      <c r="B498" s="67" t="s">
        <v>3140</v>
      </c>
      <c r="C498" s="60" t="s">
        <v>3141</v>
      </c>
      <c r="D498" s="59" t="s">
        <v>3274</v>
      </c>
      <c r="E498" s="59" t="s">
        <v>3143</v>
      </c>
      <c r="F498" s="59" t="s">
        <v>3145</v>
      </c>
      <c r="G498" s="59" t="s">
        <v>3146</v>
      </c>
      <c r="H498" s="59" t="s">
        <v>3147</v>
      </c>
      <c r="I498" s="59" t="s">
        <v>3148</v>
      </c>
      <c r="J498" s="24" t="s">
        <v>3149</v>
      </c>
      <c r="K498" s="24" t="s">
        <v>3150</v>
      </c>
      <c r="L498" s="24" t="s">
        <v>3151</v>
      </c>
      <c r="M498" s="24" t="s">
        <v>3152</v>
      </c>
    </row>
    <row r="499" spans="1:16" x14ac:dyDescent="0.35">
      <c r="A499" s="10">
        <v>13051941</v>
      </c>
      <c r="B499" s="10">
        <v>44780</v>
      </c>
      <c r="C499" s="10" t="s">
        <v>3801</v>
      </c>
      <c r="D499" s="10" t="s">
        <v>3802</v>
      </c>
      <c r="E499" s="10" t="s">
        <v>10</v>
      </c>
      <c r="F499" s="10" t="s">
        <v>287</v>
      </c>
      <c r="G499" s="10" t="s">
        <v>309</v>
      </c>
      <c r="H499" s="10" t="e">
        <v>#N/A</v>
      </c>
      <c r="I499" s="10">
        <v>8</v>
      </c>
      <c r="J499" s="10" t="s">
        <v>3803</v>
      </c>
      <c r="K499" s="10" t="s">
        <v>117</v>
      </c>
      <c r="L499" s="26">
        <v>44781</v>
      </c>
      <c r="M499" s="26">
        <v>44891</v>
      </c>
      <c r="N499" s="10"/>
      <c r="O499" s="10"/>
      <c r="P499" s="10" t="s">
        <v>3804</v>
      </c>
    </row>
    <row r="500" spans="1:16" x14ac:dyDescent="0.35">
      <c r="A500" s="10" t="s">
        <v>3805</v>
      </c>
      <c r="B500" s="10"/>
      <c r="C500" s="10" t="s">
        <v>3806</v>
      </c>
      <c r="D500" s="10" t="s">
        <v>42</v>
      </c>
      <c r="E500" s="10" t="s">
        <v>92</v>
      </c>
      <c r="F500" s="10" t="s">
        <v>3805</v>
      </c>
      <c r="G500" s="10" t="s">
        <v>374</v>
      </c>
      <c r="H500" s="10" t="e">
        <v>#N/A</v>
      </c>
      <c r="I500" s="10">
        <v>8</v>
      </c>
      <c r="J500" s="10" t="s">
        <v>3681</v>
      </c>
      <c r="K500" s="10"/>
      <c r="L500" s="26">
        <v>44891</v>
      </c>
      <c r="M500" s="26">
        <v>44891</v>
      </c>
      <c r="N500" s="10"/>
      <c r="O500" s="10"/>
      <c r="P500" s="10"/>
    </row>
    <row r="501" spans="1:16" x14ac:dyDescent="0.35">
      <c r="A501" s="10">
        <v>13075772</v>
      </c>
      <c r="B501" s="10">
        <v>44825</v>
      </c>
      <c r="C501" s="10" t="s">
        <v>3807</v>
      </c>
      <c r="D501" s="10" t="s">
        <v>851</v>
      </c>
      <c r="E501" s="10" t="s">
        <v>92</v>
      </c>
      <c r="F501" s="10" t="s">
        <v>285</v>
      </c>
      <c r="G501" s="10" t="s">
        <v>309</v>
      </c>
      <c r="H501" s="10" t="e">
        <v>#N/A</v>
      </c>
      <c r="I501" s="10">
        <v>8</v>
      </c>
      <c r="J501" s="10" t="s">
        <v>1055</v>
      </c>
      <c r="K501" s="10" t="s">
        <v>117</v>
      </c>
      <c r="L501" s="26">
        <v>44825</v>
      </c>
      <c r="M501" s="26">
        <v>44891</v>
      </c>
      <c r="N501" s="10">
        <v>44825</v>
      </c>
      <c r="O501" s="10">
        <v>1.5</v>
      </c>
      <c r="P501" s="10" t="s">
        <v>221</v>
      </c>
    </row>
    <row r="502" spans="1:16" x14ac:dyDescent="0.35">
      <c r="L502" s="26"/>
      <c r="M502" s="26"/>
    </row>
    <row r="504" spans="1:16" ht="15" thickBot="1" x14ac:dyDescent="0.4"/>
    <row r="505" spans="1:16" ht="26.5" thickBot="1" x14ac:dyDescent="0.4">
      <c r="A505" s="256" t="s">
        <v>3808</v>
      </c>
      <c r="B505" s="254" t="s">
        <v>3809</v>
      </c>
      <c r="C505" s="254" t="s">
        <v>3810</v>
      </c>
      <c r="D505" s="254" t="s">
        <v>3811</v>
      </c>
      <c r="E505" s="254" t="s">
        <v>3141</v>
      </c>
      <c r="F505" s="254" t="s">
        <v>3812</v>
      </c>
      <c r="G505" s="254" t="s">
        <v>3813</v>
      </c>
      <c r="H505" s="254" t="s">
        <v>3814</v>
      </c>
      <c r="I505" s="254" t="s">
        <v>3815</v>
      </c>
      <c r="J505" s="254" t="s">
        <v>3816</v>
      </c>
      <c r="K505" s="254" t="s">
        <v>3817</v>
      </c>
      <c r="L505" s="254" t="s">
        <v>3818</v>
      </c>
      <c r="M505" s="254" t="s">
        <v>3819</v>
      </c>
      <c r="N505" s="254" t="s">
        <v>3820</v>
      </c>
    </row>
    <row r="506" spans="1:16" ht="15" thickBot="1" x14ac:dyDescent="0.4">
      <c r="A506" s="257">
        <v>44892</v>
      </c>
      <c r="B506" s="255"/>
      <c r="C506" s="85">
        <v>7957320</v>
      </c>
      <c r="D506" s="85" t="s">
        <v>3821</v>
      </c>
      <c r="E506" s="85" t="s">
        <v>3822</v>
      </c>
      <c r="F506" s="252">
        <v>44892</v>
      </c>
      <c r="G506" s="85" t="s">
        <v>3823</v>
      </c>
      <c r="H506" s="85" t="s">
        <v>92</v>
      </c>
      <c r="I506" s="255"/>
      <c r="J506" s="85" t="s">
        <v>104</v>
      </c>
      <c r="K506" s="253">
        <v>4</v>
      </c>
      <c r="L506" s="255"/>
      <c r="M506" s="255"/>
      <c r="N506" s="253" t="s">
        <v>3824</v>
      </c>
    </row>
    <row r="507" spans="1:16" ht="15" thickBot="1" x14ac:dyDescent="0.4">
      <c r="A507" s="257">
        <v>44892</v>
      </c>
      <c r="B507" s="255"/>
      <c r="C507" s="85">
        <v>7957106</v>
      </c>
      <c r="D507" s="85" t="s">
        <v>148</v>
      </c>
      <c r="E507" s="85" t="s">
        <v>3825</v>
      </c>
      <c r="F507" s="252">
        <v>44892</v>
      </c>
      <c r="G507" s="85" t="s">
        <v>3823</v>
      </c>
      <c r="H507" s="85" t="s">
        <v>61</v>
      </c>
      <c r="I507" s="255"/>
      <c r="J507" s="85" t="s">
        <v>85</v>
      </c>
      <c r="K507" s="253">
        <v>6</v>
      </c>
      <c r="L507" s="255"/>
      <c r="M507" s="255"/>
      <c r="N507" s="252">
        <v>44724</v>
      </c>
    </row>
    <row r="508" spans="1:16" ht="15" thickBot="1" x14ac:dyDescent="0.4">
      <c r="A508" s="257">
        <v>44892</v>
      </c>
      <c r="B508" s="255"/>
      <c r="C508" s="85">
        <v>7957107</v>
      </c>
      <c r="D508" s="85" t="s">
        <v>148</v>
      </c>
      <c r="E508" s="85" t="s">
        <v>3826</v>
      </c>
      <c r="F508" s="252">
        <v>44892</v>
      </c>
      <c r="G508" s="85" t="s">
        <v>3823</v>
      </c>
      <c r="H508" s="85" t="s">
        <v>10</v>
      </c>
      <c r="I508" s="255"/>
      <c r="J508" s="85" t="s">
        <v>46</v>
      </c>
      <c r="K508" s="253">
        <v>6</v>
      </c>
      <c r="L508" s="255"/>
      <c r="M508" s="255"/>
      <c r="N508" s="252">
        <v>44724</v>
      </c>
    </row>
    <row r="509" spans="1:16" ht="15" thickBot="1" x14ac:dyDescent="0.4">
      <c r="A509" s="257">
        <v>44892</v>
      </c>
      <c r="B509" s="255"/>
      <c r="C509" s="85">
        <v>7957118</v>
      </c>
      <c r="D509" s="85" t="s">
        <v>175</v>
      </c>
      <c r="E509" s="85" t="s">
        <v>3827</v>
      </c>
      <c r="F509" s="252">
        <v>44892</v>
      </c>
      <c r="G509" s="85" t="s">
        <v>3823</v>
      </c>
      <c r="H509" s="85" t="s">
        <v>10</v>
      </c>
      <c r="I509" s="255"/>
      <c r="J509" s="85" t="s">
        <v>22</v>
      </c>
      <c r="K509" s="253">
        <v>3</v>
      </c>
      <c r="L509" s="255"/>
      <c r="M509" s="255"/>
      <c r="N509" s="252">
        <v>44724</v>
      </c>
    </row>
    <row r="510" spans="1:16" ht="15" thickBot="1" x14ac:dyDescent="0.4">
      <c r="A510" s="257">
        <v>44892</v>
      </c>
      <c r="B510" s="255"/>
      <c r="C510" s="85">
        <v>7957114</v>
      </c>
      <c r="D510" s="85" t="s">
        <v>80</v>
      </c>
      <c r="E510" s="85" t="s">
        <v>3828</v>
      </c>
      <c r="F510" s="252">
        <v>44892</v>
      </c>
      <c r="G510" s="85" t="s">
        <v>3823</v>
      </c>
      <c r="H510" s="85" t="s">
        <v>10</v>
      </c>
      <c r="I510" s="255"/>
      <c r="J510" s="85" t="s">
        <v>40</v>
      </c>
      <c r="K510" s="253">
        <v>6</v>
      </c>
      <c r="L510" s="255"/>
      <c r="M510" s="255"/>
      <c r="N510" s="252">
        <v>44724</v>
      </c>
    </row>
    <row r="511" spans="1:16" ht="15" thickBot="1" x14ac:dyDescent="0.4">
      <c r="A511" s="257">
        <v>44892</v>
      </c>
      <c r="B511" s="255"/>
      <c r="C511" s="85">
        <v>7963612</v>
      </c>
      <c r="D511" s="85" t="s">
        <v>529</v>
      </c>
      <c r="E511" s="85" t="s">
        <v>3829</v>
      </c>
      <c r="F511" s="252">
        <v>44892</v>
      </c>
      <c r="G511" s="85" t="s">
        <v>3823</v>
      </c>
      <c r="H511" s="85" t="s">
        <v>10</v>
      </c>
      <c r="I511" s="255"/>
      <c r="J511" s="85" t="s">
        <v>40</v>
      </c>
      <c r="K511" s="253">
        <v>4</v>
      </c>
      <c r="L511" s="255"/>
      <c r="M511" s="255"/>
      <c r="N511" s="252">
        <v>44693</v>
      </c>
    </row>
    <row r="512" spans="1:16" ht="15" thickBot="1" x14ac:dyDescent="0.4">
      <c r="A512" s="257">
        <v>44892</v>
      </c>
      <c r="B512" s="255"/>
      <c r="C512" s="85">
        <v>7957392</v>
      </c>
      <c r="D512" s="85" t="s">
        <v>902</v>
      </c>
      <c r="E512" s="85" t="s">
        <v>3830</v>
      </c>
      <c r="F512" s="252">
        <v>44892</v>
      </c>
      <c r="G512" s="85" t="s">
        <v>3823</v>
      </c>
      <c r="H512" s="85" t="s">
        <v>92</v>
      </c>
      <c r="I512" s="255"/>
      <c r="J512" s="85" t="s">
        <v>110</v>
      </c>
      <c r="K512" s="253">
        <v>1</v>
      </c>
      <c r="L512" s="255"/>
      <c r="M512" s="255"/>
      <c r="N512" s="252">
        <v>44693</v>
      </c>
    </row>
    <row r="513" spans="1:14" ht="15" thickBot="1" x14ac:dyDescent="0.4">
      <c r="A513" s="257">
        <v>44892</v>
      </c>
      <c r="B513" s="255"/>
      <c r="C513" s="85">
        <v>7960379</v>
      </c>
      <c r="D513" s="85" t="s">
        <v>3831</v>
      </c>
      <c r="E513" s="85" t="s">
        <v>3832</v>
      </c>
      <c r="F513" s="252">
        <v>44892</v>
      </c>
      <c r="G513" s="85" t="s">
        <v>3823</v>
      </c>
      <c r="H513" s="85" t="s">
        <v>10</v>
      </c>
      <c r="I513" s="255"/>
      <c r="J513" s="85" t="s">
        <v>3833</v>
      </c>
      <c r="K513" s="253">
        <v>6</v>
      </c>
      <c r="L513" s="255"/>
      <c r="M513" s="255"/>
      <c r="N513" s="253" t="s">
        <v>3834</v>
      </c>
    </row>
    <row r="514" spans="1:14" x14ac:dyDescent="0.35">
      <c r="M514" s="66"/>
    </row>
    <row r="517" spans="1:14" ht="18.5" x14ac:dyDescent="0.45">
      <c r="A517" s="258" t="s">
        <v>3139</v>
      </c>
      <c r="B517" s="231" t="s">
        <v>3140</v>
      </c>
      <c r="C517" s="60" t="s">
        <v>3141</v>
      </c>
      <c r="D517" s="60" t="s">
        <v>3141</v>
      </c>
      <c r="E517" s="59" t="s">
        <v>3143</v>
      </c>
      <c r="F517" s="59" t="s">
        <v>3145</v>
      </c>
      <c r="G517" s="59" t="s">
        <v>3146</v>
      </c>
      <c r="H517" s="60" t="s">
        <v>3147</v>
      </c>
      <c r="I517" s="157" t="s">
        <v>3148</v>
      </c>
      <c r="J517" s="157" t="s">
        <v>3149</v>
      </c>
      <c r="K517" s="157" t="s">
        <v>3150</v>
      </c>
      <c r="L517" s="230" t="s">
        <v>3151</v>
      </c>
    </row>
    <row r="518" spans="1:14" ht="15.5" x14ac:dyDescent="0.35">
      <c r="A518" s="147" t="s">
        <v>3835</v>
      </c>
      <c r="B518" s="146">
        <v>44894</v>
      </c>
      <c r="C518" s="34" t="s">
        <v>3836</v>
      </c>
      <c r="D518" s="34" t="s">
        <v>42</v>
      </c>
      <c r="E518" s="34" t="s">
        <v>61</v>
      </c>
      <c r="F518" s="34" t="s">
        <v>328</v>
      </c>
      <c r="G518" s="34" t="s">
        <v>309</v>
      </c>
      <c r="H518" s="139" t="s">
        <v>43</v>
      </c>
      <c r="I518" s="63"/>
      <c r="J518" s="10" t="e">
        <v>#N/A</v>
      </c>
      <c r="K518" s="10" t="e">
        <v>#N/A</v>
      </c>
      <c r="L518" s="134">
        <v>44896</v>
      </c>
    </row>
    <row r="519" spans="1:14" ht="15.5" x14ac:dyDescent="0.35">
      <c r="A519" s="147" t="s">
        <v>3837</v>
      </c>
      <c r="B519" s="146">
        <v>44895</v>
      </c>
      <c r="C519" s="34" t="s">
        <v>3838</v>
      </c>
      <c r="D519" s="34" t="s">
        <v>42</v>
      </c>
      <c r="E519" s="34" t="s">
        <v>61</v>
      </c>
      <c r="F519" s="34" t="s">
        <v>328</v>
      </c>
      <c r="G519" s="34" t="s">
        <v>309</v>
      </c>
      <c r="H519" s="139" t="s">
        <v>43</v>
      </c>
      <c r="I519" s="63">
        <v>8</v>
      </c>
      <c r="J519" s="10" t="s">
        <v>3839</v>
      </c>
      <c r="K519" s="10" t="s">
        <v>117</v>
      </c>
      <c r="L519" s="134">
        <v>44896</v>
      </c>
    </row>
    <row r="523" spans="1:14" ht="18.5" x14ac:dyDescent="0.45">
      <c r="A523" s="258" t="s">
        <v>3139</v>
      </c>
      <c r="B523" s="231" t="s">
        <v>3140</v>
      </c>
      <c r="C523" s="60" t="s">
        <v>3141</v>
      </c>
      <c r="D523" s="60" t="s">
        <v>3141</v>
      </c>
      <c r="E523" s="59" t="s">
        <v>3143</v>
      </c>
      <c r="F523" s="59" t="s">
        <v>3145</v>
      </c>
      <c r="G523" s="59" t="s">
        <v>3146</v>
      </c>
      <c r="H523" s="60" t="s">
        <v>3147</v>
      </c>
      <c r="I523" s="157" t="s">
        <v>3148</v>
      </c>
      <c r="J523" s="157" t="s">
        <v>3149</v>
      </c>
      <c r="K523" s="157" t="s">
        <v>3150</v>
      </c>
      <c r="L523" s="230" t="s">
        <v>3151</v>
      </c>
    </row>
    <row r="524" spans="1:14" ht="15.5" x14ac:dyDescent="0.35">
      <c r="A524" s="246" t="s">
        <v>3840</v>
      </c>
      <c r="B524" s="43">
        <v>44854</v>
      </c>
      <c r="C524" s="25" t="s">
        <v>3841</v>
      </c>
      <c r="D524" s="25" t="s">
        <v>106</v>
      </c>
      <c r="E524" s="25" t="s">
        <v>10</v>
      </c>
      <c r="F524" s="10" t="s">
        <v>233</v>
      </c>
      <c r="G524" s="10" t="s">
        <v>309</v>
      </c>
      <c r="H524" s="4" t="s">
        <v>81</v>
      </c>
      <c r="I524" s="63"/>
      <c r="J524" s="63" t="e">
        <v>#N/A</v>
      </c>
      <c r="K524" s="10" t="e">
        <v>#N/A</v>
      </c>
      <c r="L524" s="134">
        <v>44898</v>
      </c>
    </row>
    <row r="525" spans="1:14" ht="15.5" x14ac:dyDescent="0.35">
      <c r="A525" s="27" t="s">
        <v>3842</v>
      </c>
      <c r="B525" s="43">
        <v>44886</v>
      </c>
      <c r="C525" s="25" t="s">
        <v>3843</v>
      </c>
      <c r="D525" s="25" t="s">
        <v>899</v>
      </c>
      <c r="E525" s="25" t="s">
        <v>10</v>
      </c>
      <c r="F525" s="25" t="s">
        <v>468</v>
      </c>
      <c r="G525" s="25" t="s">
        <v>374</v>
      </c>
      <c r="H525" s="139" t="s">
        <v>49</v>
      </c>
      <c r="I525" s="63"/>
      <c r="J525" s="10" t="e">
        <v>#N/A</v>
      </c>
      <c r="K525" s="10" t="e">
        <v>#N/A</v>
      </c>
      <c r="L525" s="134">
        <v>44900</v>
      </c>
    </row>
    <row r="526" spans="1:14" ht="15.5" x14ac:dyDescent="0.35">
      <c r="A526" s="147" t="s">
        <v>3844</v>
      </c>
      <c r="B526" s="146">
        <v>44894</v>
      </c>
      <c r="C526" s="34" t="s">
        <v>250</v>
      </c>
      <c r="D526" s="34" t="s">
        <v>42</v>
      </c>
      <c r="E526" s="34" t="s">
        <v>92</v>
      </c>
      <c r="F526" s="34" t="s">
        <v>251</v>
      </c>
      <c r="G526" s="34" t="s">
        <v>374</v>
      </c>
      <c r="H526" s="139" t="s">
        <v>43</v>
      </c>
      <c r="I526" s="63"/>
      <c r="J526" s="10" t="e">
        <v>#N/A</v>
      </c>
      <c r="K526" s="10" t="e">
        <v>#N/A</v>
      </c>
      <c r="L526" s="134">
        <v>44898</v>
      </c>
    </row>
    <row r="527" spans="1:14" ht="15.5" x14ac:dyDescent="0.35">
      <c r="A527" s="147" t="s">
        <v>3845</v>
      </c>
      <c r="B527" s="146">
        <v>44897</v>
      </c>
      <c r="C527" s="34" t="s">
        <v>3846</v>
      </c>
      <c r="D527" s="34" t="s">
        <v>2730</v>
      </c>
      <c r="E527" s="34" t="s">
        <v>10</v>
      </c>
      <c r="F527" s="34" t="s">
        <v>369</v>
      </c>
      <c r="G527" s="34" t="s">
        <v>374</v>
      </c>
      <c r="H527" s="241" t="s">
        <v>43</v>
      </c>
      <c r="I527" s="63"/>
      <c r="J527" s="10" t="e">
        <v>#N/A</v>
      </c>
      <c r="K527" s="10" t="e">
        <v>#N/A</v>
      </c>
      <c r="L527" s="134">
        <v>44898</v>
      </c>
    </row>
    <row r="532" spans="1:17" ht="18.5" x14ac:dyDescent="0.45">
      <c r="A532" s="258" t="s">
        <v>3139</v>
      </c>
      <c r="B532" s="231" t="s">
        <v>3140</v>
      </c>
      <c r="C532" s="60" t="s">
        <v>3141</v>
      </c>
      <c r="D532" s="60"/>
      <c r="E532" s="59" t="s">
        <v>3143</v>
      </c>
      <c r="F532" s="59"/>
      <c r="G532" s="59" t="s">
        <v>3146</v>
      </c>
      <c r="H532" s="60" t="s">
        <v>3147</v>
      </c>
      <c r="I532" s="157" t="s">
        <v>3148</v>
      </c>
      <c r="J532" s="157" t="s">
        <v>3149</v>
      </c>
      <c r="K532" s="157" t="s">
        <v>3150</v>
      </c>
      <c r="L532" s="230" t="s">
        <v>3151</v>
      </c>
    </row>
    <row r="533" spans="1:17" x14ac:dyDescent="0.35">
      <c r="C533" t="s">
        <v>3847</v>
      </c>
      <c r="E533" t="s">
        <v>92</v>
      </c>
      <c r="G533" t="s">
        <v>309</v>
      </c>
      <c r="H533" t="s">
        <v>3848</v>
      </c>
      <c r="I533">
        <v>8</v>
      </c>
      <c r="J533" t="s">
        <v>3839</v>
      </c>
      <c r="K533" t="s">
        <v>117</v>
      </c>
      <c r="L533" s="33">
        <v>44899</v>
      </c>
    </row>
    <row r="534" spans="1:17" ht="15.5" x14ac:dyDescent="0.35">
      <c r="A534" s="161">
        <v>13035432</v>
      </c>
      <c r="B534" s="233">
        <v>44749</v>
      </c>
      <c r="C534" s="25" t="s">
        <v>1086</v>
      </c>
      <c r="D534" s="25" t="s">
        <v>1087</v>
      </c>
      <c r="E534" s="25" t="s">
        <v>92</v>
      </c>
      <c r="F534" s="25" t="s">
        <v>369</v>
      </c>
      <c r="G534" s="25" t="s">
        <v>309</v>
      </c>
      <c r="H534" s="4" t="s">
        <v>64</v>
      </c>
      <c r="I534" s="63">
        <v>2801</v>
      </c>
      <c r="J534" s="63" t="s">
        <v>104</v>
      </c>
      <c r="K534" s="10" t="s">
        <v>92</v>
      </c>
      <c r="L534" s="134">
        <v>44899</v>
      </c>
    </row>
    <row r="535" spans="1:17" ht="15.5" x14ac:dyDescent="0.35">
      <c r="A535" s="27" t="s">
        <v>3842</v>
      </c>
      <c r="B535" s="43">
        <v>44886</v>
      </c>
      <c r="C535" s="25" t="s">
        <v>3843</v>
      </c>
      <c r="D535" s="25" t="s">
        <v>899</v>
      </c>
      <c r="E535" s="25" t="s">
        <v>10</v>
      </c>
      <c r="F535" s="25" t="s">
        <v>468</v>
      </c>
      <c r="G535" s="25" t="s">
        <v>374</v>
      </c>
      <c r="H535" s="139" t="s">
        <v>49</v>
      </c>
      <c r="I535" s="63"/>
      <c r="J535" s="10" t="e">
        <v>#N/A</v>
      </c>
      <c r="K535" s="10" t="e">
        <v>#N/A</v>
      </c>
      <c r="L535" s="134">
        <v>44900</v>
      </c>
    </row>
    <row r="536" spans="1:17" ht="15.5" x14ac:dyDescent="0.35">
      <c r="A536" s="147" t="s">
        <v>3849</v>
      </c>
      <c r="B536" s="146">
        <v>44897</v>
      </c>
      <c r="C536" s="34" t="s">
        <v>3850</v>
      </c>
      <c r="D536" s="34" t="s">
        <v>42</v>
      </c>
      <c r="E536" s="34" t="s">
        <v>288</v>
      </c>
      <c r="F536" s="34" t="s">
        <v>291</v>
      </c>
      <c r="G536" s="34" t="s">
        <v>300</v>
      </c>
      <c r="H536" s="241" t="s">
        <v>43</v>
      </c>
      <c r="I536" s="63">
        <v>8</v>
      </c>
      <c r="J536" s="10" t="s">
        <v>3851</v>
      </c>
      <c r="K536" s="10" t="s">
        <v>117</v>
      </c>
      <c r="L536" s="134">
        <v>44900</v>
      </c>
    </row>
    <row r="541" spans="1:17" x14ac:dyDescent="0.35">
      <c r="A541" s="177" t="s">
        <v>3852</v>
      </c>
      <c r="B541" s="177" t="s">
        <v>3853</v>
      </c>
      <c r="C541" s="177" t="s">
        <v>3854</v>
      </c>
      <c r="D541" s="103" t="s">
        <v>3855</v>
      </c>
      <c r="E541" s="177" t="s">
        <v>3856</v>
      </c>
      <c r="F541" s="177" t="s">
        <v>3143</v>
      </c>
      <c r="G541" s="177" t="s">
        <v>3857</v>
      </c>
      <c r="H541" s="177" t="s">
        <v>3858</v>
      </c>
      <c r="I541" s="177" t="s">
        <v>3141</v>
      </c>
      <c r="J541" s="177" t="s">
        <v>3144</v>
      </c>
      <c r="K541" s="177" t="s">
        <v>3859</v>
      </c>
      <c r="L541" s="62" t="s">
        <v>3860</v>
      </c>
      <c r="M541" s="177" t="s">
        <v>3861</v>
      </c>
      <c r="N541" s="177" t="s">
        <v>3862</v>
      </c>
      <c r="O541" s="51" t="s">
        <v>3863</v>
      </c>
      <c r="P541" s="51" t="s">
        <v>3864</v>
      </c>
      <c r="Q541" s="51" t="s">
        <v>5</v>
      </c>
    </row>
    <row r="542" spans="1:17" x14ac:dyDescent="0.35">
      <c r="A542" s="27" t="s">
        <v>3865</v>
      </c>
      <c r="B542" t="s">
        <v>3866</v>
      </c>
      <c r="C542" t="s">
        <v>3823</v>
      </c>
      <c r="D542" s="66">
        <v>44884</v>
      </c>
      <c r="E542" s="43">
        <v>44899</v>
      </c>
      <c r="F542" t="s">
        <v>10</v>
      </c>
      <c r="G542" t="s">
        <v>288</v>
      </c>
      <c r="H542" t="s">
        <v>123</v>
      </c>
      <c r="I542" t="s">
        <v>3867</v>
      </c>
      <c r="J542" t="s">
        <v>223</v>
      </c>
      <c r="K542" t="s">
        <v>3868</v>
      </c>
      <c r="L542" s="25" t="s">
        <v>3869</v>
      </c>
      <c r="M542" s="178">
        <v>0</v>
      </c>
      <c r="N542" s="178">
        <v>3</v>
      </c>
      <c r="O542">
        <v>2783</v>
      </c>
      <c r="P542" t="s">
        <v>22</v>
      </c>
      <c r="Q542" t="s">
        <v>43</v>
      </c>
    </row>
    <row r="543" spans="1:17" x14ac:dyDescent="0.35">
      <c r="A543" s="27" t="s">
        <v>3870</v>
      </c>
      <c r="B543" t="s">
        <v>3871</v>
      </c>
      <c r="C543" t="s">
        <v>3872</v>
      </c>
      <c r="D543" s="66">
        <v>44896</v>
      </c>
      <c r="E543" s="43">
        <v>44899</v>
      </c>
      <c r="F543" t="s">
        <v>10</v>
      </c>
      <c r="G543" t="s">
        <v>288</v>
      </c>
      <c r="H543" t="s">
        <v>133</v>
      </c>
      <c r="I543" t="s">
        <v>3873</v>
      </c>
      <c r="J543" t="s">
        <v>223</v>
      </c>
      <c r="K543" t="s">
        <v>3868</v>
      </c>
      <c r="L543" s="25" t="s">
        <v>3869</v>
      </c>
      <c r="M543" s="178">
        <v>8</v>
      </c>
      <c r="N543" s="178">
        <v>8</v>
      </c>
      <c r="O543">
        <v>2787</v>
      </c>
      <c r="P543" t="s">
        <v>46</v>
      </c>
      <c r="Q543" t="s">
        <v>43</v>
      </c>
    </row>
    <row r="544" spans="1:17" x14ac:dyDescent="0.35">
      <c r="A544" s="27" t="s">
        <v>3874</v>
      </c>
      <c r="B544" t="s">
        <v>3875</v>
      </c>
      <c r="C544" t="s">
        <v>3823</v>
      </c>
      <c r="D544" s="66">
        <v>44845</v>
      </c>
      <c r="E544" s="43">
        <v>44900</v>
      </c>
      <c r="F544" t="s">
        <v>10</v>
      </c>
      <c r="G544" t="s">
        <v>3876</v>
      </c>
      <c r="H544" t="s">
        <v>3877</v>
      </c>
      <c r="I544" t="s">
        <v>3878</v>
      </c>
      <c r="J544" t="s">
        <v>223</v>
      </c>
      <c r="K544" t="s">
        <v>3868</v>
      </c>
      <c r="L544" s="25" t="s">
        <v>3869</v>
      </c>
      <c r="M544" s="178">
        <v>4</v>
      </c>
      <c r="N544" s="178">
        <v>8</v>
      </c>
      <c r="O544">
        <v>2787</v>
      </c>
      <c r="P544" t="s">
        <v>46</v>
      </c>
      <c r="Q544" t="s">
        <v>43</v>
      </c>
    </row>
    <row r="545" spans="1:17" x14ac:dyDescent="0.35">
      <c r="A545" s="27" t="s">
        <v>3879</v>
      </c>
      <c r="B545" t="s">
        <v>3880</v>
      </c>
      <c r="C545" t="s">
        <v>3823</v>
      </c>
      <c r="D545" s="66">
        <v>44885</v>
      </c>
      <c r="E545" s="43">
        <v>44900</v>
      </c>
      <c r="F545" t="s">
        <v>10</v>
      </c>
      <c r="G545" t="s">
        <v>288</v>
      </c>
      <c r="H545" t="s">
        <v>163</v>
      </c>
      <c r="I545" t="s">
        <v>3881</v>
      </c>
      <c r="J545" t="s">
        <v>223</v>
      </c>
      <c r="K545" t="s">
        <v>3868</v>
      </c>
      <c r="L545" s="25" t="s">
        <v>3869</v>
      </c>
      <c r="M545" s="178">
        <v>0</v>
      </c>
      <c r="N545" s="178">
        <v>3</v>
      </c>
      <c r="O545">
        <v>2783</v>
      </c>
      <c r="P545" t="s">
        <v>22</v>
      </c>
      <c r="Q545" t="s">
        <v>43</v>
      </c>
    </row>
    <row r="546" spans="1:17" x14ac:dyDescent="0.35">
      <c r="A546" s="27" t="s">
        <v>3882</v>
      </c>
      <c r="B546" t="s">
        <v>3883</v>
      </c>
      <c r="C546" t="s">
        <v>3823</v>
      </c>
      <c r="D546" s="66">
        <v>44885</v>
      </c>
      <c r="E546" s="43">
        <v>44900</v>
      </c>
      <c r="F546" t="s">
        <v>10</v>
      </c>
      <c r="G546" t="s">
        <v>288</v>
      </c>
      <c r="H546" t="s">
        <v>80</v>
      </c>
      <c r="I546" t="s">
        <v>3884</v>
      </c>
      <c r="J546" t="s">
        <v>223</v>
      </c>
      <c r="K546" t="s">
        <v>3868</v>
      </c>
      <c r="L546" s="25" t="s">
        <v>3869</v>
      </c>
      <c r="M546" s="178">
        <v>6</v>
      </c>
      <c r="N546" s="178">
        <v>6</v>
      </c>
      <c r="O546">
        <v>3070</v>
      </c>
      <c r="P546" t="s">
        <v>40</v>
      </c>
      <c r="Q546" t="s">
        <v>81</v>
      </c>
    </row>
    <row r="547" spans="1:17" x14ac:dyDescent="0.35">
      <c r="A547" s="27" t="s">
        <v>3885</v>
      </c>
      <c r="B547" t="s">
        <v>3886</v>
      </c>
      <c r="C547" t="s">
        <v>3872</v>
      </c>
      <c r="D547" s="66">
        <v>44884</v>
      </c>
      <c r="E547" s="43">
        <v>44899</v>
      </c>
      <c r="F547" t="s">
        <v>61</v>
      </c>
      <c r="G547" t="s">
        <v>288</v>
      </c>
      <c r="H547" t="s">
        <v>87</v>
      </c>
      <c r="I547" t="s">
        <v>3887</v>
      </c>
      <c r="J547" t="s">
        <v>223</v>
      </c>
      <c r="K547" t="s">
        <v>3868</v>
      </c>
      <c r="L547" s="25" t="s">
        <v>3869</v>
      </c>
      <c r="M547" s="178">
        <v>6</v>
      </c>
      <c r="N547" s="178">
        <v>6</v>
      </c>
      <c r="O547">
        <v>2791</v>
      </c>
      <c r="P547" t="s">
        <v>70</v>
      </c>
      <c r="Q547" t="s">
        <v>88</v>
      </c>
    </row>
    <row r="548" spans="1:17" x14ac:dyDescent="0.35">
      <c r="A548" s="27" t="s">
        <v>3888</v>
      </c>
      <c r="B548" t="s">
        <v>3889</v>
      </c>
      <c r="C548" t="s">
        <v>3823</v>
      </c>
      <c r="D548" s="66">
        <v>44872</v>
      </c>
      <c r="E548" s="43">
        <v>44899</v>
      </c>
      <c r="F548" t="s">
        <v>10</v>
      </c>
      <c r="G548" t="s">
        <v>3890</v>
      </c>
      <c r="H548" t="s">
        <v>3542</v>
      </c>
      <c r="I548" t="s">
        <v>3891</v>
      </c>
      <c r="J548" t="s">
        <v>223</v>
      </c>
      <c r="K548" t="s">
        <v>3868</v>
      </c>
      <c r="L548" s="25" t="s">
        <v>3869</v>
      </c>
      <c r="M548" s="178">
        <v>0.1</v>
      </c>
      <c r="N548" s="178">
        <v>0.2</v>
      </c>
      <c r="O548">
        <v>2782</v>
      </c>
      <c r="P548" t="s">
        <v>16</v>
      </c>
      <c r="Q548" t="s">
        <v>31</v>
      </c>
    </row>
    <row r="551" spans="1:17" ht="18.5" x14ac:dyDescent="0.45">
      <c r="A551" s="258" t="s">
        <v>3139</v>
      </c>
      <c r="B551" s="231" t="s">
        <v>3140</v>
      </c>
      <c r="C551" s="60" t="s">
        <v>3141</v>
      </c>
      <c r="D551" s="60" t="s">
        <v>3141</v>
      </c>
      <c r="E551" s="59" t="s">
        <v>3143</v>
      </c>
      <c r="F551" s="59" t="s">
        <v>3145</v>
      </c>
      <c r="G551" s="59" t="s">
        <v>3146</v>
      </c>
      <c r="H551" s="60" t="s">
        <v>3147</v>
      </c>
      <c r="I551" s="157" t="s">
        <v>3148</v>
      </c>
      <c r="J551" s="157" t="s">
        <v>3149</v>
      </c>
      <c r="K551" s="157" t="s">
        <v>3150</v>
      </c>
      <c r="L551" s="230" t="s">
        <v>3151</v>
      </c>
    </row>
    <row r="552" spans="1:17" ht="15.5" x14ac:dyDescent="0.35">
      <c r="A552" s="171" t="s">
        <v>3892</v>
      </c>
      <c r="B552" s="43">
        <v>44846</v>
      </c>
      <c r="C552" s="25" t="s">
        <v>3893</v>
      </c>
      <c r="D552" s="25" t="s">
        <v>2229</v>
      </c>
      <c r="E552" s="25" t="s">
        <v>10</v>
      </c>
      <c r="F552" s="25" t="s">
        <v>468</v>
      </c>
      <c r="G552" s="25" t="s">
        <v>374</v>
      </c>
      <c r="H552" s="4" t="s">
        <v>49</v>
      </c>
      <c r="I552" s="63">
        <v>3070</v>
      </c>
      <c r="J552" s="44" t="s">
        <v>40</v>
      </c>
      <c r="K552" s="10" t="s">
        <v>10</v>
      </c>
      <c r="L552" s="134">
        <v>44901</v>
      </c>
    </row>
    <row r="553" spans="1:17" ht="15.5" x14ac:dyDescent="0.35">
      <c r="A553" s="147" t="s">
        <v>3894</v>
      </c>
      <c r="B553" s="146">
        <v>44887</v>
      </c>
      <c r="C553" s="34" t="s">
        <v>3895</v>
      </c>
      <c r="D553" s="34" t="s">
        <v>1168</v>
      </c>
      <c r="E553" s="34" t="s">
        <v>10</v>
      </c>
      <c r="F553" s="34" t="s">
        <v>762</v>
      </c>
      <c r="G553" s="34" t="s">
        <v>309</v>
      </c>
      <c r="H553" s="241" t="s">
        <v>88</v>
      </c>
      <c r="I553" s="242">
        <v>8</v>
      </c>
      <c r="J553" s="30" t="e">
        <v>#N/A</v>
      </c>
      <c r="K553" s="10" t="s">
        <v>117</v>
      </c>
      <c r="L553" s="134">
        <v>44901</v>
      </c>
    </row>
    <row r="554" spans="1:17" ht="15.5" x14ac:dyDescent="0.35">
      <c r="A554" s="147" t="s">
        <v>3896</v>
      </c>
      <c r="B554" s="146">
        <v>44898</v>
      </c>
      <c r="C554" s="34" t="s">
        <v>3897</v>
      </c>
      <c r="D554" s="34" t="s">
        <v>1153</v>
      </c>
      <c r="E554" s="34" t="s">
        <v>10</v>
      </c>
      <c r="F554" s="34" t="s">
        <v>233</v>
      </c>
      <c r="G554" s="34" t="s">
        <v>309</v>
      </c>
      <c r="H554" s="241" t="s">
        <v>88</v>
      </c>
      <c r="I554" s="63">
        <v>8</v>
      </c>
      <c r="J554" s="10" t="e">
        <v>#N/A</v>
      </c>
      <c r="K554" s="10" t="s">
        <v>117</v>
      </c>
      <c r="L554" s="134">
        <v>44901</v>
      </c>
    </row>
    <row r="558" spans="1:17" x14ac:dyDescent="0.35">
      <c r="A558" s="177" t="s">
        <v>3852</v>
      </c>
      <c r="B558" s="177" t="s">
        <v>3853</v>
      </c>
      <c r="C558" s="177" t="s">
        <v>3854</v>
      </c>
      <c r="D558" s="103" t="s">
        <v>3855</v>
      </c>
      <c r="E558" s="177" t="s">
        <v>3856</v>
      </c>
      <c r="F558" s="177" t="s">
        <v>3143</v>
      </c>
      <c r="G558" s="177" t="s">
        <v>3857</v>
      </c>
      <c r="H558" s="177" t="s">
        <v>3858</v>
      </c>
      <c r="I558" s="177" t="s">
        <v>3141</v>
      </c>
      <c r="J558" s="177" t="s">
        <v>3144</v>
      </c>
      <c r="K558" s="177" t="s">
        <v>3859</v>
      </c>
      <c r="L558" s="62" t="s">
        <v>3860</v>
      </c>
      <c r="M558" s="177" t="s">
        <v>3861</v>
      </c>
      <c r="N558" s="177" t="s">
        <v>3862</v>
      </c>
      <c r="O558" s="51" t="s">
        <v>3863</v>
      </c>
      <c r="P558" s="51" t="s">
        <v>3864</v>
      </c>
      <c r="Q558" s="51" t="s">
        <v>5</v>
      </c>
    </row>
    <row r="559" spans="1:17" x14ac:dyDescent="0.35">
      <c r="A559" s="27" t="s">
        <v>3898</v>
      </c>
      <c r="B559" t="s">
        <v>3899</v>
      </c>
      <c r="C559" t="s">
        <v>3823</v>
      </c>
      <c r="D559" s="66">
        <v>44886</v>
      </c>
      <c r="E559" s="43">
        <v>44901</v>
      </c>
      <c r="F559" t="s">
        <v>10</v>
      </c>
      <c r="G559" t="s">
        <v>288</v>
      </c>
      <c r="H559" t="s">
        <v>80</v>
      </c>
      <c r="I559" t="s">
        <v>3900</v>
      </c>
      <c r="J559" t="s">
        <v>223</v>
      </c>
      <c r="K559" t="s">
        <v>3868</v>
      </c>
      <c r="L559" s="25" t="s">
        <v>3869</v>
      </c>
      <c r="M559" s="178">
        <v>3</v>
      </c>
      <c r="N559" s="178">
        <v>3</v>
      </c>
      <c r="O559">
        <v>3070</v>
      </c>
      <c r="P559" t="s">
        <v>40</v>
      </c>
      <c r="Q559" t="s">
        <v>81</v>
      </c>
    </row>
    <row r="560" spans="1:17" x14ac:dyDescent="0.35">
      <c r="A560" s="27" t="s">
        <v>3901</v>
      </c>
      <c r="B560" t="s">
        <v>3902</v>
      </c>
      <c r="C560" t="s">
        <v>3823</v>
      </c>
      <c r="D560" s="66">
        <v>44887</v>
      </c>
      <c r="E560" s="43">
        <v>44901</v>
      </c>
      <c r="F560" t="s">
        <v>92</v>
      </c>
      <c r="G560" t="s">
        <v>3903</v>
      </c>
      <c r="H560" t="s">
        <v>2656</v>
      </c>
      <c r="I560" t="s">
        <v>3904</v>
      </c>
      <c r="J560" t="s">
        <v>223</v>
      </c>
      <c r="K560" t="s">
        <v>3868</v>
      </c>
      <c r="L560" s="25" t="s">
        <v>3869</v>
      </c>
      <c r="M560" s="178">
        <v>0.5</v>
      </c>
      <c r="N560" s="178">
        <v>1</v>
      </c>
      <c r="O560">
        <v>3346</v>
      </c>
      <c r="P560" t="s">
        <v>110</v>
      </c>
      <c r="Q560" t="s">
        <v>81</v>
      </c>
    </row>
    <row r="561" spans="1:16377" x14ac:dyDescent="0.35">
      <c r="A561" s="27" t="s">
        <v>3905</v>
      </c>
      <c r="B561" t="s">
        <v>3906</v>
      </c>
      <c r="C561" t="s">
        <v>3823</v>
      </c>
      <c r="D561" s="66">
        <v>44874</v>
      </c>
      <c r="E561" s="43">
        <v>44901</v>
      </c>
      <c r="F561" t="s">
        <v>92</v>
      </c>
      <c r="G561" t="s">
        <v>3907</v>
      </c>
      <c r="H561" t="s">
        <v>1244</v>
      </c>
      <c r="I561" t="s">
        <v>3908</v>
      </c>
      <c r="J561" t="s">
        <v>223</v>
      </c>
      <c r="K561" t="s">
        <v>3868</v>
      </c>
      <c r="L561" s="25" t="s">
        <v>3869</v>
      </c>
      <c r="M561" s="178">
        <v>0.1</v>
      </c>
      <c r="N561" s="178">
        <v>0.2</v>
      </c>
      <c r="O561">
        <v>3346</v>
      </c>
      <c r="P561" t="s">
        <v>110</v>
      </c>
      <c r="Q561" t="s">
        <v>81</v>
      </c>
    </row>
    <row r="562" spans="1:16377" x14ac:dyDescent="0.35">
      <c r="A562" s="27" t="s">
        <v>3909</v>
      </c>
      <c r="B562" t="s">
        <v>3910</v>
      </c>
      <c r="C562" t="s">
        <v>3823</v>
      </c>
      <c r="D562" s="66">
        <v>44886</v>
      </c>
      <c r="E562" s="43">
        <v>44901</v>
      </c>
      <c r="F562" t="s">
        <v>92</v>
      </c>
      <c r="G562" t="s">
        <v>3911</v>
      </c>
      <c r="H562" t="s">
        <v>188</v>
      </c>
      <c r="I562" t="s">
        <v>3912</v>
      </c>
      <c r="J562" t="s">
        <v>223</v>
      </c>
      <c r="K562" t="s">
        <v>3868</v>
      </c>
      <c r="L562" s="25" t="s">
        <v>3869</v>
      </c>
      <c r="M562" s="178">
        <v>6.5</v>
      </c>
      <c r="N562" s="178">
        <v>6.5</v>
      </c>
      <c r="O562">
        <v>3346</v>
      </c>
      <c r="P562" t="s">
        <v>110</v>
      </c>
      <c r="Q562" t="s">
        <v>81</v>
      </c>
    </row>
    <row r="566" spans="1:16377" ht="18.5" x14ac:dyDescent="0.45">
      <c r="C566" s="258" t="s">
        <v>3139</v>
      </c>
      <c r="D566" s="231" t="s">
        <v>3140</v>
      </c>
      <c r="E566" s="60" t="s">
        <v>3141</v>
      </c>
      <c r="F566" s="59" t="s">
        <v>3143</v>
      </c>
      <c r="G566" s="59" t="s">
        <v>3144</v>
      </c>
      <c r="H566" s="59" t="s">
        <v>3145</v>
      </c>
      <c r="I566" s="59" t="s">
        <v>3146</v>
      </c>
      <c r="J566" s="60" t="s">
        <v>3147</v>
      </c>
      <c r="K566" s="157" t="s">
        <v>3148</v>
      </c>
      <c r="L566" s="157" t="s">
        <v>3149</v>
      </c>
      <c r="M566" s="157" t="s">
        <v>3150</v>
      </c>
      <c r="N566" s="230" t="s">
        <v>3151</v>
      </c>
    </row>
    <row r="567" spans="1:16377" ht="15.5" x14ac:dyDescent="0.35">
      <c r="A567" s="10">
        <v>49</v>
      </c>
      <c r="B567" s="10" t="s">
        <v>288</v>
      </c>
      <c r="C567" s="147" t="s">
        <v>3913</v>
      </c>
      <c r="D567" s="146">
        <v>44900</v>
      </c>
      <c r="E567" s="34" t="s">
        <v>1346</v>
      </c>
      <c r="F567" s="34" t="s">
        <v>10</v>
      </c>
      <c r="G567" s="34" t="s">
        <v>218</v>
      </c>
      <c r="H567" s="34" t="s">
        <v>468</v>
      </c>
      <c r="I567" s="34" t="s">
        <v>309</v>
      </c>
      <c r="J567" s="241" t="s">
        <v>55</v>
      </c>
      <c r="K567" s="63">
        <v>8</v>
      </c>
      <c r="L567" s="10" t="s">
        <v>347</v>
      </c>
      <c r="M567" s="10" t="s">
        <v>117</v>
      </c>
      <c r="N567" s="134">
        <v>44902</v>
      </c>
      <c r="O567" s="63"/>
      <c r="P567" s="63"/>
      <c r="Q567" s="63"/>
      <c r="R567" s="139"/>
      <c r="S567" s="63"/>
      <c r="T567" s="64"/>
      <c r="U567" s="64"/>
      <c r="V567" s="64"/>
      <c r="W567" s="64"/>
      <c r="X567" s="64"/>
      <c r="Y567" s="64"/>
      <c r="Z567" s="64"/>
      <c r="AA567" s="64"/>
      <c r="AB567" s="64"/>
      <c r="AC567" s="64"/>
      <c r="AD567" s="64"/>
      <c r="AE567" s="64"/>
      <c r="AF567" s="64"/>
      <c r="AG567" s="64"/>
      <c r="AH567" s="64"/>
      <c r="AI567" s="64"/>
      <c r="AJ567" s="64"/>
      <c r="AK567" s="64"/>
      <c r="AL567" s="64"/>
      <c r="AM567" s="64"/>
      <c r="AN567" s="64"/>
      <c r="AO567" s="64"/>
      <c r="AP567" s="64"/>
      <c r="AQ567" s="64"/>
      <c r="AR567" s="64"/>
      <c r="AS567" s="64"/>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4"/>
      <c r="DL567" s="64"/>
      <c r="DM567" s="64"/>
      <c r="DN567" s="64"/>
      <c r="DO567" s="64"/>
      <c r="DP567" s="64"/>
      <c r="DQ567" s="64"/>
      <c r="DR567" s="64"/>
      <c r="DS567" s="64"/>
      <c r="DT567" s="64"/>
      <c r="DU567" s="64"/>
      <c r="DV567" s="64"/>
      <c r="DW567" s="64"/>
      <c r="DX567" s="64"/>
      <c r="DY567" s="64"/>
      <c r="DZ567" s="64"/>
      <c r="EA567" s="64"/>
      <c r="EB567" s="64"/>
      <c r="EC567" s="64"/>
      <c r="ED567" s="64"/>
      <c r="EE567" s="64"/>
      <c r="EF567" s="64"/>
      <c r="EG567" s="64"/>
      <c r="EH567" s="64"/>
      <c r="EI567" s="64"/>
      <c r="EJ567" s="64"/>
      <c r="EK567" s="64"/>
      <c r="EL567" s="64"/>
      <c r="EM567" s="64"/>
      <c r="EN567" s="64"/>
      <c r="EO567" s="64"/>
      <c r="EP567" s="64"/>
      <c r="EQ567" s="64"/>
      <c r="ER567" s="64"/>
      <c r="ES567" s="64"/>
      <c r="ET567" s="64"/>
      <c r="EU567" s="64"/>
      <c r="EV567" s="64"/>
      <c r="EW567" s="64"/>
      <c r="EX567" s="64"/>
      <c r="EY567" s="64"/>
      <c r="EZ567" s="64"/>
      <c r="FA567" s="64"/>
      <c r="FB567" s="64"/>
      <c r="FC567" s="64"/>
      <c r="FD567" s="64"/>
      <c r="FE567" s="64"/>
      <c r="FF567" s="64"/>
      <c r="FG567" s="64"/>
      <c r="FH567" s="64"/>
      <c r="FI567" s="64"/>
      <c r="FJ567" s="64"/>
      <c r="FK567" s="64"/>
      <c r="FL567" s="64"/>
      <c r="FM567" s="64"/>
      <c r="FN567" s="64"/>
      <c r="FO567" s="64"/>
      <c r="FP567" s="64"/>
      <c r="FQ567" s="64"/>
      <c r="FR567" s="64"/>
      <c r="FS567" s="64"/>
      <c r="FT567" s="64"/>
      <c r="FU567" s="64"/>
      <c r="FV567" s="64"/>
      <c r="FW567" s="64"/>
      <c r="FX567" s="64"/>
      <c r="FY567" s="64"/>
      <c r="FZ567" s="64"/>
      <c r="GA567" s="64"/>
      <c r="GB567" s="64"/>
      <c r="GC567" s="64"/>
      <c r="GD567" s="64"/>
      <c r="GE567" s="64"/>
      <c r="GF567" s="64"/>
      <c r="GG567" s="64"/>
      <c r="GH567" s="64"/>
      <c r="GI567" s="64"/>
      <c r="GJ567" s="64"/>
      <c r="GK567" s="64"/>
      <c r="GL567" s="64"/>
      <c r="GM567" s="64"/>
      <c r="GN567" s="64"/>
      <c r="GO567" s="64"/>
      <c r="GP567" s="64"/>
      <c r="GQ567" s="64"/>
      <c r="GR567" s="64"/>
      <c r="GS567" s="64"/>
      <c r="GT567" s="64"/>
      <c r="GU567" s="64"/>
      <c r="GV567" s="64"/>
      <c r="GW567" s="64"/>
      <c r="GX567" s="64"/>
      <c r="GY567" s="64"/>
      <c r="GZ567" s="64"/>
      <c r="HA567" s="64"/>
      <c r="HB567" s="64"/>
      <c r="HC567" s="64"/>
      <c r="HD567" s="64"/>
      <c r="HE567" s="64"/>
      <c r="HF567" s="64"/>
      <c r="HG567" s="64"/>
      <c r="HH567" s="64"/>
      <c r="HI567" s="64"/>
      <c r="HJ567" s="64"/>
      <c r="HK567" s="64"/>
      <c r="HL567" s="64"/>
      <c r="HM567" s="64"/>
      <c r="HN567" s="64"/>
      <c r="HO567" s="64"/>
      <c r="HP567" s="64"/>
      <c r="HQ567" s="64"/>
      <c r="HR567" s="64"/>
      <c r="HS567" s="64"/>
      <c r="HT567" s="64"/>
      <c r="HU567" s="64"/>
      <c r="HV567" s="64"/>
      <c r="HW567" s="64"/>
      <c r="HX567" s="64"/>
      <c r="HY567" s="64"/>
      <c r="HZ567" s="64"/>
      <c r="IA567" s="64"/>
      <c r="IB567" s="64"/>
      <c r="IC567" s="64"/>
      <c r="ID567" s="64"/>
      <c r="IE567" s="64"/>
      <c r="IF567" s="64"/>
      <c r="IG567" s="64"/>
      <c r="IH567" s="64"/>
      <c r="II567" s="64"/>
      <c r="IJ567" s="64"/>
      <c r="IK567" s="64"/>
      <c r="IL567" s="64"/>
      <c r="IM567" s="64"/>
      <c r="IN567" s="64"/>
      <c r="IO567" s="64"/>
      <c r="IP567" s="64"/>
      <c r="IQ567" s="64"/>
      <c r="IR567" s="64"/>
      <c r="IS567" s="64"/>
      <c r="IT567" s="64"/>
      <c r="IU567" s="64"/>
      <c r="IV567" s="64"/>
      <c r="IW567" s="64"/>
      <c r="IX567" s="64"/>
      <c r="IY567" s="64"/>
      <c r="IZ567" s="64"/>
      <c r="JA567" s="64"/>
      <c r="JB567" s="64"/>
      <c r="JC567" s="64"/>
      <c r="JD567" s="64"/>
      <c r="JE567" s="64"/>
      <c r="JF567" s="64"/>
      <c r="JG567" s="64"/>
      <c r="JH567" s="64"/>
      <c r="JI567" s="64"/>
      <c r="JJ567" s="64"/>
      <c r="JK567" s="64"/>
      <c r="JL567" s="64"/>
      <c r="JM567" s="64"/>
      <c r="JN567" s="64"/>
      <c r="JO567" s="64"/>
      <c r="JP567" s="64"/>
      <c r="JQ567" s="64"/>
      <c r="JR567" s="64"/>
      <c r="JS567" s="64"/>
      <c r="JT567" s="64"/>
      <c r="JU567" s="64"/>
      <c r="JV567" s="64"/>
      <c r="JW567" s="64"/>
      <c r="JX567" s="64"/>
      <c r="JY567" s="64"/>
      <c r="JZ567" s="64"/>
      <c r="KA567" s="64"/>
      <c r="KB567" s="64"/>
      <c r="KC567" s="64"/>
      <c r="KD567" s="64"/>
      <c r="KE567" s="64"/>
      <c r="KF567" s="64"/>
      <c r="KG567" s="64"/>
      <c r="KH567" s="64"/>
      <c r="KI567" s="64"/>
      <c r="KJ567" s="64"/>
      <c r="KK567" s="64"/>
      <c r="KL567" s="64"/>
      <c r="KM567" s="64"/>
      <c r="KN567" s="64"/>
      <c r="KO567" s="64"/>
      <c r="KP567" s="64"/>
      <c r="KQ567" s="64"/>
      <c r="KR567" s="64"/>
      <c r="KS567" s="64"/>
      <c r="KT567" s="64"/>
      <c r="KU567" s="64"/>
      <c r="KV567" s="64"/>
      <c r="KW567" s="64"/>
      <c r="KX567" s="64"/>
      <c r="KY567" s="64"/>
      <c r="KZ567" s="64"/>
      <c r="LA567" s="64"/>
      <c r="LB567" s="64"/>
      <c r="LC567" s="64"/>
      <c r="LD567" s="64"/>
      <c r="LE567" s="64"/>
      <c r="LF567" s="64"/>
      <c r="LG567" s="64"/>
      <c r="LH567" s="64"/>
      <c r="LI567" s="64"/>
      <c r="LJ567" s="64"/>
      <c r="LK567" s="64"/>
      <c r="LL567" s="64"/>
      <c r="LM567" s="64"/>
      <c r="LN567" s="64"/>
      <c r="LO567" s="64"/>
      <c r="LP567" s="64"/>
      <c r="LQ567" s="64"/>
      <c r="LR567" s="64"/>
      <c r="LS567" s="64"/>
      <c r="LT567" s="64"/>
      <c r="LU567" s="64"/>
      <c r="LV567" s="64"/>
      <c r="LW567" s="64"/>
      <c r="LX567" s="64"/>
      <c r="LY567" s="64"/>
      <c r="LZ567" s="64"/>
      <c r="MA567" s="64"/>
      <c r="MB567" s="64"/>
      <c r="MC567" s="64"/>
      <c r="MD567" s="64"/>
      <c r="ME567" s="64"/>
      <c r="MF567" s="64"/>
      <c r="MG567" s="64"/>
      <c r="MH567" s="64"/>
      <c r="MI567" s="64"/>
      <c r="MJ567" s="64"/>
      <c r="MK567" s="64"/>
      <c r="ML567" s="64"/>
      <c r="MM567" s="64"/>
      <c r="MN567" s="64"/>
      <c r="MO567" s="64"/>
      <c r="MP567" s="64"/>
      <c r="MQ567" s="64"/>
      <c r="MR567" s="64"/>
      <c r="MS567" s="64"/>
      <c r="MT567" s="64"/>
      <c r="MU567" s="64"/>
      <c r="MV567" s="64"/>
      <c r="MW567" s="64"/>
      <c r="MX567" s="64"/>
      <c r="MY567" s="64"/>
      <c r="MZ567" s="64"/>
      <c r="NA567" s="64"/>
      <c r="NB567" s="64"/>
      <c r="NC567" s="64"/>
      <c r="ND567" s="64"/>
      <c r="NE567" s="64"/>
      <c r="NF567" s="64"/>
      <c r="NG567" s="64"/>
      <c r="NH567" s="64"/>
      <c r="NI567" s="64"/>
      <c r="NJ567" s="64"/>
      <c r="NK567" s="64"/>
      <c r="NL567" s="64"/>
      <c r="NM567" s="64"/>
      <c r="NN567" s="64"/>
      <c r="NO567" s="64"/>
      <c r="NP567" s="64"/>
      <c r="NQ567" s="64"/>
      <c r="NR567" s="64"/>
      <c r="NS567" s="64"/>
      <c r="NT567" s="64"/>
      <c r="NU567" s="64"/>
      <c r="NV567" s="64"/>
      <c r="NW567" s="64"/>
      <c r="NX567" s="64"/>
      <c r="NY567" s="64"/>
      <c r="NZ567" s="64"/>
      <c r="OA567" s="64"/>
      <c r="OB567" s="64"/>
      <c r="OC567" s="64"/>
      <c r="OD567" s="64"/>
      <c r="OE567" s="64"/>
      <c r="OF567" s="64"/>
      <c r="OG567" s="64"/>
      <c r="OH567" s="64"/>
      <c r="OI567" s="64"/>
      <c r="OJ567" s="64"/>
      <c r="OK567" s="64"/>
      <c r="OL567" s="64"/>
      <c r="OM567" s="64"/>
      <c r="ON567" s="64"/>
      <c r="OO567" s="64"/>
      <c r="OP567" s="64"/>
      <c r="OQ567" s="64"/>
      <c r="OR567" s="64"/>
      <c r="OS567" s="64"/>
      <c r="OT567" s="64"/>
      <c r="OU567" s="64"/>
      <c r="OV567" s="64"/>
      <c r="OW567" s="64"/>
      <c r="OX567" s="64"/>
      <c r="OY567" s="64"/>
      <c r="OZ567" s="64"/>
      <c r="PA567" s="64"/>
      <c r="PB567" s="64"/>
      <c r="PC567" s="64"/>
      <c r="PD567" s="64"/>
      <c r="PE567" s="64"/>
      <c r="PF567" s="64"/>
      <c r="PG567" s="64"/>
      <c r="PH567" s="64"/>
      <c r="PI567" s="64"/>
      <c r="PJ567" s="64"/>
      <c r="PK567" s="64"/>
      <c r="PL567" s="64"/>
      <c r="PM567" s="64"/>
      <c r="PN567" s="64"/>
      <c r="PO567" s="64"/>
      <c r="PP567" s="64"/>
      <c r="PQ567" s="64"/>
      <c r="PR567" s="64"/>
      <c r="PS567" s="64"/>
      <c r="PT567" s="64"/>
      <c r="PU567" s="64"/>
      <c r="PV567" s="64"/>
      <c r="PW567" s="64"/>
      <c r="PX567" s="64"/>
      <c r="PY567" s="64"/>
      <c r="PZ567" s="64"/>
      <c r="QA567" s="64"/>
      <c r="QB567" s="64"/>
      <c r="QC567" s="64"/>
      <c r="QD567" s="64"/>
      <c r="QE567" s="64"/>
      <c r="QF567" s="64"/>
      <c r="QG567" s="64"/>
      <c r="QH567" s="64"/>
      <c r="QI567" s="64"/>
      <c r="QJ567" s="64"/>
      <c r="QK567" s="64"/>
      <c r="QL567" s="64"/>
      <c r="QM567" s="64"/>
      <c r="QN567" s="64"/>
      <c r="QO567" s="64"/>
      <c r="QP567" s="64"/>
      <c r="QQ567" s="64"/>
      <c r="QR567" s="64"/>
      <c r="QS567" s="64"/>
      <c r="QT567" s="64"/>
      <c r="QU567" s="64"/>
      <c r="QV567" s="64"/>
      <c r="QW567" s="64"/>
      <c r="QX567" s="64"/>
      <c r="QY567" s="64"/>
      <c r="QZ567" s="64"/>
      <c r="RA567" s="64"/>
      <c r="RB567" s="64"/>
      <c r="RC567" s="64"/>
      <c r="RD567" s="64"/>
      <c r="RE567" s="64"/>
      <c r="RF567" s="64"/>
      <c r="RG567" s="64"/>
      <c r="RH567" s="64"/>
      <c r="RI567" s="64"/>
      <c r="RJ567" s="64"/>
      <c r="RK567" s="64"/>
      <c r="RL567" s="64"/>
      <c r="RM567" s="64"/>
      <c r="RN567" s="64"/>
      <c r="RO567" s="64"/>
      <c r="RP567" s="64"/>
      <c r="RQ567" s="64"/>
      <c r="RR567" s="64"/>
      <c r="RS567" s="64"/>
      <c r="RT567" s="64"/>
      <c r="RU567" s="64"/>
      <c r="RV567" s="64"/>
      <c r="RW567" s="64"/>
      <c r="RX567" s="64"/>
      <c r="RY567" s="64"/>
      <c r="RZ567" s="64"/>
      <c r="SA567" s="64"/>
      <c r="SB567" s="64"/>
      <c r="SC567" s="64"/>
      <c r="SD567" s="64"/>
      <c r="SE567" s="64"/>
      <c r="SF567" s="64"/>
      <c r="SG567" s="64"/>
      <c r="SH567" s="64"/>
      <c r="SI567" s="64"/>
      <c r="SJ567" s="64"/>
      <c r="SK567" s="64"/>
      <c r="SL567" s="64"/>
      <c r="SM567" s="64"/>
      <c r="SN567" s="64"/>
      <c r="SO567" s="64"/>
      <c r="SP567" s="64"/>
      <c r="SQ567" s="64"/>
      <c r="SR567" s="64"/>
      <c r="SS567" s="64"/>
      <c r="ST567" s="64"/>
      <c r="SU567" s="64"/>
      <c r="SV567" s="64"/>
      <c r="SW567" s="64"/>
      <c r="SX567" s="64"/>
      <c r="SY567" s="64"/>
      <c r="SZ567" s="64"/>
      <c r="TA567" s="64"/>
      <c r="TB567" s="64"/>
      <c r="TC567" s="64"/>
      <c r="TD567" s="64"/>
      <c r="TE567" s="64"/>
      <c r="TF567" s="64"/>
      <c r="TG567" s="64"/>
      <c r="TH567" s="64"/>
      <c r="TI567" s="64"/>
      <c r="TJ567" s="64"/>
      <c r="TK567" s="64"/>
      <c r="TL567" s="64"/>
      <c r="TM567" s="64"/>
      <c r="TN567" s="64"/>
      <c r="TO567" s="64"/>
      <c r="TP567" s="64"/>
      <c r="TQ567" s="64"/>
      <c r="TR567" s="64"/>
      <c r="TS567" s="64"/>
      <c r="TT567" s="64"/>
      <c r="TU567" s="64"/>
      <c r="TV567" s="64"/>
      <c r="TW567" s="64"/>
      <c r="TX567" s="64"/>
      <c r="TY567" s="64"/>
      <c r="TZ567" s="64"/>
      <c r="UA567" s="64"/>
      <c r="UB567" s="64"/>
      <c r="UC567" s="64"/>
      <c r="UD567" s="64"/>
      <c r="UE567" s="64"/>
      <c r="UF567" s="64"/>
      <c r="UG567" s="64"/>
      <c r="UH567" s="64"/>
      <c r="UI567" s="64"/>
      <c r="UJ567" s="64"/>
      <c r="UK567" s="64"/>
      <c r="UL567" s="64"/>
      <c r="UM567" s="64"/>
      <c r="UN567" s="64"/>
      <c r="UO567" s="64"/>
      <c r="UP567" s="64"/>
      <c r="UQ567" s="64"/>
      <c r="UR567" s="64"/>
      <c r="US567" s="64"/>
      <c r="UT567" s="64"/>
      <c r="UU567" s="64"/>
      <c r="UV567" s="64"/>
      <c r="UW567" s="64"/>
      <c r="UX567" s="64"/>
      <c r="UY567" s="64"/>
      <c r="UZ567" s="64"/>
      <c r="VA567" s="64"/>
      <c r="VB567" s="64"/>
      <c r="VC567" s="64"/>
      <c r="VD567" s="64"/>
      <c r="VE567" s="64"/>
      <c r="VF567" s="64"/>
      <c r="VG567" s="64"/>
      <c r="VH567" s="64"/>
      <c r="VI567" s="64"/>
      <c r="VJ567" s="64"/>
      <c r="VK567" s="64"/>
      <c r="VL567" s="64"/>
      <c r="VM567" s="64"/>
      <c r="VN567" s="64"/>
      <c r="VO567" s="64"/>
      <c r="VP567" s="64"/>
      <c r="VQ567" s="64"/>
      <c r="VR567" s="64"/>
      <c r="VS567" s="64"/>
      <c r="VT567" s="64"/>
      <c r="VU567" s="64"/>
      <c r="VV567" s="64"/>
      <c r="VW567" s="64"/>
      <c r="VX567" s="64"/>
      <c r="VY567" s="64"/>
      <c r="VZ567" s="64"/>
      <c r="WA567" s="64"/>
      <c r="WB567" s="64"/>
      <c r="WC567" s="64"/>
      <c r="WD567" s="64"/>
      <c r="WE567" s="64"/>
      <c r="WF567" s="64"/>
      <c r="WG567" s="64"/>
      <c r="WH567" s="64"/>
      <c r="WI567" s="64"/>
      <c r="WJ567" s="64"/>
      <c r="WK567" s="64"/>
      <c r="WL567" s="64"/>
      <c r="WM567" s="64"/>
      <c r="WN567" s="64"/>
      <c r="WO567" s="64"/>
      <c r="WP567" s="64"/>
      <c r="WQ567" s="64"/>
      <c r="WR567" s="64"/>
      <c r="WS567" s="64"/>
      <c r="WT567" s="64"/>
      <c r="WU567" s="64"/>
      <c r="WV567" s="64"/>
      <c r="WW567" s="64"/>
      <c r="WX567" s="64"/>
      <c r="WY567" s="64"/>
      <c r="WZ567" s="64"/>
      <c r="XA567" s="64"/>
      <c r="XB567" s="64"/>
      <c r="XC567" s="64"/>
      <c r="XD567" s="64"/>
      <c r="XE567" s="64"/>
      <c r="XF567" s="64"/>
      <c r="XG567" s="64"/>
      <c r="XH567" s="64"/>
      <c r="XI567" s="64"/>
      <c r="XJ567" s="64"/>
      <c r="XK567" s="64"/>
      <c r="XL567" s="64"/>
      <c r="XM567" s="64"/>
      <c r="XN567" s="64"/>
      <c r="XO567" s="64"/>
      <c r="XP567" s="64"/>
      <c r="XQ567" s="64"/>
      <c r="XR567" s="64"/>
      <c r="XS567" s="64"/>
      <c r="XT567" s="64"/>
      <c r="XU567" s="64"/>
      <c r="XV567" s="64"/>
      <c r="XW567" s="64"/>
      <c r="XX567" s="64"/>
      <c r="XY567" s="64"/>
      <c r="XZ567" s="64"/>
      <c r="YA567" s="64"/>
      <c r="YB567" s="64"/>
      <c r="YC567" s="64"/>
      <c r="YD567" s="64"/>
      <c r="YE567" s="64"/>
      <c r="YF567" s="64"/>
      <c r="YG567" s="64"/>
      <c r="YH567" s="64"/>
      <c r="YI567" s="64"/>
      <c r="YJ567" s="64"/>
      <c r="YK567" s="64"/>
      <c r="YL567" s="64"/>
      <c r="YM567" s="64"/>
      <c r="YN567" s="64"/>
      <c r="YO567" s="64"/>
      <c r="YP567" s="64"/>
      <c r="YQ567" s="64"/>
      <c r="YR567" s="64"/>
      <c r="YS567" s="64"/>
      <c r="YT567" s="64"/>
      <c r="YU567" s="64"/>
      <c r="YV567" s="64"/>
      <c r="YW567" s="64"/>
      <c r="YX567" s="64"/>
      <c r="YY567" s="64"/>
      <c r="YZ567" s="64"/>
      <c r="ZA567" s="64"/>
      <c r="ZB567" s="64"/>
      <c r="ZC567" s="64"/>
      <c r="ZD567" s="64"/>
      <c r="ZE567" s="64"/>
      <c r="ZF567" s="64"/>
      <c r="ZG567" s="64"/>
      <c r="ZH567" s="64"/>
      <c r="ZI567" s="64"/>
      <c r="ZJ567" s="64"/>
      <c r="ZK567" s="64"/>
      <c r="ZL567" s="64"/>
      <c r="ZM567" s="64"/>
      <c r="ZN567" s="64"/>
      <c r="ZO567" s="64"/>
      <c r="ZP567" s="64"/>
      <c r="ZQ567" s="64"/>
      <c r="ZR567" s="64"/>
      <c r="ZS567" s="64"/>
      <c r="ZT567" s="64"/>
      <c r="ZU567" s="64"/>
      <c r="ZV567" s="64"/>
      <c r="ZW567" s="64"/>
      <c r="ZX567" s="64"/>
      <c r="ZY567" s="64"/>
      <c r="ZZ567" s="64"/>
      <c r="AAA567" s="64"/>
      <c r="AAB567" s="64"/>
      <c r="AAC567" s="64"/>
      <c r="AAD567" s="64"/>
      <c r="AAE567" s="64"/>
      <c r="AAF567" s="64"/>
      <c r="AAG567" s="64"/>
      <c r="AAH567" s="64"/>
      <c r="AAI567" s="64"/>
      <c r="AAJ567" s="64"/>
      <c r="AAK567" s="64"/>
      <c r="AAL567" s="64"/>
      <c r="AAM567" s="64"/>
      <c r="AAN567" s="64"/>
      <c r="AAO567" s="64"/>
      <c r="AAP567" s="64"/>
      <c r="AAQ567" s="64"/>
      <c r="AAR567" s="64"/>
      <c r="AAS567" s="64"/>
      <c r="AAT567" s="64"/>
      <c r="AAU567" s="64"/>
      <c r="AAV567" s="64"/>
      <c r="AAW567" s="64"/>
      <c r="AAX567" s="64"/>
      <c r="AAY567" s="64"/>
      <c r="AAZ567" s="64"/>
      <c r="ABA567" s="64"/>
      <c r="ABB567" s="64"/>
      <c r="ABC567" s="64"/>
      <c r="ABD567" s="64"/>
      <c r="ABE567" s="64"/>
      <c r="ABF567" s="64"/>
      <c r="ABG567" s="64"/>
      <c r="ABH567" s="64"/>
      <c r="ABI567" s="64"/>
      <c r="ABJ567" s="64"/>
      <c r="ABK567" s="64"/>
      <c r="ABL567" s="64"/>
      <c r="ABM567" s="64"/>
      <c r="ABN567" s="64"/>
      <c r="ABO567" s="64"/>
      <c r="ABP567" s="64"/>
      <c r="ABQ567" s="64"/>
      <c r="ABR567" s="64"/>
      <c r="ABS567" s="64"/>
      <c r="ABT567" s="64"/>
      <c r="ABU567" s="64"/>
      <c r="ABV567" s="64"/>
      <c r="ABW567" s="64"/>
      <c r="ABX567" s="64"/>
      <c r="ABY567" s="64"/>
      <c r="ABZ567" s="64"/>
      <c r="ACA567" s="64"/>
      <c r="ACB567" s="64"/>
      <c r="ACC567" s="64"/>
      <c r="ACD567" s="64"/>
      <c r="ACE567" s="64"/>
      <c r="ACF567" s="64"/>
      <c r="ACG567" s="64"/>
      <c r="ACH567" s="64"/>
      <c r="ACI567" s="64"/>
      <c r="ACJ567" s="64"/>
      <c r="ACK567" s="64"/>
      <c r="ACL567" s="64"/>
      <c r="ACM567" s="64"/>
      <c r="ACN567" s="64"/>
      <c r="ACO567" s="64"/>
      <c r="ACP567" s="64"/>
      <c r="ACQ567" s="64"/>
      <c r="ACR567" s="64"/>
      <c r="ACS567" s="64"/>
      <c r="ACT567" s="64"/>
      <c r="ACU567" s="64"/>
      <c r="ACV567" s="64"/>
      <c r="ACW567" s="64"/>
      <c r="ACX567" s="64"/>
      <c r="ACY567" s="64"/>
      <c r="ACZ567" s="64"/>
      <c r="ADA567" s="64"/>
      <c r="ADB567" s="64"/>
      <c r="ADC567" s="64"/>
      <c r="ADD567" s="64"/>
      <c r="ADE567" s="64"/>
      <c r="ADF567" s="64"/>
      <c r="ADG567" s="64"/>
      <c r="ADH567" s="64"/>
      <c r="ADI567" s="64"/>
      <c r="ADJ567" s="64"/>
      <c r="ADK567" s="64"/>
      <c r="ADL567" s="64"/>
      <c r="ADM567" s="64"/>
      <c r="ADN567" s="64"/>
      <c r="ADO567" s="64"/>
      <c r="ADP567" s="64"/>
      <c r="ADQ567" s="64"/>
      <c r="ADR567" s="64"/>
      <c r="ADS567" s="64"/>
      <c r="ADT567" s="64"/>
      <c r="ADU567" s="64"/>
      <c r="ADV567" s="64"/>
      <c r="ADW567" s="64"/>
      <c r="ADX567" s="64"/>
      <c r="ADY567" s="64"/>
      <c r="ADZ567" s="64"/>
      <c r="AEA567" s="64"/>
      <c r="AEB567" s="64"/>
      <c r="AEC567" s="64"/>
      <c r="AED567" s="64"/>
      <c r="AEE567" s="64"/>
      <c r="AEF567" s="64"/>
      <c r="AEG567" s="64"/>
      <c r="AEH567" s="64"/>
      <c r="AEI567" s="64"/>
      <c r="AEJ567" s="64"/>
      <c r="AEK567" s="64"/>
      <c r="AEL567" s="64"/>
      <c r="AEM567" s="64"/>
      <c r="AEN567" s="64"/>
      <c r="AEO567" s="64"/>
      <c r="AEP567" s="64"/>
      <c r="AEQ567" s="64"/>
      <c r="AER567" s="64"/>
      <c r="AES567" s="64"/>
      <c r="AET567" s="64"/>
      <c r="AEU567" s="64"/>
      <c r="AEV567" s="64"/>
      <c r="AEW567" s="64"/>
      <c r="AEX567" s="64"/>
      <c r="AEY567" s="64"/>
      <c r="AEZ567" s="64"/>
      <c r="AFA567" s="64"/>
      <c r="AFB567" s="64"/>
      <c r="AFC567" s="64"/>
      <c r="AFD567" s="64"/>
      <c r="AFE567" s="64"/>
      <c r="AFF567" s="64"/>
      <c r="AFG567" s="64"/>
      <c r="AFH567" s="64"/>
      <c r="AFI567" s="64"/>
      <c r="AFJ567" s="64"/>
      <c r="AFK567" s="64"/>
      <c r="AFL567" s="64"/>
      <c r="AFM567" s="64"/>
      <c r="AFN567" s="64"/>
      <c r="AFO567" s="64"/>
      <c r="AFP567" s="64"/>
      <c r="AFQ567" s="64"/>
      <c r="AFR567" s="64"/>
      <c r="AFS567" s="64"/>
      <c r="AFT567" s="64"/>
      <c r="AFU567" s="64"/>
      <c r="AFV567" s="64"/>
      <c r="AFW567" s="64"/>
      <c r="AFX567" s="64"/>
      <c r="AFY567" s="64"/>
      <c r="AFZ567" s="64"/>
      <c r="AGA567" s="64"/>
      <c r="AGB567" s="64"/>
      <c r="AGC567" s="64"/>
      <c r="AGD567" s="64"/>
      <c r="AGE567" s="64"/>
      <c r="AGF567" s="64"/>
      <c r="AGG567" s="64"/>
      <c r="AGH567" s="64"/>
      <c r="AGI567" s="64"/>
      <c r="AGJ567" s="64"/>
      <c r="AGK567" s="64"/>
      <c r="AGL567" s="64"/>
      <c r="AGM567" s="64"/>
      <c r="AGN567" s="64"/>
      <c r="AGO567" s="64"/>
      <c r="AGP567" s="64"/>
      <c r="AGQ567" s="64"/>
      <c r="AGR567" s="64"/>
      <c r="AGS567" s="64"/>
      <c r="AGT567" s="64"/>
      <c r="AGU567" s="64"/>
      <c r="AGV567" s="64"/>
      <c r="AGW567" s="64"/>
      <c r="AGX567" s="64"/>
      <c r="AGY567" s="64"/>
      <c r="AGZ567" s="64"/>
      <c r="AHA567" s="64"/>
      <c r="AHB567" s="64"/>
      <c r="AHC567" s="64"/>
      <c r="AHD567" s="64"/>
      <c r="AHE567" s="64"/>
      <c r="AHF567" s="64"/>
      <c r="AHG567" s="64"/>
      <c r="AHH567" s="64"/>
      <c r="AHI567" s="64"/>
      <c r="AHJ567" s="64"/>
      <c r="AHK567" s="64"/>
      <c r="AHL567" s="64"/>
      <c r="AHM567" s="64"/>
      <c r="AHN567" s="64"/>
      <c r="AHO567" s="64"/>
      <c r="AHP567" s="64"/>
      <c r="AHQ567" s="64"/>
      <c r="AHR567" s="64"/>
      <c r="AHS567" s="64"/>
      <c r="AHT567" s="64"/>
      <c r="AHU567" s="64"/>
      <c r="AHV567" s="64"/>
      <c r="AHW567" s="64"/>
      <c r="AHX567" s="64"/>
      <c r="AHY567" s="64"/>
      <c r="AHZ567" s="64"/>
      <c r="AIA567" s="64"/>
      <c r="AIB567" s="64"/>
      <c r="AIC567" s="64"/>
      <c r="AID567" s="64"/>
      <c r="AIE567" s="64"/>
      <c r="AIF567" s="64"/>
      <c r="AIG567" s="64"/>
      <c r="AIH567" s="64"/>
      <c r="AII567" s="64"/>
      <c r="AIJ567" s="64"/>
      <c r="AIK567" s="64"/>
      <c r="AIL567" s="64"/>
      <c r="AIM567" s="64"/>
      <c r="AIN567" s="64"/>
      <c r="AIO567" s="64"/>
      <c r="AIP567" s="64"/>
      <c r="AIQ567" s="64"/>
      <c r="AIR567" s="64"/>
      <c r="AIS567" s="64"/>
      <c r="AIT567" s="64"/>
      <c r="AIU567" s="64"/>
      <c r="AIV567" s="64"/>
      <c r="AIW567" s="64"/>
      <c r="AIX567" s="64"/>
      <c r="AIY567" s="64"/>
      <c r="AIZ567" s="64"/>
      <c r="AJA567" s="64"/>
      <c r="AJB567" s="64"/>
      <c r="AJC567" s="64"/>
      <c r="AJD567" s="64"/>
      <c r="AJE567" s="64"/>
      <c r="AJF567" s="64"/>
      <c r="AJG567" s="64"/>
      <c r="AJH567" s="64"/>
      <c r="AJI567" s="64"/>
      <c r="AJJ567" s="64"/>
      <c r="AJK567" s="64"/>
      <c r="AJL567" s="64"/>
      <c r="AJM567" s="64"/>
      <c r="AJN567" s="64"/>
      <c r="AJO567" s="64"/>
      <c r="AJP567" s="64"/>
      <c r="AJQ567" s="64"/>
      <c r="AJR567" s="64"/>
      <c r="AJS567" s="64"/>
      <c r="AJT567" s="64"/>
      <c r="AJU567" s="64"/>
      <c r="AJV567" s="64"/>
      <c r="AJW567" s="64"/>
      <c r="AJX567" s="64"/>
      <c r="AJY567" s="64"/>
      <c r="AJZ567" s="64"/>
      <c r="AKA567" s="64"/>
      <c r="AKB567" s="64"/>
      <c r="AKC567" s="64"/>
      <c r="AKD567" s="64"/>
      <c r="AKE567" s="64"/>
      <c r="AKF567" s="64"/>
      <c r="AKG567" s="64"/>
      <c r="AKH567" s="64"/>
      <c r="AKI567" s="64"/>
      <c r="AKJ567" s="64"/>
      <c r="AKK567" s="64"/>
      <c r="AKL567" s="64"/>
      <c r="AKM567" s="64"/>
      <c r="AKN567" s="64"/>
      <c r="AKO567" s="64"/>
      <c r="AKP567" s="64"/>
      <c r="AKQ567" s="64"/>
      <c r="AKR567" s="64"/>
      <c r="AKS567" s="64"/>
      <c r="AKT567" s="64"/>
      <c r="AKU567" s="64"/>
      <c r="AKV567" s="64"/>
      <c r="AKW567" s="64"/>
      <c r="AKX567" s="64"/>
      <c r="AKY567" s="64"/>
      <c r="AKZ567" s="64"/>
      <c r="ALA567" s="64"/>
      <c r="ALB567" s="64"/>
      <c r="ALC567" s="64"/>
      <c r="ALD567" s="64"/>
      <c r="ALE567" s="64"/>
      <c r="ALF567" s="64"/>
      <c r="ALG567" s="64"/>
      <c r="ALH567" s="64"/>
      <c r="ALI567" s="64"/>
      <c r="ALJ567" s="64"/>
      <c r="ALK567" s="64"/>
      <c r="ALL567" s="64"/>
      <c r="ALM567" s="64"/>
      <c r="ALN567" s="64"/>
      <c r="ALO567" s="64"/>
      <c r="ALP567" s="64"/>
      <c r="ALQ567" s="64"/>
      <c r="ALR567" s="64"/>
      <c r="ALS567" s="64"/>
      <c r="ALT567" s="64"/>
      <c r="ALU567" s="64"/>
      <c r="ALV567" s="64"/>
      <c r="ALW567" s="64"/>
      <c r="ALX567" s="64"/>
      <c r="ALY567" s="64"/>
      <c r="ALZ567" s="64"/>
      <c r="AMA567" s="64"/>
      <c r="AMB567" s="64"/>
      <c r="AMC567" s="64"/>
      <c r="AMD567" s="64"/>
      <c r="AME567" s="64"/>
      <c r="AMF567" s="64"/>
      <c r="AMG567" s="64"/>
      <c r="AMH567" s="64"/>
      <c r="AMI567" s="64"/>
      <c r="AMJ567" s="64"/>
      <c r="AMK567" s="64"/>
      <c r="AML567" s="64"/>
      <c r="AMM567" s="64"/>
      <c r="AMN567" s="64"/>
      <c r="AMO567" s="64"/>
      <c r="AMP567" s="64"/>
      <c r="AMQ567" s="64"/>
      <c r="AMR567" s="64"/>
      <c r="AMS567" s="64"/>
      <c r="AMT567" s="64"/>
      <c r="AMU567" s="64"/>
      <c r="AMV567" s="64"/>
      <c r="AMW567" s="64"/>
      <c r="AMX567" s="64"/>
      <c r="AMY567" s="64"/>
      <c r="AMZ567" s="64"/>
      <c r="ANA567" s="64"/>
      <c r="ANB567" s="64"/>
      <c r="ANC567" s="64"/>
      <c r="AND567" s="64"/>
      <c r="ANE567" s="64"/>
      <c r="ANF567" s="64"/>
      <c r="ANG567" s="64"/>
      <c r="ANH567" s="64"/>
      <c r="ANI567" s="64"/>
      <c r="ANJ567" s="64"/>
      <c r="ANK567" s="64"/>
      <c r="ANL567" s="64"/>
      <c r="ANM567" s="64"/>
      <c r="ANN567" s="64"/>
      <c r="ANO567" s="64"/>
      <c r="ANP567" s="64"/>
      <c r="ANQ567" s="64"/>
      <c r="ANR567" s="64"/>
      <c r="ANS567" s="64"/>
      <c r="ANT567" s="64"/>
      <c r="ANU567" s="64"/>
      <c r="ANV567" s="64"/>
      <c r="ANW567" s="64"/>
      <c r="ANX567" s="64"/>
      <c r="ANY567" s="64"/>
      <c r="ANZ567" s="64"/>
      <c r="AOA567" s="64"/>
      <c r="AOB567" s="64"/>
      <c r="AOC567" s="64"/>
      <c r="AOD567" s="64"/>
      <c r="AOE567" s="64"/>
      <c r="AOF567" s="64"/>
      <c r="AOG567" s="64"/>
      <c r="AOH567" s="64"/>
      <c r="AOI567" s="64"/>
      <c r="AOJ567" s="64"/>
      <c r="AOK567" s="64"/>
      <c r="AOL567" s="64"/>
      <c r="AOM567" s="64"/>
      <c r="AON567" s="64"/>
      <c r="AOO567" s="64"/>
      <c r="AOP567" s="64"/>
      <c r="AOQ567" s="64"/>
      <c r="AOR567" s="64"/>
      <c r="AOS567" s="64"/>
      <c r="AOT567" s="64"/>
      <c r="AOU567" s="64"/>
      <c r="AOV567" s="64"/>
      <c r="AOW567" s="64"/>
      <c r="AOX567" s="64"/>
      <c r="AOY567" s="64"/>
      <c r="AOZ567" s="64"/>
      <c r="APA567" s="64"/>
      <c r="APB567" s="64"/>
      <c r="APC567" s="64"/>
      <c r="APD567" s="64"/>
      <c r="APE567" s="64"/>
      <c r="APF567" s="64"/>
      <c r="APG567" s="64"/>
      <c r="APH567" s="64"/>
      <c r="API567" s="64"/>
      <c r="APJ567" s="64"/>
      <c r="APK567" s="64"/>
      <c r="APL567" s="64"/>
      <c r="APM567" s="64"/>
      <c r="APN567" s="64"/>
      <c r="APO567" s="64"/>
      <c r="APP567" s="64"/>
      <c r="APQ567" s="64"/>
      <c r="APR567" s="64"/>
      <c r="APS567" s="64"/>
      <c r="APT567" s="64"/>
      <c r="APU567" s="64"/>
      <c r="APV567" s="64"/>
      <c r="APW567" s="64"/>
      <c r="APX567" s="64"/>
      <c r="APY567" s="64"/>
      <c r="APZ567" s="64"/>
      <c r="AQA567" s="64"/>
      <c r="AQB567" s="64"/>
      <c r="AQC567" s="64"/>
      <c r="AQD567" s="64"/>
      <c r="AQE567" s="64"/>
      <c r="AQF567" s="64"/>
      <c r="AQG567" s="64"/>
      <c r="AQH567" s="64"/>
      <c r="AQI567" s="64"/>
      <c r="AQJ567" s="64"/>
      <c r="AQK567" s="64"/>
      <c r="AQL567" s="64"/>
      <c r="AQM567" s="64"/>
      <c r="AQN567" s="64"/>
      <c r="AQO567" s="64"/>
      <c r="AQP567" s="64"/>
      <c r="AQQ567" s="64"/>
      <c r="AQR567" s="64"/>
      <c r="AQS567" s="64"/>
      <c r="AQT567" s="64"/>
      <c r="AQU567" s="64"/>
      <c r="AQV567" s="64"/>
      <c r="AQW567" s="64"/>
      <c r="AQX567" s="64"/>
      <c r="AQY567" s="64"/>
      <c r="AQZ567" s="64"/>
      <c r="ARA567" s="64"/>
      <c r="ARB567" s="64"/>
      <c r="ARC567" s="64"/>
      <c r="ARD567" s="64"/>
      <c r="ARE567" s="64"/>
      <c r="ARF567" s="64"/>
      <c r="ARG567" s="64"/>
      <c r="ARH567" s="64"/>
      <c r="ARI567" s="64"/>
      <c r="ARJ567" s="64"/>
      <c r="ARK567" s="64"/>
      <c r="ARL567" s="64"/>
      <c r="ARM567" s="64"/>
      <c r="ARN567" s="64"/>
      <c r="ARO567" s="64"/>
      <c r="ARP567" s="64"/>
      <c r="ARQ567" s="64"/>
      <c r="ARR567" s="64"/>
      <c r="ARS567" s="64"/>
      <c r="ART567" s="64"/>
      <c r="ARU567" s="64"/>
      <c r="ARV567" s="64"/>
      <c r="ARW567" s="64"/>
      <c r="ARX567" s="64"/>
      <c r="ARY567" s="64"/>
      <c r="ARZ567" s="64"/>
      <c r="ASA567" s="64"/>
      <c r="ASB567" s="64"/>
      <c r="ASC567" s="64"/>
      <c r="ASD567" s="64"/>
      <c r="ASE567" s="64"/>
      <c r="ASF567" s="64"/>
      <c r="ASG567" s="64"/>
      <c r="ASH567" s="64"/>
      <c r="ASI567" s="64"/>
      <c r="ASJ567" s="64"/>
      <c r="ASK567" s="64"/>
      <c r="ASL567" s="64"/>
      <c r="ASM567" s="64"/>
      <c r="ASN567" s="64"/>
      <c r="ASO567" s="64"/>
      <c r="ASP567" s="64"/>
      <c r="ASQ567" s="64"/>
      <c r="ASR567" s="64"/>
      <c r="ASS567" s="64"/>
      <c r="AST567" s="64"/>
      <c r="ASU567" s="64"/>
      <c r="ASV567" s="64"/>
      <c r="ASW567" s="64"/>
      <c r="ASX567" s="64"/>
      <c r="ASY567" s="64"/>
      <c r="ASZ567" s="64"/>
      <c r="ATA567" s="64"/>
      <c r="ATB567" s="64"/>
      <c r="ATC567" s="64"/>
      <c r="ATD567" s="64"/>
      <c r="ATE567" s="64"/>
      <c r="ATF567" s="64"/>
      <c r="ATG567" s="64"/>
      <c r="ATH567" s="64"/>
      <c r="ATI567" s="64"/>
      <c r="ATJ567" s="64"/>
      <c r="ATK567" s="64"/>
      <c r="ATL567" s="64"/>
      <c r="ATM567" s="64"/>
      <c r="ATN567" s="64"/>
      <c r="ATO567" s="64"/>
      <c r="ATP567" s="64"/>
      <c r="ATQ567" s="64"/>
      <c r="ATR567" s="64"/>
      <c r="ATS567" s="64"/>
      <c r="ATT567" s="64"/>
      <c r="ATU567" s="64"/>
      <c r="ATV567" s="64"/>
      <c r="ATW567" s="64"/>
      <c r="ATX567" s="64"/>
      <c r="ATY567" s="64"/>
      <c r="ATZ567" s="64"/>
      <c r="AUA567" s="64"/>
      <c r="AUB567" s="64"/>
      <c r="AUC567" s="64"/>
      <c r="AUD567" s="64"/>
      <c r="AUE567" s="64"/>
      <c r="AUF567" s="64"/>
      <c r="AUG567" s="64"/>
      <c r="AUH567" s="64"/>
      <c r="AUI567" s="64"/>
      <c r="AUJ567" s="64"/>
      <c r="AUK567" s="64"/>
      <c r="AUL567" s="64"/>
      <c r="AUM567" s="64"/>
      <c r="AUN567" s="64"/>
      <c r="AUO567" s="64"/>
      <c r="AUP567" s="64"/>
      <c r="AUQ567" s="64"/>
      <c r="AUR567" s="64"/>
      <c r="AUS567" s="64"/>
      <c r="AUT567" s="64"/>
      <c r="AUU567" s="64"/>
      <c r="AUV567" s="64"/>
      <c r="AUW567" s="64"/>
      <c r="AUX567" s="64"/>
      <c r="AUY567" s="64"/>
      <c r="AUZ567" s="64"/>
      <c r="AVA567" s="64"/>
      <c r="AVB567" s="64"/>
      <c r="AVC567" s="64"/>
      <c r="AVD567" s="64"/>
      <c r="AVE567" s="64"/>
      <c r="AVF567" s="64"/>
      <c r="AVG567" s="64"/>
      <c r="AVH567" s="64"/>
      <c r="AVI567" s="64"/>
      <c r="AVJ567" s="64"/>
      <c r="AVK567" s="64"/>
      <c r="AVL567" s="64"/>
      <c r="AVM567" s="64"/>
      <c r="AVN567" s="64"/>
      <c r="AVO567" s="64"/>
      <c r="AVP567" s="64"/>
      <c r="AVQ567" s="64"/>
      <c r="AVR567" s="64"/>
      <c r="AVS567" s="64"/>
      <c r="AVT567" s="64"/>
      <c r="AVU567" s="64"/>
      <c r="AVV567" s="64"/>
      <c r="AVW567" s="64"/>
      <c r="AVX567" s="64"/>
      <c r="AVY567" s="64"/>
      <c r="AVZ567" s="64"/>
      <c r="AWA567" s="64"/>
      <c r="AWB567" s="64"/>
      <c r="AWC567" s="64"/>
      <c r="AWD567" s="64"/>
      <c r="AWE567" s="64"/>
      <c r="AWF567" s="64"/>
      <c r="AWG567" s="64"/>
      <c r="AWH567" s="64"/>
      <c r="AWI567" s="64"/>
      <c r="AWJ567" s="64"/>
      <c r="AWK567" s="64"/>
      <c r="AWL567" s="64"/>
      <c r="AWM567" s="64"/>
      <c r="AWN567" s="64"/>
      <c r="AWO567" s="64"/>
      <c r="AWP567" s="64"/>
      <c r="AWQ567" s="64"/>
      <c r="AWR567" s="64"/>
      <c r="AWS567" s="64"/>
      <c r="AWT567" s="64"/>
      <c r="AWU567" s="64"/>
      <c r="AWV567" s="64"/>
      <c r="AWW567" s="64"/>
      <c r="AWX567" s="64"/>
      <c r="AWY567" s="64"/>
      <c r="AWZ567" s="64"/>
      <c r="AXA567" s="64"/>
      <c r="AXB567" s="64"/>
      <c r="AXC567" s="64"/>
      <c r="AXD567" s="64"/>
      <c r="AXE567" s="64"/>
      <c r="AXF567" s="64"/>
      <c r="AXG567" s="64"/>
      <c r="AXH567" s="64"/>
      <c r="AXI567" s="64"/>
      <c r="AXJ567" s="64"/>
      <c r="AXK567" s="64"/>
      <c r="AXL567" s="64"/>
      <c r="AXM567" s="64"/>
      <c r="AXN567" s="64"/>
      <c r="AXO567" s="64"/>
      <c r="AXP567" s="64"/>
      <c r="AXQ567" s="64"/>
      <c r="AXR567" s="64"/>
      <c r="AXS567" s="64"/>
      <c r="AXT567" s="64"/>
      <c r="AXU567" s="64"/>
      <c r="AXV567" s="64"/>
      <c r="AXW567" s="64"/>
      <c r="AXX567" s="64"/>
      <c r="AXY567" s="64"/>
      <c r="AXZ567" s="64"/>
      <c r="AYA567" s="64"/>
      <c r="AYB567" s="64"/>
      <c r="AYC567" s="64"/>
      <c r="AYD567" s="64"/>
      <c r="AYE567" s="64"/>
      <c r="AYF567" s="64"/>
      <c r="AYG567" s="64"/>
      <c r="AYH567" s="64"/>
      <c r="AYI567" s="64"/>
      <c r="AYJ567" s="64"/>
      <c r="AYK567" s="64"/>
      <c r="AYL567" s="64"/>
      <c r="AYM567" s="64"/>
      <c r="AYN567" s="64"/>
      <c r="AYO567" s="64"/>
      <c r="AYP567" s="64"/>
      <c r="AYQ567" s="64"/>
      <c r="AYR567" s="64"/>
      <c r="AYS567" s="64"/>
      <c r="AYT567" s="64"/>
      <c r="AYU567" s="64"/>
      <c r="AYV567" s="64"/>
      <c r="AYW567" s="64"/>
      <c r="AYX567" s="64"/>
      <c r="AYY567" s="64"/>
      <c r="AYZ567" s="64"/>
      <c r="AZA567" s="64"/>
      <c r="AZB567" s="64"/>
      <c r="AZC567" s="64"/>
      <c r="AZD567" s="64"/>
      <c r="AZE567" s="64"/>
      <c r="AZF567" s="64"/>
      <c r="AZG567" s="64"/>
      <c r="AZH567" s="64"/>
      <c r="AZI567" s="64"/>
      <c r="AZJ567" s="64"/>
      <c r="AZK567" s="64"/>
      <c r="AZL567" s="64"/>
      <c r="AZM567" s="64"/>
      <c r="AZN567" s="64"/>
      <c r="AZO567" s="64"/>
      <c r="AZP567" s="64"/>
      <c r="AZQ567" s="64"/>
      <c r="AZR567" s="64"/>
      <c r="AZS567" s="64"/>
      <c r="AZT567" s="64"/>
      <c r="AZU567" s="64"/>
      <c r="AZV567" s="64"/>
      <c r="AZW567" s="64"/>
      <c r="AZX567" s="64"/>
      <c r="AZY567" s="64"/>
      <c r="AZZ567" s="64"/>
      <c r="BAA567" s="64"/>
      <c r="BAB567" s="64"/>
      <c r="BAC567" s="64"/>
      <c r="BAD567" s="64"/>
      <c r="BAE567" s="64"/>
      <c r="BAF567" s="64"/>
      <c r="BAG567" s="64"/>
      <c r="BAH567" s="64"/>
      <c r="BAI567" s="64"/>
      <c r="BAJ567" s="64"/>
      <c r="BAK567" s="64"/>
      <c r="BAL567" s="64"/>
      <c r="BAM567" s="64"/>
      <c r="BAN567" s="64"/>
      <c r="BAO567" s="64"/>
      <c r="BAP567" s="64"/>
      <c r="BAQ567" s="64"/>
      <c r="BAR567" s="64"/>
      <c r="BAS567" s="64"/>
      <c r="BAT567" s="64"/>
      <c r="BAU567" s="64"/>
      <c r="BAV567" s="64"/>
      <c r="BAW567" s="64"/>
      <c r="BAX567" s="64"/>
      <c r="BAY567" s="64"/>
      <c r="BAZ567" s="64"/>
      <c r="BBA567" s="64"/>
      <c r="BBB567" s="64"/>
      <c r="BBC567" s="64"/>
      <c r="BBD567" s="64"/>
      <c r="BBE567" s="64"/>
      <c r="BBF567" s="64"/>
      <c r="BBG567" s="64"/>
      <c r="BBH567" s="64"/>
      <c r="BBI567" s="64"/>
      <c r="BBJ567" s="64"/>
      <c r="BBK567" s="64"/>
      <c r="BBL567" s="64"/>
      <c r="BBM567" s="64"/>
      <c r="BBN567" s="64"/>
      <c r="BBO567" s="64"/>
      <c r="BBP567" s="64"/>
      <c r="BBQ567" s="64"/>
      <c r="BBR567" s="64"/>
      <c r="BBS567" s="64"/>
      <c r="BBT567" s="64"/>
      <c r="BBU567" s="64"/>
      <c r="BBV567" s="64"/>
      <c r="BBW567" s="64"/>
      <c r="BBX567" s="64"/>
      <c r="BBY567" s="64"/>
      <c r="BBZ567" s="64"/>
      <c r="BCA567" s="64"/>
      <c r="BCB567" s="64"/>
      <c r="BCC567" s="64"/>
      <c r="BCD567" s="64"/>
      <c r="BCE567" s="64"/>
      <c r="BCF567" s="64"/>
      <c r="BCG567" s="64"/>
      <c r="BCH567" s="64"/>
      <c r="BCI567" s="64"/>
      <c r="BCJ567" s="64"/>
      <c r="BCK567" s="64"/>
      <c r="BCL567" s="64"/>
      <c r="BCM567" s="64"/>
      <c r="BCN567" s="64"/>
      <c r="BCO567" s="64"/>
      <c r="BCP567" s="64"/>
      <c r="BCQ567" s="64"/>
      <c r="BCR567" s="64"/>
      <c r="BCS567" s="64"/>
      <c r="BCT567" s="64"/>
      <c r="BCU567" s="64"/>
      <c r="BCV567" s="64"/>
      <c r="BCW567" s="64"/>
      <c r="BCX567" s="64"/>
      <c r="BCY567" s="64"/>
      <c r="BCZ567" s="64"/>
      <c r="BDA567" s="64"/>
      <c r="BDB567" s="64"/>
      <c r="BDC567" s="64"/>
      <c r="BDD567" s="64"/>
      <c r="BDE567" s="64"/>
      <c r="BDF567" s="64"/>
      <c r="BDG567" s="64"/>
      <c r="BDH567" s="64"/>
      <c r="BDI567" s="64"/>
      <c r="BDJ567" s="64"/>
      <c r="BDK567" s="64"/>
      <c r="BDL567" s="64"/>
      <c r="BDM567" s="64"/>
      <c r="BDN567" s="64"/>
      <c r="BDO567" s="64"/>
      <c r="BDP567" s="64"/>
      <c r="BDQ567" s="64"/>
      <c r="BDR567" s="64"/>
      <c r="BDS567" s="64"/>
      <c r="BDT567" s="64"/>
      <c r="BDU567" s="64"/>
      <c r="BDV567" s="64"/>
      <c r="BDW567" s="64"/>
      <c r="BDX567" s="64"/>
      <c r="BDY567" s="64"/>
      <c r="BDZ567" s="64"/>
      <c r="BEA567" s="64"/>
      <c r="BEB567" s="64"/>
      <c r="BEC567" s="64"/>
      <c r="BED567" s="64"/>
      <c r="BEE567" s="64"/>
      <c r="BEF567" s="64"/>
      <c r="BEG567" s="64"/>
      <c r="BEH567" s="64"/>
      <c r="BEI567" s="64"/>
      <c r="BEJ567" s="64"/>
      <c r="BEK567" s="64"/>
      <c r="BEL567" s="64"/>
      <c r="BEM567" s="64"/>
      <c r="BEN567" s="64"/>
      <c r="BEO567" s="64"/>
      <c r="BEP567" s="64"/>
      <c r="BEQ567" s="64"/>
      <c r="BER567" s="64"/>
      <c r="BES567" s="64"/>
      <c r="BET567" s="64"/>
      <c r="BEU567" s="64"/>
      <c r="BEV567" s="64"/>
      <c r="BEW567" s="64"/>
      <c r="BEX567" s="64"/>
      <c r="BEY567" s="64"/>
      <c r="BEZ567" s="64"/>
      <c r="BFA567" s="64"/>
      <c r="BFB567" s="64"/>
      <c r="BFC567" s="64"/>
      <c r="BFD567" s="64"/>
      <c r="BFE567" s="64"/>
      <c r="BFF567" s="64"/>
      <c r="BFG567" s="64"/>
      <c r="BFH567" s="64"/>
      <c r="BFI567" s="64"/>
      <c r="BFJ567" s="64"/>
      <c r="BFK567" s="64"/>
      <c r="BFL567" s="64"/>
      <c r="BFM567" s="64"/>
      <c r="BFN567" s="64"/>
      <c r="BFO567" s="64"/>
      <c r="BFP567" s="64"/>
      <c r="BFQ567" s="64"/>
      <c r="BFR567" s="64"/>
      <c r="BFS567" s="64"/>
      <c r="BFT567" s="64"/>
      <c r="BFU567" s="64"/>
      <c r="BFV567" s="64"/>
      <c r="BFW567" s="64"/>
      <c r="BFX567" s="64"/>
      <c r="BFY567" s="64"/>
      <c r="BFZ567" s="64"/>
      <c r="BGA567" s="64"/>
      <c r="BGB567" s="64"/>
      <c r="BGC567" s="64"/>
      <c r="BGD567" s="64"/>
      <c r="BGE567" s="64"/>
      <c r="BGF567" s="64"/>
      <c r="BGG567" s="64"/>
      <c r="BGH567" s="64"/>
      <c r="BGI567" s="64"/>
      <c r="BGJ567" s="64"/>
      <c r="BGK567" s="64"/>
      <c r="BGL567" s="64"/>
      <c r="BGM567" s="64"/>
      <c r="BGN567" s="64"/>
      <c r="BGO567" s="64"/>
      <c r="BGP567" s="64"/>
      <c r="BGQ567" s="64"/>
      <c r="BGR567" s="64"/>
      <c r="BGS567" s="64"/>
      <c r="BGT567" s="64"/>
      <c r="BGU567" s="64"/>
      <c r="BGV567" s="64"/>
      <c r="BGW567" s="64"/>
      <c r="BGX567" s="64"/>
      <c r="BGY567" s="64"/>
      <c r="BGZ567" s="64"/>
      <c r="BHA567" s="64"/>
      <c r="BHB567" s="64"/>
      <c r="BHC567" s="64"/>
      <c r="BHD567" s="64"/>
      <c r="BHE567" s="64"/>
      <c r="BHF567" s="64"/>
      <c r="BHG567" s="64"/>
      <c r="BHH567" s="64"/>
      <c r="BHI567" s="64"/>
      <c r="BHJ567" s="64"/>
      <c r="BHK567" s="64"/>
      <c r="BHL567" s="64"/>
      <c r="BHM567" s="64"/>
      <c r="BHN567" s="64"/>
      <c r="BHO567" s="64"/>
      <c r="BHP567" s="64"/>
      <c r="BHQ567" s="64"/>
      <c r="BHR567" s="64"/>
      <c r="BHS567" s="64"/>
      <c r="BHT567" s="64"/>
      <c r="BHU567" s="64"/>
      <c r="BHV567" s="64"/>
      <c r="BHW567" s="64"/>
      <c r="BHX567" s="64"/>
      <c r="BHY567" s="64"/>
      <c r="BHZ567" s="64"/>
      <c r="BIA567" s="64"/>
      <c r="BIB567" s="64"/>
      <c r="BIC567" s="64"/>
      <c r="BID567" s="64"/>
      <c r="BIE567" s="64"/>
      <c r="BIF567" s="64"/>
      <c r="BIG567" s="64"/>
      <c r="BIH567" s="64"/>
      <c r="BII567" s="64"/>
      <c r="BIJ567" s="64"/>
      <c r="BIK567" s="64"/>
      <c r="BIL567" s="64"/>
      <c r="BIM567" s="64"/>
      <c r="BIN567" s="64"/>
      <c r="BIO567" s="64"/>
      <c r="BIP567" s="64"/>
      <c r="BIQ567" s="64"/>
      <c r="BIR567" s="64"/>
      <c r="BIS567" s="64"/>
      <c r="BIT567" s="64"/>
      <c r="BIU567" s="64"/>
      <c r="BIV567" s="64"/>
      <c r="BIW567" s="64"/>
      <c r="BIX567" s="64"/>
      <c r="BIY567" s="64"/>
      <c r="BIZ567" s="64"/>
      <c r="BJA567" s="64"/>
      <c r="BJB567" s="64"/>
      <c r="BJC567" s="64"/>
      <c r="BJD567" s="64"/>
      <c r="BJE567" s="64"/>
      <c r="BJF567" s="64"/>
      <c r="BJG567" s="64"/>
      <c r="BJH567" s="64"/>
      <c r="BJI567" s="64"/>
      <c r="BJJ567" s="64"/>
      <c r="BJK567" s="64"/>
      <c r="BJL567" s="64"/>
      <c r="BJM567" s="64"/>
      <c r="BJN567" s="64"/>
      <c r="BJO567" s="64"/>
      <c r="BJP567" s="64"/>
      <c r="BJQ567" s="64"/>
      <c r="BJR567" s="64"/>
      <c r="BJS567" s="64"/>
      <c r="BJT567" s="64"/>
      <c r="BJU567" s="64"/>
      <c r="BJV567" s="64"/>
      <c r="BJW567" s="64"/>
      <c r="BJX567" s="64"/>
      <c r="BJY567" s="64"/>
      <c r="BJZ567" s="64"/>
      <c r="BKA567" s="64"/>
      <c r="BKB567" s="64"/>
      <c r="BKC567" s="64"/>
      <c r="BKD567" s="64"/>
      <c r="BKE567" s="64"/>
      <c r="BKF567" s="64"/>
      <c r="BKG567" s="64"/>
      <c r="BKH567" s="64"/>
      <c r="BKI567" s="64"/>
      <c r="BKJ567" s="64"/>
      <c r="BKK567" s="64"/>
      <c r="BKL567" s="64"/>
      <c r="BKM567" s="64"/>
      <c r="BKN567" s="64"/>
      <c r="BKO567" s="64"/>
      <c r="BKP567" s="64"/>
      <c r="BKQ567" s="64"/>
      <c r="BKR567" s="64"/>
      <c r="BKS567" s="64"/>
      <c r="BKT567" s="64"/>
      <c r="BKU567" s="64"/>
      <c r="BKV567" s="64"/>
      <c r="BKW567" s="64"/>
      <c r="BKX567" s="64"/>
      <c r="BKY567" s="64"/>
      <c r="BKZ567" s="64"/>
      <c r="BLA567" s="64"/>
      <c r="BLB567" s="64"/>
      <c r="BLC567" s="64"/>
      <c r="BLD567" s="64"/>
      <c r="BLE567" s="64"/>
      <c r="BLF567" s="64"/>
      <c r="BLG567" s="64"/>
      <c r="BLH567" s="64"/>
      <c r="BLI567" s="64"/>
      <c r="BLJ567" s="64"/>
      <c r="BLK567" s="64"/>
      <c r="BLL567" s="64"/>
      <c r="BLM567" s="64"/>
      <c r="BLN567" s="64"/>
      <c r="BLO567" s="64"/>
      <c r="BLP567" s="64"/>
      <c r="BLQ567" s="64"/>
      <c r="BLR567" s="64"/>
      <c r="BLS567" s="64"/>
      <c r="BLT567" s="64"/>
      <c r="BLU567" s="64"/>
      <c r="BLV567" s="64"/>
      <c r="BLW567" s="64"/>
      <c r="BLX567" s="64"/>
      <c r="BLY567" s="64"/>
      <c r="BLZ567" s="64"/>
      <c r="BMA567" s="64"/>
      <c r="BMB567" s="64"/>
      <c r="BMC567" s="64"/>
      <c r="BMD567" s="64"/>
      <c r="BME567" s="64"/>
      <c r="BMF567" s="64"/>
      <c r="BMG567" s="64"/>
      <c r="BMH567" s="64"/>
      <c r="BMI567" s="64"/>
      <c r="BMJ567" s="64"/>
      <c r="BMK567" s="64"/>
      <c r="BML567" s="64"/>
      <c r="BMM567" s="64"/>
      <c r="BMN567" s="64"/>
      <c r="BMO567" s="64"/>
      <c r="BMP567" s="64"/>
      <c r="BMQ567" s="64"/>
      <c r="BMR567" s="64"/>
      <c r="BMS567" s="64"/>
      <c r="BMT567" s="64"/>
      <c r="BMU567" s="64"/>
      <c r="BMV567" s="64"/>
      <c r="BMW567" s="64"/>
      <c r="BMX567" s="64"/>
      <c r="BMY567" s="64"/>
      <c r="BMZ567" s="64"/>
      <c r="BNA567" s="64"/>
      <c r="BNB567" s="64"/>
      <c r="BNC567" s="64"/>
      <c r="BND567" s="64"/>
      <c r="BNE567" s="64"/>
      <c r="BNF567" s="64"/>
      <c r="BNG567" s="64"/>
      <c r="BNH567" s="64"/>
      <c r="BNI567" s="64"/>
      <c r="BNJ567" s="64"/>
      <c r="BNK567" s="64"/>
      <c r="BNL567" s="64"/>
      <c r="BNM567" s="64"/>
      <c r="BNN567" s="64"/>
      <c r="BNO567" s="64"/>
      <c r="BNP567" s="64"/>
      <c r="BNQ567" s="64"/>
      <c r="BNR567" s="64"/>
      <c r="BNS567" s="64"/>
      <c r="BNT567" s="64"/>
      <c r="BNU567" s="64"/>
      <c r="BNV567" s="64"/>
      <c r="BNW567" s="64"/>
      <c r="BNX567" s="64"/>
      <c r="BNY567" s="64"/>
      <c r="BNZ567" s="64"/>
      <c r="BOA567" s="64"/>
      <c r="BOB567" s="64"/>
      <c r="BOC567" s="64"/>
      <c r="BOD567" s="64"/>
      <c r="BOE567" s="64"/>
      <c r="BOF567" s="64"/>
      <c r="BOG567" s="64"/>
      <c r="BOH567" s="64"/>
      <c r="BOI567" s="64"/>
      <c r="BOJ567" s="64"/>
      <c r="BOK567" s="64"/>
      <c r="BOL567" s="64"/>
      <c r="BOM567" s="64"/>
      <c r="BON567" s="64"/>
      <c r="BOO567" s="64"/>
      <c r="BOP567" s="64"/>
      <c r="BOQ567" s="64"/>
      <c r="BOR567" s="64"/>
      <c r="BOS567" s="64"/>
      <c r="BOT567" s="64"/>
      <c r="BOU567" s="64"/>
      <c r="BOV567" s="64"/>
      <c r="BOW567" s="64"/>
      <c r="BOX567" s="64"/>
      <c r="BOY567" s="64"/>
      <c r="BOZ567" s="64"/>
      <c r="BPA567" s="64"/>
      <c r="BPB567" s="64"/>
      <c r="BPC567" s="64"/>
      <c r="BPD567" s="64"/>
      <c r="BPE567" s="64"/>
      <c r="BPF567" s="64"/>
      <c r="BPG567" s="64"/>
      <c r="BPH567" s="64"/>
      <c r="BPI567" s="64"/>
      <c r="BPJ567" s="64"/>
      <c r="BPK567" s="64"/>
      <c r="BPL567" s="64"/>
      <c r="BPM567" s="64"/>
      <c r="BPN567" s="64"/>
      <c r="BPO567" s="64"/>
      <c r="BPP567" s="64"/>
      <c r="BPQ567" s="64"/>
      <c r="BPR567" s="64"/>
      <c r="BPS567" s="64"/>
      <c r="BPT567" s="64"/>
      <c r="BPU567" s="64"/>
      <c r="BPV567" s="64"/>
      <c r="BPW567" s="64"/>
      <c r="BPX567" s="64"/>
      <c r="BPY567" s="64"/>
      <c r="BPZ567" s="64"/>
      <c r="BQA567" s="64"/>
      <c r="BQB567" s="64"/>
      <c r="BQC567" s="64"/>
      <c r="BQD567" s="64"/>
      <c r="BQE567" s="64"/>
      <c r="BQF567" s="64"/>
      <c r="BQG567" s="64"/>
      <c r="BQH567" s="64"/>
      <c r="BQI567" s="64"/>
      <c r="BQJ567" s="64"/>
      <c r="BQK567" s="64"/>
      <c r="BQL567" s="64"/>
      <c r="BQM567" s="64"/>
      <c r="BQN567" s="64"/>
      <c r="BQO567" s="64"/>
      <c r="BQP567" s="64"/>
      <c r="BQQ567" s="64"/>
      <c r="BQR567" s="64"/>
      <c r="BQS567" s="64"/>
      <c r="BQT567" s="64"/>
      <c r="BQU567" s="64"/>
      <c r="BQV567" s="64"/>
      <c r="BQW567" s="64"/>
      <c r="BQX567" s="64"/>
      <c r="BQY567" s="64"/>
      <c r="BQZ567" s="64"/>
      <c r="BRA567" s="64"/>
      <c r="BRB567" s="64"/>
      <c r="BRC567" s="64"/>
      <c r="BRD567" s="64"/>
      <c r="BRE567" s="64"/>
      <c r="BRF567" s="64"/>
      <c r="BRG567" s="64"/>
      <c r="BRH567" s="64"/>
      <c r="BRI567" s="64"/>
      <c r="BRJ567" s="64"/>
      <c r="BRK567" s="64"/>
      <c r="BRL567" s="64"/>
      <c r="BRM567" s="64"/>
      <c r="BRN567" s="64"/>
      <c r="BRO567" s="64"/>
      <c r="BRP567" s="64"/>
      <c r="BRQ567" s="64"/>
      <c r="BRR567" s="64"/>
      <c r="BRS567" s="64"/>
      <c r="BRT567" s="64"/>
      <c r="BRU567" s="64"/>
      <c r="BRV567" s="64"/>
      <c r="BRW567" s="64"/>
      <c r="BRX567" s="64"/>
      <c r="BRY567" s="64"/>
      <c r="BRZ567" s="64"/>
      <c r="BSA567" s="64"/>
      <c r="BSB567" s="64"/>
      <c r="BSC567" s="64"/>
      <c r="BSD567" s="64"/>
      <c r="BSE567" s="64"/>
      <c r="BSF567" s="64"/>
      <c r="BSG567" s="64"/>
      <c r="BSH567" s="64"/>
      <c r="BSI567" s="64"/>
      <c r="BSJ567" s="64"/>
      <c r="BSK567" s="64"/>
      <c r="BSL567" s="64"/>
      <c r="BSM567" s="64"/>
      <c r="BSN567" s="64"/>
      <c r="BSO567" s="64"/>
      <c r="BSP567" s="64"/>
      <c r="BSQ567" s="64"/>
      <c r="BSR567" s="64"/>
      <c r="BSS567" s="64"/>
      <c r="BST567" s="64"/>
      <c r="BSU567" s="64"/>
      <c r="BSV567" s="64"/>
      <c r="BSW567" s="64"/>
      <c r="BSX567" s="64"/>
      <c r="BSY567" s="64"/>
      <c r="BSZ567" s="64"/>
      <c r="BTA567" s="64"/>
      <c r="BTB567" s="64"/>
      <c r="BTC567" s="64"/>
      <c r="BTD567" s="64"/>
      <c r="BTE567" s="64"/>
      <c r="BTF567" s="64"/>
      <c r="BTG567" s="64"/>
      <c r="BTH567" s="64"/>
      <c r="BTI567" s="64"/>
      <c r="BTJ567" s="64"/>
      <c r="BTK567" s="64"/>
      <c r="BTL567" s="64"/>
      <c r="BTM567" s="64"/>
      <c r="BTN567" s="64"/>
      <c r="BTO567" s="64"/>
      <c r="BTP567" s="64"/>
      <c r="BTQ567" s="64"/>
      <c r="BTR567" s="64"/>
      <c r="BTS567" s="64"/>
      <c r="BTT567" s="64"/>
      <c r="BTU567" s="64"/>
      <c r="BTV567" s="64"/>
      <c r="BTW567" s="64"/>
      <c r="BTX567" s="64"/>
      <c r="BTY567" s="64"/>
      <c r="BTZ567" s="64"/>
      <c r="BUA567" s="64"/>
      <c r="BUB567" s="64"/>
      <c r="BUC567" s="64"/>
      <c r="BUD567" s="64"/>
      <c r="BUE567" s="64"/>
      <c r="BUF567" s="64"/>
      <c r="BUG567" s="64"/>
      <c r="BUH567" s="64"/>
      <c r="BUI567" s="64"/>
      <c r="BUJ567" s="64"/>
      <c r="BUK567" s="64"/>
      <c r="BUL567" s="64"/>
      <c r="BUM567" s="64"/>
      <c r="BUN567" s="64"/>
      <c r="BUO567" s="64"/>
      <c r="BUP567" s="64"/>
      <c r="BUQ567" s="64"/>
      <c r="BUR567" s="64"/>
      <c r="BUS567" s="64"/>
      <c r="BUT567" s="64"/>
      <c r="BUU567" s="64"/>
      <c r="BUV567" s="64"/>
      <c r="BUW567" s="64"/>
      <c r="BUX567" s="64"/>
      <c r="BUY567" s="64"/>
      <c r="BUZ567" s="64"/>
      <c r="BVA567" s="64"/>
      <c r="BVB567" s="64"/>
      <c r="BVC567" s="64"/>
      <c r="BVD567" s="64"/>
      <c r="BVE567" s="64"/>
      <c r="BVF567" s="64"/>
      <c r="BVG567" s="64"/>
      <c r="BVH567" s="64"/>
      <c r="BVI567" s="64"/>
      <c r="BVJ567" s="64"/>
      <c r="BVK567" s="64"/>
      <c r="BVL567" s="64"/>
      <c r="BVM567" s="64"/>
      <c r="BVN567" s="64"/>
      <c r="BVO567" s="64"/>
      <c r="BVP567" s="64"/>
      <c r="BVQ567" s="64"/>
      <c r="BVR567" s="64"/>
      <c r="BVS567" s="64"/>
      <c r="BVT567" s="64"/>
      <c r="BVU567" s="64"/>
      <c r="BVV567" s="64"/>
      <c r="BVW567" s="64"/>
      <c r="BVX567" s="64"/>
      <c r="BVY567" s="64"/>
      <c r="BVZ567" s="64"/>
      <c r="BWA567" s="64"/>
      <c r="BWB567" s="64"/>
      <c r="BWC567" s="64"/>
      <c r="BWD567" s="64"/>
      <c r="BWE567" s="64"/>
      <c r="BWF567" s="64"/>
      <c r="BWG567" s="64"/>
      <c r="BWH567" s="64"/>
      <c r="BWI567" s="64"/>
      <c r="BWJ567" s="64"/>
      <c r="BWK567" s="64"/>
      <c r="BWL567" s="64"/>
      <c r="BWM567" s="64"/>
      <c r="BWN567" s="64"/>
      <c r="BWO567" s="64"/>
      <c r="BWP567" s="64"/>
      <c r="BWQ567" s="64"/>
      <c r="BWR567" s="64"/>
      <c r="BWS567" s="64"/>
      <c r="BWT567" s="64"/>
      <c r="BWU567" s="64"/>
      <c r="BWV567" s="64"/>
      <c r="BWW567" s="64"/>
      <c r="BWX567" s="64"/>
      <c r="BWY567" s="64"/>
      <c r="BWZ567" s="64"/>
      <c r="BXA567" s="64"/>
      <c r="BXB567" s="64"/>
      <c r="BXC567" s="64"/>
      <c r="BXD567" s="64"/>
      <c r="BXE567" s="64"/>
      <c r="BXF567" s="64"/>
      <c r="BXG567" s="64"/>
      <c r="BXH567" s="64"/>
      <c r="BXI567" s="64"/>
      <c r="BXJ567" s="64"/>
      <c r="BXK567" s="64"/>
      <c r="BXL567" s="64"/>
      <c r="BXM567" s="64"/>
      <c r="BXN567" s="64"/>
      <c r="BXO567" s="64"/>
      <c r="BXP567" s="64"/>
      <c r="BXQ567" s="64"/>
      <c r="BXR567" s="64"/>
      <c r="BXS567" s="64"/>
      <c r="BXT567" s="64"/>
      <c r="BXU567" s="64"/>
      <c r="BXV567" s="64"/>
      <c r="BXW567" s="64"/>
      <c r="BXX567" s="64"/>
      <c r="BXY567" s="64"/>
      <c r="BXZ567" s="64"/>
      <c r="BYA567" s="64"/>
      <c r="BYB567" s="64"/>
      <c r="BYC567" s="64"/>
      <c r="BYD567" s="64"/>
      <c r="BYE567" s="64"/>
      <c r="BYF567" s="64"/>
      <c r="BYG567" s="64"/>
      <c r="BYH567" s="64"/>
      <c r="BYI567" s="64"/>
      <c r="BYJ567" s="64"/>
      <c r="BYK567" s="64"/>
      <c r="BYL567" s="64"/>
      <c r="BYM567" s="64"/>
      <c r="BYN567" s="64"/>
      <c r="BYO567" s="64"/>
      <c r="BYP567" s="64"/>
      <c r="BYQ567" s="64"/>
      <c r="BYR567" s="64"/>
      <c r="BYS567" s="64"/>
      <c r="BYT567" s="64"/>
      <c r="BYU567" s="64"/>
      <c r="BYV567" s="64"/>
      <c r="BYW567" s="64"/>
      <c r="BYX567" s="64"/>
      <c r="BYY567" s="64"/>
      <c r="BYZ567" s="64"/>
      <c r="BZA567" s="64"/>
      <c r="BZB567" s="64"/>
      <c r="BZC567" s="64"/>
      <c r="BZD567" s="64"/>
      <c r="BZE567" s="64"/>
      <c r="BZF567" s="64"/>
      <c r="BZG567" s="64"/>
      <c r="BZH567" s="64"/>
      <c r="BZI567" s="64"/>
      <c r="BZJ567" s="64"/>
      <c r="BZK567" s="64"/>
      <c r="BZL567" s="64"/>
      <c r="BZM567" s="64"/>
      <c r="BZN567" s="64"/>
      <c r="BZO567" s="64"/>
      <c r="BZP567" s="64"/>
      <c r="BZQ567" s="64"/>
      <c r="BZR567" s="64"/>
      <c r="BZS567" s="64"/>
      <c r="BZT567" s="64"/>
      <c r="BZU567" s="64"/>
      <c r="BZV567" s="64"/>
      <c r="BZW567" s="64"/>
      <c r="BZX567" s="64"/>
      <c r="BZY567" s="64"/>
      <c r="BZZ567" s="64"/>
      <c r="CAA567" s="64"/>
      <c r="CAB567" s="64"/>
      <c r="CAC567" s="64"/>
      <c r="CAD567" s="64"/>
      <c r="CAE567" s="64"/>
      <c r="CAF567" s="64"/>
      <c r="CAG567" s="64"/>
      <c r="CAH567" s="64"/>
      <c r="CAI567" s="64"/>
      <c r="CAJ567" s="64"/>
      <c r="CAK567" s="64"/>
      <c r="CAL567" s="64"/>
      <c r="CAM567" s="64"/>
      <c r="CAN567" s="64"/>
      <c r="CAO567" s="64"/>
      <c r="CAP567" s="64"/>
      <c r="CAQ567" s="64"/>
      <c r="CAR567" s="64"/>
      <c r="CAS567" s="64"/>
      <c r="CAT567" s="64"/>
      <c r="CAU567" s="64"/>
      <c r="CAV567" s="64"/>
      <c r="CAW567" s="64"/>
      <c r="CAX567" s="64"/>
      <c r="CAY567" s="64"/>
      <c r="CAZ567" s="64"/>
      <c r="CBA567" s="64"/>
      <c r="CBB567" s="64"/>
      <c r="CBC567" s="64"/>
      <c r="CBD567" s="64"/>
      <c r="CBE567" s="64"/>
      <c r="CBF567" s="64"/>
      <c r="CBG567" s="64"/>
      <c r="CBH567" s="64"/>
      <c r="CBI567" s="64"/>
      <c r="CBJ567" s="64"/>
      <c r="CBK567" s="64"/>
      <c r="CBL567" s="64"/>
      <c r="CBM567" s="64"/>
      <c r="CBN567" s="64"/>
      <c r="CBO567" s="64"/>
      <c r="CBP567" s="64"/>
      <c r="CBQ567" s="64"/>
      <c r="CBR567" s="64"/>
      <c r="CBS567" s="64"/>
      <c r="CBT567" s="64"/>
      <c r="CBU567" s="64"/>
      <c r="CBV567" s="64"/>
      <c r="CBW567" s="64"/>
      <c r="CBX567" s="64"/>
      <c r="CBY567" s="64"/>
      <c r="CBZ567" s="64"/>
      <c r="CCA567" s="64"/>
      <c r="CCB567" s="64"/>
      <c r="CCC567" s="64"/>
      <c r="CCD567" s="64"/>
      <c r="CCE567" s="64"/>
      <c r="CCF567" s="64"/>
      <c r="CCG567" s="64"/>
      <c r="CCH567" s="64"/>
      <c r="CCI567" s="64"/>
      <c r="CCJ567" s="64"/>
      <c r="CCK567" s="64"/>
      <c r="CCL567" s="64"/>
      <c r="CCM567" s="64"/>
      <c r="CCN567" s="64"/>
      <c r="CCO567" s="64"/>
      <c r="CCP567" s="64"/>
      <c r="CCQ567" s="64"/>
      <c r="CCR567" s="64"/>
      <c r="CCS567" s="64"/>
      <c r="CCT567" s="64"/>
      <c r="CCU567" s="64"/>
      <c r="CCV567" s="64"/>
      <c r="CCW567" s="64"/>
      <c r="CCX567" s="64"/>
      <c r="CCY567" s="64"/>
      <c r="CCZ567" s="64"/>
      <c r="CDA567" s="64"/>
      <c r="CDB567" s="64"/>
      <c r="CDC567" s="64"/>
      <c r="CDD567" s="64"/>
      <c r="CDE567" s="64"/>
      <c r="CDF567" s="64"/>
      <c r="CDG567" s="64"/>
      <c r="CDH567" s="64"/>
      <c r="CDI567" s="64"/>
      <c r="CDJ567" s="64"/>
      <c r="CDK567" s="64"/>
      <c r="CDL567" s="64"/>
      <c r="CDM567" s="64"/>
      <c r="CDN567" s="64"/>
      <c r="CDO567" s="64"/>
      <c r="CDP567" s="64"/>
      <c r="CDQ567" s="64"/>
      <c r="CDR567" s="64"/>
      <c r="CDS567" s="64"/>
      <c r="CDT567" s="64"/>
      <c r="CDU567" s="64"/>
      <c r="CDV567" s="64"/>
      <c r="CDW567" s="64"/>
      <c r="CDX567" s="64"/>
      <c r="CDY567" s="64"/>
      <c r="CDZ567" s="64"/>
      <c r="CEA567" s="64"/>
      <c r="CEB567" s="64"/>
      <c r="CEC567" s="64"/>
      <c r="CED567" s="64"/>
      <c r="CEE567" s="64"/>
      <c r="CEF567" s="64"/>
      <c r="CEG567" s="64"/>
      <c r="CEH567" s="64"/>
      <c r="CEI567" s="64"/>
      <c r="CEJ567" s="64"/>
      <c r="CEK567" s="64"/>
      <c r="CEL567" s="64"/>
      <c r="CEM567" s="64"/>
      <c r="CEN567" s="64"/>
      <c r="CEO567" s="64"/>
      <c r="CEP567" s="64"/>
      <c r="CEQ567" s="64"/>
      <c r="CER567" s="64"/>
      <c r="CES567" s="64"/>
      <c r="CET567" s="64"/>
      <c r="CEU567" s="64"/>
      <c r="CEV567" s="64"/>
      <c r="CEW567" s="64"/>
      <c r="CEX567" s="64"/>
      <c r="CEY567" s="64"/>
      <c r="CEZ567" s="64"/>
      <c r="CFA567" s="64"/>
      <c r="CFB567" s="64"/>
      <c r="CFC567" s="64"/>
      <c r="CFD567" s="64"/>
      <c r="CFE567" s="64"/>
      <c r="CFF567" s="64"/>
      <c r="CFG567" s="64"/>
      <c r="CFH567" s="64"/>
      <c r="CFI567" s="64"/>
      <c r="CFJ567" s="64"/>
      <c r="CFK567" s="64"/>
      <c r="CFL567" s="64"/>
      <c r="CFM567" s="64"/>
      <c r="CFN567" s="64"/>
      <c r="CFO567" s="64"/>
      <c r="CFP567" s="64"/>
      <c r="CFQ567" s="64"/>
      <c r="CFR567" s="64"/>
      <c r="CFS567" s="64"/>
      <c r="CFT567" s="64"/>
      <c r="CFU567" s="64"/>
      <c r="CFV567" s="64"/>
      <c r="CFW567" s="64"/>
      <c r="CFX567" s="64"/>
      <c r="CFY567" s="64"/>
      <c r="CFZ567" s="64"/>
      <c r="CGA567" s="64"/>
      <c r="CGB567" s="64"/>
      <c r="CGC567" s="64"/>
      <c r="CGD567" s="64"/>
      <c r="CGE567" s="64"/>
      <c r="CGF567" s="64"/>
      <c r="CGG567" s="64"/>
      <c r="CGH567" s="64"/>
      <c r="CGI567" s="64"/>
      <c r="CGJ567" s="64"/>
      <c r="CGK567" s="64"/>
      <c r="CGL567" s="64"/>
      <c r="CGM567" s="64"/>
      <c r="CGN567" s="64"/>
      <c r="CGO567" s="64"/>
      <c r="CGP567" s="64"/>
      <c r="CGQ567" s="64"/>
      <c r="CGR567" s="64"/>
      <c r="CGS567" s="64"/>
      <c r="CGT567" s="64"/>
      <c r="CGU567" s="64"/>
      <c r="CGV567" s="64"/>
      <c r="CGW567" s="64"/>
      <c r="CGX567" s="64"/>
      <c r="CGY567" s="64"/>
      <c r="CGZ567" s="64"/>
      <c r="CHA567" s="64"/>
      <c r="CHB567" s="64"/>
      <c r="CHC567" s="64"/>
      <c r="CHD567" s="64"/>
      <c r="CHE567" s="64"/>
      <c r="CHF567" s="64"/>
      <c r="CHG567" s="64"/>
      <c r="CHH567" s="64"/>
      <c r="CHI567" s="64"/>
      <c r="CHJ567" s="64"/>
      <c r="CHK567" s="64"/>
      <c r="CHL567" s="64"/>
      <c r="CHM567" s="64"/>
      <c r="CHN567" s="64"/>
      <c r="CHO567" s="64"/>
      <c r="CHP567" s="64"/>
      <c r="CHQ567" s="64"/>
      <c r="CHR567" s="64"/>
      <c r="CHS567" s="64"/>
      <c r="CHT567" s="64"/>
      <c r="CHU567" s="64"/>
      <c r="CHV567" s="64"/>
      <c r="CHW567" s="64"/>
      <c r="CHX567" s="64"/>
      <c r="CHY567" s="64"/>
      <c r="CHZ567" s="64"/>
      <c r="CIA567" s="64"/>
      <c r="CIB567" s="64"/>
      <c r="CIC567" s="64"/>
      <c r="CID567" s="64"/>
      <c r="CIE567" s="64"/>
      <c r="CIF567" s="64"/>
      <c r="CIG567" s="64"/>
      <c r="CIH567" s="64"/>
      <c r="CII567" s="64"/>
      <c r="CIJ567" s="64"/>
      <c r="CIK567" s="64"/>
      <c r="CIL567" s="64"/>
      <c r="CIM567" s="64"/>
      <c r="CIN567" s="64"/>
      <c r="CIO567" s="64"/>
      <c r="CIP567" s="64"/>
      <c r="CIQ567" s="64"/>
      <c r="CIR567" s="64"/>
      <c r="CIS567" s="64"/>
      <c r="CIT567" s="64"/>
      <c r="CIU567" s="64"/>
      <c r="CIV567" s="64"/>
      <c r="CIW567" s="64"/>
      <c r="CIX567" s="64"/>
      <c r="CIY567" s="64"/>
      <c r="CIZ567" s="64"/>
      <c r="CJA567" s="64"/>
      <c r="CJB567" s="64"/>
      <c r="CJC567" s="64"/>
      <c r="CJD567" s="64"/>
      <c r="CJE567" s="64"/>
      <c r="CJF567" s="64"/>
      <c r="CJG567" s="64"/>
      <c r="CJH567" s="64"/>
      <c r="CJI567" s="64"/>
      <c r="CJJ567" s="64"/>
      <c r="CJK567" s="64"/>
      <c r="CJL567" s="64"/>
      <c r="CJM567" s="64"/>
      <c r="CJN567" s="64"/>
      <c r="CJO567" s="64"/>
      <c r="CJP567" s="64"/>
      <c r="CJQ567" s="64"/>
      <c r="CJR567" s="64"/>
      <c r="CJS567" s="64"/>
      <c r="CJT567" s="64"/>
      <c r="CJU567" s="64"/>
      <c r="CJV567" s="64"/>
      <c r="CJW567" s="64"/>
      <c r="CJX567" s="64"/>
      <c r="CJY567" s="64"/>
      <c r="CJZ567" s="64"/>
      <c r="CKA567" s="64"/>
      <c r="CKB567" s="64"/>
      <c r="CKC567" s="64"/>
      <c r="CKD567" s="64"/>
      <c r="CKE567" s="64"/>
      <c r="CKF567" s="64"/>
      <c r="CKG567" s="64"/>
      <c r="CKH567" s="64"/>
      <c r="CKI567" s="64"/>
      <c r="CKJ567" s="64"/>
      <c r="CKK567" s="64"/>
      <c r="CKL567" s="64"/>
      <c r="CKM567" s="64"/>
      <c r="CKN567" s="64"/>
      <c r="CKO567" s="64"/>
      <c r="CKP567" s="64"/>
      <c r="CKQ567" s="64"/>
      <c r="CKR567" s="64"/>
      <c r="CKS567" s="64"/>
      <c r="CKT567" s="64"/>
      <c r="CKU567" s="64"/>
      <c r="CKV567" s="64"/>
      <c r="CKW567" s="64"/>
      <c r="CKX567" s="64"/>
      <c r="CKY567" s="64"/>
      <c r="CKZ567" s="64"/>
      <c r="CLA567" s="64"/>
      <c r="CLB567" s="64"/>
      <c r="CLC567" s="64"/>
      <c r="CLD567" s="64"/>
      <c r="CLE567" s="64"/>
      <c r="CLF567" s="64"/>
      <c r="CLG567" s="64"/>
      <c r="CLH567" s="64"/>
      <c r="CLI567" s="64"/>
      <c r="CLJ567" s="64"/>
      <c r="CLK567" s="64"/>
      <c r="CLL567" s="64"/>
      <c r="CLM567" s="64"/>
      <c r="CLN567" s="64"/>
      <c r="CLO567" s="64"/>
      <c r="CLP567" s="64"/>
      <c r="CLQ567" s="64"/>
      <c r="CLR567" s="64"/>
      <c r="CLS567" s="64"/>
      <c r="CLT567" s="64"/>
      <c r="CLU567" s="64"/>
      <c r="CLV567" s="64"/>
      <c r="CLW567" s="64"/>
      <c r="CLX567" s="64"/>
      <c r="CLY567" s="64"/>
      <c r="CLZ567" s="64"/>
      <c r="CMA567" s="64"/>
      <c r="CMB567" s="64"/>
      <c r="CMC567" s="64"/>
      <c r="CMD567" s="64"/>
      <c r="CME567" s="64"/>
      <c r="CMF567" s="64"/>
      <c r="CMG567" s="64"/>
      <c r="CMH567" s="64"/>
      <c r="CMI567" s="64"/>
      <c r="CMJ567" s="64"/>
      <c r="CMK567" s="64"/>
      <c r="CML567" s="64"/>
      <c r="CMM567" s="64"/>
      <c r="CMN567" s="64"/>
      <c r="CMO567" s="64"/>
      <c r="CMP567" s="64"/>
      <c r="CMQ567" s="64"/>
      <c r="CMR567" s="64"/>
      <c r="CMS567" s="64"/>
      <c r="CMT567" s="64"/>
      <c r="CMU567" s="64"/>
      <c r="CMV567" s="64"/>
      <c r="CMW567" s="64"/>
      <c r="CMX567" s="64"/>
      <c r="CMY567" s="64"/>
      <c r="CMZ567" s="64"/>
      <c r="CNA567" s="64"/>
      <c r="CNB567" s="64"/>
      <c r="CNC567" s="64"/>
      <c r="CND567" s="64"/>
      <c r="CNE567" s="64"/>
      <c r="CNF567" s="64"/>
      <c r="CNG567" s="64"/>
      <c r="CNH567" s="64"/>
      <c r="CNI567" s="64"/>
      <c r="CNJ567" s="64"/>
      <c r="CNK567" s="64"/>
      <c r="CNL567" s="64"/>
      <c r="CNM567" s="64"/>
      <c r="CNN567" s="64"/>
      <c r="CNO567" s="64"/>
      <c r="CNP567" s="64"/>
      <c r="CNQ567" s="64"/>
      <c r="CNR567" s="64"/>
      <c r="CNS567" s="64"/>
      <c r="CNT567" s="64"/>
      <c r="CNU567" s="64"/>
      <c r="CNV567" s="64"/>
      <c r="CNW567" s="64"/>
      <c r="CNX567" s="64"/>
      <c r="CNY567" s="64"/>
      <c r="CNZ567" s="64"/>
      <c r="COA567" s="64"/>
      <c r="COB567" s="64"/>
      <c r="COC567" s="64"/>
      <c r="COD567" s="64"/>
      <c r="COE567" s="64"/>
      <c r="COF567" s="64"/>
      <c r="COG567" s="64"/>
      <c r="COH567" s="64"/>
      <c r="COI567" s="64"/>
      <c r="COJ567" s="64"/>
      <c r="COK567" s="64"/>
      <c r="COL567" s="64"/>
      <c r="COM567" s="64"/>
      <c r="CON567" s="64"/>
      <c r="COO567" s="64"/>
      <c r="COP567" s="64"/>
      <c r="COQ567" s="64"/>
      <c r="COR567" s="64"/>
      <c r="COS567" s="64"/>
      <c r="COT567" s="64"/>
      <c r="COU567" s="64"/>
      <c r="COV567" s="64"/>
      <c r="COW567" s="64"/>
      <c r="COX567" s="64"/>
      <c r="COY567" s="64"/>
      <c r="COZ567" s="64"/>
      <c r="CPA567" s="64"/>
      <c r="CPB567" s="64"/>
      <c r="CPC567" s="64"/>
      <c r="CPD567" s="64"/>
      <c r="CPE567" s="64"/>
      <c r="CPF567" s="64"/>
      <c r="CPG567" s="64"/>
      <c r="CPH567" s="64"/>
      <c r="CPI567" s="64"/>
      <c r="CPJ567" s="64"/>
      <c r="CPK567" s="64"/>
      <c r="CPL567" s="64"/>
      <c r="CPM567" s="64"/>
      <c r="CPN567" s="64"/>
      <c r="CPO567" s="64"/>
      <c r="CPP567" s="64"/>
      <c r="CPQ567" s="64"/>
      <c r="CPR567" s="64"/>
      <c r="CPS567" s="64"/>
      <c r="CPT567" s="64"/>
      <c r="CPU567" s="64"/>
      <c r="CPV567" s="64"/>
      <c r="CPW567" s="64"/>
      <c r="CPX567" s="64"/>
      <c r="CPY567" s="64"/>
      <c r="CPZ567" s="64"/>
      <c r="CQA567" s="64"/>
      <c r="CQB567" s="64"/>
      <c r="CQC567" s="64"/>
      <c r="CQD567" s="64"/>
      <c r="CQE567" s="64"/>
      <c r="CQF567" s="64"/>
      <c r="CQG567" s="64"/>
      <c r="CQH567" s="64"/>
      <c r="CQI567" s="64"/>
      <c r="CQJ567" s="64"/>
      <c r="CQK567" s="64"/>
      <c r="CQL567" s="64"/>
      <c r="CQM567" s="64"/>
      <c r="CQN567" s="64"/>
      <c r="CQO567" s="64"/>
      <c r="CQP567" s="64"/>
      <c r="CQQ567" s="64"/>
      <c r="CQR567" s="64"/>
      <c r="CQS567" s="64"/>
      <c r="CQT567" s="64"/>
      <c r="CQU567" s="64"/>
      <c r="CQV567" s="64"/>
      <c r="CQW567" s="64"/>
      <c r="CQX567" s="64"/>
      <c r="CQY567" s="64"/>
      <c r="CQZ567" s="64"/>
      <c r="CRA567" s="64"/>
      <c r="CRB567" s="64"/>
      <c r="CRC567" s="64"/>
      <c r="CRD567" s="64"/>
      <c r="CRE567" s="64"/>
      <c r="CRF567" s="64"/>
      <c r="CRG567" s="64"/>
      <c r="CRH567" s="64"/>
      <c r="CRI567" s="64"/>
      <c r="CRJ567" s="64"/>
      <c r="CRK567" s="64"/>
      <c r="CRL567" s="64"/>
      <c r="CRM567" s="64"/>
      <c r="CRN567" s="64"/>
      <c r="CRO567" s="64"/>
      <c r="CRP567" s="64"/>
      <c r="CRQ567" s="64"/>
      <c r="CRR567" s="64"/>
      <c r="CRS567" s="64"/>
      <c r="CRT567" s="64"/>
      <c r="CRU567" s="64"/>
      <c r="CRV567" s="64"/>
      <c r="CRW567" s="64"/>
      <c r="CRX567" s="64"/>
      <c r="CRY567" s="64"/>
      <c r="CRZ567" s="64"/>
      <c r="CSA567" s="64"/>
      <c r="CSB567" s="64"/>
      <c r="CSC567" s="64"/>
      <c r="CSD567" s="64"/>
      <c r="CSE567" s="64"/>
      <c r="CSF567" s="64"/>
      <c r="CSG567" s="64"/>
      <c r="CSH567" s="64"/>
      <c r="CSI567" s="64"/>
      <c r="CSJ567" s="64"/>
      <c r="CSK567" s="64"/>
      <c r="CSL567" s="64"/>
      <c r="CSM567" s="64"/>
      <c r="CSN567" s="64"/>
      <c r="CSO567" s="64"/>
      <c r="CSP567" s="64"/>
      <c r="CSQ567" s="64"/>
      <c r="CSR567" s="64"/>
      <c r="CSS567" s="64"/>
      <c r="CST567" s="64"/>
      <c r="CSU567" s="64"/>
      <c r="CSV567" s="64"/>
      <c r="CSW567" s="64"/>
      <c r="CSX567" s="64"/>
      <c r="CSY567" s="64"/>
      <c r="CSZ567" s="64"/>
      <c r="CTA567" s="64"/>
      <c r="CTB567" s="64"/>
      <c r="CTC567" s="64"/>
      <c r="CTD567" s="64"/>
      <c r="CTE567" s="64"/>
      <c r="CTF567" s="64"/>
      <c r="CTG567" s="64"/>
      <c r="CTH567" s="64"/>
      <c r="CTI567" s="64"/>
      <c r="CTJ567" s="64"/>
      <c r="CTK567" s="64"/>
      <c r="CTL567" s="64"/>
      <c r="CTM567" s="64"/>
      <c r="CTN567" s="64"/>
      <c r="CTO567" s="64"/>
      <c r="CTP567" s="64"/>
      <c r="CTQ567" s="64"/>
      <c r="CTR567" s="64"/>
      <c r="CTS567" s="64"/>
      <c r="CTT567" s="64"/>
      <c r="CTU567" s="64"/>
      <c r="CTV567" s="64"/>
      <c r="CTW567" s="64"/>
      <c r="CTX567" s="64"/>
      <c r="CTY567" s="64"/>
      <c r="CTZ567" s="64"/>
      <c r="CUA567" s="64"/>
      <c r="CUB567" s="64"/>
      <c r="CUC567" s="64"/>
      <c r="CUD567" s="64"/>
      <c r="CUE567" s="64"/>
      <c r="CUF567" s="64"/>
      <c r="CUG567" s="64"/>
      <c r="CUH567" s="64"/>
      <c r="CUI567" s="64"/>
      <c r="CUJ567" s="64"/>
      <c r="CUK567" s="64"/>
      <c r="CUL567" s="64"/>
      <c r="CUM567" s="64"/>
      <c r="CUN567" s="64"/>
      <c r="CUO567" s="64"/>
      <c r="CUP567" s="64"/>
      <c r="CUQ567" s="64"/>
      <c r="CUR567" s="64"/>
      <c r="CUS567" s="64"/>
      <c r="CUT567" s="64"/>
      <c r="CUU567" s="64"/>
      <c r="CUV567" s="64"/>
      <c r="CUW567" s="64"/>
      <c r="CUX567" s="64"/>
      <c r="CUY567" s="64"/>
      <c r="CUZ567" s="64"/>
      <c r="CVA567" s="64"/>
      <c r="CVB567" s="64"/>
      <c r="CVC567" s="64"/>
      <c r="CVD567" s="64"/>
      <c r="CVE567" s="64"/>
      <c r="CVF567" s="64"/>
      <c r="CVG567" s="64"/>
      <c r="CVH567" s="64"/>
      <c r="CVI567" s="64"/>
      <c r="CVJ567" s="64"/>
      <c r="CVK567" s="64"/>
      <c r="CVL567" s="64"/>
      <c r="CVM567" s="64"/>
      <c r="CVN567" s="64"/>
      <c r="CVO567" s="64"/>
      <c r="CVP567" s="64"/>
      <c r="CVQ567" s="64"/>
      <c r="CVR567" s="64"/>
      <c r="CVS567" s="64"/>
      <c r="CVT567" s="64"/>
      <c r="CVU567" s="64"/>
      <c r="CVV567" s="64"/>
      <c r="CVW567" s="64"/>
      <c r="CVX567" s="64"/>
      <c r="CVY567" s="64"/>
      <c r="CVZ567" s="64"/>
      <c r="CWA567" s="64"/>
      <c r="CWB567" s="64"/>
      <c r="CWC567" s="64"/>
      <c r="CWD567" s="64"/>
      <c r="CWE567" s="64"/>
      <c r="CWF567" s="64"/>
      <c r="CWG567" s="64"/>
      <c r="CWH567" s="64"/>
      <c r="CWI567" s="64"/>
      <c r="CWJ567" s="64"/>
      <c r="CWK567" s="64"/>
      <c r="CWL567" s="64"/>
      <c r="CWM567" s="64"/>
      <c r="CWN567" s="64"/>
      <c r="CWO567" s="64"/>
      <c r="CWP567" s="64"/>
      <c r="CWQ567" s="64"/>
      <c r="CWR567" s="64"/>
      <c r="CWS567" s="64"/>
      <c r="CWT567" s="64"/>
      <c r="CWU567" s="64"/>
      <c r="CWV567" s="64"/>
      <c r="CWW567" s="64"/>
      <c r="CWX567" s="64"/>
      <c r="CWY567" s="64"/>
      <c r="CWZ567" s="64"/>
      <c r="CXA567" s="64"/>
      <c r="CXB567" s="64"/>
      <c r="CXC567" s="64"/>
      <c r="CXD567" s="64"/>
      <c r="CXE567" s="64"/>
      <c r="CXF567" s="64"/>
      <c r="CXG567" s="64"/>
      <c r="CXH567" s="64"/>
      <c r="CXI567" s="64"/>
      <c r="CXJ567" s="64"/>
      <c r="CXK567" s="64"/>
      <c r="CXL567" s="64"/>
      <c r="CXM567" s="64"/>
      <c r="CXN567" s="64"/>
      <c r="CXO567" s="64"/>
      <c r="CXP567" s="64"/>
      <c r="CXQ567" s="64"/>
      <c r="CXR567" s="64"/>
      <c r="CXS567" s="64"/>
      <c r="CXT567" s="64"/>
      <c r="CXU567" s="64"/>
      <c r="CXV567" s="64"/>
      <c r="CXW567" s="64"/>
      <c r="CXX567" s="64"/>
      <c r="CXY567" s="64"/>
      <c r="CXZ567" s="64"/>
      <c r="CYA567" s="64"/>
      <c r="CYB567" s="64"/>
      <c r="CYC567" s="64"/>
      <c r="CYD567" s="64"/>
      <c r="CYE567" s="64"/>
      <c r="CYF567" s="64"/>
      <c r="CYG567" s="64"/>
      <c r="CYH567" s="64"/>
      <c r="CYI567" s="64"/>
      <c r="CYJ567" s="64"/>
      <c r="CYK567" s="64"/>
      <c r="CYL567" s="64"/>
      <c r="CYM567" s="64"/>
      <c r="CYN567" s="64"/>
      <c r="CYO567" s="64"/>
      <c r="CYP567" s="64"/>
      <c r="CYQ567" s="64"/>
      <c r="CYR567" s="64"/>
      <c r="CYS567" s="64"/>
      <c r="CYT567" s="64"/>
      <c r="CYU567" s="64"/>
      <c r="CYV567" s="64"/>
      <c r="CYW567" s="64"/>
      <c r="CYX567" s="64"/>
      <c r="CYY567" s="64"/>
      <c r="CYZ567" s="64"/>
      <c r="CZA567" s="64"/>
      <c r="CZB567" s="64"/>
      <c r="CZC567" s="64"/>
      <c r="CZD567" s="64"/>
      <c r="CZE567" s="64"/>
      <c r="CZF567" s="64"/>
      <c r="CZG567" s="64"/>
      <c r="CZH567" s="64"/>
      <c r="CZI567" s="64"/>
      <c r="CZJ567" s="64"/>
      <c r="CZK567" s="64"/>
      <c r="CZL567" s="64"/>
      <c r="CZM567" s="64"/>
      <c r="CZN567" s="64"/>
      <c r="CZO567" s="64"/>
      <c r="CZP567" s="64"/>
      <c r="CZQ567" s="64"/>
      <c r="CZR567" s="64"/>
      <c r="CZS567" s="64"/>
      <c r="CZT567" s="64"/>
      <c r="CZU567" s="64"/>
      <c r="CZV567" s="64"/>
      <c r="CZW567" s="64"/>
      <c r="CZX567" s="64"/>
      <c r="CZY567" s="64"/>
      <c r="CZZ567" s="64"/>
      <c r="DAA567" s="64"/>
      <c r="DAB567" s="64"/>
      <c r="DAC567" s="64"/>
      <c r="DAD567" s="64"/>
      <c r="DAE567" s="64"/>
      <c r="DAF567" s="64"/>
      <c r="DAG567" s="64"/>
      <c r="DAH567" s="64"/>
      <c r="DAI567" s="64"/>
      <c r="DAJ567" s="64"/>
      <c r="DAK567" s="64"/>
      <c r="DAL567" s="64"/>
      <c r="DAM567" s="64"/>
      <c r="DAN567" s="64"/>
      <c r="DAO567" s="64"/>
      <c r="DAP567" s="64"/>
      <c r="DAQ567" s="64"/>
      <c r="DAR567" s="64"/>
      <c r="DAS567" s="64"/>
      <c r="DAT567" s="64"/>
      <c r="DAU567" s="64"/>
      <c r="DAV567" s="64"/>
      <c r="DAW567" s="64"/>
      <c r="DAX567" s="64"/>
      <c r="DAY567" s="64"/>
      <c r="DAZ567" s="64"/>
      <c r="DBA567" s="64"/>
      <c r="DBB567" s="64"/>
      <c r="DBC567" s="64"/>
      <c r="DBD567" s="64"/>
      <c r="DBE567" s="64"/>
      <c r="DBF567" s="64"/>
      <c r="DBG567" s="64"/>
      <c r="DBH567" s="64"/>
      <c r="DBI567" s="64"/>
      <c r="DBJ567" s="64"/>
      <c r="DBK567" s="64"/>
      <c r="DBL567" s="64"/>
      <c r="DBM567" s="64"/>
      <c r="DBN567" s="64"/>
      <c r="DBO567" s="64"/>
      <c r="DBP567" s="64"/>
      <c r="DBQ567" s="64"/>
      <c r="DBR567" s="64"/>
      <c r="DBS567" s="64"/>
      <c r="DBT567" s="64"/>
      <c r="DBU567" s="64"/>
      <c r="DBV567" s="64"/>
      <c r="DBW567" s="64"/>
      <c r="DBX567" s="64"/>
      <c r="DBY567" s="64"/>
      <c r="DBZ567" s="64"/>
      <c r="DCA567" s="64"/>
      <c r="DCB567" s="64"/>
      <c r="DCC567" s="64"/>
      <c r="DCD567" s="64"/>
      <c r="DCE567" s="64"/>
      <c r="DCF567" s="64"/>
      <c r="DCG567" s="64"/>
      <c r="DCH567" s="64"/>
      <c r="DCI567" s="64"/>
      <c r="DCJ567" s="64"/>
      <c r="DCK567" s="64"/>
      <c r="DCL567" s="64"/>
      <c r="DCM567" s="64"/>
      <c r="DCN567" s="64"/>
      <c r="DCO567" s="64"/>
      <c r="DCP567" s="64"/>
      <c r="DCQ567" s="64"/>
      <c r="DCR567" s="64"/>
      <c r="DCS567" s="64"/>
      <c r="DCT567" s="64"/>
      <c r="DCU567" s="64"/>
      <c r="DCV567" s="64"/>
      <c r="DCW567" s="64"/>
      <c r="DCX567" s="64"/>
      <c r="DCY567" s="64"/>
      <c r="DCZ567" s="64"/>
      <c r="DDA567" s="64"/>
      <c r="DDB567" s="64"/>
      <c r="DDC567" s="64"/>
      <c r="DDD567" s="64"/>
      <c r="DDE567" s="64"/>
      <c r="DDF567" s="64"/>
      <c r="DDG567" s="64"/>
      <c r="DDH567" s="64"/>
      <c r="DDI567" s="64"/>
      <c r="DDJ567" s="64"/>
      <c r="DDK567" s="64"/>
      <c r="DDL567" s="64"/>
      <c r="DDM567" s="64"/>
      <c r="DDN567" s="64"/>
      <c r="DDO567" s="64"/>
      <c r="DDP567" s="64"/>
      <c r="DDQ567" s="64"/>
      <c r="DDR567" s="64"/>
      <c r="DDS567" s="64"/>
      <c r="DDT567" s="64"/>
      <c r="DDU567" s="64"/>
      <c r="DDV567" s="64"/>
      <c r="DDW567" s="64"/>
      <c r="DDX567" s="64"/>
      <c r="DDY567" s="64"/>
      <c r="DDZ567" s="64"/>
      <c r="DEA567" s="64"/>
      <c r="DEB567" s="64"/>
      <c r="DEC567" s="64"/>
      <c r="DED567" s="64"/>
      <c r="DEE567" s="64"/>
      <c r="DEF567" s="64"/>
      <c r="DEG567" s="64"/>
      <c r="DEH567" s="64"/>
      <c r="DEI567" s="64"/>
      <c r="DEJ567" s="64"/>
      <c r="DEK567" s="64"/>
      <c r="DEL567" s="64"/>
      <c r="DEM567" s="64"/>
      <c r="DEN567" s="64"/>
      <c r="DEO567" s="64"/>
      <c r="DEP567" s="64"/>
      <c r="DEQ567" s="64"/>
      <c r="DER567" s="64"/>
      <c r="DES567" s="64"/>
      <c r="DET567" s="64"/>
      <c r="DEU567" s="64"/>
      <c r="DEV567" s="64"/>
      <c r="DEW567" s="64"/>
      <c r="DEX567" s="64"/>
      <c r="DEY567" s="64"/>
      <c r="DEZ567" s="64"/>
      <c r="DFA567" s="64"/>
      <c r="DFB567" s="64"/>
      <c r="DFC567" s="64"/>
      <c r="DFD567" s="64"/>
      <c r="DFE567" s="64"/>
      <c r="DFF567" s="64"/>
      <c r="DFG567" s="64"/>
      <c r="DFH567" s="64"/>
      <c r="DFI567" s="64"/>
      <c r="DFJ567" s="64"/>
      <c r="DFK567" s="64"/>
      <c r="DFL567" s="64"/>
      <c r="DFM567" s="64"/>
      <c r="DFN567" s="64"/>
      <c r="DFO567" s="64"/>
      <c r="DFP567" s="64"/>
      <c r="DFQ567" s="64"/>
      <c r="DFR567" s="64"/>
      <c r="DFS567" s="64"/>
      <c r="DFT567" s="64"/>
      <c r="DFU567" s="64"/>
      <c r="DFV567" s="64"/>
      <c r="DFW567" s="64"/>
      <c r="DFX567" s="64"/>
      <c r="DFY567" s="64"/>
      <c r="DFZ567" s="64"/>
      <c r="DGA567" s="64"/>
      <c r="DGB567" s="64"/>
      <c r="DGC567" s="64"/>
      <c r="DGD567" s="64"/>
      <c r="DGE567" s="64"/>
      <c r="DGF567" s="64"/>
      <c r="DGG567" s="64"/>
      <c r="DGH567" s="64"/>
      <c r="DGI567" s="64"/>
      <c r="DGJ567" s="64"/>
      <c r="DGK567" s="64"/>
      <c r="DGL567" s="64"/>
      <c r="DGM567" s="64"/>
      <c r="DGN567" s="64"/>
      <c r="DGO567" s="64"/>
      <c r="DGP567" s="64"/>
      <c r="DGQ567" s="64"/>
      <c r="DGR567" s="64"/>
      <c r="DGS567" s="64"/>
      <c r="DGT567" s="64"/>
      <c r="DGU567" s="64"/>
      <c r="DGV567" s="64"/>
      <c r="DGW567" s="64"/>
      <c r="DGX567" s="64"/>
      <c r="DGY567" s="64"/>
      <c r="DGZ567" s="64"/>
      <c r="DHA567" s="64"/>
      <c r="DHB567" s="64"/>
      <c r="DHC567" s="64"/>
      <c r="DHD567" s="64"/>
      <c r="DHE567" s="64"/>
      <c r="DHF567" s="64"/>
      <c r="DHG567" s="64"/>
      <c r="DHH567" s="64"/>
      <c r="DHI567" s="64"/>
      <c r="DHJ567" s="64"/>
      <c r="DHK567" s="64"/>
      <c r="DHL567" s="64"/>
      <c r="DHM567" s="64"/>
      <c r="DHN567" s="64"/>
      <c r="DHO567" s="64"/>
      <c r="DHP567" s="64"/>
      <c r="DHQ567" s="64"/>
      <c r="DHR567" s="64"/>
      <c r="DHS567" s="64"/>
      <c r="DHT567" s="64"/>
      <c r="DHU567" s="64"/>
      <c r="DHV567" s="64"/>
      <c r="DHW567" s="64"/>
      <c r="DHX567" s="64"/>
      <c r="DHY567" s="64"/>
      <c r="DHZ567" s="64"/>
      <c r="DIA567" s="64"/>
      <c r="DIB567" s="64"/>
      <c r="DIC567" s="64"/>
      <c r="DID567" s="64"/>
      <c r="DIE567" s="64"/>
      <c r="DIF567" s="64"/>
      <c r="DIG567" s="64"/>
      <c r="DIH567" s="64"/>
      <c r="DII567" s="64"/>
      <c r="DIJ567" s="64"/>
      <c r="DIK567" s="64"/>
      <c r="DIL567" s="64"/>
      <c r="DIM567" s="64"/>
      <c r="DIN567" s="64"/>
      <c r="DIO567" s="64"/>
      <c r="DIP567" s="64"/>
      <c r="DIQ567" s="64"/>
      <c r="DIR567" s="64"/>
      <c r="DIS567" s="64"/>
      <c r="DIT567" s="64"/>
      <c r="DIU567" s="64"/>
      <c r="DIV567" s="64"/>
      <c r="DIW567" s="64"/>
      <c r="DIX567" s="64"/>
      <c r="DIY567" s="64"/>
      <c r="DIZ567" s="64"/>
      <c r="DJA567" s="64"/>
      <c r="DJB567" s="64"/>
      <c r="DJC567" s="64"/>
      <c r="DJD567" s="64"/>
      <c r="DJE567" s="64"/>
      <c r="DJF567" s="64"/>
      <c r="DJG567" s="64"/>
      <c r="DJH567" s="64"/>
      <c r="DJI567" s="64"/>
      <c r="DJJ567" s="64"/>
      <c r="DJK567" s="64"/>
      <c r="DJL567" s="64"/>
      <c r="DJM567" s="64"/>
      <c r="DJN567" s="64"/>
      <c r="DJO567" s="64"/>
      <c r="DJP567" s="64"/>
      <c r="DJQ567" s="64"/>
      <c r="DJR567" s="64"/>
      <c r="DJS567" s="64"/>
      <c r="DJT567" s="64"/>
      <c r="DJU567" s="64"/>
      <c r="DJV567" s="64"/>
      <c r="DJW567" s="64"/>
      <c r="DJX567" s="64"/>
      <c r="DJY567" s="64"/>
      <c r="DJZ567" s="64"/>
      <c r="DKA567" s="64"/>
      <c r="DKB567" s="64"/>
      <c r="DKC567" s="64"/>
      <c r="DKD567" s="64"/>
      <c r="DKE567" s="64"/>
      <c r="DKF567" s="64"/>
      <c r="DKG567" s="64"/>
      <c r="DKH567" s="64"/>
      <c r="DKI567" s="64"/>
      <c r="DKJ567" s="64"/>
      <c r="DKK567" s="64"/>
      <c r="DKL567" s="64"/>
      <c r="DKM567" s="64"/>
      <c r="DKN567" s="64"/>
      <c r="DKO567" s="64"/>
      <c r="DKP567" s="64"/>
      <c r="DKQ567" s="64"/>
      <c r="DKR567" s="64"/>
      <c r="DKS567" s="64"/>
      <c r="DKT567" s="64"/>
      <c r="DKU567" s="64"/>
      <c r="DKV567" s="64"/>
      <c r="DKW567" s="64"/>
      <c r="DKX567" s="64"/>
      <c r="DKY567" s="64"/>
      <c r="DKZ567" s="64"/>
      <c r="DLA567" s="64"/>
      <c r="DLB567" s="64"/>
      <c r="DLC567" s="64"/>
      <c r="DLD567" s="64"/>
      <c r="DLE567" s="64"/>
      <c r="DLF567" s="64"/>
      <c r="DLG567" s="64"/>
      <c r="DLH567" s="64"/>
      <c r="DLI567" s="64"/>
      <c r="DLJ567" s="64"/>
      <c r="DLK567" s="64"/>
      <c r="DLL567" s="64"/>
      <c r="DLM567" s="64"/>
      <c r="DLN567" s="64"/>
      <c r="DLO567" s="64"/>
      <c r="DLP567" s="64"/>
      <c r="DLQ567" s="64"/>
      <c r="DLR567" s="64"/>
      <c r="DLS567" s="64"/>
      <c r="DLT567" s="64"/>
      <c r="DLU567" s="64"/>
      <c r="DLV567" s="64"/>
      <c r="DLW567" s="64"/>
      <c r="DLX567" s="64"/>
      <c r="DLY567" s="64"/>
      <c r="DLZ567" s="64"/>
      <c r="DMA567" s="64"/>
      <c r="DMB567" s="64"/>
      <c r="DMC567" s="64"/>
      <c r="DMD567" s="64"/>
      <c r="DME567" s="64"/>
      <c r="DMF567" s="64"/>
      <c r="DMG567" s="64"/>
      <c r="DMH567" s="64"/>
      <c r="DMI567" s="64"/>
      <c r="DMJ567" s="64"/>
      <c r="DMK567" s="64"/>
      <c r="DML567" s="64"/>
      <c r="DMM567" s="64"/>
      <c r="DMN567" s="64"/>
      <c r="DMO567" s="64"/>
      <c r="DMP567" s="64"/>
      <c r="DMQ567" s="64"/>
      <c r="DMR567" s="64"/>
      <c r="DMS567" s="64"/>
      <c r="DMT567" s="64"/>
      <c r="DMU567" s="64"/>
      <c r="DMV567" s="64"/>
      <c r="DMW567" s="64"/>
      <c r="DMX567" s="64"/>
      <c r="DMY567" s="64"/>
      <c r="DMZ567" s="64"/>
      <c r="DNA567" s="64"/>
      <c r="DNB567" s="64"/>
      <c r="DNC567" s="64"/>
      <c r="DND567" s="64"/>
      <c r="DNE567" s="64"/>
      <c r="DNF567" s="64"/>
      <c r="DNG567" s="64"/>
      <c r="DNH567" s="64"/>
      <c r="DNI567" s="64"/>
      <c r="DNJ567" s="64"/>
      <c r="DNK567" s="64"/>
      <c r="DNL567" s="64"/>
      <c r="DNM567" s="64"/>
      <c r="DNN567" s="64"/>
      <c r="DNO567" s="64"/>
      <c r="DNP567" s="64"/>
      <c r="DNQ567" s="64"/>
      <c r="DNR567" s="64"/>
      <c r="DNS567" s="64"/>
      <c r="DNT567" s="64"/>
      <c r="DNU567" s="64"/>
      <c r="DNV567" s="64"/>
      <c r="DNW567" s="64"/>
      <c r="DNX567" s="64"/>
      <c r="DNY567" s="64"/>
      <c r="DNZ567" s="64"/>
      <c r="DOA567" s="64"/>
      <c r="DOB567" s="64"/>
      <c r="DOC567" s="64"/>
      <c r="DOD567" s="64"/>
      <c r="DOE567" s="64"/>
      <c r="DOF567" s="64"/>
      <c r="DOG567" s="64"/>
      <c r="DOH567" s="64"/>
      <c r="DOI567" s="64"/>
      <c r="DOJ567" s="64"/>
      <c r="DOK567" s="64"/>
      <c r="DOL567" s="64"/>
      <c r="DOM567" s="64"/>
      <c r="DON567" s="64"/>
      <c r="DOO567" s="64"/>
      <c r="DOP567" s="64"/>
      <c r="DOQ567" s="64"/>
      <c r="DOR567" s="64"/>
      <c r="DOS567" s="64"/>
      <c r="DOT567" s="64"/>
      <c r="DOU567" s="64"/>
      <c r="DOV567" s="64"/>
      <c r="DOW567" s="64"/>
      <c r="DOX567" s="64"/>
      <c r="DOY567" s="64"/>
      <c r="DOZ567" s="64"/>
      <c r="DPA567" s="64"/>
      <c r="DPB567" s="64"/>
      <c r="DPC567" s="64"/>
      <c r="DPD567" s="64"/>
      <c r="DPE567" s="64"/>
      <c r="DPF567" s="64"/>
      <c r="DPG567" s="64"/>
      <c r="DPH567" s="64"/>
      <c r="DPI567" s="64"/>
      <c r="DPJ567" s="64"/>
      <c r="DPK567" s="64"/>
      <c r="DPL567" s="64"/>
      <c r="DPM567" s="64"/>
      <c r="DPN567" s="64"/>
      <c r="DPO567" s="64"/>
      <c r="DPP567" s="64"/>
      <c r="DPQ567" s="64"/>
      <c r="DPR567" s="64"/>
      <c r="DPS567" s="64"/>
      <c r="DPT567" s="64"/>
      <c r="DPU567" s="64"/>
      <c r="DPV567" s="64"/>
      <c r="DPW567" s="64"/>
      <c r="DPX567" s="64"/>
      <c r="DPY567" s="64"/>
      <c r="DPZ567" s="64"/>
      <c r="DQA567" s="64"/>
      <c r="DQB567" s="64"/>
      <c r="DQC567" s="64"/>
      <c r="DQD567" s="64"/>
      <c r="DQE567" s="64"/>
      <c r="DQF567" s="64"/>
      <c r="DQG567" s="64"/>
      <c r="DQH567" s="64"/>
      <c r="DQI567" s="64"/>
      <c r="DQJ567" s="64"/>
      <c r="DQK567" s="64"/>
      <c r="DQL567" s="64"/>
      <c r="DQM567" s="64"/>
      <c r="DQN567" s="64"/>
      <c r="DQO567" s="64"/>
      <c r="DQP567" s="64"/>
      <c r="DQQ567" s="64"/>
      <c r="DQR567" s="64"/>
      <c r="DQS567" s="64"/>
      <c r="DQT567" s="64"/>
      <c r="DQU567" s="64"/>
      <c r="DQV567" s="64"/>
      <c r="DQW567" s="64"/>
      <c r="DQX567" s="64"/>
      <c r="DQY567" s="64"/>
      <c r="DQZ567" s="64"/>
      <c r="DRA567" s="64"/>
      <c r="DRB567" s="64"/>
      <c r="DRC567" s="64"/>
      <c r="DRD567" s="64"/>
      <c r="DRE567" s="64"/>
      <c r="DRF567" s="64"/>
      <c r="DRG567" s="64"/>
      <c r="DRH567" s="64"/>
      <c r="DRI567" s="64"/>
      <c r="DRJ567" s="64"/>
      <c r="DRK567" s="64"/>
      <c r="DRL567" s="64"/>
      <c r="DRM567" s="64"/>
      <c r="DRN567" s="64"/>
      <c r="DRO567" s="64"/>
      <c r="DRP567" s="64"/>
      <c r="DRQ567" s="64"/>
      <c r="DRR567" s="64"/>
      <c r="DRS567" s="64"/>
      <c r="DRT567" s="64"/>
      <c r="DRU567" s="64"/>
      <c r="DRV567" s="64"/>
      <c r="DRW567" s="64"/>
      <c r="DRX567" s="64"/>
      <c r="DRY567" s="64"/>
      <c r="DRZ567" s="64"/>
      <c r="DSA567" s="64"/>
      <c r="DSB567" s="64"/>
      <c r="DSC567" s="64"/>
      <c r="DSD567" s="64"/>
      <c r="DSE567" s="64"/>
      <c r="DSF567" s="64"/>
      <c r="DSG567" s="64"/>
      <c r="DSH567" s="64"/>
      <c r="DSI567" s="64"/>
      <c r="DSJ567" s="64"/>
      <c r="DSK567" s="64"/>
      <c r="DSL567" s="64"/>
      <c r="DSM567" s="64"/>
      <c r="DSN567" s="64"/>
      <c r="DSO567" s="64"/>
      <c r="DSP567" s="64"/>
      <c r="DSQ567" s="64"/>
      <c r="DSR567" s="64"/>
      <c r="DSS567" s="64"/>
      <c r="DST567" s="64"/>
      <c r="DSU567" s="64"/>
      <c r="DSV567" s="64"/>
      <c r="DSW567" s="64"/>
      <c r="DSX567" s="64"/>
      <c r="DSY567" s="64"/>
      <c r="DSZ567" s="64"/>
      <c r="DTA567" s="64"/>
      <c r="DTB567" s="64"/>
      <c r="DTC567" s="64"/>
      <c r="DTD567" s="64"/>
      <c r="DTE567" s="64"/>
      <c r="DTF567" s="64"/>
      <c r="DTG567" s="64"/>
      <c r="DTH567" s="64"/>
      <c r="DTI567" s="64"/>
      <c r="DTJ567" s="64"/>
      <c r="DTK567" s="64"/>
      <c r="DTL567" s="64"/>
      <c r="DTM567" s="64"/>
      <c r="DTN567" s="64"/>
      <c r="DTO567" s="64"/>
      <c r="DTP567" s="64"/>
      <c r="DTQ567" s="64"/>
      <c r="DTR567" s="64"/>
      <c r="DTS567" s="64"/>
      <c r="DTT567" s="64"/>
      <c r="DTU567" s="64"/>
      <c r="DTV567" s="64"/>
      <c r="DTW567" s="64"/>
      <c r="DTX567" s="64"/>
      <c r="DTY567" s="64"/>
      <c r="DTZ567" s="64"/>
      <c r="DUA567" s="64"/>
      <c r="DUB567" s="64"/>
      <c r="DUC567" s="64"/>
      <c r="DUD567" s="64"/>
      <c r="DUE567" s="64"/>
      <c r="DUF567" s="64"/>
      <c r="DUG567" s="64"/>
      <c r="DUH567" s="64"/>
      <c r="DUI567" s="64"/>
      <c r="DUJ567" s="64"/>
      <c r="DUK567" s="64"/>
      <c r="DUL567" s="64"/>
      <c r="DUM567" s="64"/>
      <c r="DUN567" s="64"/>
      <c r="DUO567" s="64"/>
      <c r="DUP567" s="64"/>
      <c r="DUQ567" s="64"/>
      <c r="DUR567" s="64"/>
      <c r="DUS567" s="64"/>
      <c r="DUT567" s="64"/>
      <c r="DUU567" s="64"/>
      <c r="DUV567" s="64"/>
      <c r="DUW567" s="64"/>
      <c r="DUX567" s="64"/>
      <c r="DUY567" s="64"/>
      <c r="DUZ567" s="64"/>
      <c r="DVA567" s="64"/>
      <c r="DVB567" s="64"/>
      <c r="DVC567" s="64"/>
      <c r="DVD567" s="64"/>
      <c r="DVE567" s="64"/>
      <c r="DVF567" s="64"/>
      <c r="DVG567" s="64"/>
      <c r="DVH567" s="64"/>
      <c r="DVI567" s="64"/>
      <c r="DVJ567" s="64"/>
      <c r="DVK567" s="64"/>
      <c r="DVL567" s="64"/>
      <c r="DVM567" s="64"/>
      <c r="DVN567" s="64"/>
      <c r="DVO567" s="64"/>
      <c r="DVP567" s="64"/>
      <c r="DVQ567" s="64"/>
      <c r="DVR567" s="64"/>
      <c r="DVS567" s="64"/>
      <c r="DVT567" s="64"/>
      <c r="DVU567" s="64"/>
      <c r="DVV567" s="64"/>
      <c r="DVW567" s="64"/>
      <c r="DVX567" s="64"/>
      <c r="DVY567" s="64"/>
      <c r="DVZ567" s="64"/>
      <c r="DWA567" s="64"/>
      <c r="DWB567" s="64"/>
      <c r="DWC567" s="64"/>
      <c r="DWD567" s="64"/>
      <c r="DWE567" s="64"/>
      <c r="DWF567" s="64"/>
      <c r="DWG567" s="64"/>
      <c r="DWH567" s="64"/>
      <c r="DWI567" s="64"/>
      <c r="DWJ567" s="64"/>
      <c r="DWK567" s="64"/>
      <c r="DWL567" s="64"/>
      <c r="DWM567" s="64"/>
      <c r="DWN567" s="64"/>
      <c r="DWO567" s="64"/>
      <c r="DWP567" s="64"/>
      <c r="DWQ567" s="64"/>
      <c r="DWR567" s="64"/>
      <c r="DWS567" s="64"/>
      <c r="DWT567" s="64"/>
      <c r="DWU567" s="64"/>
      <c r="DWV567" s="64"/>
      <c r="DWW567" s="64"/>
      <c r="DWX567" s="64"/>
      <c r="DWY567" s="64"/>
      <c r="DWZ567" s="64"/>
      <c r="DXA567" s="64"/>
      <c r="DXB567" s="64"/>
      <c r="DXC567" s="64"/>
      <c r="DXD567" s="64"/>
      <c r="DXE567" s="64"/>
      <c r="DXF567" s="64"/>
      <c r="DXG567" s="64"/>
      <c r="DXH567" s="64"/>
      <c r="DXI567" s="64"/>
      <c r="DXJ567" s="64"/>
      <c r="DXK567" s="64"/>
      <c r="DXL567" s="64"/>
      <c r="DXM567" s="64"/>
      <c r="DXN567" s="64"/>
      <c r="DXO567" s="64"/>
      <c r="DXP567" s="64"/>
      <c r="DXQ567" s="64"/>
      <c r="DXR567" s="64"/>
      <c r="DXS567" s="64"/>
      <c r="DXT567" s="64"/>
      <c r="DXU567" s="64"/>
      <c r="DXV567" s="64"/>
      <c r="DXW567" s="64"/>
      <c r="DXX567" s="64"/>
      <c r="DXY567" s="64"/>
      <c r="DXZ567" s="64"/>
      <c r="DYA567" s="64"/>
      <c r="DYB567" s="64"/>
      <c r="DYC567" s="64"/>
      <c r="DYD567" s="64"/>
      <c r="DYE567" s="64"/>
      <c r="DYF567" s="64"/>
      <c r="DYG567" s="64"/>
      <c r="DYH567" s="64"/>
      <c r="DYI567" s="64"/>
      <c r="DYJ567" s="64"/>
      <c r="DYK567" s="64"/>
      <c r="DYL567" s="64"/>
      <c r="DYM567" s="64"/>
      <c r="DYN567" s="64"/>
      <c r="DYO567" s="64"/>
      <c r="DYP567" s="64"/>
      <c r="DYQ567" s="64"/>
      <c r="DYR567" s="64"/>
      <c r="DYS567" s="64"/>
      <c r="DYT567" s="64"/>
      <c r="DYU567" s="64"/>
      <c r="DYV567" s="64"/>
      <c r="DYW567" s="64"/>
      <c r="DYX567" s="64"/>
      <c r="DYY567" s="64"/>
      <c r="DYZ567" s="64"/>
      <c r="DZA567" s="64"/>
      <c r="DZB567" s="64"/>
      <c r="DZC567" s="64"/>
      <c r="DZD567" s="64"/>
      <c r="DZE567" s="64"/>
      <c r="DZF567" s="64"/>
      <c r="DZG567" s="64"/>
      <c r="DZH567" s="64"/>
      <c r="DZI567" s="64"/>
      <c r="DZJ567" s="64"/>
      <c r="DZK567" s="64"/>
      <c r="DZL567" s="64"/>
      <c r="DZM567" s="64"/>
      <c r="DZN567" s="64"/>
      <c r="DZO567" s="64"/>
      <c r="DZP567" s="64"/>
      <c r="DZQ567" s="64"/>
      <c r="DZR567" s="64"/>
      <c r="DZS567" s="64"/>
      <c r="DZT567" s="64"/>
      <c r="DZU567" s="64"/>
      <c r="DZV567" s="64"/>
      <c r="DZW567" s="64"/>
      <c r="DZX567" s="64"/>
      <c r="DZY567" s="64"/>
      <c r="DZZ567" s="64"/>
      <c r="EAA567" s="64"/>
      <c r="EAB567" s="64"/>
      <c r="EAC567" s="64"/>
      <c r="EAD567" s="64"/>
      <c r="EAE567" s="64"/>
      <c r="EAF567" s="64"/>
      <c r="EAG567" s="64"/>
      <c r="EAH567" s="64"/>
      <c r="EAI567" s="64"/>
      <c r="EAJ567" s="64"/>
      <c r="EAK567" s="64"/>
      <c r="EAL567" s="64"/>
      <c r="EAM567" s="64"/>
      <c r="EAN567" s="64"/>
      <c r="EAO567" s="64"/>
      <c r="EAP567" s="64"/>
      <c r="EAQ567" s="64"/>
      <c r="EAR567" s="64"/>
      <c r="EAS567" s="64"/>
      <c r="EAT567" s="64"/>
      <c r="EAU567" s="64"/>
      <c r="EAV567" s="64"/>
      <c r="EAW567" s="64"/>
      <c r="EAX567" s="64"/>
      <c r="EAY567" s="64"/>
      <c r="EAZ567" s="64"/>
      <c r="EBA567" s="64"/>
      <c r="EBB567" s="64"/>
      <c r="EBC567" s="64"/>
      <c r="EBD567" s="64"/>
      <c r="EBE567" s="64"/>
      <c r="EBF567" s="64"/>
      <c r="EBG567" s="64"/>
      <c r="EBH567" s="64"/>
      <c r="EBI567" s="64"/>
      <c r="EBJ567" s="64"/>
      <c r="EBK567" s="64"/>
      <c r="EBL567" s="64"/>
      <c r="EBM567" s="64"/>
      <c r="EBN567" s="64"/>
      <c r="EBO567" s="64"/>
      <c r="EBP567" s="64"/>
      <c r="EBQ567" s="64"/>
      <c r="EBR567" s="64"/>
      <c r="EBS567" s="64"/>
      <c r="EBT567" s="64"/>
      <c r="EBU567" s="64"/>
      <c r="EBV567" s="64"/>
      <c r="EBW567" s="64"/>
      <c r="EBX567" s="64"/>
      <c r="EBY567" s="64"/>
      <c r="EBZ567" s="64"/>
      <c r="ECA567" s="64"/>
      <c r="ECB567" s="64"/>
      <c r="ECC567" s="64"/>
      <c r="ECD567" s="64"/>
      <c r="ECE567" s="64"/>
      <c r="ECF567" s="64"/>
      <c r="ECG567" s="64"/>
      <c r="ECH567" s="64"/>
      <c r="ECI567" s="64"/>
      <c r="ECJ567" s="64"/>
      <c r="ECK567" s="64"/>
      <c r="ECL567" s="64"/>
      <c r="ECM567" s="64"/>
      <c r="ECN567" s="64"/>
      <c r="ECO567" s="64"/>
      <c r="ECP567" s="64"/>
      <c r="ECQ567" s="64"/>
      <c r="ECR567" s="64"/>
      <c r="ECS567" s="64"/>
      <c r="ECT567" s="64"/>
      <c r="ECU567" s="64"/>
      <c r="ECV567" s="64"/>
      <c r="ECW567" s="64"/>
      <c r="ECX567" s="64"/>
      <c r="ECY567" s="64"/>
      <c r="ECZ567" s="64"/>
      <c r="EDA567" s="64"/>
      <c r="EDB567" s="64"/>
      <c r="EDC567" s="64"/>
      <c r="EDD567" s="64"/>
      <c r="EDE567" s="64"/>
      <c r="EDF567" s="64"/>
      <c r="EDG567" s="64"/>
      <c r="EDH567" s="64"/>
      <c r="EDI567" s="64"/>
      <c r="EDJ567" s="64"/>
      <c r="EDK567" s="64"/>
      <c r="EDL567" s="64"/>
      <c r="EDM567" s="64"/>
      <c r="EDN567" s="64"/>
      <c r="EDO567" s="64"/>
      <c r="EDP567" s="64"/>
      <c r="EDQ567" s="64"/>
      <c r="EDR567" s="64"/>
      <c r="EDS567" s="64"/>
      <c r="EDT567" s="64"/>
      <c r="EDU567" s="64"/>
      <c r="EDV567" s="64"/>
      <c r="EDW567" s="64"/>
      <c r="EDX567" s="64"/>
      <c r="EDY567" s="64"/>
      <c r="EDZ567" s="64"/>
      <c r="EEA567" s="64"/>
      <c r="EEB567" s="64"/>
      <c r="EEC567" s="64"/>
      <c r="EED567" s="64"/>
      <c r="EEE567" s="64"/>
      <c r="EEF567" s="64"/>
      <c r="EEG567" s="64"/>
      <c r="EEH567" s="64"/>
      <c r="EEI567" s="64"/>
      <c r="EEJ567" s="64"/>
      <c r="EEK567" s="64"/>
      <c r="EEL567" s="64"/>
      <c r="EEM567" s="64"/>
      <c r="EEN567" s="64"/>
      <c r="EEO567" s="64"/>
      <c r="EEP567" s="64"/>
      <c r="EEQ567" s="64"/>
      <c r="EER567" s="64"/>
      <c r="EES567" s="64"/>
      <c r="EET567" s="64"/>
      <c r="EEU567" s="64"/>
      <c r="EEV567" s="64"/>
      <c r="EEW567" s="64"/>
      <c r="EEX567" s="64"/>
      <c r="EEY567" s="64"/>
      <c r="EEZ567" s="64"/>
      <c r="EFA567" s="64"/>
      <c r="EFB567" s="64"/>
      <c r="EFC567" s="64"/>
      <c r="EFD567" s="64"/>
      <c r="EFE567" s="64"/>
      <c r="EFF567" s="64"/>
      <c r="EFG567" s="64"/>
      <c r="EFH567" s="64"/>
      <c r="EFI567" s="64"/>
      <c r="EFJ567" s="64"/>
      <c r="EFK567" s="64"/>
      <c r="EFL567" s="64"/>
      <c r="EFM567" s="64"/>
      <c r="EFN567" s="64"/>
      <c r="EFO567" s="64"/>
      <c r="EFP567" s="64"/>
      <c r="EFQ567" s="64"/>
      <c r="EFR567" s="64"/>
      <c r="EFS567" s="64"/>
      <c r="EFT567" s="64"/>
      <c r="EFU567" s="64"/>
      <c r="EFV567" s="64"/>
      <c r="EFW567" s="64"/>
      <c r="EFX567" s="64"/>
      <c r="EFY567" s="64"/>
      <c r="EFZ567" s="64"/>
      <c r="EGA567" s="64"/>
      <c r="EGB567" s="64"/>
      <c r="EGC567" s="64"/>
      <c r="EGD567" s="64"/>
      <c r="EGE567" s="64"/>
      <c r="EGF567" s="64"/>
      <c r="EGG567" s="64"/>
      <c r="EGH567" s="64"/>
      <c r="EGI567" s="64"/>
      <c r="EGJ567" s="64"/>
      <c r="EGK567" s="64"/>
      <c r="EGL567" s="64"/>
      <c r="EGM567" s="64"/>
      <c r="EGN567" s="64"/>
      <c r="EGO567" s="64"/>
      <c r="EGP567" s="64"/>
      <c r="EGQ567" s="64"/>
      <c r="EGR567" s="64"/>
      <c r="EGS567" s="64"/>
      <c r="EGT567" s="64"/>
      <c r="EGU567" s="64"/>
      <c r="EGV567" s="64"/>
      <c r="EGW567" s="64"/>
      <c r="EGX567" s="64"/>
      <c r="EGY567" s="64"/>
      <c r="EGZ567" s="64"/>
      <c r="EHA567" s="64"/>
      <c r="EHB567" s="64"/>
      <c r="EHC567" s="64"/>
      <c r="EHD567" s="64"/>
      <c r="EHE567" s="64"/>
      <c r="EHF567" s="64"/>
      <c r="EHG567" s="64"/>
      <c r="EHH567" s="64"/>
      <c r="EHI567" s="64"/>
      <c r="EHJ567" s="64"/>
      <c r="EHK567" s="64"/>
      <c r="EHL567" s="64"/>
      <c r="EHM567" s="64"/>
      <c r="EHN567" s="64"/>
      <c r="EHO567" s="64"/>
      <c r="EHP567" s="64"/>
      <c r="EHQ567" s="64"/>
      <c r="EHR567" s="64"/>
      <c r="EHS567" s="64"/>
      <c r="EHT567" s="64"/>
      <c r="EHU567" s="64"/>
      <c r="EHV567" s="64"/>
      <c r="EHW567" s="64"/>
      <c r="EHX567" s="64"/>
      <c r="EHY567" s="64"/>
      <c r="EHZ567" s="64"/>
      <c r="EIA567" s="64"/>
      <c r="EIB567" s="64"/>
      <c r="EIC567" s="64"/>
      <c r="EID567" s="64"/>
      <c r="EIE567" s="64"/>
      <c r="EIF567" s="64"/>
      <c r="EIG567" s="64"/>
      <c r="EIH567" s="64"/>
      <c r="EII567" s="64"/>
      <c r="EIJ567" s="64"/>
      <c r="EIK567" s="64"/>
      <c r="EIL567" s="64"/>
      <c r="EIM567" s="64"/>
      <c r="EIN567" s="64"/>
      <c r="EIO567" s="64"/>
      <c r="EIP567" s="64"/>
      <c r="EIQ567" s="64"/>
      <c r="EIR567" s="64"/>
      <c r="EIS567" s="64"/>
      <c r="EIT567" s="64"/>
      <c r="EIU567" s="64"/>
      <c r="EIV567" s="64"/>
      <c r="EIW567" s="64"/>
      <c r="EIX567" s="64"/>
      <c r="EIY567" s="64"/>
      <c r="EIZ567" s="64"/>
      <c r="EJA567" s="64"/>
      <c r="EJB567" s="64"/>
      <c r="EJC567" s="64"/>
      <c r="EJD567" s="64"/>
      <c r="EJE567" s="64"/>
      <c r="EJF567" s="64"/>
      <c r="EJG567" s="64"/>
      <c r="EJH567" s="64"/>
      <c r="EJI567" s="64"/>
      <c r="EJJ567" s="64"/>
      <c r="EJK567" s="64"/>
      <c r="EJL567" s="64"/>
      <c r="EJM567" s="64"/>
      <c r="EJN567" s="64"/>
      <c r="EJO567" s="64"/>
      <c r="EJP567" s="64"/>
      <c r="EJQ567" s="64"/>
      <c r="EJR567" s="64"/>
      <c r="EJS567" s="64"/>
      <c r="EJT567" s="64"/>
      <c r="EJU567" s="64"/>
      <c r="EJV567" s="64"/>
      <c r="EJW567" s="64"/>
      <c r="EJX567" s="64"/>
      <c r="EJY567" s="64"/>
      <c r="EJZ567" s="64"/>
      <c r="EKA567" s="64"/>
      <c r="EKB567" s="64"/>
      <c r="EKC567" s="64"/>
      <c r="EKD567" s="64"/>
      <c r="EKE567" s="64"/>
      <c r="EKF567" s="64"/>
      <c r="EKG567" s="64"/>
      <c r="EKH567" s="64"/>
      <c r="EKI567" s="64"/>
      <c r="EKJ567" s="64"/>
      <c r="EKK567" s="64"/>
      <c r="EKL567" s="64"/>
      <c r="EKM567" s="64"/>
      <c r="EKN567" s="64"/>
      <c r="EKO567" s="64"/>
      <c r="EKP567" s="64"/>
      <c r="EKQ567" s="64"/>
      <c r="EKR567" s="64"/>
      <c r="EKS567" s="64"/>
      <c r="EKT567" s="64"/>
      <c r="EKU567" s="64"/>
      <c r="EKV567" s="64"/>
      <c r="EKW567" s="64"/>
      <c r="EKX567" s="64"/>
      <c r="EKY567" s="64"/>
      <c r="EKZ567" s="64"/>
      <c r="ELA567" s="64"/>
      <c r="ELB567" s="64"/>
      <c r="ELC567" s="64"/>
      <c r="ELD567" s="64"/>
      <c r="ELE567" s="64"/>
      <c r="ELF567" s="64"/>
      <c r="ELG567" s="64"/>
      <c r="ELH567" s="64"/>
      <c r="ELI567" s="64"/>
      <c r="ELJ567" s="64"/>
      <c r="ELK567" s="64"/>
      <c r="ELL567" s="64"/>
      <c r="ELM567" s="64"/>
      <c r="ELN567" s="64"/>
      <c r="ELO567" s="64"/>
      <c r="ELP567" s="64"/>
      <c r="ELQ567" s="64"/>
      <c r="ELR567" s="64"/>
      <c r="ELS567" s="64"/>
      <c r="ELT567" s="64"/>
      <c r="ELU567" s="64"/>
      <c r="ELV567" s="64"/>
      <c r="ELW567" s="64"/>
      <c r="ELX567" s="64"/>
      <c r="ELY567" s="64"/>
      <c r="ELZ567" s="64"/>
      <c r="EMA567" s="64"/>
      <c r="EMB567" s="64"/>
      <c r="EMC567" s="64"/>
      <c r="EMD567" s="64"/>
      <c r="EME567" s="64"/>
      <c r="EMF567" s="64"/>
      <c r="EMG567" s="64"/>
      <c r="EMH567" s="64"/>
      <c r="EMI567" s="64"/>
      <c r="EMJ567" s="64"/>
      <c r="EMK567" s="64"/>
      <c r="EML567" s="64"/>
      <c r="EMM567" s="64"/>
      <c r="EMN567" s="64"/>
      <c r="EMO567" s="64"/>
      <c r="EMP567" s="64"/>
      <c r="EMQ567" s="64"/>
      <c r="EMR567" s="64"/>
      <c r="EMS567" s="64"/>
      <c r="EMT567" s="64"/>
      <c r="EMU567" s="64"/>
      <c r="EMV567" s="64"/>
      <c r="EMW567" s="64"/>
      <c r="EMX567" s="64"/>
      <c r="EMY567" s="64"/>
      <c r="EMZ567" s="64"/>
      <c r="ENA567" s="64"/>
      <c r="ENB567" s="64"/>
      <c r="ENC567" s="64"/>
      <c r="END567" s="64"/>
      <c r="ENE567" s="64"/>
      <c r="ENF567" s="64"/>
      <c r="ENG567" s="64"/>
      <c r="ENH567" s="64"/>
      <c r="ENI567" s="64"/>
      <c r="ENJ567" s="64"/>
      <c r="ENK567" s="64"/>
      <c r="ENL567" s="64"/>
      <c r="ENM567" s="64"/>
      <c r="ENN567" s="64"/>
      <c r="ENO567" s="64"/>
      <c r="ENP567" s="64"/>
      <c r="ENQ567" s="64"/>
      <c r="ENR567" s="64"/>
      <c r="ENS567" s="64"/>
      <c r="ENT567" s="64"/>
      <c r="ENU567" s="64"/>
      <c r="ENV567" s="64"/>
      <c r="ENW567" s="64"/>
      <c r="ENX567" s="64"/>
      <c r="ENY567" s="64"/>
      <c r="ENZ567" s="64"/>
      <c r="EOA567" s="64"/>
      <c r="EOB567" s="64"/>
      <c r="EOC567" s="64"/>
      <c r="EOD567" s="64"/>
      <c r="EOE567" s="64"/>
      <c r="EOF567" s="64"/>
      <c r="EOG567" s="64"/>
      <c r="EOH567" s="64"/>
      <c r="EOI567" s="64"/>
      <c r="EOJ567" s="64"/>
      <c r="EOK567" s="64"/>
      <c r="EOL567" s="64"/>
      <c r="EOM567" s="64"/>
      <c r="EON567" s="64"/>
      <c r="EOO567" s="64"/>
      <c r="EOP567" s="64"/>
      <c r="EOQ567" s="64"/>
      <c r="EOR567" s="64"/>
      <c r="EOS567" s="64"/>
      <c r="EOT567" s="64"/>
      <c r="EOU567" s="64"/>
      <c r="EOV567" s="64"/>
      <c r="EOW567" s="64"/>
      <c r="EOX567" s="64"/>
      <c r="EOY567" s="64"/>
      <c r="EOZ567" s="64"/>
      <c r="EPA567" s="64"/>
      <c r="EPB567" s="64"/>
      <c r="EPC567" s="64"/>
      <c r="EPD567" s="64"/>
      <c r="EPE567" s="64"/>
      <c r="EPF567" s="64"/>
      <c r="EPG567" s="64"/>
      <c r="EPH567" s="64"/>
      <c r="EPI567" s="64"/>
      <c r="EPJ567" s="64"/>
      <c r="EPK567" s="64"/>
      <c r="EPL567" s="64"/>
      <c r="EPM567" s="64"/>
      <c r="EPN567" s="64"/>
      <c r="EPO567" s="64"/>
      <c r="EPP567" s="64"/>
      <c r="EPQ567" s="64"/>
      <c r="EPR567" s="64"/>
      <c r="EPS567" s="64"/>
      <c r="EPT567" s="64"/>
      <c r="EPU567" s="64"/>
      <c r="EPV567" s="64"/>
      <c r="EPW567" s="64"/>
      <c r="EPX567" s="64"/>
      <c r="EPY567" s="64"/>
      <c r="EPZ567" s="64"/>
      <c r="EQA567" s="64"/>
      <c r="EQB567" s="64"/>
      <c r="EQC567" s="64"/>
      <c r="EQD567" s="64"/>
      <c r="EQE567" s="64"/>
      <c r="EQF567" s="64"/>
      <c r="EQG567" s="64"/>
      <c r="EQH567" s="64"/>
      <c r="EQI567" s="64"/>
      <c r="EQJ567" s="64"/>
      <c r="EQK567" s="64"/>
      <c r="EQL567" s="64"/>
      <c r="EQM567" s="64"/>
      <c r="EQN567" s="64"/>
      <c r="EQO567" s="64"/>
      <c r="EQP567" s="64"/>
      <c r="EQQ567" s="64"/>
      <c r="EQR567" s="64"/>
      <c r="EQS567" s="64"/>
      <c r="EQT567" s="64"/>
      <c r="EQU567" s="64"/>
      <c r="EQV567" s="64"/>
      <c r="EQW567" s="64"/>
      <c r="EQX567" s="64"/>
      <c r="EQY567" s="64"/>
      <c r="EQZ567" s="64"/>
      <c r="ERA567" s="64"/>
      <c r="ERB567" s="64"/>
      <c r="ERC567" s="64"/>
      <c r="ERD567" s="64"/>
      <c r="ERE567" s="64"/>
      <c r="ERF567" s="64"/>
      <c r="ERG567" s="64"/>
      <c r="ERH567" s="64"/>
      <c r="ERI567" s="64"/>
      <c r="ERJ567" s="64"/>
      <c r="ERK567" s="64"/>
      <c r="ERL567" s="64"/>
      <c r="ERM567" s="64"/>
      <c r="ERN567" s="64"/>
      <c r="ERO567" s="64"/>
      <c r="ERP567" s="64"/>
      <c r="ERQ567" s="64"/>
      <c r="ERR567" s="64"/>
      <c r="ERS567" s="64"/>
      <c r="ERT567" s="64"/>
      <c r="ERU567" s="64"/>
      <c r="ERV567" s="64"/>
      <c r="ERW567" s="64"/>
      <c r="ERX567" s="64"/>
      <c r="ERY567" s="64"/>
      <c r="ERZ567" s="64"/>
      <c r="ESA567" s="64"/>
      <c r="ESB567" s="64"/>
      <c r="ESC567" s="64"/>
      <c r="ESD567" s="64"/>
      <c r="ESE567" s="64"/>
      <c r="ESF567" s="64"/>
      <c r="ESG567" s="64"/>
      <c r="ESH567" s="64"/>
      <c r="ESI567" s="64"/>
      <c r="ESJ567" s="64"/>
      <c r="ESK567" s="64"/>
      <c r="ESL567" s="64"/>
      <c r="ESM567" s="64"/>
      <c r="ESN567" s="64"/>
      <c r="ESO567" s="64"/>
      <c r="ESP567" s="64"/>
      <c r="ESQ567" s="64"/>
      <c r="ESR567" s="64"/>
      <c r="ESS567" s="64"/>
      <c r="EST567" s="64"/>
      <c r="ESU567" s="64"/>
      <c r="ESV567" s="64"/>
      <c r="ESW567" s="64"/>
      <c r="ESX567" s="64"/>
      <c r="ESY567" s="64"/>
      <c r="ESZ567" s="64"/>
      <c r="ETA567" s="64"/>
      <c r="ETB567" s="64"/>
      <c r="ETC567" s="64"/>
      <c r="ETD567" s="64"/>
      <c r="ETE567" s="64"/>
      <c r="ETF567" s="64"/>
      <c r="ETG567" s="64"/>
      <c r="ETH567" s="64"/>
      <c r="ETI567" s="64"/>
      <c r="ETJ567" s="64"/>
      <c r="ETK567" s="64"/>
      <c r="ETL567" s="64"/>
      <c r="ETM567" s="64"/>
      <c r="ETN567" s="64"/>
      <c r="ETO567" s="64"/>
      <c r="ETP567" s="64"/>
      <c r="ETQ567" s="64"/>
      <c r="ETR567" s="64"/>
      <c r="ETS567" s="64"/>
      <c r="ETT567" s="64"/>
      <c r="ETU567" s="64"/>
      <c r="ETV567" s="64"/>
      <c r="ETW567" s="64"/>
      <c r="ETX567" s="64"/>
      <c r="ETY567" s="64"/>
      <c r="ETZ567" s="64"/>
      <c r="EUA567" s="64"/>
      <c r="EUB567" s="64"/>
      <c r="EUC567" s="64"/>
      <c r="EUD567" s="64"/>
      <c r="EUE567" s="64"/>
      <c r="EUF567" s="64"/>
      <c r="EUG567" s="64"/>
      <c r="EUH567" s="64"/>
      <c r="EUI567" s="64"/>
      <c r="EUJ567" s="64"/>
      <c r="EUK567" s="64"/>
      <c r="EUL567" s="64"/>
      <c r="EUM567" s="64"/>
      <c r="EUN567" s="64"/>
      <c r="EUO567" s="64"/>
      <c r="EUP567" s="64"/>
      <c r="EUQ567" s="64"/>
      <c r="EUR567" s="64"/>
      <c r="EUS567" s="64"/>
      <c r="EUT567" s="64"/>
      <c r="EUU567" s="64"/>
      <c r="EUV567" s="64"/>
      <c r="EUW567" s="64"/>
      <c r="EUX567" s="64"/>
      <c r="EUY567" s="64"/>
      <c r="EUZ567" s="64"/>
      <c r="EVA567" s="64"/>
      <c r="EVB567" s="64"/>
      <c r="EVC567" s="64"/>
      <c r="EVD567" s="64"/>
      <c r="EVE567" s="64"/>
      <c r="EVF567" s="64"/>
      <c r="EVG567" s="64"/>
      <c r="EVH567" s="64"/>
      <c r="EVI567" s="64"/>
      <c r="EVJ567" s="64"/>
      <c r="EVK567" s="64"/>
      <c r="EVL567" s="64"/>
      <c r="EVM567" s="64"/>
      <c r="EVN567" s="64"/>
      <c r="EVO567" s="64"/>
      <c r="EVP567" s="64"/>
      <c r="EVQ567" s="64"/>
      <c r="EVR567" s="64"/>
      <c r="EVS567" s="64"/>
      <c r="EVT567" s="64"/>
      <c r="EVU567" s="64"/>
      <c r="EVV567" s="64"/>
      <c r="EVW567" s="64"/>
      <c r="EVX567" s="64"/>
      <c r="EVY567" s="64"/>
      <c r="EVZ567" s="64"/>
      <c r="EWA567" s="64"/>
      <c r="EWB567" s="64"/>
      <c r="EWC567" s="64"/>
      <c r="EWD567" s="64"/>
      <c r="EWE567" s="64"/>
      <c r="EWF567" s="64"/>
      <c r="EWG567" s="64"/>
      <c r="EWH567" s="64"/>
      <c r="EWI567" s="64"/>
      <c r="EWJ567" s="64"/>
      <c r="EWK567" s="64"/>
      <c r="EWL567" s="64"/>
      <c r="EWM567" s="64"/>
      <c r="EWN567" s="64"/>
      <c r="EWO567" s="64"/>
      <c r="EWP567" s="64"/>
      <c r="EWQ567" s="64"/>
      <c r="EWR567" s="64"/>
      <c r="EWS567" s="64"/>
      <c r="EWT567" s="64"/>
      <c r="EWU567" s="64"/>
      <c r="EWV567" s="64"/>
      <c r="EWW567" s="64"/>
      <c r="EWX567" s="64"/>
      <c r="EWY567" s="64"/>
      <c r="EWZ567" s="64"/>
      <c r="EXA567" s="64"/>
      <c r="EXB567" s="64"/>
      <c r="EXC567" s="64"/>
      <c r="EXD567" s="64"/>
      <c r="EXE567" s="64"/>
      <c r="EXF567" s="64"/>
      <c r="EXG567" s="64"/>
      <c r="EXH567" s="64"/>
      <c r="EXI567" s="64"/>
      <c r="EXJ567" s="64"/>
      <c r="EXK567" s="64"/>
      <c r="EXL567" s="64"/>
      <c r="EXM567" s="64"/>
      <c r="EXN567" s="64"/>
      <c r="EXO567" s="64"/>
      <c r="EXP567" s="64"/>
      <c r="EXQ567" s="64"/>
      <c r="EXR567" s="64"/>
      <c r="EXS567" s="64"/>
      <c r="EXT567" s="64"/>
      <c r="EXU567" s="64"/>
      <c r="EXV567" s="64"/>
      <c r="EXW567" s="64"/>
      <c r="EXX567" s="64"/>
      <c r="EXY567" s="64"/>
      <c r="EXZ567" s="64"/>
      <c r="EYA567" s="64"/>
      <c r="EYB567" s="64"/>
      <c r="EYC567" s="64"/>
      <c r="EYD567" s="64"/>
      <c r="EYE567" s="64"/>
      <c r="EYF567" s="64"/>
      <c r="EYG567" s="64"/>
      <c r="EYH567" s="64"/>
      <c r="EYI567" s="64"/>
      <c r="EYJ567" s="64"/>
      <c r="EYK567" s="64"/>
      <c r="EYL567" s="64"/>
      <c r="EYM567" s="64"/>
      <c r="EYN567" s="64"/>
      <c r="EYO567" s="64"/>
      <c r="EYP567" s="64"/>
      <c r="EYQ567" s="64"/>
      <c r="EYR567" s="64"/>
      <c r="EYS567" s="64"/>
      <c r="EYT567" s="64"/>
      <c r="EYU567" s="64"/>
      <c r="EYV567" s="64"/>
      <c r="EYW567" s="64"/>
      <c r="EYX567" s="64"/>
      <c r="EYY567" s="64"/>
      <c r="EYZ567" s="64"/>
      <c r="EZA567" s="64"/>
      <c r="EZB567" s="64"/>
      <c r="EZC567" s="64"/>
      <c r="EZD567" s="64"/>
      <c r="EZE567" s="64"/>
      <c r="EZF567" s="64"/>
      <c r="EZG567" s="64"/>
      <c r="EZH567" s="64"/>
      <c r="EZI567" s="64"/>
      <c r="EZJ567" s="64"/>
      <c r="EZK567" s="64"/>
      <c r="EZL567" s="64"/>
      <c r="EZM567" s="64"/>
      <c r="EZN567" s="64"/>
      <c r="EZO567" s="64"/>
      <c r="EZP567" s="64"/>
      <c r="EZQ567" s="64"/>
      <c r="EZR567" s="64"/>
      <c r="EZS567" s="64"/>
      <c r="EZT567" s="64"/>
      <c r="EZU567" s="64"/>
      <c r="EZV567" s="64"/>
      <c r="EZW567" s="64"/>
      <c r="EZX567" s="64"/>
      <c r="EZY567" s="64"/>
      <c r="EZZ567" s="64"/>
      <c r="FAA567" s="64"/>
      <c r="FAB567" s="64"/>
      <c r="FAC567" s="64"/>
      <c r="FAD567" s="64"/>
      <c r="FAE567" s="64"/>
      <c r="FAF567" s="64"/>
      <c r="FAG567" s="64"/>
      <c r="FAH567" s="64"/>
      <c r="FAI567" s="64"/>
      <c r="FAJ567" s="64"/>
      <c r="FAK567" s="64"/>
      <c r="FAL567" s="64"/>
      <c r="FAM567" s="64"/>
      <c r="FAN567" s="64"/>
      <c r="FAO567" s="64"/>
      <c r="FAP567" s="64"/>
      <c r="FAQ567" s="64"/>
      <c r="FAR567" s="64"/>
      <c r="FAS567" s="64"/>
      <c r="FAT567" s="64"/>
      <c r="FAU567" s="64"/>
      <c r="FAV567" s="64"/>
      <c r="FAW567" s="64"/>
      <c r="FAX567" s="64"/>
      <c r="FAY567" s="64"/>
      <c r="FAZ567" s="64"/>
      <c r="FBA567" s="64"/>
      <c r="FBB567" s="64"/>
      <c r="FBC567" s="64"/>
      <c r="FBD567" s="64"/>
      <c r="FBE567" s="64"/>
      <c r="FBF567" s="64"/>
      <c r="FBG567" s="64"/>
      <c r="FBH567" s="64"/>
      <c r="FBI567" s="64"/>
      <c r="FBJ567" s="64"/>
      <c r="FBK567" s="64"/>
      <c r="FBL567" s="64"/>
      <c r="FBM567" s="64"/>
      <c r="FBN567" s="64"/>
      <c r="FBO567" s="64"/>
      <c r="FBP567" s="64"/>
      <c r="FBQ567" s="64"/>
      <c r="FBR567" s="64"/>
      <c r="FBS567" s="64"/>
      <c r="FBT567" s="64"/>
      <c r="FBU567" s="64"/>
      <c r="FBV567" s="64"/>
      <c r="FBW567" s="64"/>
      <c r="FBX567" s="64"/>
      <c r="FBY567" s="64"/>
      <c r="FBZ567" s="64"/>
      <c r="FCA567" s="64"/>
      <c r="FCB567" s="64"/>
      <c r="FCC567" s="64"/>
      <c r="FCD567" s="64"/>
      <c r="FCE567" s="64"/>
      <c r="FCF567" s="64"/>
      <c r="FCG567" s="64"/>
      <c r="FCH567" s="64"/>
      <c r="FCI567" s="64"/>
      <c r="FCJ567" s="64"/>
      <c r="FCK567" s="64"/>
      <c r="FCL567" s="64"/>
      <c r="FCM567" s="64"/>
      <c r="FCN567" s="64"/>
      <c r="FCO567" s="64"/>
      <c r="FCP567" s="64"/>
      <c r="FCQ567" s="64"/>
      <c r="FCR567" s="64"/>
      <c r="FCS567" s="64"/>
      <c r="FCT567" s="64"/>
      <c r="FCU567" s="64"/>
      <c r="FCV567" s="64"/>
      <c r="FCW567" s="64"/>
      <c r="FCX567" s="64"/>
      <c r="FCY567" s="64"/>
      <c r="FCZ567" s="64"/>
      <c r="FDA567" s="64"/>
      <c r="FDB567" s="64"/>
      <c r="FDC567" s="64"/>
      <c r="FDD567" s="64"/>
      <c r="FDE567" s="64"/>
      <c r="FDF567" s="64"/>
      <c r="FDG567" s="64"/>
      <c r="FDH567" s="64"/>
      <c r="FDI567" s="64"/>
      <c r="FDJ567" s="64"/>
      <c r="FDK567" s="64"/>
      <c r="FDL567" s="64"/>
      <c r="FDM567" s="64"/>
      <c r="FDN567" s="64"/>
      <c r="FDO567" s="64"/>
      <c r="FDP567" s="64"/>
      <c r="FDQ567" s="64"/>
      <c r="FDR567" s="64"/>
      <c r="FDS567" s="64"/>
      <c r="FDT567" s="64"/>
      <c r="FDU567" s="64"/>
      <c r="FDV567" s="64"/>
      <c r="FDW567" s="64"/>
      <c r="FDX567" s="64"/>
      <c r="FDY567" s="64"/>
      <c r="FDZ567" s="64"/>
      <c r="FEA567" s="64"/>
      <c r="FEB567" s="64"/>
      <c r="FEC567" s="64"/>
      <c r="FED567" s="64"/>
      <c r="FEE567" s="64"/>
      <c r="FEF567" s="64"/>
      <c r="FEG567" s="64"/>
      <c r="FEH567" s="64"/>
      <c r="FEI567" s="64"/>
      <c r="FEJ567" s="64"/>
      <c r="FEK567" s="64"/>
      <c r="FEL567" s="64"/>
      <c r="FEM567" s="64"/>
      <c r="FEN567" s="64"/>
      <c r="FEO567" s="64"/>
      <c r="FEP567" s="64"/>
      <c r="FEQ567" s="64"/>
      <c r="FER567" s="64"/>
      <c r="FES567" s="64"/>
      <c r="FET567" s="64"/>
      <c r="FEU567" s="64"/>
      <c r="FEV567" s="64"/>
      <c r="FEW567" s="64"/>
      <c r="FEX567" s="64"/>
      <c r="FEY567" s="64"/>
      <c r="FEZ567" s="64"/>
      <c r="FFA567" s="64"/>
      <c r="FFB567" s="64"/>
      <c r="FFC567" s="64"/>
      <c r="FFD567" s="64"/>
      <c r="FFE567" s="64"/>
      <c r="FFF567" s="64"/>
      <c r="FFG567" s="64"/>
      <c r="FFH567" s="64"/>
      <c r="FFI567" s="64"/>
      <c r="FFJ567" s="64"/>
      <c r="FFK567" s="64"/>
      <c r="FFL567" s="64"/>
      <c r="FFM567" s="64"/>
      <c r="FFN567" s="64"/>
      <c r="FFO567" s="64"/>
      <c r="FFP567" s="64"/>
      <c r="FFQ567" s="64"/>
      <c r="FFR567" s="64"/>
      <c r="FFS567" s="64"/>
      <c r="FFT567" s="64"/>
      <c r="FFU567" s="64"/>
      <c r="FFV567" s="64"/>
      <c r="FFW567" s="64"/>
      <c r="FFX567" s="64"/>
      <c r="FFY567" s="64"/>
      <c r="FFZ567" s="64"/>
      <c r="FGA567" s="64"/>
      <c r="FGB567" s="64"/>
      <c r="FGC567" s="64"/>
      <c r="FGD567" s="64"/>
      <c r="FGE567" s="64"/>
      <c r="FGF567" s="64"/>
      <c r="FGG567" s="64"/>
      <c r="FGH567" s="64"/>
      <c r="FGI567" s="64"/>
      <c r="FGJ567" s="64"/>
      <c r="FGK567" s="64"/>
      <c r="FGL567" s="64"/>
      <c r="FGM567" s="64"/>
      <c r="FGN567" s="64"/>
      <c r="FGO567" s="64"/>
      <c r="FGP567" s="64"/>
      <c r="FGQ567" s="64"/>
      <c r="FGR567" s="64"/>
      <c r="FGS567" s="64"/>
      <c r="FGT567" s="64"/>
      <c r="FGU567" s="64"/>
      <c r="FGV567" s="64"/>
      <c r="FGW567" s="64"/>
      <c r="FGX567" s="64"/>
      <c r="FGY567" s="64"/>
      <c r="FGZ567" s="64"/>
      <c r="FHA567" s="64"/>
      <c r="FHB567" s="64"/>
      <c r="FHC567" s="64"/>
      <c r="FHD567" s="64"/>
      <c r="FHE567" s="64"/>
      <c r="FHF567" s="64"/>
      <c r="FHG567" s="64"/>
      <c r="FHH567" s="64"/>
      <c r="FHI567" s="64"/>
      <c r="FHJ567" s="64"/>
      <c r="FHK567" s="64"/>
      <c r="FHL567" s="64"/>
      <c r="FHM567" s="64"/>
      <c r="FHN567" s="64"/>
      <c r="FHO567" s="64"/>
      <c r="FHP567" s="64"/>
      <c r="FHQ567" s="64"/>
      <c r="FHR567" s="64"/>
      <c r="FHS567" s="64"/>
      <c r="FHT567" s="64"/>
      <c r="FHU567" s="64"/>
      <c r="FHV567" s="64"/>
      <c r="FHW567" s="64"/>
      <c r="FHX567" s="64"/>
      <c r="FHY567" s="64"/>
      <c r="FHZ567" s="64"/>
      <c r="FIA567" s="64"/>
      <c r="FIB567" s="64"/>
      <c r="FIC567" s="64"/>
      <c r="FID567" s="64"/>
      <c r="FIE567" s="64"/>
      <c r="FIF567" s="64"/>
      <c r="FIG567" s="64"/>
      <c r="FIH567" s="64"/>
      <c r="FII567" s="64"/>
      <c r="FIJ567" s="64"/>
      <c r="FIK567" s="64"/>
      <c r="FIL567" s="64"/>
      <c r="FIM567" s="64"/>
      <c r="FIN567" s="64"/>
      <c r="FIO567" s="64"/>
      <c r="FIP567" s="64"/>
      <c r="FIQ567" s="64"/>
      <c r="FIR567" s="64"/>
      <c r="FIS567" s="64"/>
      <c r="FIT567" s="64"/>
      <c r="FIU567" s="64"/>
      <c r="FIV567" s="64"/>
      <c r="FIW567" s="64"/>
      <c r="FIX567" s="64"/>
      <c r="FIY567" s="64"/>
      <c r="FIZ567" s="64"/>
      <c r="FJA567" s="64"/>
      <c r="FJB567" s="64"/>
      <c r="FJC567" s="64"/>
      <c r="FJD567" s="64"/>
      <c r="FJE567" s="64"/>
      <c r="FJF567" s="64"/>
      <c r="FJG567" s="64"/>
      <c r="FJH567" s="64"/>
      <c r="FJI567" s="64"/>
      <c r="FJJ567" s="64"/>
      <c r="FJK567" s="64"/>
      <c r="FJL567" s="64"/>
      <c r="FJM567" s="64"/>
      <c r="FJN567" s="64"/>
      <c r="FJO567" s="64"/>
      <c r="FJP567" s="64"/>
      <c r="FJQ567" s="64"/>
      <c r="FJR567" s="64"/>
      <c r="FJS567" s="64"/>
      <c r="FJT567" s="64"/>
      <c r="FJU567" s="64"/>
      <c r="FJV567" s="64"/>
      <c r="FJW567" s="64"/>
      <c r="FJX567" s="64"/>
      <c r="FJY567" s="64"/>
      <c r="FJZ567" s="64"/>
      <c r="FKA567" s="64"/>
      <c r="FKB567" s="64"/>
      <c r="FKC567" s="64"/>
      <c r="FKD567" s="64"/>
      <c r="FKE567" s="64"/>
      <c r="FKF567" s="64"/>
      <c r="FKG567" s="64"/>
      <c r="FKH567" s="64"/>
      <c r="FKI567" s="64"/>
      <c r="FKJ567" s="64"/>
      <c r="FKK567" s="64"/>
      <c r="FKL567" s="64"/>
      <c r="FKM567" s="64"/>
      <c r="FKN567" s="64"/>
      <c r="FKO567" s="64"/>
      <c r="FKP567" s="64"/>
      <c r="FKQ567" s="64"/>
      <c r="FKR567" s="64"/>
      <c r="FKS567" s="64"/>
      <c r="FKT567" s="64"/>
      <c r="FKU567" s="64"/>
      <c r="FKV567" s="64"/>
      <c r="FKW567" s="64"/>
      <c r="FKX567" s="64"/>
      <c r="FKY567" s="64"/>
      <c r="FKZ567" s="64"/>
      <c r="FLA567" s="64"/>
      <c r="FLB567" s="64"/>
      <c r="FLC567" s="64"/>
      <c r="FLD567" s="64"/>
      <c r="FLE567" s="64"/>
      <c r="FLF567" s="64"/>
      <c r="FLG567" s="64"/>
      <c r="FLH567" s="64"/>
      <c r="FLI567" s="64"/>
      <c r="FLJ567" s="64"/>
      <c r="FLK567" s="64"/>
      <c r="FLL567" s="64"/>
      <c r="FLM567" s="64"/>
      <c r="FLN567" s="64"/>
      <c r="FLO567" s="64"/>
      <c r="FLP567" s="64"/>
      <c r="FLQ567" s="64"/>
      <c r="FLR567" s="64"/>
      <c r="FLS567" s="64"/>
      <c r="FLT567" s="64"/>
      <c r="FLU567" s="64"/>
      <c r="FLV567" s="64"/>
      <c r="FLW567" s="64"/>
      <c r="FLX567" s="64"/>
      <c r="FLY567" s="64"/>
      <c r="FLZ567" s="64"/>
      <c r="FMA567" s="64"/>
      <c r="FMB567" s="64"/>
      <c r="FMC567" s="64"/>
      <c r="FMD567" s="64"/>
      <c r="FME567" s="64"/>
      <c r="FMF567" s="64"/>
      <c r="FMG567" s="64"/>
      <c r="FMH567" s="64"/>
      <c r="FMI567" s="64"/>
      <c r="FMJ567" s="64"/>
      <c r="FMK567" s="64"/>
      <c r="FML567" s="64"/>
      <c r="FMM567" s="64"/>
      <c r="FMN567" s="64"/>
      <c r="FMO567" s="64"/>
      <c r="FMP567" s="64"/>
      <c r="FMQ567" s="64"/>
      <c r="FMR567" s="64"/>
      <c r="FMS567" s="64"/>
      <c r="FMT567" s="64"/>
      <c r="FMU567" s="64"/>
      <c r="FMV567" s="64"/>
      <c r="FMW567" s="64"/>
      <c r="FMX567" s="64"/>
      <c r="FMY567" s="64"/>
      <c r="FMZ567" s="64"/>
      <c r="FNA567" s="64"/>
      <c r="FNB567" s="64"/>
      <c r="FNC567" s="64"/>
      <c r="FND567" s="64"/>
      <c r="FNE567" s="64"/>
      <c r="FNF567" s="64"/>
      <c r="FNG567" s="64"/>
      <c r="FNH567" s="64"/>
      <c r="FNI567" s="64"/>
      <c r="FNJ567" s="64"/>
      <c r="FNK567" s="64"/>
      <c r="FNL567" s="64"/>
      <c r="FNM567" s="64"/>
      <c r="FNN567" s="64"/>
      <c r="FNO567" s="64"/>
      <c r="FNP567" s="64"/>
      <c r="FNQ567" s="64"/>
      <c r="FNR567" s="64"/>
      <c r="FNS567" s="64"/>
      <c r="FNT567" s="64"/>
      <c r="FNU567" s="64"/>
      <c r="FNV567" s="64"/>
      <c r="FNW567" s="64"/>
      <c r="FNX567" s="64"/>
      <c r="FNY567" s="64"/>
      <c r="FNZ567" s="64"/>
      <c r="FOA567" s="64"/>
      <c r="FOB567" s="64"/>
      <c r="FOC567" s="64"/>
      <c r="FOD567" s="64"/>
      <c r="FOE567" s="64"/>
      <c r="FOF567" s="64"/>
      <c r="FOG567" s="64"/>
      <c r="FOH567" s="64"/>
      <c r="FOI567" s="64"/>
      <c r="FOJ567" s="64"/>
      <c r="FOK567" s="64"/>
      <c r="FOL567" s="64"/>
      <c r="FOM567" s="64"/>
      <c r="FON567" s="64"/>
      <c r="FOO567" s="64"/>
      <c r="FOP567" s="64"/>
      <c r="FOQ567" s="64"/>
      <c r="FOR567" s="64"/>
      <c r="FOS567" s="64"/>
      <c r="FOT567" s="64"/>
      <c r="FOU567" s="64"/>
      <c r="FOV567" s="64"/>
      <c r="FOW567" s="64"/>
      <c r="FOX567" s="64"/>
      <c r="FOY567" s="64"/>
      <c r="FOZ567" s="64"/>
      <c r="FPA567" s="64"/>
      <c r="FPB567" s="64"/>
      <c r="FPC567" s="64"/>
      <c r="FPD567" s="64"/>
      <c r="FPE567" s="64"/>
      <c r="FPF567" s="64"/>
      <c r="FPG567" s="64"/>
      <c r="FPH567" s="64"/>
      <c r="FPI567" s="64"/>
      <c r="FPJ567" s="64"/>
      <c r="FPK567" s="64"/>
      <c r="FPL567" s="64"/>
      <c r="FPM567" s="64"/>
      <c r="FPN567" s="64"/>
      <c r="FPO567" s="64"/>
      <c r="FPP567" s="64"/>
      <c r="FPQ567" s="64"/>
      <c r="FPR567" s="64"/>
      <c r="FPS567" s="64"/>
      <c r="FPT567" s="64"/>
      <c r="FPU567" s="64"/>
      <c r="FPV567" s="64"/>
      <c r="FPW567" s="64"/>
      <c r="FPX567" s="64"/>
      <c r="FPY567" s="64"/>
      <c r="FPZ567" s="64"/>
      <c r="FQA567" s="64"/>
      <c r="FQB567" s="64"/>
      <c r="FQC567" s="64"/>
      <c r="FQD567" s="64"/>
      <c r="FQE567" s="64"/>
      <c r="FQF567" s="64"/>
      <c r="FQG567" s="64"/>
      <c r="FQH567" s="64"/>
      <c r="FQI567" s="64"/>
      <c r="FQJ567" s="64"/>
      <c r="FQK567" s="64"/>
      <c r="FQL567" s="64"/>
      <c r="FQM567" s="64"/>
      <c r="FQN567" s="64"/>
      <c r="FQO567" s="64"/>
      <c r="FQP567" s="64"/>
      <c r="FQQ567" s="64"/>
      <c r="FQR567" s="64"/>
      <c r="FQS567" s="64"/>
      <c r="FQT567" s="64"/>
      <c r="FQU567" s="64"/>
      <c r="FQV567" s="64"/>
      <c r="FQW567" s="64"/>
      <c r="FQX567" s="64"/>
      <c r="FQY567" s="64"/>
      <c r="FQZ567" s="64"/>
      <c r="FRA567" s="64"/>
      <c r="FRB567" s="64"/>
      <c r="FRC567" s="64"/>
      <c r="FRD567" s="64"/>
      <c r="FRE567" s="64"/>
      <c r="FRF567" s="64"/>
      <c r="FRG567" s="64"/>
      <c r="FRH567" s="64"/>
      <c r="FRI567" s="64"/>
      <c r="FRJ567" s="64"/>
      <c r="FRK567" s="64"/>
      <c r="FRL567" s="64"/>
      <c r="FRM567" s="64"/>
      <c r="FRN567" s="64"/>
      <c r="FRO567" s="64"/>
      <c r="FRP567" s="64"/>
      <c r="FRQ567" s="64"/>
      <c r="FRR567" s="64"/>
      <c r="FRS567" s="64"/>
      <c r="FRT567" s="64"/>
      <c r="FRU567" s="64"/>
      <c r="FRV567" s="64"/>
      <c r="FRW567" s="64"/>
      <c r="FRX567" s="64"/>
      <c r="FRY567" s="64"/>
      <c r="FRZ567" s="64"/>
      <c r="FSA567" s="64"/>
      <c r="FSB567" s="64"/>
      <c r="FSC567" s="64"/>
      <c r="FSD567" s="64"/>
      <c r="FSE567" s="64"/>
      <c r="FSF567" s="64"/>
      <c r="FSG567" s="64"/>
      <c r="FSH567" s="64"/>
      <c r="FSI567" s="64"/>
      <c r="FSJ567" s="64"/>
      <c r="FSK567" s="64"/>
      <c r="FSL567" s="64"/>
      <c r="FSM567" s="64"/>
      <c r="FSN567" s="64"/>
      <c r="FSO567" s="64"/>
      <c r="FSP567" s="64"/>
      <c r="FSQ567" s="64"/>
      <c r="FSR567" s="64"/>
      <c r="FSS567" s="64"/>
      <c r="FST567" s="64"/>
      <c r="FSU567" s="64"/>
      <c r="FSV567" s="64"/>
      <c r="FSW567" s="64"/>
      <c r="FSX567" s="64"/>
      <c r="FSY567" s="64"/>
      <c r="FSZ567" s="64"/>
      <c r="FTA567" s="64"/>
      <c r="FTB567" s="64"/>
      <c r="FTC567" s="64"/>
      <c r="FTD567" s="64"/>
      <c r="FTE567" s="64"/>
      <c r="FTF567" s="64"/>
      <c r="FTG567" s="64"/>
      <c r="FTH567" s="64"/>
      <c r="FTI567" s="64"/>
      <c r="FTJ567" s="64"/>
      <c r="FTK567" s="64"/>
      <c r="FTL567" s="64"/>
      <c r="FTM567" s="64"/>
      <c r="FTN567" s="64"/>
      <c r="FTO567" s="64"/>
      <c r="FTP567" s="64"/>
      <c r="FTQ567" s="64"/>
      <c r="FTR567" s="64"/>
      <c r="FTS567" s="64"/>
      <c r="FTT567" s="64"/>
      <c r="FTU567" s="64"/>
      <c r="FTV567" s="64"/>
      <c r="FTW567" s="64"/>
      <c r="FTX567" s="64"/>
      <c r="FTY567" s="64"/>
      <c r="FTZ567" s="64"/>
      <c r="FUA567" s="64"/>
      <c r="FUB567" s="64"/>
      <c r="FUC567" s="64"/>
      <c r="FUD567" s="64"/>
      <c r="FUE567" s="64"/>
      <c r="FUF567" s="64"/>
      <c r="FUG567" s="64"/>
      <c r="FUH567" s="64"/>
      <c r="FUI567" s="64"/>
      <c r="FUJ567" s="64"/>
      <c r="FUK567" s="64"/>
      <c r="FUL567" s="64"/>
      <c r="FUM567" s="64"/>
      <c r="FUN567" s="64"/>
      <c r="FUO567" s="64"/>
      <c r="FUP567" s="64"/>
      <c r="FUQ567" s="64"/>
      <c r="FUR567" s="64"/>
      <c r="FUS567" s="64"/>
      <c r="FUT567" s="64"/>
      <c r="FUU567" s="64"/>
      <c r="FUV567" s="64"/>
      <c r="FUW567" s="64"/>
      <c r="FUX567" s="64"/>
      <c r="FUY567" s="64"/>
      <c r="FUZ567" s="64"/>
      <c r="FVA567" s="64"/>
      <c r="FVB567" s="64"/>
      <c r="FVC567" s="64"/>
      <c r="FVD567" s="64"/>
      <c r="FVE567" s="64"/>
      <c r="FVF567" s="64"/>
      <c r="FVG567" s="64"/>
      <c r="FVH567" s="64"/>
      <c r="FVI567" s="64"/>
      <c r="FVJ567" s="64"/>
      <c r="FVK567" s="64"/>
      <c r="FVL567" s="64"/>
      <c r="FVM567" s="64"/>
      <c r="FVN567" s="64"/>
      <c r="FVO567" s="64"/>
      <c r="FVP567" s="64"/>
      <c r="FVQ567" s="64"/>
      <c r="FVR567" s="64"/>
      <c r="FVS567" s="64"/>
      <c r="FVT567" s="64"/>
      <c r="FVU567" s="64"/>
      <c r="FVV567" s="64"/>
      <c r="FVW567" s="64"/>
      <c r="FVX567" s="64"/>
      <c r="FVY567" s="64"/>
      <c r="FVZ567" s="64"/>
      <c r="FWA567" s="64"/>
      <c r="FWB567" s="64"/>
      <c r="FWC567" s="64"/>
      <c r="FWD567" s="64"/>
      <c r="FWE567" s="64"/>
      <c r="FWF567" s="64"/>
      <c r="FWG567" s="64"/>
      <c r="FWH567" s="64"/>
      <c r="FWI567" s="64"/>
      <c r="FWJ567" s="64"/>
      <c r="FWK567" s="64"/>
      <c r="FWL567" s="64"/>
      <c r="FWM567" s="64"/>
      <c r="FWN567" s="64"/>
      <c r="FWO567" s="64"/>
      <c r="FWP567" s="64"/>
      <c r="FWQ567" s="64"/>
      <c r="FWR567" s="64"/>
      <c r="FWS567" s="64"/>
      <c r="FWT567" s="64"/>
      <c r="FWU567" s="64"/>
      <c r="FWV567" s="64"/>
      <c r="FWW567" s="64"/>
      <c r="FWX567" s="64"/>
      <c r="FWY567" s="64"/>
      <c r="FWZ567" s="64"/>
      <c r="FXA567" s="64"/>
      <c r="FXB567" s="64"/>
      <c r="FXC567" s="64"/>
      <c r="FXD567" s="64"/>
      <c r="FXE567" s="64"/>
      <c r="FXF567" s="64"/>
      <c r="FXG567" s="64"/>
      <c r="FXH567" s="64"/>
      <c r="FXI567" s="64"/>
      <c r="FXJ567" s="64"/>
      <c r="FXK567" s="64"/>
      <c r="FXL567" s="64"/>
      <c r="FXM567" s="64"/>
      <c r="FXN567" s="64"/>
      <c r="FXO567" s="64"/>
      <c r="FXP567" s="64"/>
      <c r="FXQ567" s="64"/>
      <c r="FXR567" s="64"/>
      <c r="FXS567" s="64"/>
      <c r="FXT567" s="64"/>
      <c r="FXU567" s="64"/>
      <c r="FXV567" s="64"/>
      <c r="FXW567" s="64"/>
      <c r="FXX567" s="64"/>
      <c r="FXY567" s="64"/>
      <c r="FXZ567" s="64"/>
      <c r="FYA567" s="64"/>
      <c r="FYB567" s="64"/>
      <c r="FYC567" s="64"/>
      <c r="FYD567" s="64"/>
      <c r="FYE567" s="64"/>
      <c r="FYF567" s="64"/>
      <c r="FYG567" s="64"/>
      <c r="FYH567" s="64"/>
      <c r="FYI567" s="64"/>
      <c r="FYJ567" s="64"/>
      <c r="FYK567" s="64"/>
      <c r="FYL567" s="64"/>
      <c r="FYM567" s="64"/>
      <c r="FYN567" s="64"/>
      <c r="FYO567" s="64"/>
      <c r="FYP567" s="64"/>
      <c r="FYQ567" s="64"/>
      <c r="FYR567" s="64"/>
      <c r="FYS567" s="64"/>
      <c r="FYT567" s="64"/>
      <c r="FYU567" s="64"/>
      <c r="FYV567" s="64"/>
      <c r="FYW567" s="64"/>
      <c r="FYX567" s="64"/>
      <c r="FYY567" s="64"/>
      <c r="FYZ567" s="64"/>
      <c r="FZA567" s="64"/>
      <c r="FZB567" s="64"/>
      <c r="FZC567" s="64"/>
      <c r="FZD567" s="64"/>
      <c r="FZE567" s="64"/>
      <c r="FZF567" s="64"/>
      <c r="FZG567" s="64"/>
      <c r="FZH567" s="64"/>
      <c r="FZI567" s="64"/>
      <c r="FZJ567" s="64"/>
      <c r="FZK567" s="64"/>
      <c r="FZL567" s="64"/>
      <c r="FZM567" s="64"/>
      <c r="FZN567" s="64"/>
      <c r="FZO567" s="64"/>
      <c r="FZP567" s="64"/>
      <c r="FZQ567" s="64"/>
      <c r="FZR567" s="64"/>
      <c r="FZS567" s="64"/>
      <c r="FZT567" s="64"/>
      <c r="FZU567" s="64"/>
      <c r="FZV567" s="64"/>
      <c r="FZW567" s="64"/>
      <c r="FZX567" s="64"/>
      <c r="FZY567" s="64"/>
      <c r="FZZ567" s="64"/>
      <c r="GAA567" s="64"/>
      <c r="GAB567" s="64"/>
      <c r="GAC567" s="64"/>
      <c r="GAD567" s="64"/>
      <c r="GAE567" s="64"/>
      <c r="GAF567" s="64"/>
      <c r="GAG567" s="64"/>
      <c r="GAH567" s="64"/>
      <c r="GAI567" s="64"/>
      <c r="GAJ567" s="64"/>
      <c r="GAK567" s="64"/>
      <c r="GAL567" s="64"/>
      <c r="GAM567" s="64"/>
      <c r="GAN567" s="64"/>
      <c r="GAO567" s="64"/>
      <c r="GAP567" s="64"/>
      <c r="GAQ567" s="64"/>
      <c r="GAR567" s="64"/>
      <c r="GAS567" s="64"/>
      <c r="GAT567" s="64"/>
      <c r="GAU567" s="64"/>
      <c r="GAV567" s="64"/>
      <c r="GAW567" s="64"/>
      <c r="GAX567" s="64"/>
      <c r="GAY567" s="64"/>
      <c r="GAZ567" s="64"/>
      <c r="GBA567" s="64"/>
      <c r="GBB567" s="64"/>
      <c r="GBC567" s="64"/>
      <c r="GBD567" s="64"/>
      <c r="GBE567" s="64"/>
      <c r="GBF567" s="64"/>
      <c r="GBG567" s="64"/>
      <c r="GBH567" s="64"/>
      <c r="GBI567" s="64"/>
      <c r="GBJ567" s="64"/>
      <c r="GBK567" s="64"/>
      <c r="GBL567" s="64"/>
      <c r="GBM567" s="64"/>
      <c r="GBN567" s="64"/>
      <c r="GBO567" s="64"/>
      <c r="GBP567" s="64"/>
      <c r="GBQ567" s="64"/>
      <c r="GBR567" s="64"/>
      <c r="GBS567" s="64"/>
      <c r="GBT567" s="64"/>
      <c r="GBU567" s="64"/>
      <c r="GBV567" s="64"/>
      <c r="GBW567" s="64"/>
      <c r="GBX567" s="64"/>
      <c r="GBY567" s="64"/>
      <c r="GBZ567" s="64"/>
      <c r="GCA567" s="64"/>
      <c r="GCB567" s="64"/>
      <c r="GCC567" s="64"/>
      <c r="GCD567" s="64"/>
      <c r="GCE567" s="64"/>
      <c r="GCF567" s="64"/>
      <c r="GCG567" s="64"/>
      <c r="GCH567" s="64"/>
      <c r="GCI567" s="64"/>
      <c r="GCJ567" s="64"/>
      <c r="GCK567" s="64"/>
      <c r="GCL567" s="64"/>
      <c r="GCM567" s="64"/>
      <c r="GCN567" s="64"/>
      <c r="GCO567" s="64"/>
      <c r="GCP567" s="64"/>
      <c r="GCQ567" s="64"/>
      <c r="GCR567" s="64"/>
      <c r="GCS567" s="64"/>
      <c r="GCT567" s="64"/>
      <c r="GCU567" s="64"/>
      <c r="GCV567" s="64"/>
      <c r="GCW567" s="64"/>
      <c r="GCX567" s="64"/>
      <c r="GCY567" s="64"/>
      <c r="GCZ567" s="64"/>
      <c r="GDA567" s="64"/>
      <c r="GDB567" s="64"/>
      <c r="GDC567" s="64"/>
      <c r="GDD567" s="64"/>
      <c r="GDE567" s="64"/>
      <c r="GDF567" s="64"/>
      <c r="GDG567" s="64"/>
      <c r="GDH567" s="64"/>
      <c r="GDI567" s="64"/>
      <c r="GDJ567" s="64"/>
      <c r="GDK567" s="64"/>
      <c r="GDL567" s="64"/>
      <c r="GDM567" s="64"/>
      <c r="GDN567" s="64"/>
      <c r="GDO567" s="64"/>
      <c r="GDP567" s="64"/>
      <c r="GDQ567" s="64"/>
      <c r="GDR567" s="64"/>
      <c r="GDS567" s="64"/>
      <c r="GDT567" s="64"/>
      <c r="GDU567" s="64"/>
      <c r="GDV567" s="64"/>
      <c r="GDW567" s="64"/>
      <c r="GDX567" s="64"/>
      <c r="GDY567" s="64"/>
      <c r="GDZ567" s="64"/>
      <c r="GEA567" s="64"/>
      <c r="GEB567" s="64"/>
      <c r="GEC567" s="64"/>
      <c r="GED567" s="64"/>
      <c r="GEE567" s="64"/>
      <c r="GEF567" s="64"/>
      <c r="GEG567" s="64"/>
      <c r="GEH567" s="64"/>
      <c r="GEI567" s="64"/>
      <c r="GEJ567" s="64"/>
      <c r="GEK567" s="64"/>
      <c r="GEL567" s="64"/>
      <c r="GEM567" s="64"/>
      <c r="GEN567" s="64"/>
      <c r="GEO567" s="64"/>
      <c r="GEP567" s="64"/>
      <c r="GEQ567" s="64"/>
      <c r="GER567" s="64"/>
      <c r="GES567" s="64"/>
      <c r="GET567" s="64"/>
      <c r="GEU567" s="64"/>
      <c r="GEV567" s="64"/>
      <c r="GEW567" s="64"/>
      <c r="GEX567" s="64"/>
      <c r="GEY567" s="64"/>
      <c r="GEZ567" s="64"/>
      <c r="GFA567" s="64"/>
      <c r="GFB567" s="64"/>
      <c r="GFC567" s="64"/>
      <c r="GFD567" s="64"/>
      <c r="GFE567" s="64"/>
      <c r="GFF567" s="64"/>
      <c r="GFG567" s="64"/>
      <c r="GFH567" s="64"/>
      <c r="GFI567" s="64"/>
      <c r="GFJ567" s="64"/>
      <c r="GFK567" s="64"/>
      <c r="GFL567" s="64"/>
      <c r="GFM567" s="64"/>
      <c r="GFN567" s="64"/>
      <c r="GFO567" s="64"/>
      <c r="GFP567" s="64"/>
      <c r="GFQ567" s="64"/>
      <c r="GFR567" s="64"/>
      <c r="GFS567" s="64"/>
      <c r="GFT567" s="64"/>
      <c r="GFU567" s="64"/>
      <c r="GFV567" s="64"/>
      <c r="GFW567" s="64"/>
      <c r="GFX567" s="64"/>
      <c r="GFY567" s="64"/>
      <c r="GFZ567" s="64"/>
      <c r="GGA567" s="64"/>
      <c r="GGB567" s="64"/>
      <c r="GGC567" s="64"/>
      <c r="GGD567" s="64"/>
      <c r="GGE567" s="64"/>
      <c r="GGF567" s="64"/>
      <c r="GGG567" s="64"/>
      <c r="GGH567" s="64"/>
      <c r="GGI567" s="64"/>
      <c r="GGJ567" s="64"/>
      <c r="GGK567" s="64"/>
      <c r="GGL567" s="64"/>
      <c r="GGM567" s="64"/>
      <c r="GGN567" s="64"/>
      <c r="GGO567" s="64"/>
      <c r="GGP567" s="64"/>
      <c r="GGQ567" s="64"/>
      <c r="GGR567" s="64"/>
      <c r="GGS567" s="64"/>
      <c r="GGT567" s="64"/>
      <c r="GGU567" s="64"/>
      <c r="GGV567" s="64"/>
      <c r="GGW567" s="64"/>
      <c r="GGX567" s="64"/>
      <c r="GGY567" s="64"/>
      <c r="GGZ567" s="64"/>
      <c r="GHA567" s="64"/>
      <c r="GHB567" s="64"/>
      <c r="GHC567" s="64"/>
      <c r="GHD567" s="64"/>
      <c r="GHE567" s="64"/>
      <c r="GHF567" s="64"/>
      <c r="GHG567" s="64"/>
      <c r="GHH567" s="64"/>
      <c r="GHI567" s="64"/>
      <c r="GHJ567" s="64"/>
      <c r="GHK567" s="64"/>
      <c r="GHL567" s="64"/>
      <c r="GHM567" s="64"/>
      <c r="GHN567" s="64"/>
      <c r="GHO567" s="64"/>
      <c r="GHP567" s="64"/>
      <c r="GHQ567" s="64"/>
      <c r="GHR567" s="64"/>
      <c r="GHS567" s="64"/>
      <c r="GHT567" s="64"/>
      <c r="GHU567" s="64"/>
      <c r="GHV567" s="64"/>
      <c r="GHW567" s="64"/>
      <c r="GHX567" s="64"/>
      <c r="GHY567" s="64"/>
      <c r="GHZ567" s="64"/>
      <c r="GIA567" s="64"/>
      <c r="GIB567" s="64"/>
      <c r="GIC567" s="64"/>
      <c r="GID567" s="64"/>
      <c r="GIE567" s="64"/>
      <c r="GIF567" s="64"/>
      <c r="GIG567" s="64"/>
      <c r="GIH567" s="64"/>
      <c r="GII567" s="64"/>
      <c r="GIJ567" s="64"/>
      <c r="GIK567" s="64"/>
      <c r="GIL567" s="64"/>
      <c r="GIM567" s="64"/>
      <c r="GIN567" s="64"/>
      <c r="GIO567" s="64"/>
      <c r="GIP567" s="64"/>
      <c r="GIQ567" s="64"/>
      <c r="GIR567" s="64"/>
      <c r="GIS567" s="64"/>
      <c r="GIT567" s="64"/>
      <c r="GIU567" s="64"/>
      <c r="GIV567" s="64"/>
      <c r="GIW567" s="64"/>
      <c r="GIX567" s="64"/>
      <c r="GIY567" s="64"/>
      <c r="GIZ567" s="64"/>
      <c r="GJA567" s="64"/>
      <c r="GJB567" s="64"/>
      <c r="GJC567" s="64"/>
      <c r="GJD567" s="64"/>
      <c r="GJE567" s="64"/>
      <c r="GJF567" s="64"/>
      <c r="GJG567" s="64"/>
      <c r="GJH567" s="64"/>
      <c r="GJI567" s="64"/>
      <c r="GJJ567" s="64"/>
      <c r="GJK567" s="64"/>
      <c r="GJL567" s="64"/>
      <c r="GJM567" s="64"/>
      <c r="GJN567" s="64"/>
      <c r="GJO567" s="64"/>
      <c r="GJP567" s="64"/>
      <c r="GJQ567" s="64"/>
      <c r="GJR567" s="64"/>
      <c r="GJS567" s="64"/>
      <c r="GJT567" s="64"/>
      <c r="GJU567" s="64"/>
      <c r="GJV567" s="64"/>
      <c r="GJW567" s="64"/>
      <c r="GJX567" s="64"/>
      <c r="GJY567" s="64"/>
      <c r="GJZ567" s="64"/>
      <c r="GKA567" s="64"/>
      <c r="GKB567" s="64"/>
      <c r="GKC567" s="64"/>
      <c r="GKD567" s="64"/>
      <c r="GKE567" s="64"/>
      <c r="GKF567" s="64"/>
      <c r="GKG567" s="64"/>
      <c r="GKH567" s="64"/>
      <c r="GKI567" s="64"/>
      <c r="GKJ567" s="64"/>
      <c r="GKK567" s="64"/>
      <c r="GKL567" s="64"/>
      <c r="GKM567" s="64"/>
      <c r="GKN567" s="64"/>
      <c r="GKO567" s="64"/>
      <c r="GKP567" s="64"/>
      <c r="GKQ567" s="64"/>
      <c r="GKR567" s="64"/>
      <c r="GKS567" s="64"/>
      <c r="GKT567" s="64"/>
      <c r="GKU567" s="64"/>
      <c r="GKV567" s="64"/>
      <c r="GKW567" s="64"/>
      <c r="GKX567" s="64"/>
      <c r="GKY567" s="64"/>
      <c r="GKZ567" s="64"/>
      <c r="GLA567" s="64"/>
      <c r="GLB567" s="64"/>
      <c r="GLC567" s="64"/>
      <c r="GLD567" s="64"/>
      <c r="GLE567" s="64"/>
      <c r="GLF567" s="64"/>
      <c r="GLG567" s="64"/>
      <c r="GLH567" s="64"/>
      <c r="GLI567" s="64"/>
      <c r="GLJ567" s="64"/>
      <c r="GLK567" s="64"/>
      <c r="GLL567" s="64"/>
      <c r="GLM567" s="64"/>
      <c r="GLN567" s="64"/>
      <c r="GLO567" s="64"/>
      <c r="GLP567" s="64"/>
      <c r="GLQ567" s="64"/>
      <c r="GLR567" s="64"/>
      <c r="GLS567" s="64"/>
      <c r="GLT567" s="64"/>
      <c r="GLU567" s="64"/>
      <c r="GLV567" s="64"/>
      <c r="GLW567" s="64"/>
      <c r="GLX567" s="64"/>
      <c r="GLY567" s="64"/>
      <c r="GLZ567" s="64"/>
      <c r="GMA567" s="64"/>
      <c r="GMB567" s="64"/>
      <c r="GMC567" s="64"/>
      <c r="GMD567" s="64"/>
      <c r="GME567" s="64"/>
      <c r="GMF567" s="64"/>
      <c r="GMG567" s="64"/>
      <c r="GMH567" s="64"/>
      <c r="GMI567" s="64"/>
      <c r="GMJ567" s="64"/>
      <c r="GMK567" s="64"/>
      <c r="GML567" s="64"/>
      <c r="GMM567" s="64"/>
      <c r="GMN567" s="64"/>
      <c r="GMO567" s="64"/>
      <c r="GMP567" s="64"/>
      <c r="GMQ567" s="64"/>
      <c r="GMR567" s="64"/>
      <c r="GMS567" s="64"/>
      <c r="GMT567" s="64"/>
      <c r="GMU567" s="64"/>
      <c r="GMV567" s="64"/>
      <c r="GMW567" s="64"/>
      <c r="GMX567" s="64"/>
      <c r="GMY567" s="64"/>
      <c r="GMZ567" s="64"/>
      <c r="GNA567" s="64"/>
      <c r="GNB567" s="64"/>
      <c r="GNC567" s="64"/>
      <c r="GND567" s="64"/>
      <c r="GNE567" s="64"/>
      <c r="GNF567" s="64"/>
      <c r="GNG567" s="64"/>
      <c r="GNH567" s="64"/>
      <c r="GNI567" s="64"/>
      <c r="GNJ567" s="64"/>
      <c r="GNK567" s="64"/>
      <c r="GNL567" s="64"/>
      <c r="GNM567" s="64"/>
      <c r="GNN567" s="64"/>
      <c r="GNO567" s="64"/>
      <c r="GNP567" s="64"/>
      <c r="GNQ567" s="64"/>
      <c r="GNR567" s="64"/>
      <c r="GNS567" s="64"/>
      <c r="GNT567" s="64"/>
      <c r="GNU567" s="64"/>
      <c r="GNV567" s="64"/>
      <c r="GNW567" s="64"/>
      <c r="GNX567" s="64"/>
      <c r="GNY567" s="64"/>
      <c r="GNZ567" s="64"/>
      <c r="GOA567" s="64"/>
      <c r="GOB567" s="64"/>
      <c r="GOC567" s="64"/>
      <c r="GOD567" s="64"/>
      <c r="GOE567" s="64"/>
      <c r="GOF567" s="64"/>
      <c r="GOG567" s="64"/>
      <c r="GOH567" s="64"/>
      <c r="GOI567" s="64"/>
      <c r="GOJ567" s="64"/>
      <c r="GOK567" s="64"/>
      <c r="GOL567" s="64"/>
      <c r="GOM567" s="64"/>
      <c r="GON567" s="64"/>
      <c r="GOO567" s="64"/>
      <c r="GOP567" s="64"/>
      <c r="GOQ567" s="64"/>
      <c r="GOR567" s="64"/>
      <c r="GOS567" s="64"/>
      <c r="GOT567" s="64"/>
      <c r="GOU567" s="64"/>
      <c r="GOV567" s="64"/>
      <c r="GOW567" s="64"/>
      <c r="GOX567" s="64"/>
      <c r="GOY567" s="64"/>
      <c r="GOZ567" s="64"/>
      <c r="GPA567" s="64"/>
      <c r="GPB567" s="64"/>
      <c r="GPC567" s="64"/>
      <c r="GPD567" s="64"/>
      <c r="GPE567" s="64"/>
      <c r="GPF567" s="64"/>
      <c r="GPG567" s="64"/>
      <c r="GPH567" s="64"/>
      <c r="GPI567" s="64"/>
      <c r="GPJ567" s="64"/>
      <c r="GPK567" s="64"/>
      <c r="GPL567" s="64"/>
      <c r="GPM567" s="64"/>
      <c r="GPN567" s="64"/>
      <c r="GPO567" s="64"/>
      <c r="GPP567" s="64"/>
      <c r="GPQ567" s="64"/>
      <c r="GPR567" s="64"/>
      <c r="GPS567" s="64"/>
      <c r="GPT567" s="64"/>
      <c r="GPU567" s="64"/>
      <c r="GPV567" s="64"/>
      <c r="GPW567" s="64"/>
      <c r="GPX567" s="64"/>
      <c r="GPY567" s="64"/>
      <c r="GPZ567" s="64"/>
      <c r="GQA567" s="64"/>
      <c r="GQB567" s="64"/>
      <c r="GQC567" s="64"/>
      <c r="GQD567" s="64"/>
      <c r="GQE567" s="64"/>
      <c r="GQF567" s="64"/>
      <c r="GQG567" s="64"/>
      <c r="GQH567" s="64"/>
      <c r="GQI567" s="64"/>
      <c r="GQJ567" s="64"/>
      <c r="GQK567" s="64"/>
      <c r="GQL567" s="64"/>
      <c r="GQM567" s="64"/>
      <c r="GQN567" s="64"/>
      <c r="GQO567" s="64"/>
      <c r="GQP567" s="64"/>
      <c r="GQQ567" s="64"/>
      <c r="GQR567" s="64"/>
      <c r="GQS567" s="64"/>
      <c r="GQT567" s="64"/>
      <c r="GQU567" s="64"/>
      <c r="GQV567" s="64"/>
      <c r="GQW567" s="64"/>
      <c r="GQX567" s="64"/>
      <c r="GQY567" s="64"/>
      <c r="GQZ567" s="64"/>
      <c r="GRA567" s="64"/>
      <c r="GRB567" s="64"/>
      <c r="GRC567" s="64"/>
      <c r="GRD567" s="64"/>
      <c r="GRE567" s="64"/>
      <c r="GRF567" s="64"/>
      <c r="GRG567" s="64"/>
      <c r="GRH567" s="64"/>
      <c r="GRI567" s="64"/>
      <c r="GRJ567" s="64"/>
      <c r="GRK567" s="64"/>
      <c r="GRL567" s="64"/>
      <c r="GRM567" s="64"/>
      <c r="GRN567" s="64"/>
      <c r="GRO567" s="64"/>
      <c r="GRP567" s="64"/>
      <c r="GRQ567" s="64"/>
      <c r="GRR567" s="64"/>
      <c r="GRS567" s="64"/>
      <c r="GRT567" s="64"/>
      <c r="GRU567" s="64"/>
      <c r="GRV567" s="64"/>
      <c r="GRW567" s="64"/>
      <c r="GRX567" s="64"/>
      <c r="GRY567" s="64"/>
      <c r="GRZ567" s="64"/>
      <c r="GSA567" s="64"/>
      <c r="GSB567" s="64"/>
      <c r="GSC567" s="64"/>
      <c r="GSD567" s="64"/>
      <c r="GSE567" s="64"/>
      <c r="GSF567" s="64"/>
      <c r="GSG567" s="64"/>
      <c r="GSH567" s="64"/>
      <c r="GSI567" s="64"/>
      <c r="GSJ567" s="64"/>
      <c r="GSK567" s="64"/>
      <c r="GSL567" s="64"/>
      <c r="GSM567" s="64"/>
      <c r="GSN567" s="64"/>
      <c r="GSO567" s="64"/>
      <c r="GSP567" s="64"/>
      <c r="GSQ567" s="64"/>
      <c r="GSR567" s="64"/>
      <c r="GSS567" s="64"/>
      <c r="GST567" s="64"/>
      <c r="GSU567" s="64"/>
      <c r="GSV567" s="64"/>
      <c r="GSW567" s="64"/>
      <c r="GSX567" s="64"/>
      <c r="GSY567" s="64"/>
      <c r="GSZ567" s="64"/>
      <c r="GTA567" s="64"/>
      <c r="GTB567" s="64"/>
      <c r="GTC567" s="64"/>
      <c r="GTD567" s="64"/>
      <c r="GTE567" s="64"/>
      <c r="GTF567" s="64"/>
      <c r="GTG567" s="64"/>
      <c r="GTH567" s="64"/>
      <c r="GTI567" s="64"/>
      <c r="GTJ567" s="64"/>
      <c r="GTK567" s="64"/>
      <c r="GTL567" s="64"/>
      <c r="GTM567" s="64"/>
      <c r="GTN567" s="64"/>
      <c r="GTO567" s="64"/>
      <c r="GTP567" s="64"/>
      <c r="GTQ567" s="64"/>
      <c r="GTR567" s="64"/>
      <c r="GTS567" s="64"/>
      <c r="GTT567" s="64"/>
      <c r="GTU567" s="64"/>
      <c r="GTV567" s="64"/>
      <c r="GTW567" s="64"/>
      <c r="GTX567" s="64"/>
      <c r="GTY567" s="64"/>
      <c r="GTZ567" s="64"/>
      <c r="GUA567" s="64"/>
      <c r="GUB567" s="64"/>
      <c r="GUC567" s="64"/>
      <c r="GUD567" s="64"/>
      <c r="GUE567" s="64"/>
      <c r="GUF567" s="64"/>
      <c r="GUG567" s="64"/>
      <c r="GUH567" s="64"/>
      <c r="GUI567" s="64"/>
      <c r="GUJ567" s="64"/>
      <c r="GUK567" s="64"/>
      <c r="GUL567" s="64"/>
      <c r="GUM567" s="64"/>
      <c r="GUN567" s="64"/>
      <c r="GUO567" s="64"/>
      <c r="GUP567" s="64"/>
      <c r="GUQ567" s="64"/>
      <c r="GUR567" s="64"/>
      <c r="GUS567" s="64"/>
      <c r="GUT567" s="64"/>
      <c r="GUU567" s="64"/>
      <c r="GUV567" s="64"/>
      <c r="GUW567" s="64"/>
      <c r="GUX567" s="64"/>
      <c r="GUY567" s="64"/>
      <c r="GUZ567" s="64"/>
      <c r="GVA567" s="64"/>
      <c r="GVB567" s="64"/>
      <c r="GVC567" s="64"/>
      <c r="GVD567" s="64"/>
      <c r="GVE567" s="64"/>
      <c r="GVF567" s="64"/>
      <c r="GVG567" s="64"/>
      <c r="GVH567" s="64"/>
      <c r="GVI567" s="64"/>
      <c r="GVJ567" s="64"/>
      <c r="GVK567" s="64"/>
      <c r="GVL567" s="64"/>
      <c r="GVM567" s="64"/>
      <c r="GVN567" s="64"/>
      <c r="GVO567" s="64"/>
      <c r="GVP567" s="64"/>
      <c r="GVQ567" s="64"/>
      <c r="GVR567" s="64"/>
      <c r="GVS567" s="64"/>
      <c r="GVT567" s="64"/>
      <c r="GVU567" s="64"/>
      <c r="GVV567" s="64"/>
      <c r="GVW567" s="64"/>
      <c r="GVX567" s="64"/>
      <c r="GVY567" s="64"/>
      <c r="GVZ567" s="64"/>
      <c r="GWA567" s="64"/>
      <c r="GWB567" s="64"/>
      <c r="GWC567" s="64"/>
      <c r="GWD567" s="64"/>
      <c r="GWE567" s="64"/>
      <c r="GWF567" s="64"/>
      <c r="GWG567" s="64"/>
      <c r="GWH567" s="64"/>
      <c r="GWI567" s="64"/>
      <c r="GWJ567" s="64"/>
      <c r="GWK567" s="64"/>
      <c r="GWL567" s="64"/>
      <c r="GWM567" s="64"/>
      <c r="GWN567" s="64"/>
      <c r="GWO567" s="64"/>
      <c r="GWP567" s="64"/>
      <c r="GWQ567" s="64"/>
      <c r="GWR567" s="64"/>
      <c r="GWS567" s="64"/>
      <c r="GWT567" s="64"/>
      <c r="GWU567" s="64"/>
      <c r="GWV567" s="64"/>
      <c r="GWW567" s="64"/>
      <c r="GWX567" s="64"/>
      <c r="GWY567" s="64"/>
      <c r="GWZ567" s="64"/>
      <c r="GXA567" s="64"/>
      <c r="GXB567" s="64"/>
      <c r="GXC567" s="64"/>
      <c r="GXD567" s="64"/>
      <c r="GXE567" s="64"/>
      <c r="GXF567" s="64"/>
      <c r="GXG567" s="64"/>
      <c r="GXH567" s="64"/>
      <c r="GXI567" s="64"/>
      <c r="GXJ567" s="64"/>
      <c r="GXK567" s="64"/>
      <c r="GXL567" s="64"/>
      <c r="GXM567" s="64"/>
      <c r="GXN567" s="64"/>
      <c r="GXO567" s="64"/>
      <c r="GXP567" s="64"/>
      <c r="GXQ567" s="64"/>
      <c r="GXR567" s="64"/>
      <c r="GXS567" s="64"/>
      <c r="GXT567" s="64"/>
      <c r="GXU567" s="64"/>
      <c r="GXV567" s="64"/>
      <c r="GXW567" s="64"/>
      <c r="GXX567" s="64"/>
      <c r="GXY567" s="64"/>
      <c r="GXZ567" s="64"/>
      <c r="GYA567" s="64"/>
      <c r="GYB567" s="64"/>
      <c r="GYC567" s="64"/>
      <c r="GYD567" s="64"/>
      <c r="GYE567" s="64"/>
      <c r="GYF567" s="64"/>
      <c r="GYG567" s="64"/>
      <c r="GYH567" s="64"/>
      <c r="GYI567" s="64"/>
      <c r="GYJ567" s="64"/>
      <c r="GYK567" s="64"/>
      <c r="GYL567" s="64"/>
      <c r="GYM567" s="64"/>
      <c r="GYN567" s="64"/>
      <c r="GYO567" s="64"/>
      <c r="GYP567" s="64"/>
      <c r="GYQ567" s="64"/>
      <c r="GYR567" s="64"/>
      <c r="GYS567" s="64"/>
      <c r="GYT567" s="64"/>
      <c r="GYU567" s="64"/>
      <c r="GYV567" s="64"/>
      <c r="GYW567" s="64"/>
      <c r="GYX567" s="64"/>
      <c r="GYY567" s="64"/>
      <c r="GYZ567" s="64"/>
      <c r="GZA567" s="64"/>
      <c r="GZB567" s="64"/>
      <c r="GZC567" s="64"/>
      <c r="GZD567" s="64"/>
      <c r="GZE567" s="64"/>
      <c r="GZF567" s="64"/>
      <c r="GZG567" s="64"/>
      <c r="GZH567" s="64"/>
      <c r="GZI567" s="64"/>
      <c r="GZJ567" s="64"/>
      <c r="GZK567" s="64"/>
      <c r="GZL567" s="64"/>
      <c r="GZM567" s="64"/>
      <c r="GZN567" s="64"/>
      <c r="GZO567" s="64"/>
      <c r="GZP567" s="64"/>
      <c r="GZQ567" s="64"/>
      <c r="GZR567" s="64"/>
      <c r="GZS567" s="64"/>
      <c r="GZT567" s="64"/>
      <c r="GZU567" s="64"/>
      <c r="GZV567" s="64"/>
      <c r="GZW567" s="64"/>
      <c r="GZX567" s="64"/>
      <c r="GZY567" s="64"/>
      <c r="GZZ567" s="64"/>
      <c r="HAA567" s="64"/>
      <c r="HAB567" s="64"/>
      <c r="HAC567" s="64"/>
      <c r="HAD567" s="64"/>
      <c r="HAE567" s="64"/>
      <c r="HAF567" s="64"/>
      <c r="HAG567" s="64"/>
      <c r="HAH567" s="64"/>
      <c r="HAI567" s="64"/>
      <c r="HAJ567" s="64"/>
      <c r="HAK567" s="64"/>
      <c r="HAL567" s="64"/>
      <c r="HAM567" s="64"/>
      <c r="HAN567" s="64"/>
      <c r="HAO567" s="64"/>
      <c r="HAP567" s="64"/>
      <c r="HAQ567" s="64"/>
      <c r="HAR567" s="64"/>
      <c r="HAS567" s="64"/>
      <c r="HAT567" s="64"/>
      <c r="HAU567" s="64"/>
      <c r="HAV567" s="64"/>
      <c r="HAW567" s="64"/>
      <c r="HAX567" s="64"/>
      <c r="HAY567" s="64"/>
      <c r="HAZ567" s="64"/>
      <c r="HBA567" s="64"/>
      <c r="HBB567" s="64"/>
      <c r="HBC567" s="64"/>
      <c r="HBD567" s="64"/>
      <c r="HBE567" s="64"/>
      <c r="HBF567" s="64"/>
      <c r="HBG567" s="64"/>
      <c r="HBH567" s="64"/>
      <c r="HBI567" s="64"/>
      <c r="HBJ567" s="64"/>
      <c r="HBK567" s="64"/>
      <c r="HBL567" s="64"/>
      <c r="HBM567" s="64"/>
      <c r="HBN567" s="64"/>
      <c r="HBO567" s="64"/>
      <c r="HBP567" s="64"/>
      <c r="HBQ567" s="64"/>
      <c r="HBR567" s="64"/>
      <c r="HBS567" s="64"/>
      <c r="HBT567" s="64"/>
      <c r="HBU567" s="64"/>
      <c r="HBV567" s="64"/>
      <c r="HBW567" s="64"/>
      <c r="HBX567" s="64"/>
      <c r="HBY567" s="64"/>
      <c r="HBZ567" s="64"/>
      <c r="HCA567" s="64"/>
      <c r="HCB567" s="64"/>
      <c r="HCC567" s="64"/>
      <c r="HCD567" s="64"/>
      <c r="HCE567" s="64"/>
      <c r="HCF567" s="64"/>
      <c r="HCG567" s="64"/>
      <c r="HCH567" s="64"/>
      <c r="HCI567" s="64"/>
      <c r="HCJ567" s="64"/>
      <c r="HCK567" s="64"/>
      <c r="HCL567" s="64"/>
      <c r="HCM567" s="64"/>
      <c r="HCN567" s="64"/>
      <c r="HCO567" s="64"/>
      <c r="HCP567" s="64"/>
      <c r="HCQ567" s="64"/>
      <c r="HCR567" s="64"/>
      <c r="HCS567" s="64"/>
      <c r="HCT567" s="64"/>
      <c r="HCU567" s="64"/>
      <c r="HCV567" s="64"/>
      <c r="HCW567" s="64"/>
      <c r="HCX567" s="64"/>
      <c r="HCY567" s="64"/>
      <c r="HCZ567" s="64"/>
      <c r="HDA567" s="64"/>
      <c r="HDB567" s="64"/>
      <c r="HDC567" s="64"/>
      <c r="HDD567" s="64"/>
      <c r="HDE567" s="64"/>
      <c r="HDF567" s="64"/>
      <c r="HDG567" s="64"/>
      <c r="HDH567" s="64"/>
      <c r="HDI567" s="64"/>
      <c r="HDJ567" s="64"/>
      <c r="HDK567" s="64"/>
      <c r="HDL567" s="64"/>
      <c r="HDM567" s="64"/>
      <c r="HDN567" s="64"/>
      <c r="HDO567" s="64"/>
      <c r="HDP567" s="64"/>
      <c r="HDQ567" s="64"/>
      <c r="HDR567" s="64"/>
      <c r="HDS567" s="64"/>
      <c r="HDT567" s="64"/>
      <c r="HDU567" s="64"/>
      <c r="HDV567" s="64"/>
      <c r="HDW567" s="64"/>
      <c r="HDX567" s="64"/>
      <c r="HDY567" s="64"/>
      <c r="HDZ567" s="64"/>
      <c r="HEA567" s="64"/>
      <c r="HEB567" s="64"/>
      <c r="HEC567" s="64"/>
      <c r="HED567" s="64"/>
      <c r="HEE567" s="64"/>
      <c r="HEF567" s="64"/>
      <c r="HEG567" s="64"/>
      <c r="HEH567" s="64"/>
      <c r="HEI567" s="64"/>
      <c r="HEJ567" s="64"/>
      <c r="HEK567" s="64"/>
      <c r="HEL567" s="64"/>
      <c r="HEM567" s="64"/>
      <c r="HEN567" s="64"/>
      <c r="HEO567" s="64"/>
      <c r="HEP567" s="64"/>
      <c r="HEQ567" s="64"/>
      <c r="HER567" s="64"/>
      <c r="HES567" s="64"/>
      <c r="HET567" s="64"/>
      <c r="HEU567" s="64"/>
      <c r="HEV567" s="64"/>
      <c r="HEW567" s="64"/>
      <c r="HEX567" s="64"/>
      <c r="HEY567" s="64"/>
      <c r="HEZ567" s="64"/>
      <c r="HFA567" s="64"/>
      <c r="HFB567" s="64"/>
      <c r="HFC567" s="64"/>
      <c r="HFD567" s="64"/>
      <c r="HFE567" s="64"/>
      <c r="HFF567" s="64"/>
      <c r="HFG567" s="64"/>
      <c r="HFH567" s="64"/>
      <c r="HFI567" s="64"/>
      <c r="HFJ567" s="64"/>
      <c r="HFK567" s="64"/>
      <c r="HFL567" s="64"/>
      <c r="HFM567" s="64"/>
      <c r="HFN567" s="64"/>
      <c r="HFO567" s="64"/>
      <c r="HFP567" s="64"/>
      <c r="HFQ567" s="64"/>
      <c r="HFR567" s="64"/>
      <c r="HFS567" s="64"/>
      <c r="HFT567" s="64"/>
      <c r="HFU567" s="64"/>
      <c r="HFV567" s="64"/>
      <c r="HFW567" s="64"/>
      <c r="HFX567" s="64"/>
      <c r="HFY567" s="64"/>
      <c r="HFZ567" s="64"/>
      <c r="HGA567" s="64"/>
      <c r="HGB567" s="64"/>
      <c r="HGC567" s="64"/>
      <c r="HGD567" s="64"/>
      <c r="HGE567" s="64"/>
      <c r="HGF567" s="64"/>
      <c r="HGG567" s="64"/>
      <c r="HGH567" s="64"/>
      <c r="HGI567" s="64"/>
      <c r="HGJ567" s="64"/>
      <c r="HGK567" s="64"/>
      <c r="HGL567" s="64"/>
      <c r="HGM567" s="64"/>
      <c r="HGN567" s="64"/>
      <c r="HGO567" s="64"/>
      <c r="HGP567" s="64"/>
      <c r="HGQ567" s="64"/>
      <c r="HGR567" s="64"/>
      <c r="HGS567" s="64"/>
      <c r="HGT567" s="64"/>
      <c r="HGU567" s="64"/>
      <c r="HGV567" s="64"/>
      <c r="HGW567" s="64"/>
      <c r="HGX567" s="64"/>
      <c r="HGY567" s="64"/>
      <c r="HGZ567" s="64"/>
      <c r="HHA567" s="64"/>
      <c r="HHB567" s="64"/>
      <c r="HHC567" s="64"/>
      <c r="HHD567" s="64"/>
      <c r="HHE567" s="64"/>
      <c r="HHF567" s="64"/>
      <c r="HHG567" s="64"/>
      <c r="HHH567" s="64"/>
      <c r="HHI567" s="64"/>
      <c r="HHJ567" s="64"/>
      <c r="HHK567" s="64"/>
      <c r="HHL567" s="64"/>
      <c r="HHM567" s="64"/>
      <c r="HHN567" s="64"/>
      <c r="HHO567" s="64"/>
      <c r="HHP567" s="64"/>
      <c r="HHQ567" s="64"/>
      <c r="HHR567" s="64"/>
      <c r="HHS567" s="64"/>
      <c r="HHT567" s="64"/>
      <c r="HHU567" s="64"/>
      <c r="HHV567" s="64"/>
      <c r="HHW567" s="64"/>
      <c r="HHX567" s="64"/>
      <c r="HHY567" s="64"/>
      <c r="HHZ567" s="64"/>
      <c r="HIA567" s="64"/>
      <c r="HIB567" s="64"/>
      <c r="HIC567" s="64"/>
      <c r="HID567" s="64"/>
      <c r="HIE567" s="64"/>
      <c r="HIF567" s="64"/>
      <c r="HIG567" s="64"/>
      <c r="HIH567" s="64"/>
      <c r="HII567" s="64"/>
      <c r="HIJ567" s="64"/>
      <c r="HIK567" s="64"/>
      <c r="HIL567" s="64"/>
      <c r="HIM567" s="64"/>
      <c r="HIN567" s="64"/>
      <c r="HIO567" s="64"/>
      <c r="HIP567" s="64"/>
      <c r="HIQ567" s="64"/>
      <c r="HIR567" s="64"/>
      <c r="HIS567" s="64"/>
      <c r="HIT567" s="64"/>
      <c r="HIU567" s="64"/>
      <c r="HIV567" s="64"/>
      <c r="HIW567" s="64"/>
      <c r="HIX567" s="64"/>
      <c r="HIY567" s="64"/>
      <c r="HIZ567" s="64"/>
      <c r="HJA567" s="64"/>
      <c r="HJB567" s="64"/>
      <c r="HJC567" s="64"/>
      <c r="HJD567" s="64"/>
      <c r="HJE567" s="64"/>
      <c r="HJF567" s="64"/>
      <c r="HJG567" s="64"/>
      <c r="HJH567" s="64"/>
      <c r="HJI567" s="64"/>
      <c r="HJJ567" s="64"/>
      <c r="HJK567" s="64"/>
      <c r="HJL567" s="64"/>
      <c r="HJM567" s="64"/>
      <c r="HJN567" s="64"/>
      <c r="HJO567" s="64"/>
      <c r="HJP567" s="64"/>
      <c r="HJQ567" s="64"/>
      <c r="HJR567" s="64"/>
      <c r="HJS567" s="64"/>
      <c r="HJT567" s="64"/>
      <c r="HJU567" s="64"/>
      <c r="HJV567" s="64"/>
      <c r="HJW567" s="64"/>
      <c r="HJX567" s="64"/>
      <c r="HJY567" s="64"/>
      <c r="HJZ567" s="64"/>
      <c r="HKA567" s="64"/>
      <c r="HKB567" s="64"/>
      <c r="HKC567" s="64"/>
      <c r="HKD567" s="64"/>
      <c r="HKE567" s="64"/>
      <c r="HKF567" s="64"/>
      <c r="HKG567" s="64"/>
      <c r="HKH567" s="64"/>
      <c r="HKI567" s="64"/>
      <c r="HKJ567" s="64"/>
      <c r="HKK567" s="64"/>
      <c r="HKL567" s="64"/>
      <c r="HKM567" s="64"/>
      <c r="HKN567" s="64"/>
      <c r="HKO567" s="64"/>
      <c r="HKP567" s="64"/>
      <c r="HKQ567" s="64"/>
      <c r="HKR567" s="64"/>
      <c r="HKS567" s="64"/>
      <c r="HKT567" s="64"/>
      <c r="HKU567" s="64"/>
      <c r="HKV567" s="64"/>
      <c r="HKW567" s="64"/>
      <c r="HKX567" s="64"/>
      <c r="HKY567" s="64"/>
      <c r="HKZ567" s="64"/>
      <c r="HLA567" s="64"/>
      <c r="HLB567" s="64"/>
      <c r="HLC567" s="64"/>
      <c r="HLD567" s="64"/>
      <c r="HLE567" s="64"/>
      <c r="HLF567" s="64"/>
      <c r="HLG567" s="64"/>
      <c r="HLH567" s="64"/>
      <c r="HLI567" s="64"/>
      <c r="HLJ567" s="64"/>
      <c r="HLK567" s="64"/>
      <c r="HLL567" s="64"/>
      <c r="HLM567" s="64"/>
      <c r="HLN567" s="64"/>
      <c r="HLO567" s="64"/>
      <c r="HLP567" s="64"/>
      <c r="HLQ567" s="64"/>
      <c r="HLR567" s="64"/>
      <c r="HLS567" s="64"/>
      <c r="HLT567" s="64"/>
      <c r="HLU567" s="64"/>
      <c r="HLV567" s="64"/>
      <c r="HLW567" s="64"/>
      <c r="HLX567" s="64"/>
      <c r="HLY567" s="64"/>
      <c r="HLZ567" s="64"/>
      <c r="HMA567" s="64"/>
      <c r="HMB567" s="64"/>
      <c r="HMC567" s="64"/>
      <c r="HMD567" s="64"/>
      <c r="HME567" s="64"/>
      <c r="HMF567" s="64"/>
      <c r="HMG567" s="64"/>
      <c r="HMH567" s="64"/>
      <c r="HMI567" s="64"/>
      <c r="HMJ567" s="64"/>
      <c r="HMK567" s="64"/>
      <c r="HML567" s="64"/>
      <c r="HMM567" s="64"/>
      <c r="HMN567" s="64"/>
      <c r="HMO567" s="64"/>
      <c r="HMP567" s="64"/>
      <c r="HMQ567" s="64"/>
      <c r="HMR567" s="64"/>
      <c r="HMS567" s="64"/>
      <c r="HMT567" s="64"/>
      <c r="HMU567" s="64"/>
      <c r="HMV567" s="64"/>
      <c r="HMW567" s="64"/>
      <c r="HMX567" s="64"/>
      <c r="HMY567" s="64"/>
      <c r="HMZ567" s="64"/>
      <c r="HNA567" s="64"/>
      <c r="HNB567" s="64"/>
      <c r="HNC567" s="64"/>
      <c r="HND567" s="64"/>
      <c r="HNE567" s="64"/>
      <c r="HNF567" s="64"/>
      <c r="HNG567" s="64"/>
      <c r="HNH567" s="64"/>
      <c r="HNI567" s="64"/>
      <c r="HNJ567" s="64"/>
      <c r="HNK567" s="64"/>
      <c r="HNL567" s="64"/>
      <c r="HNM567" s="64"/>
      <c r="HNN567" s="64"/>
      <c r="HNO567" s="64"/>
      <c r="HNP567" s="64"/>
      <c r="HNQ567" s="64"/>
      <c r="HNR567" s="64"/>
      <c r="HNS567" s="64"/>
      <c r="HNT567" s="64"/>
      <c r="HNU567" s="64"/>
      <c r="HNV567" s="64"/>
      <c r="HNW567" s="64"/>
      <c r="HNX567" s="64"/>
      <c r="HNY567" s="64"/>
      <c r="HNZ567" s="64"/>
      <c r="HOA567" s="64"/>
      <c r="HOB567" s="64"/>
      <c r="HOC567" s="64"/>
      <c r="HOD567" s="64"/>
      <c r="HOE567" s="64"/>
      <c r="HOF567" s="64"/>
      <c r="HOG567" s="64"/>
      <c r="HOH567" s="64"/>
      <c r="HOI567" s="64"/>
      <c r="HOJ567" s="64"/>
      <c r="HOK567" s="64"/>
      <c r="HOL567" s="64"/>
      <c r="HOM567" s="64"/>
      <c r="HON567" s="64"/>
      <c r="HOO567" s="64"/>
      <c r="HOP567" s="64"/>
      <c r="HOQ567" s="64"/>
      <c r="HOR567" s="64"/>
      <c r="HOS567" s="64"/>
      <c r="HOT567" s="64"/>
      <c r="HOU567" s="64"/>
      <c r="HOV567" s="64"/>
      <c r="HOW567" s="64"/>
      <c r="HOX567" s="64"/>
      <c r="HOY567" s="64"/>
      <c r="HOZ567" s="64"/>
      <c r="HPA567" s="64"/>
      <c r="HPB567" s="64"/>
      <c r="HPC567" s="64"/>
      <c r="HPD567" s="64"/>
      <c r="HPE567" s="64"/>
      <c r="HPF567" s="64"/>
      <c r="HPG567" s="64"/>
      <c r="HPH567" s="64"/>
      <c r="HPI567" s="64"/>
      <c r="HPJ567" s="64"/>
      <c r="HPK567" s="64"/>
      <c r="HPL567" s="64"/>
      <c r="HPM567" s="64"/>
      <c r="HPN567" s="64"/>
      <c r="HPO567" s="64"/>
      <c r="HPP567" s="64"/>
      <c r="HPQ567" s="64"/>
      <c r="HPR567" s="64"/>
      <c r="HPS567" s="64"/>
      <c r="HPT567" s="64"/>
      <c r="HPU567" s="64"/>
      <c r="HPV567" s="64"/>
      <c r="HPW567" s="64"/>
      <c r="HPX567" s="64"/>
      <c r="HPY567" s="64"/>
      <c r="HPZ567" s="64"/>
      <c r="HQA567" s="64"/>
      <c r="HQB567" s="64"/>
      <c r="HQC567" s="64"/>
      <c r="HQD567" s="64"/>
      <c r="HQE567" s="64"/>
      <c r="HQF567" s="64"/>
      <c r="HQG567" s="64"/>
      <c r="HQH567" s="64"/>
      <c r="HQI567" s="64"/>
      <c r="HQJ567" s="64"/>
      <c r="HQK567" s="64"/>
      <c r="HQL567" s="64"/>
      <c r="HQM567" s="64"/>
      <c r="HQN567" s="64"/>
      <c r="HQO567" s="64"/>
      <c r="HQP567" s="64"/>
      <c r="HQQ567" s="64"/>
      <c r="HQR567" s="64"/>
      <c r="HQS567" s="64"/>
      <c r="HQT567" s="64"/>
      <c r="HQU567" s="64"/>
      <c r="HQV567" s="64"/>
      <c r="HQW567" s="64"/>
      <c r="HQX567" s="64"/>
      <c r="HQY567" s="64"/>
      <c r="HQZ567" s="64"/>
      <c r="HRA567" s="64"/>
      <c r="HRB567" s="64"/>
      <c r="HRC567" s="64"/>
      <c r="HRD567" s="64"/>
      <c r="HRE567" s="64"/>
      <c r="HRF567" s="64"/>
      <c r="HRG567" s="64"/>
      <c r="HRH567" s="64"/>
      <c r="HRI567" s="64"/>
      <c r="HRJ567" s="64"/>
      <c r="HRK567" s="64"/>
      <c r="HRL567" s="64"/>
      <c r="HRM567" s="64"/>
      <c r="HRN567" s="64"/>
      <c r="HRO567" s="64"/>
      <c r="HRP567" s="64"/>
      <c r="HRQ567" s="64"/>
      <c r="HRR567" s="64"/>
      <c r="HRS567" s="64"/>
      <c r="HRT567" s="64"/>
      <c r="HRU567" s="64"/>
      <c r="HRV567" s="64"/>
      <c r="HRW567" s="64"/>
      <c r="HRX567" s="64"/>
      <c r="HRY567" s="64"/>
      <c r="HRZ567" s="64"/>
      <c r="HSA567" s="64"/>
      <c r="HSB567" s="64"/>
      <c r="HSC567" s="64"/>
      <c r="HSD567" s="64"/>
      <c r="HSE567" s="64"/>
      <c r="HSF567" s="64"/>
      <c r="HSG567" s="64"/>
      <c r="HSH567" s="64"/>
      <c r="HSI567" s="64"/>
      <c r="HSJ567" s="64"/>
      <c r="HSK567" s="64"/>
      <c r="HSL567" s="64"/>
      <c r="HSM567" s="64"/>
      <c r="HSN567" s="64"/>
      <c r="HSO567" s="64"/>
      <c r="HSP567" s="64"/>
      <c r="HSQ567" s="64"/>
      <c r="HSR567" s="64"/>
      <c r="HSS567" s="64"/>
      <c r="HST567" s="64"/>
      <c r="HSU567" s="64"/>
      <c r="HSV567" s="64"/>
      <c r="HSW567" s="64"/>
      <c r="HSX567" s="64"/>
      <c r="HSY567" s="64"/>
      <c r="HSZ567" s="64"/>
      <c r="HTA567" s="64"/>
      <c r="HTB567" s="64"/>
      <c r="HTC567" s="64"/>
      <c r="HTD567" s="64"/>
      <c r="HTE567" s="64"/>
      <c r="HTF567" s="64"/>
      <c r="HTG567" s="64"/>
      <c r="HTH567" s="64"/>
      <c r="HTI567" s="64"/>
      <c r="HTJ567" s="64"/>
      <c r="HTK567" s="64"/>
      <c r="HTL567" s="64"/>
      <c r="HTM567" s="64"/>
      <c r="HTN567" s="64"/>
      <c r="HTO567" s="64"/>
      <c r="HTP567" s="64"/>
      <c r="HTQ567" s="64"/>
      <c r="HTR567" s="64"/>
      <c r="HTS567" s="64"/>
      <c r="HTT567" s="64"/>
      <c r="HTU567" s="64"/>
      <c r="HTV567" s="64"/>
      <c r="HTW567" s="64"/>
      <c r="HTX567" s="64"/>
      <c r="HTY567" s="64"/>
      <c r="HTZ567" s="64"/>
      <c r="HUA567" s="64"/>
      <c r="HUB567" s="64"/>
      <c r="HUC567" s="64"/>
      <c r="HUD567" s="64"/>
      <c r="HUE567" s="64"/>
      <c r="HUF567" s="64"/>
      <c r="HUG567" s="64"/>
      <c r="HUH567" s="64"/>
      <c r="HUI567" s="64"/>
      <c r="HUJ567" s="64"/>
      <c r="HUK567" s="64"/>
      <c r="HUL567" s="64"/>
      <c r="HUM567" s="64"/>
      <c r="HUN567" s="64"/>
      <c r="HUO567" s="64"/>
      <c r="HUP567" s="64"/>
      <c r="HUQ567" s="64"/>
      <c r="HUR567" s="64"/>
      <c r="HUS567" s="64"/>
      <c r="HUT567" s="64"/>
      <c r="HUU567" s="64"/>
      <c r="HUV567" s="64"/>
      <c r="HUW567" s="64"/>
      <c r="HUX567" s="64"/>
      <c r="HUY567" s="64"/>
      <c r="HUZ567" s="64"/>
      <c r="HVA567" s="64"/>
      <c r="HVB567" s="64"/>
      <c r="HVC567" s="64"/>
      <c r="HVD567" s="64"/>
      <c r="HVE567" s="64"/>
      <c r="HVF567" s="64"/>
      <c r="HVG567" s="64"/>
      <c r="HVH567" s="64"/>
      <c r="HVI567" s="64"/>
      <c r="HVJ567" s="64"/>
      <c r="HVK567" s="64"/>
      <c r="HVL567" s="64"/>
      <c r="HVM567" s="64"/>
      <c r="HVN567" s="64"/>
      <c r="HVO567" s="64"/>
      <c r="HVP567" s="64"/>
      <c r="HVQ567" s="64"/>
      <c r="HVR567" s="64"/>
      <c r="HVS567" s="64"/>
      <c r="HVT567" s="64"/>
      <c r="HVU567" s="64"/>
      <c r="HVV567" s="64"/>
      <c r="HVW567" s="64"/>
      <c r="HVX567" s="64"/>
      <c r="HVY567" s="64"/>
      <c r="HVZ567" s="64"/>
      <c r="HWA567" s="64"/>
      <c r="HWB567" s="64"/>
      <c r="HWC567" s="64"/>
      <c r="HWD567" s="64"/>
      <c r="HWE567" s="64"/>
      <c r="HWF567" s="64"/>
      <c r="HWG567" s="64"/>
      <c r="HWH567" s="64"/>
      <c r="HWI567" s="64"/>
      <c r="HWJ567" s="64"/>
      <c r="HWK567" s="64"/>
      <c r="HWL567" s="64"/>
      <c r="HWM567" s="64"/>
      <c r="HWN567" s="64"/>
      <c r="HWO567" s="64"/>
      <c r="HWP567" s="64"/>
      <c r="HWQ567" s="64"/>
      <c r="HWR567" s="64"/>
      <c r="HWS567" s="64"/>
      <c r="HWT567" s="64"/>
      <c r="HWU567" s="64"/>
      <c r="HWV567" s="64"/>
      <c r="HWW567" s="64"/>
      <c r="HWX567" s="64"/>
      <c r="HWY567" s="64"/>
      <c r="HWZ567" s="64"/>
      <c r="HXA567" s="64"/>
      <c r="HXB567" s="64"/>
      <c r="HXC567" s="64"/>
      <c r="HXD567" s="64"/>
      <c r="HXE567" s="64"/>
      <c r="HXF567" s="64"/>
      <c r="HXG567" s="64"/>
      <c r="HXH567" s="64"/>
      <c r="HXI567" s="64"/>
      <c r="HXJ567" s="64"/>
      <c r="HXK567" s="64"/>
      <c r="HXL567" s="64"/>
      <c r="HXM567" s="64"/>
      <c r="HXN567" s="64"/>
      <c r="HXO567" s="64"/>
      <c r="HXP567" s="64"/>
      <c r="HXQ567" s="64"/>
      <c r="HXR567" s="64"/>
      <c r="HXS567" s="64"/>
      <c r="HXT567" s="64"/>
      <c r="HXU567" s="64"/>
      <c r="HXV567" s="64"/>
      <c r="HXW567" s="64"/>
      <c r="HXX567" s="64"/>
      <c r="HXY567" s="64"/>
      <c r="HXZ567" s="64"/>
      <c r="HYA567" s="64"/>
      <c r="HYB567" s="64"/>
      <c r="HYC567" s="64"/>
      <c r="HYD567" s="64"/>
      <c r="HYE567" s="64"/>
      <c r="HYF567" s="64"/>
      <c r="HYG567" s="64"/>
      <c r="HYH567" s="64"/>
      <c r="HYI567" s="64"/>
      <c r="HYJ567" s="64"/>
      <c r="HYK567" s="64"/>
      <c r="HYL567" s="64"/>
      <c r="HYM567" s="64"/>
      <c r="HYN567" s="64"/>
      <c r="HYO567" s="64"/>
      <c r="HYP567" s="64"/>
      <c r="HYQ567" s="64"/>
      <c r="HYR567" s="64"/>
      <c r="HYS567" s="64"/>
      <c r="HYT567" s="64"/>
      <c r="HYU567" s="64"/>
      <c r="HYV567" s="64"/>
      <c r="HYW567" s="64"/>
      <c r="HYX567" s="64"/>
      <c r="HYY567" s="64"/>
      <c r="HYZ567" s="64"/>
      <c r="HZA567" s="64"/>
      <c r="HZB567" s="64"/>
      <c r="HZC567" s="64"/>
      <c r="HZD567" s="64"/>
      <c r="HZE567" s="64"/>
      <c r="HZF567" s="64"/>
      <c r="HZG567" s="64"/>
      <c r="HZH567" s="64"/>
      <c r="HZI567" s="64"/>
      <c r="HZJ567" s="64"/>
      <c r="HZK567" s="64"/>
      <c r="HZL567" s="64"/>
      <c r="HZM567" s="64"/>
      <c r="HZN567" s="64"/>
      <c r="HZO567" s="64"/>
      <c r="HZP567" s="64"/>
      <c r="HZQ567" s="64"/>
      <c r="HZR567" s="64"/>
      <c r="HZS567" s="64"/>
      <c r="HZT567" s="64"/>
      <c r="HZU567" s="64"/>
      <c r="HZV567" s="64"/>
      <c r="HZW567" s="64"/>
      <c r="HZX567" s="64"/>
      <c r="HZY567" s="64"/>
      <c r="HZZ567" s="64"/>
      <c r="IAA567" s="64"/>
      <c r="IAB567" s="64"/>
      <c r="IAC567" s="64"/>
      <c r="IAD567" s="64"/>
      <c r="IAE567" s="64"/>
      <c r="IAF567" s="64"/>
      <c r="IAG567" s="64"/>
      <c r="IAH567" s="64"/>
      <c r="IAI567" s="64"/>
      <c r="IAJ567" s="64"/>
      <c r="IAK567" s="64"/>
      <c r="IAL567" s="64"/>
      <c r="IAM567" s="64"/>
      <c r="IAN567" s="64"/>
      <c r="IAO567" s="64"/>
      <c r="IAP567" s="64"/>
      <c r="IAQ567" s="64"/>
      <c r="IAR567" s="64"/>
      <c r="IAS567" s="64"/>
      <c r="IAT567" s="64"/>
      <c r="IAU567" s="64"/>
      <c r="IAV567" s="64"/>
      <c r="IAW567" s="64"/>
      <c r="IAX567" s="64"/>
      <c r="IAY567" s="64"/>
      <c r="IAZ567" s="64"/>
      <c r="IBA567" s="64"/>
      <c r="IBB567" s="64"/>
      <c r="IBC567" s="64"/>
      <c r="IBD567" s="64"/>
      <c r="IBE567" s="64"/>
      <c r="IBF567" s="64"/>
      <c r="IBG567" s="64"/>
      <c r="IBH567" s="64"/>
      <c r="IBI567" s="64"/>
      <c r="IBJ567" s="64"/>
      <c r="IBK567" s="64"/>
      <c r="IBL567" s="64"/>
      <c r="IBM567" s="64"/>
      <c r="IBN567" s="64"/>
      <c r="IBO567" s="64"/>
      <c r="IBP567" s="64"/>
      <c r="IBQ567" s="64"/>
      <c r="IBR567" s="64"/>
      <c r="IBS567" s="64"/>
      <c r="IBT567" s="64"/>
      <c r="IBU567" s="64"/>
      <c r="IBV567" s="64"/>
      <c r="IBW567" s="64"/>
      <c r="IBX567" s="64"/>
      <c r="IBY567" s="64"/>
      <c r="IBZ567" s="64"/>
      <c r="ICA567" s="64"/>
      <c r="ICB567" s="64"/>
      <c r="ICC567" s="64"/>
      <c r="ICD567" s="64"/>
      <c r="ICE567" s="64"/>
      <c r="ICF567" s="64"/>
      <c r="ICG567" s="64"/>
      <c r="ICH567" s="64"/>
      <c r="ICI567" s="64"/>
      <c r="ICJ567" s="64"/>
      <c r="ICK567" s="64"/>
      <c r="ICL567" s="64"/>
      <c r="ICM567" s="64"/>
      <c r="ICN567" s="64"/>
      <c r="ICO567" s="64"/>
      <c r="ICP567" s="64"/>
      <c r="ICQ567" s="64"/>
      <c r="ICR567" s="64"/>
      <c r="ICS567" s="64"/>
      <c r="ICT567" s="64"/>
      <c r="ICU567" s="64"/>
      <c r="ICV567" s="64"/>
      <c r="ICW567" s="64"/>
      <c r="ICX567" s="64"/>
      <c r="ICY567" s="64"/>
      <c r="ICZ567" s="64"/>
      <c r="IDA567" s="64"/>
      <c r="IDB567" s="64"/>
      <c r="IDC567" s="64"/>
      <c r="IDD567" s="64"/>
      <c r="IDE567" s="64"/>
      <c r="IDF567" s="64"/>
      <c r="IDG567" s="64"/>
      <c r="IDH567" s="64"/>
      <c r="IDI567" s="64"/>
      <c r="IDJ567" s="64"/>
      <c r="IDK567" s="64"/>
      <c r="IDL567" s="64"/>
      <c r="IDM567" s="64"/>
      <c r="IDN567" s="64"/>
      <c r="IDO567" s="64"/>
      <c r="IDP567" s="64"/>
      <c r="IDQ567" s="64"/>
      <c r="IDR567" s="64"/>
      <c r="IDS567" s="64"/>
      <c r="IDT567" s="64"/>
      <c r="IDU567" s="64"/>
      <c r="IDV567" s="64"/>
      <c r="IDW567" s="64"/>
      <c r="IDX567" s="64"/>
      <c r="IDY567" s="64"/>
      <c r="IDZ567" s="64"/>
      <c r="IEA567" s="64"/>
      <c r="IEB567" s="64"/>
      <c r="IEC567" s="64"/>
      <c r="IED567" s="64"/>
      <c r="IEE567" s="64"/>
      <c r="IEF567" s="64"/>
      <c r="IEG567" s="64"/>
      <c r="IEH567" s="64"/>
      <c r="IEI567" s="64"/>
      <c r="IEJ567" s="64"/>
      <c r="IEK567" s="64"/>
      <c r="IEL567" s="64"/>
      <c r="IEM567" s="64"/>
      <c r="IEN567" s="64"/>
      <c r="IEO567" s="64"/>
      <c r="IEP567" s="64"/>
      <c r="IEQ567" s="64"/>
      <c r="IER567" s="64"/>
      <c r="IES567" s="64"/>
      <c r="IET567" s="64"/>
      <c r="IEU567" s="64"/>
      <c r="IEV567" s="64"/>
      <c r="IEW567" s="64"/>
      <c r="IEX567" s="64"/>
      <c r="IEY567" s="64"/>
      <c r="IEZ567" s="64"/>
      <c r="IFA567" s="64"/>
      <c r="IFB567" s="64"/>
      <c r="IFC567" s="64"/>
      <c r="IFD567" s="64"/>
      <c r="IFE567" s="64"/>
      <c r="IFF567" s="64"/>
      <c r="IFG567" s="64"/>
      <c r="IFH567" s="64"/>
      <c r="IFI567" s="64"/>
      <c r="IFJ567" s="64"/>
      <c r="IFK567" s="64"/>
      <c r="IFL567" s="64"/>
      <c r="IFM567" s="64"/>
      <c r="IFN567" s="64"/>
      <c r="IFO567" s="64"/>
      <c r="IFP567" s="64"/>
      <c r="IFQ567" s="64"/>
      <c r="IFR567" s="64"/>
      <c r="IFS567" s="64"/>
      <c r="IFT567" s="64"/>
      <c r="IFU567" s="64"/>
      <c r="IFV567" s="64"/>
      <c r="IFW567" s="64"/>
      <c r="IFX567" s="64"/>
      <c r="IFY567" s="64"/>
      <c r="IFZ567" s="64"/>
      <c r="IGA567" s="64"/>
      <c r="IGB567" s="64"/>
      <c r="IGC567" s="64"/>
      <c r="IGD567" s="64"/>
      <c r="IGE567" s="64"/>
      <c r="IGF567" s="64"/>
      <c r="IGG567" s="64"/>
      <c r="IGH567" s="64"/>
      <c r="IGI567" s="64"/>
      <c r="IGJ567" s="64"/>
      <c r="IGK567" s="64"/>
      <c r="IGL567" s="64"/>
      <c r="IGM567" s="64"/>
      <c r="IGN567" s="64"/>
      <c r="IGO567" s="64"/>
      <c r="IGP567" s="64"/>
      <c r="IGQ567" s="64"/>
      <c r="IGR567" s="64"/>
      <c r="IGS567" s="64"/>
      <c r="IGT567" s="64"/>
      <c r="IGU567" s="64"/>
      <c r="IGV567" s="64"/>
      <c r="IGW567" s="64"/>
      <c r="IGX567" s="64"/>
      <c r="IGY567" s="64"/>
      <c r="IGZ567" s="64"/>
      <c r="IHA567" s="64"/>
      <c r="IHB567" s="64"/>
      <c r="IHC567" s="64"/>
      <c r="IHD567" s="64"/>
      <c r="IHE567" s="64"/>
      <c r="IHF567" s="64"/>
      <c r="IHG567" s="64"/>
      <c r="IHH567" s="64"/>
      <c r="IHI567" s="64"/>
      <c r="IHJ567" s="64"/>
      <c r="IHK567" s="64"/>
      <c r="IHL567" s="64"/>
      <c r="IHM567" s="64"/>
      <c r="IHN567" s="64"/>
      <c r="IHO567" s="64"/>
      <c r="IHP567" s="64"/>
      <c r="IHQ567" s="64"/>
      <c r="IHR567" s="64"/>
      <c r="IHS567" s="64"/>
      <c r="IHT567" s="64"/>
      <c r="IHU567" s="64"/>
      <c r="IHV567" s="64"/>
      <c r="IHW567" s="64"/>
      <c r="IHX567" s="64"/>
      <c r="IHY567" s="64"/>
      <c r="IHZ567" s="64"/>
      <c r="IIA567" s="64"/>
      <c r="IIB567" s="64"/>
      <c r="IIC567" s="64"/>
      <c r="IID567" s="64"/>
      <c r="IIE567" s="64"/>
      <c r="IIF567" s="64"/>
      <c r="IIG567" s="64"/>
      <c r="IIH567" s="64"/>
      <c r="III567" s="64"/>
      <c r="IIJ567" s="64"/>
      <c r="IIK567" s="64"/>
      <c r="IIL567" s="64"/>
      <c r="IIM567" s="64"/>
      <c r="IIN567" s="64"/>
      <c r="IIO567" s="64"/>
      <c r="IIP567" s="64"/>
      <c r="IIQ567" s="64"/>
      <c r="IIR567" s="64"/>
      <c r="IIS567" s="64"/>
      <c r="IIT567" s="64"/>
      <c r="IIU567" s="64"/>
      <c r="IIV567" s="64"/>
      <c r="IIW567" s="64"/>
      <c r="IIX567" s="64"/>
      <c r="IIY567" s="64"/>
      <c r="IIZ567" s="64"/>
      <c r="IJA567" s="64"/>
      <c r="IJB567" s="64"/>
      <c r="IJC567" s="64"/>
      <c r="IJD567" s="64"/>
      <c r="IJE567" s="64"/>
      <c r="IJF567" s="64"/>
      <c r="IJG567" s="64"/>
      <c r="IJH567" s="64"/>
      <c r="IJI567" s="64"/>
      <c r="IJJ567" s="64"/>
      <c r="IJK567" s="64"/>
      <c r="IJL567" s="64"/>
      <c r="IJM567" s="64"/>
      <c r="IJN567" s="64"/>
      <c r="IJO567" s="64"/>
      <c r="IJP567" s="64"/>
      <c r="IJQ567" s="64"/>
      <c r="IJR567" s="64"/>
      <c r="IJS567" s="64"/>
      <c r="IJT567" s="64"/>
      <c r="IJU567" s="64"/>
      <c r="IJV567" s="64"/>
      <c r="IJW567" s="64"/>
      <c r="IJX567" s="64"/>
      <c r="IJY567" s="64"/>
      <c r="IJZ567" s="64"/>
      <c r="IKA567" s="64"/>
      <c r="IKB567" s="64"/>
      <c r="IKC567" s="64"/>
      <c r="IKD567" s="64"/>
      <c r="IKE567" s="64"/>
      <c r="IKF567" s="64"/>
      <c r="IKG567" s="64"/>
      <c r="IKH567" s="64"/>
      <c r="IKI567" s="64"/>
      <c r="IKJ567" s="64"/>
      <c r="IKK567" s="64"/>
      <c r="IKL567" s="64"/>
      <c r="IKM567" s="64"/>
      <c r="IKN567" s="64"/>
      <c r="IKO567" s="64"/>
      <c r="IKP567" s="64"/>
      <c r="IKQ567" s="64"/>
      <c r="IKR567" s="64"/>
      <c r="IKS567" s="64"/>
      <c r="IKT567" s="64"/>
      <c r="IKU567" s="64"/>
      <c r="IKV567" s="64"/>
      <c r="IKW567" s="64"/>
      <c r="IKX567" s="64"/>
      <c r="IKY567" s="64"/>
      <c r="IKZ567" s="64"/>
      <c r="ILA567" s="64"/>
      <c r="ILB567" s="64"/>
      <c r="ILC567" s="64"/>
      <c r="ILD567" s="64"/>
      <c r="ILE567" s="64"/>
      <c r="ILF567" s="64"/>
      <c r="ILG567" s="64"/>
      <c r="ILH567" s="64"/>
      <c r="ILI567" s="64"/>
      <c r="ILJ567" s="64"/>
      <c r="ILK567" s="64"/>
      <c r="ILL567" s="64"/>
      <c r="ILM567" s="64"/>
      <c r="ILN567" s="64"/>
      <c r="ILO567" s="64"/>
      <c r="ILP567" s="64"/>
      <c r="ILQ567" s="64"/>
      <c r="ILR567" s="64"/>
      <c r="ILS567" s="64"/>
      <c r="ILT567" s="64"/>
      <c r="ILU567" s="64"/>
      <c r="ILV567" s="64"/>
      <c r="ILW567" s="64"/>
      <c r="ILX567" s="64"/>
      <c r="ILY567" s="64"/>
      <c r="ILZ567" s="64"/>
      <c r="IMA567" s="64"/>
      <c r="IMB567" s="64"/>
      <c r="IMC567" s="64"/>
      <c r="IMD567" s="64"/>
      <c r="IME567" s="64"/>
      <c r="IMF567" s="64"/>
      <c r="IMG567" s="64"/>
      <c r="IMH567" s="64"/>
      <c r="IMI567" s="64"/>
      <c r="IMJ567" s="64"/>
      <c r="IMK567" s="64"/>
      <c r="IML567" s="64"/>
      <c r="IMM567" s="64"/>
      <c r="IMN567" s="64"/>
      <c r="IMO567" s="64"/>
      <c r="IMP567" s="64"/>
      <c r="IMQ567" s="64"/>
      <c r="IMR567" s="64"/>
      <c r="IMS567" s="64"/>
      <c r="IMT567" s="64"/>
      <c r="IMU567" s="64"/>
      <c r="IMV567" s="64"/>
      <c r="IMW567" s="64"/>
      <c r="IMX567" s="64"/>
      <c r="IMY567" s="64"/>
      <c r="IMZ567" s="64"/>
      <c r="INA567" s="64"/>
      <c r="INB567" s="64"/>
      <c r="INC567" s="64"/>
      <c r="IND567" s="64"/>
      <c r="INE567" s="64"/>
      <c r="INF567" s="64"/>
      <c r="ING567" s="64"/>
      <c r="INH567" s="64"/>
      <c r="INI567" s="64"/>
      <c r="INJ567" s="64"/>
      <c r="INK567" s="64"/>
      <c r="INL567" s="64"/>
      <c r="INM567" s="64"/>
      <c r="INN567" s="64"/>
      <c r="INO567" s="64"/>
      <c r="INP567" s="64"/>
      <c r="INQ567" s="64"/>
      <c r="INR567" s="64"/>
      <c r="INS567" s="64"/>
      <c r="INT567" s="64"/>
      <c r="INU567" s="64"/>
      <c r="INV567" s="64"/>
      <c r="INW567" s="64"/>
      <c r="INX567" s="64"/>
      <c r="INY567" s="64"/>
      <c r="INZ567" s="64"/>
      <c r="IOA567" s="64"/>
      <c r="IOB567" s="64"/>
      <c r="IOC567" s="64"/>
      <c r="IOD567" s="64"/>
      <c r="IOE567" s="64"/>
      <c r="IOF567" s="64"/>
      <c r="IOG567" s="64"/>
      <c r="IOH567" s="64"/>
      <c r="IOI567" s="64"/>
      <c r="IOJ567" s="64"/>
      <c r="IOK567" s="64"/>
      <c r="IOL567" s="64"/>
      <c r="IOM567" s="64"/>
      <c r="ION567" s="64"/>
      <c r="IOO567" s="64"/>
      <c r="IOP567" s="64"/>
      <c r="IOQ567" s="64"/>
      <c r="IOR567" s="64"/>
      <c r="IOS567" s="64"/>
      <c r="IOT567" s="64"/>
      <c r="IOU567" s="64"/>
      <c r="IOV567" s="64"/>
      <c r="IOW567" s="64"/>
      <c r="IOX567" s="64"/>
      <c r="IOY567" s="64"/>
      <c r="IOZ567" s="64"/>
      <c r="IPA567" s="64"/>
      <c r="IPB567" s="64"/>
      <c r="IPC567" s="64"/>
      <c r="IPD567" s="64"/>
      <c r="IPE567" s="64"/>
      <c r="IPF567" s="64"/>
      <c r="IPG567" s="64"/>
      <c r="IPH567" s="64"/>
      <c r="IPI567" s="64"/>
      <c r="IPJ567" s="64"/>
      <c r="IPK567" s="64"/>
      <c r="IPL567" s="64"/>
      <c r="IPM567" s="64"/>
      <c r="IPN567" s="64"/>
      <c r="IPO567" s="64"/>
      <c r="IPP567" s="64"/>
      <c r="IPQ567" s="64"/>
      <c r="IPR567" s="64"/>
      <c r="IPS567" s="64"/>
      <c r="IPT567" s="64"/>
      <c r="IPU567" s="64"/>
      <c r="IPV567" s="64"/>
      <c r="IPW567" s="64"/>
      <c r="IPX567" s="64"/>
      <c r="IPY567" s="64"/>
      <c r="IPZ567" s="64"/>
      <c r="IQA567" s="64"/>
      <c r="IQB567" s="64"/>
      <c r="IQC567" s="64"/>
      <c r="IQD567" s="64"/>
      <c r="IQE567" s="64"/>
      <c r="IQF567" s="64"/>
      <c r="IQG567" s="64"/>
      <c r="IQH567" s="64"/>
      <c r="IQI567" s="64"/>
      <c r="IQJ567" s="64"/>
      <c r="IQK567" s="64"/>
      <c r="IQL567" s="64"/>
      <c r="IQM567" s="64"/>
      <c r="IQN567" s="64"/>
      <c r="IQO567" s="64"/>
      <c r="IQP567" s="64"/>
      <c r="IQQ567" s="64"/>
      <c r="IQR567" s="64"/>
      <c r="IQS567" s="64"/>
      <c r="IQT567" s="64"/>
      <c r="IQU567" s="64"/>
      <c r="IQV567" s="64"/>
      <c r="IQW567" s="64"/>
      <c r="IQX567" s="64"/>
      <c r="IQY567" s="64"/>
      <c r="IQZ567" s="64"/>
      <c r="IRA567" s="64"/>
      <c r="IRB567" s="64"/>
      <c r="IRC567" s="64"/>
      <c r="IRD567" s="64"/>
      <c r="IRE567" s="64"/>
      <c r="IRF567" s="64"/>
      <c r="IRG567" s="64"/>
      <c r="IRH567" s="64"/>
      <c r="IRI567" s="64"/>
      <c r="IRJ567" s="64"/>
      <c r="IRK567" s="64"/>
      <c r="IRL567" s="64"/>
      <c r="IRM567" s="64"/>
      <c r="IRN567" s="64"/>
      <c r="IRO567" s="64"/>
      <c r="IRP567" s="64"/>
      <c r="IRQ567" s="64"/>
      <c r="IRR567" s="64"/>
      <c r="IRS567" s="64"/>
      <c r="IRT567" s="64"/>
      <c r="IRU567" s="64"/>
      <c r="IRV567" s="64"/>
      <c r="IRW567" s="64"/>
      <c r="IRX567" s="64"/>
      <c r="IRY567" s="64"/>
      <c r="IRZ567" s="64"/>
      <c r="ISA567" s="64"/>
      <c r="ISB567" s="64"/>
      <c r="ISC567" s="64"/>
      <c r="ISD567" s="64"/>
      <c r="ISE567" s="64"/>
      <c r="ISF567" s="64"/>
      <c r="ISG567" s="64"/>
      <c r="ISH567" s="64"/>
      <c r="ISI567" s="64"/>
      <c r="ISJ567" s="64"/>
      <c r="ISK567" s="64"/>
      <c r="ISL567" s="64"/>
      <c r="ISM567" s="64"/>
      <c r="ISN567" s="64"/>
      <c r="ISO567" s="64"/>
      <c r="ISP567" s="64"/>
      <c r="ISQ567" s="64"/>
      <c r="ISR567" s="64"/>
      <c r="ISS567" s="64"/>
      <c r="IST567" s="64"/>
      <c r="ISU567" s="64"/>
      <c r="ISV567" s="64"/>
      <c r="ISW567" s="64"/>
      <c r="ISX567" s="64"/>
      <c r="ISY567" s="64"/>
      <c r="ISZ567" s="64"/>
      <c r="ITA567" s="64"/>
      <c r="ITB567" s="64"/>
      <c r="ITC567" s="64"/>
      <c r="ITD567" s="64"/>
      <c r="ITE567" s="64"/>
      <c r="ITF567" s="64"/>
      <c r="ITG567" s="64"/>
      <c r="ITH567" s="64"/>
      <c r="ITI567" s="64"/>
      <c r="ITJ567" s="64"/>
      <c r="ITK567" s="64"/>
      <c r="ITL567" s="64"/>
      <c r="ITM567" s="64"/>
      <c r="ITN567" s="64"/>
      <c r="ITO567" s="64"/>
      <c r="ITP567" s="64"/>
      <c r="ITQ567" s="64"/>
      <c r="ITR567" s="64"/>
      <c r="ITS567" s="64"/>
      <c r="ITT567" s="64"/>
      <c r="ITU567" s="64"/>
      <c r="ITV567" s="64"/>
      <c r="ITW567" s="64"/>
      <c r="ITX567" s="64"/>
      <c r="ITY567" s="64"/>
      <c r="ITZ567" s="64"/>
      <c r="IUA567" s="64"/>
      <c r="IUB567" s="64"/>
      <c r="IUC567" s="64"/>
      <c r="IUD567" s="64"/>
      <c r="IUE567" s="64"/>
      <c r="IUF567" s="64"/>
      <c r="IUG567" s="64"/>
      <c r="IUH567" s="64"/>
      <c r="IUI567" s="64"/>
      <c r="IUJ567" s="64"/>
      <c r="IUK567" s="64"/>
      <c r="IUL567" s="64"/>
      <c r="IUM567" s="64"/>
      <c r="IUN567" s="64"/>
      <c r="IUO567" s="64"/>
      <c r="IUP567" s="64"/>
      <c r="IUQ567" s="64"/>
      <c r="IUR567" s="64"/>
      <c r="IUS567" s="64"/>
      <c r="IUT567" s="64"/>
      <c r="IUU567" s="64"/>
      <c r="IUV567" s="64"/>
      <c r="IUW567" s="64"/>
      <c r="IUX567" s="64"/>
      <c r="IUY567" s="64"/>
      <c r="IUZ567" s="64"/>
      <c r="IVA567" s="64"/>
      <c r="IVB567" s="64"/>
      <c r="IVC567" s="64"/>
      <c r="IVD567" s="64"/>
      <c r="IVE567" s="64"/>
      <c r="IVF567" s="64"/>
      <c r="IVG567" s="64"/>
      <c r="IVH567" s="64"/>
      <c r="IVI567" s="64"/>
      <c r="IVJ567" s="64"/>
      <c r="IVK567" s="64"/>
      <c r="IVL567" s="64"/>
      <c r="IVM567" s="64"/>
      <c r="IVN567" s="64"/>
      <c r="IVO567" s="64"/>
      <c r="IVP567" s="64"/>
      <c r="IVQ567" s="64"/>
      <c r="IVR567" s="64"/>
      <c r="IVS567" s="64"/>
      <c r="IVT567" s="64"/>
      <c r="IVU567" s="64"/>
      <c r="IVV567" s="64"/>
      <c r="IVW567" s="64"/>
      <c r="IVX567" s="64"/>
      <c r="IVY567" s="64"/>
      <c r="IVZ567" s="64"/>
      <c r="IWA567" s="64"/>
      <c r="IWB567" s="64"/>
      <c r="IWC567" s="64"/>
      <c r="IWD567" s="64"/>
      <c r="IWE567" s="64"/>
      <c r="IWF567" s="64"/>
      <c r="IWG567" s="64"/>
      <c r="IWH567" s="64"/>
      <c r="IWI567" s="64"/>
      <c r="IWJ567" s="64"/>
      <c r="IWK567" s="64"/>
      <c r="IWL567" s="64"/>
      <c r="IWM567" s="64"/>
      <c r="IWN567" s="64"/>
      <c r="IWO567" s="64"/>
      <c r="IWP567" s="64"/>
      <c r="IWQ567" s="64"/>
      <c r="IWR567" s="64"/>
      <c r="IWS567" s="64"/>
      <c r="IWT567" s="64"/>
      <c r="IWU567" s="64"/>
      <c r="IWV567" s="64"/>
      <c r="IWW567" s="64"/>
      <c r="IWX567" s="64"/>
      <c r="IWY567" s="64"/>
      <c r="IWZ567" s="64"/>
      <c r="IXA567" s="64"/>
      <c r="IXB567" s="64"/>
      <c r="IXC567" s="64"/>
      <c r="IXD567" s="64"/>
      <c r="IXE567" s="64"/>
      <c r="IXF567" s="64"/>
      <c r="IXG567" s="64"/>
      <c r="IXH567" s="64"/>
      <c r="IXI567" s="64"/>
      <c r="IXJ567" s="64"/>
      <c r="IXK567" s="64"/>
      <c r="IXL567" s="64"/>
      <c r="IXM567" s="64"/>
      <c r="IXN567" s="64"/>
      <c r="IXO567" s="64"/>
      <c r="IXP567" s="64"/>
      <c r="IXQ567" s="64"/>
      <c r="IXR567" s="64"/>
      <c r="IXS567" s="64"/>
      <c r="IXT567" s="64"/>
      <c r="IXU567" s="64"/>
      <c r="IXV567" s="64"/>
      <c r="IXW567" s="64"/>
      <c r="IXX567" s="64"/>
      <c r="IXY567" s="64"/>
      <c r="IXZ567" s="64"/>
      <c r="IYA567" s="64"/>
      <c r="IYB567" s="64"/>
      <c r="IYC567" s="64"/>
      <c r="IYD567" s="64"/>
      <c r="IYE567" s="64"/>
      <c r="IYF567" s="64"/>
      <c r="IYG567" s="64"/>
      <c r="IYH567" s="64"/>
      <c r="IYI567" s="64"/>
      <c r="IYJ567" s="64"/>
      <c r="IYK567" s="64"/>
      <c r="IYL567" s="64"/>
      <c r="IYM567" s="64"/>
      <c r="IYN567" s="64"/>
      <c r="IYO567" s="64"/>
      <c r="IYP567" s="64"/>
      <c r="IYQ567" s="64"/>
      <c r="IYR567" s="64"/>
      <c r="IYS567" s="64"/>
      <c r="IYT567" s="64"/>
      <c r="IYU567" s="64"/>
      <c r="IYV567" s="64"/>
      <c r="IYW567" s="64"/>
      <c r="IYX567" s="64"/>
      <c r="IYY567" s="64"/>
      <c r="IYZ567" s="64"/>
      <c r="IZA567" s="64"/>
      <c r="IZB567" s="64"/>
      <c r="IZC567" s="64"/>
      <c r="IZD567" s="64"/>
      <c r="IZE567" s="64"/>
      <c r="IZF567" s="64"/>
      <c r="IZG567" s="64"/>
      <c r="IZH567" s="64"/>
      <c r="IZI567" s="64"/>
      <c r="IZJ567" s="64"/>
      <c r="IZK567" s="64"/>
      <c r="IZL567" s="64"/>
      <c r="IZM567" s="64"/>
      <c r="IZN567" s="64"/>
      <c r="IZO567" s="64"/>
      <c r="IZP567" s="64"/>
      <c r="IZQ567" s="64"/>
      <c r="IZR567" s="64"/>
      <c r="IZS567" s="64"/>
      <c r="IZT567" s="64"/>
      <c r="IZU567" s="64"/>
      <c r="IZV567" s="64"/>
      <c r="IZW567" s="64"/>
      <c r="IZX567" s="64"/>
      <c r="IZY567" s="64"/>
      <c r="IZZ567" s="64"/>
      <c r="JAA567" s="64"/>
      <c r="JAB567" s="64"/>
      <c r="JAC567" s="64"/>
      <c r="JAD567" s="64"/>
      <c r="JAE567" s="64"/>
      <c r="JAF567" s="64"/>
      <c r="JAG567" s="64"/>
      <c r="JAH567" s="64"/>
      <c r="JAI567" s="64"/>
      <c r="JAJ567" s="64"/>
      <c r="JAK567" s="64"/>
      <c r="JAL567" s="64"/>
      <c r="JAM567" s="64"/>
      <c r="JAN567" s="64"/>
      <c r="JAO567" s="64"/>
      <c r="JAP567" s="64"/>
      <c r="JAQ567" s="64"/>
      <c r="JAR567" s="64"/>
      <c r="JAS567" s="64"/>
      <c r="JAT567" s="64"/>
      <c r="JAU567" s="64"/>
      <c r="JAV567" s="64"/>
      <c r="JAW567" s="64"/>
      <c r="JAX567" s="64"/>
      <c r="JAY567" s="64"/>
      <c r="JAZ567" s="64"/>
      <c r="JBA567" s="64"/>
      <c r="JBB567" s="64"/>
      <c r="JBC567" s="64"/>
      <c r="JBD567" s="64"/>
      <c r="JBE567" s="64"/>
      <c r="JBF567" s="64"/>
      <c r="JBG567" s="64"/>
      <c r="JBH567" s="64"/>
      <c r="JBI567" s="64"/>
      <c r="JBJ567" s="64"/>
      <c r="JBK567" s="64"/>
      <c r="JBL567" s="64"/>
      <c r="JBM567" s="64"/>
      <c r="JBN567" s="64"/>
      <c r="JBO567" s="64"/>
      <c r="JBP567" s="64"/>
      <c r="JBQ567" s="64"/>
      <c r="JBR567" s="64"/>
      <c r="JBS567" s="64"/>
      <c r="JBT567" s="64"/>
      <c r="JBU567" s="64"/>
      <c r="JBV567" s="64"/>
      <c r="JBW567" s="64"/>
      <c r="JBX567" s="64"/>
      <c r="JBY567" s="64"/>
      <c r="JBZ567" s="64"/>
      <c r="JCA567" s="64"/>
      <c r="JCB567" s="64"/>
      <c r="JCC567" s="64"/>
      <c r="JCD567" s="64"/>
      <c r="JCE567" s="64"/>
      <c r="JCF567" s="64"/>
      <c r="JCG567" s="64"/>
      <c r="JCH567" s="64"/>
      <c r="JCI567" s="64"/>
      <c r="JCJ567" s="64"/>
      <c r="JCK567" s="64"/>
      <c r="JCL567" s="64"/>
      <c r="JCM567" s="64"/>
      <c r="JCN567" s="64"/>
      <c r="JCO567" s="64"/>
      <c r="JCP567" s="64"/>
      <c r="JCQ567" s="64"/>
      <c r="JCR567" s="64"/>
      <c r="JCS567" s="64"/>
      <c r="JCT567" s="64"/>
      <c r="JCU567" s="64"/>
      <c r="JCV567" s="64"/>
      <c r="JCW567" s="64"/>
      <c r="JCX567" s="64"/>
      <c r="JCY567" s="64"/>
      <c r="JCZ567" s="64"/>
      <c r="JDA567" s="64"/>
      <c r="JDB567" s="64"/>
      <c r="JDC567" s="64"/>
      <c r="JDD567" s="64"/>
      <c r="JDE567" s="64"/>
      <c r="JDF567" s="64"/>
      <c r="JDG567" s="64"/>
      <c r="JDH567" s="64"/>
      <c r="JDI567" s="64"/>
      <c r="JDJ567" s="64"/>
      <c r="JDK567" s="64"/>
      <c r="JDL567" s="64"/>
      <c r="JDM567" s="64"/>
      <c r="JDN567" s="64"/>
      <c r="JDO567" s="64"/>
      <c r="JDP567" s="64"/>
      <c r="JDQ567" s="64"/>
      <c r="JDR567" s="64"/>
      <c r="JDS567" s="64"/>
      <c r="JDT567" s="64"/>
      <c r="JDU567" s="64"/>
      <c r="JDV567" s="64"/>
      <c r="JDW567" s="64"/>
      <c r="JDX567" s="64"/>
      <c r="JDY567" s="64"/>
      <c r="JDZ567" s="64"/>
      <c r="JEA567" s="64"/>
      <c r="JEB567" s="64"/>
      <c r="JEC567" s="64"/>
      <c r="JED567" s="64"/>
      <c r="JEE567" s="64"/>
      <c r="JEF567" s="64"/>
      <c r="JEG567" s="64"/>
      <c r="JEH567" s="64"/>
      <c r="JEI567" s="64"/>
      <c r="JEJ567" s="64"/>
      <c r="JEK567" s="64"/>
      <c r="JEL567" s="64"/>
      <c r="JEM567" s="64"/>
      <c r="JEN567" s="64"/>
      <c r="JEO567" s="64"/>
      <c r="JEP567" s="64"/>
      <c r="JEQ567" s="64"/>
      <c r="JER567" s="64"/>
      <c r="JES567" s="64"/>
      <c r="JET567" s="64"/>
      <c r="JEU567" s="64"/>
      <c r="JEV567" s="64"/>
      <c r="JEW567" s="64"/>
      <c r="JEX567" s="64"/>
      <c r="JEY567" s="64"/>
      <c r="JEZ567" s="64"/>
      <c r="JFA567" s="64"/>
      <c r="JFB567" s="64"/>
      <c r="JFC567" s="64"/>
      <c r="JFD567" s="64"/>
      <c r="JFE567" s="64"/>
      <c r="JFF567" s="64"/>
      <c r="JFG567" s="64"/>
      <c r="JFH567" s="64"/>
      <c r="JFI567" s="64"/>
      <c r="JFJ567" s="64"/>
      <c r="JFK567" s="64"/>
      <c r="JFL567" s="64"/>
      <c r="JFM567" s="64"/>
      <c r="JFN567" s="64"/>
      <c r="JFO567" s="64"/>
      <c r="JFP567" s="64"/>
      <c r="JFQ567" s="64"/>
      <c r="JFR567" s="64"/>
      <c r="JFS567" s="64"/>
      <c r="JFT567" s="64"/>
      <c r="JFU567" s="64"/>
      <c r="JFV567" s="64"/>
      <c r="JFW567" s="64"/>
      <c r="JFX567" s="64"/>
      <c r="JFY567" s="64"/>
      <c r="JFZ567" s="64"/>
      <c r="JGA567" s="64"/>
      <c r="JGB567" s="64"/>
      <c r="JGC567" s="64"/>
      <c r="JGD567" s="64"/>
      <c r="JGE567" s="64"/>
      <c r="JGF567" s="64"/>
      <c r="JGG567" s="64"/>
      <c r="JGH567" s="64"/>
      <c r="JGI567" s="64"/>
      <c r="JGJ567" s="64"/>
      <c r="JGK567" s="64"/>
      <c r="JGL567" s="64"/>
      <c r="JGM567" s="64"/>
      <c r="JGN567" s="64"/>
      <c r="JGO567" s="64"/>
      <c r="JGP567" s="64"/>
      <c r="JGQ567" s="64"/>
      <c r="JGR567" s="64"/>
      <c r="JGS567" s="64"/>
      <c r="JGT567" s="64"/>
      <c r="JGU567" s="64"/>
      <c r="JGV567" s="64"/>
      <c r="JGW567" s="64"/>
      <c r="JGX567" s="64"/>
      <c r="JGY567" s="64"/>
      <c r="JGZ567" s="64"/>
      <c r="JHA567" s="64"/>
      <c r="JHB567" s="64"/>
      <c r="JHC567" s="64"/>
      <c r="JHD567" s="64"/>
      <c r="JHE567" s="64"/>
      <c r="JHF567" s="64"/>
      <c r="JHG567" s="64"/>
      <c r="JHH567" s="64"/>
      <c r="JHI567" s="64"/>
      <c r="JHJ567" s="64"/>
      <c r="JHK567" s="64"/>
      <c r="JHL567" s="64"/>
      <c r="JHM567" s="64"/>
      <c r="JHN567" s="64"/>
      <c r="JHO567" s="64"/>
      <c r="JHP567" s="64"/>
      <c r="JHQ567" s="64"/>
      <c r="JHR567" s="64"/>
      <c r="JHS567" s="64"/>
      <c r="JHT567" s="64"/>
      <c r="JHU567" s="64"/>
      <c r="JHV567" s="64"/>
      <c r="JHW567" s="64"/>
      <c r="JHX567" s="64"/>
      <c r="JHY567" s="64"/>
      <c r="JHZ567" s="64"/>
      <c r="JIA567" s="64"/>
      <c r="JIB567" s="64"/>
      <c r="JIC567" s="64"/>
      <c r="JID567" s="64"/>
      <c r="JIE567" s="64"/>
      <c r="JIF567" s="64"/>
      <c r="JIG567" s="64"/>
      <c r="JIH567" s="64"/>
      <c r="JII567" s="64"/>
      <c r="JIJ567" s="64"/>
      <c r="JIK567" s="64"/>
      <c r="JIL567" s="64"/>
      <c r="JIM567" s="64"/>
      <c r="JIN567" s="64"/>
      <c r="JIO567" s="64"/>
      <c r="JIP567" s="64"/>
      <c r="JIQ567" s="64"/>
      <c r="JIR567" s="64"/>
      <c r="JIS567" s="64"/>
      <c r="JIT567" s="64"/>
      <c r="JIU567" s="64"/>
      <c r="JIV567" s="64"/>
      <c r="JIW567" s="64"/>
      <c r="JIX567" s="64"/>
      <c r="JIY567" s="64"/>
      <c r="JIZ567" s="64"/>
      <c r="JJA567" s="64"/>
      <c r="JJB567" s="64"/>
      <c r="JJC567" s="64"/>
      <c r="JJD567" s="64"/>
      <c r="JJE567" s="64"/>
      <c r="JJF567" s="64"/>
      <c r="JJG567" s="64"/>
      <c r="JJH567" s="64"/>
      <c r="JJI567" s="64"/>
      <c r="JJJ567" s="64"/>
      <c r="JJK567" s="64"/>
      <c r="JJL567" s="64"/>
      <c r="JJM567" s="64"/>
      <c r="JJN567" s="64"/>
      <c r="JJO567" s="64"/>
      <c r="JJP567" s="64"/>
      <c r="JJQ567" s="64"/>
      <c r="JJR567" s="64"/>
      <c r="JJS567" s="64"/>
      <c r="JJT567" s="64"/>
      <c r="JJU567" s="64"/>
      <c r="JJV567" s="64"/>
      <c r="JJW567" s="64"/>
      <c r="JJX567" s="64"/>
      <c r="JJY567" s="64"/>
      <c r="JJZ567" s="64"/>
      <c r="JKA567" s="64"/>
      <c r="JKB567" s="64"/>
      <c r="JKC567" s="64"/>
      <c r="JKD567" s="64"/>
      <c r="JKE567" s="64"/>
      <c r="JKF567" s="64"/>
      <c r="JKG567" s="64"/>
      <c r="JKH567" s="64"/>
      <c r="JKI567" s="64"/>
      <c r="JKJ567" s="64"/>
      <c r="JKK567" s="64"/>
      <c r="JKL567" s="64"/>
      <c r="JKM567" s="64"/>
      <c r="JKN567" s="64"/>
      <c r="JKO567" s="64"/>
      <c r="JKP567" s="64"/>
      <c r="JKQ567" s="64"/>
      <c r="JKR567" s="64"/>
      <c r="JKS567" s="64"/>
      <c r="JKT567" s="64"/>
      <c r="JKU567" s="64"/>
      <c r="JKV567" s="64"/>
      <c r="JKW567" s="64"/>
      <c r="JKX567" s="64"/>
      <c r="JKY567" s="64"/>
      <c r="JKZ567" s="64"/>
      <c r="JLA567" s="64"/>
      <c r="JLB567" s="64"/>
      <c r="JLC567" s="64"/>
      <c r="JLD567" s="64"/>
      <c r="JLE567" s="64"/>
      <c r="JLF567" s="64"/>
      <c r="JLG567" s="64"/>
      <c r="JLH567" s="64"/>
      <c r="JLI567" s="64"/>
      <c r="JLJ567" s="64"/>
      <c r="JLK567" s="64"/>
      <c r="JLL567" s="64"/>
      <c r="JLM567" s="64"/>
      <c r="JLN567" s="64"/>
      <c r="JLO567" s="64"/>
      <c r="JLP567" s="64"/>
      <c r="JLQ567" s="64"/>
      <c r="JLR567" s="64"/>
      <c r="JLS567" s="64"/>
      <c r="JLT567" s="64"/>
      <c r="JLU567" s="64"/>
      <c r="JLV567" s="64"/>
      <c r="JLW567" s="64"/>
      <c r="JLX567" s="64"/>
      <c r="JLY567" s="64"/>
      <c r="JLZ567" s="64"/>
      <c r="JMA567" s="64"/>
      <c r="JMB567" s="64"/>
      <c r="JMC567" s="64"/>
      <c r="JMD567" s="64"/>
      <c r="JME567" s="64"/>
      <c r="JMF567" s="64"/>
      <c r="JMG567" s="64"/>
      <c r="JMH567" s="64"/>
      <c r="JMI567" s="64"/>
      <c r="JMJ567" s="64"/>
      <c r="JMK567" s="64"/>
      <c r="JML567" s="64"/>
      <c r="JMM567" s="64"/>
      <c r="JMN567" s="64"/>
      <c r="JMO567" s="64"/>
      <c r="JMP567" s="64"/>
      <c r="JMQ567" s="64"/>
      <c r="JMR567" s="64"/>
      <c r="JMS567" s="64"/>
      <c r="JMT567" s="64"/>
      <c r="JMU567" s="64"/>
      <c r="JMV567" s="64"/>
      <c r="JMW567" s="64"/>
      <c r="JMX567" s="64"/>
      <c r="JMY567" s="64"/>
      <c r="JMZ567" s="64"/>
      <c r="JNA567" s="64"/>
      <c r="JNB567" s="64"/>
      <c r="JNC567" s="64"/>
      <c r="JND567" s="64"/>
      <c r="JNE567" s="64"/>
      <c r="JNF567" s="64"/>
      <c r="JNG567" s="64"/>
      <c r="JNH567" s="64"/>
      <c r="JNI567" s="64"/>
      <c r="JNJ567" s="64"/>
      <c r="JNK567" s="64"/>
      <c r="JNL567" s="64"/>
      <c r="JNM567" s="64"/>
      <c r="JNN567" s="64"/>
      <c r="JNO567" s="64"/>
      <c r="JNP567" s="64"/>
      <c r="JNQ567" s="64"/>
      <c r="JNR567" s="64"/>
      <c r="JNS567" s="64"/>
      <c r="JNT567" s="64"/>
      <c r="JNU567" s="64"/>
      <c r="JNV567" s="64"/>
      <c r="JNW567" s="64"/>
      <c r="JNX567" s="64"/>
      <c r="JNY567" s="64"/>
      <c r="JNZ567" s="64"/>
      <c r="JOA567" s="64"/>
      <c r="JOB567" s="64"/>
      <c r="JOC567" s="64"/>
      <c r="JOD567" s="64"/>
      <c r="JOE567" s="64"/>
      <c r="JOF567" s="64"/>
      <c r="JOG567" s="64"/>
      <c r="JOH567" s="64"/>
      <c r="JOI567" s="64"/>
      <c r="JOJ567" s="64"/>
      <c r="JOK567" s="64"/>
      <c r="JOL567" s="64"/>
      <c r="JOM567" s="64"/>
      <c r="JON567" s="64"/>
      <c r="JOO567" s="64"/>
      <c r="JOP567" s="64"/>
      <c r="JOQ567" s="64"/>
      <c r="JOR567" s="64"/>
      <c r="JOS567" s="64"/>
      <c r="JOT567" s="64"/>
      <c r="JOU567" s="64"/>
      <c r="JOV567" s="64"/>
      <c r="JOW567" s="64"/>
      <c r="JOX567" s="64"/>
      <c r="JOY567" s="64"/>
      <c r="JOZ567" s="64"/>
      <c r="JPA567" s="64"/>
      <c r="JPB567" s="64"/>
      <c r="JPC567" s="64"/>
      <c r="JPD567" s="64"/>
      <c r="JPE567" s="64"/>
      <c r="JPF567" s="64"/>
      <c r="JPG567" s="64"/>
      <c r="JPH567" s="64"/>
      <c r="JPI567" s="64"/>
      <c r="JPJ567" s="64"/>
      <c r="JPK567" s="64"/>
      <c r="JPL567" s="64"/>
      <c r="JPM567" s="64"/>
      <c r="JPN567" s="64"/>
      <c r="JPO567" s="64"/>
      <c r="JPP567" s="64"/>
      <c r="JPQ567" s="64"/>
      <c r="JPR567" s="64"/>
      <c r="JPS567" s="64"/>
      <c r="JPT567" s="64"/>
      <c r="JPU567" s="64"/>
      <c r="JPV567" s="64"/>
      <c r="JPW567" s="64"/>
      <c r="JPX567" s="64"/>
      <c r="JPY567" s="64"/>
      <c r="JPZ567" s="64"/>
      <c r="JQA567" s="64"/>
      <c r="JQB567" s="64"/>
      <c r="JQC567" s="64"/>
      <c r="JQD567" s="64"/>
      <c r="JQE567" s="64"/>
      <c r="JQF567" s="64"/>
      <c r="JQG567" s="64"/>
      <c r="JQH567" s="64"/>
      <c r="JQI567" s="64"/>
      <c r="JQJ567" s="64"/>
      <c r="JQK567" s="64"/>
      <c r="JQL567" s="64"/>
      <c r="JQM567" s="64"/>
      <c r="JQN567" s="64"/>
      <c r="JQO567" s="64"/>
      <c r="JQP567" s="64"/>
      <c r="JQQ567" s="64"/>
      <c r="JQR567" s="64"/>
      <c r="JQS567" s="64"/>
      <c r="JQT567" s="64"/>
      <c r="JQU567" s="64"/>
      <c r="JQV567" s="64"/>
      <c r="JQW567" s="64"/>
      <c r="JQX567" s="64"/>
      <c r="JQY567" s="64"/>
      <c r="JQZ567" s="64"/>
      <c r="JRA567" s="64"/>
      <c r="JRB567" s="64"/>
      <c r="JRC567" s="64"/>
      <c r="JRD567" s="64"/>
      <c r="JRE567" s="64"/>
      <c r="JRF567" s="64"/>
      <c r="JRG567" s="64"/>
      <c r="JRH567" s="64"/>
      <c r="JRI567" s="64"/>
      <c r="JRJ567" s="64"/>
      <c r="JRK567" s="64"/>
      <c r="JRL567" s="64"/>
      <c r="JRM567" s="64"/>
      <c r="JRN567" s="64"/>
      <c r="JRO567" s="64"/>
      <c r="JRP567" s="64"/>
      <c r="JRQ567" s="64"/>
      <c r="JRR567" s="64"/>
      <c r="JRS567" s="64"/>
      <c r="JRT567" s="64"/>
      <c r="JRU567" s="64"/>
      <c r="JRV567" s="64"/>
      <c r="JRW567" s="64"/>
      <c r="JRX567" s="64"/>
      <c r="JRY567" s="64"/>
      <c r="JRZ567" s="64"/>
      <c r="JSA567" s="64"/>
      <c r="JSB567" s="64"/>
      <c r="JSC567" s="64"/>
      <c r="JSD567" s="64"/>
      <c r="JSE567" s="64"/>
      <c r="JSF567" s="64"/>
      <c r="JSG567" s="64"/>
      <c r="JSH567" s="64"/>
      <c r="JSI567" s="64"/>
      <c r="JSJ567" s="64"/>
      <c r="JSK567" s="64"/>
      <c r="JSL567" s="64"/>
      <c r="JSM567" s="64"/>
      <c r="JSN567" s="64"/>
      <c r="JSO567" s="64"/>
      <c r="JSP567" s="64"/>
      <c r="JSQ567" s="64"/>
      <c r="JSR567" s="64"/>
      <c r="JSS567" s="64"/>
      <c r="JST567" s="64"/>
      <c r="JSU567" s="64"/>
      <c r="JSV567" s="64"/>
      <c r="JSW567" s="64"/>
      <c r="JSX567" s="64"/>
      <c r="JSY567" s="64"/>
      <c r="JSZ567" s="64"/>
      <c r="JTA567" s="64"/>
      <c r="JTB567" s="64"/>
      <c r="JTC567" s="64"/>
      <c r="JTD567" s="64"/>
      <c r="JTE567" s="64"/>
      <c r="JTF567" s="64"/>
      <c r="JTG567" s="64"/>
      <c r="JTH567" s="64"/>
      <c r="JTI567" s="64"/>
      <c r="JTJ567" s="64"/>
      <c r="JTK567" s="64"/>
      <c r="JTL567" s="64"/>
      <c r="JTM567" s="64"/>
      <c r="JTN567" s="64"/>
      <c r="JTO567" s="64"/>
      <c r="JTP567" s="64"/>
      <c r="JTQ567" s="64"/>
      <c r="JTR567" s="64"/>
      <c r="JTS567" s="64"/>
      <c r="JTT567" s="64"/>
      <c r="JTU567" s="64"/>
      <c r="JTV567" s="64"/>
      <c r="JTW567" s="64"/>
      <c r="JTX567" s="64"/>
      <c r="JTY567" s="64"/>
      <c r="JTZ567" s="64"/>
      <c r="JUA567" s="64"/>
      <c r="JUB567" s="64"/>
      <c r="JUC567" s="64"/>
      <c r="JUD567" s="64"/>
      <c r="JUE567" s="64"/>
      <c r="JUF567" s="64"/>
      <c r="JUG567" s="64"/>
      <c r="JUH567" s="64"/>
      <c r="JUI567" s="64"/>
      <c r="JUJ567" s="64"/>
      <c r="JUK567" s="64"/>
      <c r="JUL567" s="64"/>
      <c r="JUM567" s="64"/>
      <c r="JUN567" s="64"/>
      <c r="JUO567" s="64"/>
      <c r="JUP567" s="64"/>
      <c r="JUQ567" s="64"/>
      <c r="JUR567" s="64"/>
      <c r="JUS567" s="64"/>
      <c r="JUT567" s="64"/>
      <c r="JUU567" s="64"/>
      <c r="JUV567" s="64"/>
      <c r="JUW567" s="64"/>
      <c r="JUX567" s="64"/>
      <c r="JUY567" s="64"/>
      <c r="JUZ567" s="64"/>
      <c r="JVA567" s="64"/>
      <c r="JVB567" s="64"/>
      <c r="JVC567" s="64"/>
      <c r="JVD567" s="64"/>
      <c r="JVE567" s="64"/>
      <c r="JVF567" s="64"/>
      <c r="JVG567" s="64"/>
      <c r="JVH567" s="64"/>
      <c r="JVI567" s="64"/>
      <c r="JVJ567" s="64"/>
      <c r="JVK567" s="64"/>
      <c r="JVL567" s="64"/>
      <c r="JVM567" s="64"/>
      <c r="JVN567" s="64"/>
      <c r="JVO567" s="64"/>
      <c r="JVP567" s="64"/>
      <c r="JVQ567" s="64"/>
      <c r="JVR567" s="64"/>
      <c r="JVS567" s="64"/>
      <c r="JVT567" s="64"/>
      <c r="JVU567" s="64"/>
      <c r="JVV567" s="64"/>
      <c r="JVW567" s="64"/>
      <c r="JVX567" s="64"/>
      <c r="JVY567" s="64"/>
      <c r="JVZ567" s="64"/>
      <c r="JWA567" s="64"/>
      <c r="JWB567" s="64"/>
      <c r="JWC567" s="64"/>
      <c r="JWD567" s="64"/>
      <c r="JWE567" s="64"/>
      <c r="JWF567" s="64"/>
      <c r="JWG567" s="64"/>
      <c r="JWH567" s="64"/>
      <c r="JWI567" s="64"/>
      <c r="JWJ567" s="64"/>
      <c r="JWK567" s="64"/>
      <c r="JWL567" s="64"/>
      <c r="JWM567" s="64"/>
      <c r="JWN567" s="64"/>
      <c r="JWO567" s="64"/>
      <c r="JWP567" s="64"/>
      <c r="JWQ567" s="64"/>
      <c r="JWR567" s="64"/>
      <c r="JWS567" s="64"/>
      <c r="JWT567" s="64"/>
      <c r="JWU567" s="64"/>
      <c r="JWV567" s="64"/>
      <c r="JWW567" s="64"/>
      <c r="JWX567" s="64"/>
      <c r="JWY567" s="64"/>
      <c r="JWZ567" s="64"/>
      <c r="JXA567" s="64"/>
      <c r="JXB567" s="64"/>
      <c r="JXC567" s="64"/>
      <c r="JXD567" s="64"/>
      <c r="JXE567" s="64"/>
      <c r="JXF567" s="64"/>
      <c r="JXG567" s="64"/>
      <c r="JXH567" s="64"/>
      <c r="JXI567" s="64"/>
      <c r="JXJ567" s="64"/>
      <c r="JXK567" s="64"/>
      <c r="JXL567" s="64"/>
      <c r="JXM567" s="64"/>
      <c r="JXN567" s="64"/>
      <c r="JXO567" s="64"/>
      <c r="JXP567" s="64"/>
      <c r="JXQ567" s="64"/>
      <c r="JXR567" s="64"/>
      <c r="JXS567" s="64"/>
      <c r="JXT567" s="64"/>
      <c r="JXU567" s="64"/>
      <c r="JXV567" s="64"/>
      <c r="JXW567" s="64"/>
      <c r="JXX567" s="64"/>
      <c r="JXY567" s="64"/>
      <c r="JXZ567" s="64"/>
      <c r="JYA567" s="64"/>
      <c r="JYB567" s="64"/>
      <c r="JYC567" s="64"/>
      <c r="JYD567" s="64"/>
      <c r="JYE567" s="64"/>
      <c r="JYF567" s="64"/>
      <c r="JYG567" s="64"/>
      <c r="JYH567" s="64"/>
      <c r="JYI567" s="64"/>
      <c r="JYJ567" s="64"/>
      <c r="JYK567" s="64"/>
      <c r="JYL567" s="64"/>
      <c r="JYM567" s="64"/>
      <c r="JYN567" s="64"/>
      <c r="JYO567" s="64"/>
      <c r="JYP567" s="64"/>
      <c r="JYQ567" s="64"/>
      <c r="JYR567" s="64"/>
      <c r="JYS567" s="64"/>
      <c r="JYT567" s="64"/>
      <c r="JYU567" s="64"/>
      <c r="JYV567" s="64"/>
      <c r="JYW567" s="64"/>
      <c r="JYX567" s="64"/>
      <c r="JYY567" s="64"/>
      <c r="JYZ567" s="64"/>
      <c r="JZA567" s="64"/>
      <c r="JZB567" s="64"/>
      <c r="JZC567" s="64"/>
      <c r="JZD567" s="64"/>
      <c r="JZE567" s="64"/>
      <c r="JZF567" s="64"/>
      <c r="JZG567" s="64"/>
      <c r="JZH567" s="64"/>
      <c r="JZI567" s="64"/>
      <c r="JZJ567" s="64"/>
      <c r="JZK567" s="64"/>
      <c r="JZL567" s="64"/>
      <c r="JZM567" s="64"/>
      <c r="JZN567" s="64"/>
      <c r="JZO567" s="64"/>
      <c r="JZP567" s="64"/>
      <c r="JZQ567" s="64"/>
      <c r="JZR567" s="64"/>
      <c r="JZS567" s="64"/>
      <c r="JZT567" s="64"/>
      <c r="JZU567" s="64"/>
      <c r="JZV567" s="64"/>
      <c r="JZW567" s="64"/>
      <c r="JZX567" s="64"/>
      <c r="JZY567" s="64"/>
      <c r="JZZ567" s="64"/>
      <c r="KAA567" s="64"/>
      <c r="KAB567" s="64"/>
      <c r="KAC567" s="64"/>
      <c r="KAD567" s="64"/>
      <c r="KAE567" s="64"/>
      <c r="KAF567" s="64"/>
      <c r="KAG567" s="64"/>
      <c r="KAH567" s="64"/>
      <c r="KAI567" s="64"/>
      <c r="KAJ567" s="64"/>
      <c r="KAK567" s="64"/>
      <c r="KAL567" s="64"/>
      <c r="KAM567" s="64"/>
      <c r="KAN567" s="64"/>
      <c r="KAO567" s="64"/>
      <c r="KAP567" s="64"/>
      <c r="KAQ567" s="64"/>
      <c r="KAR567" s="64"/>
      <c r="KAS567" s="64"/>
      <c r="KAT567" s="64"/>
      <c r="KAU567" s="64"/>
      <c r="KAV567" s="64"/>
      <c r="KAW567" s="64"/>
      <c r="KAX567" s="64"/>
      <c r="KAY567" s="64"/>
      <c r="KAZ567" s="64"/>
      <c r="KBA567" s="64"/>
      <c r="KBB567" s="64"/>
      <c r="KBC567" s="64"/>
      <c r="KBD567" s="64"/>
      <c r="KBE567" s="64"/>
      <c r="KBF567" s="64"/>
      <c r="KBG567" s="64"/>
      <c r="KBH567" s="64"/>
      <c r="KBI567" s="64"/>
      <c r="KBJ567" s="64"/>
      <c r="KBK567" s="64"/>
      <c r="KBL567" s="64"/>
      <c r="KBM567" s="64"/>
      <c r="KBN567" s="64"/>
      <c r="KBO567" s="64"/>
      <c r="KBP567" s="64"/>
      <c r="KBQ567" s="64"/>
      <c r="KBR567" s="64"/>
      <c r="KBS567" s="64"/>
      <c r="KBT567" s="64"/>
      <c r="KBU567" s="64"/>
      <c r="KBV567" s="64"/>
      <c r="KBW567" s="64"/>
      <c r="KBX567" s="64"/>
      <c r="KBY567" s="64"/>
      <c r="KBZ567" s="64"/>
      <c r="KCA567" s="64"/>
      <c r="KCB567" s="64"/>
      <c r="KCC567" s="64"/>
      <c r="KCD567" s="64"/>
      <c r="KCE567" s="64"/>
      <c r="KCF567" s="64"/>
      <c r="KCG567" s="64"/>
      <c r="KCH567" s="64"/>
      <c r="KCI567" s="64"/>
      <c r="KCJ567" s="64"/>
      <c r="KCK567" s="64"/>
      <c r="KCL567" s="64"/>
      <c r="KCM567" s="64"/>
      <c r="KCN567" s="64"/>
      <c r="KCO567" s="64"/>
      <c r="KCP567" s="64"/>
      <c r="KCQ567" s="64"/>
      <c r="KCR567" s="64"/>
      <c r="KCS567" s="64"/>
      <c r="KCT567" s="64"/>
      <c r="KCU567" s="64"/>
      <c r="KCV567" s="64"/>
      <c r="KCW567" s="64"/>
      <c r="KCX567" s="64"/>
      <c r="KCY567" s="64"/>
      <c r="KCZ567" s="64"/>
      <c r="KDA567" s="64"/>
      <c r="KDB567" s="64"/>
      <c r="KDC567" s="64"/>
      <c r="KDD567" s="64"/>
      <c r="KDE567" s="64"/>
      <c r="KDF567" s="64"/>
      <c r="KDG567" s="64"/>
      <c r="KDH567" s="64"/>
      <c r="KDI567" s="64"/>
      <c r="KDJ567" s="64"/>
      <c r="KDK567" s="64"/>
      <c r="KDL567" s="64"/>
      <c r="KDM567" s="64"/>
      <c r="KDN567" s="64"/>
      <c r="KDO567" s="64"/>
      <c r="KDP567" s="64"/>
      <c r="KDQ567" s="64"/>
      <c r="KDR567" s="64"/>
      <c r="KDS567" s="64"/>
      <c r="KDT567" s="64"/>
      <c r="KDU567" s="64"/>
      <c r="KDV567" s="64"/>
      <c r="KDW567" s="64"/>
      <c r="KDX567" s="64"/>
      <c r="KDY567" s="64"/>
      <c r="KDZ567" s="64"/>
      <c r="KEA567" s="64"/>
      <c r="KEB567" s="64"/>
      <c r="KEC567" s="64"/>
      <c r="KED567" s="64"/>
      <c r="KEE567" s="64"/>
      <c r="KEF567" s="64"/>
      <c r="KEG567" s="64"/>
      <c r="KEH567" s="64"/>
      <c r="KEI567" s="64"/>
      <c r="KEJ567" s="64"/>
      <c r="KEK567" s="64"/>
      <c r="KEL567" s="64"/>
      <c r="KEM567" s="64"/>
      <c r="KEN567" s="64"/>
      <c r="KEO567" s="64"/>
      <c r="KEP567" s="64"/>
      <c r="KEQ567" s="64"/>
      <c r="KER567" s="64"/>
      <c r="KES567" s="64"/>
      <c r="KET567" s="64"/>
      <c r="KEU567" s="64"/>
      <c r="KEV567" s="64"/>
      <c r="KEW567" s="64"/>
      <c r="KEX567" s="64"/>
      <c r="KEY567" s="64"/>
      <c r="KEZ567" s="64"/>
      <c r="KFA567" s="64"/>
      <c r="KFB567" s="64"/>
      <c r="KFC567" s="64"/>
      <c r="KFD567" s="64"/>
      <c r="KFE567" s="64"/>
      <c r="KFF567" s="64"/>
      <c r="KFG567" s="64"/>
      <c r="KFH567" s="64"/>
      <c r="KFI567" s="64"/>
      <c r="KFJ567" s="64"/>
      <c r="KFK567" s="64"/>
      <c r="KFL567" s="64"/>
      <c r="KFM567" s="64"/>
      <c r="KFN567" s="64"/>
      <c r="KFO567" s="64"/>
      <c r="KFP567" s="64"/>
      <c r="KFQ567" s="64"/>
      <c r="KFR567" s="64"/>
      <c r="KFS567" s="64"/>
      <c r="KFT567" s="64"/>
      <c r="KFU567" s="64"/>
      <c r="KFV567" s="64"/>
      <c r="KFW567" s="64"/>
      <c r="KFX567" s="64"/>
      <c r="KFY567" s="64"/>
      <c r="KFZ567" s="64"/>
      <c r="KGA567" s="64"/>
      <c r="KGB567" s="64"/>
      <c r="KGC567" s="64"/>
      <c r="KGD567" s="64"/>
      <c r="KGE567" s="64"/>
      <c r="KGF567" s="64"/>
      <c r="KGG567" s="64"/>
      <c r="KGH567" s="64"/>
      <c r="KGI567" s="64"/>
      <c r="KGJ567" s="64"/>
      <c r="KGK567" s="64"/>
      <c r="KGL567" s="64"/>
      <c r="KGM567" s="64"/>
      <c r="KGN567" s="64"/>
      <c r="KGO567" s="64"/>
      <c r="KGP567" s="64"/>
      <c r="KGQ567" s="64"/>
      <c r="KGR567" s="64"/>
      <c r="KGS567" s="64"/>
      <c r="KGT567" s="64"/>
      <c r="KGU567" s="64"/>
      <c r="KGV567" s="64"/>
      <c r="KGW567" s="64"/>
      <c r="KGX567" s="64"/>
      <c r="KGY567" s="64"/>
      <c r="KGZ567" s="64"/>
      <c r="KHA567" s="64"/>
      <c r="KHB567" s="64"/>
      <c r="KHC567" s="64"/>
      <c r="KHD567" s="64"/>
      <c r="KHE567" s="64"/>
      <c r="KHF567" s="64"/>
      <c r="KHG567" s="64"/>
      <c r="KHH567" s="64"/>
      <c r="KHI567" s="64"/>
      <c r="KHJ567" s="64"/>
      <c r="KHK567" s="64"/>
      <c r="KHL567" s="64"/>
      <c r="KHM567" s="64"/>
      <c r="KHN567" s="64"/>
      <c r="KHO567" s="64"/>
      <c r="KHP567" s="64"/>
      <c r="KHQ567" s="64"/>
      <c r="KHR567" s="64"/>
      <c r="KHS567" s="64"/>
      <c r="KHT567" s="64"/>
      <c r="KHU567" s="64"/>
      <c r="KHV567" s="64"/>
      <c r="KHW567" s="64"/>
      <c r="KHX567" s="64"/>
      <c r="KHY567" s="64"/>
      <c r="KHZ567" s="64"/>
      <c r="KIA567" s="64"/>
      <c r="KIB567" s="64"/>
      <c r="KIC567" s="64"/>
      <c r="KID567" s="64"/>
      <c r="KIE567" s="64"/>
      <c r="KIF567" s="64"/>
      <c r="KIG567" s="64"/>
      <c r="KIH567" s="64"/>
      <c r="KII567" s="64"/>
      <c r="KIJ567" s="64"/>
      <c r="KIK567" s="64"/>
      <c r="KIL567" s="64"/>
      <c r="KIM567" s="64"/>
      <c r="KIN567" s="64"/>
      <c r="KIO567" s="64"/>
      <c r="KIP567" s="64"/>
      <c r="KIQ567" s="64"/>
      <c r="KIR567" s="64"/>
      <c r="KIS567" s="64"/>
      <c r="KIT567" s="64"/>
      <c r="KIU567" s="64"/>
      <c r="KIV567" s="64"/>
      <c r="KIW567" s="64"/>
      <c r="KIX567" s="64"/>
      <c r="KIY567" s="64"/>
      <c r="KIZ567" s="64"/>
      <c r="KJA567" s="64"/>
      <c r="KJB567" s="64"/>
      <c r="KJC567" s="64"/>
      <c r="KJD567" s="64"/>
      <c r="KJE567" s="64"/>
      <c r="KJF567" s="64"/>
      <c r="KJG567" s="64"/>
      <c r="KJH567" s="64"/>
      <c r="KJI567" s="64"/>
      <c r="KJJ567" s="64"/>
      <c r="KJK567" s="64"/>
      <c r="KJL567" s="64"/>
      <c r="KJM567" s="64"/>
      <c r="KJN567" s="64"/>
      <c r="KJO567" s="64"/>
      <c r="KJP567" s="64"/>
      <c r="KJQ567" s="64"/>
      <c r="KJR567" s="64"/>
      <c r="KJS567" s="64"/>
      <c r="KJT567" s="64"/>
      <c r="KJU567" s="64"/>
      <c r="KJV567" s="64"/>
      <c r="KJW567" s="64"/>
      <c r="KJX567" s="64"/>
      <c r="KJY567" s="64"/>
      <c r="KJZ567" s="64"/>
      <c r="KKA567" s="64"/>
      <c r="KKB567" s="64"/>
      <c r="KKC567" s="64"/>
      <c r="KKD567" s="64"/>
      <c r="KKE567" s="64"/>
      <c r="KKF567" s="64"/>
      <c r="KKG567" s="64"/>
      <c r="KKH567" s="64"/>
      <c r="KKI567" s="64"/>
      <c r="KKJ567" s="64"/>
      <c r="KKK567" s="64"/>
      <c r="KKL567" s="64"/>
      <c r="KKM567" s="64"/>
      <c r="KKN567" s="64"/>
      <c r="KKO567" s="64"/>
      <c r="KKP567" s="64"/>
      <c r="KKQ567" s="64"/>
      <c r="KKR567" s="64"/>
      <c r="KKS567" s="64"/>
      <c r="KKT567" s="64"/>
      <c r="KKU567" s="64"/>
      <c r="KKV567" s="64"/>
      <c r="KKW567" s="64"/>
      <c r="KKX567" s="64"/>
      <c r="KKY567" s="64"/>
      <c r="KKZ567" s="64"/>
      <c r="KLA567" s="64"/>
      <c r="KLB567" s="64"/>
      <c r="KLC567" s="64"/>
      <c r="KLD567" s="64"/>
      <c r="KLE567" s="64"/>
      <c r="KLF567" s="64"/>
      <c r="KLG567" s="64"/>
      <c r="KLH567" s="64"/>
      <c r="KLI567" s="64"/>
      <c r="KLJ567" s="64"/>
      <c r="KLK567" s="64"/>
      <c r="KLL567" s="64"/>
      <c r="KLM567" s="64"/>
      <c r="KLN567" s="64"/>
      <c r="KLO567" s="64"/>
      <c r="KLP567" s="64"/>
      <c r="KLQ567" s="64"/>
      <c r="KLR567" s="64"/>
      <c r="KLS567" s="64"/>
      <c r="KLT567" s="64"/>
      <c r="KLU567" s="64"/>
      <c r="KLV567" s="64"/>
      <c r="KLW567" s="64"/>
      <c r="KLX567" s="64"/>
      <c r="KLY567" s="64"/>
      <c r="KLZ567" s="64"/>
      <c r="KMA567" s="64"/>
      <c r="KMB567" s="64"/>
      <c r="KMC567" s="64"/>
      <c r="KMD567" s="64"/>
      <c r="KME567" s="64"/>
      <c r="KMF567" s="64"/>
      <c r="KMG567" s="64"/>
      <c r="KMH567" s="64"/>
      <c r="KMI567" s="64"/>
      <c r="KMJ567" s="64"/>
      <c r="KMK567" s="64"/>
      <c r="KML567" s="64"/>
      <c r="KMM567" s="64"/>
      <c r="KMN567" s="64"/>
      <c r="KMO567" s="64"/>
      <c r="KMP567" s="64"/>
      <c r="KMQ567" s="64"/>
      <c r="KMR567" s="64"/>
      <c r="KMS567" s="64"/>
      <c r="KMT567" s="64"/>
      <c r="KMU567" s="64"/>
      <c r="KMV567" s="64"/>
      <c r="KMW567" s="64"/>
      <c r="KMX567" s="64"/>
      <c r="KMY567" s="64"/>
      <c r="KMZ567" s="64"/>
      <c r="KNA567" s="64"/>
      <c r="KNB567" s="64"/>
      <c r="KNC567" s="64"/>
      <c r="KND567" s="64"/>
      <c r="KNE567" s="64"/>
      <c r="KNF567" s="64"/>
      <c r="KNG567" s="64"/>
      <c r="KNH567" s="64"/>
      <c r="KNI567" s="64"/>
      <c r="KNJ567" s="64"/>
      <c r="KNK567" s="64"/>
      <c r="KNL567" s="64"/>
      <c r="KNM567" s="64"/>
      <c r="KNN567" s="64"/>
      <c r="KNO567" s="64"/>
      <c r="KNP567" s="64"/>
      <c r="KNQ567" s="64"/>
      <c r="KNR567" s="64"/>
      <c r="KNS567" s="64"/>
      <c r="KNT567" s="64"/>
      <c r="KNU567" s="64"/>
      <c r="KNV567" s="64"/>
      <c r="KNW567" s="64"/>
      <c r="KNX567" s="64"/>
      <c r="KNY567" s="64"/>
      <c r="KNZ567" s="64"/>
      <c r="KOA567" s="64"/>
      <c r="KOB567" s="64"/>
      <c r="KOC567" s="64"/>
      <c r="KOD567" s="64"/>
      <c r="KOE567" s="64"/>
      <c r="KOF567" s="64"/>
      <c r="KOG567" s="64"/>
      <c r="KOH567" s="64"/>
      <c r="KOI567" s="64"/>
      <c r="KOJ567" s="64"/>
      <c r="KOK567" s="64"/>
      <c r="KOL567" s="64"/>
      <c r="KOM567" s="64"/>
      <c r="KON567" s="64"/>
      <c r="KOO567" s="64"/>
      <c r="KOP567" s="64"/>
      <c r="KOQ567" s="64"/>
      <c r="KOR567" s="64"/>
      <c r="KOS567" s="64"/>
      <c r="KOT567" s="64"/>
      <c r="KOU567" s="64"/>
      <c r="KOV567" s="64"/>
      <c r="KOW567" s="64"/>
      <c r="KOX567" s="64"/>
      <c r="KOY567" s="64"/>
      <c r="KOZ567" s="64"/>
      <c r="KPA567" s="64"/>
      <c r="KPB567" s="64"/>
      <c r="KPC567" s="64"/>
      <c r="KPD567" s="64"/>
      <c r="KPE567" s="64"/>
      <c r="KPF567" s="64"/>
      <c r="KPG567" s="64"/>
      <c r="KPH567" s="64"/>
      <c r="KPI567" s="64"/>
      <c r="KPJ567" s="64"/>
      <c r="KPK567" s="64"/>
      <c r="KPL567" s="64"/>
      <c r="KPM567" s="64"/>
      <c r="KPN567" s="64"/>
      <c r="KPO567" s="64"/>
      <c r="KPP567" s="64"/>
      <c r="KPQ567" s="64"/>
      <c r="KPR567" s="64"/>
      <c r="KPS567" s="64"/>
      <c r="KPT567" s="64"/>
      <c r="KPU567" s="64"/>
      <c r="KPV567" s="64"/>
      <c r="KPW567" s="64"/>
      <c r="KPX567" s="64"/>
      <c r="KPY567" s="64"/>
      <c r="KPZ567" s="64"/>
      <c r="KQA567" s="64"/>
      <c r="KQB567" s="64"/>
      <c r="KQC567" s="64"/>
      <c r="KQD567" s="64"/>
      <c r="KQE567" s="64"/>
      <c r="KQF567" s="64"/>
      <c r="KQG567" s="64"/>
      <c r="KQH567" s="64"/>
      <c r="KQI567" s="64"/>
      <c r="KQJ567" s="64"/>
      <c r="KQK567" s="64"/>
      <c r="KQL567" s="64"/>
      <c r="KQM567" s="64"/>
      <c r="KQN567" s="64"/>
      <c r="KQO567" s="64"/>
      <c r="KQP567" s="64"/>
      <c r="KQQ567" s="64"/>
      <c r="KQR567" s="64"/>
      <c r="KQS567" s="64"/>
      <c r="KQT567" s="64"/>
      <c r="KQU567" s="64"/>
      <c r="KQV567" s="64"/>
      <c r="KQW567" s="64"/>
      <c r="KQX567" s="64"/>
      <c r="KQY567" s="64"/>
      <c r="KQZ567" s="64"/>
      <c r="KRA567" s="64"/>
      <c r="KRB567" s="64"/>
      <c r="KRC567" s="64"/>
      <c r="KRD567" s="64"/>
      <c r="KRE567" s="64"/>
      <c r="KRF567" s="64"/>
      <c r="KRG567" s="64"/>
      <c r="KRH567" s="64"/>
      <c r="KRI567" s="64"/>
      <c r="KRJ567" s="64"/>
      <c r="KRK567" s="64"/>
      <c r="KRL567" s="64"/>
      <c r="KRM567" s="64"/>
      <c r="KRN567" s="64"/>
      <c r="KRO567" s="64"/>
      <c r="KRP567" s="64"/>
      <c r="KRQ567" s="64"/>
      <c r="KRR567" s="64"/>
      <c r="KRS567" s="64"/>
      <c r="KRT567" s="64"/>
      <c r="KRU567" s="64"/>
      <c r="KRV567" s="64"/>
      <c r="KRW567" s="64"/>
      <c r="KRX567" s="64"/>
      <c r="KRY567" s="64"/>
      <c r="KRZ567" s="64"/>
      <c r="KSA567" s="64"/>
      <c r="KSB567" s="64"/>
      <c r="KSC567" s="64"/>
      <c r="KSD567" s="64"/>
      <c r="KSE567" s="64"/>
      <c r="KSF567" s="64"/>
      <c r="KSG567" s="64"/>
      <c r="KSH567" s="64"/>
      <c r="KSI567" s="64"/>
      <c r="KSJ567" s="64"/>
      <c r="KSK567" s="64"/>
      <c r="KSL567" s="64"/>
      <c r="KSM567" s="64"/>
      <c r="KSN567" s="64"/>
      <c r="KSO567" s="64"/>
      <c r="KSP567" s="64"/>
      <c r="KSQ567" s="64"/>
      <c r="KSR567" s="64"/>
      <c r="KSS567" s="64"/>
      <c r="KST567" s="64"/>
      <c r="KSU567" s="64"/>
      <c r="KSV567" s="64"/>
      <c r="KSW567" s="64"/>
      <c r="KSX567" s="64"/>
      <c r="KSY567" s="64"/>
      <c r="KSZ567" s="64"/>
      <c r="KTA567" s="64"/>
      <c r="KTB567" s="64"/>
      <c r="KTC567" s="64"/>
      <c r="KTD567" s="64"/>
      <c r="KTE567" s="64"/>
      <c r="KTF567" s="64"/>
      <c r="KTG567" s="64"/>
      <c r="KTH567" s="64"/>
      <c r="KTI567" s="64"/>
      <c r="KTJ567" s="64"/>
      <c r="KTK567" s="64"/>
      <c r="KTL567" s="64"/>
      <c r="KTM567" s="64"/>
      <c r="KTN567" s="64"/>
      <c r="KTO567" s="64"/>
      <c r="KTP567" s="64"/>
      <c r="KTQ567" s="64"/>
      <c r="KTR567" s="64"/>
      <c r="KTS567" s="64"/>
      <c r="KTT567" s="64"/>
      <c r="KTU567" s="64"/>
      <c r="KTV567" s="64"/>
      <c r="KTW567" s="64"/>
      <c r="KTX567" s="64"/>
      <c r="KTY567" s="64"/>
      <c r="KTZ567" s="64"/>
      <c r="KUA567" s="64"/>
      <c r="KUB567" s="64"/>
      <c r="KUC567" s="64"/>
      <c r="KUD567" s="64"/>
      <c r="KUE567" s="64"/>
      <c r="KUF567" s="64"/>
      <c r="KUG567" s="64"/>
      <c r="KUH567" s="64"/>
      <c r="KUI567" s="64"/>
      <c r="KUJ567" s="64"/>
      <c r="KUK567" s="64"/>
      <c r="KUL567" s="64"/>
      <c r="KUM567" s="64"/>
      <c r="KUN567" s="64"/>
      <c r="KUO567" s="64"/>
      <c r="KUP567" s="64"/>
      <c r="KUQ567" s="64"/>
      <c r="KUR567" s="64"/>
      <c r="KUS567" s="64"/>
      <c r="KUT567" s="64"/>
      <c r="KUU567" s="64"/>
      <c r="KUV567" s="64"/>
      <c r="KUW567" s="64"/>
      <c r="KUX567" s="64"/>
      <c r="KUY567" s="64"/>
      <c r="KUZ567" s="64"/>
      <c r="KVA567" s="64"/>
      <c r="KVB567" s="64"/>
      <c r="KVC567" s="64"/>
      <c r="KVD567" s="64"/>
      <c r="KVE567" s="64"/>
      <c r="KVF567" s="64"/>
      <c r="KVG567" s="64"/>
      <c r="KVH567" s="64"/>
      <c r="KVI567" s="64"/>
      <c r="KVJ567" s="64"/>
      <c r="KVK567" s="64"/>
      <c r="KVL567" s="64"/>
      <c r="KVM567" s="64"/>
      <c r="KVN567" s="64"/>
      <c r="KVO567" s="64"/>
      <c r="KVP567" s="64"/>
      <c r="KVQ567" s="64"/>
      <c r="KVR567" s="64"/>
      <c r="KVS567" s="64"/>
      <c r="KVT567" s="64"/>
      <c r="KVU567" s="64"/>
      <c r="KVV567" s="64"/>
      <c r="KVW567" s="64"/>
      <c r="KVX567" s="64"/>
      <c r="KVY567" s="64"/>
      <c r="KVZ567" s="64"/>
      <c r="KWA567" s="64"/>
      <c r="KWB567" s="64"/>
      <c r="KWC567" s="64"/>
      <c r="KWD567" s="64"/>
      <c r="KWE567" s="64"/>
      <c r="KWF567" s="64"/>
      <c r="KWG567" s="64"/>
      <c r="KWH567" s="64"/>
      <c r="KWI567" s="64"/>
      <c r="KWJ567" s="64"/>
      <c r="KWK567" s="64"/>
      <c r="KWL567" s="64"/>
      <c r="KWM567" s="64"/>
      <c r="KWN567" s="64"/>
      <c r="KWO567" s="64"/>
      <c r="KWP567" s="64"/>
      <c r="KWQ567" s="64"/>
      <c r="KWR567" s="64"/>
      <c r="KWS567" s="64"/>
      <c r="KWT567" s="64"/>
      <c r="KWU567" s="64"/>
      <c r="KWV567" s="64"/>
      <c r="KWW567" s="64"/>
      <c r="KWX567" s="64"/>
      <c r="KWY567" s="64"/>
      <c r="KWZ567" s="64"/>
      <c r="KXA567" s="64"/>
      <c r="KXB567" s="64"/>
      <c r="KXC567" s="64"/>
      <c r="KXD567" s="64"/>
      <c r="KXE567" s="64"/>
      <c r="KXF567" s="64"/>
      <c r="KXG567" s="64"/>
      <c r="KXH567" s="64"/>
      <c r="KXI567" s="64"/>
      <c r="KXJ567" s="64"/>
      <c r="KXK567" s="64"/>
      <c r="KXL567" s="64"/>
      <c r="KXM567" s="64"/>
      <c r="KXN567" s="64"/>
      <c r="KXO567" s="64"/>
      <c r="KXP567" s="64"/>
      <c r="KXQ567" s="64"/>
      <c r="KXR567" s="64"/>
      <c r="KXS567" s="64"/>
      <c r="KXT567" s="64"/>
      <c r="KXU567" s="64"/>
      <c r="KXV567" s="64"/>
      <c r="KXW567" s="64"/>
      <c r="KXX567" s="64"/>
      <c r="KXY567" s="64"/>
      <c r="KXZ567" s="64"/>
      <c r="KYA567" s="64"/>
      <c r="KYB567" s="64"/>
      <c r="KYC567" s="64"/>
      <c r="KYD567" s="64"/>
      <c r="KYE567" s="64"/>
      <c r="KYF567" s="64"/>
      <c r="KYG567" s="64"/>
      <c r="KYH567" s="64"/>
      <c r="KYI567" s="64"/>
      <c r="KYJ567" s="64"/>
      <c r="KYK567" s="64"/>
      <c r="KYL567" s="64"/>
      <c r="KYM567" s="64"/>
      <c r="KYN567" s="64"/>
      <c r="KYO567" s="64"/>
      <c r="KYP567" s="64"/>
      <c r="KYQ567" s="64"/>
      <c r="KYR567" s="64"/>
      <c r="KYS567" s="64"/>
      <c r="KYT567" s="64"/>
      <c r="KYU567" s="64"/>
      <c r="KYV567" s="64"/>
      <c r="KYW567" s="64"/>
      <c r="KYX567" s="64"/>
      <c r="KYY567" s="64"/>
      <c r="KYZ567" s="64"/>
      <c r="KZA567" s="64"/>
      <c r="KZB567" s="64"/>
      <c r="KZC567" s="64"/>
      <c r="KZD567" s="64"/>
      <c r="KZE567" s="64"/>
      <c r="KZF567" s="64"/>
      <c r="KZG567" s="64"/>
      <c r="KZH567" s="64"/>
      <c r="KZI567" s="64"/>
      <c r="KZJ567" s="64"/>
      <c r="KZK567" s="64"/>
      <c r="KZL567" s="64"/>
      <c r="KZM567" s="64"/>
      <c r="KZN567" s="64"/>
      <c r="KZO567" s="64"/>
      <c r="KZP567" s="64"/>
      <c r="KZQ567" s="64"/>
      <c r="KZR567" s="64"/>
      <c r="KZS567" s="64"/>
      <c r="KZT567" s="64"/>
      <c r="KZU567" s="64"/>
      <c r="KZV567" s="64"/>
      <c r="KZW567" s="64"/>
      <c r="KZX567" s="64"/>
      <c r="KZY567" s="64"/>
      <c r="KZZ567" s="64"/>
      <c r="LAA567" s="64"/>
      <c r="LAB567" s="64"/>
      <c r="LAC567" s="64"/>
      <c r="LAD567" s="64"/>
      <c r="LAE567" s="64"/>
      <c r="LAF567" s="64"/>
      <c r="LAG567" s="64"/>
      <c r="LAH567" s="64"/>
      <c r="LAI567" s="64"/>
      <c r="LAJ567" s="64"/>
      <c r="LAK567" s="64"/>
      <c r="LAL567" s="64"/>
      <c r="LAM567" s="64"/>
      <c r="LAN567" s="64"/>
      <c r="LAO567" s="64"/>
      <c r="LAP567" s="64"/>
      <c r="LAQ567" s="64"/>
      <c r="LAR567" s="64"/>
      <c r="LAS567" s="64"/>
      <c r="LAT567" s="64"/>
      <c r="LAU567" s="64"/>
      <c r="LAV567" s="64"/>
      <c r="LAW567" s="64"/>
      <c r="LAX567" s="64"/>
      <c r="LAY567" s="64"/>
      <c r="LAZ567" s="64"/>
      <c r="LBA567" s="64"/>
      <c r="LBB567" s="64"/>
      <c r="LBC567" s="64"/>
      <c r="LBD567" s="64"/>
      <c r="LBE567" s="64"/>
      <c r="LBF567" s="64"/>
      <c r="LBG567" s="64"/>
      <c r="LBH567" s="64"/>
      <c r="LBI567" s="64"/>
      <c r="LBJ567" s="64"/>
      <c r="LBK567" s="64"/>
      <c r="LBL567" s="64"/>
      <c r="LBM567" s="64"/>
      <c r="LBN567" s="64"/>
      <c r="LBO567" s="64"/>
      <c r="LBP567" s="64"/>
      <c r="LBQ567" s="64"/>
      <c r="LBR567" s="64"/>
      <c r="LBS567" s="64"/>
      <c r="LBT567" s="64"/>
      <c r="LBU567" s="64"/>
      <c r="LBV567" s="64"/>
      <c r="LBW567" s="64"/>
      <c r="LBX567" s="64"/>
      <c r="LBY567" s="64"/>
      <c r="LBZ567" s="64"/>
      <c r="LCA567" s="64"/>
      <c r="LCB567" s="64"/>
      <c r="LCC567" s="64"/>
      <c r="LCD567" s="64"/>
      <c r="LCE567" s="64"/>
      <c r="LCF567" s="64"/>
      <c r="LCG567" s="64"/>
      <c r="LCH567" s="64"/>
      <c r="LCI567" s="64"/>
      <c r="LCJ567" s="64"/>
      <c r="LCK567" s="64"/>
      <c r="LCL567" s="64"/>
      <c r="LCM567" s="64"/>
      <c r="LCN567" s="64"/>
      <c r="LCO567" s="64"/>
      <c r="LCP567" s="64"/>
      <c r="LCQ567" s="64"/>
      <c r="LCR567" s="64"/>
      <c r="LCS567" s="64"/>
      <c r="LCT567" s="64"/>
      <c r="LCU567" s="64"/>
      <c r="LCV567" s="64"/>
      <c r="LCW567" s="64"/>
      <c r="LCX567" s="64"/>
      <c r="LCY567" s="64"/>
      <c r="LCZ567" s="64"/>
      <c r="LDA567" s="64"/>
      <c r="LDB567" s="64"/>
      <c r="LDC567" s="64"/>
      <c r="LDD567" s="64"/>
      <c r="LDE567" s="64"/>
      <c r="LDF567" s="64"/>
      <c r="LDG567" s="64"/>
      <c r="LDH567" s="64"/>
      <c r="LDI567" s="64"/>
      <c r="LDJ567" s="64"/>
      <c r="LDK567" s="64"/>
      <c r="LDL567" s="64"/>
      <c r="LDM567" s="64"/>
      <c r="LDN567" s="64"/>
      <c r="LDO567" s="64"/>
      <c r="LDP567" s="64"/>
      <c r="LDQ567" s="64"/>
      <c r="LDR567" s="64"/>
      <c r="LDS567" s="64"/>
      <c r="LDT567" s="64"/>
      <c r="LDU567" s="64"/>
      <c r="LDV567" s="64"/>
      <c r="LDW567" s="64"/>
      <c r="LDX567" s="64"/>
      <c r="LDY567" s="64"/>
      <c r="LDZ567" s="64"/>
      <c r="LEA567" s="64"/>
      <c r="LEB567" s="64"/>
      <c r="LEC567" s="64"/>
      <c r="LED567" s="64"/>
      <c r="LEE567" s="64"/>
      <c r="LEF567" s="64"/>
      <c r="LEG567" s="64"/>
      <c r="LEH567" s="64"/>
      <c r="LEI567" s="64"/>
      <c r="LEJ567" s="64"/>
      <c r="LEK567" s="64"/>
      <c r="LEL567" s="64"/>
      <c r="LEM567" s="64"/>
      <c r="LEN567" s="64"/>
      <c r="LEO567" s="64"/>
      <c r="LEP567" s="64"/>
      <c r="LEQ567" s="64"/>
      <c r="LER567" s="64"/>
      <c r="LES567" s="64"/>
      <c r="LET567" s="64"/>
      <c r="LEU567" s="64"/>
      <c r="LEV567" s="64"/>
      <c r="LEW567" s="64"/>
      <c r="LEX567" s="64"/>
      <c r="LEY567" s="64"/>
      <c r="LEZ567" s="64"/>
      <c r="LFA567" s="64"/>
      <c r="LFB567" s="64"/>
      <c r="LFC567" s="64"/>
      <c r="LFD567" s="64"/>
      <c r="LFE567" s="64"/>
      <c r="LFF567" s="64"/>
      <c r="LFG567" s="64"/>
      <c r="LFH567" s="64"/>
      <c r="LFI567" s="64"/>
      <c r="LFJ567" s="64"/>
      <c r="LFK567" s="64"/>
      <c r="LFL567" s="64"/>
      <c r="LFM567" s="64"/>
      <c r="LFN567" s="64"/>
      <c r="LFO567" s="64"/>
      <c r="LFP567" s="64"/>
      <c r="LFQ567" s="64"/>
      <c r="LFR567" s="64"/>
      <c r="LFS567" s="64"/>
      <c r="LFT567" s="64"/>
      <c r="LFU567" s="64"/>
      <c r="LFV567" s="64"/>
      <c r="LFW567" s="64"/>
      <c r="LFX567" s="64"/>
      <c r="LFY567" s="64"/>
      <c r="LFZ567" s="64"/>
      <c r="LGA567" s="64"/>
      <c r="LGB567" s="64"/>
      <c r="LGC567" s="64"/>
      <c r="LGD567" s="64"/>
      <c r="LGE567" s="64"/>
      <c r="LGF567" s="64"/>
      <c r="LGG567" s="64"/>
      <c r="LGH567" s="64"/>
      <c r="LGI567" s="64"/>
      <c r="LGJ567" s="64"/>
      <c r="LGK567" s="64"/>
      <c r="LGL567" s="64"/>
      <c r="LGM567" s="64"/>
      <c r="LGN567" s="64"/>
      <c r="LGO567" s="64"/>
      <c r="LGP567" s="64"/>
      <c r="LGQ567" s="64"/>
      <c r="LGR567" s="64"/>
      <c r="LGS567" s="64"/>
      <c r="LGT567" s="64"/>
      <c r="LGU567" s="64"/>
      <c r="LGV567" s="64"/>
      <c r="LGW567" s="64"/>
      <c r="LGX567" s="64"/>
      <c r="LGY567" s="64"/>
      <c r="LGZ567" s="64"/>
      <c r="LHA567" s="64"/>
      <c r="LHB567" s="64"/>
      <c r="LHC567" s="64"/>
      <c r="LHD567" s="64"/>
      <c r="LHE567" s="64"/>
      <c r="LHF567" s="64"/>
      <c r="LHG567" s="64"/>
      <c r="LHH567" s="64"/>
      <c r="LHI567" s="64"/>
      <c r="LHJ567" s="64"/>
      <c r="LHK567" s="64"/>
      <c r="LHL567" s="64"/>
      <c r="LHM567" s="64"/>
      <c r="LHN567" s="64"/>
      <c r="LHO567" s="64"/>
      <c r="LHP567" s="64"/>
      <c r="LHQ567" s="64"/>
      <c r="LHR567" s="64"/>
      <c r="LHS567" s="64"/>
      <c r="LHT567" s="64"/>
      <c r="LHU567" s="64"/>
      <c r="LHV567" s="64"/>
      <c r="LHW567" s="64"/>
      <c r="LHX567" s="64"/>
      <c r="LHY567" s="64"/>
      <c r="LHZ567" s="64"/>
      <c r="LIA567" s="64"/>
      <c r="LIB567" s="64"/>
      <c r="LIC567" s="64"/>
      <c r="LID567" s="64"/>
      <c r="LIE567" s="64"/>
      <c r="LIF567" s="64"/>
      <c r="LIG567" s="64"/>
      <c r="LIH567" s="64"/>
      <c r="LII567" s="64"/>
      <c r="LIJ567" s="64"/>
      <c r="LIK567" s="64"/>
      <c r="LIL567" s="64"/>
      <c r="LIM567" s="64"/>
      <c r="LIN567" s="64"/>
      <c r="LIO567" s="64"/>
      <c r="LIP567" s="64"/>
      <c r="LIQ567" s="64"/>
      <c r="LIR567" s="64"/>
      <c r="LIS567" s="64"/>
      <c r="LIT567" s="64"/>
      <c r="LIU567" s="64"/>
      <c r="LIV567" s="64"/>
      <c r="LIW567" s="64"/>
      <c r="LIX567" s="64"/>
      <c r="LIY567" s="64"/>
      <c r="LIZ567" s="64"/>
      <c r="LJA567" s="64"/>
      <c r="LJB567" s="64"/>
      <c r="LJC567" s="64"/>
      <c r="LJD567" s="64"/>
      <c r="LJE567" s="64"/>
      <c r="LJF567" s="64"/>
      <c r="LJG567" s="64"/>
      <c r="LJH567" s="64"/>
      <c r="LJI567" s="64"/>
      <c r="LJJ567" s="64"/>
      <c r="LJK567" s="64"/>
      <c r="LJL567" s="64"/>
      <c r="LJM567" s="64"/>
      <c r="LJN567" s="64"/>
      <c r="LJO567" s="64"/>
      <c r="LJP567" s="64"/>
      <c r="LJQ567" s="64"/>
      <c r="LJR567" s="64"/>
      <c r="LJS567" s="64"/>
      <c r="LJT567" s="64"/>
      <c r="LJU567" s="64"/>
      <c r="LJV567" s="64"/>
      <c r="LJW567" s="64"/>
      <c r="LJX567" s="64"/>
      <c r="LJY567" s="64"/>
      <c r="LJZ567" s="64"/>
      <c r="LKA567" s="64"/>
      <c r="LKB567" s="64"/>
      <c r="LKC567" s="64"/>
      <c r="LKD567" s="64"/>
      <c r="LKE567" s="64"/>
      <c r="LKF567" s="64"/>
      <c r="LKG567" s="64"/>
      <c r="LKH567" s="64"/>
      <c r="LKI567" s="64"/>
      <c r="LKJ567" s="64"/>
      <c r="LKK567" s="64"/>
      <c r="LKL567" s="64"/>
      <c r="LKM567" s="64"/>
      <c r="LKN567" s="64"/>
      <c r="LKO567" s="64"/>
      <c r="LKP567" s="64"/>
      <c r="LKQ567" s="64"/>
      <c r="LKR567" s="64"/>
      <c r="LKS567" s="64"/>
      <c r="LKT567" s="64"/>
      <c r="LKU567" s="64"/>
      <c r="LKV567" s="64"/>
      <c r="LKW567" s="64"/>
      <c r="LKX567" s="64"/>
      <c r="LKY567" s="64"/>
      <c r="LKZ567" s="64"/>
      <c r="LLA567" s="64"/>
      <c r="LLB567" s="64"/>
      <c r="LLC567" s="64"/>
      <c r="LLD567" s="64"/>
      <c r="LLE567" s="64"/>
      <c r="LLF567" s="64"/>
      <c r="LLG567" s="64"/>
      <c r="LLH567" s="64"/>
      <c r="LLI567" s="64"/>
      <c r="LLJ567" s="64"/>
      <c r="LLK567" s="64"/>
      <c r="LLL567" s="64"/>
      <c r="LLM567" s="64"/>
      <c r="LLN567" s="64"/>
      <c r="LLO567" s="64"/>
      <c r="LLP567" s="64"/>
      <c r="LLQ567" s="64"/>
      <c r="LLR567" s="64"/>
      <c r="LLS567" s="64"/>
      <c r="LLT567" s="64"/>
      <c r="LLU567" s="64"/>
      <c r="LLV567" s="64"/>
      <c r="LLW567" s="64"/>
      <c r="LLX567" s="64"/>
      <c r="LLY567" s="64"/>
      <c r="LLZ567" s="64"/>
      <c r="LMA567" s="64"/>
      <c r="LMB567" s="64"/>
      <c r="LMC567" s="64"/>
      <c r="LMD567" s="64"/>
      <c r="LME567" s="64"/>
      <c r="LMF567" s="64"/>
      <c r="LMG567" s="64"/>
      <c r="LMH567" s="64"/>
      <c r="LMI567" s="64"/>
      <c r="LMJ567" s="64"/>
      <c r="LMK567" s="64"/>
      <c r="LML567" s="64"/>
      <c r="LMM567" s="64"/>
      <c r="LMN567" s="64"/>
      <c r="LMO567" s="64"/>
      <c r="LMP567" s="64"/>
      <c r="LMQ567" s="64"/>
      <c r="LMR567" s="64"/>
      <c r="LMS567" s="64"/>
      <c r="LMT567" s="64"/>
      <c r="LMU567" s="64"/>
      <c r="LMV567" s="64"/>
      <c r="LMW567" s="64"/>
      <c r="LMX567" s="64"/>
      <c r="LMY567" s="64"/>
      <c r="LMZ567" s="64"/>
      <c r="LNA567" s="64"/>
      <c r="LNB567" s="64"/>
      <c r="LNC567" s="64"/>
      <c r="LND567" s="64"/>
      <c r="LNE567" s="64"/>
      <c r="LNF567" s="64"/>
      <c r="LNG567" s="64"/>
      <c r="LNH567" s="64"/>
      <c r="LNI567" s="64"/>
      <c r="LNJ567" s="64"/>
      <c r="LNK567" s="64"/>
      <c r="LNL567" s="64"/>
      <c r="LNM567" s="64"/>
      <c r="LNN567" s="64"/>
      <c r="LNO567" s="64"/>
      <c r="LNP567" s="64"/>
      <c r="LNQ567" s="64"/>
      <c r="LNR567" s="64"/>
      <c r="LNS567" s="64"/>
      <c r="LNT567" s="64"/>
      <c r="LNU567" s="64"/>
      <c r="LNV567" s="64"/>
      <c r="LNW567" s="64"/>
      <c r="LNX567" s="64"/>
      <c r="LNY567" s="64"/>
      <c r="LNZ567" s="64"/>
      <c r="LOA567" s="64"/>
      <c r="LOB567" s="64"/>
      <c r="LOC567" s="64"/>
      <c r="LOD567" s="64"/>
      <c r="LOE567" s="64"/>
      <c r="LOF567" s="64"/>
      <c r="LOG567" s="64"/>
      <c r="LOH567" s="64"/>
      <c r="LOI567" s="64"/>
      <c r="LOJ567" s="64"/>
      <c r="LOK567" s="64"/>
      <c r="LOL567" s="64"/>
      <c r="LOM567" s="64"/>
      <c r="LON567" s="64"/>
      <c r="LOO567" s="64"/>
      <c r="LOP567" s="64"/>
      <c r="LOQ567" s="64"/>
      <c r="LOR567" s="64"/>
      <c r="LOS567" s="64"/>
      <c r="LOT567" s="64"/>
      <c r="LOU567" s="64"/>
      <c r="LOV567" s="64"/>
      <c r="LOW567" s="64"/>
      <c r="LOX567" s="64"/>
      <c r="LOY567" s="64"/>
      <c r="LOZ567" s="64"/>
      <c r="LPA567" s="64"/>
      <c r="LPB567" s="64"/>
      <c r="LPC567" s="64"/>
      <c r="LPD567" s="64"/>
      <c r="LPE567" s="64"/>
      <c r="LPF567" s="64"/>
      <c r="LPG567" s="64"/>
      <c r="LPH567" s="64"/>
      <c r="LPI567" s="64"/>
      <c r="LPJ567" s="64"/>
      <c r="LPK567" s="64"/>
      <c r="LPL567" s="64"/>
      <c r="LPM567" s="64"/>
      <c r="LPN567" s="64"/>
      <c r="LPO567" s="64"/>
      <c r="LPP567" s="64"/>
      <c r="LPQ567" s="64"/>
      <c r="LPR567" s="64"/>
      <c r="LPS567" s="64"/>
      <c r="LPT567" s="64"/>
      <c r="LPU567" s="64"/>
      <c r="LPV567" s="64"/>
      <c r="LPW567" s="64"/>
      <c r="LPX567" s="64"/>
      <c r="LPY567" s="64"/>
      <c r="LPZ567" s="64"/>
      <c r="LQA567" s="64"/>
      <c r="LQB567" s="64"/>
      <c r="LQC567" s="64"/>
      <c r="LQD567" s="64"/>
      <c r="LQE567" s="64"/>
      <c r="LQF567" s="64"/>
      <c r="LQG567" s="64"/>
      <c r="LQH567" s="64"/>
      <c r="LQI567" s="64"/>
      <c r="LQJ567" s="64"/>
      <c r="LQK567" s="64"/>
      <c r="LQL567" s="64"/>
      <c r="LQM567" s="64"/>
      <c r="LQN567" s="64"/>
      <c r="LQO567" s="64"/>
      <c r="LQP567" s="64"/>
      <c r="LQQ567" s="64"/>
      <c r="LQR567" s="64"/>
      <c r="LQS567" s="64"/>
      <c r="LQT567" s="64"/>
      <c r="LQU567" s="64"/>
      <c r="LQV567" s="64"/>
      <c r="LQW567" s="64"/>
      <c r="LQX567" s="64"/>
      <c r="LQY567" s="64"/>
      <c r="LQZ567" s="64"/>
      <c r="LRA567" s="64"/>
      <c r="LRB567" s="64"/>
      <c r="LRC567" s="64"/>
      <c r="LRD567" s="64"/>
      <c r="LRE567" s="64"/>
      <c r="LRF567" s="64"/>
      <c r="LRG567" s="64"/>
      <c r="LRH567" s="64"/>
      <c r="LRI567" s="64"/>
      <c r="LRJ567" s="64"/>
      <c r="LRK567" s="64"/>
      <c r="LRL567" s="64"/>
      <c r="LRM567" s="64"/>
      <c r="LRN567" s="64"/>
      <c r="LRO567" s="64"/>
      <c r="LRP567" s="64"/>
      <c r="LRQ567" s="64"/>
      <c r="LRR567" s="64"/>
      <c r="LRS567" s="64"/>
      <c r="LRT567" s="64"/>
      <c r="LRU567" s="64"/>
      <c r="LRV567" s="64"/>
      <c r="LRW567" s="64"/>
      <c r="LRX567" s="64"/>
      <c r="LRY567" s="64"/>
      <c r="LRZ567" s="64"/>
      <c r="LSA567" s="64"/>
      <c r="LSB567" s="64"/>
      <c r="LSC567" s="64"/>
      <c r="LSD567" s="64"/>
      <c r="LSE567" s="64"/>
      <c r="LSF567" s="64"/>
      <c r="LSG567" s="64"/>
      <c r="LSH567" s="64"/>
      <c r="LSI567" s="64"/>
      <c r="LSJ567" s="64"/>
      <c r="LSK567" s="64"/>
      <c r="LSL567" s="64"/>
      <c r="LSM567" s="64"/>
      <c r="LSN567" s="64"/>
      <c r="LSO567" s="64"/>
      <c r="LSP567" s="64"/>
      <c r="LSQ567" s="64"/>
      <c r="LSR567" s="64"/>
      <c r="LSS567" s="64"/>
      <c r="LST567" s="64"/>
      <c r="LSU567" s="64"/>
      <c r="LSV567" s="64"/>
      <c r="LSW567" s="64"/>
      <c r="LSX567" s="64"/>
      <c r="LSY567" s="64"/>
      <c r="LSZ567" s="64"/>
      <c r="LTA567" s="64"/>
      <c r="LTB567" s="64"/>
      <c r="LTC567" s="64"/>
      <c r="LTD567" s="64"/>
      <c r="LTE567" s="64"/>
      <c r="LTF567" s="64"/>
      <c r="LTG567" s="64"/>
      <c r="LTH567" s="64"/>
      <c r="LTI567" s="64"/>
      <c r="LTJ567" s="64"/>
      <c r="LTK567" s="64"/>
      <c r="LTL567" s="64"/>
      <c r="LTM567" s="64"/>
      <c r="LTN567" s="64"/>
      <c r="LTO567" s="64"/>
      <c r="LTP567" s="64"/>
      <c r="LTQ567" s="64"/>
      <c r="LTR567" s="64"/>
      <c r="LTS567" s="64"/>
      <c r="LTT567" s="64"/>
      <c r="LTU567" s="64"/>
      <c r="LTV567" s="64"/>
      <c r="LTW567" s="64"/>
      <c r="LTX567" s="64"/>
      <c r="LTY567" s="64"/>
      <c r="LTZ567" s="64"/>
      <c r="LUA567" s="64"/>
      <c r="LUB567" s="64"/>
      <c r="LUC567" s="64"/>
      <c r="LUD567" s="64"/>
      <c r="LUE567" s="64"/>
      <c r="LUF567" s="64"/>
      <c r="LUG567" s="64"/>
      <c r="LUH567" s="64"/>
      <c r="LUI567" s="64"/>
      <c r="LUJ567" s="64"/>
      <c r="LUK567" s="64"/>
      <c r="LUL567" s="64"/>
      <c r="LUM567" s="64"/>
      <c r="LUN567" s="64"/>
      <c r="LUO567" s="64"/>
      <c r="LUP567" s="64"/>
      <c r="LUQ567" s="64"/>
      <c r="LUR567" s="64"/>
      <c r="LUS567" s="64"/>
      <c r="LUT567" s="64"/>
      <c r="LUU567" s="64"/>
      <c r="LUV567" s="64"/>
      <c r="LUW567" s="64"/>
      <c r="LUX567" s="64"/>
      <c r="LUY567" s="64"/>
      <c r="LUZ567" s="64"/>
      <c r="LVA567" s="64"/>
      <c r="LVB567" s="64"/>
      <c r="LVC567" s="64"/>
      <c r="LVD567" s="64"/>
      <c r="LVE567" s="64"/>
      <c r="LVF567" s="64"/>
      <c r="LVG567" s="64"/>
      <c r="LVH567" s="64"/>
      <c r="LVI567" s="64"/>
      <c r="LVJ567" s="64"/>
      <c r="LVK567" s="64"/>
      <c r="LVL567" s="64"/>
      <c r="LVM567" s="64"/>
      <c r="LVN567" s="64"/>
      <c r="LVO567" s="64"/>
      <c r="LVP567" s="64"/>
      <c r="LVQ567" s="64"/>
      <c r="LVR567" s="64"/>
      <c r="LVS567" s="64"/>
      <c r="LVT567" s="64"/>
      <c r="LVU567" s="64"/>
      <c r="LVV567" s="64"/>
      <c r="LVW567" s="64"/>
      <c r="LVX567" s="64"/>
      <c r="LVY567" s="64"/>
      <c r="LVZ567" s="64"/>
      <c r="LWA567" s="64"/>
      <c r="LWB567" s="64"/>
      <c r="LWC567" s="64"/>
      <c r="LWD567" s="64"/>
      <c r="LWE567" s="64"/>
      <c r="LWF567" s="64"/>
      <c r="LWG567" s="64"/>
      <c r="LWH567" s="64"/>
      <c r="LWI567" s="64"/>
      <c r="LWJ567" s="64"/>
      <c r="LWK567" s="64"/>
      <c r="LWL567" s="64"/>
      <c r="LWM567" s="64"/>
      <c r="LWN567" s="64"/>
      <c r="LWO567" s="64"/>
      <c r="LWP567" s="64"/>
      <c r="LWQ567" s="64"/>
      <c r="LWR567" s="64"/>
      <c r="LWS567" s="64"/>
      <c r="LWT567" s="64"/>
      <c r="LWU567" s="64"/>
      <c r="LWV567" s="64"/>
      <c r="LWW567" s="64"/>
      <c r="LWX567" s="64"/>
      <c r="LWY567" s="64"/>
      <c r="LWZ567" s="64"/>
      <c r="LXA567" s="64"/>
      <c r="LXB567" s="64"/>
      <c r="LXC567" s="64"/>
      <c r="LXD567" s="64"/>
      <c r="LXE567" s="64"/>
      <c r="LXF567" s="64"/>
      <c r="LXG567" s="64"/>
      <c r="LXH567" s="64"/>
      <c r="LXI567" s="64"/>
      <c r="LXJ567" s="64"/>
      <c r="LXK567" s="64"/>
      <c r="LXL567" s="64"/>
      <c r="LXM567" s="64"/>
      <c r="LXN567" s="64"/>
      <c r="LXO567" s="64"/>
      <c r="LXP567" s="64"/>
      <c r="LXQ567" s="64"/>
      <c r="LXR567" s="64"/>
      <c r="LXS567" s="64"/>
      <c r="LXT567" s="64"/>
      <c r="LXU567" s="64"/>
      <c r="LXV567" s="64"/>
      <c r="LXW567" s="64"/>
      <c r="LXX567" s="64"/>
      <c r="LXY567" s="64"/>
      <c r="LXZ567" s="64"/>
      <c r="LYA567" s="64"/>
      <c r="LYB567" s="64"/>
      <c r="LYC567" s="64"/>
      <c r="LYD567" s="64"/>
      <c r="LYE567" s="64"/>
      <c r="LYF567" s="64"/>
      <c r="LYG567" s="64"/>
      <c r="LYH567" s="64"/>
      <c r="LYI567" s="64"/>
      <c r="LYJ567" s="64"/>
      <c r="LYK567" s="64"/>
      <c r="LYL567" s="64"/>
      <c r="LYM567" s="64"/>
      <c r="LYN567" s="64"/>
      <c r="LYO567" s="64"/>
      <c r="LYP567" s="64"/>
      <c r="LYQ567" s="64"/>
      <c r="LYR567" s="64"/>
      <c r="LYS567" s="64"/>
      <c r="LYT567" s="64"/>
      <c r="LYU567" s="64"/>
      <c r="LYV567" s="64"/>
      <c r="LYW567" s="64"/>
      <c r="LYX567" s="64"/>
      <c r="LYY567" s="64"/>
      <c r="LYZ567" s="64"/>
      <c r="LZA567" s="64"/>
      <c r="LZB567" s="64"/>
      <c r="LZC567" s="64"/>
      <c r="LZD567" s="64"/>
      <c r="LZE567" s="64"/>
      <c r="LZF567" s="64"/>
      <c r="LZG567" s="64"/>
      <c r="LZH567" s="64"/>
      <c r="LZI567" s="64"/>
      <c r="LZJ567" s="64"/>
      <c r="LZK567" s="64"/>
      <c r="LZL567" s="64"/>
      <c r="LZM567" s="64"/>
      <c r="LZN567" s="64"/>
      <c r="LZO567" s="64"/>
      <c r="LZP567" s="64"/>
      <c r="LZQ567" s="64"/>
      <c r="LZR567" s="64"/>
      <c r="LZS567" s="64"/>
      <c r="LZT567" s="64"/>
      <c r="LZU567" s="64"/>
      <c r="LZV567" s="64"/>
      <c r="LZW567" s="64"/>
      <c r="LZX567" s="64"/>
      <c r="LZY567" s="64"/>
      <c r="LZZ567" s="64"/>
      <c r="MAA567" s="64"/>
      <c r="MAB567" s="64"/>
      <c r="MAC567" s="64"/>
      <c r="MAD567" s="64"/>
      <c r="MAE567" s="64"/>
      <c r="MAF567" s="64"/>
      <c r="MAG567" s="64"/>
      <c r="MAH567" s="64"/>
      <c r="MAI567" s="64"/>
      <c r="MAJ567" s="64"/>
      <c r="MAK567" s="64"/>
      <c r="MAL567" s="64"/>
      <c r="MAM567" s="64"/>
      <c r="MAN567" s="64"/>
      <c r="MAO567" s="64"/>
      <c r="MAP567" s="64"/>
      <c r="MAQ567" s="64"/>
      <c r="MAR567" s="64"/>
      <c r="MAS567" s="64"/>
      <c r="MAT567" s="64"/>
      <c r="MAU567" s="64"/>
      <c r="MAV567" s="64"/>
      <c r="MAW567" s="64"/>
      <c r="MAX567" s="64"/>
      <c r="MAY567" s="64"/>
      <c r="MAZ567" s="64"/>
      <c r="MBA567" s="64"/>
      <c r="MBB567" s="64"/>
      <c r="MBC567" s="64"/>
      <c r="MBD567" s="64"/>
      <c r="MBE567" s="64"/>
      <c r="MBF567" s="64"/>
      <c r="MBG567" s="64"/>
      <c r="MBH567" s="64"/>
      <c r="MBI567" s="64"/>
      <c r="MBJ567" s="64"/>
      <c r="MBK567" s="64"/>
      <c r="MBL567" s="64"/>
      <c r="MBM567" s="64"/>
      <c r="MBN567" s="64"/>
      <c r="MBO567" s="64"/>
      <c r="MBP567" s="64"/>
      <c r="MBQ567" s="64"/>
      <c r="MBR567" s="64"/>
      <c r="MBS567" s="64"/>
      <c r="MBT567" s="64"/>
      <c r="MBU567" s="64"/>
      <c r="MBV567" s="64"/>
      <c r="MBW567" s="64"/>
      <c r="MBX567" s="64"/>
      <c r="MBY567" s="64"/>
      <c r="MBZ567" s="64"/>
      <c r="MCA567" s="64"/>
      <c r="MCB567" s="64"/>
      <c r="MCC567" s="64"/>
      <c r="MCD567" s="64"/>
      <c r="MCE567" s="64"/>
      <c r="MCF567" s="64"/>
      <c r="MCG567" s="64"/>
      <c r="MCH567" s="64"/>
      <c r="MCI567" s="64"/>
      <c r="MCJ567" s="64"/>
      <c r="MCK567" s="64"/>
      <c r="MCL567" s="64"/>
      <c r="MCM567" s="64"/>
      <c r="MCN567" s="64"/>
      <c r="MCO567" s="64"/>
      <c r="MCP567" s="64"/>
      <c r="MCQ567" s="64"/>
      <c r="MCR567" s="64"/>
      <c r="MCS567" s="64"/>
      <c r="MCT567" s="64"/>
      <c r="MCU567" s="64"/>
      <c r="MCV567" s="64"/>
      <c r="MCW567" s="64"/>
      <c r="MCX567" s="64"/>
      <c r="MCY567" s="64"/>
      <c r="MCZ567" s="64"/>
      <c r="MDA567" s="64"/>
      <c r="MDB567" s="64"/>
      <c r="MDC567" s="64"/>
      <c r="MDD567" s="64"/>
      <c r="MDE567" s="64"/>
      <c r="MDF567" s="64"/>
      <c r="MDG567" s="64"/>
      <c r="MDH567" s="64"/>
      <c r="MDI567" s="64"/>
      <c r="MDJ567" s="64"/>
      <c r="MDK567" s="64"/>
      <c r="MDL567" s="64"/>
      <c r="MDM567" s="64"/>
      <c r="MDN567" s="64"/>
      <c r="MDO567" s="64"/>
      <c r="MDP567" s="64"/>
      <c r="MDQ567" s="64"/>
      <c r="MDR567" s="64"/>
      <c r="MDS567" s="64"/>
      <c r="MDT567" s="64"/>
      <c r="MDU567" s="64"/>
      <c r="MDV567" s="64"/>
      <c r="MDW567" s="64"/>
      <c r="MDX567" s="64"/>
      <c r="MDY567" s="64"/>
      <c r="MDZ567" s="64"/>
      <c r="MEA567" s="64"/>
      <c r="MEB567" s="64"/>
      <c r="MEC567" s="64"/>
      <c r="MED567" s="64"/>
      <c r="MEE567" s="64"/>
      <c r="MEF567" s="64"/>
      <c r="MEG567" s="64"/>
      <c r="MEH567" s="64"/>
      <c r="MEI567" s="64"/>
      <c r="MEJ567" s="64"/>
      <c r="MEK567" s="64"/>
      <c r="MEL567" s="64"/>
      <c r="MEM567" s="64"/>
      <c r="MEN567" s="64"/>
      <c r="MEO567" s="64"/>
      <c r="MEP567" s="64"/>
      <c r="MEQ567" s="64"/>
      <c r="MER567" s="64"/>
      <c r="MES567" s="64"/>
      <c r="MET567" s="64"/>
      <c r="MEU567" s="64"/>
      <c r="MEV567" s="64"/>
      <c r="MEW567" s="64"/>
      <c r="MEX567" s="64"/>
      <c r="MEY567" s="64"/>
      <c r="MEZ567" s="64"/>
      <c r="MFA567" s="64"/>
      <c r="MFB567" s="64"/>
      <c r="MFC567" s="64"/>
      <c r="MFD567" s="64"/>
      <c r="MFE567" s="64"/>
      <c r="MFF567" s="64"/>
      <c r="MFG567" s="64"/>
      <c r="MFH567" s="64"/>
      <c r="MFI567" s="64"/>
      <c r="MFJ567" s="64"/>
      <c r="MFK567" s="64"/>
      <c r="MFL567" s="64"/>
      <c r="MFM567" s="64"/>
      <c r="MFN567" s="64"/>
      <c r="MFO567" s="64"/>
      <c r="MFP567" s="64"/>
      <c r="MFQ567" s="64"/>
      <c r="MFR567" s="64"/>
      <c r="MFS567" s="64"/>
      <c r="MFT567" s="64"/>
      <c r="MFU567" s="64"/>
      <c r="MFV567" s="64"/>
      <c r="MFW567" s="64"/>
      <c r="MFX567" s="64"/>
      <c r="MFY567" s="64"/>
      <c r="MFZ567" s="64"/>
      <c r="MGA567" s="64"/>
      <c r="MGB567" s="64"/>
      <c r="MGC567" s="64"/>
      <c r="MGD567" s="64"/>
      <c r="MGE567" s="64"/>
      <c r="MGF567" s="64"/>
      <c r="MGG567" s="64"/>
      <c r="MGH567" s="64"/>
      <c r="MGI567" s="64"/>
      <c r="MGJ567" s="64"/>
      <c r="MGK567" s="64"/>
      <c r="MGL567" s="64"/>
      <c r="MGM567" s="64"/>
      <c r="MGN567" s="64"/>
      <c r="MGO567" s="64"/>
      <c r="MGP567" s="64"/>
      <c r="MGQ567" s="64"/>
      <c r="MGR567" s="64"/>
      <c r="MGS567" s="64"/>
      <c r="MGT567" s="64"/>
      <c r="MGU567" s="64"/>
      <c r="MGV567" s="64"/>
      <c r="MGW567" s="64"/>
      <c r="MGX567" s="64"/>
      <c r="MGY567" s="64"/>
      <c r="MGZ567" s="64"/>
      <c r="MHA567" s="64"/>
      <c r="MHB567" s="64"/>
      <c r="MHC567" s="64"/>
      <c r="MHD567" s="64"/>
      <c r="MHE567" s="64"/>
      <c r="MHF567" s="64"/>
      <c r="MHG567" s="64"/>
      <c r="MHH567" s="64"/>
      <c r="MHI567" s="64"/>
      <c r="MHJ567" s="64"/>
      <c r="MHK567" s="64"/>
      <c r="MHL567" s="64"/>
      <c r="MHM567" s="64"/>
      <c r="MHN567" s="64"/>
      <c r="MHO567" s="64"/>
      <c r="MHP567" s="64"/>
      <c r="MHQ567" s="64"/>
      <c r="MHR567" s="64"/>
      <c r="MHS567" s="64"/>
      <c r="MHT567" s="64"/>
      <c r="MHU567" s="64"/>
      <c r="MHV567" s="64"/>
      <c r="MHW567" s="64"/>
      <c r="MHX567" s="64"/>
      <c r="MHY567" s="64"/>
      <c r="MHZ567" s="64"/>
      <c r="MIA567" s="64"/>
      <c r="MIB567" s="64"/>
      <c r="MIC567" s="64"/>
      <c r="MID567" s="64"/>
      <c r="MIE567" s="64"/>
      <c r="MIF567" s="64"/>
      <c r="MIG567" s="64"/>
      <c r="MIH567" s="64"/>
      <c r="MII567" s="64"/>
      <c r="MIJ567" s="64"/>
      <c r="MIK567" s="64"/>
      <c r="MIL567" s="64"/>
      <c r="MIM567" s="64"/>
      <c r="MIN567" s="64"/>
      <c r="MIO567" s="64"/>
      <c r="MIP567" s="64"/>
      <c r="MIQ567" s="64"/>
      <c r="MIR567" s="64"/>
      <c r="MIS567" s="64"/>
      <c r="MIT567" s="64"/>
      <c r="MIU567" s="64"/>
      <c r="MIV567" s="64"/>
      <c r="MIW567" s="64"/>
      <c r="MIX567" s="64"/>
      <c r="MIY567" s="64"/>
      <c r="MIZ567" s="64"/>
      <c r="MJA567" s="64"/>
      <c r="MJB567" s="64"/>
      <c r="MJC567" s="64"/>
      <c r="MJD567" s="64"/>
      <c r="MJE567" s="64"/>
      <c r="MJF567" s="64"/>
      <c r="MJG567" s="64"/>
      <c r="MJH567" s="64"/>
      <c r="MJI567" s="64"/>
      <c r="MJJ567" s="64"/>
      <c r="MJK567" s="64"/>
      <c r="MJL567" s="64"/>
      <c r="MJM567" s="64"/>
      <c r="MJN567" s="64"/>
      <c r="MJO567" s="64"/>
      <c r="MJP567" s="64"/>
      <c r="MJQ567" s="64"/>
      <c r="MJR567" s="64"/>
      <c r="MJS567" s="64"/>
      <c r="MJT567" s="64"/>
      <c r="MJU567" s="64"/>
      <c r="MJV567" s="64"/>
      <c r="MJW567" s="64"/>
      <c r="MJX567" s="64"/>
      <c r="MJY567" s="64"/>
      <c r="MJZ567" s="64"/>
      <c r="MKA567" s="64"/>
      <c r="MKB567" s="64"/>
      <c r="MKC567" s="64"/>
      <c r="MKD567" s="64"/>
      <c r="MKE567" s="64"/>
      <c r="MKF567" s="64"/>
      <c r="MKG567" s="64"/>
      <c r="MKH567" s="64"/>
      <c r="MKI567" s="64"/>
      <c r="MKJ567" s="64"/>
      <c r="MKK567" s="64"/>
      <c r="MKL567" s="64"/>
      <c r="MKM567" s="64"/>
      <c r="MKN567" s="64"/>
      <c r="MKO567" s="64"/>
      <c r="MKP567" s="64"/>
      <c r="MKQ567" s="64"/>
      <c r="MKR567" s="64"/>
      <c r="MKS567" s="64"/>
      <c r="MKT567" s="64"/>
      <c r="MKU567" s="64"/>
      <c r="MKV567" s="64"/>
      <c r="MKW567" s="64"/>
      <c r="MKX567" s="64"/>
      <c r="MKY567" s="64"/>
      <c r="MKZ567" s="64"/>
      <c r="MLA567" s="64"/>
      <c r="MLB567" s="64"/>
      <c r="MLC567" s="64"/>
      <c r="MLD567" s="64"/>
      <c r="MLE567" s="64"/>
      <c r="MLF567" s="64"/>
      <c r="MLG567" s="64"/>
      <c r="MLH567" s="64"/>
      <c r="MLI567" s="64"/>
      <c r="MLJ567" s="64"/>
      <c r="MLK567" s="64"/>
      <c r="MLL567" s="64"/>
      <c r="MLM567" s="64"/>
      <c r="MLN567" s="64"/>
      <c r="MLO567" s="64"/>
      <c r="MLP567" s="64"/>
      <c r="MLQ567" s="64"/>
      <c r="MLR567" s="64"/>
      <c r="MLS567" s="64"/>
      <c r="MLT567" s="64"/>
      <c r="MLU567" s="64"/>
      <c r="MLV567" s="64"/>
      <c r="MLW567" s="64"/>
      <c r="MLX567" s="64"/>
      <c r="MLY567" s="64"/>
      <c r="MLZ567" s="64"/>
      <c r="MMA567" s="64"/>
      <c r="MMB567" s="64"/>
      <c r="MMC567" s="64"/>
      <c r="MMD567" s="64"/>
      <c r="MME567" s="64"/>
      <c r="MMF567" s="64"/>
      <c r="MMG567" s="64"/>
      <c r="MMH567" s="64"/>
      <c r="MMI567" s="64"/>
      <c r="MMJ567" s="64"/>
      <c r="MMK567" s="64"/>
      <c r="MML567" s="64"/>
      <c r="MMM567" s="64"/>
      <c r="MMN567" s="64"/>
      <c r="MMO567" s="64"/>
      <c r="MMP567" s="64"/>
      <c r="MMQ567" s="64"/>
      <c r="MMR567" s="64"/>
      <c r="MMS567" s="64"/>
      <c r="MMT567" s="64"/>
      <c r="MMU567" s="64"/>
      <c r="MMV567" s="64"/>
      <c r="MMW567" s="64"/>
      <c r="MMX567" s="64"/>
      <c r="MMY567" s="64"/>
      <c r="MMZ567" s="64"/>
      <c r="MNA567" s="64"/>
      <c r="MNB567" s="64"/>
      <c r="MNC567" s="64"/>
      <c r="MND567" s="64"/>
      <c r="MNE567" s="64"/>
      <c r="MNF567" s="64"/>
      <c r="MNG567" s="64"/>
      <c r="MNH567" s="64"/>
      <c r="MNI567" s="64"/>
      <c r="MNJ567" s="64"/>
      <c r="MNK567" s="64"/>
      <c r="MNL567" s="64"/>
      <c r="MNM567" s="64"/>
      <c r="MNN567" s="64"/>
      <c r="MNO567" s="64"/>
      <c r="MNP567" s="64"/>
      <c r="MNQ567" s="64"/>
      <c r="MNR567" s="64"/>
      <c r="MNS567" s="64"/>
      <c r="MNT567" s="64"/>
      <c r="MNU567" s="64"/>
      <c r="MNV567" s="64"/>
      <c r="MNW567" s="64"/>
      <c r="MNX567" s="64"/>
      <c r="MNY567" s="64"/>
      <c r="MNZ567" s="64"/>
      <c r="MOA567" s="64"/>
      <c r="MOB567" s="64"/>
      <c r="MOC567" s="64"/>
      <c r="MOD567" s="64"/>
      <c r="MOE567" s="64"/>
      <c r="MOF567" s="64"/>
      <c r="MOG567" s="64"/>
      <c r="MOH567" s="64"/>
      <c r="MOI567" s="64"/>
      <c r="MOJ567" s="64"/>
      <c r="MOK567" s="64"/>
      <c r="MOL567" s="64"/>
      <c r="MOM567" s="64"/>
      <c r="MON567" s="64"/>
      <c r="MOO567" s="64"/>
      <c r="MOP567" s="64"/>
      <c r="MOQ567" s="64"/>
      <c r="MOR567" s="64"/>
      <c r="MOS567" s="64"/>
      <c r="MOT567" s="64"/>
      <c r="MOU567" s="64"/>
      <c r="MOV567" s="64"/>
      <c r="MOW567" s="64"/>
      <c r="MOX567" s="64"/>
      <c r="MOY567" s="64"/>
      <c r="MOZ567" s="64"/>
      <c r="MPA567" s="64"/>
      <c r="MPB567" s="64"/>
      <c r="MPC567" s="64"/>
      <c r="MPD567" s="64"/>
      <c r="MPE567" s="64"/>
      <c r="MPF567" s="64"/>
      <c r="MPG567" s="64"/>
      <c r="MPH567" s="64"/>
      <c r="MPI567" s="64"/>
      <c r="MPJ567" s="64"/>
      <c r="MPK567" s="64"/>
      <c r="MPL567" s="64"/>
      <c r="MPM567" s="64"/>
      <c r="MPN567" s="64"/>
      <c r="MPO567" s="64"/>
      <c r="MPP567" s="64"/>
      <c r="MPQ567" s="64"/>
      <c r="MPR567" s="64"/>
      <c r="MPS567" s="64"/>
      <c r="MPT567" s="64"/>
      <c r="MPU567" s="64"/>
      <c r="MPV567" s="64"/>
      <c r="MPW567" s="64"/>
      <c r="MPX567" s="64"/>
      <c r="MPY567" s="64"/>
      <c r="MPZ567" s="64"/>
      <c r="MQA567" s="64"/>
      <c r="MQB567" s="64"/>
      <c r="MQC567" s="64"/>
      <c r="MQD567" s="64"/>
      <c r="MQE567" s="64"/>
      <c r="MQF567" s="64"/>
      <c r="MQG567" s="64"/>
      <c r="MQH567" s="64"/>
      <c r="MQI567" s="64"/>
      <c r="MQJ567" s="64"/>
      <c r="MQK567" s="64"/>
      <c r="MQL567" s="64"/>
      <c r="MQM567" s="64"/>
      <c r="MQN567" s="64"/>
      <c r="MQO567" s="64"/>
      <c r="MQP567" s="64"/>
      <c r="MQQ567" s="64"/>
      <c r="MQR567" s="64"/>
      <c r="MQS567" s="64"/>
      <c r="MQT567" s="64"/>
      <c r="MQU567" s="64"/>
      <c r="MQV567" s="64"/>
      <c r="MQW567" s="64"/>
      <c r="MQX567" s="64"/>
      <c r="MQY567" s="64"/>
      <c r="MQZ567" s="64"/>
      <c r="MRA567" s="64"/>
      <c r="MRB567" s="64"/>
      <c r="MRC567" s="64"/>
      <c r="MRD567" s="64"/>
      <c r="MRE567" s="64"/>
      <c r="MRF567" s="64"/>
      <c r="MRG567" s="64"/>
      <c r="MRH567" s="64"/>
      <c r="MRI567" s="64"/>
      <c r="MRJ567" s="64"/>
      <c r="MRK567" s="64"/>
      <c r="MRL567" s="64"/>
      <c r="MRM567" s="64"/>
      <c r="MRN567" s="64"/>
      <c r="MRO567" s="64"/>
      <c r="MRP567" s="64"/>
      <c r="MRQ567" s="64"/>
      <c r="MRR567" s="64"/>
      <c r="MRS567" s="64"/>
      <c r="MRT567" s="64"/>
      <c r="MRU567" s="64"/>
      <c r="MRV567" s="64"/>
      <c r="MRW567" s="64"/>
      <c r="MRX567" s="64"/>
      <c r="MRY567" s="64"/>
      <c r="MRZ567" s="64"/>
      <c r="MSA567" s="64"/>
      <c r="MSB567" s="64"/>
      <c r="MSC567" s="64"/>
      <c r="MSD567" s="64"/>
      <c r="MSE567" s="64"/>
      <c r="MSF567" s="64"/>
      <c r="MSG567" s="64"/>
      <c r="MSH567" s="64"/>
      <c r="MSI567" s="64"/>
      <c r="MSJ567" s="64"/>
      <c r="MSK567" s="64"/>
      <c r="MSL567" s="64"/>
      <c r="MSM567" s="64"/>
      <c r="MSN567" s="64"/>
      <c r="MSO567" s="64"/>
      <c r="MSP567" s="64"/>
      <c r="MSQ567" s="64"/>
      <c r="MSR567" s="64"/>
      <c r="MSS567" s="64"/>
      <c r="MST567" s="64"/>
      <c r="MSU567" s="64"/>
      <c r="MSV567" s="64"/>
      <c r="MSW567" s="64"/>
      <c r="MSX567" s="64"/>
      <c r="MSY567" s="64"/>
      <c r="MSZ567" s="64"/>
      <c r="MTA567" s="64"/>
      <c r="MTB567" s="64"/>
      <c r="MTC567" s="64"/>
      <c r="MTD567" s="64"/>
      <c r="MTE567" s="64"/>
      <c r="MTF567" s="64"/>
      <c r="MTG567" s="64"/>
      <c r="MTH567" s="64"/>
      <c r="MTI567" s="64"/>
      <c r="MTJ567" s="64"/>
      <c r="MTK567" s="64"/>
      <c r="MTL567" s="64"/>
      <c r="MTM567" s="64"/>
      <c r="MTN567" s="64"/>
      <c r="MTO567" s="64"/>
      <c r="MTP567" s="64"/>
      <c r="MTQ567" s="64"/>
      <c r="MTR567" s="64"/>
      <c r="MTS567" s="64"/>
      <c r="MTT567" s="64"/>
      <c r="MTU567" s="64"/>
      <c r="MTV567" s="64"/>
      <c r="MTW567" s="64"/>
      <c r="MTX567" s="64"/>
      <c r="MTY567" s="64"/>
      <c r="MTZ567" s="64"/>
      <c r="MUA567" s="64"/>
      <c r="MUB567" s="64"/>
      <c r="MUC567" s="64"/>
      <c r="MUD567" s="64"/>
      <c r="MUE567" s="64"/>
      <c r="MUF567" s="64"/>
      <c r="MUG567" s="64"/>
      <c r="MUH567" s="64"/>
      <c r="MUI567" s="64"/>
      <c r="MUJ567" s="64"/>
      <c r="MUK567" s="64"/>
      <c r="MUL567" s="64"/>
      <c r="MUM567" s="64"/>
      <c r="MUN567" s="64"/>
      <c r="MUO567" s="64"/>
      <c r="MUP567" s="64"/>
      <c r="MUQ567" s="64"/>
      <c r="MUR567" s="64"/>
      <c r="MUS567" s="64"/>
      <c r="MUT567" s="64"/>
      <c r="MUU567" s="64"/>
      <c r="MUV567" s="64"/>
      <c r="MUW567" s="64"/>
      <c r="MUX567" s="64"/>
      <c r="MUY567" s="64"/>
      <c r="MUZ567" s="64"/>
      <c r="MVA567" s="64"/>
      <c r="MVB567" s="64"/>
      <c r="MVC567" s="64"/>
      <c r="MVD567" s="64"/>
      <c r="MVE567" s="64"/>
      <c r="MVF567" s="64"/>
      <c r="MVG567" s="64"/>
      <c r="MVH567" s="64"/>
      <c r="MVI567" s="64"/>
      <c r="MVJ567" s="64"/>
      <c r="MVK567" s="64"/>
      <c r="MVL567" s="64"/>
      <c r="MVM567" s="64"/>
      <c r="MVN567" s="64"/>
      <c r="MVO567" s="64"/>
      <c r="MVP567" s="64"/>
      <c r="MVQ567" s="64"/>
      <c r="MVR567" s="64"/>
      <c r="MVS567" s="64"/>
      <c r="MVT567" s="64"/>
      <c r="MVU567" s="64"/>
      <c r="MVV567" s="64"/>
      <c r="MVW567" s="64"/>
      <c r="MVX567" s="64"/>
      <c r="MVY567" s="64"/>
      <c r="MVZ567" s="64"/>
      <c r="MWA567" s="64"/>
      <c r="MWB567" s="64"/>
      <c r="MWC567" s="64"/>
      <c r="MWD567" s="64"/>
      <c r="MWE567" s="64"/>
      <c r="MWF567" s="64"/>
      <c r="MWG567" s="64"/>
      <c r="MWH567" s="64"/>
      <c r="MWI567" s="64"/>
      <c r="MWJ567" s="64"/>
      <c r="MWK567" s="64"/>
      <c r="MWL567" s="64"/>
      <c r="MWM567" s="64"/>
      <c r="MWN567" s="64"/>
      <c r="MWO567" s="64"/>
      <c r="MWP567" s="64"/>
      <c r="MWQ567" s="64"/>
      <c r="MWR567" s="64"/>
      <c r="MWS567" s="64"/>
      <c r="MWT567" s="64"/>
      <c r="MWU567" s="64"/>
      <c r="MWV567" s="64"/>
      <c r="MWW567" s="64"/>
      <c r="MWX567" s="64"/>
      <c r="MWY567" s="64"/>
      <c r="MWZ567" s="64"/>
      <c r="MXA567" s="64"/>
      <c r="MXB567" s="64"/>
      <c r="MXC567" s="64"/>
      <c r="MXD567" s="64"/>
      <c r="MXE567" s="64"/>
      <c r="MXF567" s="64"/>
      <c r="MXG567" s="64"/>
      <c r="MXH567" s="64"/>
      <c r="MXI567" s="64"/>
      <c r="MXJ567" s="64"/>
      <c r="MXK567" s="64"/>
      <c r="MXL567" s="64"/>
      <c r="MXM567" s="64"/>
      <c r="MXN567" s="64"/>
      <c r="MXO567" s="64"/>
      <c r="MXP567" s="64"/>
      <c r="MXQ567" s="64"/>
      <c r="MXR567" s="64"/>
      <c r="MXS567" s="64"/>
      <c r="MXT567" s="64"/>
      <c r="MXU567" s="64"/>
      <c r="MXV567" s="64"/>
      <c r="MXW567" s="64"/>
      <c r="MXX567" s="64"/>
      <c r="MXY567" s="64"/>
      <c r="MXZ567" s="64"/>
      <c r="MYA567" s="64"/>
      <c r="MYB567" s="64"/>
      <c r="MYC567" s="64"/>
      <c r="MYD567" s="64"/>
      <c r="MYE567" s="64"/>
      <c r="MYF567" s="64"/>
      <c r="MYG567" s="64"/>
      <c r="MYH567" s="64"/>
      <c r="MYI567" s="64"/>
      <c r="MYJ567" s="64"/>
      <c r="MYK567" s="64"/>
      <c r="MYL567" s="64"/>
      <c r="MYM567" s="64"/>
      <c r="MYN567" s="64"/>
      <c r="MYO567" s="64"/>
      <c r="MYP567" s="64"/>
      <c r="MYQ567" s="64"/>
      <c r="MYR567" s="64"/>
      <c r="MYS567" s="64"/>
      <c r="MYT567" s="64"/>
      <c r="MYU567" s="64"/>
      <c r="MYV567" s="64"/>
      <c r="MYW567" s="64"/>
      <c r="MYX567" s="64"/>
      <c r="MYY567" s="64"/>
      <c r="MYZ567" s="64"/>
      <c r="MZA567" s="64"/>
      <c r="MZB567" s="64"/>
      <c r="MZC567" s="64"/>
      <c r="MZD567" s="64"/>
      <c r="MZE567" s="64"/>
      <c r="MZF567" s="64"/>
      <c r="MZG567" s="64"/>
      <c r="MZH567" s="64"/>
      <c r="MZI567" s="64"/>
      <c r="MZJ567" s="64"/>
      <c r="MZK567" s="64"/>
      <c r="MZL567" s="64"/>
      <c r="MZM567" s="64"/>
      <c r="MZN567" s="64"/>
      <c r="MZO567" s="64"/>
      <c r="MZP567" s="64"/>
      <c r="MZQ567" s="64"/>
      <c r="MZR567" s="64"/>
      <c r="MZS567" s="64"/>
      <c r="MZT567" s="64"/>
      <c r="MZU567" s="64"/>
      <c r="MZV567" s="64"/>
      <c r="MZW567" s="64"/>
      <c r="MZX567" s="64"/>
      <c r="MZY567" s="64"/>
      <c r="MZZ567" s="64"/>
      <c r="NAA567" s="64"/>
      <c r="NAB567" s="64"/>
      <c r="NAC567" s="64"/>
      <c r="NAD567" s="64"/>
      <c r="NAE567" s="64"/>
      <c r="NAF567" s="64"/>
      <c r="NAG567" s="64"/>
      <c r="NAH567" s="64"/>
      <c r="NAI567" s="64"/>
      <c r="NAJ567" s="64"/>
      <c r="NAK567" s="64"/>
      <c r="NAL567" s="64"/>
      <c r="NAM567" s="64"/>
      <c r="NAN567" s="64"/>
      <c r="NAO567" s="64"/>
      <c r="NAP567" s="64"/>
      <c r="NAQ567" s="64"/>
      <c r="NAR567" s="64"/>
      <c r="NAS567" s="64"/>
      <c r="NAT567" s="64"/>
      <c r="NAU567" s="64"/>
      <c r="NAV567" s="64"/>
      <c r="NAW567" s="64"/>
      <c r="NAX567" s="64"/>
      <c r="NAY567" s="64"/>
      <c r="NAZ567" s="64"/>
      <c r="NBA567" s="64"/>
      <c r="NBB567" s="64"/>
      <c r="NBC567" s="64"/>
      <c r="NBD567" s="64"/>
      <c r="NBE567" s="64"/>
      <c r="NBF567" s="64"/>
      <c r="NBG567" s="64"/>
      <c r="NBH567" s="64"/>
      <c r="NBI567" s="64"/>
      <c r="NBJ567" s="64"/>
      <c r="NBK567" s="64"/>
      <c r="NBL567" s="64"/>
      <c r="NBM567" s="64"/>
      <c r="NBN567" s="64"/>
      <c r="NBO567" s="64"/>
      <c r="NBP567" s="64"/>
      <c r="NBQ567" s="64"/>
      <c r="NBR567" s="64"/>
      <c r="NBS567" s="64"/>
      <c r="NBT567" s="64"/>
      <c r="NBU567" s="64"/>
      <c r="NBV567" s="64"/>
      <c r="NBW567" s="64"/>
      <c r="NBX567" s="64"/>
      <c r="NBY567" s="64"/>
      <c r="NBZ567" s="64"/>
      <c r="NCA567" s="64"/>
      <c r="NCB567" s="64"/>
      <c r="NCC567" s="64"/>
      <c r="NCD567" s="64"/>
      <c r="NCE567" s="64"/>
      <c r="NCF567" s="64"/>
      <c r="NCG567" s="64"/>
      <c r="NCH567" s="64"/>
      <c r="NCI567" s="64"/>
      <c r="NCJ567" s="64"/>
      <c r="NCK567" s="64"/>
      <c r="NCL567" s="64"/>
      <c r="NCM567" s="64"/>
      <c r="NCN567" s="64"/>
      <c r="NCO567" s="64"/>
      <c r="NCP567" s="64"/>
      <c r="NCQ567" s="64"/>
      <c r="NCR567" s="64"/>
      <c r="NCS567" s="64"/>
      <c r="NCT567" s="64"/>
      <c r="NCU567" s="64"/>
      <c r="NCV567" s="64"/>
      <c r="NCW567" s="64"/>
      <c r="NCX567" s="64"/>
      <c r="NCY567" s="64"/>
      <c r="NCZ567" s="64"/>
      <c r="NDA567" s="64"/>
      <c r="NDB567" s="64"/>
      <c r="NDC567" s="64"/>
      <c r="NDD567" s="64"/>
      <c r="NDE567" s="64"/>
      <c r="NDF567" s="64"/>
      <c r="NDG567" s="64"/>
      <c r="NDH567" s="64"/>
      <c r="NDI567" s="64"/>
      <c r="NDJ567" s="64"/>
      <c r="NDK567" s="64"/>
      <c r="NDL567" s="64"/>
      <c r="NDM567" s="64"/>
      <c r="NDN567" s="64"/>
      <c r="NDO567" s="64"/>
      <c r="NDP567" s="64"/>
      <c r="NDQ567" s="64"/>
      <c r="NDR567" s="64"/>
      <c r="NDS567" s="64"/>
      <c r="NDT567" s="64"/>
      <c r="NDU567" s="64"/>
      <c r="NDV567" s="64"/>
      <c r="NDW567" s="64"/>
      <c r="NDX567" s="64"/>
      <c r="NDY567" s="64"/>
      <c r="NDZ567" s="64"/>
      <c r="NEA567" s="64"/>
      <c r="NEB567" s="64"/>
      <c r="NEC567" s="64"/>
      <c r="NED567" s="64"/>
      <c r="NEE567" s="64"/>
      <c r="NEF567" s="64"/>
      <c r="NEG567" s="64"/>
      <c r="NEH567" s="64"/>
      <c r="NEI567" s="64"/>
      <c r="NEJ567" s="64"/>
      <c r="NEK567" s="64"/>
      <c r="NEL567" s="64"/>
      <c r="NEM567" s="64"/>
      <c r="NEN567" s="64"/>
      <c r="NEO567" s="64"/>
      <c r="NEP567" s="64"/>
      <c r="NEQ567" s="64"/>
      <c r="NER567" s="64"/>
      <c r="NES567" s="64"/>
      <c r="NET567" s="64"/>
      <c r="NEU567" s="64"/>
      <c r="NEV567" s="64"/>
      <c r="NEW567" s="64"/>
      <c r="NEX567" s="64"/>
      <c r="NEY567" s="64"/>
      <c r="NEZ567" s="64"/>
      <c r="NFA567" s="64"/>
      <c r="NFB567" s="64"/>
      <c r="NFC567" s="64"/>
      <c r="NFD567" s="64"/>
      <c r="NFE567" s="64"/>
      <c r="NFF567" s="64"/>
      <c r="NFG567" s="64"/>
      <c r="NFH567" s="64"/>
      <c r="NFI567" s="64"/>
      <c r="NFJ567" s="64"/>
      <c r="NFK567" s="64"/>
      <c r="NFL567" s="64"/>
      <c r="NFM567" s="64"/>
      <c r="NFN567" s="64"/>
      <c r="NFO567" s="64"/>
      <c r="NFP567" s="64"/>
      <c r="NFQ567" s="64"/>
      <c r="NFR567" s="64"/>
      <c r="NFS567" s="64"/>
      <c r="NFT567" s="64"/>
      <c r="NFU567" s="64"/>
      <c r="NFV567" s="64"/>
      <c r="NFW567" s="64"/>
      <c r="NFX567" s="64"/>
      <c r="NFY567" s="64"/>
      <c r="NFZ567" s="64"/>
      <c r="NGA567" s="64"/>
      <c r="NGB567" s="64"/>
      <c r="NGC567" s="64"/>
      <c r="NGD567" s="64"/>
      <c r="NGE567" s="64"/>
      <c r="NGF567" s="64"/>
      <c r="NGG567" s="64"/>
      <c r="NGH567" s="64"/>
      <c r="NGI567" s="64"/>
      <c r="NGJ567" s="64"/>
      <c r="NGK567" s="64"/>
      <c r="NGL567" s="64"/>
      <c r="NGM567" s="64"/>
      <c r="NGN567" s="64"/>
      <c r="NGO567" s="64"/>
      <c r="NGP567" s="64"/>
      <c r="NGQ567" s="64"/>
      <c r="NGR567" s="64"/>
      <c r="NGS567" s="64"/>
      <c r="NGT567" s="64"/>
      <c r="NGU567" s="64"/>
      <c r="NGV567" s="64"/>
      <c r="NGW567" s="64"/>
      <c r="NGX567" s="64"/>
      <c r="NGY567" s="64"/>
      <c r="NGZ567" s="64"/>
      <c r="NHA567" s="64"/>
      <c r="NHB567" s="64"/>
      <c r="NHC567" s="64"/>
      <c r="NHD567" s="64"/>
      <c r="NHE567" s="64"/>
      <c r="NHF567" s="64"/>
      <c r="NHG567" s="64"/>
      <c r="NHH567" s="64"/>
      <c r="NHI567" s="64"/>
      <c r="NHJ567" s="64"/>
      <c r="NHK567" s="64"/>
      <c r="NHL567" s="64"/>
      <c r="NHM567" s="64"/>
      <c r="NHN567" s="64"/>
      <c r="NHO567" s="64"/>
      <c r="NHP567" s="64"/>
      <c r="NHQ567" s="64"/>
      <c r="NHR567" s="64"/>
      <c r="NHS567" s="64"/>
      <c r="NHT567" s="64"/>
      <c r="NHU567" s="64"/>
      <c r="NHV567" s="64"/>
      <c r="NHW567" s="64"/>
      <c r="NHX567" s="64"/>
      <c r="NHY567" s="64"/>
      <c r="NHZ567" s="64"/>
      <c r="NIA567" s="64"/>
      <c r="NIB567" s="64"/>
      <c r="NIC567" s="64"/>
      <c r="NID567" s="64"/>
      <c r="NIE567" s="64"/>
      <c r="NIF567" s="64"/>
      <c r="NIG567" s="64"/>
      <c r="NIH567" s="64"/>
      <c r="NII567" s="64"/>
      <c r="NIJ567" s="64"/>
      <c r="NIK567" s="64"/>
      <c r="NIL567" s="64"/>
      <c r="NIM567" s="64"/>
      <c r="NIN567" s="64"/>
      <c r="NIO567" s="64"/>
      <c r="NIP567" s="64"/>
      <c r="NIQ567" s="64"/>
      <c r="NIR567" s="64"/>
      <c r="NIS567" s="64"/>
      <c r="NIT567" s="64"/>
      <c r="NIU567" s="64"/>
      <c r="NIV567" s="64"/>
      <c r="NIW567" s="64"/>
      <c r="NIX567" s="64"/>
      <c r="NIY567" s="64"/>
      <c r="NIZ567" s="64"/>
      <c r="NJA567" s="64"/>
      <c r="NJB567" s="64"/>
      <c r="NJC567" s="64"/>
      <c r="NJD567" s="64"/>
      <c r="NJE567" s="64"/>
      <c r="NJF567" s="64"/>
      <c r="NJG567" s="64"/>
      <c r="NJH567" s="64"/>
      <c r="NJI567" s="64"/>
      <c r="NJJ567" s="64"/>
      <c r="NJK567" s="64"/>
      <c r="NJL567" s="64"/>
      <c r="NJM567" s="64"/>
      <c r="NJN567" s="64"/>
      <c r="NJO567" s="64"/>
      <c r="NJP567" s="64"/>
      <c r="NJQ567" s="64"/>
      <c r="NJR567" s="64"/>
      <c r="NJS567" s="64"/>
      <c r="NJT567" s="64"/>
      <c r="NJU567" s="64"/>
      <c r="NJV567" s="64"/>
      <c r="NJW567" s="64"/>
      <c r="NJX567" s="64"/>
      <c r="NJY567" s="64"/>
      <c r="NJZ567" s="64"/>
      <c r="NKA567" s="64"/>
      <c r="NKB567" s="64"/>
      <c r="NKC567" s="64"/>
      <c r="NKD567" s="64"/>
      <c r="NKE567" s="64"/>
      <c r="NKF567" s="64"/>
      <c r="NKG567" s="64"/>
      <c r="NKH567" s="64"/>
      <c r="NKI567" s="64"/>
      <c r="NKJ567" s="64"/>
      <c r="NKK567" s="64"/>
      <c r="NKL567" s="64"/>
      <c r="NKM567" s="64"/>
      <c r="NKN567" s="64"/>
      <c r="NKO567" s="64"/>
      <c r="NKP567" s="64"/>
      <c r="NKQ567" s="64"/>
      <c r="NKR567" s="64"/>
      <c r="NKS567" s="64"/>
      <c r="NKT567" s="64"/>
      <c r="NKU567" s="64"/>
      <c r="NKV567" s="64"/>
      <c r="NKW567" s="64"/>
      <c r="NKX567" s="64"/>
      <c r="NKY567" s="64"/>
      <c r="NKZ567" s="64"/>
      <c r="NLA567" s="64"/>
      <c r="NLB567" s="64"/>
      <c r="NLC567" s="64"/>
      <c r="NLD567" s="64"/>
      <c r="NLE567" s="64"/>
      <c r="NLF567" s="64"/>
      <c r="NLG567" s="64"/>
      <c r="NLH567" s="64"/>
      <c r="NLI567" s="64"/>
      <c r="NLJ567" s="64"/>
      <c r="NLK567" s="64"/>
      <c r="NLL567" s="64"/>
      <c r="NLM567" s="64"/>
      <c r="NLN567" s="64"/>
      <c r="NLO567" s="64"/>
      <c r="NLP567" s="64"/>
      <c r="NLQ567" s="64"/>
      <c r="NLR567" s="64"/>
      <c r="NLS567" s="64"/>
      <c r="NLT567" s="64"/>
      <c r="NLU567" s="64"/>
      <c r="NLV567" s="64"/>
      <c r="NLW567" s="64"/>
      <c r="NLX567" s="64"/>
      <c r="NLY567" s="64"/>
      <c r="NLZ567" s="64"/>
      <c r="NMA567" s="64"/>
      <c r="NMB567" s="64"/>
      <c r="NMC567" s="64"/>
      <c r="NMD567" s="64"/>
      <c r="NME567" s="64"/>
      <c r="NMF567" s="64"/>
      <c r="NMG567" s="64"/>
      <c r="NMH567" s="64"/>
      <c r="NMI567" s="64"/>
      <c r="NMJ567" s="64"/>
      <c r="NMK567" s="64"/>
      <c r="NML567" s="64"/>
      <c r="NMM567" s="64"/>
      <c r="NMN567" s="64"/>
      <c r="NMO567" s="64"/>
      <c r="NMP567" s="64"/>
      <c r="NMQ567" s="64"/>
      <c r="NMR567" s="64"/>
      <c r="NMS567" s="64"/>
      <c r="NMT567" s="64"/>
      <c r="NMU567" s="64"/>
      <c r="NMV567" s="64"/>
      <c r="NMW567" s="64"/>
      <c r="NMX567" s="64"/>
      <c r="NMY567" s="64"/>
      <c r="NMZ567" s="64"/>
      <c r="NNA567" s="64"/>
      <c r="NNB567" s="64"/>
      <c r="NNC567" s="64"/>
      <c r="NND567" s="64"/>
      <c r="NNE567" s="64"/>
      <c r="NNF567" s="64"/>
      <c r="NNG567" s="64"/>
      <c r="NNH567" s="64"/>
      <c r="NNI567" s="64"/>
      <c r="NNJ567" s="64"/>
      <c r="NNK567" s="64"/>
      <c r="NNL567" s="64"/>
      <c r="NNM567" s="64"/>
      <c r="NNN567" s="64"/>
      <c r="NNO567" s="64"/>
      <c r="NNP567" s="64"/>
      <c r="NNQ567" s="64"/>
      <c r="NNR567" s="64"/>
      <c r="NNS567" s="64"/>
      <c r="NNT567" s="64"/>
      <c r="NNU567" s="64"/>
      <c r="NNV567" s="64"/>
      <c r="NNW567" s="64"/>
      <c r="NNX567" s="64"/>
      <c r="NNY567" s="64"/>
      <c r="NNZ567" s="64"/>
      <c r="NOA567" s="64"/>
      <c r="NOB567" s="64"/>
      <c r="NOC567" s="64"/>
      <c r="NOD567" s="64"/>
      <c r="NOE567" s="64"/>
      <c r="NOF567" s="64"/>
      <c r="NOG567" s="64"/>
      <c r="NOH567" s="64"/>
      <c r="NOI567" s="64"/>
      <c r="NOJ567" s="64"/>
      <c r="NOK567" s="64"/>
      <c r="NOL567" s="64"/>
      <c r="NOM567" s="64"/>
      <c r="NON567" s="64"/>
      <c r="NOO567" s="64"/>
      <c r="NOP567" s="64"/>
      <c r="NOQ567" s="64"/>
      <c r="NOR567" s="64"/>
      <c r="NOS567" s="64"/>
      <c r="NOT567" s="64"/>
      <c r="NOU567" s="64"/>
      <c r="NOV567" s="64"/>
      <c r="NOW567" s="64"/>
      <c r="NOX567" s="64"/>
      <c r="NOY567" s="64"/>
      <c r="NOZ567" s="64"/>
      <c r="NPA567" s="64"/>
      <c r="NPB567" s="64"/>
      <c r="NPC567" s="64"/>
      <c r="NPD567" s="64"/>
      <c r="NPE567" s="64"/>
      <c r="NPF567" s="64"/>
      <c r="NPG567" s="64"/>
      <c r="NPH567" s="64"/>
      <c r="NPI567" s="64"/>
      <c r="NPJ567" s="64"/>
      <c r="NPK567" s="64"/>
      <c r="NPL567" s="64"/>
      <c r="NPM567" s="64"/>
      <c r="NPN567" s="64"/>
      <c r="NPO567" s="64"/>
      <c r="NPP567" s="64"/>
      <c r="NPQ567" s="64"/>
      <c r="NPR567" s="64"/>
      <c r="NPS567" s="64"/>
      <c r="NPT567" s="64"/>
      <c r="NPU567" s="64"/>
      <c r="NPV567" s="64"/>
      <c r="NPW567" s="64"/>
      <c r="NPX567" s="64"/>
      <c r="NPY567" s="64"/>
      <c r="NPZ567" s="64"/>
      <c r="NQA567" s="64"/>
      <c r="NQB567" s="64"/>
      <c r="NQC567" s="64"/>
      <c r="NQD567" s="64"/>
      <c r="NQE567" s="64"/>
      <c r="NQF567" s="64"/>
      <c r="NQG567" s="64"/>
      <c r="NQH567" s="64"/>
      <c r="NQI567" s="64"/>
      <c r="NQJ567" s="64"/>
      <c r="NQK567" s="64"/>
      <c r="NQL567" s="64"/>
      <c r="NQM567" s="64"/>
      <c r="NQN567" s="64"/>
      <c r="NQO567" s="64"/>
      <c r="NQP567" s="64"/>
      <c r="NQQ567" s="64"/>
      <c r="NQR567" s="64"/>
      <c r="NQS567" s="64"/>
      <c r="NQT567" s="64"/>
      <c r="NQU567" s="64"/>
      <c r="NQV567" s="64"/>
      <c r="NQW567" s="64"/>
      <c r="NQX567" s="64"/>
      <c r="NQY567" s="64"/>
      <c r="NQZ567" s="64"/>
      <c r="NRA567" s="64"/>
      <c r="NRB567" s="64"/>
      <c r="NRC567" s="64"/>
      <c r="NRD567" s="64"/>
      <c r="NRE567" s="64"/>
      <c r="NRF567" s="64"/>
      <c r="NRG567" s="64"/>
      <c r="NRH567" s="64"/>
      <c r="NRI567" s="64"/>
      <c r="NRJ567" s="64"/>
      <c r="NRK567" s="64"/>
      <c r="NRL567" s="64"/>
      <c r="NRM567" s="64"/>
      <c r="NRN567" s="64"/>
      <c r="NRO567" s="64"/>
      <c r="NRP567" s="64"/>
      <c r="NRQ567" s="64"/>
      <c r="NRR567" s="64"/>
      <c r="NRS567" s="64"/>
      <c r="NRT567" s="64"/>
      <c r="NRU567" s="64"/>
      <c r="NRV567" s="64"/>
      <c r="NRW567" s="64"/>
      <c r="NRX567" s="64"/>
      <c r="NRY567" s="64"/>
      <c r="NRZ567" s="64"/>
      <c r="NSA567" s="64"/>
      <c r="NSB567" s="64"/>
      <c r="NSC567" s="64"/>
      <c r="NSD567" s="64"/>
      <c r="NSE567" s="64"/>
      <c r="NSF567" s="64"/>
      <c r="NSG567" s="64"/>
      <c r="NSH567" s="64"/>
      <c r="NSI567" s="64"/>
      <c r="NSJ567" s="64"/>
      <c r="NSK567" s="64"/>
      <c r="NSL567" s="64"/>
      <c r="NSM567" s="64"/>
      <c r="NSN567" s="64"/>
      <c r="NSO567" s="64"/>
      <c r="NSP567" s="64"/>
      <c r="NSQ567" s="64"/>
      <c r="NSR567" s="64"/>
      <c r="NSS567" s="64"/>
      <c r="NST567" s="64"/>
      <c r="NSU567" s="64"/>
      <c r="NSV567" s="64"/>
      <c r="NSW567" s="64"/>
      <c r="NSX567" s="64"/>
      <c r="NSY567" s="64"/>
      <c r="NSZ567" s="64"/>
      <c r="NTA567" s="64"/>
      <c r="NTB567" s="64"/>
      <c r="NTC567" s="64"/>
      <c r="NTD567" s="64"/>
      <c r="NTE567" s="64"/>
      <c r="NTF567" s="64"/>
      <c r="NTG567" s="64"/>
      <c r="NTH567" s="64"/>
      <c r="NTI567" s="64"/>
      <c r="NTJ567" s="64"/>
      <c r="NTK567" s="64"/>
      <c r="NTL567" s="64"/>
      <c r="NTM567" s="64"/>
      <c r="NTN567" s="64"/>
      <c r="NTO567" s="64"/>
      <c r="NTP567" s="64"/>
      <c r="NTQ567" s="64"/>
      <c r="NTR567" s="64"/>
      <c r="NTS567" s="64"/>
      <c r="NTT567" s="64"/>
      <c r="NTU567" s="64"/>
      <c r="NTV567" s="64"/>
      <c r="NTW567" s="64"/>
      <c r="NTX567" s="64"/>
      <c r="NTY567" s="64"/>
      <c r="NTZ567" s="64"/>
      <c r="NUA567" s="64"/>
      <c r="NUB567" s="64"/>
      <c r="NUC567" s="64"/>
      <c r="NUD567" s="64"/>
      <c r="NUE567" s="64"/>
      <c r="NUF567" s="64"/>
      <c r="NUG567" s="64"/>
      <c r="NUH567" s="64"/>
      <c r="NUI567" s="64"/>
      <c r="NUJ567" s="64"/>
      <c r="NUK567" s="64"/>
      <c r="NUL567" s="64"/>
      <c r="NUM567" s="64"/>
      <c r="NUN567" s="64"/>
      <c r="NUO567" s="64"/>
      <c r="NUP567" s="64"/>
      <c r="NUQ567" s="64"/>
      <c r="NUR567" s="64"/>
      <c r="NUS567" s="64"/>
      <c r="NUT567" s="64"/>
      <c r="NUU567" s="64"/>
      <c r="NUV567" s="64"/>
      <c r="NUW567" s="64"/>
      <c r="NUX567" s="64"/>
      <c r="NUY567" s="64"/>
      <c r="NUZ567" s="64"/>
      <c r="NVA567" s="64"/>
      <c r="NVB567" s="64"/>
      <c r="NVC567" s="64"/>
      <c r="NVD567" s="64"/>
      <c r="NVE567" s="64"/>
      <c r="NVF567" s="64"/>
      <c r="NVG567" s="64"/>
      <c r="NVH567" s="64"/>
      <c r="NVI567" s="64"/>
      <c r="NVJ567" s="64"/>
      <c r="NVK567" s="64"/>
      <c r="NVL567" s="64"/>
      <c r="NVM567" s="64"/>
      <c r="NVN567" s="64"/>
      <c r="NVO567" s="64"/>
      <c r="NVP567" s="64"/>
      <c r="NVQ567" s="64"/>
      <c r="NVR567" s="64"/>
      <c r="NVS567" s="64"/>
      <c r="NVT567" s="64"/>
      <c r="NVU567" s="64"/>
      <c r="NVV567" s="64"/>
      <c r="NVW567" s="64"/>
      <c r="NVX567" s="64"/>
      <c r="NVY567" s="64"/>
      <c r="NVZ567" s="64"/>
      <c r="NWA567" s="64"/>
      <c r="NWB567" s="64"/>
      <c r="NWC567" s="64"/>
      <c r="NWD567" s="64"/>
      <c r="NWE567" s="64"/>
      <c r="NWF567" s="64"/>
      <c r="NWG567" s="64"/>
      <c r="NWH567" s="64"/>
      <c r="NWI567" s="64"/>
      <c r="NWJ567" s="64"/>
      <c r="NWK567" s="64"/>
      <c r="NWL567" s="64"/>
      <c r="NWM567" s="64"/>
      <c r="NWN567" s="64"/>
      <c r="NWO567" s="64"/>
      <c r="NWP567" s="64"/>
      <c r="NWQ567" s="64"/>
      <c r="NWR567" s="64"/>
      <c r="NWS567" s="64"/>
      <c r="NWT567" s="64"/>
      <c r="NWU567" s="64"/>
      <c r="NWV567" s="64"/>
      <c r="NWW567" s="64"/>
      <c r="NWX567" s="64"/>
      <c r="NWY567" s="64"/>
      <c r="NWZ567" s="64"/>
      <c r="NXA567" s="64"/>
      <c r="NXB567" s="64"/>
      <c r="NXC567" s="64"/>
      <c r="NXD567" s="64"/>
      <c r="NXE567" s="64"/>
      <c r="NXF567" s="64"/>
      <c r="NXG567" s="64"/>
      <c r="NXH567" s="64"/>
      <c r="NXI567" s="64"/>
      <c r="NXJ567" s="64"/>
      <c r="NXK567" s="64"/>
      <c r="NXL567" s="64"/>
      <c r="NXM567" s="64"/>
      <c r="NXN567" s="64"/>
      <c r="NXO567" s="64"/>
      <c r="NXP567" s="64"/>
      <c r="NXQ567" s="64"/>
      <c r="NXR567" s="64"/>
      <c r="NXS567" s="64"/>
      <c r="NXT567" s="64"/>
      <c r="NXU567" s="64"/>
      <c r="NXV567" s="64"/>
      <c r="NXW567" s="64"/>
      <c r="NXX567" s="64"/>
      <c r="NXY567" s="64"/>
      <c r="NXZ567" s="64"/>
      <c r="NYA567" s="64"/>
      <c r="NYB567" s="64"/>
      <c r="NYC567" s="64"/>
      <c r="NYD567" s="64"/>
      <c r="NYE567" s="64"/>
      <c r="NYF567" s="64"/>
      <c r="NYG567" s="64"/>
      <c r="NYH567" s="64"/>
      <c r="NYI567" s="64"/>
      <c r="NYJ567" s="64"/>
      <c r="NYK567" s="64"/>
      <c r="NYL567" s="64"/>
      <c r="NYM567" s="64"/>
      <c r="NYN567" s="64"/>
      <c r="NYO567" s="64"/>
      <c r="NYP567" s="64"/>
      <c r="NYQ567" s="64"/>
      <c r="NYR567" s="64"/>
      <c r="NYS567" s="64"/>
      <c r="NYT567" s="64"/>
      <c r="NYU567" s="64"/>
      <c r="NYV567" s="64"/>
      <c r="NYW567" s="64"/>
      <c r="NYX567" s="64"/>
      <c r="NYY567" s="64"/>
      <c r="NYZ567" s="64"/>
      <c r="NZA567" s="64"/>
      <c r="NZB567" s="64"/>
      <c r="NZC567" s="64"/>
      <c r="NZD567" s="64"/>
      <c r="NZE567" s="64"/>
      <c r="NZF567" s="64"/>
      <c r="NZG567" s="64"/>
      <c r="NZH567" s="64"/>
      <c r="NZI567" s="64"/>
      <c r="NZJ567" s="64"/>
      <c r="NZK567" s="64"/>
      <c r="NZL567" s="64"/>
      <c r="NZM567" s="64"/>
      <c r="NZN567" s="64"/>
      <c r="NZO567" s="64"/>
      <c r="NZP567" s="64"/>
      <c r="NZQ567" s="64"/>
      <c r="NZR567" s="64"/>
      <c r="NZS567" s="64"/>
      <c r="NZT567" s="64"/>
      <c r="NZU567" s="64"/>
      <c r="NZV567" s="64"/>
      <c r="NZW567" s="64"/>
      <c r="NZX567" s="64"/>
      <c r="NZY567" s="64"/>
      <c r="NZZ567" s="64"/>
      <c r="OAA567" s="64"/>
      <c r="OAB567" s="64"/>
      <c r="OAC567" s="64"/>
      <c r="OAD567" s="64"/>
      <c r="OAE567" s="64"/>
      <c r="OAF567" s="64"/>
      <c r="OAG567" s="64"/>
      <c r="OAH567" s="64"/>
      <c r="OAI567" s="64"/>
      <c r="OAJ567" s="64"/>
      <c r="OAK567" s="64"/>
      <c r="OAL567" s="64"/>
      <c r="OAM567" s="64"/>
      <c r="OAN567" s="64"/>
      <c r="OAO567" s="64"/>
      <c r="OAP567" s="64"/>
      <c r="OAQ567" s="64"/>
      <c r="OAR567" s="64"/>
      <c r="OAS567" s="64"/>
      <c r="OAT567" s="64"/>
      <c r="OAU567" s="64"/>
      <c r="OAV567" s="64"/>
      <c r="OAW567" s="64"/>
      <c r="OAX567" s="64"/>
      <c r="OAY567" s="64"/>
      <c r="OAZ567" s="64"/>
      <c r="OBA567" s="64"/>
      <c r="OBB567" s="64"/>
      <c r="OBC567" s="64"/>
      <c r="OBD567" s="64"/>
      <c r="OBE567" s="64"/>
      <c r="OBF567" s="64"/>
      <c r="OBG567" s="64"/>
      <c r="OBH567" s="64"/>
      <c r="OBI567" s="64"/>
      <c r="OBJ567" s="64"/>
      <c r="OBK567" s="64"/>
      <c r="OBL567" s="64"/>
      <c r="OBM567" s="64"/>
      <c r="OBN567" s="64"/>
      <c r="OBO567" s="64"/>
      <c r="OBP567" s="64"/>
      <c r="OBQ567" s="64"/>
      <c r="OBR567" s="64"/>
      <c r="OBS567" s="64"/>
      <c r="OBT567" s="64"/>
      <c r="OBU567" s="64"/>
      <c r="OBV567" s="64"/>
      <c r="OBW567" s="64"/>
      <c r="OBX567" s="64"/>
      <c r="OBY567" s="64"/>
      <c r="OBZ567" s="64"/>
      <c r="OCA567" s="64"/>
      <c r="OCB567" s="64"/>
      <c r="OCC567" s="64"/>
      <c r="OCD567" s="64"/>
      <c r="OCE567" s="64"/>
      <c r="OCF567" s="64"/>
      <c r="OCG567" s="64"/>
      <c r="OCH567" s="64"/>
      <c r="OCI567" s="64"/>
      <c r="OCJ567" s="64"/>
      <c r="OCK567" s="64"/>
      <c r="OCL567" s="64"/>
      <c r="OCM567" s="64"/>
      <c r="OCN567" s="64"/>
      <c r="OCO567" s="64"/>
      <c r="OCP567" s="64"/>
      <c r="OCQ567" s="64"/>
      <c r="OCR567" s="64"/>
      <c r="OCS567" s="64"/>
      <c r="OCT567" s="64"/>
      <c r="OCU567" s="64"/>
      <c r="OCV567" s="64"/>
      <c r="OCW567" s="64"/>
      <c r="OCX567" s="64"/>
      <c r="OCY567" s="64"/>
      <c r="OCZ567" s="64"/>
      <c r="ODA567" s="64"/>
      <c r="ODB567" s="64"/>
      <c r="ODC567" s="64"/>
      <c r="ODD567" s="64"/>
      <c r="ODE567" s="64"/>
      <c r="ODF567" s="64"/>
      <c r="ODG567" s="64"/>
      <c r="ODH567" s="64"/>
      <c r="ODI567" s="64"/>
      <c r="ODJ567" s="64"/>
      <c r="ODK567" s="64"/>
      <c r="ODL567" s="64"/>
      <c r="ODM567" s="64"/>
      <c r="ODN567" s="64"/>
      <c r="ODO567" s="64"/>
      <c r="ODP567" s="64"/>
      <c r="ODQ567" s="64"/>
      <c r="ODR567" s="64"/>
      <c r="ODS567" s="64"/>
      <c r="ODT567" s="64"/>
      <c r="ODU567" s="64"/>
      <c r="ODV567" s="64"/>
      <c r="ODW567" s="64"/>
      <c r="ODX567" s="64"/>
      <c r="ODY567" s="64"/>
      <c r="ODZ567" s="64"/>
      <c r="OEA567" s="64"/>
      <c r="OEB567" s="64"/>
      <c r="OEC567" s="64"/>
      <c r="OED567" s="64"/>
      <c r="OEE567" s="64"/>
      <c r="OEF567" s="64"/>
      <c r="OEG567" s="64"/>
      <c r="OEH567" s="64"/>
      <c r="OEI567" s="64"/>
      <c r="OEJ567" s="64"/>
      <c r="OEK567" s="64"/>
      <c r="OEL567" s="64"/>
      <c r="OEM567" s="64"/>
      <c r="OEN567" s="64"/>
      <c r="OEO567" s="64"/>
      <c r="OEP567" s="64"/>
      <c r="OEQ567" s="64"/>
      <c r="OER567" s="64"/>
      <c r="OES567" s="64"/>
      <c r="OET567" s="64"/>
      <c r="OEU567" s="64"/>
      <c r="OEV567" s="64"/>
      <c r="OEW567" s="64"/>
      <c r="OEX567" s="64"/>
      <c r="OEY567" s="64"/>
      <c r="OEZ567" s="64"/>
      <c r="OFA567" s="64"/>
      <c r="OFB567" s="64"/>
      <c r="OFC567" s="64"/>
      <c r="OFD567" s="64"/>
      <c r="OFE567" s="64"/>
      <c r="OFF567" s="64"/>
      <c r="OFG567" s="64"/>
      <c r="OFH567" s="64"/>
      <c r="OFI567" s="64"/>
      <c r="OFJ567" s="64"/>
      <c r="OFK567" s="64"/>
      <c r="OFL567" s="64"/>
      <c r="OFM567" s="64"/>
      <c r="OFN567" s="64"/>
      <c r="OFO567" s="64"/>
      <c r="OFP567" s="64"/>
      <c r="OFQ567" s="64"/>
      <c r="OFR567" s="64"/>
      <c r="OFS567" s="64"/>
      <c r="OFT567" s="64"/>
      <c r="OFU567" s="64"/>
      <c r="OFV567" s="64"/>
      <c r="OFW567" s="64"/>
      <c r="OFX567" s="64"/>
      <c r="OFY567" s="64"/>
      <c r="OFZ567" s="64"/>
      <c r="OGA567" s="64"/>
      <c r="OGB567" s="64"/>
      <c r="OGC567" s="64"/>
      <c r="OGD567" s="64"/>
      <c r="OGE567" s="64"/>
      <c r="OGF567" s="64"/>
      <c r="OGG567" s="64"/>
      <c r="OGH567" s="64"/>
      <c r="OGI567" s="64"/>
      <c r="OGJ567" s="64"/>
      <c r="OGK567" s="64"/>
      <c r="OGL567" s="64"/>
      <c r="OGM567" s="64"/>
      <c r="OGN567" s="64"/>
      <c r="OGO567" s="64"/>
      <c r="OGP567" s="64"/>
      <c r="OGQ567" s="64"/>
      <c r="OGR567" s="64"/>
      <c r="OGS567" s="64"/>
      <c r="OGT567" s="64"/>
      <c r="OGU567" s="64"/>
      <c r="OGV567" s="64"/>
      <c r="OGW567" s="64"/>
      <c r="OGX567" s="64"/>
      <c r="OGY567" s="64"/>
      <c r="OGZ567" s="64"/>
      <c r="OHA567" s="64"/>
      <c r="OHB567" s="64"/>
      <c r="OHC567" s="64"/>
      <c r="OHD567" s="64"/>
      <c r="OHE567" s="64"/>
      <c r="OHF567" s="64"/>
      <c r="OHG567" s="64"/>
      <c r="OHH567" s="64"/>
      <c r="OHI567" s="64"/>
      <c r="OHJ567" s="64"/>
      <c r="OHK567" s="64"/>
      <c r="OHL567" s="64"/>
      <c r="OHM567" s="64"/>
      <c r="OHN567" s="64"/>
      <c r="OHO567" s="64"/>
      <c r="OHP567" s="64"/>
      <c r="OHQ567" s="64"/>
      <c r="OHR567" s="64"/>
      <c r="OHS567" s="64"/>
      <c r="OHT567" s="64"/>
      <c r="OHU567" s="64"/>
      <c r="OHV567" s="64"/>
      <c r="OHW567" s="64"/>
      <c r="OHX567" s="64"/>
      <c r="OHY567" s="64"/>
      <c r="OHZ567" s="64"/>
      <c r="OIA567" s="64"/>
      <c r="OIB567" s="64"/>
      <c r="OIC567" s="64"/>
      <c r="OID567" s="64"/>
      <c r="OIE567" s="64"/>
      <c r="OIF567" s="64"/>
      <c r="OIG567" s="64"/>
      <c r="OIH567" s="64"/>
      <c r="OII567" s="64"/>
      <c r="OIJ567" s="64"/>
      <c r="OIK567" s="64"/>
      <c r="OIL567" s="64"/>
      <c r="OIM567" s="64"/>
      <c r="OIN567" s="64"/>
      <c r="OIO567" s="64"/>
      <c r="OIP567" s="64"/>
      <c r="OIQ567" s="64"/>
      <c r="OIR567" s="64"/>
      <c r="OIS567" s="64"/>
      <c r="OIT567" s="64"/>
      <c r="OIU567" s="64"/>
      <c r="OIV567" s="64"/>
      <c r="OIW567" s="64"/>
      <c r="OIX567" s="64"/>
      <c r="OIY567" s="64"/>
      <c r="OIZ567" s="64"/>
      <c r="OJA567" s="64"/>
      <c r="OJB567" s="64"/>
      <c r="OJC567" s="64"/>
      <c r="OJD567" s="64"/>
      <c r="OJE567" s="64"/>
      <c r="OJF567" s="64"/>
      <c r="OJG567" s="64"/>
      <c r="OJH567" s="64"/>
      <c r="OJI567" s="64"/>
      <c r="OJJ567" s="64"/>
      <c r="OJK567" s="64"/>
      <c r="OJL567" s="64"/>
      <c r="OJM567" s="64"/>
      <c r="OJN567" s="64"/>
      <c r="OJO567" s="64"/>
      <c r="OJP567" s="64"/>
      <c r="OJQ567" s="64"/>
      <c r="OJR567" s="64"/>
      <c r="OJS567" s="64"/>
      <c r="OJT567" s="64"/>
      <c r="OJU567" s="64"/>
      <c r="OJV567" s="64"/>
      <c r="OJW567" s="64"/>
      <c r="OJX567" s="64"/>
      <c r="OJY567" s="64"/>
      <c r="OJZ567" s="64"/>
      <c r="OKA567" s="64"/>
      <c r="OKB567" s="64"/>
      <c r="OKC567" s="64"/>
      <c r="OKD567" s="64"/>
      <c r="OKE567" s="64"/>
      <c r="OKF567" s="64"/>
      <c r="OKG567" s="64"/>
      <c r="OKH567" s="64"/>
      <c r="OKI567" s="64"/>
      <c r="OKJ567" s="64"/>
      <c r="OKK567" s="64"/>
      <c r="OKL567" s="64"/>
      <c r="OKM567" s="64"/>
      <c r="OKN567" s="64"/>
      <c r="OKO567" s="64"/>
      <c r="OKP567" s="64"/>
      <c r="OKQ567" s="64"/>
      <c r="OKR567" s="64"/>
      <c r="OKS567" s="64"/>
      <c r="OKT567" s="64"/>
      <c r="OKU567" s="64"/>
      <c r="OKV567" s="64"/>
      <c r="OKW567" s="64"/>
      <c r="OKX567" s="64"/>
      <c r="OKY567" s="64"/>
      <c r="OKZ567" s="64"/>
      <c r="OLA567" s="64"/>
      <c r="OLB567" s="64"/>
      <c r="OLC567" s="64"/>
      <c r="OLD567" s="64"/>
      <c r="OLE567" s="64"/>
      <c r="OLF567" s="64"/>
      <c r="OLG567" s="64"/>
      <c r="OLH567" s="64"/>
      <c r="OLI567" s="64"/>
      <c r="OLJ567" s="64"/>
      <c r="OLK567" s="64"/>
      <c r="OLL567" s="64"/>
      <c r="OLM567" s="64"/>
      <c r="OLN567" s="64"/>
      <c r="OLO567" s="64"/>
      <c r="OLP567" s="64"/>
      <c r="OLQ567" s="64"/>
      <c r="OLR567" s="64"/>
      <c r="OLS567" s="64"/>
      <c r="OLT567" s="64"/>
      <c r="OLU567" s="64"/>
      <c r="OLV567" s="64"/>
      <c r="OLW567" s="64"/>
      <c r="OLX567" s="64"/>
      <c r="OLY567" s="64"/>
      <c r="OLZ567" s="64"/>
      <c r="OMA567" s="64"/>
      <c r="OMB567" s="64"/>
      <c r="OMC567" s="64"/>
      <c r="OMD567" s="64"/>
      <c r="OME567" s="64"/>
      <c r="OMF567" s="64"/>
      <c r="OMG567" s="64"/>
      <c r="OMH567" s="64"/>
      <c r="OMI567" s="64"/>
      <c r="OMJ567" s="64"/>
      <c r="OMK567" s="64"/>
      <c r="OML567" s="64"/>
      <c r="OMM567" s="64"/>
      <c r="OMN567" s="64"/>
      <c r="OMO567" s="64"/>
      <c r="OMP567" s="64"/>
      <c r="OMQ567" s="64"/>
      <c r="OMR567" s="64"/>
      <c r="OMS567" s="64"/>
      <c r="OMT567" s="64"/>
      <c r="OMU567" s="64"/>
      <c r="OMV567" s="64"/>
      <c r="OMW567" s="64"/>
      <c r="OMX567" s="64"/>
      <c r="OMY567" s="64"/>
      <c r="OMZ567" s="64"/>
      <c r="ONA567" s="64"/>
      <c r="ONB567" s="64"/>
      <c r="ONC567" s="64"/>
      <c r="OND567" s="64"/>
      <c r="ONE567" s="64"/>
      <c r="ONF567" s="64"/>
      <c r="ONG567" s="64"/>
      <c r="ONH567" s="64"/>
      <c r="ONI567" s="64"/>
      <c r="ONJ567" s="64"/>
      <c r="ONK567" s="64"/>
      <c r="ONL567" s="64"/>
      <c r="ONM567" s="64"/>
      <c r="ONN567" s="64"/>
      <c r="ONO567" s="64"/>
      <c r="ONP567" s="64"/>
      <c r="ONQ567" s="64"/>
      <c r="ONR567" s="64"/>
      <c r="ONS567" s="64"/>
      <c r="ONT567" s="64"/>
      <c r="ONU567" s="64"/>
      <c r="ONV567" s="64"/>
      <c r="ONW567" s="64"/>
      <c r="ONX567" s="64"/>
      <c r="ONY567" s="64"/>
      <c r="ONZ567" s="64"/>
      <c r="OOA567" s="64"/>
      <c r="OOB567" s="64"/>
      <c r="OOC567" s="64"/>
      <c r="OOD567" s="64"/>
      <c r="OOE567" s="64"/>
      <c r="OOF567" s="64"/>
      <c r="OOG567" s="64"/>
      <c r="OOH567" s="64"/>
      <c r="OOI567" s="64"/>
      <c r="OOJ567" s="64"/>
      <c r="OOK567" s="64"/>
      <c r="OOL567" s="64"/>
      <c r="OOM567" s="64"/>
      <c r="OON567" s="64"/>
      <c r="OOO567" s="64"/>
      <c r="OOP567" s="64"/>
      <c r="OOQ567" s="64"/>
      <c r="OOR567" s="64"/>
      <c r="OOS567" s="64"/>
      <c r="OOT567" s="64"/>
      <c r="OOU567" s="64"/>
      <c r="OOV567" s="64"/>
      <c r="OOW567" s="64"/>
      <c r="OOX567" s="64"/>
      <c r="OOY567" s="64"/>
      <c r="OOZ567" s="64"/>
      <c r="OPA567" s="64"/>
      <c r="OPB567" s="64"/>
      <c r="OPC567" s="64"/>
      <c r="OPD567" s="64"/>
      <c r="OPE567" s="64"/>
      <c r="OPF567" s="64"/>
      <c r="OPG567" s="64"/>
      <c r="OPH567" s="64"/>
      <c r="OPI567" s="64"/>
      <c r="OPJ567" s="64"/>
      <c r="OPK567" s="64"/>
      <c r="OPL567" s="64"/>
      <c r="OPM567" s="64"/>
      <c r="OPN567" s="64"/>
      <c r="OPO567" s="64"/>
      <c r="OPP567" s="64"/>
      <c r="OPQ567" s="64"/>
      <c r="OPR567" s="64"/>
      <c r="OPS567" s="64"/>
      <c r="OPT567" s="64"/>
      <c r="OPU567" s="64"/>
      <c r="OPV567" s="64"/>
      <c r="OPW567" s="64"/>
      <c r="OPX567" s="64"/>
      <c r="OPY567" s="64"/>
      <c r="OPZ567" s="64"/>
      <c r="OQA567" s="64"/>
      <c r="OQB567" s="64"/>
      <c r="OQC567" s="64"/>
      <c r="OQD567" s="64"/>
      <c r="OQE567" s="64"/>
      <c r="OQF567" s="64"/>
      <c r="OQG567" s="64"/>
      <c r="OQH567" s="64"/>
      <c r="OQI567" s="64"/>
      <c r="OQJ567" s="64"/>
      <c r="OQK567" s="64"/>
      <c r="OQL567" s="64"/>
      <c r="OQM567" s="64"/>
      <c r="OQN567" s="64"/>
      <c r="OQO567" s="64"/>
      <c r="OQP567" s="64"/>
      <c r="OQQ567" s="64"/>
      <c r="OQR567" s="64"/>
      <c r="OQS567" s="64"/>
      <c r="OQT567" s="64"/>
      <c r="OQU567" s="64"/>
      <c r="OQV567" s="64"/>
      <c r="OQW567" s="64"/>
      <c r="OQX567" s="64"/>
      <c r="OQY567" s="64"/>
      <c r="OQZ567" s="64"/>
      <c r="ORA567" s="64"/>
      <c r="ORB567" s="64"/>
      <c r="ORC567" s="64"/>
      <c r="ORD567" s="64"/>
      <c r="ORE567" s="64"/>
      <c r="ORF567" s="64"/>
      <c r="ORG567" s="64"/>
      <c r="ORH567" s="64"/>
      <c r="ORI567" s="64"/>
      <c r="ORJ567" s="64"/>
      <c r="ORK567" s="64"/>
      <c r="ORL567" s="64"/>
      <c r="ORM567" s="64"/>
      <c r="ORN567" s="64"/>
      <c r="ORO567" s="64"/>
      <c r="ORP567" s="64"/>
      <c r="ORQ567" s="64"/>
      <c r="ORR567" s="64"/>
      <c r="ORS567" s="64"/>
      <c r="ORT567" s="64"/>
      <c r="ORU567" s="64"/>
      <c r="ORV567" s="64"/>
      <c r="ORW567" s="64"/>
      <c r="ORX567" s="64"/>
      <c r="ORY567" s="64"/>
      <c r="ORZ567" s="64"/>
      <c r="OSA567" s="64"/>
      <c r="OSB567" s="64"/>
      <c r="OSC567" s="64"/>
      <c r="OSD567" s="64"/>
      <c r="OSE567" s="64"/>
      <c r="OSF567" s="64"/>
      <c r="OSG567" s="64"/>
      <c r="OSH567" s="64"/>
      <c r="OSI567" s="64"/>
      <c r="OSJ567" s="64"/>
      <c r="OSK567" s="64"/>
      <c r="OSL567" s="64"/>
      <c r="OSM567" s="64"/>
      <c r="OSN567" s="64"/>
      <c r="OSO567" s="64"/>
      <c r="OSP567" s="64"/>
      <c r="OSQ567" s="64"/>
      <c r="OSR567" s="64"/>
      <c r="OSS567" s="64"/>
      <c r="OST567" s="64"/>
      <c r="OSU567" s="64"/>
      <c r="OSV567" s="64"/>
      <c r="OSW567" s="64"/>
      <c r="OSX567" s="64"/>
      <c r="OSY567" s="64"/>
      <c r="OSZ567" s="64"/>
      <c r="OTA567" s="64"/>
      <c r="OTB567" s="64"/>
      <c r="OTC567" s="64"/>
      <c r="OTD567" s="64"/>
      <c r="OTE567" s="64"/>
      <c r="OTF567" s="64"/>
      <c r="OTG567" s="64"/>
      <c r="OTH567" s="64"/>
      <c r="OTI567" s="64"/>
      <c r="OTJ567" s="64"/>
      <c r="OTK567" s="64"/>
      <c r="OTL567" s="64"/>
      <c r="OTM567" s="64"/>
      <c r="OTN567" s="64"/>
      <c r="OTO567" s="64"/>
      <c r="OTP567" s="64"/>
      <c r="OTQ567" s="64"/>
      <c r="OTR567" s="64"/>
      <c r="OTS567" s="64"/>
      <c r="OTT567" s="64"/>
      <c r="OTU567" s="64"/>
      <c r="OTV567" s="64"/>
      <c r="OTW567" s="64"/>
      <c r="OTX567" s="64"/>
      <c r="OTY567" s="64"/>
      <c r="OTZ567" s="64"/>
      <c r="OUA567" s="64"/>
      <c r="OUB567" s="64"/>
      <c r="OUC567" s="64"/>
      <c r="OUD567" s="64"/>
      <c r="OUE567" s="64"/>
      <c r="OUF567" s="64"/>
      <c r="OUG567" s="64"/>
      <c r="OUH567" s="64"/>
      <c r="OUI567" s="64"/>
      <c r="OUJ567" s="64"/>
      <c r="OUK567" s="64"/>
      <c r="OUL567" s="64"/>
      <c r="OUM567" s="64"/>
      <c r="OUN567" s="64"/>
      <c r="OUO567" s="64"/>
      <c r="OUP567" s="64"/>
      <c r="OUQ567" s="64"/>
      <c r="OUR567" s="64"/>
      <c r="OUS567" s="64"/>
      <c r="OUT567" s="64"/>
      <c r="OUU567" s="64"/>
      <c r="OUV567" s="64"/>
      <c r="OUW567" s="64"/>
      <c r="OUX567" s="64"/>
      <c r="OUY567" s="64"/>
      <c r="OUZ567" s="64"/>
      <c r="OVA567" s="64"/>
      <c r="OVB567" s="64"/>
      <c r="OVC567" s="64"/>
      <c r="OVD567" s="64"/>
      <c r="OVE567" s="64"/>
      <c r="OVF567" s="64"/>
      <c r="OVG567" s="64"/>
      <c r="OVH567" s="64"/>
      <c r="OVI567" s="64"/>
      <c r="OVJ567" s="64"/>
      <c r="OVK567" s="64"/>
      <c r="OVL567" s="64"/>
      <c r="OVM567" s="64"/>
      <c r="OVN567" s="64"/>
      <c r="OVO567" s="64"/>
      <c r="OVP567" s="64"/>
      <c r="OVQ567" s="64"/>
      <c r="OVR567" s="64"/>
      <c r="OVS567" s="64"/>
      <c r="OVT567" s="64"/>
      <c r="OVU567" s="64"/>
      <c r="OVV567" s="64"/>
      <c r="OVW567" s="64"/>
      <c r="OVX567" s="64"/>
      <c r="OVY567" s="64"/>
      <c r="OVZ567" s="64"/>
      <c r="OWA567" s="64"/>
      <c r="OWB567" s="64"/>
      <c r="OWC567" s="64"/>
      <c r="OWD567" s="64"/>
      <c r="OWE567" s="64"/>
      <c r="OWF567" s="64"/>
      <c r="OWG567" s="64"/>
      <c r="OWH567" s="64"/>
      <c r="OWI567" s="64"/>
      <c r="OWJ567" s="64"/>
      <c r="OWK567" s="64"/>
      <c r="OWL567" s="64"/>
      <c r="OWM567" s="64"/>
      <c r="OWN567" s="64"/>
      <c r="OWO567" s="64"/>
      <c r="OWP567" s="64"/>
      <c r="OWQ567" s="64"/>
      <c r="OWR567" s="64"/>
      <c r="OWS567" s="64"/>
      <c r="OWT567" s="64"/>
      <c r="OWU567" s="64"/>
      <c r="OWV567" s="64"/>
      <c r="OWW567" s="64"/>
      <c r="OWX567" s="64"/>
      <c r="OWY567" s="64"/>
      <c r="OWZ567" s="64"/>
      <c r="OXA567" s="64"/>
      <c r="OXB567" s="64"/>
      <c r="OXC567" s="64"/>
      <c r="OXD567" s="64"/>
      <c r="OXE567" s="64"/>
      <c r="OXF567" s="64"/>
      <c r="OXG567" s="64"/>
      <c r="OXH567" s="64"/>
      <c r="OXI567" s="64"/>
      <c r="OXJ567" s="64"/>
      <c r="OXK567" s="64"/>
      <c r="OXL567" s="64"/>
      <c r="OXM567" s="64"/>
      <c r="OXN567" s="64"/>
      <c r="OXO567" s="64"/>
      <c r="OXP567" s="64"/>
      <c r="OXQ567" s="64"/>
      <c r="OXR567" s="64"/>
      <c r="OXS567" s="64"/>
      <c r="OXT567" s="64"/>
      <c r="OXU567" s="64"/>
      <c r="OXV567" s="64"/>
      <c r="OXW567" s="64"/>
      <c r="OXX567" s="64"/>
      <c r="OXY567" s="64"/>
      <c r="OXZ567" s="64"/>
      <c r="OYA567" s="64"/>
      <c r="OYB567" s="64"/>
      <c r="OYC567" s="64"/>
      <c r="OYD567" s="64"/>
      <c r="OYE567" s="64"/>
      <c r="OYF567" s="64"/>
      <c r="OYG567" s="64"/>
      <c r="OYH567" s="64"/>
      <c r="OYI567" s="64"/>
      <c r="OYJ567" s="64"/>
      <c r="OYK567" s="64"/>
      <c r="OYL567" s="64"/>
      <c r="OYM567" s="64"/>
      <c r="OYN567" s="64"/>
      <c r="OYO567" s="64"/>
      <c r="OYP567" s="64"/>
      <c r="OYQ567" s="64"/>
      <c r="OYR567" s="64"/>
      <c r="OYS567" s="64"/>
      <c r="OYT567" s="64"/>
      <c r="OYU567" s="64"/>
      <c r="OYV567" s="64"/>
      <c r="OYW567" s="64"/>
      <c r="OYX567" s="64"/>
      <c r="OYY567" s="64"/>
      <c r="OYZ567" s="64"/>
      <c r="OZA567" s="64"/>
      <c r="OZB567" s="64"/>
      <c r="OZC567" s="64"/>
      <c r="OZD567" s="64"/>
      <c r="OZE567" s="64"/>
      <c r="OZF567" s="64"/>
      <c r="OZG567" s="64"/>
      <c r="OZH567" s="64"/>
      <c r="OZI567" s="64"/>
      <c r="OZJ567" s="64"/>
      <c r="OZK567" s="64"/>
      <c r="OZL567" s="64"/>
      <c r="OZM567" s="64"/>
      <c r="OZN567" s="64"/>
      <c r="OZO567" s="64"/>
      <c r="OZP567" s="64"/>
      <c r="OZQ567" s="64"/>
      <c r="OZR567" s="64"/>
      <c r="OZS567" s="64"/>
      <c r="OZT567" s="64"/>
      <c r="OZU567" s="64"/>
      <c r="OZV567" s="64"/>
      <c r="OZW567" s="64"/>
      <c r="OZX567" s="64"/>
      <c r="OZY567" s="64"/>
      <c r="OZZ567" s="64"/>
      <c r="PAA567" s="64"/>
      <c r="PAB567" s="64"/>
      <c r="PAC567" s="64"/>
      <c r="PAD567" s="64"/>
      <c r="PAE567" s="64"/>
      <c r="PAF567" s="64"/>
      <c r="PAG567" s="64"/>
      <c r="PAH567" s="64"/>
      <c r="PAI567" s="64"/>
      <c r="PAJ567" s="64"/>
      <c r="PAK567" s="64"/>
      <c r="PAL567" s="64"/>
      <c r="PAM567" s="64"/>
      <c r="PAN567" s="64"/>
      <c r="PAO567" s="64"/>
      <c r="PAP567" s="64"/>
      <c r="PAQ567" s="64"/>
      <c r="PAR567" s="64"/>
      <c r="PAS567" s="64"/>
      <c r="PAT567" s="64"/>
      <c r="PAU567" s="64"/>
      <c r="PAV567" s="64"/>
      <c r="PAW567" s="64"/>
      <c r="PAX567" s="64"/>
      <c r="PAY567" s="64"/>
      <c r="PAZ567" s="64"/>
      <c r="PBA567" s="64"/>
      <c r="PBB567" s="64"/>
      <c r="PBC567" s="64"/>
      <c r="PBD567" s="64"/>
      <c r="PBE567" s="64"/>
      <c r="PBF567" s="64"/>
      <c r="PBG567" s="64"/>
      <c r="PBH567" s="64"/>
      <c r="PBI567" s="64"/>
      <c r="PBJ567" s="64"/>
      <c r="PBK567" s="64"/>
      <c r="PBL567" s="64"/>
      <c r="PBM567" s="64"/>
      <c r="PBN567" s="64"/>
      <c r="PBO567" s="64"/>
      <c r="PBP567" s="64"/>
      <c r="PBQ567" s="64"/>
      <c r="PBR567" s="64"/>
      <c r="PBS567" s="64"/>
      <c r="PBT567" s="64"/>
      <c r="PBU567" s="64"/>
      <c r="PBV567" s="64"/>
      <c r="PBW567" s="64"/>
      <c r="PBX567" s="64"/>
      <c r="PBY567" s="64"/>
      <c r="PBZ567" s="64"/>
      <c r="PCA567" s="64"/>
      <c r="PCB567" s="64"/>
      <c r="PCC567" s="64"/>
      <c r="PCD567" s="64"/>
      <c r="PCE567" s="64"/>
      <c r="PCF567" s="64"/>
      <c r="PCG567" s="64"/>
      <c r="PCH567" s="64"/>
      <c r="PCI567" s="64"/>
      <c r="PCJ567" s="64"/>
      <c r="PCK567" s="64"/>
      <c r="PCL567" s="64"/>
      <c r="PCM567" s="64"/>
      <c r="PCN567" s="64"/>
      <c r="PCO567" s="64"/>
      <c r="PCP567" s="64"/>
      <c r="PCQ567" s="64"/>
      <c r="PCR567" s="64"/>
      <c r="PCS567" s="64"/>
      <c r="PCT567" s="64"/>
      <c r="PCU567" s="64"/>
      <c r="PCV567" s="64"/>
      <c r="PCW567" s="64"/>
      <c r="PCX567" s="64"/>
      <c r="PCY567" s="64"/>
      <c r="PCZ567" s="64"/>
      <c r="PDA567" s="64"/>
      <c r="PDB567" s="64"/>
      <c r="PDC567" s="64"/>
      <c r="PDD567" s="64"/>
      <c r="PDE567" s="64"/>
      <c r="PDF567" s="64"/>
      <c r="PDG567" s="64"/>
      <c r="PDH567" s="64"/>
      <c r="PDI567" s="64"/>
      <c r="PDJ567" s="64"/>
      <c r="PDK567" s="64"/>
      <c r="PDL567" s="64"/>
      <c r="PDM567" s="64"/>
      <c r="PDN567" s="64"/>
      <c r="PDO567" s="64"/>
      <c r="PDP567" s="64"/>
      <c r="PDQ567" s="64"/>
      <c r="PDR567" s="64"/>
      <c r="PDS567" s="64"/>
      <c r="PDT567" s="64"/>
      <c r="PDU567" s="64"/>
      <c r="PDV567" s="64"/>
      <c r="PDW567" s="64"/>
      <c r="PDX567" s="64"/>
      <c r="PDY567" s="64"/>
      <c r="PDZ567" s="64"/>
      <c r="PEA567" s="64"/>
      <c r="PEB567" s="64"/>
      <c r="PEC567" s="64"/>
      <c r="PED567" s="64"/>
      <c r="PEE567" s="64"/>
      <c r="PEF567" s="64"/>
      <c r="PEG567" s="64"/>
      <c r="PEH567" s="64"/>
      <c r="PEI567" s="64"/>
      <c r="PEJ567" s="64"/>
      <c r="PEK567" s="64"/>
      <c r="PEL567" s="64"/>
      <c r="PEM567" s="64"/>
      <c r="PEN567" s="64"/>
      <c r="PEO567" s="64"/>
      <c r="PEP567" s="64"/>
      <c r="PEQ567" s="64"/>
      <c r="PER567" s="64"/>
      <c r="PES567" s="64"/>
      <c r="PET567" s="64"/>
      <c r="PEU567" s="64"/>
      <c r="PEV567" s="64"/>
      <c r="PEW567" s="64"/>
      <c r="PEX567" s="64"/>
      <c r="PEY567" s="64"/>
      <c r="PEZ567" s="64"/>
      <c r="PFA567" s="64"/>
      <c r="PFB567" s="64"/>
      <c r="PFC567" s="64"/>
      <c r="PFD567" s="64"/>
      <c r="PFE567" s="64"/>
      <c r="PFF567" s="64"/>
      <c r="PFG567" s="64"/>
      <c r="PFH567" s="64"/>
      <c r="PFI567" s="64"/>
      <c r="PFJ567" s="64"/>
      <c r="PFK567" s="64"/>
      <c r="PFL567" s="64"/>
      <c r="PFM567" s="64"/>
      <c r="PFN567" s="64"/>
      <c r="PFO567" s="64"/>
      <c r="PFP567" s="64"/>
      <c r="PFQ567" s="64"/>
      <c r="PFR567" s="64"/>
      <c r="PFS567" s="64"/>
      <c r="PFT567" s="64"/>
      <c r="PFU567" s="64"/>
      <c r="PFV567" s="64"/>
      <c r="PFW567" s="64"/>
      <c r="PFX567" s="64"/>
      <c r="PFY567" s="64"/>
      <c r="PFZ567" s="64"/>
      <c r="PGA567" s="64"/>
      <c r="PGB567" s="64"/>
      <c r="PGC567" s="64"/>
      <c r="PGD567" s="64"/>
      <c r="PGE567" s="64"/>
      <c r="PGF567" s="64"/>
      <c r="PGG567" s="64"/>
      <c r="PGH567" s="64"/>
      <c r="PGI567" s="64"/>
      <c r="PGJ567" s="64"/>
      <c r="PGK567" s="64"/>
      <c r="PGL567" s="64"/>
      <c r="PGM567" s="64"/>
      <c r="PGN567" s="64"/>
      <c r="PGO567" s="64"/>
      <c r="PGP567" s="64"/>
      <c r="PGQ567" s="64"/>
      <c r="PGR567" s="64"/>
      <c r="PGS567" s="64"/>
      <c r="PGT567" s="64"/>
      <c r="PGU567" s="64"/>
      <c r="PGV567" s="64"/>
      <c r="PGW567" s="64"/>
      <c r="PGX567" s="64"/>
      <c r="PGY567" s="64"/>
      <c r="PGZ567" s="64"/>
      <c r="PHA567" s="64"/>
      <c r="PHB567" s="64"/>
      <c r="PHC567" s="64"/>
      <c r="PHD567" s="64"/>
      <c r="PHE567" s="64"/>
      <c r="PHF567" s="64"/>
      <c r="PHG567" s="64"/>
      <c r="PHH567" s="64"/>
      <c r="PHI567" s="64"/>
      <c r="PHJ567" s="64"/>
      <c r="PHK567" s="64"/>
      <c r="PHL567" s="64"/>
      <c r="PHM567" s="64"/>
      <c r="PHN567" s="64"/>
      <c r="PHO567" s="64"/>
      <c r="PHP567" s="64"/>
      <c r="PHQ567" s="64"/>
      <c r="PHR567" s="64"/>
      <c r="PHS567" s="64"/>
      <c r="PHT567" s="64"/>
      <c r="PHU567" s="64"/>
      <c r="PHV567" s="64"/>
      <c r="PHW567" s="64"/>
      <c r="PHX567" s="64"/>
      <c r="PHY567" s="64"/>
      <c r="PHZ567" s="64"/>
      <c r="PIA567" s="64"/>
      <c r="PIB567" s="64"/>
      <c r="PIC567" s="64"/>
      <c r="PID567" s="64"/>
      <c r="PIE567" s="64"/>
      <c r="PIF567" s="64"/>
      <c r="PIG567" s="64"/>
      <c r="PIH567" s="64"/>
      <c r="PII567" s="64"/>
      <c r="PIJ567" s="64"/>
      <c r="PIK567" s="64"/>
      <c r="PIL567" s="64"/>
      <c r="PIM567" s="64"/>
      <c r="PIN567" s="64"/>
      <c r="PIO567" s="64"/>
      <c r="PIP567" s="64"/>
      <c r="PIQ567" s="64"/>
      <c r="PIR567" s="64"/>
      <c r="PIS567" s="64"/>
      <c r="PIT567" s="64"/>
      <c r="PIU567" s="64"/>
      <c r="PIV567" s="64"/>
      <c r="PIW567" s="64"/>
      <c r="PIX567" s="64"/>
      <c r="PIY567" s="64"/>
      <c r="PIZ567" s="64"/>
      <c r="PJA567" s="64"/>
      <c r="PJB567" s="64"/>
      <c r="PJC567" s="64"/>
      <c r="PJD567" s="64"/>
      <c r="PJE567" s="64"/>
      <c r="PJF567" s="64"/>
      <c r="PJG567" s="64"/>
      <c r="PJH567" s="64"/>
      <c r="PJI567" s="64"/>
      <c r="PJJ567" s="64"/>
      <c r="PJK567" s="64"/>
      <c r="PJL567" s="64"/>
      <c r="PJM567" s="64"/>
      <c r="PJN567" s="64"/>
      <c r="PJO567" s="64"/>
      <c r="PJP567" s="64"/>
      <c r="PJQ567" s="64"/>
      <c r="PJR567" s="64"/>
      <c r="PJS567" s="64"/>
      <c r="PJT567" s="64"/>
      <c r="PJU567" s="64"/>
      <c r="PJV567" s="64"/>
      <c r="PJW567" s="64"/>
      <c r="PJX567" s="64"/>
      <c r="PJY567" s="64"/>
      <c r="PJZ567" s="64"/>
      <c r="PKA567" s="64"/>
      <c r="PKB567" s="64"/>
      <c r="PKC567" s="64"/>
      <c r="PKD567" s="64"/>
      <c r="PKE567" s="64"/>
      <c r="PKF567" s="64"/>
      <c r="PKG567" s="64"/>
      <c r="PKH567" s="64"/>
      <c r="PKI567" s="64"/>
      <c r="PKJ567" s="64"/>
      <c r="PKK567" s="64"/>
      <c r="PKL567" s="64"/>
      <c r="PKM567" s="64"/>
      <c r="PKN567" s="64"/>
      <c r="PKO567" s="64"/>
      <c r="PKP567" s="64"/>
      <c r="PKQ567" s="64"/>
      <c r="PKR567" s="64"/>
      <c r="PKS567" s="64"/>
      <c r="PKT567" s="64"/>
      <c r="PKU567" s="64"/>
      <c r="PKV567" s="64"/>
      <c r="PKW567" s="64"/>
      <c r="PKX567" s="64"/>
      <c r="PKY567" s="64"/>
      <c r="PKZ567" s="64"/>
      <c r="PLA567" s="64"/>
      <c r="PLB567" s="64"/>
      <c r="PLC567" s="64"/>
      <c r="PLD567" s="64"/>
      <c r="PLE567" s="64"/>
      <c r="PLF567" s="64"/>
      <c r="PLG567" s="64"/>
      <c r="PLH567" s="64"/>
      <c r="PLI567" s="64"/>
      <c r="PLJ567" s="64"/>
      <c r="PLK567" s="64"/>
      <c r="PLL567" s="64"/>
      <c r="PLM567" s="64"/>
      <c r="PLN567" s="64"/>
      <c r="PLO567" s="64"/>
      <c r="PLP567" s="64"/>
      <c r="PLQ567" s="64"/>
      <c r="PLR567" s="64"/>
      <c r="PLS567" s="64"/>
      <c r="PLT567" s="64"/>
      <c r="PLU567" s="64"/>
      <c r="PLV567" s="64"/>
      <c r="PLW567" s="64"/>
      <c r="PLX567" s="64"/>
      <c r="PLY567" s="64"/>
      <c r="PLZ567" s="64"/>
      <c r="PMA567" s="64"/>
      <c r="PMB567" s="64"/>
      <c r="PMC567" s="64"/>
      <c r="PMD567" s="64"/>
      <c r="PME567" s="64"/>
      <c r="PMF567" s="64"/>
      <c r="PMG567" s="64"/>
      <c r="PMH567" s="64"/>
      <c r="PMI567" s="64"/>
      <c r="PMJ567" s="64"/>
      <c r="PMK567" s="64"/>
      <c r="PML567" s="64"/>
      <c r="PMM567" s="64"/>
      <c r="PMN567" s="64"/>
      <c r="PMO567" s="64"/>
      <c r="PMP567" s="64"/>
      <c r="PMQ567" s="64"/>
      <c r="PMR567" s="64"/>
      <c r="PMS567" s="64"/>
      <c r="PMT567" s="64"/>
      <c r="PMU567" s="64"/>
      <c r="PMV567" s="64"/>
      <c r="PMW567" s="64"/>
      <c r="PMX567" s="64"/>
      <c r="PMY567" s="64"/>
      <c r="PMZ567" s="64"/>
      <c r="PNA567" s="64"/>
      <c r="PNB567" s="64"/>
      <c r="PNC567" s="64"/>
      <c r="PND567" s="64"/>
      <c r="PNE567" s="64"/>
      <c r="PNF567" s="64"/>
      <c r="PNG567" s="64"/>
      <c r="PNH567" s="64"/>
      <c r="PNI567" s="64"/>
      <c r="PNJ567" s="64"/>
      <c r="PNK567" s="64"/>
      <c r="PNL567" s="64"/>
      <c r="PNM567" s="64"/>
      <c r="PNN567" s="64"/>
      <c r="PNO567" s="64"/>
      <c r="PNP567" s="64"/>
      <c r="PNQ567" s="64"/>
      <c r="PNR567" s="64"/>
      <c r="PNS567" s="64"/>
      <c r="PNT567" s="64"/>
      <c r="PNU567" s="64"/>
      <c r="PNV567" s="64"/>
      <c r="PNW567" s="64"/>
      <c r="PNX567" s="64"/>
      <c r="PNY567" s="64"/>
      <c r="PNZ567" s="64"/>
      <c r="POA567" s="64"/>
      <c r="POB567" s="64"/>
      <c r="POC567" s="64"/>
      <c r="POD567" s="64"/>
      <c r="POE567" s="64"/>
      <c r="POF567" s="64"/>
      <c r="POG567" s="64"/>
      <c r="POH567" s="64"/>
      <c r="POI567" s="64"/>
      <c r="POJ567" s="64"/>
      <c r="POK567" s="64"/>
      <c r="POL567" s="64"/>
      <c r="POM567" s="64"/>
      <c r="PON567" s="64"/>
      <c r="POO567" s="64"/>
      <c r="POP567" s="64"/>
      <c r="POQ567" s="64"/>
      <c r="POR567" s="64"/>
      <c r="POS567" s="64"/>
      <c r="POT567" s="64"/>
      <c r="POU567" s="64"/>
      <c r="POV567" s="64"/>
      <c r="POW567" s="64"/>
      <c r="POX567" s="64"/>
      <c r="POY567" s="64"/>
      <c r="POZ567" s="64"/>
      <c r="PPA567" s="64"/>
      <c r="PPB567" s="64"/>
      <c r="PPC567" s="64"/>
      <c r="PPD567" s="64"/>
      <c r="PPE567" s="64"/>
      <c r="PPF567" s="64"/>
      <c r="PPG567" s="64"/>
      <c r="PPH567" s="64"/>
      <c r="PPI567" s="64"/>
      <c r="PPJ567" s="64"/>
      <c r="PPK567" s="64"/>
      <c r="PPL567" s="64"/>
      <c r="PPM567" s="64"/>
      <c r="PPN567" s="64"/>
      <c r="PPO567" s="64"/>
      <c r="PPP567" s="64"/>
      <c r="PPQ567" s="64"/>
      <c r="PPR567" s="64"/>
      <c r="PPS567" s="64"/>
      <c r="PPT567" s="64"/>
      <c r="PPU567" s="64"/>
      <c r="PPV567" s="64"/>
      <c r="PPW567" s="64"/>
      <c r="PPX567" s="64"/>
      <c r="PPY567" s="64"/>
      <c r="PPZ567" s="64"/>
      <c r="PQA567" s="64"/>
      <c r="PQB567" s="64"/>
      <c r="PQC567" s="64"/>
      <c r="PQD567" s="64"/>
      <c r="PQE567" s="64"/>
      <c r="PQF567" s="64"/>
      <c r="PQG567" s="64"/>
      <c r="PQH567" s="64"/>
      <c r="PQI567" s="64"/>
      <c r="PQJ567" s="64"/>
      <c r="PQK567" s="64"/>
      <c r="PQL567" s="64"/>
      <c r="PQM567" s="64"/>
      <c r="PQN567" s="64"/>
      <c r="PQO567" s="64"/>
      <c r="PQP567" s="64"/>
      <c r="PQQ567" s="64"/>
      <c r="PQR567" s="64"/>
      <c r="PQS567" s="64"/>
      <c r="PQT567" s="64"/>
      <c r="PQU567" s="64"/>
      <c r="PQV567" s="64"/>
      <c r="PQW567" s="64"/>
      <c r="PQX567" s="64"/>
      <c r="PQY567" s="64"/>
      <c r="PQZ567" s="64"/>
      <c r="PRA567" s="64"/>
      <c r="PRB567" s="64"/>
      <c r="PRC567" s="64"/>
      <c r="PRD567" s="64"/>
      <c r="PRE567" s="64"/>
      <c r="PRF567" s="64"/>
      <c r="PRG567" s="64"/>
      <c r="PRH567" s="64"/>
      <c r="PRI567" s="64"/>
      <c r="PRJ567" s="64"/>
      <c r="PRK567" s="64"/>
      <c r="PRL567" s="64"/>
      <c r="PRM567" s="64"/>
      <c r="PRN567" s="64"/>
      <c r="PRO567" s="64"/>
      <c r="PRP567" s="64"/>
      <c r="PRQ567" s="64"/>
      <c r="PRR567" s="64"/>
      <c r="PRS567" s="64"/>
      <c r="PRT567" s="64"/>
      <c r="PRU567" s="64"/>
      <c r="PRV567" s="64"/>
      <c r="PRW567" s="64"/>
      <c r="PRX567" s="64"/>
      <c r="PRY567" s="64"/>
      <c r="PRZ567" s="64"/>
      <c r="PSA567" s="64"/>
      <c r="PSB567" s="64"/>
      <c r="PSC567" s="64"/>
      <c r="PSD567" s="64"/>
      <c r="PSE567" s="64"/>
      <c r="PSF567" s="64"/>
      <c r="PSG567" s="64"/>
      <c r="PSH567" s="64"/>
      <c r="PSI567" s="64"/>
      <c r="PSJ567" s="64"/>
      <c r="PSK567" s="64"/>
      <c r="PSL567" s="64"/>
      <c r="PSM567" s="64"/>
      <c r="PSN567" s="64"/>
      <c r="PSO567" s="64"/>
      <c r="PSP567" s="64"/>
      <c r="PSQ567" s="64"/>
      <c r="PSR567" s="64"/>
      <c r="PSS567" s="64"/>
      <c r="PST567" s="64"/>
      <c r="PSU567" s="64"/>
      <c r="PSV567" s="64"/>
      <c r="PSW567" s="64"/>
      <c r="PSX567" s="64"/>
      <c r="PSY567" s="64"/>
      <c r="PSZ567" s="64"/>
      <c r="PTA567" s="64"/>
      <c r="PTB567" s="64"/>
      <c r="PTC567" s="64"/>
      <c r="PTD567" s="64"/>
      <c r="PTE567" s="64"/>
      <c r="PTF567" s="64"/>
      <c r="PTG567" s="64"/>
      <c r="PTH567" s="64"/>
      <c r="PTI567" s="64"/>
      <c r="PTJ567" s="64"/>
      <c r="PTK567" s="64"/>
      <c r="PTL567" s="64"/>
      <c r="PTM567" s="64"/>
      <c r="PTN567" s="64"/>
      <c r="PTO567" s="64"/>
      <c r="PTP567" s="64"/>
      <c r="PTQ567" s="64"/>
      <c r="PTR567" s="64"/>
      <c r="PTS567" s="64"/>
      <c r="PTT567" s="64"/>
      <c r="PTU567" s="64"/>
      <c r="PTV567" s="64"/>
      <c r="PTW567" s="64"/>
      <c r="PTX567" s="64"/>
      <c r="PTY567" s="64"/>
      <c r="PTZ567" s="64"/>
      <c r="PUA567" s="64"/>
      <c r="PUB567" s="64"/>
      <c r="PUC567" s="64"/>
      <c r="PUD567" s="64"/>
      <c r="PUE567" s="64"/>
      <c r="PUF567" s="64"/>
      <c r="PUG567" s="64"/>
      <c r="PUH567" s="64"/>
      <c r="PUI567" s="64"/>
      <c r="PUJ567" s="64"/>
      <c r="PUK567" s="64"/>
      <c r="PUL567" s="64"/>
      <c r="PUM567" s="64"/>
      <c r="PUN567" s="64"/>
      <c r="PUO567" s="64"/>
      <c r="PUP567" s="64"/>
      <c r="PUQ567" s="64"/>
      <c r="PUR567" s="64"/>
      <c r="PUS567" s="64"/>
      <c r="PUT567" s="64"/>
      <c r="PUU567" s="64"/>
      <c r="PUV567" s="64"/>
      <c r="PUW567" s="64"/>
      <c r="PUX567" s="64"/>
      <c r="PUY567" s="64"/>
      <c r="PUZ567" s="64"/>
      <c r="PVA567" s="64"/>
      <c r="PVB567" s="64"/>
      <c r="PVC567" s="64"/>
      <c r="PVD567" s="64"/>
      <c r="PVE567" s="64"/>
      <c r="PVF567" s="64"/>
      <c r="PVG567" s="64"/>
      <c r="PVH567" s="64"/>
      <c r="PVI567" s="64"/>
      <c r="PVJ567" s="64"/>
      <c r="PVK567" s="64"/>
      <c r="PVL567" s="64"/>
      <c r="PVM567" s="64"/>
      <c r="PVN567" s="64"/>
      <c r="PVO567" s="64"/>
      <c r="PVP567" s="64"/>
      <c r="PVQ567" s="64"/>
      <c r="PVR567" s="64"/>
      <c r="PVS567" s="64"/>
      <c r="PVT567" s="64"/>
      <c r="PVU567" s="64"/>
      <c r="PVV567" s="64"/>
      <c r="PVW567" s="64"/>
      <c r="PVX567" s="64"/>
      <c r="PVY567" s="64"/>
      <c r="PVZ567" s="64"/>
      <c r="PWA567" s="64"/>
      <c r="PWB567" s="64"/>
      <c r="PWC567" s="64"/>
      <c r="PWD567" s="64"/>
      <c r="PWE567" s="64"/>
      <c r="PWF567" s="64"/>
      <c r="PWG567" s="64"/>
      <c r="PWH567" s="64"/>
      <c r="PWI567" s="64"/>
      <c r="PWJ567" s="64"/>
      <c r="PWK567" s="64"/>
      <c r="PWL567" s="64"/>
      <c r="PWM567" s="64"/>
      <c r="PWN567" s="64"/>
      <c r="PWO567" s="64"/>
      <c r="PWP567" s="64"/>
      <c r="PWQ567" s="64"/>
      <c r="PWR567" s="64"/>
      <c r="PWS567" s="64"/>
      <c r="PWT567" s="64"/>
      <c r="PWU567" s="64"/>
      <c r="PWV567" s="64"/>
      <c r="PWW567" s="64"/>
      <c r="PWX567" s="64"/>
      <c r="PWY567" s="64"/>
      <c r="PWZ567" s="64"/>
      <c r="PXA567" s="64"/>
      <c r="PXB567" s="64"/>
      <c r="PXC567" s="64"/>
      <c r="PXD567" s="64"/>
      <c r="PXE567" s="64"/>
      <c r="PXF567" s="64"/>
      <c r="PXG567" s="64"/>
      <c r="PXH567" s="64"/>
      <c r="PXI567" s="64"/>
      <c r="PXJ567" s="64"/>
      <c r="PXK567" s="64"/>
      <c r="PXL567" s="64"/>
      <c r="PXM567" s="64"/>
      <c r="PXN567" s="64"/>
      <c r="PXO567" s="64"/>
      <c r="PXP567" s="64"/>
      <c r="PXQ567" s="64"/>
      <c r="PXR567" s="64"/>
      <c r="PXS567" s="64"/>
      <c r="PXT567" s="64"/>
      <c r="PXU567" s="64"/>
      <c r="PXV567" s="64"/>
      <c r="PXW567" s="64"/>
      <c r="PXX567" s="64"/>
      <c r="PXY567" s="64"/>
      <c r="PXZ567" s="64"/>
      <c r="PYA567" s="64"/>
      <c r="PYB567" s="64"/>
      <c r="PYC567" s="64"/>
      <c r="PYD567" s="64"/>
      <c r="PYE567" s="64"/>
      <c r="PYF567" s="64"/>
      <c r="PYG567" s="64"/>
      <c r="PYH567" s="64"/>
      <c r="PYI567" s="64"/>
      <c r="PYJ567" s="64"/>
      <c r="PYK567" s="64"/>
      <c r="PYL567" s="64"/>
      <c r="PYM567" s="64"/>
      <c r="PYN567" s="64"/>
      <c r="PYO567" s="64"/>
      <c r="PYP567" s="64"/>
      <c r="PYQ567" s="64"/>
      <c r="PYR567" s="64"/>
      <c r="PYS567" s="64"/>
      <c r="PYT567" s="64"/>
      <c r="PYU567" s="64"/>
      <c r="PYV567" s="64"/>
      <c r="PYW567" s="64"/>
      <c r="PYX567" s="64"/>
      <c r="PYY567" s="64"/>
      <c r="PYZ567" s="64"/>
      <c r="PZA567" s="64"/>
      <c r="PZB567" s="64"/>
      <c r="PZC567" s="64"/>
      <c r="PZD567" s="64"/>
      <c r="PZE567" s="64"/>
      <c r="PZF567" s="64"/>
      <c r="PZG567" s="64"/>
      <c r="PZH567" s="64"/>
      <c r="PZI567" s="64"/>
      <c r="PZJ567" s="64"/>
      <c r="PZK567" s="64"/>
      <c r="PZL567" s="64"/>
      <c r="PZM567" s="64"/>
      <c r="PZN567" s="64"/>
      <c r="PZO567" s="64"/>
      <c r="PZP567" s="64"/>
      <c r="PZQ567" s="64"/>
      <c r="PZR567" s="64"/>
      <c r="PZS567" s="64"/>
      <c r="PZT567" s="64"/>
      <c r="PZU567" s="64"/>
      <c r="PZV567" s="64"/>
      <c r="PZW567" s="64"/>
      <c r="PZX567" s="64"/>
      <c r="PZY567" s="64"/>
      <c r="PZZ567" s="64"/>
      <c r="QAA567" s="64"/>
      <c r="QAB567" s="64"/>
      <c r="QAC567" s="64"/>
      <c r="QAD567" s="64"/>
      <c r="QAE567" s="64"/>
      <c r="QAF567" s="64"/>
      <c r="QAG567" s="64"/>
      <c r="QAH567" s="64"/>
      <c r="QAI567" s="64"/>
      <c r="QAJ567" s="64"/>
      <c r="QAK567" s="64"/>
      <c r="QAL567" s="64"/>
      <c r="QAM567" s="64"/>
      <c r="QAN567" s="64"/>
      <c r="QAO567" s="64"/>
      <c r="QAP567" s="64"/>
      <c r="QAQ567" s="64"/>
      <c r="QAR567" s="64"/>
      <c r="QAS567" s="64"/>
      <c r="QAT567" s="64"/>
      <c r="QAU567" s="64"/>
      <c r="QAV567" s="64"/>
      <c r="QAW567" s="64"/>
      <c r="QAX567" s="64"/>
      <c r="QAY567" s="64"/>
      <c r="QAZ567" s="64"/>
      <c r="QBA567" s="64"/>
      <c r="QBB567" s="64"/>
      <c r="QBC567" s="64"/>
      <c r="QBD567" s="64"/>
      <c r="QBE567" s="64"/>
      <c r="QBF567" s="64"/>
      <c r="QBG567" s="64"/>
      <c r="QBH567" s="64"/>
      <c r="QBI567" s="64"/>
      <c r="QBJ567" s="64"/>
      <c r="QBK567" s="64"/>
      <c r="QBL567" s="64"/>
      <c r="QBM567" s="64"/>
      <c r="QBN567" s="64"/>
      <c r="QBO567" s="64"/>
      <c r="QBP567" s="64"/>
      <c r="QBQ567" s="64"/>
      <c r="QBR567" s="64"/>
      <c r="QBS567" s="64"/>
      <c r="QBT567" s="64"/>
      <c r="QBU567" s="64"/>
      <c r="QBV567" s="64"/>
      <c r="QBW567" s="64"/>
      <c r="QBX567" s="64"/>
      <c r="QBY567" s="64"/>
      <c r="QBZ567" s="64"/>
      <c r="QCA567" s="64"/>
      <c r="QCB567" s="64"/>
      <c r="QCC567" s="64"/>
      <c r="QCD567" s="64"/>
      <c r="QCE567" s="64"/>
      <c r="QCF567" s="64"/>
      <c r="QCG567" s="64"/>
      <c r="QCH567" s="64"/>
      <c r="QCI567" s="64"/>
      <c r="QCJ567" s="64"/>
      <c r="QCK567" s="64"/>
      <c r="QCL567" s="64"/>
      <c r="QCM567" s="64"/>
      <c r="QCN567" s="64"/>
      <c r="QCO567" s="64"/>
      <c r="QCP567" s="64"/>
      <c r="QCQ567" s="64"/>
      <c r="QCR567" s="64"/>
      <c r="QCS567" s="64"/>
      <c r="QCT567" s="64"/>
      <c r="QCU567" s="64"/>
      <c r="QCV567" s="64"/>
      <c r="QCW567" s="64"/>
      <c r="QCX567" s="64"/>
      <c r="QCY567" s="64"/>
      <c r="QCZ567" s="64"/>
      <c r="QDA567" s="64"/>
      <c r="QDB567" s="64"/>
      <c r="QDC567" s="64"/>
      <c r="QDD567" s="64"/>
      <c r="QDE567" s="64"/>
      <c r="QDF567" s="64"/>
      <c r="QDG567" s="64"/>
      <c r="QDH567" s="64"/>
      <c r="QDI567" s="64"/>
      <c r="QDJ567" s="64"/>
      <c r="QDK567" s="64"/>
      <c r="QDL567" s="64"/>
      <c r="QDM567" s="64"/>
      <c r="QDN567" s="64"/>
      <c r="QDO567" s="64"/>
      <c r="QDP567" s="64"/>
      <c r="QDQ567" s="64"/>
      <c r="QDR567" s="64"/>
      <c r="QDS567" s="64"/>
      <c r="QDT567" s="64"/>
      <c r="QDU567" s="64"/>
      <c r="QDV567" s="64"/>
      <c r="QDW567" s="64"/>
      <c r="QDX567" s="64"/>
      <c r="QDY567" s="64"/>
      <c r="QDZ567" s="64"/>
      <c r="QEA567" s="64"/>
      <c r="QEB567" s="64"/>
      <c r="QEC567" s="64"/>
      <c r="QED567" s="64"/>
      <c r="QEE567" s="64"/>
      <c r="QEF567" s="64"/>
      <c r="QEG567" s="64"/>
      <c r="QEH567" s="64"/>
      <c r="QEI567" s="64"/>
      <c r="QEJ567" s="64"/>
      <c r="QEK567" s="64"/>
      <c r="QEL567" s="64"/>
      <c r="QEM567" s="64"/>
      <c r="QEN567" s="64"/>
      <c r="QEO567" s="64"/>
      <c r="QEP567" s="64"/>
      <c r="QEQ567" s="64"/>
      <c r="QER567" s="64"/>
      <c r="QES567" s="64"/>
      <c r="QET567" s="64"/>
      <c r="QEU567" s="64"/>
      <c r="QEV567" s="64"/>
      <c r="QEW567" s="64"/>
      <c r="QEX567" s="64"/>
      <c r="QEY567" s="64"/>
      <c r="QEZ567" s="64"/>
      <c r="QFA567" s="64"/>
      <c r="QFB567" s="64"/>
      <c r="QFC567" s="64"/>
      <c r="QFD567" s="64"/>
      <c r="QFE567" s="64"/>
      <c r="QFF567" s="64"/>
      <c r="QFG567" s="64"/>
      <c r="QFH567" s="64"/>
      <c r="QFI567" s="64"/>
      <c r="QFJ567" s="64"/>
      <c r="QFK567" s="64"/>
      <c r="QFL567" s="64"/>
      <c r="QFM567" s="64"/>
      <c r="QFN567" s="64"/>
      <c r="QFO567" s="64"/>
      <c r="QFP567" s="64"/>
      <c r="QFQ567" s="64"/>
      <c r="QFR567" s="64"/>
      <c r="QFS567" s="64"/>
      <c r="QFT567" s="64"/>
      <c r="QFU567" s="64"/>
      <c r="QFV567" s="64"/>
      <c r="QFW567" s="64"/>
      <c r="QFX567" s="64"/>
      <c r="QFY567" s="64"/>
      <c r="QFZ567" s="64"/>
      <c r="QGA567" s="64"/>
      <c r="QGB567" s="64"/>
      <c r="QGC567" s="64"/>
      <c r="QGD567" s="64"/>
      <c r="QGE567" s="64"/>
      <c r="QGF567" s="64"/>
      <c r="QGG567" s="64"/>
      <c r="QGH567" s="64"/>
      <c r="QGI567" s="64"/>
      <c r="QGJ567" s="64"/>
      <c r="QGK567" s="64"/>
      <c r="QGL567" s="64"/>
      <c r="QGM567" s="64"/>
      <c r="QGN567" s="64"/>
      <c r="QGO567" s="64"/>
      <c r="QGP567" s="64"/>
      <c r="QGQ567" s="64"/>
      <c r="QGR567" s="64"/>
      <c r="QGS567" s="64"/>
      <c r="QGT567" s="64"/>
      <c r="QGU567" s="64"/>
      <c r="QGV567" s="64"/>
      <c r="QGW567" s="64"/>
      <c r="QGX567" s="64"/>
      <c r="QGY567" s="64"/>
      <c r="QGZ567" s="64"/>
      <c r="QHA567" s="64"/>
      <c r="QHB567" s="64"/>
      <c r="QHC567" s="64"/>
      <c r="QHD567" s="64"/>
      <c r="QHE567" s="64"/>
      <c r="QHF567" s="64"/>
      <c r="QHG567" s="64"/>
      <c r="QHH567" s="64"/>
      <c r="QHI567" s="64"/>
      <c r="QHJ567" s="64"/>
      <c r="QHK567" s="64"/>
      <c r="QHL567" s="64"/>
      <c r="QHM567" s="64"/>
      <c r="QHN567" s="64"/>
      <c r="QHO567" s="64"/>
      <c r="QHP567" s="64"/>
      <c r="QHQ567" s="64"/>
      <c r="QHR567" s="64"/>
      <c r="QHS567" s="64"/>
      <c r="QHT567" s="64"/>
      <c r="QHU567" s="64"/>
      <c r="QHV567" s="64"/>
      <c r="QHW567" s="64"/>
      <c r="QHX567" s="64"/>
      <c r="QHY567" s="64"/>
      <c r="QHZ567" s="64"/>
      <c r="QIA567" s="64"/>
      <c r="QIB567" s="64"/>
      <c r="QIC567" s="64"/>
      <c r="QID567" s="64"/>
      <c r="QIE567" s="64"/>
      <c r="QIF567" s="64"/>
      <c r="QIG567" s="64"/>
      <c r="QIH567" s="64"/>
      <c r="QII567" s="64"/>
      <c r="QIJ567" s="64"/>
      <c r="QIK567" s="64"/>
      <c r="QIL567" s="64"/>
      <c r="QIM567" s="64"/>
      <c r="QIN567" s="64"/>
      <c r="QIO567" s="64"/>
      <c r="QIP567" s="64"/>
      <c r="QIQ567" s="64"/>
      <c r="QIR567" s="64"/>
      <c r="QIS567" s="64"/>
      <c r="QIT567" s="64"/>
      <c r="QIU567" s="64"/>
      <c r="QIV567" s="64"/>
      <c r="QIW567" s="64"/>
      <c r="QIX567" s="64"/>
      <c r="QIY567" s="64"/>
      <c r="QIZ567" s="64"/>
      <c r="QJA567" s="64"/>
      <c r="QJB567" s="64"/>
      <c r="QJC567" s="64"/>
      <c r="QJD567" s="64"/>
      <c r="QJE567" s="64"/>
      <c r="QJF567" s="64"/>
      <c r="QJG567" s="64"/>
      <c r="QJH567" s="64"/>
      <c r="QJI567" s="64"/>
      <c r="QJJ567" s="64"/>
      <c r="QJK567" s="64"/>
      <c r="QJL567" s="64"/>
      <c r="QJM567" s="64"/>
      <c r="QJN567" s="64"/>
      <c r="QJO567" s="64"/>
      <c r="QJP567" s="64"/>
      <c r="QJQ567" s="64"/>
      <c r="QJR567" s="64"/>
      <c r="QJS567" s="64"/>
      <c r="QJT567" s="64"/>
      <c r="QJU567" s="64"/>
      <c r="QJV567" s="64"/>
      <c r="QJW567" s="64"/>
      <c r="QJX567" s="64"/>
      <c r="QJY567" s="64"/>
      <c r="QJZ567" s="64"/>
      <c r="QKA567" s="64"/>
      <c r="QKB567" s="64"/>
      <c r="QKC567" s="64"/>
      <c r="QKD567" s="64"/>
      <c r="QKE567" s="64"/>
      <c r="QKF567" s="64"/>
      <c r="QKG567" s="64"/>
      <c r="QKH567" s="64"/>
      <c r="QKI567" s="64"/>
      <c r="QKJ567" s="64"/>
      <c r="QKK567" s="64"/>
      <c r="QKL567" s="64"/>
      <c r="QKM567" s="64"/>
      <c r="QKN567" s="64"/>
      <c r="QKO567" s="64"/>
      <c r="QKP567" s="64"/>
      <c r="QKQ567" s="64"/>
      <c r="QKR567" s="64"/>
      <c r="QKS567" s="64"/>
      <c r="QKT567" s="64"/>
      <c r="QKU567" s="64"/>
      <c r="QKV567" s="64"/>
      <c r="QKW567" s="64"/>
      <c r="QKX567" s="64"/>
      <c r="QKY567" s="64"/>
      <c r="QKZ567" s="64"/>
      <c r="QLA567" s="64"/>
      <c r="QLB567" s="64"/>
      <c r="QLC567" s="64"/>
      <c r="QLD567" s="64"/>
      <c r="QLE567" s="64"/>
      <c r="QLF567" s="64"/>
      <c r="QLG567" s="64"/>
      <c r="QLH567" s="64"/>
      <c r="QLI567" s="64"/>
      <c r="QLJ567" s="64"/>
      <c r="QLK567" s="64"/>
      <c r="QLL567" s="64"/>
      <c r="QLM567" s="64"/>
      <c r="QLN567" s="64"/>
      <c r="QLO567" s="64"/>
      <c r="QLP567" s="64"/>
      <c r="QLQ567" s="64"/>
      <c r="QLR567" s="64"/>
      <c r="QLS567" s="64"/>
      <c r="QLT567" s="64"/>
      <c r="QLU567" s="64"/>
      <c r="QLV567" s="64"/>
      <c r="QLW567" s="64"/>
      <c r="QLX567" s="64"/>
      <c r="QLY567" s="64"/>
      <c r="QLZ567" s="64"/>
      <c r="QMA567" s="64"/>
      <c r="QMB567" s="64"/>
      <c r="QMC567" s="64"/>
      <c r="QMD567" s="64"/>
      <c r="QME567" s="64"/>
      <c r="QMF567" s="64"/>
      <c r="QMG567" s="64"/>
      <c r="QMH567" s="64"/>
      <c r="QMI567" s="64"/>
      <c r="QMJ567" s="64"/>
      <c r="QMK567" s="64"/>
      <c r="QML567" s="64"/>
      <c r="QMM567" s="64"/>
      <c r="QMN567" s="64"/>
      <c r="QMO567" s="64"/>
      <c r="QMP567" s="64"/>
      <c r="QMQ567" s="64"/>
      <c r="QMR567" s="64"/>
      <c r="QMS567" s="64"/>
      <c r="QMT567" s="64"/>
      <c r="QMU567" s="64"/>
      <c r="QMV567" s="64"/>
      <c r="QMW567" s="64"/>
      <c r="QMX567" s="64"/>
      <c r="QMY567" s="64"/>
      <c r="QMZ567" s="64"/>
      <c r="QNA567" s="64"/>
      <c r="QNB567" s="64"/>
      <c r="QNC567" s="64"/>
      <c r="QND567" s="64"/>
      <c r="QNE567" s="64"/>
      <c r="QNF567" s="64"/>
      <c r="QNG567" s="64"/>
      <c r="QNH567" s="64"/>
      <c r="QNI567" s="64"/>
      <c r="QNJ567" s="64"/>
      <c r="QNK567" s="64"/>
      <c r="QNL567" s="64"/>
      <c r="QNM567" s="64"/>
      <c r="QNN567" s="64"/>
      <c r="QNO567" s="64"/>
      <c r="QNP567" s="64"/>
      <c r="QNQ567" s="64"/>
      <c r="QNR567" s="64"/>
      <c r="QNS567" s="64"/>
      <c r="QNT567" s="64"/>
      <c r="QNU567" s="64"/>
      <c r="QNV567" s="64"/>
      <c r="QNW567" s="64"/>
      <c r="QNX567" s="64"/>
      <c r="QNY567" s="64"/>
      <c r="QNZ567" s="64"/>
      <c r="QOA567" s="64"/>
      <c r="QOB567" s="64"/>
      <c r="QOC567" s="64"/>
      <c r="QOD567" s="64"/>
      <c r="QOE567" s="64"/>
      <c r="QOF567" s="64"/>
      <c r="QOG567" s="64"/>
      <c r="QOH567" s="64"/>
      <c r="QOI567" s="64"/>
      <c r="QOJ567" s="64"/>
      <c r="QOK567" s="64"/>
      <c r="QOL567" s="64"/>
      <c r="QOM567" s="64"/>
      <c r="QON567" s="64"/>
      <c r="QOO567" s="64"/>
      <c r="QOP567" s="64"/>
      <c r="QOQ567" s="64"/>
      <c r="QOR567" s="64"/>
      <c r="QOS567" s="64"/>
      <c r="QOT567" s="64"/>
      <c r="QOU567" s="64"/>
      <c r="QOV567" s="64"/>
      <c r="QOW567" s="64"/>
      <c r="QOX567" s="64"/>
      <c r="QOY567" s="64"/>
      <c r="QOZ567" s="64"/>
      <c r="QPA567" s="64"/>
      <c r="QPB567" s="64"/>
      <c r="QPC567" s="64"/>
      <c r="QPD567" s="64"/>
      <c r="QPE567" s="64"/>
      <c r="QPF567" s="64"/>
      <c r="QPG567" s="64"/>
      <c r="QPH567" s="64"/>
      <c r="QPI567" s="64"/>
      <c r="QPJ567" s="64"/>
      <c r="QPK567" s="64"/>
      <c r="QPL567" s="64"/>
      <c r="QPM567" s="64"/>
      <c r="QPN567" s="64"/>
      <c r="QPO567" s="64"/>
      <c r="QPP567" s="64"/>
      <c r="QPQ567" s="64"/>
      <c r="QPR567" s="64"/>
      <c r="QPS567" s="64"/>
      <c r="QPT567" s="64"/>
      <c r="QPU567" s="64"/>
      <c r="QPV567" s="64"/>
      <c r="QPW567" s="64"/>
      <c r="QPX567" s="64"/>
      <c r="QPY567" s="64"/>
      <c r="QPZ567" s="64"/>
      <c r="QQA567" s="64"/>
      <c r="QQB567" s="64"/>
      <c r="QQC567" s="64"/>
      <c r="QQD567" s="64"/>
      <c r="QQE567" s="64"/>
      <c r="QQF567" s="64"/>
      <c r="QQG567" s="64"/>
      <c r="QQH567" s="64"/>
      <c r="QQI567" s="64"/>
      <c r="QQJ567" s="64"/>
      <c r="QQK567" s="64"/>
      <c r="QQL567" s="64"/>
      <c r="QQM567" s="64"/>
      <c r="QQN567" s="64"/>
      <c r="QQO567" s="64"/>
      <c r="QQP567" s="64"/>
      <c r="QQQ567" s="64"/>
      <c r="QQR567" s="64"/>
      <c r="QQS567" s="64"/>
      <c r="QQT567" s="64"/>
      <c r="QQU567" s="64"/>
      <c r="QQV567" s="64"/>
      <c r="QQW567" s="64"/>
      <c r="QQX567" s="64"/>
      <c r="QQY567" s="64"/>
      <c r="QQZ567" s="64"/>
      <c r="QRA567" s="64"/>
      <c r="QRB567" s="64"/>
      <c r="QRC567" s="64"/>
      <c r="QRD567" s="64"/>
      <c r="QRE567" s="64"/>
      <c r="QRF567" s="64"/>
      <c r="QRG567" s="64"/>
      <c r="QRH567" s="64"/>
      <c r="QRI567" s="64"/>
      <c r="QRJ567" s="64"/>
      <c r="QRK567" s="64"/>
      <c r="QRL567" s="64"/>
      <c r="QRM567" s="64"/>
      <c r="QRN567" s="64"/>
      <c r="QRO567" s="64"/>
      <c r="QRP567" s="64"/>
      <c r="QRQ567" s="64"/>
      <c r="QRR567" s="64"/>
      <c r="QRS567" s="64"/>
      <c r="QRT567" s="64"/>
      <c r="QRU567" s="64"/>
      <c r="QRV567" s="64"/>
      <c r="QRW567" s="64"/>
      <c r="QRX567" s="64"/>
      <c r="QRY567" s="64"/>
      <c r="QRZ567" s="64"/>
      <c r="QSA567" s="64"/>
      <c r="QSB567" s="64"/>
      <c r="QSC567" s="64"/>
      <c r="QSD567" s="64"/>
      <c r="QSE567" s="64"/>
      <c r="QSF567" s="64"/>
      <c r="QSG567" s="64"/>
      <c r="QSH567" s="64"/>
      <c r="QSI567" s="64"/>
      <c r="QSJ567" s="64"/>
      <c r="QSK567" s="64"/>
      <c r="QSL567" s="64"/>
      <c r="QSM567" s="64"/>
      <c r="QSN567" s="64"/>
      <c r="QSO567" s="64"/>
      <c r="QSP567" s="64"/>
      <c r="QSQ567" s="64"/>
      <c r="QSR567" s="64"/>
      <c r="QSS567" s="64"/>
      <c r="QST567" s="64"/>
      <c r="QSU567" s="64"/>
      <c r="QSV567" s="64"/>
      <c r="QSW567" s="64"/>
      <c r="QSX567" s="64"/>
      <c r="QSY567" s="64"/>
      <c r="QSZ567" s="64"/>
      <c r="QTA567" s="64"/>
      <c r="QTB567" s="64"/>
      <c r="QTC567" s="64"/>
      <c r="QTD567" s="64"/>
      <c r="QTE567" s="64"/>
      <c r="QTF567" s="64"/>
      <c r="QTG567" s="64"/>
      <c r="QTH567" s="64"/>
      <c r="QTI567" s="64"/>
      <c r="QTJ567" s="64"/>
      <c r="QTK567" s="64"/>
      <c r="QTL567" s="64"/>
      <c r="QTM567" s="64"/>
      <c r="QTN567" s="64"/>
      <c r="QTO567" s="64"/>
      <c r="QTP567" s="64"/>
      <c r="QTQ567" s="64"/>
      <c r="QTR567" s="64"/>
      <c r="QTS567" s="64"/>
      <c r="QTT567" s="64"/>
      <c r="QTU567" s="64"/>
      <c r="QTV567" s="64"/>
      <c r="QTW567" s="64"/>
      <c r="QTX567" s="64"/>
      <c r="QTY567" s="64"/>
      <c r="QTZ567" s="64"/>
      <c r="QUA567" s="64"/>
      <c r="QUB567" s="64"/>
      <c r="QUC567" s="64"/>
      <c r="QUD567" s="64"/>
      <c r="QUE567" s="64"/>
      <c r="QUF567" s="64"/>
      <c r="QUG567" s="64"/>
      <c r="QUH567" s="64"/>
      <c r="QUI567" s="64"/>
      <c r="QUJ567" s="64"/>
      <c r="QUK567" s="64"/>
      <c r="QUL567" s="64"/>
      <c r="QUM567" s="64"/>
      <c r="QUN567" s="64"/>
      <c r="QUO567" s="64"/>
      <c r="QUP567" s="64"/>
      <c r="QUQ567" s="64"/>
      <c r="QUR567" s="64"/>
      <c r="QUS567" s="64"/>
      <c r="QUT567" s="64"/>
      <c r="QUU567" s="64"/>
      <c r="QUV567" s="64"/>
      <c r="QUW567" s="64"/>
      <c r="QUX567" s="64"/>
      <c r="QUY567" s="64"/>
      <c r="QUZ567" s="64"/>
      <c r="QVA567" s="64"/>
      <c r="QVB567" s="64"/>
      <c r="QVC567" s="64"/>
      <c r="QVD567" s="64"/>
      <c r="QVE567" s="64"/>
      <c r="QVF567" s="64"/>
      <c r="QVG567" s="64"/>
      <c r="QVH567" s="64"/>
      <c r="QVI567" s="64"/>
      <c r="QVJ567" s="64"/>
      <c r="QVK567" s="64"/>
      <c r="QVL567" s="64"/>
      <c r="QVM567" s="64"/>
      <c r="QVN567" s="64"/>
      <c r="QVO567" s="64"/>
      <c r="QVP567" s="64"/>
      <c r="QVQ567" s="64"/>
      <c r="QVR567" s="64"/>
      <c r="QVS567" s="64"/>
      <c r="QVT567" s="64"/>
      <c r="QVU567" s="64"/>
      <c r="QVV567" s="64"/>
      <c r="QVW567" s="64"/>
      <c r="QVX567" s="64"/>
      <c r="QVY567" s="64"/>
      <c r="QVZ567" s="64"/>
      <c r="QWA567" s="64"/>
      <c r="QWB567" s="64"/>
      <c r="QWC567" s="64"/>
      <c r="QWD567" s="64"/>
      <c r="QWE567" s="64"/>
      <c r="QWF567" s="64"/>
      <c r="QWG567" s="64"/>
      <c r="QWH567" s="64"/>
      <c r="QWI567" s="64"/>
      <c r="QWJ567" s="64"/>
      <c r="QWK567" s="64"/>
      <c r="QWL567" s="64"/>
      <c r="QWM567" s="64"/>
      <c r="QWN567" s="64"/>
      <c r="QWO567" s="64"/>
      <c r="QWP567" s="64"/>
      <c r="QWQ567" s="64"/>
      <c r="QWR567" s="64"/>
      <c r="QWS567" s="64"/>
      <c r="QWT567" s="64"/>
      <c r="QWU567" s="64"/>
      <c r="QWV567" s="64"/>
      <c r="QWW567" s="64"/>
      <c r="QWX567" s="64"/>
      <c r="QWY567" s="64"/>
      <c r="QWZ567" s="64"/>
      <c r="QXA567" s="64"/>
      <c r="QXB567" s="64"/>
      <c r="QXC567" s="64"/>
      <c r="QXD567" s="64"/>
      <c r="QXE567" s="64"/>
      <c r="QXF567" s="64"/>
      <c r="QXG567" s="64"/>
      <c r="QXH567" s="64"/>
      <c r="QXI567" s="64"/>
      <c r="QXJ567" s="64"/>
      <c r="QXK567" s="64"/>
      <c r="QXL567" s="64"/>
      <c r="QXM567" s="64"/>
      <c r="QXN567" s="64"/>
      <c r="QXO567" s="64"/>
      <c r="QXP567" s="64"/>
      <c r="QXQ567" s="64"/>
      <c r="QXR567" s="64"/>
      <c r="QXS567" s="64"/>
      <c r="QXT567" s="64"/>
      <c r="QXU567" s="64"/>
      <c r="QXV567" s="64"/>
      <c r="QXW567" s="64"/>
      <c r="QXX567" s="64"/>
      <c r="QXY567" s="64"/>
      <c r="QXZ567" s="64"/>
      <c r="QYA567" s="64"/>
      <c r="QYB567" s="64"/>
      <c r="QYC567" s="64"/>
      <c r="QYD567" s="64"/>
      <c r="QYE567" s="64"/>
      <c r="QYF567" s="64"/>
      <c r="QYG567" s="64"/>
      <c r="QYH567" s="64"/>
      <c r="QYI567" s="64"/>
      <c r="QYJ567" s="64"/>
      <c r="QYK567" s="64"/>
      <c r="QYL567" s="64"/>
      <c r="QYM567" s="64"/>
      <c r="QYN567" s="64"/>
      <c r="QYO567" s="64"/>
      <c r="QYP567" s="64"/>
      <c r="QYQ567" s="64"/>
      <c r="QYR567" s="64"/>
      <c r="QYS567" s="64"/>
      <c r="QYT567" s="64"/>
      <c r="QYU567" s="64"/>
      <c r="QYV567" s="64"/>
      <c r="QYW567" s="64"/>
      <c r="QYX567" s="64"/>
      <c r="QYY567" s="64"/>
      <c r="QYZ567" s="64"/>
      <c r="QZA567" s="64"/>
      <c r="QZB567" s="64"/>
      <c r="QZC567" s="64"/>
      <c r="QZD567" s="64"/>
      <c r="QZE567" s="64"/>
      <c r="QZF567" s="64"/>
      <c r="QZG567" s="64"/>
      <c r="QZH567" s="64"/>
      <c r="QZI567" s="64"/>
      <c r="QZJ567" s="64"/>
      <c r="QZK567" s="64"/>
      <c r="QZL567" s="64"/>
      <c r="QZM567" s="64"/>
      <c r="QZN567" s="64"/>
      <c r="QZO567" s="64"/>
      <c r="QZP567" s="64"/>
      <c r="QZQ567" s="64"/>
      <c r="QZR567" s="64"/>
      <c r="QZS567" s="64"/>
      <c r="QZT567" s="64"/>
      <c r="QZU567" s="64"/>
      <c r="QZV567" s="64"/>
      <c r="QZW567" s="64"/>
      <c r="QZX567" s="64"/>
      <c r="QZY567" s="64"/>
      <c r="QZZ567" s="64"/>
      <c r="RAA567" s="64"/>
      <c r="RAB567" s="64"/>
      <c r="RAC567" s="64"/>
      <c r="RAD567" s="64"/>
      <c r="RAE567" s="64"/>
      <c r="RAF567" s="64"/>
      <c r="RAG567" s="64"/>
      <c r="RAH567" s="64"/>
      <c r="RAI567" s="64"/>
      <c r="RAJ567" s="64"/>
      <c r="RAK567" s="64"/>
      <c r="RAL567" s="64"/>
      <c r="RAM567" s="64"/>
      <c r="RAN567" s="64"/>
      <c r="RAO567" s="64"/>
      <c r="RAP567" s="64"/>
      <c r="RAQ567" s="64"/>
      <c r="RAR567" s="64"/>
      <c r="RAS567" s="64"/>
      <c r="RAT567" s="64"/>
      <c r="RAU567" s="64"/>
      <c r="RAV567" s="64"/>
      <c r="RAW567" s="64"/>
      <c r="RAX567" s="64"/>
      <c r="RAY567" s="64"/>
      <c r="RAZ567" s="64"/>
      <c r="RBA567" s="64"/>
      <c r="RBB567" s="64"/>
      <c r="RBC567" s="64"/>
      <c r="RBD567" s="64"/>
      <c r="RBE567" s="64"/>
      <c r="RBF567" s="64"/>
      <c r="RBG567" s="64"/>
      <c r="RBH567" s="64"/>
      <c r="RBI567" s="64"/>
      <c r="RBJ567" s="64"/>
      <c r="RBK567" s="64"/>
      <c r="RBL567" s="64"/>
      <c r="RBM567" s="64"/>
      <c r="RBN567" s="64"/>
      <c r="RBO567" s="64"/>
      <c r="RBP567" s="64"/>
      <c r="RBQ567" s="64"/>
      <c r="RBR567" s="64"/>
      <c r="RBS567" s="64"/>
      <c r="RBT567" s="64"/>
      <c r="RBU567" s="64"/>
      <c r="RBV567" s="64"/>
      <c r="RBW567" s="64"/>
      <c r="RBX567" s="64"/>
      <c r="RBY567" s="64"/>
      <c r="RBZ567" s="64"/>
      <c r="RCA567" s="64"/>
      <c r="RCB567" s="64"/>
      <c r="RCC567" s="64"/>
      <c r="RCD567" s="64"/>
      <c r="RCE567" s="64"/>
      <c r="RCF567" s="64"/>
      <c r="RCG567" s="64"/>
      <c r="RCH567" s="64"/>
      <c r="RCI567" s="64"/>
      <c r="RCJ567" s="64"/>
      <c r="RCK567" s="64"/>
      <c r="RCL567" s="64"/>
      <c r="RCM567" s="64"/>
      <c r="RCN567" s="64"/>
      <c r="RCO567" s="64"/>
      <c r="RCP567" s="64"/>
      <c r="RCQ567" s="64"/>
      <c r="RCR567" s="64"/>
      <c r="RCS567" s="64"/>
      <c r="RCT567" s="64"/>
      <c r="RCU567" s="64"/>
      <c r="RCV567" s="64"/>
      <c r="RCW567" s="64"/>
      <c r="RCX567" s="64"/>
      <c r="RCY567" s="64"/>
      <c r="RCZ567" s="64"/>
      <c r="RDA567" s="64"/>
      <c r="RDB567" s="64"/>
      <c r="RDC567" s="64"/>
      <c r="RDD567" s="64"/>
      <c r="RDE567" s="64"/>
      <c r="RDF567" s="64"/>
      <c r="RDG567" s="64"/>
      <c r="RDH567" s="64"/>
      <c r="RDI567" s="64"/>
      <c r="RDJ567" s="64"/>
      <c r="RDK567" s="64"/>
      <c r="RDL567" s="64"/>
      <c r="RDM567" s="64"/>
      <c r="RDN567" s="64"/>
      <c r="RDO567" s="64"/>
      <c r="RDP567" s="64"/>
      <c r="RDQ567" s="64"/>
      <c r="RDR567" s="64"/>
      <c r="RDS567" s="64"/>
      <c r="RDT567" s="64"/>
      <c r="RDU567" s="64"/>
      <c r="RDV567" s="64"/>
      <c r="RDW567" s="64"/>
      <c r="RDX567" s="64"/>
      <c r="RDY567" s="64"/>
      <c r="RDZ567" s="64"/>
      <c r="REA567" s="64"/>
      <c r="REB567" s="64"/>
      <c r="REC567" s="64"/>
      <c r="RED567" s="64"/>
      <c r="REE567" s="64"/>
      <c r="REF567" s="64"/>
      <c r="REG567" s="64"/>
      <c r="REH567" s="64"/>
      <c r="REI567" s="64"/>
      <c r="REJ567" s="64"/>
      <c r="REK567" s="64"/>
      <c r="REL567" s="64"/>
      <c r="REM567" s="64"/>
      <c r="REN567" s="64"/>
      <c r="REO567" s="64"/>
      <c r="REP567" s="64"/>
      <c r="REQ567" s="64"/>
      <c r="RER567" s="64"/>
      <c r="RES567" s="64"/>
      <c r="RET567" s="64"/>
      <c r="REU567" s="64"/>
      <c r="REV567" s="64"/>
      <c r="REW567" s="64"/>
      <c r="REX567" s="64"/>
      <c r="REY567" s="64"/>
      <c r="REZ567" s="64"/>
      <c r="RFA567" s="64"/>
      <c r="RFB567" s="64"/>
      <c r="RFC567" s="64"/>
      <c r="RFD567" s="64"/>
      <c r="RFE567" s="64"/>
      <c r="RFF567" s="64"/>
      <c r="RFG567" s="64"/>
      <c r="RFH567" s="64"/>
      <c r="RFI567" s="64"/>
      <c r="RFJ567" s="64"/>
      <c r="RFK567" s="64"/>
      <c r="RFL567" s="64"/>
      <c r="RFM567" s="64"/>
      <c r="RFN567" s="64"/>
      <c r="RFO567" s="64"/>
      <c r="RFP567" s="64"/>
      <c r="RFQ567" s="64"/>
      <c r="RFR567" s="64"/>
      <c r="RFS567" s="64"/>
      <c r="RFT567" s="64"/>
      <c r="RFU567" s="64"/>
      <c r="RFV567" s="64"/>
      <c r="RFW567" s="64"/>
      <c r="RFX567" s="64"/>
      <c r="RFY567" s="64"/>
      <c r="RFZ567" s="64"/>
      <c r="RGA567" s="64"/>
      <c r="RGB567" s="64"/>
      <c r="RGC567" s="64"/>
      <c r="RGD567" s="64"/>
      <c r="RGE567" s="64"/>
      <c r="RGF567" s="64"/>
      <c r="RGG567" s="64"/>
      <c r="RGH567" s="64"/>
      <c r="RGI567" s="64"/>
      <c r="RGJ567" s="64"/>
      <c r="RGK567" s="64"/>
      <c r="RGL567" s="64"/>
      <c r="RGM567" s="64"/>
      <c r="RGN567" s="64"/>
      <c r="RGO567" s="64"/>
      <c r="RGP567" s="64"/>
      <c r="RGQ567" s="64"/>
      <c r="RGR567" s="64"/>
      <c r="RGS567" s="64"/>
      <c r="RGT567" s="64"/>
      <c r="RGU567" s="64"/>
      <c r="RGV567" s="64"/>
      <c r="RGW567" s="64"/>
      <c r="RGX567" s="64"/>
      <c r="RGY567" s="64"/>
      <c r="RGZ567" s="64"/>
      <c r="RHA567" s="64"/>
      <c r="RHB567" s="64"/>
      <c r="RHC567" s="64"/>
      <c r="RHD567" s="64"/>
      <c r="RHE567" s="64"/>
      <c r="RHF567" s="64"/>
      <c r="RHG567" s="64"/>
      <c r="RHH567" s="64"/>
      <c r="RHI567" s="64"/>
      <c r="RHJ567" s="64"/>
      <c r="RHK567" s="64"/>
      <c r="RHL567" s="64"/>
      <c r="RHM567" s="64"/>
      <c r="RHN567" s="64"/>
      <c r="RHO567" s="64"/>
      <c r="RHP567" s="64"/>
      <c r="RHQ567" s="64"/>
      <c r="RHR567" s="64"/>
      <c r="RHS567" s="64"/>
      <c r="RHT567" s="64"/>
      <c r="RHU567" s="64"/>
      <c r="RHV567" s="64"/>
      <c r="RHW567" s="64"/>
      <c r="RHX567" s="64"/>
      <c r="RHY567" s="64"/>
      <c r="RHZ567" s="64"/>
      <c r="RIA567" s="64"/>
      <c r="RIB567" s="64"/>
      <c r="RIC567" s="64"/>
      <c r="RID567" s="64"/>
      <c r="RIE567" s="64"/>
      <c r="RIF567" s="64"/>
      <c r="RIG567" s="64"/>
      <c r="RIH567" s="64"/>
      <c r="RII567" s="64"/>
      <c r="RIJ567" s="64"/>
      <c r="RIK567" s="64"/>
      <c r="RIL567" s="64"/>
      <c r="RIM567" s="64"/>
      <c r="RIN567" s="64"/>
      <c r="RIO567" s="64"/>
      <c r="RIP567" s="64"/>
      <c r="RIQ567" s="64"/>
      <c r="RIR567" s="64"/>
      <c r="RIS567" s="64"/>
      <c r="RIT567" s="64"/>
      <c r="RIU567" s="64"/>
      <c r="RIV567" s="64"/>
      <c r="RIW567" s="64"/>
      <c r="RIX567" s="64"/>
      <c r="RIY567" s="64"/>
      <c r="RIZ567" s="64"/>
      <c r="RJA567" s="64"/>
      <c r="RJB567" s="64"/>
      <c r="RJC567" s="64"/>
      <c r="RJD567" s="64"/>
      <c r="RJE567" s="64"/>
      <c r="RJF567" s="64"/>
      <c r="RJG567" s="64"/>
      <c r="RJH567" s="64"/>
      <c r="RJI567" s="64"/>
      <c r="RJJ567" s="64"/>
      <c r="RJK567" s="64"/>
      <c r="RJL567" s="64"/>
      <c r="RJM567" s="64"/>
      <c r="RJN567" s="64"/>
      <c r="RJO567" s="64"/>
      <c r="RJP567" s="64"/>
      <c r="RJQ567" s="64"/>
      <c r="RJR567" s="64"/>
      <c r="RJS567" s="64"/>
      <c r="RJT567" s="64"/>
      <c r="RJU567" s="64"/>
      <c r="RJV567" s="64"/>
      <c r="RJW567" s="64"/>
      <c r="RJX567" s="64"/>
      <c r="RJY567" s="64"/>
      <c r="RJZ567" s="64"/>
      <c r="RKA567" s="64"/>
      <c r="RKB567" s="64"/>
      <c r="RKC567" s="64"/>
      <c r="RKD567" s="64"/>
      <c r="RKE567" s="64"/>
      <c r="RKF567" s="64"/>
      <c r="RKG567" s="64"/>
      <c r="RKH567" s="64"/>
      <c r="RKI567" s="64"/>
      <c r="RKJ567" s="64"/>
      <c r="RKK567" s="64"/>
      <c r="RKL567" s="64"/>
      <c r="RKM567" s="64"/>
      <c r="RKN567" s="64"/>
      <c r="RKO567" s="64"/>
      <c r="RKP567" s="64"/>
      <c r="RKQ567" s="64"/>
      <c r="RKR567" s="64"/>
      <c r="RKS567" s="64"/>
      <c r="RKT567" s="64"/>
      <c r="RKU567" s="64"/>
      <c r="RKV567" s="64"/>
      <c r="RKW567" s="64"/>
      <c r="RKX567" s="64"/>
      <c r="RKY567" s="64"/>
      <c r="RKZ567" s="64"/>
      <c r="RLA567" s="64"/>
      <c r="RLB567" s="64"/>
      <c r="RLC567" s="64"/>
      <c r="RLD567" s="64"/>
      <c r="RLE567" s="64"/>
      <c r="RLF567" s="64"/>
      <c r="RLG567" s="64"/>
      <c r="RLH567" s="64"/>
      <c r="RLI567" s="64"/>
      <c r="RLJ567" s="64"/>
      <c r="RLK567" s="64"/>
      <c r="RLL567" s="64"/>
      <c r="RLM567" s="64"/>
      <c r="RLN567" s="64"/>
      <c r="RLO567" s="64"/>
      <c r="RLP567" s="64"/>
      <c r="RLQ567" s="64"/>
      <c r="RLR567" s="64"/>
      <c r="RLS567" s="64"/>
      <c r="RLT567" s="64"/>
      <c r="RLU567" s="64"/>
      <c r="RLV567" s="64"/>
      <c r="RLW567" s="64"/>
      <c r="RLX567" s="64"/>
      <c r="RLY567" s="64"/>
      <c r="RLZ567" s="64"/>
      <c r="RMA567" s="64"/>
      <c r="RMB567" s="64"/>
      <c r="RMC567" s="64"/>
      <c r="RMD567" s="64"/>
      <c r="RME567" s="64"/>
      <c r="RMF567" s="64"/>
      <c r="RMG567" s="64"/>
      <c r="RMH567" s="64"/>
      <c r="RMI567" s="64"/>
      <c r="RMJ567" s="64"/>
      <c r="RMK567" s="64"/>
      <c r="RML567" s="64"/>
      <c r="RMM567" s="64"/>
      <c r="RMN567" s="64"/>
      <c r="RMO567" s="64"/>
      <c r="RMP567" s="64"/>
      <c r="RMQ567" s="64"/>
      <c r="RMR567" s="64"/>
      <c r="RMS567" s="64"/>
      <c r="RMT567" s="64"/>
      <c r="RMU567" s="64"/>
      <c r="RMV567" s="64"/>
      <c r="RMW567" s="64"/>
      <c r="RMX567" s="64"/>
      <c r="RMY567" s="64"/>
      <c r="RMZ567" s="64"/>
      <c r="RNA567" s="64"/>
      <c r="RNB567" s="64"/>
      <c r="RNC567" s="64"/>
      <c r="RND567" s="64"/>
      <c r="RNE567" s="64"/>
      <c r="RNF567" s="64"/>
      <c r="RNG567" s="64"/>
      <c r="RNH567" s="64"/>
      <c r="RNI567" s="64"/>
      <c r="RNJ567" s="64"/>
      <c r="RNK567" s="64"/>
      <c r="RNL567" s="64"/>
      <c r="RNM567" s="64"/>
      <c r="RNN567" s="64"/>
      <c r="RNO567" s="64"/>
      <c r="RNP567" s="64"/>
      <c r="RNQ567" s="64"/>
      <c r="RNR567" s="64"/>
      <c r="RNS567" s="64"/>
      <c r="RNT567" s="64"/>
      <c r="RNU567" s="64"/>
      <c r="RNV567" s="64"/>
      <c r="RNW567" s="64"/>
      <c r="RNX567" s="64"/>
      <c r="RNY567" s="64"/>
      <c r="RNZ567" s="64"/>
      <c r="ROA567" s="64"/>
      <c r="ROB567" s="64"/>
      <c r="ROC567" s="64"/>
      <c r="ROD567" s="64"/>
      <c r="ROE567" s="64"/>
      <c r="ROF567" s="64"/>
      <c r="ROG567" s="64"/>
      <c r="ROH567" s="64"/>
      <c r="ROI567" s="64"/>
      <c r="ROJ567" s="64"/>
      <c r="ROK567" s="64"/>
      <c r="ROL567" s="64"/>
      <c r="ROM567" s="64"/>
      <c r="RON567" s="64"/>
      <c r="ROO567" s="64"/>
      <c r="ROP567" s="64"/>
      <c r="ROQ567" s="64"/>
      <c r="ROR567" s="64"/>
      <c r="ROS567" s="64"/>
      <c r="ROT567" s="64"/>
      <c r="ROU567" s="64"/>
      <c r="ROV567" s="64"/>
      <c r="ROW567" s="64"/>
      <c r="ROX567" s="64"/>
      <c r="ROY567" s="64"/>
      <c r="ROZ567" s="64"/>
      <c r="RPA567" s="64"/>
      <c r="RPB567" s="64"/>
      <c r="RPC567" s="64"/>
      <c r="RPD567" s="64"/>
      <c r="RPE567" s="64"/>
      <c r="RPF567" s="64"/>
      <c r="RPG567" s="64"/>
      <c r="RPH567" s="64"/>
      <c r="RPI567" s="64"/>
      <c r="RPJ567" s="64"/>
      <c r="RPK567" s="64"/>
      <c r="RPL567" s="64"/>
      <c r="RPM567" s="64"/>
      <c r="RPN567" s="64"/>
      <c r="RPO567" s="64"/>
      <c r="RPP567" s="64"/>
      <c r="RPQ567" s="64"/>
      <c r="RPR567" s="64"/>
      <c r="RPS567" s="64"/>
      <c r="RPT567" s="64"/>
      <c r="RPU567" s="64"/>
      <c r="RPV567" s="64"/>
      <c r="RPW567" s="64"/>
      <c r="RPX567" s="64"/>
      <c r="RPY567" s="64"/>
      <c r="RPZ567" s="64"/>
      <c r="RQA567" s="64"/>
      <c r="RQB567" s="64"/>
      <c r="RQC567" s="64"/>
      <c r="RQD567" s="64"/>
      <c r="RQE567" s="64"/>
      <c r="RQF567" s="64"/>
      <c r="RQG567" s="64"/>
      <c r="RQH567" s="64"/>
      <c r="RQI567" s="64"/>
      <c r="RQJ567" s="64"/>
      <c r="RQK567" s="64"/>
      <c r="RQL567" s="64"/>
      <c r="RQM567" s="64"/>
      <c r="RQN567" s="64"/>
      <c r="RQO567" s="64"/>
      <c r="RQP567" s="64"/>
      <c r="RQQ567" s="64"/>
      <c r="RQR567" s="64"/>
      <c r="RQS567" s="64"/>
      <c r="RQT567" s="64"/>
      <c r="RQU567" s="64"/>
      <c r="RQV567" s="64"/>
      <c r="RQW567" s="64"/>
      <c r="RQX567" s="64"/>
      <c r="RQY567" s="64"/>
      <c r="RQZ567" s="64"/>
      <c r="RRA567" s="64"/>
      <c r="RRB567" s="64"/>
      <c r="RRC567" s="64"/>
      <c r="RRD567" s="64"/>
      <c r="RRE567" s="64"/>
      <c r="RRF567" s="64"/>
      <c r="RRG567" s="64"/>
      <c r="RRH567" s="64"/>
      <c r="RRI567" s="64"/>
      <c r="RRJ567" s="64"/>
      <c r="RRK567" s="64"/>
      <c r="RRL567" s="64"/>
      <c r="RRM567" s="64"/>
      <c r="RRN567" s="64"/>
      <c r="RRO567" s="64"/>
      <c r="RRP567" s="64"/>
      <c r="RRQ567" s="64"/>
      <c r="RRR567" s="64"/>
      <c r="RRS567" s="64"/>
      <c r="RRT567" s="64"/>
      <c r="RRU567" s="64"/>
      <c r="RRV567" s="64"/>
      <c r="RRW567" s="64"/>
      <c r="RRX567" s="64"/>
      <c r="RRY567" s="64"/>
      <c r="RRZ567" s="64"/>
      <c r="RSA567" s="64"/>
      <c r="RSB567" s="64"/>
      <c r="RSC567" s="64"/>
      <c r="RSD567" s="64"/>
      <c r="RSE567" s="64"/>
      <c r="RSF567" s="64"/>
      <c r="RSG567" s="64"/>
      <c r="RSH567" s="64"/>
      <c r="RSI567" s="64"/>
      <c r="RSJ567" s="64"/>
      <c r="RSK567" s="64"/>
      <c r="RSL567" s="64"/>
      <c r="RSM567" s="64"/>
      <c r="RSN567" s="64"/>
      <c r="RSO567" s="64"/>
      <c r="RSP567" s="64"/>
      <c r="RSQ567" s="64"/>
      <c r="RSR567" s="64"/>
      <c r="RSS567" s="64"/>
      <c r="RST567" s="64"/>
      <c r="RSU567" s="64"/>
      <c r="RSV567" s="64"/>
      <c r="RSW567" s="64"/>
      <c r="RSX567" s="64"/>
      <c r="RSY567" s="64"/>
      <c r="RSZ567" s="64"/>
      <c r="RTA567" s="64"/>
      <c r="RTB567" s="64"/>
      <c r="RTC567" s="64"/>
      <c r="RTD567" s="64"/>
      <c r="RTE567" s="64"/>
      <c r="RTF567" s="64"/>
      <c r="RTG567" s="64"/>
      <c r="RTH567" s="64"/>
      <c r="RTI567" s="64"/>
      <c r="RTJ567" s="64"/>
      <c r="RTK567" s="64"/>
      <c r="RTL567" s="64"/>
      <c r="RTM567" s="64"/>
      <c r="RTN567" s="64"/>
      <c r="RTO567" s="64"/>
      <c r="RTP567" s="64"/>
      <c r="RTQ567" s="64"/>
      <c r="RTR567" s="64"/>
      <c r="RTS567" s="64"/>
      <c r="RTT567" s="64"/>
      <c r="RTU567" s="64"/>
      <c r="RTV567" s="64"/>
      <c r="RTW567" s="64"/>
      <c r="RTX567" s="64"/>
      <c r="RTY567" s="64"/>
      <c r="RTZ567" s="64"/>
      <c r="RUA567" s="64"/>
      <c r="RUB567" s="64"/>
      <c r="RUC567" s="64"/>
      <c r="RUD567" s="64"/>
      <c r="RUE567" s="64"/>
      <c r="RUF567" s="64"/>
      <c r="RUG567" s="64"/>
      <c r="RUH567" s="64"/>
      <c r="RUI567" s="64"/>
      <c r="RUJ567" s="64"/>
      <c r="RUK567" s="64"/>
      <c r="RUL567" s="64"/>
      <c r="RUM567" s="64"/>
      <c r="RUN567" s="64"/>
      <c r="RUO567" s="64"/>
      <c r="RUP567" s="64"/>
      <c r="RUQ567" s="64"/>
      <c r="RUR567" s="64"/>
      <c r="RUS567" s="64"/>
      <c r="RUT567" s="64"/>
      <c r="RUU567" s="64"/>
      <c r="RUV567" s="64"/>
      <c r="RUW567" s="64"/>
      <c r="RUX567" s="64"/>
      <c r="RUY567" s="64"/>
      <c r="RUZ567" s="64"/>
      <c r="RVA567" s="64"/>
      <c r="RVB567" s="64"/>
      <c r="RVC567" s="64"/>
      <c r="RVD567" s="64"/>
      <c r="RVE567" s="64"/>
      <c r="RVF567" s="64"/>
      <c r="RVG567" s="64"/>
      <c r="RVH567" s="64"/>
      <c r="RVI567" s="64"/>
      <c r="RVJ567" s="64"/>
      <c r="RVK567" s="64"/>
      <c r="RVL567" s="64"/>
      <c r="RVM567" s="64"/>
      <c r="RVN567" s="64"/>
      <c r="RVO567" s="64"/>
      <c r="RVP567" s="64"/>
      <c r="RVQ567" s="64"/>
      <c r="RVR567" s="64"/>
      <c r="RVS567" s="64"/>
      <c r="RVT567" s="64"/>
      <c r="RVU567" s="64"/>
      <c r="RVV567" s="64"/>
      <c r="RVW567" s="64"/>
      <c r="RVX567" s="64"/>
      <c r="RVY567" s="64"/>
      <c r="RVZ567" s="64"/>
      <c r="RWA567" s="64"/>
      <c r="RWB567" s="64"/>
      <c r="RWC567" s="64"/>
      <c r="RWD567" s="64"/>
      <c r="RWE567" s="64"/>
      <c r="RWF567" s="64"/>
      <c r="RWG567" s="64"/>
      <c r="RWH567" s="64"/>
      <c r="RWI567" s="64"/>
      <c r="RWJ567" s="64"/>
      <c r="RWK567" s="64"/>
      <c r="RWL567" s="64"/>
      <c r="RWM567" s="64"/>
      <c r="RWN567" s="64"/>
      <c r="RWO567" s="64"/>
      <c r="RWP567" s="64"/>
      <c r="RWQ567" s="64"/>
      <c r="RWR567" s="64"/>
      <c r="RWS567" s="64"/>
      <c r="RWT567" s="64"/>
      <c r="RWU567" s="64"/>
      <c r="RWV567" s="64"/>
      <c r="RWW567" s="64"/>
      <c r="RWX567" s="64"/>
      <c r="RWY567" s="64"/>
      <c r="RWZ567" s="64"/>
      <c r="RXA567" s="64"/>
      <c r="RXB567" s="64"/>
      <c r="RXC567" s="64"/>
      <c r="RXD567" s="64"/>
      <c r="RXE567" s="64"/>
      <c r="RXF567" s="64"/>
      <c r="RXG567" s="64"/>
      <c r="RXH567" s="64"/>
      <c r="RXI567" s="64"/>
      <c r="RXJ567" s="64"/>
      <c r="RXK567" s="64"/>
      <c r="RXL567" s="64"/>
      <c r="RXM567" s="64"/>
      <c r="RXN567" s="64"/>
      <c r="RXO567" s="64"/>
      <c r="RXP567" s="64"/>
      <c r="RXQ567" s="64"/>
      <c r="RXR567" s="64"/>
      <c r="RXS567" s="64"/>
      <c r="RXT567" s="64"/>
      <c r="RXU567" s="64"/>
      <c r="RXV567" s="64"/>
      <c r="RXW567" s="64"/>
      <c r="RXX567" s="64"/>
      <c r="RXY567" s="64"/>
      <c r="RXZ567" s="64"/>
      <c r="RYA567" s="64"/>
      <c r="RYB567" s="64"/>
      <c r="RYC567" s="64"/>
      <c r="RYD567" s="64"/>
      <c r="RYE567" s="64"/>
      <c r="RYF567" s="64"/>
      <c r="RYG567" s="64"/>
      <c r="RYH567" s="64"/>
      <c r="RYI567" s="64"/>
      <c r="RYJ567" s="64"/>
      <c r="RYK567" s="64"/>
      <c r="RYL567" s="64"/>
      <c r="RYM567" s="64"/>
      <c r="RYN567" s="64"/>
      <c r="RYO567" s="64"/>
      <c r="RYP567" s="64"/>
      <c r="RYQ567" s="64"/>
      <c r="RYR567" s="64"/>
      <c r="RYS567" s="64"/>
      <c r="RYT567" s="64"/>
      <c r="RYU567" s="64"/>
      <c r="RYV567" s="64"/>
      <c r="RYW567" s="64"/>
      <c r="RYX567" s="64"/>
      <c r="RYY567" s="64"/>
      <c r="RYZ567" s="64"/>
      <c r="RZA567" s="64"/>
      <c r="RZB567" s="64"/>
      <c r="RZC567" s="64"/>
      <c r="RZD567" s="64"/>
      <c r="RZE567" s="64"/>
      <c r="RZF567" s="64"/>
      <c r="RZG567" s="64"/>
      <c r="RZH567" s="64"/>
      <c r="RZI567" s="64"/>
      <c r="RZJ567" s="64"/>
      <c r="RZK567" s="64"/>
      <c r="RZL567" s="64"/>
      <c r="RZM567" s="64"/>
      <c r="RZN567" s="64"/>
      <c r="RZO567" s="64"/>
      <c r="RZP567" s="64"/>
      <c r="RZQ567" s="64"/>
      <c r="RZR567" s="64"/>
      <c r="RZS567" s="64"/>
      <c r="RZT567" s="64"/>
      <c r="RZU567" s="64"/>
      <c r="RZV567" s="64"/>
      <c r="RZW567" s="64"/>
      <c r="RZX567" s="64"/>
      <c r="RZY567" s="64"/>
      <c r="RZZ567" s="64"/>
      <c r="SAA567" s="64"/>
      <c r="SAB567" s="64"/>
      <c r="SAC567" s="64"/>
      <c r="SAD567" s="64"/>
      <c r="SAE567" s="64"/>
      <c r="SAF567" s="64"/>
      <c r="SAG567" s="64"/>
      <c r="SAH567" s="64"/>
      <c r="SAI567" s="64"/>
      <c r="SAJ567" s="64"/>
      <c r="SAK567" s="64"/>
      <c r="SAL567" s="64"/>
      <c r="SAM567" s="64"/>
      <c r="SAN567" s="64"/>
      <c r="SAO567" s="64"/>
      <c r="SAP567" s="64"/>
      <c r="SAQ567" s="64"/>
      <c r="SAR567" s="64"/>
      <c r="SAS567" s="64"/>
      <c r="SAT567" s="64"/>
      <c r="SAU567" s="64"/>
      <c r="SAV567" s="64"/>
      <c r="SAW567" s="64"/>
      <c r="SAX567" s="64"/>
      <c r="SAY567" s="64"/>
      <c r="SAZ567" s="64"/>
      <c r="SBA567" s="64"/>
      <c r="SBB567" s="64"/>
      <c r="SBC567" s="64"/>
      <c r="SBD567" s="64"/>
      <c r="SBE567" s="64"/>
      <c r="SBF567" s="64"/>
      <c r="SBG567" s="64"/>
      <c r="SBH567" s="64"/>
      <c r="SBI567" s="64"/>
      <c r="SBJ567" s="64"/>
      <c r="SBK567" s="64"/>
      <c r="SBL567" s="64"/>
      <c r="SBM567" s="64"/>
      <c r="SBN567" s="64"/>
      <c r="SBO567" s="64"/>
      <c r="SBP567" s="64"/>
      <c r="SBQ567" s="64"/>
      <c r="SBR567" s="64"/>
      <c r="SBS567" s="64"/>
      <c r="SBT567" s="64"/>
      <c r="SBU567" s="64"/>
      <c r="SBV567" s="64"/>
      <c r="SBW567" s="64"/>
      <c r="SBX567" s="64"/>
      <c r="SBY567" s="64"/>
      <c r="SBZ567" s="64"/>
      <c r="SCA567" s="64"/>
      <c r="SCB567" s="64"/>
      <c r="SCC567" s="64"/>
      <c r="SCD567" s="64"/>
      <c r="SCE567" s="64"/>
      <c r="SCF567" s="64"/>
      <c r="SCG567" s="64"/>
      <c r="SCH567" s="64"/>
      <c r="SCI567" s="64"/>
      <c r="SCJ567" s="64"/>
      <c r="SCK567" s="64"/>
      <c r="SCL567" s="64"/>
      <c r="SCM567" s="64"/>
      <c r="SCN567" s="64"/>
      <c r="SCO567" s="64"/>
      <c r="SCP567" s="64"/>
      <c r="SCQ567" s="64"/>
      <c r="SCR567" s="64"/>
      <c r="SCS567" s="64"/>
      <c r="SCT567" s="64"/>
      <c r="SCU567" s="64"/>
      <c r="SCV567" s="64"/>
      <c r="SCW567" s="64"/>
      <c r="SCX567" s="64"/>
      <c r="SCY567" s="64"/>
      <c r="SCZ567" s="64"/>
      <c r="SDA567" s="64"/>
      <c r="SDB567" s="64"/>
      <c r="SDC567" s="64"/>
      <c r="SDD567" s="64"/>
      <c r="SDE567" s="64"/>
      <c r="SDF567" s="64"/>
      <c r="SDG567" s="64"/>
      <c r="SDH567" s="64"/>
      <c r="SDI567" s="64"/>
      <c r="SDJ567" s="64"/>
      <c r="SDK567" s="64"/>
      <c r="SDL567" s="64"/>
      <c r="SDM567" s="64"/>
      <c r="SDN567" s="64"/>
      <c r="SDO567" s="64"/>
      <c r="SDP567" s="64"/>
      <c r="SDQ567" s="64"/>
      <c r="SDR567" s="64"/>
      <c r="SDS567" s="64"/>
      <c r="SDT567" s="64"/>
      <c r="SDU567" s="64"/>
      <c r="SDV567" s="64"/>
      <c r="SDW567" s="64"/>
      <c r="SDX567" s="64"/>
      <c r="SDY567" s="64"/>
      <c r="SDZ567" s="64"/>
      <c r="SEA567" s="64"/>
      <c r="SEB567" s="64"/>
      <c r="SEC567" s="64"/>
      <c r="SED567" s="64"/>
      <c r="SEE567" s="64"/>
      <c r="SEF567" s="64"/>
      <c r="SEG567" s="64"/>
      <c r="SEH567" s="64"/>
      <c r="SEI567" s="64"/>
      <c r="SEJ567" s="64"/>
      <c r="SEK567" s="64"/>
      <c r="SEL567" s="64"/>
      <c r="SEM567" s="64"/>
      <c r="SEN567" s="64"/>
      <c r="SEO567" s="64"/>
      <c r="SEP567" s="64"/>
      <c r="SEQ567" s="64"/>
      <c r="SER567" s="64"/>
      <c r="SES567" s="64"/>
      <c r="SET567" s="64"/>
      <c r="SEU567" s="64"/>
      <c r="SEV567" s="64"/>
      <c r="SEW567" s="64"/>
      <c r="SEX567" s="64"/>
      <c r="SEY567" s="64"/>
      <c r="SEZ567" s="64"/>
      <c r="SFA567" s="64"/>
      <c r="SFB567" s="64"/>
      <c r="SFC567" s="64"/>
      <c r="SFD567" s="64"/>
      <c r="SFE567" s="64"/>
      <c r="SFF567" s="64"/>
      <c r="SFG567" s="64"/>
      <c r="SFH567" s="64"/>
      <c r="SFI567" s="64"/>
      <c r="SFJ567" s="64"/>
      <c r="SFK567" s="64"/>
      <c r="SFL567" s="64"/>
      <c r="SFM567" s="64"/>
      <c r="SFN567" s="64"/>
      <c r="SFO567" s="64"/>
      <c r="SFP567" s="64"/>
      <c r="SFQ567" s="64"/>
      <c r="SFR567" s="64"/>
      <c r="SFS567" s="64"/>
      <c r="SFT567" s="64"/>
      <c r="SFU567" s="64"/>
      <c r="SFV567" s="64"/>
      <c r="SFW567" s="64"/>
      <c r="SFX567" s="64"/>
      <c r="SFY567" s="64"/>
      <c r="SFZ567" s="64"/>
      <c r="SGA567" s="64"/>
      <c r="SGB567" s="64"/>
      <c r="SGC567" s="64"/>
      <c r="SGD567" s="64"/>
      <c r="SGE567" s="64"/>
      <c r="SGF567" s="64"/>
      <c r="SGG567" s="64"/>
      <c r="SGH567" s="64"/>
      <c r="SGI567" s="64"/>
      <c r="SGJ567" s="64"/>
      <c r="SGK567" s="64"/>
      <c r="SGL567" s="64"/>
      <c r="SGM567" s="64"/>
      <c r="SGN567" s="64"/>
      <c r="SGO567" s="64"/>
      <c r="SGP567" s="64"/>
      <c r="SGQ567" s="64"/>
      <c r="SGR567" s="64"/>
      <c r="SGS567" s="64"/>
      <c r="SGT567" s="64"/>
      <c r="SGU567" s="64"/>
      <c r="SGV567" s="64"/>
      <c r="SGW567" s="64"/>
      <c r="SGX567" s="64"/>
      <c r="SGY567" s="64"/>
      <c r="SGZ567" s="64"/>
      <c r="SHA567" s="64"/>
      <c r="SHB567" s="64"/>
      <c r="SHC567" s="64"/>
      <c r="SHD567" s="64"/>
      <c r="SHE567" s="64"/>
      <c r="SHF567" s="64"/>
      <c r="SHG567" s="64"/>
      <c r="SHH567" s="64"/>
      <c r="SHI567" s="64"/>
      <c r="SHJ567" s="64"/>
      <c r="SHK567" s="64"/>
      <c r="SHL567" s="64"/>
      <c r="SHM567" s="64"/>
      <c r="SHN567" s="64"/>
      <c r="SHO567" s="64"/>
      <c r="SHP567" s="64"/>
      <c r="SHQ567" s="64"/>
      <c r="SHR567" s="64"/>
      <c r="SHS567" s="64"/>
      <c r="SHT567" s="64"/>
      <c r="SHU567" s="64"/>
      <c r="SHV567" s="64"/>
      <c r="SHW567" s="64"/>
      <c r="SHX567" s="64"/>
      <c r="SHY567" s="64"/>
      <c r="SHZ567" s="64"/>
      <c r="SIA567" s="64"/>
      <c r="SIB567" s="64"/>
      <c r="SIC567" s="64"/>
      <c r="SID567" s="64"/>
      <c r="SIE567" s="64"/>
      <c r="SIF567" s="64"/>
      <c r="SIG567" s="64"/>
      <c r="SIH567" s="64"/>
      <c r="SII567" s="64"/>
      <c r="SIJ567" s="64"/>
      <c r="SIK567" s="64"/>
      <c r="SIL567" s="64"/>
      <c r="SIM567" s="64"/>
      <c r="SIN567" s="64"/>
      <c r="SIO567" s="64"/>
      <c r="SIP567" s="64"/>
      <c r="SIQ567" s="64"/>
      <c r="SIR567" s="64"/>
      <c r="SIS567" s="64"/>
      <c r="SIT567" s="64"/>
      <c r="SIU567" s="64"/>
      <c r="SIV567" s="64"/>
      <c r="SIW567" s="64"/>
      <c r="SIX567" s="64"/>
      <c r="SIY567" s="64"/>
      <c r="SIZ567" s="64"/>
      <c r="SJA567" s="64"/>
      <c r="SJB567" s="64"/>
      <c r="SJC567" s="64"/>
      <c r="SJD567" s="64"/>
      <c r="SJE567" s="64"/>
      <c r="SJF567" s="64"/>
      <c r="SJG567" s="64"/>
      <c r="SJH567" s="64"/>
      <c r="SJI567" s="64"/>
      <c r="SJJ567" s="64"/>
      <c r="SJK567" s="64"/>
      <c r="SJL567" s="64"/>
      <c r="SJM567" s="64"/>
      <c r="SJN567" s="64"/>
      <c r="SJO567" s="64"/>
      <c r="SJP567" s="64"/>
      <c r="SJQ567" s="64"/>
      <c r="SJR567" s="64"/>
      <c r="SJS567" s="64"/>
      <c r="SJT567" s="64"/>
      <c r="SJU567" s="64"/>
      <c r="SJV567" s="64"/>
      <c r="SJW567" s="64"/>
      <c r="SJX567" s="64"/>
      <c r="SJY567" s="64"/>
      <c r="SJZ567" s="64"/>
      <c r="SKA567" s="64"/>
      <c r="SKB567" s="64"/>
      <c r="SKC567" s="64"/>
      <c r="SKD567" s="64"/>
      <c r="SKE567" s="64"/>
      <c r="SKF567" s="64"/>
      <c r="SKG567" s="64"/>
      <c r="SKH567" s="64"/>
      <c r="SKI567" s="64"/>
      <c r="SKJ567" s="64"/>
      <c r="SKK567" s="64"/>
      <c r="SKL567" s="64"/>
      <c r="SKM567" s="64"/>
      <c r="SKN567" s="64"/>
      <c r="SKO567" s="64"/>
      <c r="SKP567" s="64"/>
      <c r="SKQ567" s="64"/>
      <c r="SKR567" s="64"/>
      <c r="SKS567" s="64"/>
      <c r="SKT567" s="64"/>
      <c r="SKU567" s="64"/>
      <c r="SKV567" s="64"/>
      <c r="SKW567" s="64"/>
      <c r="SKX567" s="64"/>
      <c r="SKY567" s="64"/>
      <c r="SKZ567" s="64"/>
      <c r="SLA567" s="64"/>
      <c r="SLB567" s="64"/>
      <c r="SLC567" s="64"/>
      <c r="SLD567" s="64"/>
      <c r="SLE567" s="64"/>
      <c r="SLF567" s="64"/>
      <c r="SLG567" s="64"/>
      <c r="SLH567" s="64"/>
      <c r="SLI567" s="64"/>
      <c r="SLJ567" s="64"/>
      <c r="SLK567" s="64"/>
      <c r="SLL567" s="64"/>
      <c r="SLM567" s="64"/>
      <c r="SLN567" s="64"/>
      <c r="SLO567" s="64"/>
      <c r="SLP567" s="64"/>
      <c r="SLQ567" s="64"/>
      <c r="SLR567" s="64"/>
      <c r="SLS567" s="64"/>
      <c r="SLT567" s="64"/>
      <c r="SLU567" s="64"/>
      <c r="SLV567" s="64"/>
      <c r="SLW567" s="64"/>
      <c r="SLX567" s="64"/>
      <c r="SLY567" s="64"/>
      <c r="SLZ567" s="64"/>
      <c r="SMA567" s="64"/>
      <c r="SMB567" s="64"/>
      <c r="SMC567" s="64"/>
      <c r="SMD567" s="64"/>
      <c r="SME567" s="64"/>
      <c r="SMF567" s="64"/>
      <c r="SMG567" s="64"/>
      <c r="SMH567" s="64"/>
      <c r="SMI567" s="64"/>
      <c r="SMJ567" s="64"/>
      <c r="SMK567" s="64"/>
      <c r="SML567" s="64"/>
      <c r="SMM567" s="64"/>
      <c r="SMN567" s="64"/>
      <c r="SMO567" s="64"/>
      <c r="SMP567" s="64"/>
      <c r="SMQ567" s="64"/>
      <c r="SMR567" s="64"/>
      <c r="SMS567" s="64"/>
      <c r="SMT567" s="64"/>
      <c r="SMU567" s="64"/>
      <c r="SMV567" s="64"/>
      <c r="SMW567" s="64"/>
      <c r="SMX567" s="64"/>
      <c r="SMY567" s="64"/>
      <c r="SMZ567" s="64"/>
      <c r="SNA567" s="64"/>
      <c r="SNB567" s="64"/>
      <c r="SNC567" s="64"/>
      <c r="SND567" s="64"/>
      <c r="SNE567" s="64"/>
      <c r="SNF567" s="64"/>
      <c r="SNG567" s="64"/>
      <c r="SNH567" s="64"/>
      <c r="SNI567" s="64"/>
      <c r="SNJ567" s="64"/>
      <c r="SNK567" s="64"/>
      <c r="SNL567" s="64"/>
      <c r="SNM567" s="64"/>
      <c r="SNN567" s="64"/>
      <c r="SNO567" s="64"/>
      <c r="SNP567" s="64"/>
      <c r="SNQ567" s="64"/>
      <c r="SNR567" s="64"/>
      <c r="SNS567" s="64"/>
      <c r="SNT567" s="64"/>
      <c r="SNU567" s="64"/>
      <c r="SNV567" s="64"/>
      <c r="SNW567" s="64"/>
      <c r="SNX567" s="64"/>
      <c r="SNY567" s="64"/>
      <c r="SNZ567" s="64"/>
      <c r="SOA567" s="64"/>
      <c r="SOB567" s="64"/>
      <c r="SOC567" s="64"/>
      <c r="SOD567" s="64"/>
      <c r="SOE567" s="64"/>
      <c r="SOF567" s="64"/>
      <c r="SOG567" s="64"/>
      <c r="SOH567" s="64"/>
      <c r="SOI567" s="64"/>
      <c r="SOJ567" s="64"/>
      <c r="SOK567" s="64"/>
      <c r="SOL567" s="64"/>
      <c r="SOM567" s="64"/>
      <c r="SON567" s="64"/>
      <c r="SOO567" s="64"/>
      <c r="SOP567" s="64"/>
      <c r="SOQ567" s="64"/>
      <c r="SOR567" s="64"/>
      <c r="SOS567" s="64"/>
      <c r="SOT567" s="64"/>
      <c r="SOU567" s="64"/>
      <c r="SOV567" s="64"/>
      <c r="SOW567" s="64"/>
      <c r="SOX567" s="64"/>
      <c r="SOY567" s="64"/>
      <c r="SOZ567" s="64"/>
      <c r="SPA567" s="64"/>
      <c r="SPB567" s="64"/>
      <c r="SPC567" s="64"/>
      <c r="SPD567" s="64"/>
      <c r="SPE567" s="64"/>
      <c r="SPF567" s="64"/>
      <c r="SPG567" s="64"/>
      <c r="SPH567" s="64"/>
      <c r="SPI567" s="64"/>
      <c r="SPJ567" s="64"/>
      <c r="SPK567" s="64"/>
      <c r="SPL567" s="64"/>
      <c r="SPM567" s="64"/>
      <c r="SPN567" s="64"/>
      <c r="SPO567" s="64"/>
      <c r="SPP567" s="64"/>
      <c r="SPQ567" s="64"/>
      <c r="SPR567" s="64"/>
      <c r="SPS567" s="64"/>
      <c r="SPT567" s="64"/>
      <c r="SPU567" s="64"/>
      <c r="SPV567" s="64"/>
      <c r="SPW567" s="64"/>
      <c r="SPX567" s="64"/>
      <c r="SPY567" s="64"/>
      <c r="SPZ567" s="64"/>
      <c r="SQA567" s="64"/>
      <c r="SQB567" s="64"/>
      <c r="SQC567" s="64"/>
      <c r="SQD567" s="64"/>
      <c r="SQE567" s="64"/>
      <c r="SQF567" s="64"/>
      <c r="SQG567" s="64"/>
      <c r="SQH567" s="64"/>
      <c r="SQI567" s="64"/>
      <c r="SQJ567" s="64"/>
      <c r="SQK567" s="64"/>
      <c r="SQL567" s="64"/>
      <c r="SQM567" s="64"/>
      <c r="SQN567" s="64"/>
      <c r="SQO567" s="64"/>
      <c r="SQP567" s="64"/>
      <c r="SQQ567" s="64"/>
      <c r="SQR567" s="64"/>
      <c r="SQS567" s="64"/>
      <c r="SQT567" s="64"/>
      <c r="SQU567" s="64"/>
      <c r="SQV567" s="64"/>
      <c r="SQW567" s="64"/>
      <c r="SQX567" s="64"/>
      <c r="SQY567" s="64"/>
      <c r="SQZ567" s="64"/>
      <c r="SRA567" s="64"/>
      <c r="SRB567" s="64"/>
      <c r="SRC567" s="64"/>
      <c r="SRD567" s="64"/>
      <c r="SRE567" s="64"/>
      <c r="SRF567" s="64"/>
      <c r="SRG567" s="64"/>
      <c r="SRH567" s="64"/>
      <c r="SRI567" s="64"/>
      <c r="SRJ567" s="64"/>
      <c r="SRK567" s="64"/>
      <c r="SRL567" s="64"/>
      <c r="SRM567" s="64"/>
      <c r="SRN567" s="64"/>
      <c r="SRO567" s="64"/>
      <c r="SRP567" s="64"/>
      <c r="SRQ567" s="64"/>
      <c r="SRR567" s="64"/>
      <c r="SRS567" s="64"/>
      <c r="SRT567" s="64"/>
      <c r="SRU567" s="64"/>
      <c r="SRV567" s="64"/>
      <c r="SRW567" s="64"/>
      <c r="SRX567" s="64"/>
      <c r="SRY567" s="64"/>
      <c r="SRZ567" s="64"/>
      <c r="SSA567" s="64"/>
      <c r="SSB567" s="64"/>
      <c r="SSC567" s="64"/>
      <c r="SSD567" s="64"/>
      <c r="SSE567" s="64"/>
      <c r="SSF567" s="64"/>
      <c r="SSG567" s="64"/>
      <c r="SSH567" s="64"/>
      <c r="SSI567" s="64"/>
      <c r="SSJ567" s="64"/>
      <c r="SSK567" s="64"/>
      <c r="SSL567" s="64"/>
      <c r="SSM567" s="64"/>
      <c r="SSN567" s="64"/>
      <c r="SSO567" s="64"/>
      <c r="SSP567" s="64"/>
      <c r="SSQ567" s="64"/>
      <c r="SSR567" s="64"/>
      <c r="SSS567" s="64"/>
      <c r="SST567" s="64"/>
      <c r="SSU567" s="64"/>
      <c r="SSV567" s="64"/>
      <c r="SSW567" s="64"/>
      <c r="SSX567" s="64"/>
      <c r="SSY567" s="64"/>
      <c r="SSZ567" s="64"/>
      <c r="STA567" s="64"/>
      <c r="STB567" s="64"/>
      <c r="STC567" s="64"/>
      <c r="STD567" s="64"/>
      <c r="STE567" s="64"/>
      <c r="STF567" s="64"/>
      <c r="STG567" s="64"/>
      <c r="STH567" s="64"/>
      <c r="STI567" s="64"/>
      <c r="STJ567" s="64"/>
      <c r="STK567" s="64"/>
      <c r="STL567" s="64"/>
      <c r="STM567" s="64"/>
      <c r="STN567" s="64"/>
      <c r="STO567" s="64"/>
      <c r="STP567" s="64"/>
      <c r="STQ567" s="64"/>
      <c r="STR567" s="64"/>
      <c r="STS567" s="64"/>
      <c r="STT567" s="64"/>
      <c r="STU567" s="64"/>
      <c r="STV567" s="64"/>
      <c r="STW567" s="64"/>
      <c r="STX567" s="64"/>
      <c r="STY567" s="64"/>
      <c r="STZ567" s="64"/>
      <c r="SUA567" s="64"/>
      <c r="SUB567" s="64"/>
      <c r="SUC567" s="64"/>
      <c r="SUD567" s="64"/>
      <c r="SUE567" s="64"/>
      <c r="SUF567" s="64"/>
      <c r="SUG567" s="64"/>
      <c r="SUH567" s="64"/>
      <c r="SUI567" s="64"/>
      <c r="SUJ567" s="64"/>
      <c r="SUK567" s="64"/>
      <c r="SUL567" s="64"/>
      <c r="SUM567" s="64"/>
      <c r="SUN567" s="64"/>
      <c r="SUO567" s="64"/>
      <c r="SUP567" s="64"/>
      <c r="SUQ567" s="64"/>
      <c r="SUR567" s="64"/>
      <c r="SUS567" s="64"/>
      <c r="SUT567" s="64"/>
      <c r="SUU567" s="64"/>
      <c r="SUV567" s="64"/>
      <c r="SUW567" s="64"/>
      <c r="SUX567" s="64"/>
      <c r="SUY567" s="64"/>
      <c r="SUZ567" s="64"/>
      <c r="SVA567" s="64"/>
      <c r="SVB567" s="64"/>
      <c r="SVC567" s="64"/>
      <c r="SVD567" s="64"/>
      <c r="SVE567" s="64"/>
      <c r="SVF567" s="64"/>
      <c r="SVG567" s="64"/>
      <c r="SVH567" s="64"/>
      <c r="SVI567" s="64"/>
      <c r="SVJ567" s="64"/>
      <c r="SVK567" s="64"/>
      <c r="SVL567" s="64"/>
      <c r="SVM567" s="64"/>
      <c r="SVN567" s="64"/>
      <c r="SVO567" s="64"/>
      <c r="SVP567" s="64"/>
      <c r="SVQ567" s="64"/>
      <c r="SVR567" s="64"/>
      <c r="SVS567" s="64"/>
      <c r="SVT567" s="64"/>
      <c r="SVU567" s="64"/>
      <c r="SVV567" s="64"/>
      <c r="SVW567" s="64"/>
      <c r="SVX567" s="64"/>
      <c r="SVY567" s="64"/>
      <c r="SVZ567" s="64"/>
      <c r="SWA567" s="64"/>
      <c r="SWB567" s="64"/>
      <c r="SWC567" s="64"/>
      <c r="SWD567" s="64"/>
      <c r="SWE567" s="64"/>
      <c r="SWF567" s="64"/>
      <c r="SWG567" s="64"/>
      <c r="SWH567" s="64"/>
      <c r="SWI567" s="64"/>
      <c r="SWJ567" s="64"/>
      <c r="SWK567" s="64"/>
      <c r="SWL567" s="64"/>
      <c r="SWM567" s="64"/>
      <c r="SWN567" s="64"/>
      <c r="SWO567" s="64"/>
      <c r="SWP567" s="64"/>
      <c r="SWQ567" s="64"/>
      <c r="SWR567" s="64"/>
      <c r="SWS567" s="64"/>
      <c r="SWT567" s="64"/>
      <c r="SWU567" s="64"/>
      <c r="SWV567" s="64"/>
      <c r="SWW567" s="64"/>
      <c r="SWX567" s="64"/>
      <c r="SWY567" s="64"/>
      <c r="SWZ567" s="64"/>
      <c r="SXA567" s="64"/>
      <c r="SXB567" s="64"/>
      <c r="SXC567" s="64"/>
      <c r="SXD567" s="64"/>
      <c r="SXE567" s="64"/>
      <c r="SXF567" s="64"/>
      <c r="SXG567" s="64"/>
      <c r="SXH567" s="64"/>
      <c r="SXI567" s="64"/>
      <c r="SXJ567" s="64"/>
      <c r="SXK567" s="64"/>
      <c r="SXL567" s="64"/>
      <c r="SXM567" s="64"/>
      <c r="SXN567" s="64"/>
      <c r="SXO567" s="64"/>
      <c r="SXP567" s="64"/>
      <c r="SXQ567" s="64"/>
      <c r="SXR567" s="64"/>
      <c r="SXS567" s="64"/>
      <c r="SXT567" s="64"/>
      <c r="SXU567" s="64"/>
      <c r="SXV567" s="64"/>
      <c r="SXW567" s="64"/>
      <c r="SXX567" s="64"/>
      <c r="SXY567" s="64"/>
      <c r="SXZ567" s="64"/>
      <c r="SYA567" s="64"/>
      <c r="SYB567" s="64"/>
      <c r="SYC567" s="64"/>
      <c r="SYD567" s="64"/>
      <c r="SYE567" s="64"/>
      <c r="SYF567" s="64"/>
      <c r="SYG567" s="64"/>
      <c r="SYH567" s="64"/>
      <c r="SYI567" s="64"/>
      <c r="SYJ567" s="64"/>
      <c r="SYK567" s="64"/>
      <c r="SYL567" s="64"/>
      <c r="SYM567" s="64"/>
      <c r="SYN567" s="64"/>
      <c r="SYO567" s="64"/>
      <c r="SYP567" s="64"/>
      <c r="SYQ567" s="64"/>
      <c r="SYR567" s="64"/>
      <c r="SYS567" s="64"/>
      <c r="SYT567" s="64"/>
      <c r="SYU567" s="64"/>
      <c r="SYV567" s="64"/>
      <c r="SYW567" s="64"/>
      <c r="SYX567" s="64"/>
      <c r="SYY567" s="64"/>
      <c r="SYZ567" s="64"/>
      <c r="SZA567" s="64"/>
      <c r="SZB567" s="64"/>
      <c r="SZC567" s="64"/>
      <c r="SZD567" s="64"/>
      <c r="SZE567" s="64"/>
      <c r="SZF567" s="64"/>
      <c r="SZG567" s="64"/>
      <c r="SZH567" s="64"/>
      <c r="SZI567" s="64"/>
      <c r="SZJ567" s="64"/>
      <c r="SZK567" s="64"/>
      <c r="SZL567" s="64"/>
      <c r="SZM567" s="64"/>
      <c r="SZN567" s="64"/>
      <c r="SZO567" s="64"/>
      <c r="SZP567" s="64"/>
      <c r="SZQ567" s="64"/>
      <c r="SZR567" s="64"/>
      <c r="SZS567" s="64"/>
      <c r="SZT567" s="64"/>
      <c r="SZU567" s="64"/>
      <c r="SZV567" s="64"/>
      <c r="SZW567" s="64"/>
      <c r="SZX567" s="64"/>
      <c r="SZY567" s="64"/>
      <c r="SZZ567" s="64"/>
      <c r="TAA567" s="64"/>
      <c r="TAB567" s="64"/>
      <c r="TAC567" s="64"/>
      <c r="TAD567" s="64"/>
      <c r="TAE567" s="64"/>
      <c r="TAF567" s="64"/>
      <c r="TAG567" s="64"/>
      <c r="TAH567" s="64"/>
      <c r="TAI567" s="64"/>
      <c r="TAJ567" s="64"/>
      <c r="TAK567" s="64"/>
      <c r="TAL567" s="64"/>
      <c r="TAM567" s="64"/>
      <c r="TAN567" s="64"/>
      <c r="TAO567" s="64"/>
      <c r="TAP567" s="64"/>
      <c r="TAQ567" s="64"/>
      <c r="TAR567" s="64"/>
      <c r="TAS567" s="64"/>
      <c r="TAT567" s="64"/>
      <c r="TAU567" s="64"/>
      <c r="TAV567" s="64"/>
      <c r="TAW567" s="64"/>
      <c r="TAX567" s="64"/>
      <c r="TAY567" s="64"/>
      <c r="TAZ567" s="64"/>
      <c r="TBA567" s="64"/>
      <c r="TBB567" s="64"/>
      <c r="TBC567" s="64"/>
      <c r="TBD567" s="64"/>
      <c r="TBE567" s="64"/>
      <c r="TBF567" s="64"/>
      <c r="TBG567" s="64"/>
      <c r="TBH567" s="64"/>
      <c r="TBI567" s="64"/>
      <c r="TBJ567" s="64"/>
      <c r="TBK567" s="64"/>
      <c r="TBL567" s="64"/>
      <c r="TBM567" s="64"/>
      <c r="TBN567" s="64"/>
      <c r="TBO567" s="64"/>
      <c r="TBP567" s="64"/>
      <c r="TBQ567" s="64"/>
      <c r="TBR567" s="64"/>
      <c r="TBS567" s="64"/>
      <c r="TBT567" s="64"/>
      <c r="TBU567" s="64"/>
      <c r="TBV567" s="64"/>
      <c r="TBW567" s="64"/>
      <c r="TBX567" s="64"/>
      <c r="TBY567" s="64"/>
      <c r="TBZ567" s="64"/>
      <c r="TCA567" s="64"/>
      <c r="TCB567" s="64"/>
      <c r="TCC567" s="64"/>
      <c r="TCD567" s="64"/>
      <c r="TCE567" s="64"/>
      <c r="TCF567" s="64"/>
      <c r="TCG567" s="64"/>
      <c r="TCH567" s="64"/>
      <c r="TCI567" s="64"/>
      <c r="TCJ567" s="64"/>
      <c r="TCK567" s="64"/>
      <c r="TCL567" s="64"/>
      <c r="TCM567" s="64"/>
      <c r="TCN567" s="64"/>
      <c r="TCO567" s="64"/>
      <c r="TCP567" s="64"/>
      <c r="TCQ567" s="64"/>
      <c r="TCR567" s="64"/>
      <c r="TCS567" s="64"/>
      <c r="TCT567" s="64"/>
      <c r="TCU567" s="64"/>
      <c r="TCV567" s="64"/>
      <c r="TCW567" s="64"/>
      <c r="TCX567" s="64"/>
      <c r="TCY567" s="64"/>
      <c r="TCZ567" s="64"/>
      <c r="TDA567" s="64"/>
      <c r="TDB567" s="64"/>
      <c r="TDC567" s="64"/>
      <c r="TDD567" s="64"/>
      <c r="TDE567" s="64"/>
      <c r="TDF567" s="64"/>
      <c r="TDG567" s="64"/>
      <c r="TDH567" s="64"/>
      <c r="TDI567" s="64"/>
      <c r="TDJ567" s="64"/>
      <c r="TDK567" s="64"/>
      <c r="TDL567" s="64"/>
      <c r="TDM567" s="64"/>
      <c r="TDN567" s="64"/>
      <c r="TDO567" s="64"/>
      <c r="TDP567" s="64"/>
      <c r="TDQ567" s="64"/>
      <c r="TDR567" s="64"/>
      <c r="TDS567" s="64"/>
      <c r="TDT567" s="64"/>
      <c r="TDU567" s="64"/>
      <c r="TDV567" s="64"/>
      <c r="TDW567" s="64"/>
      <c r="TDX567" s="64"/>
      <c r="TDY567" s="64"/>
      <c r="TDZ567" s="64"/>
      <c r="TEA567" s="64"/>
      <c r="TEB567" s="64"/>
      <c r="TEC567" s="64"/>
      <c r="TED567" s="64"/>
      <c r="TEE567" s="64"/>
      <c r="TEF567" s="64"/>
      <c r="TEG567" s="64"/>
      <c r="TEH567" s="64"/>
      <c r="TEI567" s="64"/>
      <c r="TEJ567" s="64"/>
      <c r="TEK567" s="64"/>
      <c r="TEL567" s="64"/>
      <c r="TEM567" s="64"/>
      <c r="TEN567" s="64"/>
      <c r="TEO567" s="64"/>
      <c r="TEP567" s="64"/>
      <c r="TEQ567" s="64"/>
      <c r="TER567" s="64"/>
      <c r="TES567" s="64"/>
      <c r="TET567" s="64"/>
      <c r="TEU567" s="64"/>
      <c r="TEV567" s="64"/>
      <c r="TEW567" s="64"/>
      <c r="TEX567" s="64"/>
      <c r="TEY567" s="64"/>
      <c r="TEZ567" s="64"/>
      <c r="TFA567" s="64"/>
      <c r="TFB567" s="64"/>
      <c r="TFC567" s="64"/>
      <c r="TFD567" s="64"/>
      <c r="TFE567" s="64"/>
      <c r="TFF567" s="64"/>
      <c r="TFG567" s="64"/>
      <c r="TFH567" s="64"/>
      <c r="TFI567" s="64"/>
      <c r="TFJ567" s="64"/>
      <c r="TFK567" s="64"/>
      <c r="TFL567" s="64"/>
      <c r="TFM567" s="64"/>
      <c r="TFN567" s="64"/>
      <c r="TFO567" s="64"/>
      <c r="TFP567" s="64"/>
      <c r="TFQ567" s="64"/>
      <c r="TFR567" s="64"/>
      <c r="TFS567" s="64"/>
      <c r="TFT567" s="64"/>
      <c r="TFU567" s="64"/>
      <c r="TFV567" s="64"/>
      <c r="TFW567" s="64"/>
      <c r="TFX567" s="64"/>
      <c r="TFY567" s="64"/>
      <c r="TFZ567" s="64"/>
      <c r="TGA567" s="64"/>
      <c r="TGB567" s="64"/>
      <c r="TGC567" s="64"/>
      <c r="TGD567" s="64"/>
      <c r="TGE567" s="64"/>
      <c r="TGF567" s="64"/>
      <c r="TGG567" s="64"/>
      <c r="TGH567" s="64"/>
      <c r="TGI567" s="64"/>
      <c r="TGJ567" s="64"/>
      <c r="TGK567" s="64"/>
      <c r="TGL567" s="64"/>
      <c r="TGM567" s="64"/>
      <c r="TGN567" s="64"/>
      <c r="TGO567" s="64"/>
      <c r="TGP567" s="64"/>
      <c r="TGQ567" s="64"/>
      <c r="TGR567" s="64"/>
      <c r="TGS567" s="64"/>
      <c r="TGT567" s="64"/>
      <c r="TGU567" s="64"/>
      <c r="TGV567" s="64"/>
      <c r="TGW567" s="64"/>
      <c r="TGX567" s="64"/>
      <c r="TGY567" s="64"/>
      <c r="TGZ567" s="64"/>
      <c r="THA567" s="64"/>
      <c r="THB567" s="64"/>
      <c r="THC567" s="64"/>
      <c r="THD567" s="64"/>
      <c r="THE567" s="64"/>
      <c r="THF567" s="64"/>
      <c r="THG567" s="64"/>
      <c r="THH567" s="64"/>
      <c r="THI567" s="64"/>
      <c r="THJ567" s="64"/>
      <c r="THK567" s="64"/>
      <c r="THL567" s="64"/>
      <c r="THM567" s="64"/>
      <c r="THN567" s="64"/>
      <c r="THO567" s="64"/>
      <c r="THP567" s="64"/>
      <c r="THQ567" s="64"/>
      <c r="THR567" s="64"/>
      <c r="THS567" s="64"/>
      <c r="THT567" s="64"/>
      <c r="THU567" s="64"/>
      <c r="THV567" s="64"/>
      <c r="THW567" s="64"/>
      <c r="THX567" s="64"/>
      <c r="THY567" s="64"/>
      <c r="THZ567" s="64"/>
      <c r="TIA567" s="64"/>
      <c r="TIB567" s="64"/>
      <c r="TIC567" s="64"/>
      <c r="TID567" s="64"/>
      <c r="TIE567" s="64"/>
      <c r="TIF567" s="64"/>
      <c r="TIG567" s="64"/>
      <c r="TIH567" s="64"/>
      <c r="TII567" s="64"/>
      <c r="TIJ567" s="64"/>
      <c r="TIK567" s="64"/>
      <c r="TIL567" s="64"/>
      <c r="TIM567" s="64"/>
      <c r="TIN567" s="64"/>
      <c r="TIO567" s="64"/>
      <c r="TIP567" s="64"/>
      <c r="TIQ567" s="64"/>
      <c r="TIR567" s="64"/>
      <c r="TIS567" s="64"/>
      <c r="TIT567" s="64"/>
      <c r="TIU567" s="64"/>
      <c r="TIV567" s="64"/>
      <c r="TIW567" s="64"/>
      <c r="TIX567" s="64"/>
      <c r="TIY567" s="64"/>
      <c r="TIZ567" s="64"/>
      <c r="TJA567" s="64"/>
      <c r="TJB567" s="64"/>
      <c r="TJC567" s="64"/>
      <c r="TJD567" s="64"/>
      <c r="TJE567" s="64"/>
      <c r="TJF567" s="64"/>
      <c r="TJG567" s="64"/>
      <c r="TJH567" s="64"/>
      <c r="TJI567" s="64"/>
      <c r="TJJ567" s="64"/>
      <c r="TJK567" s="64"/>
      <c r="TJL567" s="64"/>
      <c r="TJM567" s="64"/>
      <c r="TJN567" s="64"/>
      <c r="TJO567" s="64"/>
      <c r="TJP567" s="64"/>
      <c r="TJQ567" s="64"/>
      <c r="TJR567" s="64"/>
      <c r="TJS567" s="64"/>
      <c r="TJT567" s="64"/>
      <c r="TJU567" s="64"/>
      <c r="TJV567" s="64"/>
      <c r="TJW567" s="64"/>
      <c r="TJX567" s="64"/>
      <c r="TJY567" s="64"/>
      <c r="TJZ567" s="64"/>
      <c r="TKA567" s="64"/>
      <c r="TKB567" s="64"/>
      <c r="TKC567" s="64"/>
      <c r="TKD567" s="64"/>
      <c r="TKE567" s="64"/>
      <c r="TKF567" s="64"/>
      <c r="TKG567" s="64"/>
      <c r="TKH567" s="64"/>
      <c r="TKI567" s="64"/>
      <c r="TKJ567" s="64"/>
      <c r="TKK567" s="64"/>
      <c r="TKL567" s="64"/>
      <c r="TKM567" s="64"/>
      <c r="TKN567" s="64"/>
      <c r="TKO567" s="64"/>
      <c r="TKP567" s="64"/>
      <c r="TKQ567" s="64"/>
      <c r="TKR567" s="64"/>
      <c r="TKS567" s="64"/>
      <c r="TKT567" s="64"/>
      <c r="TKU567" s="64"/>
      <c r="TKV567" s="64"/>
      <c r="TKW567" s="64"/>
      <c r="TKX567" s="64"/>
      <c r="TKY567" s="64"/>
      <c r="TKZ567" s="64"/>
      <c r="TLA567" s="64"/>
      <c r="TLB567" s="64"/>
      <c r="TLC567" s="64"/>
      <c r="TLD567" s="64"/>
      <c r="TLE567" s="64"/>
      <c r="TLF567" s="64"/>
      <c r="TLG567" s="64"/>
      <c r="TLH567" s="64"/>
      <c r="TLI567" s="64"/>
      <c r="TLJ567" s="64"/>
      <c r="TLK567" s="64"/>
      <c r="TLL567" s="64"/>
      <c r="TLM567" s="64"/>
      <c r="TLN567" s="64"/>
      <c r="TLO567" s="64"/>
      <c r="TLP567" s="64"/>
      <c r="TLQ567" s="64"/>
      <c r="TLR567" s="64"/>
      <c r="TLS567" s="64"/>
      <c r="TLT567" s="64"/>
      <c r="TLU567" s="64"/>
      <c r="TLV567" s="64"/>
      <c r="TLW567" s="64"/>
      <c r="TLX567" s="64"/>
      <c r="TLY567" s="64"/>
      <c r="TLZ567" s="64"/>
      <c r="TMA567" s="64"/>
      <c r="TMB567" s="64"/>
      <c r="TMC567" s="64"/>
      <c r="TMD567" s="64"/>
      <c r="TME567" s="64"/>
      <c r="TMF567" s="64"/>
      <c r="TMG567" s="64"/>
      <c r="TMH567" s="64"/>
      <c r="TMI567" s="64"/>
      <c r="TMJ567" s="64"/>
      <c r="TMK567" s="64"/>
      <c r="TML567" s="64"/>
      <c r="TMM567" s="64"/>
      <c r="TMN567" s="64"/>
      <c r="TMO567" s="64"/>
      <c r="TMP567" s="64"/>
      <c r="TMQ567" s="64"/>
      <c r="TMR567" s="64"/>
      <c r="TMS567" s="64"/>
      <c r="TMT567" s="64"/>
      <c r="TMU567" s="64"/>
      <c r="TMV567" s="64"/>
      <c r="TMW567" s="64"/>
      <c r="TMX567" s="64"/>
      <c r="TMY567" s="64"/>
      <c r="TMZ567" s="64"/>
      <c r="TNA567" s="64"/>
      <c r="TNB567" s="64"/>
      <c r="TNC567" s="64"/>
      <c r="TND567" s="64"/>
      <c r="TNE567" s="64"/>
      <c r="TNF567" s="64"/>
      <c r="TNG567" s="64"/>
      <c r="TNH567" s="64"/>
      <c r="TNI567" s="64"/>
      <c r="TNJ567" s="64"/>
      <c r="TNK567" s="64"/>
      <c r="TNL567" s="64"/>
      <c r="TNM567" s="64"/>
      <c r="TNN567" s="64"/>
      <c r="TNO567" s="64"/>
      <c r="TNP567" s="64"/>
      <c r="TNQ567" s="64"/>
      <c r="TNR567" s="64"/>
      <c r="TNS567" s="64"/>
      <c r="TNT567" s="64"/>
      <c r="TNU567" s="64"/>
      <c r="TNV567" s="64"/>
      <c r="TNW567" s="64"/>
      <c r="TNX567" s="64"/>
      <c r="TNY567" s="64"/>
      <c r="TNZ567" s="64"/>
      <c r="TOA567" s="64"/>
      <c r="TOB567" s="64"/>
      <c r="TOC567" s="64"/>
      <c r="TOD567" s="64"/>
      <c r="TOE567" s="64"/>
      <c r="TOF567" s="64"/>
      <c r="TOG567" s="64"/>
      <c r="TOH567" s="64"/>
      <c r="TOI567" s="64"/>
      <c r="TOJ567" s="64"/>
      <c r="TOK567" s="64"/>
      <c r="TOL567" s="64"/>
      <c r="TOM567" s="64"/>
      <c r="TON567" s="64"/>
      <c r="TOO567" s="64"/>
      <c r="TOP567" s="64"/>
      <c r="TOQ567" s="64"/>
      <c r="TOR567" s="64"/>
      <c r="TOS567" s="64"/>
      <c r="TOT567" s="64"/>
      <c r="TOU567" s="64"/>
      <c r="TOV567" s="64"/>
      <c r="TOW567" s="64"/>
      <c r="TOX567" s="64"/>
      <c r="TOY567" s="64"/>
      <c r="TOZ567" s="64"/>
      <c r="TPA567" s="64"/>
      <c r="TPB567" s="64"/>
      <c r="TPC567" s="64"/>
      <c r="TPD567" s="64"/>
      <c r="TPE567" s="64"/>
      <c r="TPF567" s="64"/>
      <c r="TPG567" s="64"/>
      <c r="TPH567" s="64"/>
      <c r="TPI567" s="64"/>
      <c r="TPJ567" s="64"/>
      <c r="TPK567" s="64"/>
      <c r="TPL567" s="64"/>
      <c r="TPM567" s="64"/>
      <c r="TPN567" s="64"/>
      <c r="TPO567" s="64"/>
      <c r="TPP567" s="64"/>
      <c r="TPQ567" s="64"/>
      <c r="TPR567" s="64"/>
      <c r="TPS567" s="64"/>
      <c r="TPT567" s="64"/>
      <c r="TPU567" s="64"/>
      <c r="TPV567" s="64"/>
      <c r="TPW567" s="64"/>
      <c r="TPX567" s="64"/>
      <c r="TPY567" s="64"/>
      <c r="TPZ567" s="64"/>
      <c r="TQA567" s="64"/>
      <c r="TQB567" s="64"/>
      <c r="TQC567" s="64"/>
      <c r="TQD567" s="64"/>
      <c r="TQE567" s="64"/>
      <c r="TQF567" s="64"/>
      <c r="TQG567" s="64"/>
      <c r="TQH567" s="64"/>
      <c r="TQI567" s="64"/>
      <c r="TQJ567" s="64"/>
      <c r="TQK567" s="64"/>
      <c r="TQL567" s="64"/>
      <c r="TQM567" s="64"/>
      <c r="TQN567" s="64"/>
      <c r="TQO567" s="64"/>
      <c r="TQP567" s="64"/>
      <c r="TQQ567" s="64"/>
      <c r="TQR567" s="64"/>
      <c r="TQS567" s="64"/>
      <c r="TQT567" s="64"/>
      <c r="TQU567" s="64"/>
      <c r="TQV567" s="64"/>
      <c r="TQW567" s="64"/>
      <c r="TQX567" s="64"/>
      <c r="TQY567" s="64"/>
      <c r="TQZ567" s="64"/>
      <c r="TRA567" s="64"/>
      <c r="TRB567" s="64"/>
      <c r="TRC567" s="64"/>
      <c r="TRD567" s="64"/>
      <c r="TRE567" s="64"/>
      <c r="TRF567" s="64"/>
      <c r="TRG567" s="64"/>
      <c r="TRH567" s="64"/>
      <c r="TRI567" s="64"/>
      <c r="TRJ567" s="64"/>
      <c r="TRK567" s="64"/>
      <c r="TRL567" s="64"/>
      <c r="TRM567" s="64"/>
      <c r="TRN567" s="64"/>
      <c r="TRO567" s="64"/>
      <c r="TRP567" s="64"/>
      <c r="TRQ567" s="64"/>
      <c r="TRR567" s="64"/>
      <c r="TRS567" s="64"/>
      <c r="TRT567" s="64"/>
      <c r="TRU567" s="64"/>
      <c r="TRV567" s="64"/>
      <c r="TRW567" s="64"/>
      <c r="TRX567" s="64"/>
      <c r="TRY567" s="64"/>
      <c r="TRZ567" s="64"/>
      <c r="TSA567" s="64"/>
      <c r="TSB567" s="64"/>
      <c r="TSC567" s="64"/>
      <c r="TSD567" s="64"/>
      <c r="TSE567" s="64"/>
      <c r="TSF567" s="64"/>
      <c r="TSG567" s="64"/>
      <c r="TSH567" s="64"/>
      <c r="TSI567" s="64"/>
      <c r="TSJ567" s="64"/>
      <c r="TSK567" s="64"/>
      <c r="TSL567" s="64"/>
      <c r="TSM567" s="64"/>
      <c r="TSN567" s="64"/>
      <c r="TSO567" s="64"/>
      <c r="TSP567" s="64"/>
      <c r="TSQ567" s="64"/>
      <c r="TSR567" s="64"/>
      <c r="TSS567" s="64"/>
      <c r="TST567" s="64"/>
      <c r="TSU567" s="64"/>
      <c r="TSV567" s="64"/>
      <c r="TSW567" s="64"/>
      <c r="TSX567" s="64"/>
      <c r="TSY567" s="64"/>
      <c r="TSZ567" s="64"/>
      <c r="TTA567" s="64"/>
      <c r="TTB567" s="64"/>
      <c r="TTC567" s="64"/>
      <c r="TTD567" s="64"/>
      <c r="TTE567" s="64"/>
      <c r="TTF567" s="64"/>
      <c r="TTG567" s="64"/>
      <c r="TTH567" s="64"/>
      <c r="TTI567" s="64"/>
      <c r="TTJ567" s="64"/>
      <c r="TTK567" s="64"/>
      <c r="TTL567" s="64"/>
      <c r="TTM567" s="64"/>
      <c r="TTN567" s="64"/>
      <c r="TTO567" s="64"/>
      <c r="TTP567" s="64"/>
      <c r="TTQ567" s="64"/>
      <c r="TTR567" s="64"/>
      <c r="TTS567" s="64"/>
      <c r="TTT567" s="64"/>
      <c r="TTU567" s="64"/>
      <c r="TTV567" s="64"/>
      <c r="TTW567" s="64"/>
      <c r="TTX567" s="64"/>
      <c r="TTY567" s="64"/>
      <c r="TTZ567" s="64"/>
      <c r="TUA567" s="64"/>
      <c r="TUB567" s="64"/>
      <c r="TUC567" s="64"/>
      <c r="TUD567" s="64"/>
      <c r="TUE567" s="64"/>
      <c r="TUF567" s="64"/>
      <c r="TUG567" s="64"/>
      <c r="TUH567" s="64"/>
      <c r="TUI567" s="64"/>
      <c r="TUJ567" s="64"/>
      <c r="TUK567" s="64"/>
      <c r="TUL567" s="64"/>
      <c r="TUM567" s="64"/>
      <c r="TUN567" s="64"/>
      <c r="TUO567" s="64"/>
      <c r="TUP567" s="64"/>
      <c r="TUQ567" s="64"/>
      <c r="TUR567" s="64"/>
      <c r="TUS567" s="64"/>
      <c r="TUT567" s="64"/>
      <c r="TUU567" s="64"/>
      <c r="TUV567" s="64"/>
      <c r="TUW567" s="64"/>
      <c r="TUX567" s="64"/>
      <c r="TUY567" s="64"/>
      <c r="TUZ567" s="64"/>
      <c r="TVA567" s="64"/>
      <c r="TVB567" s="64"/>
      <c r="TVC567" s="64"/>
      <c r="TVD567" s="64"/>
      <c r="TVE567" s="64"/>
      <c r="TVF567" s="64"/>
      <c r="TVG567" s="64"/>
      <c r="TVH567" s="64"/>
      <c r="TVI567" s="64"/>
      <c r="TVJ567" s="64"/>
      <c r="TVK567" s="64"/>
      <c r="TVL567" s="64"/>
      <c r="TVM567" s="64"/>
      <c r="TVN567" s="64"/>
      <c r="TVO567" s="64"/>
      <c r="TVP567" s="64"/>
      <c r="TVQ567" s="64"/>
      <c r="TVR567" s="64"/>
      <c r="TVS567" s="64"/>
      <c r="TVT567" s="64"/>
      <c r="TVU567" s="64"/>
      <c r="TVV567" s="64"/>
      <c r="TVW567" s="64"/>
      <c r="TVX567" s="64"/>
      <c r="TVY567" s="64"/>
      <c r="TVZ567" s="64"/>
      <c r="TWA567" s="64"/>
      <c r="TWB567" s="64"/>
      <c r="TWC567" s="64"/>
      <c r="TWD567" s="64"/>
      <c r="TWE567" s="64"/>
      <c r="TWF567" s="64"/>
      <c r="TWG567" s="64"/>
      <c r="TWH567" s="64"/>
      <c r="TWI567" s="64"/>
      <c r="TWJ567" s="64"/>
      <c r="TWK567" s="64"/>
      <c r="TWL567" s="64"/>
      <c r="TWM567" s="64"/>
      <c r="TWN567" s="64"/>
      <c r="TWO567" s="64"/>
      <c r="TWP567" s="64"/>
      <c r="TWQ567" s="64"/>
      <c r="TWR567" s="64"/>
      <c r="TWS567" s="64"/>
      <c r="TWT567" s="64"/>
      <c r="TWU567" s="64"/>
      <c r="TWV567" s="64"/>
      <c r="TWW567" s="64"/>
      <c r="TWX567" s="64"/>
      <c r="TWY567" s="64"/>
      <c r="TWZ567" s="64"/>
      <c r="TXA567" s="64"/>
      <c r="TXB567" s="64"/>
      <c r="TXC567" s="64"/>
      <c r="TXD567" s="64"/>
      <c r="TXE567" s="64"/>
      <c r="TXF567" s="64"/>
      <c r="TXG567" s="64"/>
      <c r="TXH567" s="64"/>
      <c r="TXI567" s="64"/>
      <c r="TXJ567" s="64"/>
      <c r="TXK567" s="64"/>
      <c r="TXL567" s="64"/>
      <c r="TXM567" s="64"/>
      <c r="TXN567" s="64"/>
      <c r="TXO567" s="64"/>
      <c r="TXP567" s="64"/>
      <c r="TXQ567" s="64"/>
      <c r="TXR567" s="64"/>
      <c r="TXS567" s="64"/>
      <c r="TXT567" s="64"/>
      <c r="TXU567" s="64"/>
      <c r="TXV567" s="64"/>
      <c r="TXW567" s="64"/>
      <c r="TXX567" s="64"/>
      <c r="TXY567" s="64"/>
      <c r="TXZ567" s="64"/>
      <c r="TYA567" s="64"/>
      <c r="TYB567" s="64"/>
      <c r="TYC567" s="64"/>
      <c r="TYD567" s="64"/>
      <c r="TYE567" s="64"/>
      <c r="TYF567" s="64"/>
      <c r="TYG567" s="64"/>
      <c r="TYH567" s="64"/>
      <c r="TYI567" s="64"/>
      <c r="TYJ567" s="64"/>
      <c r="TYK567" s="64"/>
      <c r="TYL567" s="64"/>
      <c r="TYM567" s="64"/>
      <c r="TYN567" s="64"/>
      <c r="TYO567" s="64"/>
      <c r="TYP567" s="64"/>
      <c r="TYQ567" s="64"/>
      <c r="TYR567" s="64"/>
      <c r="TYS567" s="64"/>
      <c r="TYT567" s="64"/>
      <c r="TYU567" s="64"/>
      <c r="TYV567" s="64"/>
      <c r="TYW567" s="64"/>
      <c r="TYX567" s="64"/>
      <c r="TYY567" s="64"/>
      <c r="TYZ567" s="64"/>
      <c r="TZA567" s="64"/>
      <c r="TZB567" s="64"/>
      <c r="TZC567" s="64"/>
      <c r="TZD567" s="64"/>
      <c r="TZE567" s="64"/>
      <c r="TZF567" s="64"/>
      <c r="TZG567" s="64"/>
      <c r="TZH567" s="64"/>
      <c r="TZI567" s="64"/>
      <c r="TZJ567" s="64"/>
      <c r="TZK567" s="64"/>
      <c r="TZL567" s="64"/>
      <c r="TZM567" s="64"/>
      <c r="TZN567" s="64"/>
      <c r="TZO567" s="64"/>
      <c r="TZP567" s="64"/>
      <c r="TZQ567" s="64"/>
      <c r="TZR567" s="64"/>
      <c r="TZS567" s="64"/>
      <c r="TZT567" s="64"/>
      <c r="TZU567" s="64"/>
      <c r="TZV567" s="64"/>
      <c r="TZW567" s="64"/>
      <c r="TZX567" s="64"/>
      <c r="TZY567" s="64"/>
      <c r="TZZ567" s="64"/>
      <c r="UAA567" s="64"/>
      <c r="UAB567" s="64"/>
      <c r="UAC567" s="64"/>
      <c r="UAD567" s="64"/>
      <c r="UAE567" s="64"/>
      <c r="UAF567" s="64"/>
      <c r="UAG567" s="64"/>
      <c r="UAH567" s="64"/>
      <c r="UAI567" s="64"/>
      <c r="UAJ567" s="64"/>
      <c r="UAK567" s="64"/>
      <c r="UAL567" s="64"/>
      <c r="UAM567" s="64"/>
      <c r="UAN567" s="64"/>
      <c r="UAO567" s="64"/>
      <c r="UAP567" s="64"/>
      <c r="UAQ567" s="64"/>
      <c r="UAR567" s="64"/>
      <c r="UAS567" s="64"/>
      <c r="UAT567" s="64"/>
      <c r="UAU567" s="64"/>
      <c r="UAV567" s="64"/>
      <c r="UAW567" s="64"/>
      <c r="UAX567" s="64"/>
      <c r="UAY567" s="64"/>
      <c r="UAZ567" s="64"/>
      <c r="UBA567" s="64"/>
      <c r="UBB567" s="64"/>
      <c r="UBC567" s="64"/>
      <c r="UBD567" s="64"/>
      <c r="UBE567" s="64"/>
      <c r="UBF567" s="64"/>
      <c r="UBG567" s="64"/>
      <c r="UBH567" s="64"/>
      <c r="UBI567" s="64"/>
      <c r="UBJ567" s="64"/>
      <c r="UBK567" s="64"/>
      <c r="UBL567" s="64"/>
      <c r="UBM567" s="64"/>
      <c r="UBN567" s="64"/>
      <c r="UBO567" s="64"/>
      <c r="UBP567" s="64"/>
      <c r="UBQ567" s="64"/>
      <c r="UBR567" s="64"/>
      <c r="UBS567" s="64"/>
      <c r="UBT567" s="64"/>
      <c r="UBU567" s="64"/>
      <c r="UBV567" s="64"/>
      <c r="UBW567" s="64"/>
      <c r="UBX567" s="64"/>
      <c r="UBY567" s="64"/>
      <c r="UBZ567" s="64"/>
      <c r="UCA567" s="64"/>
      <c r="UCB567" s="64"/>
      <c r="UCC567" s="64"/>
      <c r="UCD567" s="64"/>
      <c r="UCE567" s="64"/>
      <c r="UCF567" s="64"/>
      <c r="UCG567" s="64"/>
      <c r="UCH567" s="64"/>
      <c r="UCI567" s="64"/>
      <c r="UCJ567" s="64"/>
      <c r="UCK567" s="64"/>
      <c r="UCL567" s="64"/>
      <c r="UCM567" s="64"/>
      <c r="UCN567" s="64"/>
      <c r="UCO567" s="64"/>
      <c r="UCP567" s="64"/>
      <c r="UCQ567" s="64"/>
      <c r="UCR567" s="64"/>
      <c r="UCS567" s="64"/>
      <c r="UCT567" s="64"/>
      <c r="UCU567" s="64"/>
      <c r="UCV567" s="64"/>
      <c r="UCW567" s="64"/>
      <c r="UCX567" s="64"/>
      <c r="UCY567" s="64"/>
      <c r="UCZ567" s="64"/>
      <c r="UDA567" s="64"/>
      <c r="UDB567" s="64"/>
      <c r="UDC567" s="64"/>
      <c r="UDD567" s="64"/>
      <c r="UDE567" s="64"/>
      <c r="UDF567" s="64"/>
      <c r="UDG567" s="64"/>
      <c r="UDH567" s="64"/>
      <c r="UDI567" s="64"/>
      <c r="UDJ567" s="64"/>
      <c r="UDK567" s="64"/>
      <c r="UDL567" s="64"/>
      <c r="UDM567" s="64"/>
      <c r="UDN567" s="64"/>
      <c r="UDO567" s="64"/>
      <c r="UDP567" s="64"/>
      <c r="UDQ567" s="64"/>
      <c r="UDR567" s="64"/>
      <c r="UDS567" s="64"/>
      <c r="UDT567" s="64"/>
      <c r="UDU567" s="64"/>
      <c r="UDV567" s="64"/>
      <c r="UDW567" s="64"/>
      <c r="UDX567" s="64"/>
      <c r="UDY567" s="64"/>
      <c r="UDZ567" s="64"/>
      <c r="UEA567" s="64"/>
      <c r="UEB567" s="64"/>
      <c r="UEC567" s="64"/>
      <c r="UED567" s="64"/>
      <c r="UEE567" s="64"/>
      <c r="UEF567" s="64"/>
      <c r="UEG567" s="64"/>
      <c r="UEH567" s="64"/>
      <c r="UEI567" s="64"/>
      <c r="UEJ567" s="64"/>
      <c r="UEK567" s="64"/>
      <c r="UEL567" s="64"/>
      <c r="UEM567" s="64"/>
      <c r="UEN567" s="64"/>
      <c r="UEO567" s="64"/>
      <c r="UEP567" s="64"/>
      <c r="UEQ567" s="64"/>
      <c r="UER567" s="64"/>
      <c r="UES567" s="64"/>
      <c r="UET567" s="64"/>
      <c r="UEU567" s="64"/>
      <c r="UEV567" s="64"/>
      <c r="UEW567" s="64"/>
      <c r="UEX567" s="64"/>
      <c r="UEY567" s="64"/>
      <c r="UEZ567" s="64"/>
      <c r="UFA567" s="64"/>
      <c r="UFB567" s="64"/>
      <c r="UFC567" s="64"/>
      <c r="UFD567" s="64"/>
      <c r="UFE567" s="64"/>
      <c r="UFF567" s="64"/>
      <c r="UFG567" s="64"/>
      <c r="UFH567" s="64"/>
      <c r="UFI567" s="64"/>
      <c r="UFJ567" s="64"/>
      <c r="UFK567" s="64"/>
      <c r="UFL567" s="64"/>
      <c r="UFM567" s="64"/>
      <c r="UFN567" s="64"/>
      <c r="UFO567" s="64"/>
      <c r="UFP567" s="64"/>
      <c r="UFQ567" s="64"/>
      <c r="UFR567" s="64"/>
      <c r="UFS567" s="64"/>
      <c r="UFT567" s="64"/>
      <c r="UFU567" s="64"/>
      <c r="UFV567" s="64"/>
      <c r="UFW567" s="64"/>
      <c r="UFX567" s="64"/>
      <c r="UFY567" s="64"/>
      <c r="UFZ567" s="64"/>
      <c r="UGA567" s="64"/>
      <c r="UGB567" s="64"/>
      <c r="UGC567" s="64"/>
      <c r="UGD567" s="64"/>
      <c r="UGE567" s="64"/>
      <c r="UGF567" s="64"/>
      <c r="UGG567" s="64"/>
      <c r="UGH567" s="64"/>
      <c r="UGI567" s="64"/>
      <c r="UGJ567" s="64"/>
      <c r="UGK567" s="64"/>
      <c r="UGL567" s="64"/>
      <c r="UGM567" s="64"/>
      <c r="UGN567" s="64"/>
      <c r="UGO567" s="64"/>
      <c r="UGP567" s="64"/>
      <c r="UGQ567" s="64"/>
      <c r="UGR567" s="64"/>
      <c r="UGS567" s="64"/>
      <c r="UGT567" s="64"/>
      <c r="UGU567" s="64"/>
      <c r="UGV567" s="64"/>
      <c r="UGW567" s="64"/>
      <c r="UGX567" s="64"/>
      <c r="UGY567" s="64"/>
      <c r="UGZ567" s="64"/>
      <c r="UHA567" s="64"/>
      <c r="UHB567" s="64"/>
      <c r="UHC567" s="64"/>
      <c r="UHD567" s="64"/>
      <c r="UHE567" s="64"/>
      <c r="UHF567" s="64"/>
      <c r="UHG567" s="64"/>
      <c r="UHH567" s="64"/>
      <c r="UHI567" s="64"/>
      <c r="UHJ567" s="64"/>
      <c r="UHK567" s="64"/>
      <c r="UHL567" s="64"/>
      <c r="UHM567" s="64"/>
      <c r="UHN567" s="64"/>
      <c r="UHO567" s="64"/>
      <c r="UHP567" s="64"/>
      <c r="UHQ567" s="64"/>
      <c r="UHR567" s="64"/>
      <c r="UHS567" s="64"/>
      <c r="UHT567" s="64"/>
      <c r="UHU567" s="64"/>
      <c r="UHV567" s="64"/>
      <c r="UHW567" s="64"/>
      <c r="UHX567" s="64"/>
      <c r="UHY567" s="64"/>
      <c r="UHZ567" s="64"/>
      <c r="UIA567" s="64"/>
      <c r="UIB567" s="64"/>
      <c r="UIC567" s="64"/>
      <c r="UID567" s="64"/>
      <c r="UIE567" s="64"/>
      <c r="UIF567" s="64"/>
      <c r="UIG567" s="64"/>
      <c r="UIH567" s="64"/>
      <c r="UII567" s="64"/>
      <c r="UIJ567" s="64"/>
      <c r="UIK567" s="64"/>
      <c r="UIL567" s="64"/>
      <c r="UIM567" s="64"/>
      <c r="UIN567" s="64"/>
      <c r="UIO567" s="64"/>
      <c r="UIP567" s="64"/>
      <c r="UIQ567" s="64"/>
      <c r="UIR567" s="64"/>
      <c r="UIS567" s="64"/>
      <c r="UIT567" s="64"/>
      <c r="UIU567" s="64"/>
      <c r="UIV567" s="64"/>
      <c r="UIW567" s="64"/>
      <c r="UIX567" s="64"/>
      <c r="UIY567" s="64"/>
      <c r="UIZ567" s="64"/>
      <c r="UJA567" s="64"/>
      <c r="UJB567" s="64"/>
      <c r="UJC567" s="64"/>
      <c r="UJD567" s="64"/>
      <c r="UJE567" s="64"/>
      <c r="UJF567" s="64"/>
      <c r="UJG567" s="64"/>
      <c r="UJH567" s="64"/>
      <c r="UJI567" s="64"/>
      <c r="UJJ567" s="64"/>
      <c r="UJK567" s="64"/>
      <c r="UJL567" s="64"/>
      <c r="UJM567" s="64"/>
      <c r="UJN567" s="64"/>
      <c r="UJO567" s="64"/>
      <c r="UJP567" s="64"/>
      <c r="UJQ567" s="64"/>
      <c r="UJR567" s="64"/>
      <c r="UJS567" s="64"/>
      <c r="UJT567" s="64"/>
      <c r="UJU567" s="64"/>
      <c r="UJV567" s="64"/>
      <c r="UJW567" s="64"/>
      <c r="UJX567" s="64"/>
      <c r="UJY567" s="64"/>
      <c r="UJZ567" s="64"/>
      <c r="UKA567" s="64"/>
      <c r="UKB567" s="64"/>
      <c r="UKC567" s="64"/>
      <c r="UKD567" s="64"/>
      <c r="UKE567" s="64"/>
      <c r="UKF567" s="64"/>
      <c r="UKG567" s="64"/>
      <c r="UKH567" s="64"/>
      <c r="UKI567" s="64"/>
      <c r="UKJ567" s="64"/>
      <c r="UKK567" s="64"/>
      <c r="UKL567" s="64"/>
      <c r="UKM567" s="64"/>
      <c r="UKN567" s="64"/>
      <c r="UKO567" s="64"/>
      <c r="UKP567" s="64"/>
      <c r="UKQ567" s="64"/>
      <c r="UKR567" s="64"/>
      <c r="UKS567" s="64"/>
      <c r="UKT567" s="64"/>
      <c r="UKU567" s="64"/>
      <c r="UKV567" s="64"/>
      <c r="UKW567" s="64"/>
      <c r="UKX567" s="64"/>
      <c r="UKY567" s="64"/>
      <c r="UKZ567" s="64"/>
      <c r="ULA567" s="64"/>
      <c r="ULB567" s="64"/>
      <c r="ULC567" s="64"/>
      <c r="ULD567" s="64"/>
      <c r="ULE567" s="64"/>
      <c r="ULF567" s="64"/>
      <c r="ULG567" s="64"/>
      <c r="ULH567" s="64"/>
      <c r="ULI567" s="64"/>
      <c r="ULJ567" s="64"/>
      <c r="ULK567" s="64"/>
      <c r="ULL567" s="64"/>
      <c r="ULM567" s="64"/>
      <c r="ULN567" s="64"/>
      <c r="ULO567" s="64"/>
      <c r="ULP567" s="64"/>
      <c r="ULQ567" s="64"/>
      <c r="ULR567" s="64"/>
      <c r="ULS567" s="64"/>
      <c r="ULT567" s="64"/>
      <c r="ULU567" s="64"/>
      <c r="ULV567" s="64"/>
      <c r="ULW567" s="64"/>
      <c r="ULX567" s="64"/>
      <c r="ULY567" s="64"/>
      <c r="ULZ567" s="64"/>
      <c r="UMA567" s="64"/>
      <c r="UMB567" s="64"/>
      <c r="UMC567" s="64"/>
      <c r="UMD567" s="64"/>
      <c r="UME567" s="64"/>
      <c r="UMF567" s="64"/>
      <c r="UMG567" s="64"/>
      <c r="UMH567" s="64"/>
      <c r="UMI567" s="64"/>
      <c r="UMJ567" s="64"/>
      <c r="UMK567" s="64"/>
      <c r="UML567" s="64"/>
      <c r="UMM567" s="64"/>
      <c r="UMN567" s="64"/>
      <c r="UMO567" s="64"/>
      <c r="UMP567" s="64"/>
      <c r="UMQ567" s="64"/>
      <c r="UMR567" s="64"/>
      <c r="UMS567" s="64"/>
      <c r="UMT567" s="64"/>
      <c r="UMU567" s="64"/>
      <c r="UMV567" s="64"/>
      <c r="UMW567" s="64"/>
      <c r="UMX567" s="64"/>
      <c r="UMY567" s="64"/>
      <c r="UMZ567" s="64"/>
      <c r="UNA567" s="64"/>
      <c r="UNB567" s="64"/>
      <c r="UNC567" s="64"/>
      <c r="UND567" s="64"/>
      <c r="UNE567" s="64"/>
      <c r="UNF567" s="64"/>
      <c r="UNG567" s="64"/>
      <c r="UNH567" s="64"/>
      <c r="UNI567" s="64"/>
      <c r="UNJ567" s="64"/>
      <c r="UNK567" s="64"/>
      <c r="UNL567" s="64"/>
      <c r="UNM567" s="64"/>
      <c r="UNN567" s="64"/>
      <c r="UNO567" s="64"/>
      <c r="UNP567" s="64"/>
      <c r="UNQ567" s="64"/>
      <c r="UNR567" s="64"/>
      <c r="UNS567" s="64"/>
      <c r="UNT567" s="64"/>
      <c r="UNU567" s="64"/>
      <c r="UNV567" s="64"/>
      <c r="UNW567" s="64"/>
      <c r="UNX567" s="64"/>
      <c r="UNY567" s="64"/>
      <c r="UNZ567" s="64"/>
      <c r="UOA567" s="64"/>
      <c r="UOB567" s="64"/>
      <c r="UOC567" s="64"/>
      <c r="UOD567" s="64"/>
      <c r="UOE567" s="64"/>
      <c r="UOF567" s="64"/>
      <c r="UOG567" s="64"/>
      <c r="UOH567" s="64"/>
      <c r="UOI567" s="64"/>
      <c r="UOJ567" s="64"/>
      <c r="UOK567" s="64"/>
      <c r="UOL567" s="64"/>
      <c r="UOM567" s="64"/>
      <c r="UON567" s="64"/>
      <c r="UOO567" s="64"/>
      <c r="UOP567" s="64"/>
      <c r="UOQ567" s="64"/>
      <c r="UOR567" s="64"/>
      <c r="UOS567" s="64"/>
      <c r="UOT567" s="64"/>
      <c r="UOU567" s="64"/>
      <c r="UOV567" s="64"/>
      <c r="UOW567" s="64"/>
      <c r="UOX567" s="64"/>
      <c r="UOY567" s="64"/>
      <c r="UOZ567" s="64"/>
      <c r="UPA567" s="64"/>
      <c r="UPB567" s="64"/>
      <c r="UPC567" s="64"/>
      <c r="UPD567" s="64"/>
      <c r="UPE567" s="64"/>
      <c r="UPF567" s="64"/>
      <c r="UPG567" s="64"/>
      <c r="UPH567" s="64"/>
      <c r="UPI567" s="64"/>
      <c r="UPJ567" s="64"/>
      <c r="UPK567" s="64"/>
      <c r="UPL567" s="64"/>
      <c r="UPM567" s="64"/>
      <c r="UPN567" s="64"/>
      <c r="UPO567" s="64"/>
      <c r="UPP567" s="64"/>
      <c r="UPQ567" s="64"/>
      <c r="UPR567" s="64"/>
      <c r="UPS567" s="64"/>
      <c r="UPT567" s="64"/>
      <c r="UPU567" s="64"/>
      <c r="UPV567" s="64"/>
      <c r="UPW567" s="64"/>
      <c r="UPX567" s="64"/>
      <c r="UPY567" s="64"/>
      <c r="UPZ567" s="64"/>
      <c r="UQA567" s="64"/>
      <c r="UQB567" s="64"/>
      <c r="UQC567" s="64"/>
      <c r="UQD567" s="64"/>
      <c r="UQE567" s="64"/>
      <c r="UQF567" s="64"/>
      <c r="UQG567" s="64"/>
      <c r="UQH567" s="64"/>
      <c r="UQI567" s="64"/>
      <c r="UQJ567" s="64"/>
      <c r="UQK567" s="64"/>
      <c r="UQL567" s="64"/>
      <c r="UQM567" s="64"/>
      <c r="UQN567" s="64"/>
      <c r="UQO567" s="64"/>
      <c r="UQP567" s="64"/>
      <c r="UQQ567" s="64"/>
      <c r="UQR567" s="64"/>
      <c r="UQS567" s="64"/>
      <c r="UQT567" s="64"/>
      <c r="UQU567" s="64"/>
      <c r="UQV567" s="64"/>
      <c r="UQW567" s="64"/>
      <c r="UQX567" s="64"/>
      <c r="UQY567" s="64"/>
      <c r="UQZ567" s="64"/>
      <c r="URA567" s="64"/>
      <c r="URB567" s="64"/>
      <c r="URC567" s="64"/>
      <c r="URD567" s="64"/>
      <c r="URE567" s="64"/>
      <c r="URF567" s="64"/>
      <c r="URG567" s="64"/>
      <c r="URH567" s="64"/>
      <c r="URI567" s="64"/>
      <c r="URJ567" s="64"/>
      <c r="URK567" s="64"/>
      <c r="URL567" s="64"/>
      <c r="URM567" s="64"/>
      <c r="URN567" s="64"/>
      <c r="URO567" s="64"/>
      <c r="URP567" s="64"/>
      <c r="URQ567" s="64"/>
      <c r="URR567" s="64"/>
      <c r="URS567" s="64"/>
      <c r="URT567" s="64"/>
      <c r="URU567" s="64"/>
      <c r="URV567" s="64"/>
      <c r="URW567" s="64"/>
      <c r="URX567" s="64"/>
      <c r="URY567" s="64"/>
      <c r="URZ567" s="64"/>
      <c r="USA567" s="64"/>
      <c r="USB567" s="64"/>
      <c r="USC567" s="64"/>
      <c r="USD567" s="64"/>
      <c r="USE567" s="64"/>
      <c r="USF567" s="64"/>
      <c r="USG567" s="64"/>
      <c r="USH567" s="64"/>
      <c r="USI567" s="64"/>
      <c r="USJ567" s="64"/>
      <c r="USK567" s="64"/>
      <c r="USL567" s="64"/>
      <c r="USM567" s="64"/>
      <c r="USN567" s="64"/>
      <c r="USO567" s="64"/>
      <c r="USP567" s="64"/>
      <c r="USQ567" s="64"/>
      <c r="USR567" s="64"/>
      <c r="USS567" s="64"/>
      <c r="UST567" s="64"/>
      <c r="USU567" s="64"/>
      <c r="USV567" s="64"/>
      <c r="USW567" s="64"/>
      <c r="USX567" s="64"/>
      <c r="USY567" s="64"/>
      <c r="USZ567" s="64"/>
      <c r="UTA567" s="64"/>
      <c r="UTB567" s="64"/>
      <c r="UTC567" s="64"/>
      <c r="UTD567" s="64"/>
      <c r="UTE567" s="64"/>
      <c r="UTF567" s="64"/>
      <c r="UTG567" s="64"/>
      <c r="UTH567" s="64"/>
      <c r="UTI567" s="64"/>
      <c r="UTJ567" s="64"/>
      <c r="UTK567" s="64"/>
      <c r="UTL567" s="64"/>
      <c r="UTM567" s="64"/>
      <c r="UTN567" s="64"/>
      <c r="UTO567" s="64"/>
      <c r="UTP567" s="64"/>
      <c r="UTQ567" s="64"/>
      <c r="UTR567" s="64"/>
      <c r="UTS567" s="64"/>
      <c r="UTT567" s="64"/>
      <c r="UTU567" s="64"/>
      <c r="UTV567" s="64"/>
      <c r="UTW567" s="64"/>
      <c r="UTX567" s="64"/>
      <c r="UTY567" s="64"/>
      <c r="UTZ567" s="64"/>
      <c r="UUA567" s="64"/>
      <c r="UUB567" s="64"/>
      <c r="UUC567" s="64"/>
      <c r="UUD567" s="64"/>
      <c r="UUE567" s="64"/>
      <c r="UUF567" s="64"/>
      <c r="UUG567" s="64"/>
      <c r="UUH567" s="64"/>
      <c r="UUI567" s="64"/>
      <c r="UUJ567" s="64"/>
      <c r="UUK567" s="64"/>
      <c r="UUL567" s="64"/>
      <c r="UUM567" s="64"/>
      <c r="UUN567" s="64"/>
      <c r="UUO567" s="64"/>
      <c r="UUP567" s="64"/>
      <c r="UUQ567" s="64"/>
      <c r="UUR567" s="64"/>
      <c r="UUS567" s="64"/>
      <c r="UUT567" s="64"/>
      <c r="UUU567" s="64"/>
      <c r="UUV567" s="64"/>
      <c r="UUW567" s="64"/>
      <c r="UUX567" s="64"/>
      <c r="UUY567" s="64"/>
      <c r="UUZ567" s="64"/>
      <c r="UVA567" s="64"/>
      <c r="UVB567" s="64"/>
      <c r="UVC567" s="64"/>
      <c r="UVD567" s="64"/>
      <c r="UVE567" s="64"/>
      <c r="UVF567" s="64"/>
      <c r="UVG567" s="64"/>
      <c r="UVH567" s="64"/>
      <c r="UVI567" s="64"/>
      <c r="UVJ567" s="64"/>
      <c r="UVK567" s="64"/>
      <c r="UVL567" s="64"/>
      <c r="UVM567" s="64"/>
      <c r="UVN567" s="64"/>
      <c r="UVO567" s="64"/>
      <c r="UVP567" s="64"/>
      <c r="UVQ567" s="64"/>
      <c r="UVR567" s="64"/>
      <c r="UVS567" s="64"/>
      <c r="UVT567" s="64"/>
      <c r="UVU567" s="64"/>
      <c r="UVV567" s="64"/>
      <c r="UVW567" s="64"/>
      <c r="UVX567" s="64"/>
      <c r="UVY567" s="64"/>
      <c r="UVZ567" s="64"/>
      <c r="UWA567" s="64"/>
      <c r="UWB567" s="64"/>
      <c r="UWC567" s="64"/>
      <c r="UWD567" s="64"/>
      <c r="UWE567" s="64"/>
      <c r="UWF567" s="64"/>
      <c r="UWG567" s="64"/>
      <c r="UWH567" s="64"/>
      <c r="UWI567" s="64"/>
      <c r="UWJ567" s="64"/>
      <c r="UWK567" s="64"/>
      <c r="UWL567" s="64"/>
      <c r="UWM567" s="64"/>
      <c r="UWN567" s="64"/>
      <c r="UWO567" s="64"/>
      <c r="UWP567" s="64"/>
      <c r="UWQ567" s="64"/>
      <c r="UWR567" s="64"/>
      <c r="UWS567" s="64"/>
      <c r="UWT567" s="64"/>
      <c r="UWU567" s="64"/>
      <c r="UWV567" s="64"/>
      <c r="UWW567" s="64"/>
      <c r="UWX567" s="64"/>
      <c r="UWY567" s="64"/>
      <c r="UWZ567" s="64"/>
      <c r="UXA567" s="64"/>
      <c r="UXB567" s="64"/>
      <c r="UXC567" s="64"/>
      <c r="UXD567" s="64"/>
      <c r="UXE567" s="64"/>
      <c r="UXF567" s="64"/>
      <c r="UXG567" s="64"/>
      <c r="UXH567" s="64"/>
      <c r="UXI567" s="64"/>
      <c r="UXJ567" s="64"/>
      <c r="UXK567" s="64"/>
      <c r="UXL567" s="64"/>
      <c r="UXM567" s="64"/>
      <c r="UXN567" s="64"/>
      <c r="UXO567" s="64"/>
      <c r="UXP567" s="64"/>
      <c r="UXQ567" s="64"/>
      <c r="UXR567" s="64"/>
      <c r="UXS567" s="64"/>
      <c r="UXT567" s="64"/>
      <c r="UXU567" s="64"/>
      <c r="UXV567" s="64"/>
      <c r="UXW567" s="64"/>
      <c r="UXX567" s="64"/>
      <c r="UXY567" s="64"/>
      <c r="UXZ567" s="64"/>
      <c r="UYA567" s="64"/>
      <c r="UYB567" s="64"/>
      <c r="UYC567" s="64"/>
      <c r="UYD567" s="64"/>
      <c r="UYE567" s="64"/>
      <c r="UYF567" s="64"/>
      <c r="UYG567" s="64"/>
      <c r="UYH567" s="64"/>
      <c r="UYI567" s="64"/>
      <c r="UYJ567" s="64"/>
      <c r="UYK567" s="64"/>
      <c r="UYL567" s="64"/>
      <c r="UYM567" s="64"/>
      <c r="UYN567" s="64"/>
      <c r="UYO567" s="64"/>
      <c r="UYP567" s="64"/>
      <c r="UYQ567" s="64"/>
      <c r="UYR567" s="64"/>
      <c r="UYS567" s="64"/>
      <c r="UYT567" s="64"/>
      <c r="UYU567" s="64"/>
      <c r="UYV567" s="64"/>
      <c r="UYW567" s="64"/>
      <c r="UYX567" s="64"/>
      <c r="UYY567" s="64"/>
      <c r="UYZ567" s="64"/>
      <c r="UZA567" s="64"/>
      <c r="UZB567" s="64"/>
      <c r="UZC567" s="64"/>
      <c r="UZD567" s="64"/>
      <c r="UZE567" s="64"/>
      <c r="UZF567" s="64"/>
      <c r="UZG567" s="64"/>
      <c r="UZH567" s="64"/>
      <c r="UZI567" s="64"/>
      <c r="UZJ567" s="64"/>
      <c r="UZK567" s="64"/>
      <c r="UZL567" s="64"/>
      <c r="UZM567" s="64"/>
      <c r="UZN567" s="64"/>
      <c r="UZO567" s="64"/>
      <c r="UZP567" s="64"/>
      <c r="UZQ567" s="64"/>
      <c r="UZR567" s="64"/>
      <c r="UZS567" s="64"/>
      <c r="UZT567" s="64"/>
      <c r="UZU567" s="64"/>
      <c r="UZV567" s="64"/>
      <c r="UZW567" s="64"/>
      <c r="UZX567" s="64"/>
      <c r="UZY567" s="64"/>
      <c r="UZZ567" s="64"/>
      <c r="VAA567" s="64"/>
      <c r="VAB567" s="64"/>
      <c r="VAC567" s="64"/>
      <c r="VAD567" s="64"/>
      <c r="VAE567" s="64"/>
      <c r="VAF567" s="64"/>
      <c r="VAG567" s="64"/>
      <c r="VAH567" s="64"/>
      <c r="VAI567" s="64"/>
      <c r="VAJ567" s="64"/>
      <c r="VAK567" s="64"/>
      <c r="VAL567" s="64"/>
      <c r="VAM567" s="64"/>
      <c r="VAN567" s="64"/>
      <c r="VAO567" s="64"/>
      <c r="VAP567" s="64"/>
      <c r="VAQ567" s="64"/>
      <c r="VAR567" s="64"/>
      <c r="VAS567" s="64"/>
      <c r="VAT567" s="64"/>
      <c r="VAU567" s="64"/>
      <c r="VAV567" s="64"/>
      <c r="VAW567" s="64"/>
      <c r="VAX567" s="64"/>
      <c r="VAY567" s="64"/>
      <c r="VAZ567" s="64"/>
      <c r="VBA567" s="64"/>
      <c r="VBB567" s="64"/>
      <c r="VBC567" s="64"/>
      <c r="VBD567" s="64"/>
      <c r="VBE567" s="64"/>
      <c r="VBF567" s="64"/>
      <c r="VBG567" s="64"/>
      <c r="VBH567" s="64"/>
      <c r="VBI567" s="64"/>
      <c r="VBJ567" s="64"/>
      <c r="VBK567" s="64"/>
      <c r="VBL567" s="64"/>
      <c r="VBM567" s="64"/>
      <c r="VBN567" s="64"/>
      <c r="VBO567" s="64"/>
      <c r="VBP567" s="64"/>
      <c r="VBQ567" s="64"/>
      <c r="VBR567" s="64"/>
      <c r="VBS567" s="64"/>
      <c r="VBT567" s="64"/>
      <c r="VBU567" s="64"/>
      <c r="VBV567" s="64"/>
      <c r="VBW567" s="64"/>
      <c r="VBX567" s="64"/>
      <c r="VBY567" s="64"/>
      <c r="VBZ567" s="64"/>
      <c r="VCA567" s="64"/>
      <c r="VCB567" s="64"/>
      <c r="VCC567" s="64"/>
      <c r="VCD567" s="64"/>
      <c r="VCE567" s="64"/>
      <c r="VCF567" s="64"/>
      <c r="VCG567" s="64"/>
      <c r="VCH567" s="64"/>
      <c r="VCI567" s="64"/>
      <c r="VCJ567" s="64"/>
      <c r="VCK567" s="64"/>
      <c r="VCL567" s="64"/>
      <c r="VCM567" s="64"/>
      <c r="VCN567" s="64"/>
      <c r="VCO567" s="64"/>
      <c r="VCP567" s="64"/>
      <c r="VCQ567" s="64"/>
      <c r="VCR567" s="64"/>
      <c r="VCS567" s="64"/>
      <c r="VCT567" s="64"/>
      <c r="VCU567" s="64"/>
      <c r="VCV567" s="64"/>
      <c r="VCW567" s="64"/>
      <c r="VCX567" s="64"/>
      <c r="VCY567" s="64"/>
      <c r="VCZ567" s="64"/>
      <c r="VDA567" s="64"/>
      <c r="VDB567" s="64"/>
      <c r="VDC567" s="64"/>
      <c r="VDD567" s="64"/>
      <c r="VDE567" s="64"/>
      <c r="VDF567" s="64"/>
      <c r="VDG567" s="64"/>
      <c r="VDH567" s="64"/>
      <c r="VDI567" s="64"/>
      <c r="VDJ567" s="64"/>
      <c r="VDK567" s="64"/>
      <c r="VDL567" s="64"/>
      <c r="VDM567" s="64"/>
      <c r="VDN567" s="64"/>
      <c r="VDO567" s="64"/>
      <c r="VDP567" s="64"/>
      <c r="VDQ567" s="64"/>
      <c r="VDR567" s="64"/>
      <c r="VDS567" s="64"/>
      <c r="VDT567" s="64"/>
      <c r="VDU567" s="64"/>
      <c r="VDV567" s="64"/>
      <c r="VDW567" s="64"/>
      <c r="VDX567" s="64"/>
      <c r="VDY567" s="64"/>
      <c r="VDZ567" s="64"/>
      <c r="VEA567" s="64"/>
      <c r="VEB567" s="64"/>
      <c r="VEC567" s="64"/>
      <c r="VED567" s="64"/>
      <c r="VEE567" s="64"/>
      <c r="VEF567" s="64"/>
      <c r="VEG567" s="64"/>
      <c r="VEH567" s="64"/>
      <c r="VEI567" s="64"/>
      <c r="VEJ567" s="64"/>
      <c r="VEK567" s="64"/>
      <c r="VEL567" s="64"/>
      <c r="VEM567" s="64"/>
      <c r="VEN567" s="64"/>
      <c r="VEO567" s="64"/>
      <c r="VEP567" s="64"/>
      <c r="VEQ567" s="64"/>
      <c r="VER567" s="64"/>
      <c r="VES567" s="64"/>
      <c r="VET567" s="64"/>
      <c r="VEU567" s="64"/>
      <c r="VEV567" s="64"/>
      <c r="VEW567" s="64"/>
      <c r="VEX567" s="64"/>
      <c r="VEY567" s="64"/>
      <c r="VEZ567" s="64"/>
      <c r="VFA567" s="64"/>
      <c r="VFB567" s="64"/>
      <c r="VFC567" s="64"/>
      <c r="VFD567" s="64"/>
      <c r="VFE567" s="64"/>
      <c r="VFF567" s="64"/>
      <c r="VFG567" s="64"/>
      <c r="VFH567" s="64"/>
      <c r="VFI567" s="64"/>
      <c r="VFJ567" s="64"/>
      <c r="VFK567" s="64"/>
      <c r="VFL567" s="64"/>
      <c r="VFM567" s="64"/>
      <c r="VFN567" s="64"/>
      <c r="VFO567" s="64"/>
      <c r="VFP567" s="64"/>
      <c r="VFQ567" s="64"/>
      <c r="VFR567" s="64"/>
      <c r="VFS567" s="64"/>
      <c r="VFT567" s="64"/>
      <c r="VFU567" s="64"/>
      <c r="VFV567" s="64"/>
      <c r="VFW567" s="64"/>
      <c r="VFX567" s="64"/>
      <c r="VFY567" s="64"/>
      <c r="VFZ567" s="64"/>
      <c r="VGA567" s="64"/>
      <c r="VGB567" s="64"/>
      <c r="VGC567" s="64"/>
      <c r="VGD567" s="64"/>
      <c r="VGE567" s="64"/>
      <c r="VGF567" s="64"/>
      <c r="VGG567" s="64"/>
      <c r="VGH567" s="64"/>
      <c r="VGI567" s="64"/>
      <c r="VGJ567" s="64"/>
      <c r="VGK567" s="64"/>
      <c r="VGL567" s="64"/>
      <c r="VGM567" s="64"/>
      <c r="VGN567" s="64"/>
      <c r="VGO567" s="64"/>
      <c r="VGP567" s="64"/>
      <c r="VGQ567" s="64"/>
      <c r="VGR567" s="64"/>
      <c r="VGS567" s="64"/>
      <c r="VGT567" s="64"/>
      <c r="VGU567" s="64"/>
      <c r="VGV567" s="64"/>
      <c r="VGW567" s="64"/>
      <c r="VGX567" s="64"/>
      <c r="VGY567" s="64"/>
      <c r="VGZ567" s="64"/>
      <c r="VHA567" s="64"/>
      <c r="VHB567" s="64"/>
      <c r="VHC567" s="64"/>
      <c r="VHD567" s="64"/>
      <c r="VHE567" s="64"/>
      <c r="VHF567" s="64"/>
      <c r="VHG567" s="64"/>
      <c r="VHH567" s="64"/>
      <c r="VHI567" s="64"/>
      <c r="VHJ567" s="64"/>
      <c r="VHK567" s="64"/>
      <c r="VHL567" s="64"/>
      <c r="VHM567" s="64"/>
      <c r="VHN567" s="64"/>
      <c r="VHO567" s="64"/>
      <c r="VHP567" s="64"/>
      <c r="VHQ567" s="64"/>
      <c r="VHR567" s="64"/>
      <c r="VHS567" s="64"/>
      <c r="VHT567" s="64"/>
      <c r="VHU567" s="64"/>
      <c r="VHV567" s="64"/>
      <c r="VHW567" s="64"/>
      <c r="VHX567" s="64"/>
      <c r="VHY567" s="64"/>
      <c r="VHZ567" s="64"/>
      <c r="VIA567" s="64"/>
      <c r="VIB567" s="64"/>
      <c r="VIC567" s="64"/>
      <c r="VID567" s="64"/>
      <c r="VIE567" s="64"/>
      <c r="VIF567" s="64"/>
      <c r="VIG567" s="64"/>
      <c r="VIH567" s="64"/>
      <c r="VII567" s="64"/>
      <c r="VIJ567" s="64"/>
      <c r="VIK567" s="64"/>
      <c r="VIL567" s="64"/>
      <c r="VIM567" s="64"/>
      <c r="VIN567" s="64"/>
      <c r="VIO567" s="64"/>
      <c r="VIP567" s="64"/>
      <c r="VIQ567" s="64"/>
      <c r="VIR567" s="64"/>
      <c r="VIS567" s="64"/>
      <c r="VIT567" s="64"/>
      <c r="VIU567" s="64"/>
      <c r="VIV567" s="64"/>
      <c r="VIW567" s="64"/>
      <c r="VIX567" s="64"/>
      <c r="VIY567" s="64"/>
      <c r="VIZ567" s="64"/>
      <c r="VJA567" s="64"/>
      <c r="VJB567" s="64"/>
      <c r="VJC567" s="64"/>
      <c r="VJD567" s="64"/>
      <c r="VJE567" s="64"/>
      <c r="VJF567" s="64"/>
      <c r="VJG567" s="64"/>
      <c r="VJH567" s="64"/>
      <c r="VJI567" s="64"/>
      <c r="VJJ567" s="64"/>
      <c r="VJK567" s="64"/>
      <c r="VJL567" s="64"/>
      <c r="VJM567" s="64"/>
      <c r="VJN567" s="64"/>
      <c r="VJO567" s="64"/>
      <c r="VJP567" s="64"/>
      <c r="VJQ567" s="64"/>
      <c r="VJR567" s="64"/>
      <c r="VJS567" s="64"/>
      <c r="VJT567" s="64"/>
      <c r="VJU567" s="64"/>
      <c r="VJV567" s="64"/>
      <c r="VJW567" s="64"/>
      <c r="VJX567" s="64"/>
      <c r="VJY567" s="64"/>
      <c r="VJZ567" s="64"/>
      <c r="VKA567" s="64"/>
      <c r="VKB567" s="64"/>
      <c r="VKC567" s="64"/>
      <c r="VKD567" s="64"/>
      <c r="VKE567" s="64"/>
      <c r="VKF567" s="64"/>
      <c r="VKG567" s="64"/>
      <c r="VKH567" s="64"/>
      <c r="VKI567" s="64"/>
      <c r="VKJ567" s="64"/>
      <c r="VKK567" s="64"/>
      <c r="VKL567" s="64"/>
      <c r="VKM567" s="64"/>
      <c r="VKN567" s="64"/>
      <c r="VKO567" s="64"/>
      <c r="VKP567" s="64"/>
      <c r="VKQ567" s="64"/>
      <c r="VKR567" s="64"/>
      <c r="VKS567" s="64"/>
      <c r="VKT567" s="64"/>
      <c r="VKU567" s="64"/>
      <c r="VKV567" s="64"/>
      <c r="VKW567" s="64"/>
      <c r="VKX567" s="64"/>
      <c r="VKY567" s="64"/>
      <c r="VKZ567" s="64"/>
      <c r="VLA567" s="64"/>
      <c r="VLB567" s="64"/>
      <c r="VLC567" s="64"/>
      <c r="VLD567" s="64"/>
      <c r="VLE567" s="64"/>
      <c r="VLF567" s="64"/>
      <c r="VLG567" s="64"/>
      <c r="VLH567" s="64"/>
      <c r="VLI567" s="64"/>
      <c r="VLJ567" s="64"/>
      <c r="VLK567" s="64"/>
      <c r="VLL567" s="64"/>
      <c r="VLM567" s="64"/>
      <c r="VLN567" s="64"/>
      <c r="VLO567" s="64"/>
      <c r="VLP567" s="64"/>
      <c r="VLQ567" s="64"/>
      <c r="VLR567" s="64"/>
      <c r="VLS567" s="64"/>
      <c r="VLT567" s="64"/>
      <c r="VLU567" s="64"/>
      <c r="VLV567" s="64"/>
      <c r="VLW567" s="64"/>
      <c r="VLX567" s="64"/>
      <c r="VLY567" s="64"/>
      <c r="VLZ567" s="64"/>
      <c r="VMA567" s="64"/>
      <c r="VMB567" s="64"/>
      <c r="VMC567" s="64"/>
      <c r="VMD567" s="64"/>
      <c r="VME567" s="64"/>
      <c r="VMF567" s="64"/>
      <c r="VMG567" s="64"/>
      <c r="VMH567" s="64"/>
      <c r="VMI567" s="64"/>
      <c r="VMJ567" s="64"/>
      <c r="VMK567" s="64"/>
      <c r="VML567" s="64"/>
      <c r="VMM567" s="64"/>
      <c r="VMN567" s="64"/>
      <c r="VMO567" s="64"/>
      <c r="VMP567" s="64"/>
      <c r="VMQ567" s="64"/>
      <c r="VMR567" s="64"/>
      <c r="VMS567" s="64"/>
      <c r="VMT567" s="64"/>
      <c r="VMU567" s="64"/>
      <c r="VMV567" s="64"/>
      <c r="VMW567" s="64"/>
      <c r="VMX567" s="64"/>
      <c r="VMY567" s="64"/>
      <c r="VMZ567" s="64"/>
      <c r="VNA567" s="64"/>
      <c r="VNB567" s="64"/>
      <c r="VNC567" s="64"/>
      <c r="VND567" s="64"/>
      <c r="VNE567" s="64"/>
      <c r="VNF567" s="64"/>
      <c r="VNG567" s="64"/>
      <c r="VNH567" s="64"/>
      <c r="VNI567" s="64"/>
      <c r="VNJ567" s="64"/>
      <c r="VNK567" s="64"/>
      <c r="VNL567" s="64"/>
      <c r="VNM567" s="64"/>
      <c r="VNN567" s="64"/>
      <c r="VNO567" s="64"/>
      <c r="VNP567" s="64"/>
      <c r="VNQ567" s="64"/>
      <c r="VNR567" s="64"/>
      <c r="VNS567" s="64"/>
      <c r="VNT567" s="64"/>
      <c r="VNU567" s="64"/>
      <c r="VNV567" s="64"/>
      <c r="VNW567" s="64"/>
      <c r="VNX567" s="64"/>
      <c r="VNY567" s="64"/>
      <c r="VNZ567" s="64"/>
      <c r="VOA567" s="64"/>
      <c r="VOB567" s="64"/>
      <c r="VOC567" s="64"/>
      <c r="VOD567" s="64"/>
      <c r="VOE567" s="64"/>
      <c r="VOF567" s="64"/>
      <c r="VOG567" s="64"/>
      <c r="VOH567" s="64"/>
      <c r="VOI567" s="64"/>
      <c r="VOJ567" s="64"/>
      <c r="VOK567" s="64"/>
      <c r="VOL567" s="64"/>
      <c r="VOM567" s="64"/>
      <c r="VON567" s="64"/>
      <c r="VOO567" s="64"/>
      <c r="VOP567" s="64"/>
      <c r="VOQ567" s="64"/>
      <c r="VOR567" s="64"/>
      <c r="VOS567" s="64"/>
      <c r="VOT567" s="64"/>
      <c r="VOU567" s="64"/>
      <c r="VOV567" s="64"/>
      <c r="VOW567" s="64"/>
      <c r="VOX567" s="64"/>
      <c r="VOY567" s="64"/>
      <c r="VOZ567" s="64"/>
      <c r="VPA567" s="64"/>
      <c r="VPB567" s="64"/>
      <c r="VPC567" s="64"/>
      <c r="VPD567" s="64"/>
      <c r="VPE567" s="64"/>
      <c r="VPF567" s="64"/>
      <c r="VPG567" s="64"/>
      <c r="VPH567" s="64"/>
      <c r="VPI567" s="64"/>
      <c r="VPJ567" s="64"/>
      <c r="VPK567" s="64"/>
      <c r="VPL567" s="64"/>
      <c r="VPM567" s="64"/>
      <c r="VPN567" s="64"/>
      <c r="VPO567" s="64"/>
      <c r="VPP567" s="64"/>
      <c r="VPQ567" s="64"/>
      <c r="VPR567" s="64"/>
      <c r="VPS567" s="64"/>
      <c r="VPT567" s="64"/>
      <c r="VPU567" s="64"/>
      <c r="VPV567" s="64"/>
      <c r="VPW567" s="64"/>
      <c r="VPX567" s="64"/>
      <c r="VPY567" s="64"/>
      <c r="VPZ567" s="64"/>
      <c r="VQA567" s="64"/>
      <c r="VQB567" s="64"/>
      <c r="VQC567" s="64"/>
      <c r="VQD567" s="64"/>
      <c r="VQE567" s="64"/>
      <c r="VQF567" s="64"/>
      <c r="VQG567" s="64"/>
      <c r="VQH567" s="64"/>
      <c r="VQI567" s="64"/>
      <c r="VQJ567" s="64"/>
      <c r="VQK567" s="64"/>
      <c r="VQL567" s="64"/>
      <c r="VQM567" s="64"/>
      <c r="VQN567" s="64"/>
      <c r="VQO567" s="64"/>
      <c r="VQP567" s="64"/>
      <c r="VQQ567" s="64"/>
      <c r="VQR567" s="64"/>
      <c r="VQS567" s="64"/>
      <c r="VQT567" s="64"/>
      <c r="VQU567" s="64"/>
      <c r="VQV567" s="64"/>
      <c r="VQW567" s="64"/>
      <c r="VQX567" s="64"/>
      <c r="VQY567" s="64"/>
      <c r="VQZ567" s="64"/>
      <c r="VRA567" s="64"/>
      <c r="VRB567" s="64"/>
      <c r="VRC567" s="64"/>
      <c r="VRD567" s="64"/>
      <c r="VRE567" s="64"/>
      <c r="VRF567" s="64"/>
      <c r="VRG567" s="64"/>
      <c r="VRH567" s="64"/>
      <c r="VRI567" s="64"/>
      <c r="VRJ567" s="64"/>
      <c r="VRK567" s="64"/>
      <c r="VRL567" s="64"/>
      <c r="VRM567" s="64"/>
      <c r="VRN567" s="64"/>
      <c r="VRO567" s="64"/>
      <c r="VRP567" s="64"/>
      <c r="VRQ567" s="64"/>
      <c r="VRR567" s="64"/>
      <c r="VRS567" s="64"/>
      <c r="VRT567" s="64"/>
      <c r="VRU567" s="64"/>
      <c r="VRV567" s="64"/>
      <c r="VRW567" s="64"/>
      <c r="VRX567" s="64"/>
      <c r="VRY567" s="64"/>
      <c r="VRZ567" s="64"/>
      <c r="VSA567" s="64"/>
      <c r="VSB567" s="64"/>
      <c r="VSC567" s="64"/>
      <c r="VSD567" s="64"/>
      <c r="VSE567" s="64"/>
      <c r="VSF567" s="64"/>
      <c r="VSG567" s="64"/>
      <c r="VSH567" s="64"/>
      <c r="VSI567" s="64"/>
      <c r="VSJ567" s="64"/>
      <c r="VSK567" s="64"/>
      <c r="VSL567" s="64"/>
      <c r="VSM567" s="64"/>
      <c r="VSN567" s="64"/>
      <c r="VSO567" s="64"/>
      <c r="VSP567" s="64"/>
      <c r="VSQ567" s="64"/>
      <c r="VSR567" s="64"/>
      <c r="VSS567" s="64"/>
      <c r="VST567" s="64"/>
      <c r="VSU567" s="64"/>
      <c r="VSV567" s="64"/>
      <c r="VSW567" s="64"/>
      <c r="VSX567" s="64"/>
      <c r="VSY567" s="64"/>
      <c r="VSZ567" s="64"/>
      <c r="VTA567" s="64"/>
      <c r="VTB567" s="64"/>
      <c r="VTC567" s="64"/>
      <c r="VTD567" s="64"/>
      <c r="VTE567" s="64"/>
      <c r="VTF567" s="64"/>
      <c r="VTG567" s="64"/>
      <c r="VTH567" s="64"/>
      <c r="VTI567" s="64"/>
      <c r="VTJ567" s="64"/>
      <c r="VTK567" s="64"/>
      <c r="VTL567" s="64"/>
      <c r="VTM567" s="64"/>
      <c r="VTN567" s="64"/>
      <c r="VTO567" s="64"/>
      <c r="VTP567" s="64"/>
      <c r="VTQ567" s="64"/>
      <c r="VTR567" s="64"/>
      <c r="VTS567" s="64"/>
      <c r="VTT567" s="64"/>
      <c r="VTU567" s="64"/>
      <c r="VTV567" s="64"/>
      <c r="VTW567" s="64"/>
      <c r="VTX567" s="64"/>
      <c r="VTY567" s="64"/>
      <c r="VTZ567" s="64"/>
      <c r="VUA567" s="64"/>
      <c r="VUB567" s="64"/>
      <c r="VUC567" s="64"/>
      <c r="VUD567" s="64"/>
      <c r="VUE567" s="64"/>
      <c r="VUF567" s="64"/>
      <c r="VUG567" s="64"/>
      <c r="VUH567" s="64"/>
      <c r="VUI567" s="64"/>
      <c r="VUJ567" s="64"/>
      <c r="VUK567" s="64"/>
      <c r="VUL567" s="64"/>
      <c r="VUM567" s="64"/>
      <c r="VUN567" s="64"/>
      <c r="VUO567" s="64"/>
      <c r="VUP567" s="64"/>
      <c r="VUQ567" s="64"/>
      <c r="VUR567" s="64"/>
      <c r="VUS567" s="64"/>
      <c r="VUT567" s="64"/>
      <c r="VUU567" s="64"/>
      <c r="VUV567" s="64"/>
      <c r="VUW567" s="64"/>
      <c r="VUX567" s="64"/>
      <c r="VUY567" s="64"/>
      <c r="VUZ567" s="64"/>
      <c r="VVA567" s="64"/>
      <c r="VVB567" s="64"/>
      <c r="VVC567" s="64"/>
      <c r="VVD567" s="64"/>
      <c r="VVE567" s="64"/>
      <c r="VVF567" s="64"/>
      <c r="VVG567" s="64"/>
      <c r="VVH567" s="64"/>
      <c r="VVI567" s="64"/>
      <c r="VVJ567" s="64"/>
      <c r="VVK567" s="64"/>
      <c r="VVL567" s="64"/>
      <c r="VVM567" s="64"/>
      <c r="VVN567" s="64"/>
      <c r="VVO567" s="64"/>
      <c r="VVP567" s="64"/>
      <c r="VVQ567" s="64"/>
      <c r="VVR567" s="64"/>
      <c r="VVS567" s="64"/>
      <c r="VVT567" s="64"/>
      <c r="VVU567" s="64"/>
      <c r="VVV567" s="64"/>
      <c r="VVW567" s="64"/>
      <c r="VVX567" s="64"/>
      <c r="VVY567" s="64"/>
      <c r="VVZ567" s="64"/>
      <c r="VWA567" s="64"/>
      <c r="VWB567" s="64"/>
      <c r="VWC567" s="64"/>
      <c r="VWD567" s="64"/>
      <c r="VWE567" s="64"/>
      <c r="VWF567" s="64"/>
      <c r="VWG567" s="64"/>
      <c r="VWH567" s="64"/>
      <c r="VWI567" s="64"/>
      <c r="VWJ567" s="64"/>
      <c r="VWK567" s="64"/>
      <c r="VWL567" s="64"/>
      <c r="VWM567" s="64"/>
      <c r="VWN567" s="64"/>
      <c r="VWO567" s="64"/>
      <c r="VWP567" s="64"/>
      <c r="VWQ567" s="64"/>
      <c r="VWR567" s="64"/>
      <c r="VWS567" s="64"/>
      <c r="VWT567" s="64"/>
      <c r="VWU567" s="64"/>
      <c r="VWV567" s="64"/>
      <c r="VWW567" s="64"/>
      <c r="VWX567" s="64"/>
      <c r="VWY567" s="64"/>
      <c r="VWZ567" s="64"/>
      <c r="VXA567" s="64"/>
      <c r="VXB567" s="64"/>
      <c r="VXC567" s="64"/>
      <c r="VXD567" s="64"/>
      <c r="VXE567" s="64"/>
      <c r="VXF567" s="64"/>
      <c r="VXG567" s="64"/>
      <c r="VXH567" s="64"/>
      <c r="VXI567" s="64"/>
      <c r="VXJ567" s="64"/>
      <c r="VXK567" s="64"/>
      <c r="VXL567" s="64"/>
      <c r="VXM567" s="64"/>
      <c r="VXN567" s="64"/>
      <c r="VXO567" s="64"/>
      <c r="VXP567" s="64"/>
      <c r="VXQ567" s="64"/>
      <c r="VXR567" s="64"/>
      <c r="VXS567" s="64"/>
      <c r="VXT567" s="64"/>
      <c r="VXU567" s="64"/>
      <c r="VXV567" s="64"/>
      <c r="VXW567" s="64"/>
      <c r="VXX567" s="64"/>
      <c r="VXY567" s="64"/>
      <c r="VXZ567" s="64"/>
      <c r="VYA567" s="64"/>
      <c r="VYB567" s="64"/>
      <c r="VYC567" s="64"/>
      <c r="VYD567" s="64"/>
      <c r="VYE567" s="64"/>
      <c r="VYF567" s="64"/>
      <c r="VYG567" s="64"/>
      <c r="VYH567" s="64"/>
      <c r="VYI567" s="64"/>
      <c r="VYJ567" s="64"/>
      <c r="VYK567" s="64"/>
      <c r="VYL567" s="64"/>
      <c r="VYM567" s="64"/>
      <c r="VYN567" s="64"/>
      <c r="VYO567" s="64"/>
      <c r="VYP567" s="64"/>
      <c r="VYQ567" s="64"/>
      <c r="VYR567" s="64"/>
      <c r="VYS567" s="64"/>
      <c r="VYT567" s="64"/>
      <c r="VYU567" s="64"/>
      <c r="VYV567" s="64"/>
      <c r="VYW567" s="64"/>
      <c r="VYX567" s="64"/>
      <c r="VYY567" s="64"/>
      <c r="VYZ567" s="64"/>
      <c r="VZA567" s="64"/>
      <c r="VZB567" s="64"/>
      <c r="VZC567" s="64"/>
      <c r="VZD567" s="64"/>
      <c r="VZE567" s="64"/>
      <c r="VZF567" s="64"/>
      <c r="VZG567" s="64"/>
      <c r="VZH567" s="64"/>
      <c r="VZI567" s="64"/>
      <c r="VZJ567" s="64"/>
      <c r="VZK567" s="64"/>
      <c r="VZL567" s="64"/>
      <c r="VZM567" s="64"/>
      <c r="VZN567" s="64"/>
      <c r="VZO567" s="64"/>
      <c r="VZP567" s="64"/>
      <c r="VZQ567" s="64"/>
      <c r="VZR567" s="64"/>
      <c r="VZS567" s="64"/>
      <c r="VZT567" s="64"/>
      <c r="VZU567" s="64"/>
      <c r="VZV567" s="64"/>
      <c r="VZW567" s="64"/>
      <c r="VZX567" s="64"/>
      <c r="VZY567" s="64"/>
      <c r="VZZ567" s="64"/>
      <c r="WAA567" s="64"/>
      <c r="WAB567" s="64"/>
      <c r="WAC567" s="64"/>
      <c r="WAD567" s="64"/>
      <c r="WAE567" s="64"/>
      <c r="WAF567" s="64"/>
      <c r="WAG567" s="64"/>
      <c r="WAH567" s="64"/>
      <c r="WAI567" s="64"/>
      <c r="WAJ567" s="64"/>
      <c r="WAK567" s="64"/>
      <c r="WAL567" s="64"/>
      <c r="WAM567" s="64"/>
      <c r="WAN567" s="64"/>
      <c r="WAO567" s="64"/>
      <c r="WAP567" s="64"/>
      <c r="WAQ567" s="64"/>
      <c r="WAR567" s="64"/>
      <c r="WAS567" s="64"/>
      <c r="WAT567" s="64"/>
      <c r="WAU567" s="64"/>
      <c r="WAV567" s="64"/>
      <c r="WAW567" s="64"/>
      <c r="WAX567" s="64"/>
      <c r="WAY567" s="64"/>
      <c r="WAZ567" s="64"/>
      <c r="WBA567" s="64"/>
      <c r="WBB567" s="64"/>
      <c r="WBC567" s="64"/>
      <c r="WBD567" s="64"/>
      <c r="WBE567" s="64"/>
      <c r="WBF567" s="64"/>
      <c r="WBG567" s="64"/>
      <c r="WBH567" s="64"/>
      <c r="WBI567" s="64"/>
      <c r="WBJ567" s="64"/>
      <c r="WBK567" s="64"/>
      <c r="WBL567" s="64"/>
      <c r="WBM567" s="64"/>
      <c r="WBN567" s="64"/>
      <c r="WBO567" s="64"/>
      <c r="WBP567" s="64"/>
      <c r="WBQ567" s="64"/>
      <c r="WBR567" s="64"/>
      <c r="WBS567" s="64"/>
      <c r="WBT567" s="64"/>
      <c r="WBU567" s="64"/>
      <c r="WBV567" s="64"/>
      <c r="WBW567" s="64"/>
      <c r="WBX567" s="64"/>
      <c r="WBY567" s="64"/>
      <c r="WBZ567" s="64"/>
      <c r="WCA567" s="64"/>
      <c r="WCB567" s="64"/>
      <c r="WCC567" s="64"/>
      <c r="WCD567" s="64"/>
      <c r="WCE567" s="64"/>
      <c r="WCF567" s="64"/>
      <c r="WCG567" s="64"/>
      <c r="WCH567" s="64"/>
      <c r="WCI567" s="64"/>
      <c r="WCJ567" s="64"/>
      <c r="WCK567" s="64"/>
      <c r="WCL567" s="64"/>
      <c r="WCM567" s="64"/>
      <c r="WCN567" s="64"/>
      <c r="WCO567" s="64"/>
      <c r="WCP567" s="64"/>
      <c r="WCQ567" s="64"/>
      <c r="WCR567" s="64"/>
      <c r="WCS567" s="64"/>
      <c r="WCT567" s="64"/>
      <c r="WCU567" s="64"/>
      <c r="WCV567" s="64"/>
      <c r="WCW567" s="64"/>
      <c r="WCX567" s="64"/>
      <c r="WCY567" s="64"/>
      <c r="WCZ567" s="64"/>
      <c r="WDA567" s="64"/>
      <c r="WDB567" s="64"/>
      <c r="WDC567" s="64"/>
      <c r="WDD567" s="64"/>
      <c r="WDE567" s="64"/>
      <c r="WDF567" s="64"/>
      <c r="WDG567" s="64"/>
      <c r="WDH567" s="64"/>
      <c r="WDI567" s="64"/>
      <c r="WDJ567" s="64"/>
      <c r="WDK567" s="64"/>
      <c r="WDL567" s="64"/>
      <c r="WDM567" s="64"/>
      <c r="WDN567" s="64"/>
      <c r="WDO567" s="64"/>
      <c r="WDP567" s="64"/>
      <c r="WDQ567" s="64"/>
      <c r="WDR567" s="64"/>
      <c r="WDS567" s="64"/>
      <c r="WDT567" s="64"/>
      <c r="WDU567" s="64"/>
      <c r="WDV567" s="64"/>
      <c r="WDW567" s="64"/>
      <c r="WDX567" s="64"/>
      <c r="WDY567" s="64"/>
      <c r="WDZ567" s="64"/>
      <c r="WEA567" s="64"/>
      <c r="WEB567" s="64"/>
      <c r="WEC567" s="64"/>
      <c r="WED567" s="64"/>
      <c r="WEE567" s="64"/>
      <c r="WEF567" s="64"/>
      <c r="WEG567" s="64"/>
      <c r="WEH567" s="64"/>
      <c r="WEI567" s="64"/>
      <c r="WEJ567" s="64"/>
      <c r="WEK567" s="64"/>
      <c r="WEL567" s="64"/>
      <c r="WEM567" s="64"/>
      <c r="WEN567" s="64"/>
      <c r="WEO567" s="64"/>
      <c r="WEP567" s="64"/>
      <c r="WEQ567" s="64"/>
      <c r="WER567" s="64"/>
      <c r="WES567" s="64"/>
      <c r="WET567" s="64"/>
      <c r="WEU567" s="64"/>
      <c r="WEV567" s="64"/>
      <c r="WEW567" s="64"/>
      <c r="WEX567" s="64"/>
      <c r="WEY567" s="64"/>
      <c r="WEZ567" s="64"/>
      <c r="WFA567" s="64"/>
      <c r="WFB567" s="64"/>
      <c r="WFC567" s="64"/>
      <c r="WFD567" s="64"/>
      <c r="WFE567" s="64"/>
      <c r="WFF567" s="64"/>
      <c r="WFG567" s="64"/>
      <c r="WFH567" s="64"/>
      <c r="WFI567" s="64"/>
      <c r="WFJ567" s="64"/>
      <c r="WFK567" s="64"/>
      <c r="WFL567" s="64"/>
      <c r="WFM567" s="64"/>
      <c r="WFN567" s="64"/>
      <c r="WFO567" s="64"/>
      <c r="WFP567" s="64"/>
      <c r="WFQ567" s="64"/>
      <c r="WFR567" s="64"/>
      <c r="WFS567" s="64"/>
      <c r="WFT567" s="64"/>
      <c r="WFU567" s="64"/>
      <c r="WFV567" s="64"/>
      <c r="WFW567" s="64"/>
      <c r="WFX567" s="64"/>
      <c r="WFY567" s="64"/>
      <c r="WFZ567" s="64"/>
      <c r="WGA567" s="64"/>
      <c r="WGB567" s="64"/>
      <c r="WGC567" s="64"/>
      <c r="WGD567" s="64"/>
      <c r="WGE567" s="64"/>
      <c r="WGF567" s="64"/>
      <c r="WGG567" s="64"/>
      <c r="WGH567" s="64"/>
      <c r="WGI567" s="64"/>
      <c r="WGJ567" s="64"/>
      <c r="WGK567" s="64"/>
      <c r="WGL567" s="64"/>
      <c r="WGM567" s="64"/>
      <c r="WGN567" s="64"/>
      <c r="WGO567" s="64"/>
      <c r="WGP567" s="64"/>
      <c r="WGQ567" s="64"/>
      <c r="WGR567" s="64"/>
      <c r="WGS567" s="64"/>
      <c r="WGT567" s="64"/>
      <c r="WGU567" s="64"/>
      <c r="WGV567" s="64"/>
      <c r="WGW567" s="64"/>
      <c r="WGX567" s="64"/>
      <c r="WGY567" s="64"/>
      <c r="WGZ567" s="64"/>
      <c r="WHA567" s="64"/>
      <c r="WHB567" s="64"/>
      <c r="WHC567" s="64"/>
      <c r="WHD567" s="64"/>
      <c r="WHE567" s="64"/>
      <c r="WHF567" s="64"/>
      <c r="WHG567" s="64"/>
      <c r="WHH567" s="64"/>
      <c r="WHI567" s="64"/>
      <c r="WHJ567" s="64"/>
      <c r="WHK567" s="64"/>
      <c r="WHL567" s="64"/>
      <c r="WHM567" s="64"/>
      <c r="WHN567" s="64"/>
      <c r="WHO567" s="64"/>
      <c r="WHP567" s="64"/>
      <c r="WHQ567" s="64"/>
      <c r="WHR567" s="64"/>
      <c r="WHS567" s="64"/>
      <c r="WHT567" s="64"/>
      <c r="WHU567" s="64"/>
      <c r="WHV567" s="64"/>
      <c r="WHW567" s="64"/>
      <c r="WHX567" s="64"/>
      <c r="WHY567" s="64"/>
      <c r="WHZ567" s="64"/>
      <c r="WIA567" s="64"/>
      <c r="WIB567" s="64"/>
      <c r="WIC567" s="64"/>
      <c r="WID567" s="64"/>
      <c r="WIE567" s="64"/>
      <c r="WIF567" s="64"/>
      <c r="WIG567" s="64"/>
      <c r="WIH567" s="64"/>
      <c r="WII567" s="64"/>
      <c r="WIJ567" s="64"/>
      <c r="WIK567" s="64"/>
      <c r="WIL567" s="64"/>
      <c r="WIM567" s="64"/>
      <c r="WIN567" s="64"/>
      <c r="WIO567" s="64"/>
      <c r="WIP567" s="64"/>
      <c r="WIQ567" s="64"/>
      <c r="WIR567" s="64"/>
      <c r="WIS567" s="64"/>
      <c r="WIT567" s="64"/>
      <c r="WIU567" s="64"/>
      <c r="WIV567" s="64"/>
      <c r="WIW567" s="64"/>
      <c r="WIX567" s="64"/>
      <c r="WIY567" s="64"/>
      <c r="WIZ567" s="64"/>
      <c r="WJA567" s="64"/>
      <c r="WJB567" s="64"/>
      <c r="WJC567" s="64"/>
      <c r="WJD567" s="64"/>
      <c r="WJE567" s="64"/>
      <c r="WJF567" s="64"/>
      <c r="WJG567" s="64"/>
      <c r="WJH567" s="64"/>
      <c r="WJI567" s="64"/>
      <c r="WJJ567" s="64"/>
      <c r="WJK567" s="64"/>
      <c r="WJL567" s="64"/>
      <c r="WJM567" s="64"/>
      <c r="WJN567" s="64"/>
      <c r="WJO567" s="64"/>
      <c r="WJP567" s="64"/>
      <c r="WJQ567" s="64"/>
      <c r="WJR567" s="64"/>
      <c r="WJS567" s="64"/>
      <c r="WJT567" s="64"/>
      <c r="WJU567" s="64"/>
      <c r="WJV567" s="64"/>
      <c r="WJW567" s="64"/>
      <c r="WJX567" s="64"/>
      <c r="WJY567" s="64"/>
      <c r="WJZ567" s="64"/>
      <c r="WKA567" s="64"/>
      <c r="WKB567" s="64"/>
      <c r="WKC567" s="64"/>
      <c r="WKD567" s="64"/>
      <c r="WKE567" s="64"/>
      <c r="WKF567" s="64"/>
      <c r="WKG567" s="64"/>
      <c r="WKH567" s="64"/>
      <c r="WKI567" s="64"/>
      <c r="WKJ567" s="64"/>
      <c r="WKK567" s="64"/>
      <c r="WKL567" s="64"/>
      <c r="WKM567" s="64"/>
      <c r="WKN567" s="64"/>
      <c r="WKO567" s="64"/>
      <c r="WKP567" s="64"/>
      <c r="WKQ567" s="64"/>
      <c r="WKR567" s="64"/>
      <c r="WKS567" s="64"/>
      <c r="WKT567" s="64"/>
      <c r="WKU567" s="64"/>
      <c r="WKV567" s="64"/>
      <c r="WKW567" s="64"/>
      <c r="WKX567" s="64"/>
      <c r="WKY567" s="64"/>
      <c r="WKZ567" s="64"/>
      <c r="WLA567" s="64"/>
      <c r="WLB567" s="64"/>
      <c r="WLC567" s="64"/>
      <c r="WLD567" s="64"/>
      <c r="WLE567" s="64"/>
      <c r="WLF567" s="64"/>
      <c r="WLG567" s="64"/>
      <c r="WLH567" s="64"/>
      <c r="WLI567" s="64"/>
      <c r="WLJ567" s="64"/>
      <c r="WLK567" s="64"/>
      <c r="WLL567" s="64"/>
      <c r="WLM567" s="64"/>
      <c r="WLN567" s="64"/>
      <c r="WLO567" s="64"/>
      <c r="WLP567" s="64"/>
      <c r="WLQ567" s="64"/>
      <c r="WLR567" s="64"/>
      <c r="WLS567" s="64"/>
      <c r="WLT567" s="64"/>
      <c r="WLU567" s="64"/>
      <c r="WLV567" s="64"/>
      <c r="WLW567" s="64"/>
      <c r="WLX567" s="64"/>
      <c r="WLY567" s="64"/>
      <c r="WLZ567" s="64"/>
      <c r="WMA567" s="64"/>
      <c r="WMB567" s="64"/>
      <c r="WMC567" s="64"/>
      <c r="WMD567" s="64"/>
      <c r="WME567" s="64"/>
      <c r="WMF567" s="64"/>
      <c r="WMG567" s="64"/>
      <c r="WMH567" s="64"/>
      <c r="WMI567" s="64"/>
      <c r="WMJ567" s="64"/>
      <c r="WMK567" s="64"/>
      <c r="WML567" s="64"/>
      <c r="WMM567" s="64"/>
      <c r="WMN567" s="64"/>
      <c r="WMO567" s="64"/>
      <c r="WMP567" s="64"/>
      <c r="WMQ567" s="64"/>
      <c r="WMR567" s="64"/>
      <c r="WMS567" s="64"/>
      <c r="WMT567" s="64"/>
      <c r="WMU567" s="64"/>
      <c r="WMV567" s="64"/>
      <c r="WMW567" s="64"/>
      <c r="WMX567" s="64"/>
      <c r="WMY567" s="64"/>
      <c r="WMZ567" s="64"/>
      <c r="WNA567" s="64"/>
      <c r="WNB567" s="64"/>
      <c r="WNC567" s="64"/>
      <c r="WND567" s="64"/>
      <c r="WNE567" s="64"/>
      <c r="WNF567" s="64"/>
      <c r="WNG567" s="64"/>
      <c r="WNH567" s="64"/>
      <c r="WNI567" s="64"/>
      <c r="WNJ567" s="64"/>
      <c r="WNK567" s="64"/>
      <c r="WNL567" s="64"/>
      <c r="WNM567" s="64"/>
      <c r="WNN567" s="64"/>
      <c r="WNO567" s="64"/>
      <c r="WNP567" s="64"/>
      <c r="WNQ567" s="64"/>
      <c r="WNR567" s="64"/>
      <c r="WNS567" s="64"/>
      <c r="WNT567" s="64"/>
      <c r="WNU567" s="64"/>
      <c r="WNV567" s="64"/>
      <c r="WNW567" s="64"/>
      <c r="WNX567" s="64"/>
      <c r="WNY567" s="64"/>
      <c r="WNZ567" s="64"/>
      <c r="WOA567" s="64"/>
      <c r="WOB567" s="64"/>
      <c r="WOC567" s="64"/>
      <c r="WOD567" s="64"/>
      <c r="WOE567" s="64"/>
      <c r="WOF567" s="64"/>
      <c r="WOG567" s="64"/>
      <c r="WOH567" s="64"/>
      <c r="WOI567" s="64"/>
      <c r="WOJ567" s="64"/>
      <c r="WOK567" s="64"/>
      <c r="WOL567" s="64"/>
      <c r="WOM567" s="64"/>
      <c r="WON567" s="64"/>
      <c r="WOO567" s="64"/>
      <c r="WOP567" s="64"/>
      <c r="WOQ567" s="64"/>
      <c r="WOR567" s="64"/>
      <c r="WOS567" s="64"/>
      <c r="WOT567" s="64"/>
      <c r="WOU567" s="64"/>
      <c r="WOV567" s="64"/>
      <c r="WOW567" s="64"/>
      <c r="WOX567" s="64"/>
      <c r="WOY567" s="64"/>
      <c r="WOZ567" s="64"/>
      <c r="WPA567" s="64"/>
      <c r="WPB567" s="64"/>
      <c r="WPC567" s="64"/>
      <c r="WPD567" s="64"/>
      <c r="WPE567" s="64"/>
      <c r="WPF567" s="64"/>
      <c r="WPG567" s="64"/>
      <c r="WPH567" s="64"/>
      <c r="WPI567" s="64"/>
      <c r="WPJ567" s="64"/>
      <c r="WPK567" s="64"/>
      <c r="WPL567" s="64"/>
      <c r="WPM567" s="64"/>
      <c r="WPN567" s="64"/>
      <c r="WPO567" s="64"/>
      <c r="WPP567" s="64"/>
      <c r="WPQ567" s="64"/>
      <c r="WPR567" s="64"/>
      <c r="WPS567" s="64"/>
      <c r="WPT567" s="64"/>
      <c r="WPU567" s="64"/>
      <c r="WPV567" s="64"/>
      <c r="WPW567" s="64"/>
      <c r="WPX567" s="64"/>
      <c r="WPY567" s="64"/>
      <c r="WPZ567" s="64"/>
      <c r="WQA567" s="64"/>
      <c r="WQB567" s="64"/>
      <c r="WQC567" s="64"/>
      <c r="WQD567" s="64"/>
      <c r="WQE567" s="64"/>
      <c r="WQF567" s="64"/>
      <c r="WQG567" s="64"/>
      <c r="WQH567" s="64"/>
      <c r="WQI567" s="64"/>
      <c r="WQJ567" s="64"/>
      <c r="WQK567" s="64"/>
      <c r="WQL567" s="64"/>
      <c r="WQM567" s="64"/>
      <c r="WQN567" s="64"/>
      <c r="WQO567" s="64"/>
      <c r="WQP567" s="64"/>
      <c r="WQQ567" s="64"/>
      <c r="WQR567" s="64"/>
      <c r="WQS567" s="64"/>
      <c r="WQT567" s="64"/>
      <c r="WQU567" s="64"/>
      <c r="WQV567" s="64"/>
      <c r="WQW567" s="64"/>
      <c r="WQX567" s="64"/>
      <c r="WQY567" s="64"/>
      <c r="WQZ567" s="64"/>
      <c r="WRA567" s="64"/>
      <c r="WRB567" s="64"/>
      <c r="WRC567" s="64"/>
      <c r="WRD567" s="64"/>
      <c r="WRE567" s="64"/>
      <c r="WRF567" s="64"/>
      <c r="WRG567" s="64"/>
      <c r="WRH567" s="64"/>
      <c r="WRI567" s="64"/>
      <c r="WRJ567" s="64"/>
      <c r="WRK567" s="64"/>
      <c r="WRL567" s="64"/>
      <c r="WRM567" s="64"/>
      <c r="WRN567" s="64"/>
      <c r="WRO567" s="64"/>
      <c r="WRP567" s="64"/>
      <c r="WRQ567" s="64"/>
      <c r="WRR567" s="64"/>
      <c r="WRS567" s="64"/>
      <c r="WRT567" s="64"/>
      <c r="WRU567" s="64"/>
      <c r="WRV567" s="64"/>
      <c r="WRW567" s="64"/>
      <c r="WRX567" s="64"/>
      <c r="WRY567" s="64"/>
      <c r="WRZ567" s="64"/>
      <c r="WSA567" s="64"/>
      <c r="WSB567" s="64"/>
      <c r="WSC567" s="64"/>
      <c r="WSD567" s="64"/>
      <c r="WSE567" s="64"/>
      <c r="WSF567" s="64"/>
      <c r="WSG567" s="64"/>
      <c r="WSH567" s="64"/>
      <c r="WSI567" s="64"/>
      <c r="WSJ567" s="64"/>
      <c r="WSK567" s="64"/>
      <c r="WSL567" s="64"/>
      <c r="WSM567" s="64"/>
      <c r="WSN567" s="64"/>
      <c r="WSO567" s="64"/>
      <c r="WSP567" s="64"/>
      <c r="WSQ567" s="64"/>
      <c r="WSR567" s="64"/>
      <c r="WSS567" s="64"/>
      <c r="WST567" s="64"/>
      <c r="WSU567" s="64"/>
      <c r="WSV567" s="64"/>
      <c r="WSW567" s="64"/>
      <c r="WSX567" s="64"/>
      <c r="WSY567" s="64"/>
      <c r="WSZ567" s="64"/>
      <c r="WTA567" s="64"/>
      <c r="WTB567" s="64"/>
      <c r="WTC567" s="64"/>
      <c r="WTD567" s="64"/>
      <c r="WTE567" s="64"/>
      <c r="WTF567" s="64"/>
      <c r="WTG567" s="64"/>
      <c r="WTH567" s="64"/>
      <c r="WTI567" s="64"/>
      <c r="WTJ567" s="64"/>
      <c r="WTK567" s="64"/>
      <c r="WTL567" s="64"/>
      <c r="WTM567" s="64"/>
      <c r="WTN567" s="64"/>
      <c r="WTO567" s="64"/>
      <c r="WTP567" s="64"/>
      <c r="WTQ567" s="64"/>
      <c r="WTR567" s="64"/>
      <c r="WTS567" s="64"/>
      <c r="WTT567" s="64"/>
      <c r="WTU567" s="64"/>
      <c r="WTV567" s="64"/>
      <c r="WTW567" s="64"/>
      <c r="WTX567" s="64"/>
      <c r="WTY567" s="64"/>
      <c r="WTZ567" s="64"/>
      <c r="WUA567" s="64"/>
      <c r="WUB567" s="64"/>
      <c r="WUC567" s="64"/>
      <c r="WUD567" s="64"/>
      <c r="WUE567" s="64"/>
      <c r="WUF567" s="64"/>
      <c r="WUG567" s="64"/>
      <c r="WUH567" s="64"/>
      <c r="WUI567" s="64"/>
      <c r="WUJ567" s="64"/>
      <c r="WUK567" s="64"/>
      <c r="WUL567" s="64"/>
      <c r="WUM567" s="64"/>
      <c r="WUN567" s="64"/>
      <c r="WUO567" s="64"/>
      <c r="WUP567" s="64"/>
      <c r="WUQ567" s="64"/>
      <c r="WUR567" s="64"/>
      <c r="WUS567" s="64"/>
      <c r="WUT567" s="64"/>
      <c r="WUU567" s="64"/>
      <c r="WUV567" s="64"/>
      <c r="WUW567" s="64"/>
      <c r="WUX567" s="64"/>
      <c r="WUY567" s="64"/>
      <c r="WUZ567" s="64"/>
      <c r="WVA567" s="64"/>
      <c r="WVB567" s="64"/>
      <c r="WVC567" s="64"/>
      <c r="WVD567" s="64"/>
      <c r="WVE567" s="64"/>
      <c r="WVF567" s="64"/>
      <c r="WVG567" s="64"/>
      <c r="WVH567" s="64"/>
      <c r="WVI567" s="64"/>
      <c r="WVJ567" s="64"/>
      <c r="WVK567" s="64"/>
      <c r="WVL567" s="64"/>
      <c r="WVM567" s="64"/>
      <c r="WVN567" s="64"/>
      <c r="WVO567" s="64"/>
      <c r="WVP567" s="64"/>
      <c r="WVQ567" s="64"/>
      <c r="WVR567" s="64"/>
      <c r="WVS567" s="64"/>
      <c r="WVT567" s="64"/>
      <c r="WVU567" s="64"/>
      <c r="WVV567" s="64"/>
      <c r="WVW567" s="64"/>
      <c r="WVX567" s="64"/>
      <c r="WVY567" s="64"/>
      <c r="WVZ567" s="64"/>
      <c r="WWA567" s="64"/>
      <c r="WWB567" s="64"/>
      <c r="WWC567" s="64"/>
      <c r="WWD567" s="64"/>
      <c r="WWE567" s="64"/>
      <c r="WWF567" s="64"/>
      <c r="WWG567" s="64"/>
      <c r="WWH567" s="64"/>
      <c r="WWI567" s="64"/>
      <c r="WWJ567" s="64"/>
      <c r="WWK567" s="64"/>
      <c r="WWL567" s="64"/>
      <c r="WWM567" s="64"/>
      <c r="WWN567" s="64"/>
      <c r="WWO567" s="64"/>
      <c r="WWP567" s="64"/>
      <c r="WWQ567" s="64"/>
      <c r="WWR567" s="64"/>
      <c r="WWS567" s="64"/>
      <c r="WWT567" s="64"/>
      <c r="WWU567" s="64"/>
      <c r="WWV567" s="64"/>
      <c r="WWW567" s="64"/>
      <c r="WWX567" s="64"/>
      <c r="WWY567" s="64"/>
      <c r="WWZ567" s="64"/>
      <c r="WXA567" s="64"/>
      <c r="WXB567" s="64"/>
      <c r="WXC567" s="64"/>
      <c r="WXD567" s="64"/>
      <c r="WXE567" s="64"/>
      <c r="WXF567" s="64"/>
      <c r="WXG567" s="64"/>
      <c r="WXH567" s="64"/>
      <c r="WXI567" s="64"/>
      <c r="WXJ567" s="64"/>
      <c r="WXK567" s="64"/>
      <c r="WXL567" s="64"/>
      <c r="WXM567" s="64"/>
      <c r="WXN567" s="64"/>
      <c r="WXO567" s="64"/>
      <c r="WXP567" s="64"/>
      <c r="WXQ567" s="64"/>
      <c r="WXR567" s="64"/>
      <c r="WXS567" s="64"/>
      <c r="WXT567" s="64"/>
      <c r="WXU567" s="64"/>
      <c r="WXV567" s="64"/>
      <c r="WXW567" s="64"/>
      <c r="WXX567" s="64"/>
      <c r="WXY567" s="64"/>
      <c r="WXZ567" s="64"/>
      <c r="WYA567" s="64"/>
      <c r="WYB567" s="64"/>
      <c r="WYC567" s="64"/>
      <c r="WYD567" s="64"/>
      <c r="WYE567" s="64"/>
      <c r="WYF567" s="64"/>
      <c r="WYG567" s="64"/>
      <c r="WYH567" s="64"/>
      <c r="WYI567" s="64"/>
      <c r="WYJ567" s="64"/>
      <c r="WYK567" s="64"/>
      <c r="WYL567" s="64"/>
      <c r="WYM567" s="64"/>
      <c r="WYN567" s="64"/>
      <c r="WYO567" s="64"/>
      <c r="WYP567" s="64"/>
      <c r="WYQ567" s="64"/>
      <c r="WYR567" s="64"/>
      <c r="WYS567" s="64"/>
      <c r="WYT567" s="64"/>
      <c r="WYU567" s="64"/>
      <c r="WYV567" s="64"/>
      <c r="WYW567" s="64"/>
      <c r="WYX567" s="64"/>
      <c r="WYY567" s="64"/>
      <c r="WYZ567" s="64"/>
      <c r="WZA567" s="64"/>
      <c r="WZB567" s="64"/>
      <c r="WZC567" s="64"/>
      <c r="WZD567" s="64"/>
      <c r="WZE567" s="64"/>
      <c r="WZF567" s="64"/>
      <c r="WZG567" s="64"/>
      <c r="WZH567" s="64"/>
      <c r="WZI567" s="64"/>
      <c r="WZJ567" s="64"/>
      <c r="WZK567" s="64"/>
      <c r="WZL567" s="64"/>
      <c r="WZM567" s="64"/>
      <c r="WZN567" s="64"/>
      <c r="WZO567" s="64"/>
      <c r="WZP567" s="64"/>
      <c r="WZQ567" s="64"/>
      <c r="WZR567" s="64"/>
      <c r="WZS567" s="64"/>
      <c r="WZT567" s="64"/>
      <c r="WZU567" s="64"/>
      <c r="WZV567" s="64"/>
      <c r="WZW567" s="64"/>
      <c r="WZX567" s="64"/>
      <c r="WZY567" s="64"/>
      <c r="WZZ567" s="64"/>
      <c r="XAA567" s="64"/>
      <c r="XAB567" s="64"/>
      <c r="XAC567" s="64"/>
      <c r="XAD567" s="64"/>
      <c r="XAE567" s="64"/>
      <c r="XAF567" s="64"/>
      <c r="XAG567" s="64"/>
      <c r="XAH567" s="64"/>
      <c r="XAI567" s="64"/>
      <c r="XAJ567" s="64"/>
      <c r="XAK567" s="64"/>
      <c r="XAL567" s="64"/>
      <c r="XAM567" s="64"/>
      <c r="XAN567" s="64"/>
      <c r="XAO567" s="64"/>
      <c r="XAP567" s="64"/>
      <c r="XAQ567" s="64"/>
      <c r="XAR567" s="64"/>
      <c r="XAS567" s="64"/>
      <c r="XAT567" s="64"/>
      <c r="XAU567" s="64"/>
      <c r="XAV567" s="64"/>
      <c r="XAW567" s="64"/>
      <c r="XAX567" s="64"/>
      <c r="XAY567" s="64"/>
      <c r="XAZ567" s="64"/>
      <c r="XBA567" s="64"/>
      <c r="XBB567" s="64"/>
      <c r="XBC567" s="64"/>
      <c r="XBD567" s="64"/>
      <c r="XBE567" s="64"/>
      <c r="XBF567" s="64"/>
      <c r="XBG567" s="64"/>
      <c r="XBH567" s="64"/>
      <c r="XBI567" s="64"/>
      <c r="XBJ567" s="64"/>
      <c r="XBK567" s="64"/>
      <c r="XBL567" s="64"/>
      <c r="XBM567" s="64"/>
      <c r="XBN567" s="64"/>
      <c r="XBO567" s="64"/>
      <c r="XBP567" s="64"/>
      <c r="XBQ567" s="64"/>
      <c r="XBR567" s="64"/>
      <c r="XBS567" s="64"/>
      <c r="XBT567" s="64"/>
      <c r="XBU567" s="64"/>
      <c r="XBV567" s="64"/>
      <c r="XBW567" s="64"/>
      <c r="XBX567" s="64"/>
      <c r="XBY567" s="64"/>
      <c r="XBZ567" s="64"/>
      <c r="XCA567" s="64"/>
      <c r="XCB567" s="64"/>
      <c r="XCC567" s="64"/>
      <c r="XCD567" s="64"/>
      <c r="XCE567" s="64"/>
      <c r="XCF567" s="64"/>
      <c r="XCG567" s="64"/>
      <c r="XCH567" s="64"/>
      <c r="XCI567" s="64"/>
      <c r="XCJ567" s="64"/>
      <c r="XCK567" s="64"/>
      <c r="XCL567" s="64"/>
      <c r="XCM567" s="64"/>
      <c r="XCN567" s="64"/>
      <c r="XCO567" s="64"/>
      <c r="XCP567" s="64"/>
      <c r="XCQ567" s="64"/>
      <c r="XCR567" s="64"/>
      <c r="XCS567" s="64"/>
      <c r="XCT567" s="64"/>
      <c r="XCU567" s="64"/>
      <c r="XCV567" s="64"/>
      <c r="XCW567" s="64"/>
      <c r="XCX567" s="64"/>
      <c r="XCY567" s="64"/>
      <c r="XCZ567" s="64"/>
      <c r="XDA567" s="64"/>
      <c r="XDB567" s="64"/>
      <c r="XDC567" s="64"/>
      <c r="XDD567" s="64"/>
      <c r="XDE567" s="64"/>
      <c r="XDF567" s="64"/>
      <c r="XDG567" s="64"/>
      <c r="XDH567" s="64"/>
      <c r="XDI567" s="64"/>
      <c r="XDJ567" s="64"/>
      <c r="XDK567" s="64"/>
      <c r="XDL567" s="64"/>
      <c r="XDM567" s="64"/>
      <c r="XDN567" s="64"/>
      <c r="XDO567" s="64"/>
      <c r="XDP567" s="64"/>
      <c r="XDQ567" s="64"/>
      <c r="XDR567" s="64"/>
      <c r="XDS567" s="64"/>
      <c r="XDT567" s="64"/>
      <c r="XDU567" s="64"/>
      <c r="XDV567" s="64"/>
      <c r="XDW567" s="64"/>
      <c r="XDX567" s="64"/>
      <c r="XDY567" s="64"/>
      <c r="XDZ567" s="64"/>
      <c r="XEA567" s="64"/>
      <c r="XEB567" s="64"/>
      <c r="XEC567" s="64"/>
      <c r="XED567" s="64"/>
      <c r="XEE567" s="64"/>
      <c r="XEF567" s="64"/>
      <c r="XEG567" s="64"/>
      <c r="XEH567" s="64"/>
      <c r="XEI567" s="64"/>
      <c r="XEJ567" s="64"/>
      <c r="XEK567" s="64"/>
      <c r="XEL567" s="64"/>
      <c r="XEM567" s="64"/>
      <c r="XEN567" s="64"/>
      <c r="XEO567" s="64"/>
      <c r="XEP567" s="64"/>
      <c r="XEQ567" s="64"/>
      <c r="XER567" s="64"/>
      <c r="XES567" s="64"/>
      <c r="XET567" s="64"/>
      <c r="XEU567" s="64"/>
      <c r="XEV567" s="64"/>
      <c r="XEW567" s="64"/>
    </row>
    <row r="569" spans="1:16377" x14ac:dyDescent="0.35">
      <c r="B569" s="177" t="s">
        <v>3852</v>
      </c>
      <c r="C569" s="177" t="s">
        <v>3853</v>
      </c>
      <c r="D569" s="177" t="s">
        <v>3854</v>
      </c>
      <c r="E569" s="103" t="s">
        <v>3855</v>
      </c>
      <c r="F569" s="177" t="s">
        <v>3914</v>
      </c>
      <c r="G569" s="177" t="s">
        <v>3143</v>
      </c>
      <c r="H569" s="177" t="s">
        <v>3857</v>
      </c>
      <c r="I569" s="177" t="s">
        <v>3858</v>
      </c>
      <c r="J569" s="177" t="s">
        <v>3141</v>
      </c>
      <c r="K569" s="177" t="s">
        <v>3144</v>
      </c>
      <c r="L569" s="177" t="s">
        <v>3859</v>
      </c>
      <c r="M569" s="62" t="s">
        <v>3860</v>
      </c>
      <c r="N569" s="177" t="s">
        <v>3861</v>
      </c>
      <c r="O569" s="177" t="s">
        <v>3862</v>
      </c>
      <c r="P569" s="51" t="s">
        <v>3863</v>
      </c>
      <c r="Q569" s="51" t="s">
        <v>3864</v>
      </c>
      <c r="R569" s="51" t="s">
        <v>5</v>
      </c>
    </row>
    <row r="570" spans="1:16377" x14ac:dyDescent="0.35">
      <c r="B570" s="27" t="s">
        <v>3915</v>
      </c>
      <c r="C570" t="s">
        <v>3916</v>
      </c>
      <c r="D570" t="s">
        <v>3823</v>
      </c>
      <c r="E570" s="66">
        <v>44887</v>
      </c>
      <c r="F570" s="43">
        <v>44902</v>
      </c>
      <c r="G570" t="s">
        <v>10</v>
      </c>
      <c r="H570" t="s">
        <v>288</v>
      </c>
      <c r="I570" t="s">
        <v>434</v>
      </c>
      <c r="J570" t="s">
        <v>3917</v>
      </c>
      <c r="K570" t="s">
        <v>223</v>
      </c>
      <c r="L570" t="s">
        <v>3868</v>
      </c>
      <c r="M570" s="25" t="s">
        <v>3869</v>
      </c>
      <c r="N570" s="178">
        <v>0</v>
      </c>
      <c r="O570" s="178">
        <v>3</v>
      </c>
      <c r="P570">
        <v>2785</v>
      </c>
      <c r="Q570" t="s">
        <v>34</v>
      </c>
      <c r="R570" t="s">
        <v>73</v>
      </c>
    </row>
    <row r="571" spans="1:16377" x14ac:dyDescent="0.35">
      <c r="B571" s="27" t="s">
        <v>3918</v>
      </c>
      <c r="C571" t="s">
        <v>3919</v>
      </c>
      <c r="D571" t="s">
        <v>3823</v>
      </c>
      <c r="E571" s="66">
        <v>44889</v>
      </c>
      <c r="F571" s="43">
        <v>44902</v>
      </c>
      <c r="G571" t="s">
        <v>92</v>
      </c>
      <c r="H571" t="s">
        <v>3920</v>
      </c>
      <c r="I571" t="s">
        <v>188</v>
      </c>
      <c r="J571" t="s">
        <v>3921</v>
      </c>
      <c r="K571" t="s">
        <v>223</v>
      </c>
      <c r="L571" t="s">
        <v>3868</v>
      </c>
      <c r="M571" s="25" t="s">
        <v>3869</v>
      </c>
      <c r="N571" s="178">
        <v>6.5</v>
      </c>
      <c r="O571" s="178">
        <v>6.5</v>
      </c>
      <c r="P571">
        <v>3346</v>
      </c>
      <c r="Q571" t="s">
        <v>110</v>
      </c>
      <c r="R571" t="s">
        <v>81</v>
      </c>
    </row>
    <row r="572" spans="1:16377" x14ac:dyDescent="0.35">
      <c r="B572" s="27" t="s">
        <v>3922</v>
      </c>
      <c r="C572" t="s">
        <v>3923</v>
      </c>
      <c r="D572" t="s">
        <v>3872</v>
      </c>
      <c r="E572" s="66">
        <v>44887</v>
      </c>
      <c r="F572" s="43">
        <v>44902</v>
      </c>
      <c r="G572" t="s">
        <v>10</v>
      </c>
      <c r="H572" t="s">
        <v>288</v>
      </c>
      <c r="I572" t="s">
        <v>18</v>
      </c>
      <c r="J572" t="s">
        <v>3924</v>
      </c>
      <c r="K572" t="s">
        <v>223</v>
      </c>
      <c r="L572" t="s">
        <v>3868</v>
      </c>
      <c r="M572" s="25" t="s">
        <v>3869</v>
      </c>
      <c r="N572" s="178">
        <v>2</v>
      </c>
      <c r="O572" s="178">
        <v>4</v>
      </c>
      <c r="P572">
        <v>2781</v>
      </c>
      <c r="Q572" t="s">
        <v>9</v>
      </c>
      <c r="R572" t="s">
        <v>3925</v>
      </c>
    </row>
    <row r="573" spans="1:16377" x14ac:dyDescent="0.35">
      <c r="B573" s="27" t="s">
        <v>3926</v>
      </c>
      <c r="C573" t="s">
        <v>3927</v>
      </c>
      <c r="D573" t="s">
        <v>3823</v>
      </c>
      <c r="E573" s="66">
        <v>44875</v>
      </c>
      <c r="F573" s="43">
        <v>44902</v>
      </c>
      <c r="G573" t="s">
        <v>10</v>
      </c>
      <c r="H573" t="s">
        <v>3928</v>
      </c>
      <c r="I573" t="s">
        <v>1833</v>
      </c>
      <c r="J573" t="s">
        <v>3929</v>
      </c>
      <c r="K573" t="s">
        <v>223</v>
      </c>
      <c r="L573" t="s">
        <v>3868</v>
      </c>
      <c r="M573" s="25" t="s">
        <v>3869</v>
      </c>
      <c r="N573" s="178">
        <v>0.1</v>
      </c>
      <c r="O573" s="178">
        <v>0.2</v>
      </c>
      <c r="P573">
        <v>2782</v>
      </c>
      <c r="Q573" t="s">
        <v>16</v>
      </c>
      <c r="R573" t="s">
        <v>31</v>
      </c>
    </row>
    <row r="577" spans="1:17" ht="18.5" x14ac:dyDescent="0.45">
      <c r="A577" s="258" t="s">
        <v>3139</v>
      </c>
      <c r="B577" s="231" t="s">
        <v>3140</v>
      </c>
      <c r="C577" s="60" t="s">
        <v>3141</v>
      </c>
      <c r="D577" s="60" t="s">
        <v>3141</v>
      </c>
      <c r="E577" s="59" t="s">
        <v>3143</v>
      </c>
      <c r="F577" s="59" t="s">
        <v>3145</v>
      </c>
      <c r="G577" s="59" t="s">
        <v>3146</v>
      </c>
      <c r="H577" s="60" t="s">
        <v>3147</v>
      </c>
      <c r="I577" s="157" t="s">
        <v>3148</v>
      </c>
      <c r="J577" s="157" t="s">
        <v>3149</v>
      </c>
      <c r="K577" s="157" t="s">
        <v>3150</v>
      </c>
      <c r="L577" s="230" t="s">
        <v>3151</v>
      </c>
    </row>
    <row r="578" spans="1:17" ht="15.5" x14ac:dyDescent="0.35">
      <c r="A578" s="27" t="s">
        <v>3930</v>
      </c>
      <c r="B578" s="43">
        <v>44901</v>
      </c>
      <c r="C578" s="25" t="s">
        <v>3931</v>
      </c>
      <c r="D578" s="25" t="s">
        <v>1069</v>
      </c>
      <c r="E578" s="25" t="s">
        <v>92</v>
      </c>
      <c r="F578" s="25" t="s">
        <v>468</v>
      </c>
      <c r="G578" s="25" t="s">
        <v>374</v>
      </c>
      <c r="H578" s="139" t="s">
        <v>55</v>
      </c>
      <c r="I578" s="63">
        <v>2799</v>
      </c>
      <c r="J578" s="10" t="s">
        <v>91</v>
      </c>
      <c r="K578" s="10" t="s">
        <v>92</v>
      </c>
      <c r="L578" s="134">
        <v>44903</v>
      </c>
    </row>
    <row r="579" spans="1:17" ht="15.5" x14ac:dyDescent="0.35">
      <c r="A579" s="27" t="s">
        <v>3932</v>
      </c>
      <c r="B579" s="43">
        <v>44902</v>
      </c>
      <c r="C579" s="25" t="s">
        <v>3933</v>
      </c>
      <c r="D579" s="25" t="s">
        <v>3934</v>
      </c>
      <c r="E579" s="25" t="s">
        <v>92</v>
      </c>
      <c r="F579" s="25" t="s">
        <v>468</v>
      </c>
      <c r="G579" s="25" t="s">
        <v>309</v>
      </c>
      <c r="H579" s="139" t="s">
        <v>49</v>
      </c>
      <c r="I579" s="63"/>
      <c r="J579" s="10" t="e">
        <v>#N/A</v>
      </c>
      <c r="K579" s="10" t="e">
        <v>#N/A</v>
      </c>
      <c r="L579" s="134">
        <v>44903</v>
      </c>
    </row>
    <row r="580" spans="1:17" x14ac:dyDescent="0.35">
      <c r="A580" s="10"/>
      <c r="B580" s="10"/>
      <c r="C580" s="10" t="s">
        <v>3935</v>
      </c>
      <c r="D580" s="10"/>
      <c r="E580" s="10" t="s">
        <v>10</v>
      </c>
      <c r="F580" s="10"/>
      <c r="G580" s="10" t="s">
        <v>309</v>
      </c>
      <c r="H580" s="10" t="s">
        <v>3340</v>
      </c>
      <c r="I580" s="10"/>
      <c r="J580" s="10"/>
      <c r="K580" s="10"/>
      <c r="L580" s="26">
        <v>44903</v>
      </c>
    </row>
    <row r="581" spans="1:17" x14ac:dyDescent="0.35">
      <c r="A581" s="10"/>
      <c r="B581" s="10"/>
      <c r="C581" s="10" t="s">
        <v>3936</v>
      </c>
      <c r="D581" s="10"/>
      <c r="E581" s="10" t="s">
        <v>10</v>
      </c>
      <c r="F581" s="10"/>
      <c r="G581" s="10" t="s">
        <v>309</v>
      </c>
      <c r="H581" s="10" t="s">
        <v>3340</v>
      </c>
      <c r="I581" s="10"/>
      <c r="J581" s="10"/>
      <c r="K581" s="10"/>
      <c r="L581" s="26">
        <v>44903</v>
      </c>
    </row>
    <row r="583" spans="1:17" x14ac:dyDescent="0.35">
      <c r="A583" s="177" t="s">
        <v>3852</v>
      </c>
      <c r="B583" s="177" t="s">
        <v>3853</v>
      </c>
      <c r="C583" s="177" t="s">
        <v>3854</v>
      </c>
      <c r="D583" s="103" t="s">
        <v>3855</v>
      </c>
      <c r="E583" s="177" t="s">
        <v>3856</v>
      </c>
      <c r="F583" s="177" t="s">
        <v>3143</v>
      </c>
      <c r="G583" s="177" t="s">
        <v>3857</v>
      </c>
      <c r="H583" s="177" t="s">
        <v>3858</v>
      </c>
      <c r="I583" s="177" t="s">
        <v>3141</v>
      </c>
      <c r="J583" s="177" t="s">
        <v>3144</v>
      </c>
      <c r="K583" s="177" t="s">
        <v>3859</v>
      </c>
      <c r="L583" s="62" t="s">
        <v>3860</v>
      </c>
      <c r="M583" s="177" t="s">
        <v>3861</v>
      </c>
      <c r="N583" s="177" t="s">
        <v>3862</v>
      </c>
      <c r="O583" s="51" t="s">
        <v>3863</v>
      </c>
      <c r="P583" s="51" t="s">
        <v>3864</v>
      </c>
      <c r="Q583" s="51" t="s">
        <v>5</v>
      </c>
    </row>
    <row r="584" spans="1:17" x14ac:dyDescent="0.35">
      <c r="A584" s="27" t="s">
        <v>3937</v>
      </c>
      <c r="B584" s="10" t="s">
        <v>3938</v>
      </c>
      <c r="C584" s="10" t="s">
        <v>3872</v>
      </c>
      <c r="D584" s="74">
        <v>44888</v>
      </c>
      <c r="E584" s="43">
        <v>44903</v>
      </c>
      <c r="F584" s="10" t="s">
        <v>61</v>
      </c>
      <c r="G584" s="10" t="s">
        <v>288</v>
      </c>
      <c r="H584" s="10" t="s">
        <v>186</v>
      </c>
      <c r="I584" s="10" t="s">
        <v>3939</v>
      </c>
      <c r="J584" s="10" t="s">
        <v>223</v>
      </c>
      <c r="K584" s="10" t="s">
        <v>3868</v>
      </c>
      <c r="L584" s="25" t="s">
        <v>220</v>
      </c>
      <c r="M584" s="178">
        <v>6</v>
      </c>
      <c r="N584" s="178">
        <v>6</v>
      </c>
      <c r="O584" s="10">
        <v>2790</v>
      </c>
      <c r="P584" s="10" t="s">
        <v>60</v>
      </c>
      <c r="Q584" s="10" t="s">
        <v>81</v>
      </c>
    </row>
    <row r="585" spans="1:17" x14ac:dyDescent="0.35">
      <c r="A585" s="27" t="s">
        <v>3940</v>
      </c>
      <c r="B585" s="10" t="s">
        <v>3941</v>
      </c>
      <c r="C585" s="10" t="s">
        <v>3823</v>
      </c>
      <c r="D585" s="74">
        <v>44876</v>
      </c>
      <c r="E585" s="43">
        <v>44903</v>
      </c>
      <c r="F585" s="10" t="s">
        <v>10</v>
      </c>
      <c r="G585" s="10" t="s">
        <v>3942</v>
      </c>
      <c r="H585" s="10" t="s">
        <v>3943</v>
      </c>
      <c r="I585" s="10" t="s">
        <v>3944</v>
      </c>
      <c r="J585" s="10" t="s">
        <v>223</v>
      </c>
      <c r="K585" s="10" t="s">
        <v>3868</v>
      </c>
      <c r="L585" s="25" t="s">
        <v>220</v>
      </c>
      <c r="M585" s="178">
        <v>0.1</v>
      </c>
      <c r="N585" s="178">
        <v>0.2</v>
      </c>
      <c r="O585" s="10">
        <v>2782</v>
      </c>
      <c r="P585" s="10" t="s">
        <v>16</v>
      </c>
      <c r="Q585" s="10" t="s">
        <v>31</v>
      </c>
    </row>
    <row r="588" spans="1:17" ht="18.5" x14ac:dyDescent="0.45">
      <c r="A588" s="231" t="s">
        <v>3139</v>
      </c>
      <c r="B588" s="231" t="s">
        <v>3140</v>
      </c>
      <c r="C588" s="60" t="s">
        <v>3141</v>
      </c>
      <c r="D588" s="60" t="s">
        <v>3141</v>
      </c>
      <c r="E588" s="59" t="s">
        <v>3143</v>
      </c>
      <c r="F588" s="59" t="s">
        <v>3145</v>
      </c>
      <c r="G588" s="59" t="s">
        <v>3146</v>
      </c>
      <c r="H588" s="60" t="s">
        <v>3147</v>
      </c>
      <c r="I588" s="157" t="s">
        <v>3148</v>
      </c>
      <c r="J588" s="157" t="s">
        <v>3149</v>
      </c>
      <c r="K588" s="230" t="s">
        <v>3151</v>
      </c>
    </row>
    <row r="589" spans="1:17" ht="15.5" x14ac:dyDescent="0.35">
      <c r="A589" s="246" t="s">
        <v>3913</v>
      </c>
      <c r="B589" s="43">
        <v>44900</v>
      </c>
      <c r="C589" s="34" t="s">
        <v>1346</v>
      </c>
      <c r="D589" s="34" t="s">
        <v>1347</v>
      </c>
      <c r="E589" s="34" t="s">
        <v>10</v>
      </c>
      <c r="F589" s="34" t="s">
        <v>468</v>
      </c>
      <c r="G589" s="34" t="s">
        <v>374</v>
      </c>
      <c r="H589" s="241" t="s">
        <v>55</v>
      </c>
      <c r="I589" s="63">
        <v>8</v>
      </c>
      <c r="J589" s="10" t="s">
        <v>347</v>
      </c>
      <c r="K589" s="134">
        <v>44904</v>
      </c>
    </row>
    <row r="590" spans="1:17" ht="15.5" x14ac:dyDescent="0.35">
      <c r="A590" s="147" t="s">
        <v>3945</v>
      </c>
      <c r="B590" s="146">
        <v>44904</v>
      </c>
      <c r="C590" s="34" t="s">
        <v>1355</v>
      </c>
      <c r="D590" s="34" t="s">
        <v>713</v>
      </c>
      <c r="E590" s="34" t="s">
        <v>92</v>
      </c>
      <c r="F590" s="34" t="s">
        <v>285</v>
      </c>
      <c r="G590" s="34" t="s">
        <v>374</v>
      </c>
      <c r="H590" s="139" t="s">
        <v>81</v>
      </c>
      <c r="I590" s="63">
        <v>2800</v>
      </c>
      <c r="J590" s="10" t="s">
        <v>98</v>
      </c>
      <c r="K590" s="134">
        <v>44904</v>
      </c>
    </row>
    <row r="591" spans="1:17" ht="15.5" x14ac:dyDescent="0.35">
      <c r="A591" s="147" t="s">
        <v>3946</v>
      </c>
      <c r="B591" s="146">
        <v>44903</v>
      </c>
      <c r="C591" s="34" t="s">
        <v>533</v>
      </c>
      <c r="D591" s="34" t="s">
        <v>87</v>
      </c>
      <c r="E591" s="34" t="s">
        <v>10</v>
      </c>
      <c r="F591" s="34" t="s">
        <v>233</v>
      </c>
      <c r="G591" s="34" t="s">
        <v>374</v>
      </c>
      <c r="H591" s="139" t="s">
        <v>88</v>
      </c>
      <c r="I591" s="63"/>
      <c r="J591" s="63"/>
      <c r="K591" s="134">
        <v>44904</v>
      </c>
    </row>
    <row r="592" spans="1:17" ht="15.5" x14ac:dyDescent="0.35">
      <c r="A592" s="147" t="s">
        <v>3947</v>
      </c>
      <c r="B592" s="146">
        <v>44903</v>
      </c>
      <c r="C592" s="34" t="s">
        <v>3948</v>
      </c>
      <c r="D592" s="34" t="s">
        <v>2026</v>
      </c>
      <c r="E592" s="34" t="s">
        <v>10</v>
      </c>
      <c r="F592" s="34" t="s">
        <v>233</v>
      </c>
      <c r="G592" s="34" t="s">
        <v>374</v>
      </c>
      <c r="H592" s="139" t="s">
        <v>88</v>
      </c>
      <c r="I592" s="63"/>
      <c r="J592" s="63"/>
      <c r="K592" s="134">
        <v>44904</v>
      </c>
    </row>
    <row r="593" spans="1:17" ht="15.5" x14ac:dyDescent="0.35">
      <c r="A593" s="147" t="s">
        <v>3949</v>
      </c>
      <c r="B593" s="146">
        <v>44903</v>
      </c>
      <c r="C593" s="34" t="s">
        <v>1044</v>
      </c>
      <c r="D593" s="34" t="s">
        <v>36</v>
      </c>
      <c r="E593" s="34" t="s">
        <v>10</v>
      </c>
      <c r="F593" s="34" t="s">
        <v>233</v>
      </c>
      <c r="G593" s="34" t="s">
        <v>374</v>
      </c>
      <c r="H593" s="139" t="s">
        <v>180</v>
      </c>
      <c r="I593" s="63"/>
      <c r="J593" s="63"/>
      <c r="K593" s="134">
        <v>44904</v>
      </c>
    </row>
    <row r="595" spans="1:17" ht="18.5" x14ac:dyDescent="0.45">
      <c r="A595" s="231" t="s">
        <v>3139</v>
      </c>
      <c r="B595" s="231" t="s">
        <v>3140</v>
      </c>
      <c r="C595" s="60" t="s">
        <v>3141</v>
      </c>
      <c r="D595" s="60" t="s">
        <v>3141</v>
      </c>
      <c r="E595" s="59" t="s">
        <v>3143</v>
      </c>
      <c r="F595" s="59" t="s">
        <v>3145</v>
      </c>
      <c r="G595" s="59" t="s">
        <v>3146</v>
      </c>
      <c r="H595" s="60" t="s">
        <v>3147</v>
      </c>
      <c r="I595" s="157" t="s">
        <v>3148</v>
      </c>
      <c r="J595" s="157" t="s">
        <v>3149</v>
      </c>
      <c r="K595" s="157" t="s">
        <v>3150</v>
      </c>
      <c r="L595" s="230" t="s">
        <v>3151</v>
      </c>
      <c r="M595" s="157" t="s">
        <v>3152</v>
      </c>
      <c r="N595" s="157" t="s">
        <v>3153</v>
      </c>
      <c r="O595" s="157" t="s">
        <v>3154</v>
      </c>
      <c r="P595" s="158" t="s">
        <v>3155</v>
      </c>
      <c r="Q595" s="158" t="s">
        <v>3156</v>
      </c>
    </row>
    <row r="596" spans="1:17" ht="15.5" x14ac:dyDescent="0.35">
      <c r="A596" s="147" t="s">
        <v>3945</v>
      </c>
      <c r="B596" s="146">
        <v>44904</v>
      </c>
      <c r="C596" s="34" t="s">
        <v>1355</v>
      </c>
      <c r="D596" s="34" t="s">
        <v>713</v>
      </c>
      <c r="E596" s="34" t="s">
        <v>92</v>
      </c>
      <c r="F596" s="34" t="s">
        <v>285</v>
      </c>
      <c r="G596" s="34" t="s">
        <v>374</v>
      </c>
      <c r="H596" s="139" t="s">
        <v>81</v>
      </c>
      <c r="I596" s="63">
        <v>3070</v>
      </c>
      <c r="J596" s="10" t="s">
        <v>40</v>
      </c>
      <c r="K596" s="63"/>
      <c r="L596" s="134">
        <v>44905</v>
      </c>
      <c r="M596" s="63"/>
      <c r="N596" s="63"/>
      <c r="O596" s="63"/>
      <c r="P596" s="139" t="s">
        <v>3950</v>
      </c>
      <c r="Q596" s="63"/>
    </row>
    <row r="597" spans="1:17" ht="15.5" x14ac:dyDescent="0.35">
      <c r="A597" s="147" t="s">
        <v>3951</v>
      </c>
      <c r="B597" s="146">
        <v>44905</v>
      </c>
      <c r="C597" s="34" t="s">
        <v>3952</v>
      </c>
      <c r="D597" s="34" t="s">
        <v>1845</v>
      </c>
      <c r="E597" s="34" t="s">
        <v>10</v>
      </c>
      <c r="F597" s="34" t="s">
        <v>369</v>
      </c>
      <c r="G597" s="34" t="s">
        <v>309</v>
      </c>
      <c r="H597" s="139" t="s">
        <v>43</v>
      </c>
      <c r="I597" s="63">
        <v>3070</v>
      </c>
      <c r="J597" s="10" t="s">
        <v>40</v>
      </c>
      <c r="K597" s="10" t="s">
        <v>10</v>
      </c>
      <c r="L597" s="134">
        <v>44905</v>
      </c>
      <c r="M597" s="63"/>
      <c r="N597" s="63"/>
      <c r="O597" s="63"/>
      <c r="P597" s="139"/>
      <c r="Q597" s="63"/>
    </row>
    <row r="598" spans="1:17" ht="15.5" x14ac:dyDescent="0.35">
      <c r="A598" s="147" t="s">
        <v>3953</v>
      </c>
      <c r="B598" s="146">
        <v>44905</v>
      </c>
      <c r="C598" s="34" t="s">
        <v>3954</v>
      </c>
      <c r="D598" s="34" t="s">
        <v>529</v>
      </c>
      <c r="E598" s="34" t="s">
        <v>92</v>
      </c>
      <c r="F598" s="34" t="s">
        <v>285</v>
      </c>
      <c r="G598" s="34" t="s">
        <v>374</v>
      </c>
      <c r="H598" s="139" t="s">
        <v>81</v>
      </c>
      <c r="I598" s="63">
        <v>2801</v>
      </c>
      <c r="J598" s="10" t="s">
        <v>104</v>
      </c>
      <c r="K598" s="63"/>
      <c r="L598" s="134">
        <v>44906</v>
      </c>
      <c r="M598" s="63"/>
      <c r="N598" s="63"/>
      <c r="O598" s="63"/>
      <c r="P598" s="139"/>
      <c r="Q598" s="63"/>
    </row>
    <row r="599" spans="1:17" ht="15.5" x14ac:dyDescent="0.35">
      <c r="A599" s="147" t="s">
        <v>3955</v>
      </c>
      <c r="B599" s="146">
        <v>44905</v>
      </c>
      <c r="C599" s="34" t="s">
        <v>3956</v>
      </c>
      <c r="D599" s="34" t="s">
        <v>42</v>
      </c>
      <c r="E599" s="34" t="s">
        <v>61</v>
      </c>
      <c r="F599" s="34" t="s">
        <v>287</v>
      </c>
      <c r="G599" s="34" t="s">
        <v>374</v>
      </c>
      <c r="H599" s="139" t="s">
        <v>43</v>
      </c>
      <c r="I599" s="63">
        <v>8</v>
      </c>
      <c r="J599" s="63" t="s">
        <v>1164</v>
      </c>
      <c r="K599" s="10" t="s">
        <v>117</v>
      </c>
      <c r="L599" s="134">
        <v>44906</v>
      </c>
      <c r="M599" s="63"/>
      <c r="N599" s="63"/>
      <c r="O599" s="63"/>
      <c r="P599" s="139"/>
      <c r="Q599" s="63"/>
    </row>
    <row r="602" spans="1:17" ht="18.5" x14ac:dyDescent="0.45">
      <c r="A602" s="231" t="s">
        <v>3139</v>
      </c>
      <c r="B602" s="231" t="s">
        <v>3140</v>
      </c>
      <c r="C602" s="60" t="s">
        <v>3141</v>
      </c>
      <c r="D602" s="60" t="s">
        <v>3141</v>
      </c>
      <c r="E602" s="59" t="s">
        <v>3143</v>
      </c>
      <c r="F602" s="59" t="s">
        <v>3145</v>
      </c>
      <c r="G602" s="59" t="s">
        <v>3146</v>
      </c>
      <c r="H602" s="60" t="s">
        <v>3147</v>
      </c>
      <c r="I602" s="157" t="s">
        <v>3148</v>
      </c>
      <c r="J602" s="157" t="s">
        <v>3149</v>
      </c>
      <c r="K602" s="157" t="s">
        <v>3150</v>
      </c>
      <c r="L602" s="230" t="s">
        <v>3151</v>
      </c>
    </row>
    <row r="603" spans="1:17" ht="15.5" x14ac:dyDescent="0.35">
      <c r="A603" s="147" t="s">
        <v>3957</v>
      </c>
      <c r="B603" s="146">
        <v>44902</v>
      </c>
      <c r="C603" s="34" t="s">
        <v>3958</v>
      </c>
      <c r="D603" s="34" t="s">
        <v>3959</v>
      </c>
      <c r="E603" s="34" t="s">
        <v>10</v>
      </c>
      <c r="F603" s="34" t="s">
        <v>251</v>
      </c>
      <c r="G603" s="34" t="s">
        <v>309</v>
      </c>
      <c r="H603" s="241" t="s">
        <v>43</v>
      </c>
      <c r="I603" s="63">
        <v>2787</v>
      </c>
      <c r="J603" s="30" t="s">
        <v>46</v>
      </c>
      <c r="K603" s="10" t="s">
        <v>10</v>
      </c>
      <c r="L603" s="134">
        <v>44907</v>
      </c>
    </row>
    <row r="604" spans="1:17" ht="15.5" x14ac:dyDescent="0.35">
      <c r="A604" s="147" t="s">
        <v>3960</v>
      </c>
      <c r="B604" s="146">
        <v>44905</v>
      </c>
      <c r="C604" s="34" t="s">
        <v>1567</v>
      </c>
      <c r="D604" s="34" t="s">
        <v>404</v>
      </c>
      <c r="E604" s="34" t="s">
        <v>10</v>
      </c>
      <c r="F604" s="34" t="s">
        <v>369</v>
      </c>
      <c r="G604" s="34" t="s">
        <v>374</v>
      </c>
      <c r="H604" s="139" t="s">
        <v>64</v>
      </c>
      <c r="I604" s="63">
        <v>3347</v>
      </c>
      <c r="J604" s="30" t="s">
        <v>52</v>
      </c>
      <c r="K604" s="10" t="s">
        <v>10</v>
      </c>
      <c r="L604" s="134">
        <v>44907</v>
      </c>
    </row>
    <row r="605" spans="1:17" ht="15.5" x14ac:dyDescent="0.35">
      <c r="A605" s="147" t="s">
        <v>3961</v>
      </c>
      <c r="B605" s="146">
        <v>44907</v>
      </c>
      <c r="C605" s="34" t="s">
        <v>3962</v>
      </c>
      <c r="D605" s="34" t="s">
        <v>394</v>
      </c>
      <c r="E605" s="34" t="s">
        <v>92</v>
      </c>
      <c r="F605" s="34" t="s">
        <v>435</v>
      </c>
      <c r="G605" s="34" t="s">
        <v>374</v>
      </c>
      <c r="H605" s="139" t="s">
        <v>81</v>
      </c>
      <c r="I605" s="63">
        <v>3346</v>
      </c>
      <c r="J605" s="10" t="s">
        <v>110</v>
      </c>
      <c r="K605" s="10" t="s">
        <v>92</v>
      </c>
      <c r="L605" s="134">
        <v>44907</v>
      </c>
    </row>
    <row r="606" spans="1:17" ht="15.5" x14ac:dyDescent="0.35">
      <c r="A606" s="147" t="s">
        <v>3963</v>
      </c>
      <c r="B606" s="146">
        <v>44906</v>
      </c>
      <c r="C606" s="34" t="s">
        <v>975</v>
      </c>
      <c r="D606" s="34" t="s">
        <v>976</v>
      </c>
      <c r="E606" s="34" t="s">
        <v>61</v>
      </c>
      <c r="F606" s="34" t="s">
        <v>287</v>
      </c>
      <c r="G606" s="34" t="s">
        <v>1155</v>
      </c>
      <c r="H606" s="139" t="s">
        <v>43</v>
      </c>
      <c r="I606" s="63">
        <v>3195</v>
      </c>
      <c r="J606" s="10" t="s">
        <v>85</v>
      </c>
      <c r="K606" s="10" t="s">
        <v>61</v>
      </c>
      <c r="L606" s="134">
        <v>44907</v>
      </c>
    </row>
    <row r="607" spans="1:17" ht="15.5" x14ac:dyDescent="0.35">
      <c r="A607" s="147" t="s">
        <v>3964</v>
      </c>
      <c r="B607" s="146">
        <v>44906</v>
      </c>
      <c r="C607" s="34" t="s">
        <v>3965</v>
      </c>
      <c r="D607" s="34" t="s">
        <v>175</v>
      </c>
      <c r="E607" s="34" t="s">
        <v>92</v>
      </c>
      <c r="F607" s="34" t="s">
        <v>287</v>
      </c>
      <c r="G607" s="34" t="s">
        <v>374</v>
      </c>
      <c r="H607" s="139" t="s">
        <v>43</v>
      </c>
      <c r="I607" s="63">
        <v>3346</v>
      </c>
      <c r="J607" s="10" t="s">
        <v>110</v>
      </c>
      <c r="K607" s="10" t="s">
        <v>92</v>
      </c>
      <c r="L607" s="134">
        <v>44907</v>
      </c>
    </row>
    <row r="608" spans="1:17" ht="15.5" x14ac:dyDescent="0.35">
      <c r="A608" s="147" t="s">
        <v>3966</v>
      </c>
      <c r="B608" s="146">
        <v>44906</v>
      </c>
      <c r="C608" s="34" t="s">
        <v>3967</v>
      </c>
      <c r="D608" s="34" t="s">
        <v>2284</v>
      </c>
      <c r="E608" s="34" t="s">
        <v>288</v>
      </c>
      <c r="F608" s="34" t="s">
        <v>291</v>
      </c>
      <c r="G608" s="34" t="s">
        <v>374</v>
      </c>
      <c r="H608" s="139" t="s">
        <v>43</v>
      </c>
      <c r="I608" s="63">
        <v>3346</v>
      </c>
      <c r="J608" s="10" t="s">
        <v>110</v>
      </c>
      <c r="K608" s="10" t="s">
        <v>92</v>
      </c>
      <c r="L608" s="134">
        <v>44907</v>
      </c>
    </row>
    <row r="611" spans="1:17" ht="18.5" x14ac:dyDescent="0.45">
      <c r="A611" s="231" t="s">
        <v>3139</v>
      </c>
      <c r="B611" s="231" t="s">
        <v>3140</v>
      </c>
      <c r="C611" s="60" t="s">
        <v>3141</v>
      </c>
      <c r="D611" s="60" t="s">
        <v>3141</v>
      </c>
      <c r="E611" s="59" t="s">
        <v>3143</v>
      </c>
      <c r="F611" s="59" t="s">
        <v>3145</v>
      </c>
      <c r="G611" s="59" t="s">
        <v>3146</v>
      </c>
      <c r="H611" s="60" t="s">
        <v>3147</v>
      </c>
      <c r="I611" s="157" t="s">
        <v>3148</v>
      </c>
      <c r="J611" s="157" t="s">
        <v>3149</v>
      </c>
      <c r="K611" s="157" t="s">
        <v>3150</v>
      </c>
      <c r="L611" s="230" t="s">
        <v>3151</v>
      </c>
    </row>
    <row r="612" spans="1:17" x14ac:dyDescent="0.35">
      <c r="A612" s="132">
        <v>13013264</v>
      </c>
      <c r="B612" s="90">
        <v>44707</v>
      </c>
      <c r="C612" s="34" t="s">
        <v>990</v>
      </c>
      <c r="D612" s="25" t="s">
        <v>656</v>
      </c>
      <c r="E612" s="25" t="s">
        <v>10</v>
      </c>
      <c r="F612" s="25" t="s">
        <v>468</v>
      </c>
      <c r="G612" s="25" t="s">
        <v>374</v>
      </c>
      <c r="H612" s="4" t="s">
        <v>81</v>
      </c>
      <c r="I612" s="10"/>
      <c r="J612" s="10" t="e">
        <v>#N/A</v>
      </c>
      <c r="K612" s="10" t="e">
        <v>#N/A</v>
      </c>
      <c r="L612" s="26">
        <v>44909</v>
      </c>
    </row>
    <row r="613" spans="1:17" ht="15.5" x14ac:dyDescent="0.35">
      <c r="A613" s="161">
        <v>13101975</v>
      </c>
      <c r="B613" s="43">
        <v>44872</v>
      </c>
      <c r="C613" s="25" t="s">
        <v>3968</v>
      </c>
      <c r="D613" s="25" t="s">
        <v>100</v>
      </c>
      <c r="E613" s="25" t="s">
        <v>61</v>
      </c>
      <c r="F613" s="25" t="s">
        <v>328</v>
      </c>
      <c r="G613" s="25" t="s">
        <v>374</v>
      </c>
      <c r="H613" s="4" t="s">
        <v>101</v>
      </c>
      <c r="I613" s="63"/>
      <c r="J613" s="63" t="e">
        <v>#N/A</v>
      </c>
      <c r="K613" s="10" t="e">
        <v>#N/A</v>
      </c>
      <c r="L613" s="134">
        <v>44909</v>
      </c>
    </row>
    <row r="614" spans="1:17" ht="15.5" x14ac:dyDescent="0.35">
      <c r="A614" s="147" t="s">
        <v>3969</v>
      </c>
      <c r="B614" s="146">
        <v>44908</v>
      </c>
      <c r="C614" s="34" t="s">
        <v>3970</v>
      </c>
      <c r="D614" s="34" t="s">
        <v>801</v>
      </c>
      <c r="E614" s="34" t="s">
        <v>61</v>
      </c>
      <c r="F614" s="34" t="s">
        <v>238</v>
      </c>
      <c r="G614" s="34" t="s">
        <v>374</v>
      </c>
      <c r="H614" s="139" t="s">
        <v>81</v>
      </c>
      <c r="I614" s="63"/>
      <c r="J614" s="10" t="e">
        <v>#N/A</v>
      </c>
      <c r="K614" s="10" t="e">
        <v>#N/A</v>
      </c>
      <c r="L614" s="134">
        <v>44909</v>
      </c>
    </row>
    <row r="615" spans="1:17" ht="15.5" x14ac:dyDescent="0.35">
      <c r="A615" s="147" t="s">
        <v>3971</v>
      </c>
      <c r="B615" s="146">
        <v>44907</v>
      </c>
      <c r="C615" s="34" t="s">
        <v>1363</v>
      </c>
      <c r="D615" s="34" t="s">
        <v>772</v>
      </c>
      <c r="E615" s="34" t="s">
        <v>10</v>
      </c>
      <c r="F615" s="34" t="s">
        <v>233</v>
      </c>
      <c r="G615" s="34" t="s">
        <v>374</v>
      </c>
      <c r="H615" s="139" t="s">
        <v>81</v>
      </c>
      <c r="I615" s="63"/>
      <c r="J615" s="10" t="e">
        <v>#N/A</v>
      </c>
      <c r="K615" s="10" t="e">
        <v>#N/A</v>
      </c>
      <c r="L615" s="134">
        <v>44909</v>
      </c>
    </row>
    <row r="616" spans="1:17" ht="15.5" x14ac:dyDescent="0.35">
      <c r="A616" s="147" t="s">
        <v>3972</v>
      </c>
      <c r="B616" s="146">
        <v>44907</v>
      </c>
      <c r="C616" s="34" t="s">
        <v>1045</v>
      </c>
      <c r="D616" s="34" t="s">
        <v>80</v>
      </c>
      <c r="E616" s="34" t="s">
        <v>10</v>
      </c>
      <c r="F616" s="34" t="s">
        <v>233</v>
      </c>
      <c r="G616" s="34" t="s">
        <v>374</v>
      </c>
      <c r="H616" s="139" t="s">
        <v>81</v>
      </c>
      <c r="I616" s="63">
        <v>2784</v>
      </c>
      <c r="J616" s="10" t="s">
        <v>28</v>
      </c>
      <c r="K616" s="10" t="s">
        <v>10</v>
      </c>
      <c r="L616" s="134">
        <v>44909</v>
      </c>
    </row>
    <row r="619" spans="1:17" ht="18.5" x14ac:dyDescent="0.45">
      <c r="A619" s="231" t="s">
        <v>3139</v>
      </c>
      <c r="B619" s="231" t="s">
        <v>3140</v>
      </c>
      <c r="C619" s="60" t="s">
        <v>3141</v>
      </c>
      <c r="D619" s="60" t="s">
        <v>3141</v>
      </c>
      <c r="E619" s="59" t="s">
        <v>3143</v>
      </c>
      <c r="F619" s="59" t="s">
        <v>3145</v>
      </c>
      <c r="G619" s="59" t="s">
        <v>3146</v>
      </c>
      <c r="H619" s="60" t="s">
        <v>3147</v>
      </c>
      <c r="I619" s="157" t="s">
        <v>3148</v>
      </c>
      <c r="J619" s="157" t="s">
        <v>3149</v>
      </c>
      <c r="K619" s="157" t="s">
        <v>3150</v>
      </c>
      <c r="L619" s="230" t="s">
        <v>3151</v>
      </c>
    </row>
    <row r="620" spans="1:17" ht="15.5" x14ac:dyDescent="0.35">
      <c r="A620" s="27" t="s">
        <v>3973</v>
      </c>
      <c r="B620" s="43">
        <v>44908</v>
      </c>
      <c r="C620" s="25" t="s">
        <v>326</v>
      </c>
      <c r="D620" s="25" t="s">
        <v>42</v>
      </c>
      <c r="E620" s="25" t="s">
        <v>61</v>
      </c>
      <c r="F620" s="25" t="s">
        <v>328</v>
      </c>
      <c r="G620" s="25" t="s">
        <v>374</v>
      </c>
      <c r="H620" s="139" t="e">
        <f>VLOOKUP(#REF!,#REF!,2,1)</f>
        <v>#REF!</v>
      </c>
      <c r="I620" s="63">
        <v>8</v>
      </c>
      <c r="J620" s="10" t="s">
        <v>329</v>
      </c>
      <c r="K620" s="10" t="str">
        <f>VLOOKUP(I620,'Reference_data '!$A$2:$C$18,3,0)</f>
        <v>EXT</v>
      </c>
      <c r="L620" s="134">
        <v>44909</v>
      </c>
    </row>
    <row r="622" spans="1:17" x14ac:dyDescent="0.35">
      <c r="A622" s="177" t="s">
        <v>3852</v>
      </c>
      <c r="B622" s="177" t="s">
        <v>3853</v>
      </c>
      <c r="C622" s="177" t="s">
        <v>3854</v>
      </c>
      <c r="D622" s="103" t="s">
        <v>3855</v>
      </c>
      <c r="E622" s="177" t="s">
        <v>3856</v>
      </c>
      <c r="F622" s="177" t="s">
        <v>3143</v>
      </c>
      <c r="G622" s="177" t="s">
        <v>3857</v>
      </c>
      <c r="H622" s="177" t="s">
        <v>3858</v>
      </c>
      <c r="I622" s="177" t="s">
        <v>3141</v>
      </c>
      <c r="J622" s="177" t="s">
        <v>3144</v>
      </c>
      <c r="K622" s="177" t="s">
        <v>3859</v>
      </c>
      <c r="L622" s="62" t="s">
        <v>3860</v>
      </c>
      <c r="M622" s="177" t="s">
        <v>3861</v>
      </c>
      <c r="N622" s="177" t="s">
        <v>3862</v>
      </c>
      <c r="O622" s="51" t="s">
        <v>3863</v>
      </c>
      <c r="P622" s="51" t="s">
        <v>3864</v>
      </c>
      <c r="Q622" s="51" t="s">
        <v>5</v>
      </c>
    </row>
    <row r="623" spans="1:17" x14ac:dyDescent="0.35">
      <c r="A623" s="147" t="s">
        <v>3974</v>
      </c>
      <c r="B623" s="34" t="s">
        <v>3975</v>
      </c>
      <c r="C623" s="34" t="s">
        <v>3823</v>
      </c>
      <c r="D623" s="146">
        <v>44894</v>
      </c>
      <c r="E623" s="146">
        <v>44909</v>
      </c>
      <c r="F623" s="34" t="s">
        <v>10</v>
      </c>
      <c r="G623" s="34" t="s">
        <v>288</v>
      </c>
      <c r="H623" s="34" t="s">
        <v>177</v>
      </c>
      <c r="I623" s="34" t="s">
        <v>3976</v>
      </c>
      <c r="J623" s="34" t="s">
        <v>223</v>
      </c>
      <c r="K623" s="34" t="s">
        <v>3977</v>
      </c>
      <c r="L623" s="34" t="s">
        <v>215</v>
      </c>
      <c r="M623" s="273">
        <v>0</v>
      </c>
      <c r="N623" s="273">
        <v>3</v>
      </c>
      <c r="O623">
        <v>2781</v>
      </c>
      <c r="P623" t="s">
        <v>22</v>
      </c>
      <c r="Q623" t="s">
        <v>43</v>
      </c>
    </row>
    <row r="624" spans="1:17" x14ac:dyDescent="0.35">
      <c r="A624" s="147" t="s">
        <v>3978</v>
      </c>
      <c r="B624" s="34" t="s">
        <v>3979</v>
      </c>
      <c r="C624" s="34" t="s">
        <v>3872</v>
      </c>
      <c r="D624" s="146">
        <v>44879</v>
      </c>
      <c r="E624" s="146">
        <v>44909</v>
      </c>
      <c r="F624" s="34" t="s">
        <v>10</v>
      </c>
      <c r="G624" s="34" t="s">
        <v>288</v>
      </c>
      <c r="H624" s="34" t="s">
        <v>163</v>
      </c>
      <c r="I624" s="34" t="s">
        <v>3980</v>
      </c>
      <c r="J624" s="34" t="s">
        <v>223</v>
      </c>
      <c r="K624" s="34" t="s">
        <v>3977</v>
      </c>
      <c r="L624" s="34" t="s">
        <v>215</v>
      </c>
      <c r="M624" s="273">
        <v>6</v>
      </c>
      <c r="N624" s="273">
        <v>6</v>
      </c>
      <c r="O624">
        <v>2785</v>
      </c>
      <c r="P624" t="s">
        <v>22</v>
      </c>
      <c r="Q624" t="s">
        <v>43</v>
      </c>
    </row>
    <row r="625" spans="1:17" x14ac:dyDescent="0.35">
      <c r="A625" s="147" t="s">
        <v>3981</v>
      </c>
      <c r="B625" s="34" t="s">
        <v>3982</v>
      </c>
      <c r="C625" s="34" t="s">
        <v>3823</v>
      </c>
      <c r="D625" s="146">
        <v>44901</v>
      </c>
      <c r="E625" s="146">
        <v>44909</v>
      </c>
      <c r="F625" s="34" t="s">
        <v>10</v>
      </c>
      <c r="G625" s="34" t="s">
        <v>3983</v>
      </c>
      <c r="H625" s="34" t="s">
        <v>721</v>
      </c>
      <c r="I625" s="34" t="s">
        <v>1398</v>
      </c>
      <c r="J625" s="34" t="s">
        <v>223</v>
      </c>
      <c r="K625" s="34" t="s">
        <v>3977</v>
      </c>
      <c r="L625" s="34" t="s">
        <v>215</v>
      </c>
      <c r="M625" s="273">
        <v>4</v>
      </c>
      <c r="N625" s="273">
        <v>4</v>
      </c>
      <c r="O625">
        <v>3070</v>
      </c>
      <c r="P625" t="s">
        <v>40</v>
      </c>
      <c r="Q625" t="s">
        <v>81</v>
      </c>
    </row>
    <row r="626" spans="1:17" x14ac:dyDescent="0.35">
      <c r="A626" s="147" t="s">
        <v>3984</v>
      </c>
      <c r="B626" s="34" t="s">
        <v>3985</v>
      </c>
      <c r="C626" s="34" t="s">
        <v>3872</v>
      </c>
      <c r="D626" s="146">
        <v>44895</v>
      </c>
      <c r="E626" s="146">
        <v>44909</v>
      </c>
      <c r="F626" s="34" t="s">
        <v>92</v>
      </c>
      <c r="G626" s="34" t="s">
        <v>3986</v>
      </c>
      <c r="H626" s="34" t="s">
        <v>902</v>
      </c>
      <c r="I626" s="34" t="s">
        <v>3987</v>
      </c>
      <c r="J626" s="34" t="s">
        <v>223</v>
      </c>
      <c r="K626" s="34" t="s">
        <v>3977</v>
      </c>
      <c r="L626" s="34" t="s">
        <v>215</v>
      </c>
      <c r="M626" s="273">
        <v>1.5</v>
      </c>
      <c r="N626" s="273">
        <v>3</v>
      </c>
      <c r="O626">
        <v>2799</v>
      </c>
      <c r="P626" t="s">
        <v>110</v>
      </c>
      <c r="Q626" t="s">
        <v>81</v>
      </c>
    </row>
    <row r="627" spans="1:17" x14ac:dyDescent="0.35">
      <c r="A627" s="147" t="s">
        <v>3988</v>
      </c>
      <c r="B627" s="34" t="s">
        <v>3989</v>
      </c>
      <c r="C627" s="34" t="s">
        <v>3823</v>
      </c>
      <c r="D627" s="146">
        <v>44895</v>
      </c>
      <c r="E627" s="146">
        <v>44909</v>
      </c>
      <c r="F627" s="34" t="s">
        <v>92</v>
      </c>
      <c r="G627" s="34" t="s">
        <v>3990</v>
      </c>
      <c r="H627" s="34" t="s">
        <v>3991</v>
      </c>
      <c r="I627" s="34" t="s">
        <v>3992</v>
      </c>
      <c r="J627" s="34" t="s">
        <v>223</v>
      </c>
      <c r="K627" s="34" t="s">
        <v>3977</v>
      </c>
      <c r="L627" s="34" t="s">
        <v>215</v>
      </c>
      <c r="M627" s="273">
        <v>0.5</v>
      </c>
      <c r="N627" s="273">
        <v>1</v>
      </c>
      <c r="O627">
        <v>2799</v>
      </c>
      <c r="P627" t="s">
        <v>110</v>
      </c>
      <c r="Q627" t="s">
        <v>81</v>
      </c>
    </row>
    <row r="628" spans="1:17" x14ac:dyDescent="0.35">
      <c r="A628" s="147" t="s">
        <v>3993</v>
      </c>
      <c r="B628" s="34" t="s">
        <v>3994</v>
      </c>
      <c r="C628" s="34" t="s">
        <v>3823</v>
      </c>
      <c r="D628" s="146">
        <v>44882</v>
      </c>
      <c r="E628" s="146">
        <v>44909</v>
      </c>
      <c r="F628" s="34" t="s">
        <v>92</v>
      </c>
      <c r="G628" s="34" t="s">
        <v>3995</v>
      </c>
      <c r="H628" s="34" t="s">
        <v>3469</v>
      </c>
      <c r="I628" s="34" t="s">
        <v>3996</v>
      </c>
      <c r="J628" s="34" t="s">
        <v>223</v>
      </c>
      <c r="K628" s="34" t="s">
        <v>3977</v>
      </c>
      <c r="L628" s="34" t="s">
        <v>215</v>
      </c>
      <c r="M628" s="273">
        <v>0.1</v>
      </c>
      <c r="N628" s="273">
        <v>0.2</v>
      </c>
      <c r="O628">
        <v>3346</v>
      </c>
      <c r="P628" t="s">
        <v>110</v>
      </c>
      <c r="Q628" t="s">
        <v>81</v>
      </c>
    </row>
    <row r="630" spans="1:17" ht="18.5" x14ac:dyDescent="0.45">
      <c r="A630" s="231" t="s">
        <v>3139</v>
      </c>
      <c r="B630" s="231" t="s">
        <v>3140</v>
      </c>
      <c r="C630" s="60" t="s">
        <v>3141</v>
      </c>
      <c r="D630" s="60" t="s">
        <v>3141</v>
      </c>
      <c r="E630" s="59" t="s">
        <v>3143</v>
      </c>
      <c r="F630" s="59" t="s">
        <v>3145</v>
      </c>
      <c r="G630" s="59" t="s">
        <v>3146</v>
      </c>
      <c r="H630" s="60" t="s">
        <v>3147</v>
      </c>
      <c r="I630" s="157" t="s">
        <v>3148</v>
      </c>
      <c r="J630" s="157" t="s">
        <v>3149</v>
      </c>
      <c r="K630" s="157" t="s">
        <v>3150</v>
      </c>
      <c r="L630" s="230" t="s">
        <v>3151</v>
      </c>
    </row>
    <row r="631" spans="1:17" x14ac:dyDescent="0.35">
      <c r="A631" s="132">
        <v>13013264</v>
      </c>
      <c r="B631" s="90">
        <v>44707</v>
      </c>
      <c r="C631" s="34" t="s">
        <v>990</v>
      </c>
      <c r="D631" s="25" t="s">
        <v>656</v>
      </c>
      <c r="E631" s="25" t="s">
        <v>10</v>
      </c>
      <c r="F631" s="25" t="s">
        <v>468</v>
      </c>
      <c r="G631" s="25" t="s">
        <v>309</v>
      </c>
      <c r="H631" s="4" t="s">
        <v>81</v>
      </c>
      <c r="I631" s="10"/>
      <c r="J631" s="10" t="e">
        <v>#N/A</v>
      </c>
      <c r="K631" s="10" t="e">
        <v>#N/A</v>
      </c>
      <c r="L631" s="26">
        <v>44910</v>
      </c>
    </row>
    <row r="632" spans="1:17" ht="15.5" x14ac:dyDescent="0.35">
      <c r="A632" s="147" t="s">
        <v>3971</v>
      </c>
      <c r="B632" s="146">
        <v>44907</v>
      </c>
      <c r="C632" s="34" t="s">
        <v>1363</v>
      </c>
      <c r="D632" s="34" t="s">
        <v>772</v>
      </c>
      <c r="E632" s="34" t="s">
        <v>10</v>
      </c>
      <c r="F632" s="34" t="s">
        <v>233</v>
      </c>
      <c r="G632" s="34" t="s">
        <v>309</v>
      </c>
      <c r="H632" s="139" t="s">
        <v>81</v>
      </c>
      <c r="I632" s="63"/>
      <c r="J632" s="10" t="e">
        <v>#N/A</v>
      </c>
      <c r="K632" s="10" t="e">
        <v>#N/A</v>
      </c>
      <c r="L632" s="134">
        <v>44910</v>
      </c>
    </row>
    <row r="633" spans="1:17" ht="15.5" x14ac:dyDescent="0.35">
      <c r="A633" s="147" t="s">
        <v>3997</v>
      </c>
      <c r="B633" s="146">
        <v>44909</v>
      </c>
      <c r="C633" s="34" t="s">
        <v>3998</v>
      </c>
      <c r="D633" s="34" t="s">
        <v>3749</v>
      </c>
      <c r="E633" s="34" t="s">
        <v>10</v>
      </c>
      <c r="F633" s="34" t="s">
        <v>287</v>
      </c>
      <c r="G633" s="34" t="s">
        <v>374</v>
      </c>
      <c r="H633" s="139" t="e">
        <f>VLOOKUP(#REF!,#REF!,2,1)</f>
        <v>#REF!</v>
      </c>
      <c r="I633" s="63">
        <v>2785</v>
      </c>
      <c r="J633" s="10" t="str">
        <f>VLOOKUP(I633,'Reference_data '!$A$2:$B$17,2,0)</f>
        <v>Manu</v>
      </c>
      <c r="K633" s="10" t="str">
        <f>VLOOKUP(I633,'Reference_data '!$A$2:$C$18,3,0)</f>
        <v>MEC</v>
      </c>
      <c r="L633" s="134">
        <v>44910</v>
      </c>
    </row>
    <row r="634" spans="1:17" ht="15.5" x14ac:dyDescent="0.35">
      <c r="A634" s="147" t="s">
        <v>3999</v>
      </c>
      <c r="B634" s="146">
        <v>44908</v>
      </c>
      <c r="C634" s="34" t="s">
        <v>4000</v>
      </c>
      <c r="D634" s="34" t="s">
        <v>1579</v>
      </c>
      <c r="E634" s="34" t="s">
        <v>10</v>
      </c>
      <c r="F634" s="34" t="s">
        <v>233</v>
      </c>
      <c r="G634" s="34" t="s">
        <v>374</v>
      </c>
      <c r="H634" s="139" t="e">
        <f>VLOOKUP(#REF!,#REF!,2,1)</f>
        <v>#REF!</v>
      </c>
      <c r="I634" s="63">
        <v>8</v>
      </c>
      <c r="J634" s="10" t="e">
        <f>VLOOKUP(I634,'Reference_data '!$A$2:$B$17,2,0)</f>
        <v>#N/A</v>
      </c>
      <c r="K634" s="63"/>
      <c r="L634" s="134">
        <v>44910</v>
      </c>
    </row>
    <row r="636" spans="1:17" x14ac:dyDescent="0.35">
      <c r="A636" s="177" t="s">
        <v>3852</v>
      </c>
      <c r="B636" s="177" t="s">
        <v>3853</v>
      </c>
      <c r="C636" s="177" t="s">
        <v>3854</v>
      </c>
      <c r="D636" s="103" t="s">
        <v>3855</v>
      </c>
      <c r="E636" s="177" t="s">
        <v>3856</v>
      </c>
      <c r="F636" s="177" t="s">
        <v>3143</v>
      </c>
      <c r="G636" s="177" t="s">
        <v>3857</v>
      </c>
      <c r="H636" s="177" t="s">
        <v>3858</v>
      </c>
      <c r="I636" s="177" t="s">
        <v>3141</v>
      </c>
      <c r="J636" s="177" t="s">
        <v>3144</v>
      </c>
      <c r="K636" s="177" t="s">
        <v>3859</v>
      </c>
      <c r="L636" s="62" t="s">
        <v>3860</v>
      </c>
      <c r="M636" s="177" t="s">
        <v>3861</v>
      </c>
      <c r="N636" s="177" t="s">
        <v>3862</v>
      </c>
      <c r="O636" s="51" t="s">
        <v>3863</v>
      </c>
      <c r="P636" s="51" t="s">
        <v>3864</v>
      </c>
      <c r="Q636" s="51" t="s">
        <v>5</v>
      </c>
    </row>
    <row r="637" spans="1:17" x14ac:dyDescent="0.35">
      <c r="A637" s="27" t="s">
        <v>4001</v>
      </c>
      <c r="B637" t="s">
        <v>4002</v>
      </c>
      <c r="C637" t="s">
        <v>3823</v>
      </c>
      <c r="D637" s="66">
        <v>44883</v>
      </c>
      <c r="E637" s="43">
        <v>44910</v>
      </c>
      <c r="F637" t="s">
        <v>61</v>
      </c>
      <c r="G637" t="s">
        <v>4003</v>
      </c>
      <c r="H637" t="s">
        <v>4004</v>
      </c>
      <c r="I637" t="s">
        <v>4005</v>
      </c>
      <c r="J637" t="s">
        <v>223</v>
      </c>
      <c r="K637" t="s">
        <v>3977</v>
      </c>
      <c r="L637" s="25" t="s">
        <v>215</v>
      </c>
      <c r="M637" s="178">
        <v>0.1</v>
      </c>
      <c r="N637" s="178">
        <v>0.2</v>
      </c>
      <c r="O637">
        <v>2791</v>
      </c>
      <c r="P637" t="s">
        <v>78</v>
      </c>
      <c r="Q637" t="s">
        <v>64</v>
      </c>
    </row>
    <row r="638" spans="1:17" x14ac:dyDescent="0.35">
      <c r="A638" s="147" t="s">
        <v>4006</v>
      </c>
      <c r="B638" s="34" t="s">
        <v>4007</v>
      </c>
      <c r="C638" s="34" t="s">
        <v>3823</v>
      </c>
      <c r="D638" s="146">
        <v>44883</v>
      </c>
      <c r="E638" s="146">
        <v>44910</v>
      </c>
      <c r="F638" s="34" t="s">
        <v>10</v>
      </c>
      <c r="G638" s="34" t="s">
        <v>4008</v>
      </c>
      <c r="H638" s="34" t="s">
        <v>4009</v>
      </c>
      <c r="I638" s="34" t="s">
        <v>4010</v>
      </c>
      <c r="J638" s="34" t="s">
        <v>223</v>
      </c>
      <c r="K638" s="34" t="s">
        <v>3977</v>
      </c>
      <c r="L638" s="34" t="s">
        <v>215</v>
      </c>
      <c r="M638" s="273">
        <v>0.1</v>
      </c>
      <c r="N638" s="273">
        <v>0.2</v>
      </c>
      <c r="O638">
        <v>2785</v>
      </c>
      <c r="P638" t="s">
        <v>34</v>
      </c>
      <c r="Q638" t="s">
        <v>64</v>
      </c>
    </row>
    <row r="639" spans="1:17" x14ac:dyDescent="0.35">
      <c r="A639" s="147" t="s">
        <v>4011</v>
      </c>
      <c r="B639" s="34" t="s">
        <v>4012</v>
      </c>
      <c r="C639" s="34" t="s">
        <v>3872</v>
      </c>
      <c r="D639" s="146">
        <v>44895</v>
      </c>
      <c r="E639" s="146">
        <v>44910</v>
      </c>
      <c r="F639" s="34" t="s">
        <v>10</v>
      </c>
      <c r="G639" s="34" t="s">
        <v>288</v>
      </c>
      <c r="H639" s="34" t="s">
        <v>42</v>
      </c>
      <c r="I639" s="34" t="s">
        <v>4013</v>
      </c>
      <c r="J639" s="34" t="s">
        <v>223</v>
      </c>
      <c r="K639" s="34" t="s">
        <v>3977</v>
      </c>
      <c r="L639" s="34" t="s">
        <v>215</v>
      </c>
      <c r="M639" s="273">
        <v>8</v>
      </c>
      <c r="N639" s="273">
        <v>8</v>
      </c>
      <c r="O639">
        <v>2785</v>
      </c>
      <c r="P639" t="s">
        <v>22</v>
      </c>
      <c r="Q639" t="s">
        <v>43</v>
      </c>
    </row>
    <row r="640" spans="1:17" x14ac:dyDescent="0.35">
      <c r="A640" s="147" t="s">
        <v>4014</v>
      </c>
      <c r="B640" s="34" t="s">
        <v>4015</v>
      </c>
      <c r="C640" s="34" t="s">
        <v>3872</v>
      </c>
      <c r="D640" s="146">
        <v>44895</v>
      </c>
      <c r="E640" s="146">
        <v>44910</v>
      </c>
      <c r="F640" s="34" t="s">
        <v>10</v>
      </c>
      <c r="G640" s="34" t="s">
        <v>288</v>
      </c>
      <c r="H640" s="34" t="s">
        <v>42</v>
      </c>
      <c r="I640" s="34" t="s">
        <v>4016</v>
      </c>
      <c r="J640" s="34" t="s">
        <v>223</v>
      </c>
      <c r="K640" s="34" t="s">
        <v>3977</v>
      </c>
      <c r="L640" s="34" t="s">
        <v>215</v>
      </c>
      <c r="M640" s="273">
        <v>6</v>
      </c>
      <c r="N640" s="273">
        <v>6</v>
      </c>
      <c r="O640">
        <v>2785</v>
      </c>
      <c r="P640" t="s">
        <v>22</v>
      </c>
      <c r="Q640" t="s">
        <v>43</v>
      </c>
    </row>
    <row r="641" spans="1:17" x14ac:dyDescent="0.35">
      <c r="A641" s="147" t="s">
        <v>4017</v>
      </c>
      <c r="B641" s="34" t="s">
        <v>4018</v>
      </c>
      <c r="C641" s="34" t="s">
        <v>3823</v>
      </c>
      <c r="D641" s="146">
        <v>44895</v>
      </c>
      <c r="E641" s="146">
        <v>44910</v>
      </c>
      <c r="F641" s="34" t="s">
        <v>10</v>
      </c>
      <c r="G641" s="34" t="s">
        <v>288</v>
      </c>
      <c r="H641" s="34" t="s">
        <v>42</v>
      </c>
      <c r="I641" s="34" t="s">
        <v>4019</v>
      </c>
      <c r="J641" s="34" t="s">
        <v>223</v>
      </c>
      <c r="K641" s="34" t="s">
        <v>3977</v>
      </c>
      <c r="L641" s="34" t="s">
        <v>215</v>
      </c>
      <c r="M641" s="273">
        <v>0</v>
      </c>
      <c r="N641" s="273">
        <v>6</v>
      </c>
      <c r="O641">
        <v>2785</v>
      </c>
      <c r="P641" t="s">
        <v>22</v>
      </c>
      <c r="Q641" t="s">
        <v>43</v>
      </c>
    </row>
    <row r="642" spans="1:17" x14ac:dyDescent="0.35">
      <c r="A642" s="147" t="s">
        <v>4020</v>
      </c>
      <c r="B642" s="34" t="s">
        <v>4021</v>
      </c>
      <c r="C642" s="34" t="s">
        <v>3823</v>
      </c>
      <c r="D642" s="146">
        <v>44895</v>
      </c>
      <c r="E642" s="146">
        <v>44910</v>
      </c>
      <c r="F642" s="34" t="s">
        <v>61</v>
      </c>
      <c r="G642" s="34" t="s">
        <v>288</v>
      </c>
      <c r="H642" s="34" t="s">
        <v>128</v>
      </c>
      <c r="I642" s="34" t="s">
        <v>4022</v>
      </c>
      <c r="J642" s="34" t="s">
        <v>223</v>
      </c>
      <c r="K642" s="34" t="s">
        <v>3977</v>
      </c>
      <c r="L642" s="34" t="s">
        <v>215</v>
      </c>
      <c r="M642" s="273">
        <v>4</v>
      </c>
      <c r="N642" s="273">
        <v>4</v>
      </c>
      <c r="O642">
        <v>3195</v>
      </c>
      <c r="P642" t="s">
        <v>85</v>
      </c>
      <c r="Q642" t="s">
        <v>43</v>
      </c>
    </row>
    <row r="643" spans="1:17" x14ac:dyDescent="0.35">
      <c r="A643" s="147" t="s">
        <v>4023</v>
      </c>
      <c r="B643" s="34" t="s">
        <v>4024</v>
      </c>
      <c r="C643" s="34" t="s">
        <v>3823</v>
      </c>
      <c r="D643" s="146">
        <v>44895</v>
      </c>
      <c r="E643" s="146">
        <v>44910</v>
      </c>
      <c r="F643" s="34" t="s">
        <v>10</v>
      </c>
      <c r="G643" s="34" t="s">
        <v>288</v>
      </c>
      <c r="H643" s="34" t="s">
        <v>128</v>
      </c>
      <c r="I643" s="34" t="s">
        <v>4025</v>
      </c>
      <c r="J643" s="34" t="s">
        <v>223</v>
      </c>
      <c r="K643" s="34" t="s">
        <v>3977</v>
      </c>
      <c r="L643" s="34" t="s">
        <v>215</v>
      </c>
      <c r="M643" s="273">
        <v>6</v>
      </c>
      <c r="N643" s="273">
        <v>6</v>
      </c>
      <c r="O643">
        <v>2783</v>
      </c>
      <c r="P643" t="s">
        <v>22</v>
      </c>
      <c r="Q643" t="s">
        <v>43</v>
      </c>
    </row>
    <row r="644" spans="1:17" x14ac:dyDescent="0.35">
      <c r="A644" s="147" t="s">
        <v>4026</v>
      </c>
      <c r="B644" s="34" t="s">
        <v>4027</v>
      </c>
      <c r="C644" s="34" t="s">
        <v>3872</v>
      </c>
      <c r="D644" s="146">
        <v>44895</v>
      </c>
      <c r="E644" s="146">
        <v>44910</v>
      </c>
      <c r="F644" s="34" t="s">
        <v>61</v>
      </c>
      <c r="G644" s="34" t="s">
        <v>288</v>
      </c>
      <c r="H644" s="34" t="s">
        <v>138</v>
      </c>
      <c r="I644" s="34" t="s">
        <v>4028</v>
      </c>
      <c r="J644" s="34" t="s">
        <v>223</v>
      </c>
      <c r="K644" s="34" t="s">
        <v>3977</v>
      </c>
      <c r="L644" s="34" t="s">
        <v>215</v>
      </c>
      <c r="M644" s="273">
        <v>6</v>
      </c>
      <c r="N644" s="273">
        <v>6</v>
      </c>
      <c r="O644">
        <v>3195</v>
      </c>
      <c r="P644" t="s">
        <v>85</v>
      </c>
      <c r="Q644" t="s">
        <v>43</v>
      </c>
    </row>
    <row r="645" spans="1:17" x14ac:dyDescent="0.35">
      <c r="A645" s="147" t="s">
        <v>4029</v>
      </c>
      <c r="B645" s="34" t="s">
        <v>4030</v>
      </c>
      <c r="C645" s="34" t="s">
        <v>3872</v>
      </c>
      <c r="D645" s="146">
        <v>44895</v>
      </c>
      <c r="E645" s="146">
        <v>44910</v>
      </c>
      <c r="F645" s="34" t="s">
        <v>61</v>
      </c>
      <c r="G645" s="34" t="s">
        <v>288</v>
      </c>
      <c r="H645" s="34" t="s">
        <v>138</v>
      </c>
      <c r="I645" s="34" t="s">
        <v>4031</v>
      </c>
      <c r="J645" s="34" t="s">
        <v>223</v>
      </c>
      <c r="K645" s="34" t="s">
        <v>3977</v>
      </c>
      <c r="L645" s="34" t="s">
        <v>215</v>
      </c>
      <c r="M645" s="273">
        <v>6</v>
      </c>
      <c r="N645" s="273">
        <v>6</v>
      </c>
      <c r="O645">
        <v>3195</v>
      </c>
      <c r="P645" t="s">
        <v>85</v>
      </c>
      <c r="Q645" t="s">
        <v>43</v>
      </c>
    </row>
    <row r="646" spans="1:17" x14ac:dyDescent="0.35">
      <c r="A646" s="147" t="s">
        <v>4032</v>
      </c>
      <c r="B646" s="34" t="s">
        <v>4033</v>
      </c>
      <c r="C646" s="34" t="s">
        <v>3823</v>
      </c>
      <c r="D646" s="146">
        <v>44901</v>
      </c>
      <c r="E646" s="146">
        <v>44910</v>
      </c>
      <c r="F646" s="34" t="s">
        <v>10</v>
      </c>
      <c r="G646" s="34" t="s">
        <v>4034</v>
      </c>
      <c r="H646" s="34" t="s">
        <v>4035</v>
      </c>
      <c r="I646" s="34" t="s">
        <v>4036</v>
      </c>
      <c r="J646" s="34" t="s">
        <v>223</v>
      </c>
      <c r="K646" s="34" t="s">
        <v>3977</v>
      </c>
      <c r="L646" s="34" t="s">
        <v>215</v>
      </c>
      <c r="M646" s="273">
        <v>3</v>
      </c>
      <c r="N646" s="273">
        <v>3</v>
      </c>
      <c r="O646">
        <v>2785</v>
      </c>
      <c r="P646" t="s">
        <v>22</v>
      </c>
      <c r="Q646" t="s">
        <v>43</v>
      </c>
    </row>
    <row r="647" spans="1:17" x14ac:dyDescent="0.35">
      <c r="A647" s="147" t="s">
        <v>4037</v>
      </c>
      <c r="B647" s="34" t="s">
        <v>4038</v>
      </c>
      <c r="C647" s="34" t="s">
        <v>3823</v>
      </c>
      <c r="D647" s="146">
        <v>44874</v>
      </c>
      <c r="E647" s="146">
        <v>44910</v>
      </c>
      <c r="F647" s="34" t="s">
        <v>10</v>
      </c>
      <c r="G647" s="34" t="s">
        <v>288</v>
      </c>
      <c r="H647" s="34" t="s">
        <v>651</v>
      </c>
      <c r="I647" s="34" t="s">
        <v>4039</v>
      </c>
      <c r="J647" s="34" t="s">
        <v>223</v>
      </c>
      <c r="K647" s="34" t="s">
        <v>3977</v>
      </c>
      <c r="L647" s="34" t="s">
        <v>215</v>
      </c>
      <c r="M647" s="273">
        <v>6</v>
      </c>
      <c r="N647" s="273">
        <v>6</v>
      </c>
      <c r="O647">
        <v>2783</v>
      </c>
      <c r="P647" t="s">
        <v>22</v>
      </c>
      <c r="Q647" t="s">
        <v>43</v>
      </c>
    </row>
    <row r="648" spans="1:17" x14ac:dyDescent="0.35">
      <c r="A648" s="147" t="s">
        <v>4040</v>
      </c>
      <c r="B648" s="34" t="s">
        <v>4041</v>
      </c>
      <c r="C648" s="34" t="s">
        <v>3823</v>
      </c>
      <c r="D648" s="146">
        <v>44895</v>
      </c>
      <c r="E648" s="146">
        <v>44910</v>
      </c>
      <c r="F648" s="34" t="s">
        <v>61</v>
      </c>
      <c r="G648" s="34" t="s">
        <v>288</v>
      </c>
      <c r="H648" s="34" t="s">
        <v>80</v>
      </c>
      <c r="I648" s="34" t="s">
        <v>4042</v>
      </c>
      <c r="J648" s="34" t="s">
        <v>223</v>
      </c>
      <c r="K648" s="34" t="s">
        <v>3977</v>
      </c>
      <c r="L648" s="34" t="s">
        <v>215</v>
      </c>
      <c r="M648" s="273">
        <v>3</v>
      </c>
      <c r="N648" s="273">
        <v>3</v>
      </c>
      <c r="O648">
        <v>2790</v>
      </c>
      <c r="P648" t="s">
        <v>60</v>
      </c>
      <c r="Q648" t="s">
        <v>81</v>
      </c>
    </row>
    <row r="649" spans="1:17" ht="22" customHeight="1" x14ac:dyDescent="0.35">
      <c r="A649" s="147" t="s">
        <v>4043</v>
      </c>
      <c r="B649" s="34" t="s">
        <v>4044</v>
      </c>
      <c r="C649" s="34" t="s">
        <v>3823</v>
      </c>
      <c r="D649" s="146">
        <v>44895</v>
      </c>
      <c r="E649" s="146">
        <v>44910</v>
      </c>
      <c r="F649" s="34" t="s">
        <v>10</v>
      </c>
      <c r="G649" s="34" t="s">
        <v>288</v>
      </c>
      <c r="H649" s="34" t="s">
        <v>80</v>
      </c>
      <c r="I649" s="34" t="s">
        <v>4045</v>
      </c>
      <c r="J649" s="34" t="s">
        <v>223</v>
      </c>
      <c r="K649" s="34" t="s">
        <v>3977</v>
      </c>
      <c r="L649" s="34" t="s">
        <v>215</v>
      </c>
      <c r="M649" s="273">
        <v>6</v>
      </c>
      <c r="N649" s="273">
        <v>6</v>
      </c>
      <c r="O649">
        <v>3070</v>
      </c>
      <c r="P649" t="s">
        <v>40</v>
      </c>
      <c r="Q649" t="s">
        <v>81</v>
      </c>
    </row>
    <row r="650" spans="1:17" ht="32.5" customHeight="1" x14ac:dyDescent="0.35">
      <c r="A650" s="147" t="s">
        <v>4046</v>
      </c>
      <c r="B650" s="34" t="s">
        <v>4047</v>
      </c>
      <c r="C650" s="34" t="s">
        <v>3872</v>
      </c>
      <c r="D650" s="146">
        <v>44896</v>
      </c>
      <c r="E650" s="146">
        <v>44910</v>
      </c>
      <c r="F650" s="34" t="s">
        <v>92</v>
      </c>
      <c r="G650" s="34" t="s">
        <v>4048</v>
      </c>
      <c r="H650" s="34" t="s">
        <v>1288</v>
      </c>
      <c r="I650" s="34" t="s">
        <v>4049</v>
      </c>
      <c r="J650" s="34" t="s">
        <v>223</v>
      </c>
      <c r="K650" s="34" t="s">
        <v>3977</v>
      </c>
      <c r="L650" s="34" t="s">
        <v>215</v>
      </c>
      <c r="M650" s="273">
        <v>1.5</v>
      </c>
      <c r="N650" s="273">
        <v>3</v>
      </c>
      <c r="O650">
        <v>3346</v>
      </c>
      <c r="P650" t="s">
        <v>110</v>
      </c>
      <c r="Q650" t="s">
        <v>81</v>
      </c>
    </row>
    <row r="651" spans="1:17" x14ac:dyDescent="0.35">
      <c r="A651" s="147" t="s">
        <v>4050</v>
      </c>
      <c r="B651" s="34" t="s">
        <v>4051</v>
      </c>
      <c r="C651" s="34" t="s">
        <v>3823</v>
      </c>
      <c r="D651" s="146">
        <v>44903</v>
      </c>
      <c r="E651" s="146">
        <v>44910</v>
      </c>
      <c r="F651" s="34" t="s">
        <v>61</v>
      </c>
      <c r="G651" s="34" t="s">
        <v>288</v>
      </c>
      <c r="H651" s="34" t="s">
        <v>907</v>
      </c>
      <c r="I651" s="34" t="s">
        <v>3127</v>
      </c>
      <c r="J651" s="34" t="s">
        <v>223</v>
      </c>
      <c r="K651" s="34" t="s">
        <v>3977</v>
      </c>
      <c r="L651" s="34" t="s">
        <v>215</v>
      </c>
      <c r="M651" s="273">
        <v>4</v>
      </c>
      <c r="N651" s="273">
        <v>4</v>
      </c>
      <c r="O651">
        <v>2790</v>
      </c>
      <c r="P651" t="s">
        <v>60</v>
      </c>
      <c r="Q651" t="s">
        <v>81</v>
      </c>
    </row>
    <row r="652" spans="1:17" x14ac:dyDescent="0.35">
      <c r="A652" s="147" t="s">
        <v>4052</v>
      </c>
      <c r="B652" s="34" t="s">
        <v>4053</v>
      </c>
      <c r="C652" s="34" t="s">
        <v>3823</v>
      </c>
      <c r="D652" s="146">
        <v>44895</v>
      </c>
      <c r="E652" s="146">
        <v>44910</v>
      </c>
      <c r="F652" s="34" t="s">
        <v>10</v>
      </c>
      <c r="G652" s="34" t="s">
        <v>288</v>
      </c>
      <c r="H652" s="34" t="s">
        <v>186</v>
      </c>
      <c r="I652" s="34" t="s">
        <v>4054</v>
      </c>
      <c r="J652" s="34" t="s">
        <v>223</v>
      </c>
      <c r="K652" s="34" t="s">
        <v>3977</v>
      </c>
      <c r="L652" s="34" t="s">
        <v>215</v>
      </c>
      <c r="M652" s="273">
        <v>4</v>
      </c>
      <c r="N652" s="273">
        <v>8</v>
      </c>
      <c r="O652">
        <v>2784</v>
      </c>
      <c r="P652" t="s">
        <v>40</v>
      </c>
      <c r="Q652" t="s">
        <v>81</v>
      </c>
    </row>
    <row r="653" spans="1:17" x14ac:dyDescent="0.35">
      <c r="A653" s="147" t="s">
        <v>4055</v>
      </c>
      <c r="B653" s="34" t="s">
        <v>4056</v>
      </c>
      <c r="C653" s="34" t="s">
        <v>3823</v>
      </c>
      <c r="D653" s="146">
        <v>44895</v>
      </c>
      <c r="E653" s="146">
        <v>44910</v>
      </c>
      <c r="F653" s="34" t="s">
        <v>10</v>
      </c>
      <c r="G653" s="34" t="s">
        <v>288</v>
      </c>
      <c r="H653" s="34" t="s">
        <v>24</v>
      </c>
      <c r="I653" s="34" t="s">
        <v>4057</v>
      </c>
      <c r="J653" s="34" t="s">
        <v>223</v>
      </c>
      <c r="K653" s="34" t="s">
        <v>3977</v>
      </c>
      <c r="L653" s="34" t="s">
        <v>215</v>
      </c>
      <c r="M653" s="273">
        <v>0</v>
      </c>
      <c r="N653" s="273">
        <v>3</v>
      </c>
      <c r="O653">
        <v>2781</v>
      </c>
      <c r="P653" t="s">
        <v>9</v>
      </c>
      <c r="Q653" t="s">
        <v>25</v>
      </c>
    </row>
    <row r="654" spans="1:17" ht="29.15" customHeight="1" x14ac:dyDescent="0.35">
      <c r="A654" s="147" t="s">
        <v>4058</v>
      </c>
      <c r="B654" s="34" t="s">
        <v>4059</v>
      </c>
      <c r="C654" s="34" t="s">
        <v>3872</v>
      </c>
      <c r="D654" s="146">
        <v>44901</v>
      </c>
      <c r="E654" s="146">
        <v>44910</v>
      </c>
      <c r="F654" s="34" t="s">
        <v>10</v>
      </c>
      <c r="G654" s="34" t="s">
        <v>4060</v>
      </c>
      <c r="H654" s="34" t="s">
        <v>2496</v>
      </c>
      <c r="I654" s="34" t="s">
        <v>1395</v>
      </c>
      <c r="J654" s="34" t="s">
        <v>223</v>
      </c>
      <c r="K654" s="34" t="s">
        <v>3977</v>
      </c>
      <c r="L654" s="34" t="s">
        <v>215</v>
      </c>
      <c r="M654" s="273">
        <v>2</v>
      </c>
      <c r="N654" s="273">
        <v>2</v>
      </c>
      <c r="O654">
        <v>2782</v>
      </c>
      <c r="P654" t="s">
        <v>16</v>
      </c>
      <c r="Q654" t="s">
        <v>31</v>
      </c>
    </row>
    <row r="655" spans="1:17" x14ac:dyDescent="0.35">
      <c r="A655" s="147" t="s">
        <v>4061</v>
      </c>
      <c r="B655" s="34" t="s">
        <v>4062</v>
      </c>
      <c r="C655" s="34" t="s">
        <v>3872</v>
      </c>
      <c r="D655" s="146">
        <v>44901</v>
      </c>
      <c r="E655" s="146">
        <v>44910</v>
      </c>
      <c r="F655" s="34" t="s">
        <v>61</v>
      </c>
      <c r="G655" s="34" t="s">
        <v>4063</v>
      </c>
      <c r="H655" s="34" t="s">
        <v>2496</v>
      </c>
      <c r="I655" s="34" t="s">
        <v>4064</v>
      </c>
      <c r="J655" s="34" t="s">
        <v>223</v>
      </c>
      <c r="K655" s="34" t="s">
        <v>3977</v>
      </c>
      <c r="L655" s="34" t="s">
        <v>215</v>
      </c>
      <c r="M655" s="273">
        <v>6</v>
      </c>
      <c r="N655" s="273">
        <v>6</v>
      </c>
      <c r="O655">
        <v>2791</v>
      </c>
      <c r="P655" t="s">
        <v>78</v>
      </c>
      <c r="Q655" t="s">
        <v>31</v>
      </c>
    </row>
    <row r="656" spans="1:17" x14ac:dyDescent="0.35">
      <c r="A656" s="147" t="s">
        <v>4065</v>
      </c>
      <c r="B656" s="34" t="s">
        <v>4066</v>
      </c>
      <c r="C656" s="34" t="s">
        <v>3872</v>
      </c>
      <c r="D656" s="146">
        <v>44901</v>
      </c>
      <c r="E656" s="146">
        <v>44910</v>
      </c>
      <c r="F656" s="34" t="s">
        <v>10</v>
      </c>
      <c r="G656" s="34" t="s">
        <v>4067</v>
      </c>
      <c r="H656" s="34" t="s">
        <v>3032</v>
      </c>
      <c r="I656" s="34" t="s">
        <v>1395</v>
      </c>
      <c r="J656" s="34" t="s">
        <v>223</v>
      </c>
      <c r="K656" s="34" t="s">
        <v>3977</v>
      </c>
      <c r="L656" s="34" t="s">
        <v>215</v>
      </c>
      <c r="M656" s="273">
        <v>2</v>
      </c>
      <c r="N656" s="273">
        <v>2</v>
      </c>
      <c r="O656">
        <v>2782</v>
      </c>
      <c r="P656" t="s">
        <v>16</v>
      </c>
      <c r="Q656" t="s">
        <v>31</v>
      </c>
    </row>
    <row r="657" spans="1:17" x14ac:dyDescent="0.35">
      <c r="A657" s="147" t="s">
        <v>4068</v>
      </c>
      <c r="B657" s="34" t="s">
        <v>4069</v>
      </c>
      <c r="C657" s="34" t="s">
        <v>3872</v>
      </c>
      <c r="D657" s="146">
        <v>44901</v>
      </c>
      <c r="E657" s="146">
        <v>44910</v>
      </c>
      <c r="F657" s="34" t="s">
        <v>61</v>
      </c>
      <c r="G657" s="34" t="s">
        <v>4070</v>
      </c>
      <c r="H657" s="34" t="s">
        <v>3032</v>
      </c>
      <c r="I657" s="34" t="s">
        <v>4064</v>
      </c>
      <c r="J657" s="34" t="s">
        <v>223</v>
      </c>
      <c r="K657" s="34" t="s">
        <v>3977</v>
      </c>
      <c r="L657" s="34" t="s">
        <v>215</v>
      </c>
      <c r="M657" s="273">
        <v>6</v>
      </c>
      <c r="N657" s="273">
        <v>6</v>
      </c>
      <c r="O657">
        <v>2791</v>
      </c>
      <c r="P657" t="s">
        <v>78</v>
      </c>
      <c r="Q657" t="s">
        <v>31</v>
      </c>
    </row>
    <row r="658" spans="1:17" x14ac:dyDescent="0.35">
      <c r="A658" s="147" t="s">
        <v>4071</v>
      </c>
      <c r="B658" s="34" t="s">
        <v>4072</v>
      </c>
      <c r="C658" s="34" t="s">
        <v>3872</v>
      </c>
      <c r="D658" s="146">
        <v>44901</v>
      </c>
      <c r="E658" s="146">
        <v>44910</v>
      </c>
      <c r="F658" s="34" t="s">
        <v>61</v>
      </c>
      <c r="G658" s="34" t="s">
        <v>4073</v>
      </c>
      <c r="H658" s="34" t="s">
        <v>280</v>
      </c>
      <c r="I658" s="34" t="s">
        <v>4074</v>
      </c>
      <c r="J658" s="34" t="s">
        <v>223</v>
      </c>
      <c r="K658" s="34" t="s">
        <v>3977</v>
      </c>
      <c r="L658" s="34" t="s">
        <v>215</v>
      </c>
      <c r="M658" s="273">
        <v>6</v>
      </c>
      <c r="N658" s="273">
        <v>6</v>
      </c>
      <c r="O658">
        <v>2791</v>
      </c>
      <c r="P658" t="s">
        <v>78</v>
      </c>
      <c r="Q658" t="s">
        <v>31</v>
      </c>
    </row>
    <row r="659" spans="1:17" x14ac:dyDescent="0.35">
      <c r="A659" s="147" t="s">
        <v>4075</v>
      </c>
      <c r="B659" s="34" t="s">
        <v>4076</v>
      </c>
      <c r="C659" s="34" t="s">
        <v>3872</v>
      </c>
      <c r="D659" s="146">
        <v>44901</v>
      </c>
      <c r="E659" s="146">
        <v>44910</v>
      </c>
      <c r="F659" s="34" t="s">
        <v>10</v>
      </c>
      <c r="G659" s="34" t="s">
        <v>4077</v>
      </c>
      <c r="H659" s="34" t="s">
        <v>280</v>
      </c>
      <c r="I659" s="34" t="s">
        <v>4078</v>
      </c>
      <c r="J659" s="34" t="s">
        <v>223</v>
      </c>
      <c r="K659" s="34" t="s">
        <v>3977</v>
      </c>
      <c r="L659" s="34" t="s">
        <v>215</v>
      </c>
      <c r="M659" s="273">
        <v>2</v>
      </c>
      <c r="N659" s="273">
        <v>2</v>
      </c>
      <c r="O659">
        <v>2782</v>
      </c>
      <c r="P659" t="s">
        <v>16</v>
      </c>
      <c r="Q659" t="s">
        <v>31</v>
      </c>
    </row>
    <row r="660" spans="1:17" x14ac:dyDescent="0.35">
      <c r="A660" s="147" t="s">
        <v>4079</v>
      </c>
      <c r="B660" s="34" t="s">
        <v>4080</v>
      </c>
      <c r="C660" s="34" t="s">
        <v>3872</v>
      </c>
      <c r="D660" s="146">
        <v>44901</v>
      </c>
      <c r="E660" s="146">
        <v>44910</v>
      </c>
      <c r="F660" s="34" t="s">
        <v>10</v>
      </c>
      <c r="G660" s="34" t="s">
        <v>4081</v>
      </c>
      <c r="H660" s="34" t="s">
        <v>280</v>
      </c>
      <c r="I660" s="34" t="s">
        <v>4078</v>
      </c>
      <c r="J660" s="34" t="s">
        <v>223</v>
      </c>
      <c r="K660" s="34" t="s">
        <v>3977</v>
      </c>
      <c r="L660" s="34" t="s">
        <v>215</v>
      </c>
      <c r="M660" s="273">
        <v>2</v>
      </c>
      <c r="N660" s="273">
        <v>2</v>
      </c>
      <c r="O660">
        <v>2782</v>
      </c>
      <c r="P660" t="s">
        <v>16</v>
      </c>
      <c r="Q660" t="s">
        <v>31</v>
      </c>
    </row>
    <row r="661" spans="1:17" x14ac:dyDescent="0.35">
      <c r="A661" s="147" t="s">
        <v>4082</v>
      </c>
      <c r="B661" s="34" t="s">
        <v>4083</v>
      </c>
      <c r="C661" s="34" t="s">
        <v>3872</v>
      </c>
      <c r="D661" s="146">
        <v>44901</v>
      </c>
      <c r="E661" s="146">
        <v>44910</v>
      </c>
      <c r="F661" s="34" t="s">
        <v>10</v>
      </c>
      <c r="G661" s="34" t="s">
        <v>4084</v>
      </c>
      <c r="H661" s="34" t="s">
        <v>490</v>
      </c>
      <c r="I661" s="34" t="s">
        <v>1395</v>
      </c>
      <c r="J661" s="34" t="s">
        <v>223</v>
      </c>
      <c r="K661" s="34" t="s">
        <v>3977</v>
      </c>
      <c r="L661" s="34" t="s">
        <v>215</v>
      </c>
      <c r="M661" s="273">
        <v>2</v>
      </c>
      <c r="N661" s="273">
        <v>2</v>
      </c>
      <c r="O661">
        <v>2782</v>
      </c>
      <c r="P661" t="s">
        <v>16</v>
      </c>
      <c r="Q661" t="s">
        <v>31</v>
      </c>
    </row>
    <row r="662" spans="1:17" x14ac:dyDescent="0.35">
      <c r="A662" s="147" t="s">
        <v>4085</v>
      </c>
      <c r="B662" s="34" t="s">
        <v>4086</v>
      </c>
      <c r="C662" s="34" t="s">
        <v>3872</v>
      </c>
      <c r="D662" s="146">
        <v>44901</v>
      </c>
      <c r="E662" s="146">
        <v>44910</v>
      </c>
      <c r="F662" s="34" t="s">
        <v>61</v>
      </c>
      <c r="G662" s="34" t="s">
        <v>4087</v>
      </c>
      <c r="H662" s="34" t="s">
        <v>490</v>
      </c>
      <c r="I662" s="34" t="s">
        <v>4064</v>
      </c>
      <c r="J662" s="34" t="s">
        <v>223</v>
      </c>
      <c r="K662" s="34" t="s">
        <v>3977</v>
      </c>
      <c r="L662" s="34" t="s">
        <v>215</v>
      </c>
      <c r="M662" s="273">
        <v>6</v>
      </c>
      <c r="N662" s="273">
        <v>6</v>
      </c>
      <c r="O662">
        <v>2791</v>
      </c>
      <c r="P662" t="s">
        <v>78</v>
      </c>
      <c r="Q662" t="s">
        <v>31</v>
      </c>
    </row>
    <row r="663" spans="1:17" x14ac:dyDescent="0.35">
      <c r="A663" s="147" t="s">
        <v>4088</v>
      </c>
      <c r="B663" s="34" t="s">
        <v>4089</v>
      </c>
      <c r="C663" s="34" t="s">
        <v>3872</v>
      </c>
      <c r="D663" s="146">
        <v>44901</v>
      </c>
      <c r="E663" s="146">
        <v>44910</v>
      </c>
      <c r="F663" s="34" t="s">
        <v>10</v>
      </c>
      <c r="G663" s="34" t="s">
        <v>4090</v>
      </c>
      <c r="H663" s="34" t="s">
        <v>490</v>
      </c>
      <c r="I663" s="34" t="s">
        <v>1395</v>
      </c>
      <c r="J663" s="34" t="s">
        <v>288</v>
      </c>
      <c r="K663" s="34" t="s">
        <v>3977</v>
      </c>
      <c r="L663" s="34" t="s">
        <v>215</v>
      </c>
      <c r="M663" s="273">
        <v>2</v>
      </c>
      <c r="N663" s="273">
        <v>2</v>
      </c>
      <c r="O663">
        <v>2782</v>
      </c>
      <c r="P663" t="s">
        <v>16</v>
      </c>
      <c r="Q663" t="s">
        <v>31</v>
      </c>
    </row>
    <row r="664" spans="1:17" x14ac:dyDescent="0.35">
      <c r="A664" s="147" t="s">
        <v>4091</v>
      </c>
      <c r="B664" s="34" t="s">
        <v>4092</v>
      </c>
      <c r="C664" s="34" t="s">
        <v>3872</v>
      </c>
      <c r="D664" s="146">
        <v>44901</v>
      </c>
      <c r="E664" s="146">
        <v>44910</v>
      </c>
      <c r="F664" s="34" t="s">
        <v>61</v>
      </c>
      <c r="G664" s="34" t="s">
        <v>4093</v>
      </c>
      <c r="H664" s="34" t="s">
        <v>490</v>
      </c>
      <c r="I664" s="34" t="s">
        <v>4064</v>
      </c>
      <c r="J664" s="34" t="s">
        <v>223</v>
      </c>
      <c r="K664" s="34" t="s">
        <v>3977</v>
      </c>
      <c r="L664" s="34" t="s">
        <v>215</v>
      </c>
      <c r="M664" s="273">
        <v>6</v>
      </c>
      <c r="N664" s="273">
        <v>6</v>
      </c>
      <c r="O664">
        <v>2790</v>
      </c>
      <c r="P664" t="s">
        <v>78</v>
      </c>
      <c r="Q664" t="s">
        <v>31</v>
      </c>
    </row>
    <row r="665" spans="1:17" x14ac:dyDescent="0.35">
      <c r="A665" s="147" t="s">
        <v>4094</v>
      </c>
      <c r="B665" s="34" t="s">
        <v>4095</v>
      </c>
      <c r="C665" s="34" t="s">
        <v>3872</v>
      </c>
      <c r="D665" s="146">
        <v>44901</v>
      </c>
      <c r="E665" s="146">
        <v>44910</v>
      </c>
      <c r="F665" s="34" t="s">
        <v>10</v>
      </c>
      <c r="G665" s="34" t="s">
        <v>4096</v>
      </c>
      <c r="H665" s="34" t="s">
        <v>490</v>
      </c>
      <c r="I665" s="34" t="s">
        <v>1395</v>
      </c>
      <c r="J665" s="34" t="s">
        <v>223</v>
      </c>
      <c r="K665" s="34" t="s">
        <v>3977</v>
      </c>
      <c r="L665" s="34" t="s">
        <v>215</v>
      </c>
      <c r="M665" s="273">
        <v>2</v>
      </c>
      <c r="N665" s="273">
        <v>2</v>
      </c>
      <c r="O665">
        <v>2782</v>
      </c>
      <c r="P665" t="s">
        <v>16</v>
      </c>
      <c r="Q665" t="s">
        <v>31</v>
      </c>
    </row>
    <row r="666" spans="1:17" x14ac:dyDescent="0.35">
      <c r="A666" s="147" t="s">
        <v>4097</v>
      </c>
      <c r="B666" s="34" t="s">
        <v>4098</v>
      </c>
      <c r="C666" s="34" t="s">
        <v>3872</v>
      </c>
      <c r="D666" s="146">
        <v>44901</v>
      </c>
      <c r="E666" s="146">
        <v>44910</v>
      </c>
      <c r="F666" s="34" t="s">
        <v>61</v>
      </c>
      <c r="G666" s="34" t="s">
        <v>4099</v>
      </c>
      <c r="H666" s="34" t="s">
        <v>490</v>
      </c>
      <c r="I666" s="34" t="s">
        <v>4064</v>
      </c>
      <c r="J666" s="34" t="s">
        <v>223</v>
      </c>
      <c r="K666" s="34" t="s">
        <v>3977</v>
      </c>
      <c r="L666" s="34" t="s">
        <v>215</v>
      </c>
      <c r="M666" s="273">
        <v>6</v>
      </c>
      <c r="N666" s="273">
        <v>6</v>
      </c>
      <c r="O666">
        <v>2790</v>
      </c>
      <c r="P666" t="s">
        <v>78</v>
      </c>
      <c r="Q666" t="s">
        <v>31</v>
      </c>
    </row>
    <row r="667" spans="1:17" x14ac:dyDescent="0.35">
      <c r="A667" s="147" t="s">
        <v>4100</v>
      </c>
      <c r="B667" s="34" t="s">
        <v>4101</v>
      </c>
      <c r="C667" s="34" t="s">
        <v>3872</v>
      </c>
      <c r="D667" s="146">
        <v>44901</v>
      </c>
      <c r="E667" s="146">
        <v>44910</v>
      </c>
      <c r="F667" s="34" t="s">
        <v>10</v>
      </c>
      <c r="G667" s="34" t="s">
        <v>4102</v>
      </c>
      <c r="H667" s="34" t="s">
        <v>1396</v>
      </c>
      <c r="I667" s="34" t="s">
        <v>1395</v>
      </c>
      <c r="J667" s="34" t="s">
        <v>223</v>
      </c>
      <c r="K667" s="34" t="s">
        <v>3977</v>
      </c>
      <c r="L667" s="34" t="s">
        <v>215</v>
      </c>
      <c r="M667" s="273">
        <v>2</v>
      </c>
      <c r="N667" s="273">
        <v>2</v>
      </c>
      <c r="O667">
        <v>2782</v>
      </c>
      <c r="P667" t="s">
        <v>16</v>
      </c>
      <c r="Q667" t="s">
        <v>31</v>
      </c>
    </row>
    <row r="668" spans="1:17" x14ac:dyDescent="0.35">
      <c r="A668" s="147" t="s">
        <v>4103</v>
      </c>
      <c r="B668" s="34" t="s">
        <v>4104</v>
      </c>
      <c r="C668" s="34" t="s">
        <v>3872</v>
      </c>
      <c r="D668" s="146">
        <v>44901</v>
      </c>
      <c r="E668" s="146">
        <v>44910</v>
      </c>
      <c r="F668" s="34" t="s">
        <v>10</v>
      </c>
      <c r="G668" s="34" t="s">
        <v>4105</v>
      </c>
      <c r="H668" s="34" t="s">
        <v>1396</v>
      </c>
      <c r="I668" s="34" t="s">
        <v>1395</v>
      </c>
      <c r="J668" s="34" t="s">
        <v>223</v>
      </c>
      <c r="K668" s="34" t="s">
        <v>3977</v>
      </c>
      <c r="L668" s="34" t="s">
        <v>215</v>
      </c>
      <c r="M668" s="273">
        <v>2</v>
      </c>
      <c r="N668" s="273">
        <v>2</v>
      </c>
      <c r="O668">
        <v>2782</v>
      </c>
      <c r="P668" t="s">
        <v>16</v>
      </c>
      <c r="Q668" t="s">
        <v>31</v>
      </c>
    </row>
    <row r="669" spans="1:17" x14ac:dyDescent="0.35">
      <c r="A669" s="147" t="s">
        <v>4106</v>
      </c>
      <c r="B669" s="34" t="s">
        <v>4107</v>
      </c>
      <c r="C669" s="34" t="s">
        <v>3872</v>
      </c>
      <c r="D669" s="146">
        <v>44901</v>
      </c>
      <c r="E669" s="146">
        <v>44910</v>
      </c>
      <c r="F669" s="34" t="s">
        <v>10</v>
      </c>
      <c r="G669" s="34" t="s">
        <v>4108</v>
      </c>
      <c r="H669" s="34" t="s">
        <v>1396</v>
      </c>
      <c r="I669" s="34" t="s">
        <v>1395</v>
      </c>
      <c r="J669" s="34" t="s">
        <v>223</v>
      </c>
      <c r="K669" s="34" t="s">
        <v>3977</v>
      </c>
      <c r="L669" s="34" t="s">
        <v>215</v>
      </c>
      <c r="M669" s="273">
        <v>2</v>
      </c>
      <c r="N669" s="273">
        <v>2</v>
      </c>
      <c r="O669">
        <v>2782</v>
      </c>
      <c r="P669" t="s">
        <v>16</v>
      </c>
      <c r="Q669" t="s">
        <v>31</v>
      </c>
    </row>
    <row r="670" spans="1:17" x14ac:dyDescent="0.35">
      <c r="A670" s="147" t="s">
        <v>4109</v>
      </c>
      <c r="B670" s="34" t="s">
        <v>4110</v>
      </c>
      <c r="C670" s="34" t="s">
        <v>3872</v>
      </c>
      <c r="D670" s="146">
        <v>44901</v>
      </c>
      <c r="E670" s="146">
        <v>44910</v>
      </c>
      <c r="F670" s="34" t="s">
        <v>10</v>
      </c>
      <c r="G670" s="34" t="s">
        <v>4111</v>
      </c>
      <c r="H670" s="34" t="s">
        <v>1396</v>
      </c>
      <c r="I670" s="34" t="s">
        <v>1395</v>
      </c>
      <c r="J670" s="34" t="s">
        <v>223</v>
      </c>
      <c r="K670" s="34" t="s">
        <v>3977</v>
      </c>
      <c r="L670" s="34" t="s">
        <v>215</v>
      </c>
      <c r="M670" s="273">
        <v>2</v>
      </c>
      <c r="N670" s="273">
        <v>2</v>
      </c>
      <c r="O670">
        <v>2782</v>
      </c>
      <c r="P670" t="s">
        <v>16</v>
      </c>
      <c r="Q670" t="s">
        <v>31</v>
      </c>
    </row>
    <row r="671" spans="1:17" x14ac:dyDescent="0.35">
      <c r="A671" s="147" t="s">
        <v>4112</v>
      </c>
      <c r="B671" s="34" t="s">
        <v>4113</v>
      </c>
      <c r="C671" s="34" t="s">
        <v>3872</v>
      </c>
      <c r="D671" s="146">
        <v>44901</v>
      </c>
      <c r="E671" s="146">
        <v>44910</v>
      </c>
      <c r="F671" s="34" t="s">
        <v>10</v>
      </c>
      <c r="G671" s="34" t="s">
        <v>4114</v>
      </c>
      <c r="H671" s="34" t="s">
        <v>1396</v>
      </c>
      <c r="I671" s="34" t="s">
        <v>1395</v>
      </c>
      <c r="J671" s="34" t="s">
        <v>223</v>
      </c>
      <c r="K671" s="34" t="s">
        <v>3977</v>
      </c>
      <c r="L671" s="34" t="s">
        <v>215</v>
      </c>
      <c r="M671" s="273">
        <v>2</v>
      </c>
      <c r="N671" s="273">
        <v>2</v>
      </c>
      <c r="O671">
        <v>2782</v>
      </c>
      <c r="P671" t="s">
        <v>16</v>
      </c>
      <c r="Q671" t="s">
        <v>31</v>
      </c>
    </row>
    <row r="672" spans="1:17" x14ac:dyDescent="0.35">
      <c r="A672" s="147" t="s">
        <v>4115</v>
      </c>
      <c r="B672" s="34" t="s">
        <v>4116</v>
      </c>
      <c r="C672" s="34" t="s">
        <v>3872</v>
      </c>
      <c r="D672" s="146">
        <v>44901</v>
      </c>
      <c r="E672" s="146">
        <v>44910</v>
      </c>
      <c r="F672" s="34" t="s">
        <v>10</v>
      </c>
      <c r="G672" s="34" t="s">
        <v>4117</v>
      </c>
      <c r="H672" s="34" t="s">
        <v>1396</v>
      </c>
      <c r="I672" s="34" t="s">
        <v>1395</v>
      </c>
      <c r="J672" s="34" t="s">
        <v>223</v>
      </c>
      <c r="K672" s="34" t="s">
        <v>3977</v>
      </c>
      <c r="L672" s="34" t="s">
        <v>215</v>
      </c>
      <c r="M672" s="273">
        <v>2</v>
      </c>
      <c r="N672" s="273">
        <v>2</v>
      </c>
      <c r="O672">
        <v>2782</v>
      </c>
      <c r="P672" t="s">
        <v>16</v>
      </c>
      <c r="Q672" t="s">
        <v>31</v>
      </c>
    </row>
    <row r="673" spans="1:17" x14ac:dyDescent="0.35">
      <c r="A673" s="147" t="s">
        <v>4118</v>
      </c>
      <c r="B673" s="34" t="s">
        <v>4119</v>
      </c>
      <c r="C673" s="34" t="s">
        <v>3872</v>
      </c>
      <c r="D673" s="146">
        <v>44901</v>
      </c>
      <c r="E673" s="146">
        <v>44910</v>
      </c>
      <c r="F673" s="34" t="s">
        <v>10</v>
      </c>
      <c r="G673" s="34" t="s">
        <v>4120</v>
      </c>
      <c r="H673" s="34" t="s">
        <v>1396</v>
      </c>
      <c r="I673" s="34" t="s">
        <v>1395</v>
      </c>
      <c r="J673" s="34" t="s">
        <v>223</v>
      </c>
      <c r="K673" s="34" t="s">
        <v>3977</v>
      </c>
      <c r="L673" s="34" t="s">
        <v>215</v>
      </c>
      <c r="M673" s="273">
        <v>2</v>
      </c>
      <c r="N673" s="273">
        <v>2</v>
      </c>
      <c r="O673">
        <v>2782</v>
      </c>
      <c r="P673" t="s">
        <v>16</v>
      </c>
      <c r="Q673" t="s">
        <v>31</v>
      </c>
    </row>
    <row r="674" spans="1:17" x14ac:dyDescent="0.35">
      <c r="A674" s="147" t="s">
        <v>4121</v>
      </c>
      <c r="B674" s="34" t="s">
        <v>4122</v>
      </c>
      <c r="C674" s="34" t="s">
        <v>3872</v>
      </c>
      <c r="D674" s="146">
        <v>44901</v>
      </c>
      <c r="E674" s="146">
        <v>44910</v>
      </c>
      <c r="F674" s="34" t="s">
        <v>10</v>
      </c>
      <c r="G674" s="34" t="s">
        <v>4123</v>
      </c>
      <c r="H674" s="34" t="s">
        <v>1396</v>
      </c>
      <c r="I674" s="34" t="s">
        <v>1395</v>
      </c>
      <c r="J674" s="34" t="s">
        <v>223</v>
      </c>
      <c r="K674" s="34" t="s">
        <v>3977</v>
      </c>
      <c r="L674" s="34" t="s">
        <v>215</v>
      </c>
      <c r="M674" s="273">
        <v>2</v>
      </c>
      <c r="N674" s="273">
        <v>2</v>
      </c>
      <c r="O674">
        <v>2782</v>
      </c>
      <c r="P674" t="s">
        <v>16</v>
      </c>
      <c r="Q674" t="s">
        <v>31</v>
      </c>
    </row>
    <row r="675" spans="1:17" x14ac:dyDescent="0.35">
      <c r="A675" s="147" t="s">
        <v>4124</v>
      </c>
      <c r="B675" s="34" t="s">
        <v>4125</v>
      </c>
      <c r="C675" s="34" t="s">
        <v>3872</v>
      </c>
      <c r="D675" s="146">
        <v>44901</v>
      </c>
      <c r="E675" s="146">
        <v>44910</v>
      </c>
      <c r="F675" s="34" t="s">
        <v>61</v>
      </c>
      <c r="G675" s="34" t="s">
        <v>4126</v>
      </c>
      <c r="H675" s="34" t="s">
        <v>1396</v>
      </c>
      <c r="I675" s="34" t="s">
        <v>1395</v>
      </c>
      <c r="J675" s="34" t="s">
        <v>223</v>
      </c>
      <c r="K675" s="34" t="s">
        <v>3977</v>
      </c>
      <c r="L675" s="34" t="s">
        <v>215</v>
      </c>
      <c r="M675" s="273">
        <v>6</v>
      </c>
      <c r="N675" s="273">
        <v>6</v>
      </c>
      <c r="O675">
        <v>2790</v>
      </c>
      <c r="P675" t="s">
        <v>78</v>
      </c>
      <c r="Q675" t="s">
        <v>31</v>
      </c>
    </row>
    <row r="676" spans="1:17" x14ac:dyDescent="0.35">
      <c r="A676" s="147" t="s">
        <v>4127</v>
      </c>
      <c r="B676" s="34" t="s">
        <v>4128</v>
      </c>
      <c r="C676" s="34" t="s">
        <v>3872</v>
      </c>
      <c r="D676" s="146">
        <v>44901</v>
      </c>
      <c r="E676" s="146">
        <v>44910</v>
      </c>
      <c r="F676" s="34" t="s">
        <v>10</v>
      </c>
      <c r="G676" s="34" t="s">
        <v>4129</v>
      </c>
      <c r="H676" s="34" t="s">
        <v>1396</v>
      </c>
      <c r="I676" s="34" t="s">
        <v>1395</v>
      </c>
      <c r="J676" s="34" t="s">
        <v>223</v>
      </c>
      <c r="K676" s="34" t="s">
        <v>3977</v>
      </c>
      <c r="L676" s="34" t="s">
        <v>215</v>
      </c>
      <c r="M676" s="273">
        <v>2</v>
      </c>
      <c r="N676" s="273">
        <v>2</v>
      </c>
      <c r="O676">
        <v>2782</v>
      </c>
      <c r="P676" t="s">
        <v>16</v>
      </c>
      <c r="Q676" t="s">
        <v>31</v>
      </c>
    </row>
    <row r="677" spans="1:17" x14ac:dyDescent="0.35">
      <c r="A677" s="147" t="s">
        <v>4130</v>
      </c>
      <c r="B677" s="34" t="s">
        <v>4131</v>
      </c>
      <c r="C677" s="34" t="s">
        <v>3872</v>
      </c>
      <c r="D677" s="146">
        <v>44901</v>
      </c>
      <c r="E677" s="146">
        <v>44910</v>
      </c>
      <c r="F677" s="34" t="s">
        <v>10</v>
      </c>
      <c r="G677" s="34" t="s">
        <v>4132</v>
      </c>
      <c r="H677" s="34" t="s">
        <v>1396</v>
      </c>
      <c r="I677" s="34" t="s">
        <v>1395</v>
      </c>
      <c r="J677" s="34" t="s">
        <v>223</v>
      </c>
      <c r="K677" s="34" t="s">
        <v>3977</v>
      </c>
      <c r="L677" s="34" t="s">
        <v>215</v>
      </c>
      <c r="M677" s="273">
        <v>2</v>
      </c>
      <c r="N677" s="273">
        <v>2</v>
      </c>
      <c r="O677">
        <v>2782</v>
      </c>
      <c r="P677" t="s">
        <v>16</v>
      </c>
      <c r="Q677" t="s">
        <v>31</v>
      </c>
    </row>
    <row r="678" spans="1:17" x14ac:dyDescent="0.35">
      <c r="A678" s="147" t="s">
        <v>4133</v>
      </c>
      <c r="B678" s="34" t="s">
        <v>4134</v>
      </c>
      <c r="C678" s="34" t="s">
        <v>3872</v>
      </c>
      <c r="D678" s="146">
        <v>44901</v>
      </c>
      <c r="E678" s="146">
        <v>44910</v>
      </c>
      <c r="F678" s="34" t="s">
        <v>10</v>
      </c>
      <c r="G678" s="34" t="s">
        <v>4135</v>
      </c>
      <c r="H678" s="34" t="s">
        <v>410</v>
      </c>
      <c r="I678" s="34" t="s">
        <v>1395</v>
      </c>
      <c r="J678" s="34" t="s">
        <v>223</v>
      </c>
      <c r="K678" s="34" t="s">
        <v>3977</v>
      </c>
      <c r="L678" s="34" t="s">
        <v>215</v>
      </c>
      <c r="M678" s="273">
        <v>2</v>
      </c>
      <c r="N678" s="273">
        <v>2</v>
      </c>
      <c r="O678">
        <v>2782</v>
      </c>
      <c r="P678" t="s">
        <v>16</v>
      </c>
      <c r="Q678" t="s">
        <v>31</v>
      </c>
    </row>
    <row r="679" spans="1:17" x14ac:dyDescent="0.35">
      <c r="A679" s="147" t="s">
        <v>4136</v>
      </c>
      <c r="B679" s="34" t="s">
        <v>4137</v>
      </c>
      <c r="C679" s="34" t="s">
        <v>3872</v>
      </c>
      <c r="D679" s="146">
        <v>44901</v>
      </c>
      <c r="E679" s="146">
        <v>44910</v>
      </c>
      <c r="F679" s="34" t="s">
        <v>10</v>
      </c>
      <c r="G679" s="34" t="s">
        <v>4138</v>
      </c>
      <c r="H679" s="34" t="s">
        <v>410</v>
      </c>
      <c r="I679" s="34" t="s">
        <v>1395</v>
      </c>
      <c r="J679" s="34" t="s">
        <v>223</v>
      </c>
      <c r="K679" s="34" t="s">
        <v>3977</v>
      </c>
      <c r="L679" s="34" t="s">
        <v>215</v>
      </c>
      <c r="M679" s="273">
        <v>2</v>
      </c>
      <c r="N679" s="273">
        <v>2</v>
      </c>
      <c r="O679">
        <v>2782</v>
      </c>
      <c r="P679" t="s">
        <v>16</v>
      </c>
      <c r="Q679" t="s">
        <v>31</v>
      </c>
    </row>
    <row r="680" spans="1:17" x14ac:dyDescent="0.35">
      <c r="A680" s="147" t="s">
        <v>4139</v>
      </c>
      <c r="B680" s="34" t="s">
        <v>4140</v>
      </c>
      <c r="C680" s="34" t="s">
        <v>3872</v>
      </c>
      <c r="D680" s="146">
        <v>44901</v>
      </c>
      <c r="E680" s="146">
        <v>44910</v>
      </c>
      <c r="F680" s="34" t="s">
        <v>10</v>
      </c>
      <c r="G680" s="34" t="s">
        <v>4141</v>
      </c>
      <c r="H680" s="34" t="s">
        <v>410</v>
      </c>
      <c r="I680" s="34" t="s">
        <v>1395</v>
      </c>
      <c r="J680" s="34" t="s">
        <v>223</v>
      </c>
      <c r="K680" s="34" t="s">
        <v>3977</v>
      </c>
      <c r="L680" s="34" t="s">
        <v>215</v>
      </c>
      <c r="M680" s="273">
        <v>2</v>
      </c>
      <c r="N680" s="273">
        <v>2</v>
      </c>
      <c r="O680">
        <v>2782</v>
      </c>
      <c r="P680" t="s">
        <v>16</v>
      </c>
      <c r="Q680" t="s">
        <v>31</v>
      </c>
    </row>
    <row r="681" spans="1:17" x14ac:dyDescent="0.35">
      <c r="A681" s="147" t="s">
        <v>4142</v>
      </c>
      <c r="B681" s="34" t="s">
        <v>4143</v>
      </c>
      <c r="C681" s="34" t="s">
        <v>3872</v>
      </c>
      <c r="D681" s="146">
        <v>44901</v>
      </c>
      <c r="E681" s="146">
        <v>44910</v>
      </c>
      <c r="F681" s="34" t="s">
        <v>10</v>
      </c>
      <c r="G681" s="34" t="s">
        <v>4144</v>
      </c>
      <c r="H681" s="34" t="s">
        <v>410</v>
      </c>
      <c r="I681" s="34" t="s">
        <v>1395</v>
      </c>
      <c r="J681" s="34" t="s">
        <v>223</v>
      </c>
      <c r="K681" s="34" t="s">
        <v>3977</v>
      </c>
      <c r="L681" s="34" t="s">
        <v>215</v>
      </c>
      <c r="M681" s="273">
        <v>2</v>
      </c>
      <c r="N681" s="273">
        <v>2</v>
      </c>
      <c r="O681">
        <v>2782</v>
      </c>
      <c r="P681" t="s">
        <v>16</v>
      </c>
      <c r="Q681" t="s">
        <v>31</v>
      </c>
    </row>
    <row r="682" spans="1:17" x14ac:dyDescent="0.35">
      <c r="A682" s="147" t="s">
        <v>4145</v>
      </c>
      <c r="B682" s="34" t="s">
        <v>4146</v>
      </c>
      <c r="C682" s="34" t="s">
        <v>3872</v>
      </c>
      <c r="D682" s="146">
        <v>44901</v>
      </c>
      <c r="E682" s="146">
        <v>44910</v>
      </c>
      <c r="F682" s="34" t="s">
        <v>10</v>
      </c>
      <c r="G682" s="34" t="s">
        <v>4147</v>
      </c>
      <c r="H682" s="34" t="s">
        <v>410</v>
      </c>
      <c r="I682" s="34" t="s">
        <v>1395</v>
      </c>
      <c r="J682" s="34" t="s">
        <v>223</v>
      </c>
      <c r="K682" s="34" t="s">
        <v>3977</v>
      </c>
      <c r="L682" s="34" t="s">
        <v>215</v>
      </c>
      <c r="M682" s="273">
        <v>2</v>
      </c>
      <c r="N682" s="273">
        <v>2</v>
      </c>
      <c r="O682">
        <v>2782</v>
      </c>
      <c r="P682" t="s">
        <v>16</v>
      </c>
      <c r="Q682" t="s">
        <v>31</v>
      </c>
    </row>
    <row r="683" spans="1:17" x14ac:dyDescent="0.35">
      <c r="A683" s="147" t="s">
        <v>4148</v>
      </c>
      <c r="B683" s="34" t="s">
        <v>4149</v>
      </c>
      <c r="C683" s="34" t="s">
        <v>3872</v>
      </c>
      <c r="D683" s="146">
        <v>44901</v>
      </c>
      <c r="E683" s="146">
        <v>44910</v>
      </c>
      <c r="F683" s="34" t="s">
        <v>61</v>
      </c>
      <c r="G683" s="34" t="s">
        <v>4150</v>
      </c>
      <c r="H683" s="34" t="s">
        <v>410</v>
      </c>
      <c r="I683" s="34" t="s">
        <v>4064</v>
      </c>
      <c r="J683" s="34" t="s">
        <v>223</v>
      </c>
      <c r="K683" s="34" t="s">
        <v>3977</v>
      </c>
      <c r="L683" s="34" t="s">
        <v>215</v>
      </c>
      <c r="M683" s="273">
        <v>6</v>
      </c>
      <c r="N683" s="273">
        <v>6</v>
      </c>
      <c r="O683">
        <v>2790</v>
      </c>
      <c r="P683" t="s">
        <v>78</v>
      </c>
      <c r="Q683" t="s">
        <v>31</v>
      </c>
    </row>
    <row r="684" spans="1:17" x14ac:dyDescent="0.35">
      <c r="A684" s="147" t="s">
        <v>4151</v>
      </c>
      <c r="B684" s="34" t="s">
        <v>4152</v>
      </c>
      <c r="C684" s="34" t="s">
        <v>3823</v>
      </c>
      <c r="D684" s="146">
        <v>44901</v>
      </c>
      <c r="E684" s="146">
        <v>44910</v>
      </c>
      <c r="F684" s="34" t="s">
        <v>10</v>
      </c>
      <c r="G684" s="34" t="s">
        <v>4153</v>
      </c>
      <c r="H684" s="34" t="s">
        <v>410</v>
      </c>
      <c r="I684" s="34" t="s">
        <v>1395</v>
      </c>
      <c r="J684" s="34" t="s">
        <v>223</v>
      </c>
      <c r="K684" s="34" t="s">
        <v>3977</v>
      </c>
      <c r="L684" s="34" t="s">
        <v>215</v>
      </c>
      <c r="M684" s="273">
        <v>2</v>
      </c>
      <c r="N684" s="273">
        <v>2</v>
      </c>
      <c r="O684">
        <v>2782</v>
      </c>
      <c r="P684" t="s">
        <v>16</v>
      </c>
      <c r="Q684" t="s">
        <v>31</v>
      </c>
    </row>
    <row r="685" spans="1:17" x14ac:dyDescent="0.35">
      <c r="A685" s="147" t="s">
        <v>4154</v>
      </c>
      <c r="B685" s="34" t="s">
        <v>4155</v>
      </c>
      <c r="C685" s="34" t="s">
        <v>3872</v>
      </c>
      <c r="D685" s="146">
        <v>44901</v>
      </c>
      <c r="E685" s="146">
        <v>44910</v>
      </c>
      <c r="F685" s="34" t="s">
        <v>10</v>
      </c>
      <c r="G685" s="34" t="s">
        <v>4156</v>
      </c>
      <c r="H685" s="34" t="s">
        <v>410</v>
      </c>
      <c r="I685" s="34" t="s">
        <v>1395</v>
      </c>
      <c r="J685" s="34" t="s">
        <v>223</v>
      </c>
      <c r="K685" s="34" t="s">
        <v>3977</v>
      </c>
      <c r="L685" s="34" t="s">
        <v>215</v>
      </c>
      <c r="M685" s="273">
        <v>2</v>
      </c>
      <c r="N685" s="273">
        <v>2</v>
      </c>
      <c r="O685">
        <v>2782</v>
      </c>
      <c r="P685" t="s">
        <v>16</v>
      </c>
      <c r="Q685" t="s">
        <v>31</v>
      </c>
    </row>
    <row r="686" spans="1:17" x14ac:dyDescent="0.35">
      <c r="A686" s="147" t="s">
        <v>4157</v>
      </c>
      <c r="B686" s="34" t="s">
        <v>4158</v>
      </c>
      <c r="C686" s="34" t="s">
        <v>3872</v>
      </c>
      <c r="D686" s="146">
        <v>44901</v>
      </c>
      <c r="E686" s="146">
        <v>44910</v>
      </c>
      <c r="F686" s="34" t="s">
        <v>61</v>
      </c>
      <c r="G686" s="34" t="s">
        <v>4159</v>
      </c>
      <c r="H686" s="34" t="s">
        <v>410</v>
      </c>
      <c r="I686" s="34" t="s">
        <v>4064</v>
      </c>
      <c r="J686" s="34" t="s">
        <v>223</v>
      </c>
      <c r="K686" s="34" t="s">
        <v>3977</v>
      </c>
      <c r="L686" s="34" t="s">
        <v>215</v>
      </c>
      <c r="M686" s="273">
        <v>6</v>
      </c>
      <c r="N686" s="273">
        <v>6</v>
      </c>
      <c r="O686">
        <v>2790</v>
      </c>
      <c r="P686" t="s">
        <v>78</v>
      </c>
      <c r="Q686" t="s">
        <v>31</v>
      </c>
    </row>
    <row r="687" spans="1:17" x14ac:dyDescent="0.35">
      <c r="A687" s="147" t="s">
        <v>4160</v>
      </c>
      <c r="B687" s="34" t="s">
        <v>4161</v>
      </c>
      <c r="C687" s="34" t="s">
        <v>3872</v>
      </c>
      <c r="D687" s="146">
        <v>44901</v>
      </c>
      <c r="E687" s="146">
        <v>44910</v>
      </c>
      <c r="F687" s="34" t="s">
        <v>10</v>
      </c>
      <c r="G687" s="34" t="s">
        <v>4162</v>
      </c>
      <c r="H687" s="34" t="s">
        <v>410</v>
      </c>
      <c r="I687" s="34" t="s">
        <v>1395</v>
      </c>
      <c r="J687" s="34" t="s">
        <v>223</v>
      </c>
      <c r="K687" s="34" t="s">
        <v>3977</v>
      </c>
      <c r="L687" s="34" t="s">
        <v>215</v>
      </c>
      <c r="M687" s="273">
        <v>2</v>
      </c>
      <c r="N687" s="273">
        <v>2</v>
      </c>
      <c r="O687">
        <v>2782</v>
      </c>
      <c r="P687" t="s">
        <v>16</v>
      </c>
      <c r="Q687" t="s">
        <v>31</v>
      </c>
    </row>
    <row r="688" spans="1:17" x14ac:dyDescent="0.35">
      <c r="A688" s="147" t="s">
        <v>4163</v>
      </c>
      <c r="B688" s="34" t="s">
        <v>4164</v>
      </c>
      <c r="C688" s="34" t="s">
        <v>3872</v>
      </c>
      <c r="D688" s="146">
        <v>44901</v>
      </c>
      <c r="E688" s="146">
        <v>44910</v>
      </c>
      <c r="F688" s="34" t="s">
        <v>61</v>
      </c>
      <c r="G688" s="34" t="s">
        <v>4165</v>
      </c>
      <c r="H688" s="34" t="s">
        <v>410</v>
      </c>
      <c r="I688" s="34" t="s">
        <v>4064</v>
      </c>
      <c r="J688" s="34" t="s">
        <v>223</v>
      </c>
      <c r="K688" s="34" t="s">
        <v>3977</v>
      </c>
      <c r="L688" s="34" t="s">
        <v>215</v>
      </c>
      <c r="M688" s="273">
        <v>6</v>
      </c>
      <c r="N688" s="273">
        <v>6</v>
      </c>
      <c r="O688">
        <v>2790</v>
      </c>
      <c r="P688" t="s">
        <v>78</v>
      </c>
      <c r="Q688" t="s">
        <v>31</v>
      </c>
    </row>
    <row r="689" spans="1:17" x14ac:dyDescent="0.35">
      <c r="A689" s="147" t="s">
        <v>4166</v>
      </c>
      <c r="B689" s="34" t="s">
        <v>4167</v>
      </c>
      <c r="C689" s="34" t="s">
        <v>3823</v>
      </c>
      <c r="D689" s="146">
        <v>44892</v>
      </c>
      <c r="E689" s="146">
        <v>44910</v>
      </c>
      <c r="F689" s="34" t="s">
        <v>10</v>
      </c>
      <c r="G689" s="34" t="s">
        <v>4034</v>
      </c>
      <c r="H689" s="34" t="s">
        <v>4035</v>
      </c>
      <c r="I689" s="34" t="s">
        <v>4168</v>
      </c>
      <c r="J689" s="34" t="s">
        <v>223</v>
      </c>
      <c r="K689" s="34" t="s">
        <v>4169</v>
      </c>
      <c r="L689" s="34" t="s">
        <v>215</v>
      </c>
      <c r="M689" s="273">
        <v>16</v>
      </c>
      <c r="N689" s="273">
        <v>8</v>
      </c>
      <c r="O689">
        <v>2783</v>
      </c>
      <c r="P689" t="s">
        <v>22</v>
      </c>
      <c r="Q689" t="s">
        <v>43</v>
      </c>
    </row>
    <row r="692" spans="1:17" ht="18.5" x14ac:dyDescent="0.45">
      <c r="A692" s="231" t="s">
        <v>3139</v>
      </c>
      <c r="B692" s="231" t="s">
        <v>3140</v>
      </c>
      <c r="C692" s="60" t="s">
        <v>3141</v>
      </c>
      <c r="D692" s="60" t="s">
        <v>3141</v>
      </c>
      <c r="E692" s="59" t="s">
        <v>3143</v>
      </c>
      <c r="F692" s="59" t="s">
        <v>3145</v>
      </c>
      <c r="G692" s="59" t="s">
        <v>3146</v>
      </c>
      <c r="H692" s="60" t="s">
        <v>3147</v>
      </c>
      <c r="I692" s="157" t="s">
        <v>3148</v>
      </c>
      <c r="J692" s="157" t="s">
        <v>3149</v>
      </c>
      <c r="K692" s="157" t="s">
        <v>3150</v>
      </c>
      <c r="L692" s="230" t="s">
        <v>3151</v>
      </c>
    </row>
    <row r="693" spans="1:17" ht="15.5" x14ac:dyDescent="0.35">
      <c r="A693" s="147" t="s">
        <v>4170</v>
      </c>
      <c r="B693" s="146">
        <v>44908</v>
      </c>
      <c r="C693" s="34" t="s">
        <v>4171</v>
      </c>
      <c r="D693" s="34" t="s">
        <v>2645</v>
      </c>
      <c r="E693" s="34" t="s">
        <v>10</v>
      </c>
      <c r="F693" s="34" t="s">
        <v>233</v>
      </c>
      <c r="G693" s="34" t="s">
        <v>374</v>
      </c>
      <c r="H693" s="139" t="e">
        <f>VLOOKUP(#REF!,#REF!,2,1)</f>
        <v>#REF!</v>
      </c>
      <c r="I693" s="63"/>
      <c r="J693" s="10" t="e">
        <f>VLOOKUP(I693,'Reference_data '!$A$2:$B$17,2,0)</f>
        <v>#N/A</v>
      </c>
      <c r="K693" s="10" t="e">
        <f>VLOOKUP(I693,'Reference_data '!$A$2:$C$18,3,0)</f>
        <v>#N/A</v>
      </c>
      <c r="L693" s="134">
        <v>44910</v>
      </c>
    </row>
    <row r="696" spans="1:17" ht="18.5" x14ac:dyDescent="0.45">
      <c r="A696" s="231" t="s">
        <v>3139</v>
      </c>
      <c r="B696" s="231" t="s">
        <v>3140</v>
      </c>
      <c r="C696" s="60" t="s">
        <v>3141</v>
      </c>
      <c r="D696" s="60" t="s">
        <v>3141</v>
      </c>
      <c r="E696" s="59" t="s">
        <v>3143</v>
      </c>
      <c r="F696" s="59" t="s">
        <v>3145</v>
      </c>
      <c r="G696" s="59" t="s">
        <v>3146</v>
      </c>
      <c r="H696" s="60" t="s">
        <v>3147</v>
      </c>
      <c r="I696" s="157" t="s">
        <v>3148</v>
      </c>
      <c r="J696" s="157" t="s">
        <v>3149</v>
      </c>
      <c r="K696" s="157" t="s">
        <v>3150</v>
      </c>
      <c r="L696" s="230" t="s">
        <v>3151</v>
      </c>
    </row>
    <row r="697" spans="1:17" ht="15.5" x14ac:dyDescent="0.35">
      <c r="A697" s="147" t="s">
        <v>4172</v>
      </c>
      <c r="B697" s="146">
        <v>44908</v>
      </c>
      <c r="C697" s="34" t="s">
        <v>1360</v>
      </c>
      <c r="D697" s="34" t="s">
        <v>1361</v>
      </c>
      <c r="E697" s="34" t="s">
        <v>92</v>
      </c>
      <c r="F697" s="34" t="s">
        <v>468</v>
      </c>
      <c r="G697" s="34" t="s">
        <v>374</v>
      </c>
      <c r="H697" s="139" t="s">
        <v>55</v>
      </c>
      <c r="I697" s="63"/>
      <c r="J697" s="10" t="e">
        <v>#N/A</v>
      </c>
      <c r="K697" s="10" t="e">
        <v>#N/A</v>
      </c>
      <c r="L697" s="134">
        <v>44911</v>
      </c>
    </row>
    <row r="698" spans="1:17" ht="15.5" x14ac:dyDescent="0.35">
      <c r="A698" s="147" t="s">
        <v>4173</v>
      </c>
      <c r="B698" s="146">
        <v>44909</v>
      </c>
      <c r="C698" s="34" t="s">
        <v>2729</v>
      </c>
      <c r="D698" s="34" t="s">
        <v>2730</v>
      </c>
      <c r="E698" s="34" t="s">
        <v>10</v>
      </c>
      <c r="F698" s="34" t="s">
        <v>287</v>
      </c>
      <c r="G698" s="34" t="s">
        <v>256</v>
      </c>
      <c r="H698" s="139" t="s">
        <v>43</v>
      </c>
      <c r="I698" s="63">
        <v>2783</v>
      </c>
      <c r="J698" s="10" t="s">
        <v>22</v>
      </c>
      <c r="K698" s="10" t="s">
        <v>10</v>
      </c>
      <c r="L698" s="134">
        <v>44911</v>
      </c>
    </row>
    <row r="699" spans="1:17" ht="15.5" x14ac:dyDescent="0.35">
      <c r="A699" s="147" t="s">
        <v>4174</v>
      </c>
      <c r="B699" s="146">
        <v>44909</v>
      </c>
      <c r="C699" s="34" t="s">
        <v>4175</v>
      </c>
      <c r="D699" s="34" t="s">
        <v>1347</v>
      </c>
      <c r="E699" s="34" t="s">
        <v>92</v>
      </c>
      <c r="F699" s="34" t="s">
        <v>468</v>
      </c>
      <c r="G699" s="34" t="s">
        <v>374</v>
      </c>
      <c r="H699" s="139" t="s">
        <v>55</v>
      </c>
      <c r="I699" s="63"/>
      <c r="J699" s="10" t="e">
        <v>#N/A</v>
      </c>
      <c r="K699" s="10" t="e">
        <v>#N/A</v>
      </c>
      <c r="L699" s="134">
        <v>44911</v>
      </c>
    </row>
    <row r="702" spans="1:17" x14ac:dyDescent="0.35">
      <c r="A702" s="177" t="s">
        <v>3852</v>
      </c>
      <c r="B702" s="177" t="s">
        <v>3853</v>
      </c>
      <c r="C702" s="177" t="s">
        <v>3854</v>
      </c>
      <c r="D702" s="103" t="s">
        <v>3855</v>
      </c>
      <c r="E702" s="177" t="s">
        <v>3856</v>
      </c>
      <c r="F702" s="177" t="s">
        <v>3143</v>
      </c>
      <c r="G702" s="177" t="s">
        <v>3857</v>
      </c>
      <c r="H702" s="177" t="s">
        <v>3858</v>
      </c>
      <c r="I702" s="177" t="s">
        <v>3141</v>
      </c>
      <c r="J702" s="177" t="s">
        <v>3144</v>
      </c>
      <c r="K702" s="177" t="s">
        <v>3859</v>
      </c>
      <c r="L702" s="62" t="s">
        <v>3860</v>
      </c>
      <c r="M702" s="177" t="s">
        <v>3861</v>
      </c>
      <c r="N702" s="177" t="s">
        <v>3862</v>
      </c>
      <c r="O702" s="51" t="s">
        <v>3863</v>
      </c>
      <c r="P702" s="51" t="s">
        <v>3864</v>
      </c>
      <c r="Q702" s="51" t="s">
        <v>5</v>
      </c>
    </row>
    <row r="703" spans="1:17" x14ac:dyDescent="0.35">
      <c r="A703" s="147" t="s">
        <v>4176</v>
      </c>
      <c r="B703" s="34" t="s">
        <v>4177</v>
      </c>
      <c r="C703" s="34" t="s">
        <v>3823</v>
      </c>
      <c r="D703" s="146">
        <v>44802</v>
      </c>
      <c r="E703" s="146">
        <v>44911</v>
      </c>
      <c r="F703" s="34" t="s">
        <v>10</v>
      </c>
      <c r="G703" s="34" t="s">
        <v>4178</v>
      </c>
      <c r="H703" s="34" t="s">
        <v>4179</v>
      </c>
      <c r="I703" s="34" t="s">
        <v>4180</v>
      </c>
      <c r="J703" s="34" t="s">
        <v>223</v>
      </c>
      <c r="K703" s="34" t="s">
        <v>3977</v>
      </c>
      <c r="L703" s="25" t="s">
        <v>215</v>
      </c>
      <c r="M703" s="273">
        <v>5</v>
      </c>
      <c r="N703" s="273">
        <v>10</v>
      </c>
      <c r="O703">
        <v>2781</v>
      </c>
      <c r="P703" t="s">
        <v>22</v>
      </c>
      <c r="Q703" t="s">
        <v>43</v>
      </c>
    </row>
    <row r="704" spans="1:17" x14ac:dyDescent="0.35">
      <c r="A704" s="147" t="s">
        <v>4181</v>
      </c>
      <c r="B704" s="34" t="s">
        <v>4182</v>
      </c>
      <c r="C704" s="34" t="s">
        <v>3823</v>
      </c>
      <c r="D704" s="146">
        <v>44896</v>
      </c>
      <c r="E704" s="146">
        <v>44911</v>
      </c>
      <c r="F704" s="34" t="s">
        <v>61</v>
      </c>
      <c r="G704" s="34" t="s">
        <v>288</v>
      </c>
      <c r="H704" s="34" t="s">
        <v>448</v>
      </c>
      <c r="I704" s="34" t="s">
        <v>4183</v>
      </c>
      <c r="J704" s="34" t="s">
        <v>223</v>
      </c>
      <c r="K704" s="34" t="s">
        <v>3977</v>
      </c>
      <c r="L704" s="25" t="s">
        <v>215</v>
      </c>
      <c r="M704" s="273">
        <v>6</v>
      </c>
      <c r="N704" s="273">
        <v>6</v>
      </c>
      <c r="O704">
        <v>3195</v>
      </c>
      <c r="P704" t="s">
        <v>85</v>
      </c>
      <c r="Q704" t="s">
        <v>43</v>
      </c>
    </row>
    <row r="705" spans="1:17" x14ac:dyDescent="0.35">
      <c r="A705" s="147" t="s">
        <v>4184</v>
      </c>
      <c r="B705" s="34" t="s">
        <v>4185</v>
      </c>
      <c r="C705" s="34" t="s">
        <v>3872</v>
      </c>
      <c r="D705" s="146">
        <v>44897</v>
      </c>
      <c r="E705" s="146">
        <v>44911</v>
      </c>
      <c r="F705" s="34" t="s">
        <v>92</v>
      </c>
      <c r="G705" s="34" t="s">
        <v>4186</v>
      </c>
      <c r="H705" s="34" t="s">
        <v>964</v>
      </c>
      <c r="I705" s="34" t="s">
        <v>4187</v>
      </c>
      <c r="J705" s="34" t="s">
        <v>223</v>
      </c>
      <c r="K705" s="34" t="s">
        <v>3977</v>
      </c>
      <c r="L705" s="25" t="s">
        <v>215</v>
      </c>
      <c r="M705" s="273">
        <v>1.5</v>
      </c>
      <c r="N705" s="273">
        <v>3</v>
      </c>
      <c r="O705">
        <v>2799</v>
      </c>
      <c r="P705" t="s">
        <v>110</v>
      </c>
      <c r="Q705" t="s">
        <v>81</v>
      </c>
    </row>
    <row r="706" spans="1:17" x14ac:dyDescent="0.35">
      <c r="A706" s="147" t="s">
        <v>4188</v>
      </c>
      <c r="B706" s="34" t="s">
        <v>4189</v>
      </c>
      <c r="C706" s="34" t="s">
        <v>3823</v>
      </c>
      <c r="D706" s="146">
        <v>44903</v>
      </c>
      <c r="E706" s="146">
        <v>44911</v>
      </c>
      <c r="F706" s="34" t="s">
        <v>92</v>
      </c>
      <c r="G706" s="34" t="s">
        <v>4190</v>
      </c>
      <c r="H706" s="34" t="s">
        <v>637</v>
      </c>
      <c r="I706" s="34" t="s">
        <v>4191</v>
      </c>
      <c r="J706" s="34" t="s">
        <v>223</v>
      </c>
      <c r="K706" s="34" t="s">
        <v>3977</v>
      </c>
      <c r="L706" s="25" t="s">
        <v>215</v>
      </c>
      <c r="M706" s="273">
        <v>0.5</v>
      </c>
      <c r="N706" s="273">
        <v>1</v>
      </c>
      <c r="O706">
        <v>3346</v>
      </c>
      <c r="P706" t="s">
        <v>110</v>
      </c>
      <c r="Q706" t="s">
        <v>81</v>
      </c>
    </row>
    <row r="707" spans="1:17" x14ac:dyDescent="0.35">
      <c r="A707" s="147" t="s">
        <v>4192</v>
      </c>
      <c r="B707" s="34" t="s">
        <v>4193</v>
      </c>
      <c r="C707" s="34" t="s">
        <v>3872</v>
      </c>
      <c r="D707" s="146">
        <v>44897</v>
      </c>
      <c r="E707" s="146">
        <v>44911</v>
      </c>
      <c r="F707" s="34" t="s">
        <v>92</v>
      </c>
      <c r="G707" s="34" t="s">
        <v>4194</v>
      </c>
      <c r="H707" s="34" t="s">
        <v>1740</v>
      </c>
      <c r="I707" s="34" t="s">
        <v>4195</v>
      </c>
      <c r="J707" s="34" t="s">
        <v>223</v>
      </c>
      <c r="K707" s="34" t="s">
        <v>3977</v>
      </c>
      <c r="L707" s="25" t="s">
        <v>215</v>
      </c>
      <c r="M707" s="273">
        <v>1.5</v>
      </c>
      <c r="N707" s="273">
        <v>3</v>
      </c>
      <c r="O707">
        <v>3346</v>
      </c>
      <c r="P707" t="s">
        <v>110</v>
      </c>
      <c r="Q707" t="s">
        <v>81</v>
      </c>
    </row>
    <row r="708" spans="1:17" x14ac:dyDescent="0.35">
      <c r="A708" s="147" t="s">
        <v>4196</v>
      </c>
      <c r="B708" s="34" t="s">
        <v>4197</v>
      </c>
      <c r="C708" s="34" t="s">
        <v>3823</v>
      </c>
      <c r="D708" s="146">
        <v>44896</v>
      </c>
      <c r="E708" s="146">
        <v>44911</v>
      </c>
      <c r="F708" s="34" t="s">
        <v>92</v>
      </c>
      <c r="G708" s="34" t="s">
        <v>288</v>
      </c>
      <c r="H708" s="34" t="s">
        <v>723</v>
      </c>
      <c r="I708" s="34" t="s">
        <v>4198</v>
      </c>
      <c r="J708" s="34" t="s">
        <v>223</v>
      </c>
      <c r="K708" s="34" t="s">
        <v>3977</v>
      </c>
      <c r="L708" s="25" t="s">
        <v>215</v>
      </c>
      <c r="M708" s="273">
        <v>6</v>
      </c>
      <c r="N708" s="273">
        <v>6</v>
      </c>
      <c r="O708">
        <v>2799</v>
      </c>
      <c r="P708" t="s">
        <v>110</v>
      </c>
      <c r="Q708" t="s">
        <v>81</v>
      </c>
    </row>
    <row r="709" spans="1:17" x14ac:dyDescent="0.35">
      <c r="A709" s="147" t="s">
        <v>4199</v>
      </c>
      <c r="B709" s="34" t="s">
        <v>4200</v>
      </c>
      <c r="C709" s="34" t="s">
        <v>3823</v>
      </c>
      <c r="D709" s="146">
        <v>44884</v>
      </c>
      <c r="E709" s="146">
        <v>44911</v>
      </c>
      <c r="F709" s="34" t="s">
        <v>92</v>
      </c>
      <c r="G709" s="34" t="s">
        <v>4201</v>
      </c>
      <c r="H709" s="34" t="s">
        <v>4202</v>
      </c>
      <c r="I709" s="34" t="s">
        <v>4203</v>
      </c>
      <c r="J709" s="34" t="s">
        <v>223</v>
      </c>
      <c r="K709" s="34" t="s">
        <v>3977</v>
      </c>
      <c r="L709" s="25" t="s">
        <v>215</v>
      </c>
      <c r="M709" s="273">
        <v>5</v>
      </c>
      <c r="N709" s="273">
        <v>10</v>
      </c>
      <c r="O709">
        <v>3346</v>
      </c>
      <c r="P709" t="s">
        <v>110</v>
      </c>
      <c r="Q709" t="s">
        <v>81</v>
      </c>
    </row>
    <row r="710" spans="1:17" x14ac:dyDescent="0.35">
      <c r="A710" s="147" t="s">
        <v>4204</v>
      </c>
      <c r="B710" s="34" t="s">
        <v>4205</v>
      </c>
      <c r="C710" s="34" t="s">
        <v>3823</v>
      </c>
      <c r="D710" s="146">
        <v>44884</v>
      </c>
      <c r="E710" s="146">
        <v>44911</v>
      </c>
      <c r="F710" s="34" t="s">
        <v>10</v>
      </c>
      <c r="G710" s="34" t="s">
        <v>4206</v>
      </c>
      <c r="H710" s="34" t="s">
        <v>4207</v>
      </c>
      <c r="I710" s="34" t="s">
        <v>4208</v>
      </c>
      <c r="J710" s="34" t="s">
        <v>223</v>
      </c>
      <c r="K710" s="34" t="s">
        <v>3977</v>
      </c>
      <c r="L710" s="25" t="s">
        <v>215</v>
      </c>
      <c r="M710" s="273">
        <v>0.1</v>
      </c>
      <c r="N710" s="273">
        <v>0.2</v>
      </c>
      <c r="O710">
        <v>2782</v>
      </c>
      <c r="P710" t="s">
        <v>16</v>
      </c>
      <c r="Q710" t="s">
        <v>31</v>
      </c>
    </row>
    <row r="713" spans="1:17" ht="18.5" x14ac:dyDescent="0.45">
      <c r="A713" s="231" t="s">
        <v>3139</v>
      </c>
      <c r="B713" s="231" t="s">
        <v>3140</v>
      </c>
      <c r="C713" s="60" t="s">
        <v>3141</v>
      </c>
      <c r="D713" s="60" t="s">
        <v>3141</v>
      </c>
      <c r="E713" s="59" t="s">
        <v>3143</v>
      </c>
      <c r="F713" s="59" t="s">
        <v>3145</v>
      </c>
      <c r="G713" s="59" t="s">
        <v>3146</v>
      </c>
      <c r="H713" s="60" t="s">
        <v>3147</v>
      </c>
      <c r="I713" s="157" t="s">
        <v>3148</v>
      </c>
      <c r="J713" s="157" t="s">
        <v>3149</v>
      </c>
      <c r="K713" s="157" t="s">
        <v>3150</v>
      </c>
      <c r="L713" s="230" t="s">
        <v>3151</v>
      </c>
    </row>
    <row r="714" spans="1:17" ht="15.5" x14ac:dyDescent="0.35">
      <c r="A714" s="147" t="s">
        <v>4209</v>
      </c>
      <c r="B714" s="146">
        <v>44911</v>
      </c>
      <c r="C714" s="34" t="s">
        <v>4210</v>
      </c>
      <c r="D714" s="34" t="s">
        <v>4211</v>
      </c>
      <c r="E714" s="34" t="s">
        <v>61</v>
      </c>
      <c r="F714" s="34" t="s">
        <v>219</v>
      </c>
      <c r="G714" s="34" t="s">
        <v>374</v>
      </c>
      <c r="H714" s="139" t="s">
        <v>81</v>
      </c>
      <c r="I714" s="63">
        <v>2791</v>
      </c>
      <c r="J714" s="10" t="s">
        <v>70</v>
      </c>
      <c r="K714" s="10" t="s">
        <v>61</v>
      </c>
      <c r="L714" s="134">
        <v>44911</v>
      </c>
    </row>
    <row r="716" spans="1:17" ht="18.5" x14ac:dyDescent="0.45">
      <c r="A716" s="231" t="s">
        <v>3139</v>
      </c>
      <c r="B716" s="231" t="s">
        <v>3140</v>
      </c>
      <c r="C716" s="60" t="s">
        <v>3141</v>
      </c>
      <c r="D716" s="60" t="s">
        <v>3141</v>
      </c>
      <c r="E716" s="59" t="s">
        <v>3143</v>
      </c>
      <c r="F716" s="59" t="s">
        <v>3145</v>
      </c>
      <c r="G716" s="59" t="s">
        <v>3146</v>
      </c>
      <c r="H716" s="60" t="s">
        <v>3147</v>
      </c>
      <c r="I716" s="157" t="s">
        <v>3148</v>
      </c>
      <c r="J716" s="157" t="s">
        <v>3149</v>
      </c>
      <c r="K716" s="157" t="s">
        <v>3150</v>
      </c>
      <c r="L716" s="230" t="s">
        <v>3151</v>
      </c>
    </row>
    <row r="717" spans="1:17" ht="15.5" x14ac:dyDescent="0.35">
      <c r="A717" s="147" t="s">
        <v>4212</v>
      </c>
      <c r="B717" s="146">
        <v>44912</v>
      </c>
      <c r="C717" s="34" t="s">
        <v>4213</v>
      </c>
      <c r="D717" s="34" t="s">
        <v>4214</v>
      </c>
      <c r="E717" s="34" t="s">
        <v>61</v>
      </c>
      <c r="F717" s="34" t="s">
        <v>697</v>
      </c>
      <c r="G717" s="34" t="s">
        <v>374</v>
      </c>
      <c r="H717" s="139" t="e">
        <f>VLOOKUP(#REF!,#REF!,2,1)</f>
        <v>#REF!</v>
      </c>
      <c r="I717" s="63">
        <v>2791</v>
      </c>
      <c r="J717" s="10" t="str">
        <f>VLOOKUP(I717,'Reference_data '!$A$2:$B$17,2,0)</f>
        <v>Champak</v>
      </c>
      <c r="K717" s="10" t="str">
        <f>VLOOKUP(I717,'Reference_data '!$A$2:$C$18,3,0)</f>
        <v>ELE</v>
      </c>
      <c r="L717" s="134">
        <v>44912</v>
      </c>
    </row>
    <row r="719" spans="1:17" ht="18.5" x14ac:dyDescent="0.45">
      <c r="A719" s="231" t="s">
        <v>3139</v>
      </c>
      <c r="B719" s="231" t="s">
        <v>3140</v>
      </c>
      <c r="C719" s="60" t="s">
        <v>3141</v>
      </c>
      <c r="D719" s="60" t="s">
        <v>3141</v>
      </c>
      <c r="E719" s="59" t="s">
        <v>3143</v>
      </c>
      <c r="F719" s="59" t="s">
        <v>3145</v>
      </c>
      <c r="G719" s="59" t="s">
        <v>3146</v>
      </c>
      <c r="H719" s="60" t="s">
        <v>3147</v>
      </c>
      <c r="I719" s="157" t="s">
        <v>3148</v>
      </c>
      <c r="J719" s="157" t="s">
        <v>3149</v>
      </c>
      <c r="K719" s="157" t="s">
        <v>3150</v>
      </c>
      <c r="L719" s="230" t="s">
        <v>3151</v>
      </c>
    </row>
    <row r="720" spans="1:17" ht="15.5" x14ac:dyDescent="0.35">
      <c r="A720" s="27" t="s">
        <v>4215</v>
      </c>
      <c r="B720" s="43">
        <v>44935</v>
      </c>
      <c r="C720" s="25" t="s">
        <v>1127</v>
      </c>
      <c r="D720" s="25" t="s">
        <v>890</v>
      </c>
      <c r="E720" s="25" t="s">
        <v>92</v>
      </c>
      <c r="F720" s="25" t="s">
        <v>285</v>
      </c>
      <c r="G720" s="25" t="s">
        <v>309</v>
      </c>
      <c r="H720" s="4" t="s">
        <v>81</v>
      </c>
      <c r="I720" s="63">
        <v>8</v>
      </c>
      <c r="J720" s="10" t="s">
        <v>1128</v>
      </c>
      <c r="K720" s="10" t="s">
        <v>117</v>
      </c>
      <c r="L720" s="134">
        <v>44939</v>
      </c>
    </row>
    <row r="721" spans="1:12" ht="15.5" x14ac:dyDescent="0.35">
      <c r="A721" s="27" t="s">
        <v>4216</v>
      </c>
      <c r="B721" s="43">
        <v>44935</v>
      </c>
      <c r="C721" s="25" t="s">
        <v>1455</v>
      </c>
      <c r="D721" s="25" t="s">
        <v>1456</v>
      </c>
      <c r="E721" s="25" t="s">
        <v>92</v>
      </c>
      <c r="F721" s="25" t="s">
        <v>307</v>
      </c>
      <c r="G721" s="25" t="s">
        <v>309</v>
      </c>
      <c r="H721" s="4" t="s">
        <v>101</v>
      </c>
      <c r="I721" s="63">
        <v>2801</v>
      </c>
      <c r="J721" s="10" t="s">
        <v>104</v>
      </c>
      <c r="K721" s="10" t="s">
        <v>92</v>
      </c>
      <c r="L721" s="134">
        <v>44939</v>
      </c>
    </row>
    <row r="722" spans="1:12" ht="15.5" x14ac:dyDescent="0.35">
      <c r="A722" s="27" t="s">
        <v>4217</v>
      </c>
      <c r="B722" s="43">
        <v>44936</v>
      </c>
      <c r="C722" s="25" t="s">
        <v>1465</v>
      </c>
      <c r="D722" s="25" t="s">
        <v>410</v>
      </c>
      <c r="E722" s="25" t="s">
        <v>92</v>
      </c>
      <c r="F722" s="25" t="s">
        <v>344</v>
      </c>
      <c r="G722" s="25" t="s">
        <v>374</v>
      </c>
      <c r="H722" s="4" t="s">
        <v>31</v>
      </c>
      <c r="I722" s="63">
        <v>2800</v>
      </c>
      <c r="J722" s="10" t="s">
        <v>98</v>
      </c>
      <c r="K722" s="10" t="s">
        <v>92</v>
      </c>
      <c r="L722" s="134">
        <v>44939</v>
      </c>
    </row>
    <row r="723" spans="1:12" ht="15.5" x14ac:dyDescent="0.35">
      <c r="A723" s="27" t="s">
        <v>4218</v>
      </c>
      <c r="B723" s="43">
        <v>44937</v>
      </c>
      <c r="C723" s="25" t="s">
        <v>1467</v>
      </c>
      <c r="D723" s="284" t="s">
        <v>106</v>
      </c>
      <c r="E723" s="25" t="s">
        <v>61</v>
      </c>
      <c r="F723" s="25" t="s">
        <v>544</v>
      </c>
      <c r="G723" s="25" t="s">
        <v>374</v>
      </c>
      <c r="H723" s="4" t="s">
        <v>107</v>
      </c>
      <c r="I723" s="63"/>
      <c r="J723" s="10" t="e">
        <v>#N/A</v>
      </c>
      <c r="K723" s="10" t="e">
        <v>#N/A</v>
      </c>
      <c r="L723" s="134">
        <v>44939</v>
      </c>
    </row>
    <row r="724" spans="1:12" ht="15.5" x14ac:dyDescent="0.35">
      <c r="A724" s="27" t="s">
        <v>4219</v>
      </c>
      <c r="B724" s="43">
        <v>44937</v>
      </c>
      <c r="C724" s="25" t="s">
        <v>543</v>
      </c>
      <c r="D724" s="284" t="s">
        <v>106</v>
      </c>
      <c r="E724" s="25" t="s">
        <v>92</v>
      </c>
      <c r="F724" s="25" t="s">
        <v>544</v>
      </c>
      <c r="G724" s="25" t="s">
        <v>374</v>
      </c>
      <c r="H724" s="4" t="s">
        <v>107</v>
      </c>
      <c r="I724" s="63">
        <v>2800</v>
      </c>
      <c r="J724" s="10" t="s">
        <v>98</v>
      </c>
      <c r="K724" s="10" t="s">
        <v>92</v>
      </c>
      <c r="L724" s="134">
        <v>44939</v>
      </c>
    </row>
    <row r="725" spans="1:12" ht="15.5" x14ac:dyDescent="0.35">
      <c r="A725" s="27" t="s">
        <v>4220</v>
      </c>
      <c r="B725" s="43">
        <v>44938</v>
      </c>
      <c r="C725" s="25" t="s">
        <v>1479</v>
      </c>
      <c r="D725" s="25" t="s">
        <v>236</v>
      </c>
      <c r="E725" s="25" t="s">
        <v>92</v>
      </c>
      <c r="F725" s="25" t="s">
        <v>219</v>
      </c>
      <c r="G725" s="25" t="s">
        <v>374</v>
      </c>
      <c r="H725" s="4" t="s">
        <v>81</v>
      </c>
      <c r="I725" s="63">
        <v>8</v>
      </c>
      <c r="J725" s="10" t="s">
        <v>1164</v>
      </c>
      <c r="K725" s="10" t="s">
        <v>117</v>
      </c>
      <c r="L725" s="134">
        <v>44939</v>
      </c>
    </row>
    <row r="728" spans="1:12" x14ac:dyDescent="0.35">
      <c r="A728" s="10" t="s">
        <v>3139</v>
      </c>
      <c r="B728" s="10" t="s">
        <v>3140</v>
      </c>
      <c r="C728" s="10" t="s">
        <v>3141</v>
      </c>
      <c r="D728" s="10" t="s">
        <v>4221</v>
      </c>
      <c r="E728" s="10" t="s">
        <v>3143</v>
      </c>
      <c r="F728" s="10" t="s">
        <v>3146</v>
      </c>
      <c r="G728" s="10" t="s">
        <v>3147</v>
      </c>
      <c r="H728" t="s">
        <v>3155</v>
      </c>
    </row>
    <row r="729" spans="1:12" x14ac:dyDescent="0.35">
      <c r="A729" s="10" t="s">
        <v>4222</v>
      </c>
      <c r="B729" s="10">
        <v>44954</v>
      </c>
      <c r="C729" s="10" t="s">
        <v>1718</v>
      </c>
      <c r="D729" s="10" t="s">
        <v>30</v>
      </c>
      <c r="E729" s="10" t="s">
        <v>92</v>
      </c>
      <c r="F729" s="10" t="s">
        <v>374</v>
      </c>
      <c r="G729" s="10" t="s">
        <v>31</v>
      </c>
      <c r="H729" t="s">
        <v>4223</v>
      </c>
    </row>
    <row r="730" spans="1:12" ht="29" x14ac:dyDescent="0.35">
      <c r="A730" s="10">
        <v>13053023</v>
      </c>
      <c r="B730" s="10">
        <v>44781</v>
      </c>
      <c r="C730" s="10" t="s">
        <v>259</v>
      </c>
      <c r="D730" s="10" t="s">
        <v>54</v>
      </c>
      <c r="E730" s="10" t="s">
        <v>61</v>
      </c>
      <c r="F730" s="10" t="s">
        <v>256</v>
      </c>
      <c r="G730" s="10" t="s">
        <v>55</v>
      </c>
      <c r="H730" s="23" t="s">
        <v>4224</v>
      </c>
    </row>
    <row r="731" spans="1:12" x14ac:dyDescent="0.35">
      <c r="A731" s="10" t="s">
        <v>4225</v>
      </c>
      <c r="B731" s="10">
        <v>44940</v>
      </c>
      <c r="C731" s="10" t="s">
        <v>1508</v>
      </c>
      <c r="D731" s="10" t="s">
        <v>478</v>
      </c>
      <c r="E731" s="10" t="s">
        <v>92</v>
      </c>
      <c r="F731" s="10" t="s">
        <v>300</v>
      </c>
      <c r="G731" s="10" t="s">
        <v>4226</v>
      </c>
      <c r="H731">
        <v>0</v>
      </c>
    </row>
    <row r="732" spans="1:12" x14ac:dyDescent="0.35">
      <c r="A732" s="10" t="s">
        <v>4227</v>
      </c>
      <c r="B732" s="10">
        <v>44942</v>
      </c>
      <c r="C732" s="10" t="s">
        <v>645</v>
      </c>
      <c r="D732" s="10" t="s">
        <v>646</v>
      </c>
      <c r="E732" s="10" t="s">
        <v>92</v>
      </c>
      <c r="F732" s="10" t="s">
        <v>302</v>
      </c>
      <c r="G732" s="10" t="s">
        <v>4226</v>
      </c>
      <c r="H732" t="s">
        <v>647</v>
      </c>
    </row>
    <row r="733" spans="1:12" x14ac:dyDescent="0.35">
      <c r="A733" s="10" t="s">
        <v>4228</v>
      </c>
      <c r="B733" s="10">
        <v>44954</v>
      </c>
      <c r="C733" s="10" t="s">
        <v>440</v>
      </c>
      <c r="D733" s="10" t="s">
        <v>441</v>
      </c>
      <c r="E733" s="10" t="s">
        <v>92</v>
      </c>
      <c r="F733" s="10" t="s">
        <v>300</v>
      </c>
      <c r="G733" s="10" t="s">
        <v>4226</v>
      </c>
      <c r="H733">
        <v>0</v>
      </c>
    </row>
    <row r="734" spans="1:12" x14ac:dyDescent="0.35">
      <c r="A734" s="10" t="s">
        <v>4229</v>
      </c>
      <c r="B734" s="10">
        <v>44940</v>
      </c>
      <c r="C734" s="10" t="s">
        <v>1495</v>
      </c>
      <c r="D734" s="10" t="s">
        <v>866</v>
      </c>
      <c r="E734" s="10" t="s">
        <v>92</v>
      </c>
      <c r="F734" s="10" t="s">
        <v>300</v>
      </c>
      <c r="G734" s="10" t="s">
        <v>81</v>
      </c>
      <c r="H734">
        <v>0</v>
      </c>
    </row>
    <row r="735" spans="1:12" x14ac:dyDescent="0.35">
      <c r="A735" s="10" t="s">
        <v>4230</v>
      </c>
      <c r="B735" s="10">
        <v>44941</v>
      </c>
      <c r="C735" s="10" t="s">
        <v>1513</v>
      </c>
      <c r="D735" s="10" t="s">
        <v>686</v>
      </c>
      <c r="E735" s="10" t="s">
        <v>92</v>
      </c>
      <c r="F735" s="10" t="s">
        <v>300</v>
      </c>
      <c r="G735" s="10" t="s">
        <v>81</v>
      </c>
      <c r="H735">
        <v>0</v>
      </c>
    </row>
    <row r="736" spans="1:12" x14ac:dyDescent="0.35">
      <c r="A736" s="10" t="s">
        <v>4231</v>
      </c>
      <c r="B736" s="10">
        <v>44941</v>
      </c>
      <c r="C736" s="10" t="s">
        <v>1523</v>
      </c>
      <c r="D736" s="10" t="s">
        <v>721</v>
      </c>
      <c r="E736" s="10" t="s">
        <v>92</v>
      </c>
      <c r="F736" s="10" t="s">
        <v>300</v>
      </c>
      <c r="G736" s="10" t="s">
        <v>81</v>
      </c>
      <c r="H736">
        <v>0</v>
      </c>
    </row>
    <row r="737" spans="1:8" x14ac:dyDescent="0.35">
      <c r="A737" s="10" t="s">
        <v>4232</v>
      </c>
      <c r="B737" s="10">
        <v>44945</v>
      </c>
      <c r="C737" s="10" t="s">
        <v>439</v>
      </c>
      <c r="D737" s="10" t="s">
        <v>80</v>
      </c>
      <c r="E737" s="10" t="s">
        <v>61</v>
      </c>
      <c r="F737" s="10" t="s">
        <v>300</v>
      </c>
      <c r="G737" s="10" t="s">
        <v>81</v>
      </c>
      <c r="H737">
        <v>0</v>
      </c>
    </row>
    <row r="738" spans="1:8" x14ac:dyDescent="0.35">
      <c r="A738" s="10" t="s">
        <v>4233</v>
      </c>
      <c r="B738" s="10">
        <v>44957</v>
      </c>
      <c r="C738" s="10" t="s">
        <v>1768</v>
      </c>
      <c r="D738" s="10" t="s">
        <v>456</v>
      </c>
      <c r="E738" s="10" t="s">
        <v>92</v>
      </c>
      <c r="F738" s="10" t="s">
        <v>300</v>
      </c>
      <c r="G738" s="10" t="s">
        <v>81</v>
      </c>
      <c r="H738">
        <v>0</v>
      </c>
    </row>
    <row r="739" spans="1:8" x14ac:dyDescent="0.35">
      <c r="A739" s="10" t="s">
        <v>4234</v>
      </c>
      <c r="B739" s="10">
        <v>44957</v>
      </c>
      <c r="C739" s="10" t="s">
        <v>1769</v>
      </c>
      <c r="D739" s="10" t="s">
        <v>971</v>
      </c>
      <c r="E739" s="10" t="s">
        <v>61</v>
      </c>
      <c r="F739" s="10" t="s">
        <v>300</v>
      </c>
      <c r="G739" s="10" t="s">
        <v>81</v>
      </c>
      <c r="H739">
        <v>0</v>
      </c>
    </row>
    <row r="740" spans="1:8" x14ac:dyDescent="0.35">
      <c r="A740" s="10" t="s">
        <v>4235</v>
      </c>
      <c r="B740" s="10">
        <v>44957</v>
      </c>
      <c r="C740" s="10" t="s">
        <v>1771</v>
      </c>
      <c r="D740" s="10" t="s">
        <v>1772</v>
      </c>
      <c r="E740" s="10" t="s">
        <v>92</v>
      </c>
      <c r="F740" s="10" t="s">
        <v>300</v>
      </c>
      <c r="G740" s="10" t="s">
        <v>81</v>
      </c>
      <c r="H740">
        <v>0</v>
      </c>
    </row>
    <row r="741" spans="1:8" x14ac:dyDescent="0.35">
      <c r="A741" s="10" t="s">
        <v>4236</v>
      </c>
      <c r="B741" s="10">
        <v>44959</v>
      </c>
      <c r="C741" s="10" t="s">
        <v>1700</v>
      </c>
      <c r="D741" s="10" t="s">
        <v>188</v>
      </c>
      <c r="E741" s="10" t="s">
        <v>92</v>
      </c>
      <c r="F741" s="10" t="s">
        <v>309</v>
      </c>
      <c r="G741" s="10" t="s">
        <v>81</v>
      </c>
      <c r="H741">
        <v>0</v>
      </c>
    </row>
    <row r="742" spans="1:8" x14ac:dyDescent="0.35">
      <c r="A742" s="10" t="s">
        <v>4237</v>
      </c>
      <c r="B742" s="10">
        <v>44959</v>
      </c>
      <c r="C742" s="10" t="s">
        <v>1807</v>
      </c>
      <c r="D742" s="10" t="s">
        <v>1576</v>
      </c>
      <c r="E742" s="10" t="s">
        <v>92</v>
      </c>
      <c r="F742" s="10" t="s">
        <v>374</v>
      </c>
      <c r="G742" s="10" t="s">
        <v>81</v>
      </c>
      <c r="H742">
        <v>0</v>
      </c>
    </row>
    <row r="743" spans="1:8" x14ac:dyDescent="0.35">
      <c r="A743" s="10" t="s">
        <v>4238</v>
      </c>
      <c r="B743" s="10">
        <v>44932</v>
      </c>
      <c r="C743" s="10" t="s">
        <v>336</v>
      </c>
      <c r="D743" s="10" t="s">
        <v>42</v>
      </c>
      <c r="E743" s="10" t="s">
        <v>117</v>
      </c>
      <c r="F743" s="10" t="s">
        <v>300</v>
      </c>
      <c r="G743" s="10" t="s">
        <v>43</v>
      </c>
      <c r="H743">
        <v>0</v>
      </c>
    </row>
    <row r="744" spans="1:8" x14ac:dyDescent="0.35">
      <c r="A744" s="10" t="s">
        <v>4239</v>
      </c>
      <c r="B744" s="10">
        <v>44942</v>
      </c>
      <c r="C744" s="10" t="s">
        <v>2235</v>
      </c>
      <c r="D744" s="10" t="s">
        <v>151</v>
      </c>
      <c r="E744" s="10" t="s">
        <v>10</v>
      </c>
      <c r="F744" s="10" t="s">
        <v>300</v>
      </c>
      <c r="G744" s="10" t="s">
        <v>152</v>
      </c>
      <c r="H744" t="s">
        <v>4240</v>
      </c>
    </row>
    <row r="745" spans="1:8" x14ac:dyDescent="0.35">
      <c r="A745" s="10" t="s">
        <v>4241</v>
      </c>
      <c r="B745" s="10">
        <v>44940</v>
      </c>
      <c r="C745" s="10" t="s">
        <v>2364</v>
      </c>
      <c r="D745" s="10" t="s">
        <v>160</v>
      </c>
      <c r="E745" s="10" t="s">
        <v>10</v>
      </c>
      <c r="F745" s="10" t="s">
        <v>309</v>
      </c>
      <c r="G745" s="10" t="s">
        <v>161</v>
      </c>
      <c r="H745" t="s">
        <v>2365</v>
      </c>
    </row>
    <row r="746" spans="1:8" x14ac:dyDescent="0.35">
      <c r="A746" s="10" t="s">
        <v>4173</v>
      </c>
      <c r="B746" s="10">
        <v>44909</v>
      </c>
      <c r="C746" s="10" t="s">
        <v>2729</v>
      </c>
      <c r="D746" s="10" t="s">
        <v>2730</v>
      </c>
      <c r="E746" s="10" t="s">
        <v>10</v>
      </c>
      <c r="F746" s="10" t="s">
        <v>309</v>
      </c>
      <c r="G746" s="10" t="s">
        <v>178</v>
      </c>
      <c r="H746" t="s">
        <v>4242</v>
      </c>
    </row>
    <row r="750" spans="1:8" x14ac:dyDescent="0.35">
      <c r="A750">
        <f>18604.59*2+13838.83</f>
        <v>51048.01</v>
      </c>
    </row>
    <row r="754" spans="1:13" ht="18.5" x14ac:dyDescent="0.45">
      <c r="A754" s="231" t="s">
        <v>3139</v>
      </c>
      <c r="B754" s="231" t="s">
        <v>3140</v>
      </c>
      <c r="C754" s="60" t="s">
        <v>3141</v>
      </c>
      <c r="D754" s="60" t="s">
        <v>3142</v>
      </c>
      <c r="E754" s="59" t="s">
        <v>3143</v>
      </c>
      <c r="F754" s="59" t="s">
        <v>3144</v>
      </c>
      <c r="G754" s="59" t="s">
        <v>3145</v>
      </c>
      <c r="H754" s="59" t="s">
        <v>3146</v>
      </c>
      <c r="I754" s="60" t="s">
        <v>3147</v>
      </c>
      <c r="J754" s="157" t="s">
        <v>3148</v>
      </c>
      <c r="K754" s="157" t="s">
        <v>3149</v>
      </c>
      <c r="L754" s="157" t="s">
        <v>3150</v>
      </c>
      <c r="M754" s="230" t="s">
        <v>3151</v>
      </c>
    </row>
    <row r="755" spans="1:13" ht="15.5" x14ac:dyDescent="0.35">
      <c r="A755" s="147" t="s">
        <v>4243</v>
      </c>
      <c r="B755" s="146">
        <v>44982</v>
      </c>
      <c r="C755" s="34" t="s">
        <v>506</v>
      </c>
      <c r="D755" s="34" t="s">
        <v>42</v>
      </c>
      <c r="E755" s="34" t="s">
        <v>92</v>
      </c>
      <c r="F755" s="34" t="s">
        <v>218</v>
      </c>
      <c r="G755" s="34" t="s">
        <v>291</v>
      </c>
      <c r="H755" s="34" t="s">
        <v>374</v>
      </c>
      <c r="I755" s="4" t="str">
        <f>IF(_xlfn.XLOOKUP(LEFT(D755,12),'Reference_data '!E:E,'Reference_data '!G:G,"First Error",0,1)="First Error",_xlfn.XLOOKUP(LEFT(D755,7),'Reference_data '!E:E,'Reference_data '!F:F,"Second Error",0,1),_xlfn.XLOOKUP(LEFT(D755,12),'Reference_data '!E:E,'Reference_data '!G:G,"First Error",0,1))</f>
        <v>Second Error</v>
      </c>
      <c r="J755" s="34" t="s">
        <v>2160</v>
      </c>
      <c r="K755" s="10" t="e">
        <f>VLOOKUP(J755,'Reference_data '!$A$2:$B$17,2,0)</f>
        <v>#N/A</v>
      </c>
      <c r="L755" s="10" t="e">
        <f>VLOOKUP(J755,'Reference_data '!$A$2:$C$18,3,0)</f>
        <v>#N/A</v>
      </c>
      <c r="M755" s="134">
        <v>44982</v>
      </c>
    </row>
    <row r="756" spans="1:13" ht="15.5" x14ac:dyDescent="0.35">
      <c r="A756" s="27" t="s">
        <v>4244</v>
      </c>
      <c r="B756" s="43">
        <v>44978</v>
      </c>
      <c r="C756" s="25" t="s">
        <v>1727</v>
      </c>
      <c r="D756" s="25" t="s">
        <v>1728</v>
      </c>
      <c r="E756" s="25" t="s">
        <v>10</v>
      </c>
      <c r="F756" s="25" t="s">
        <v>218</v>
      </c>
      <c r="G756" s="25" t="s">
        <v>266</v>
      </c>
      <c r="H756" s="25" t="s">
        <v>374</v>
      </c>
      <c r="I756" s="4" t="str">
        <f>IF(_xlfn.XLOOKUP(LEFT(D756,12),'Reference_data '!E:E,'Reference_data '!G:G,"First Error",0,1)="First Error",_xlfn.XLOOKUP(LEFT(D756,7),'Reference_data '!E:E,'Reference_data '!F:F,"Second Error",0,1),_xlfn.XLOOKUP(LEFT(D756,12),'Reference_data '!E:E,'Reference_data '!G:G,"First Error",0,1))</f>
        <v>Second Error</v>
      </c>
      <c r="J756" s="63">
        <v>8</v>
      </c>
      <c r="K756" s="10" t="e">
        <f>VLOOKUP(J756,'Reference_data '!$A$2:$B$17,2,0)</f>
        <v>#N/A</v>
      </c>
      <c r="L756" s="10" t="str">
        <f>VLOOKUP(J756,'Reference_data '!$A$2:$C$18,3,0)</f>
        <v>EXT</v>
      </c>
      <c r="M756" s="134">
        <v>44983</v>
      </c>
    </row>
    <row r="757" spans="1:13" ht="15.5" x14ac:dyDescent="0.35">
      <c r="A757" s="27" t="s">
        <v>4239</v>
      </c>
      <c r="B757" s="43">
        <v>44942</v>
      </c>
      <c r="C757" s="25" t="s">
        <v>2235</v>
      </c>
      <c r="D757" s="25" t="s">
        <v>151</v>
      </c>
      <c r="E757" s="25" t="s">
        <v>10</v>
      </c>
      <c r="F757" s="25" t="s">
        <v>218</v>
      </c>
      <c r="G757" s="25" t="s">
        <v>291</v>
      </c>
      <c r="H757" s="25" t="s">
        <v>374</v>
      </c>
      <c r="I757" s="4" t="str">
        <f>IF(_xlfn.XLOOKUP(LEFT(D757,12),'Reference_data '!E:E,'Reference_data '!G:G,"First Error",0,1)="First Error",_xlfn.XLOOKUP(LEFT(D757,7),'Reference_data '!E:E,'Reference_data '!F:F,"Second Error",0,1),_xlfn.XLOOKUP(LEFT(D757,12),'Reference_data '!E:E,'Reference_data '!G:G,"First Error",0,1))</f>
        <v>Second Error</v>
      </c>
      <c r="J757" s="63">
        <v>8</v>
      </c>
      <c r="K757" s="10" t="s">
        <v>576</v>
      </c>
      <c r="L757" s="10" t="str">
        <f>VLOOKUP(J757,'Reference_data '!$A$2:$C$18,3,0)</f>
        <v>EXT</v>
      </c>
      <c r="M757" s="134">
        <v>44983</v>
      </c>
    </row>
    <row r="759" spans="1:13" ht="18.5" x14ac:dyDescent="0.45">
      <c r="A759" s="231" t="s">
        <v>3139</v>
      </c>
      <c r="B759" s="231" t="s">
        <v>3140</v>
      </c>
      <c r="C759" s="231" t="s">
        <v>3141</v>
      </c>
      <c r="D759" s="231" t="s">
        <v>4221</v>
      </c>
      <c r="E759" s="231" t="s">
        <v>3143</v>
      </c>
      <c r="F759" s="59" t="s">
        <v>3145</v>
      </c>
      <c r="G759" s="59" t="s">
        <v>3146</v>
      </c>
      <c r="H759" s="60" t="s">
        <v>3147</v>
      </c>
      <c r="I759" s="302" t="s">
        <v>3155</v>
      </c>
    </row>
    <row r="760" spans="1:13" ht="15.5" x14ac:dyDescent="0.35">
      <c r="A760" s="10" t="e" cm="1">
        <f t="array" aca="1" ref="A760" ca="1">_xlfn._xlws.FILTER(_xlfn._xlws.FILTER('IW28'!C:Z,(('IW28'!O:O=TODAY())+('IW28'!P:P=TODAY())+('IW28'!O:O=TODAY()+1)+('IW28'!P:P=TODAY()+1)),""),{1,1,1,1,1,0,1,1,1,0,0,0,0,0,0,0,1,0,0,0,0,0,0,0},"")</f>
        <v>#VALUE!</v>
      </c>
      <c r="B760" s="134"/>
      <c r="C760" s="10"/>
      <c r="D760" s="10"/>
      <c r="E760" s="10"/>
      <c r="F760" s="10"/>
      <c r="G760" s="10"/>
      <c r="H760" s="10"/>
    </row>
    <row r="761" spans="1:13" ht="15.5" x14ac:dyDescent="0.35">
      <c r="A761" s="10"/>
      <c r="B761" s="134"/>
      <c r="C761" s="10"/>
      <c r="D761" s="10"/>
      <c r="E761" s="10"/>
      <c r="F761" s="10"/>
      <c r="G761" s="10"/>
      <c r="H761" s="10"/>
    </row>
    <row r="762" spans="1:13" ht="15.5" x14ac:dyDescent="0.35">
      <c r="A762" s="10"/>
      <c r="B762" s="134"/>
      <c r="C762" s="10"/>
      <c r="D762" s="10"/>
      <c r="E762" s="10"/>
      <c r="F762" s="10"/>
      <c r="G762" s="10"/>
      <c r="H762" s="10"/>
    </row>
    <row r="763" spans="1:13" ht="15.5" hidden="1" x14ac:dyDescent="0.35">
      <c r="A763" s="10"/>
      <c r="B763" s="134"/>
      <c r="C763" s="10"/>
      <c r="D763" s="10"/>
      <c r="E763" s="10"/>
      <c r="F763" s="10"/>
      <c r="G763" s="10"/>
      <c r="H763" s="10"/>
    </row>
    <row r="764" spans="1:13" ht="15.5" x14ac:dyDescent="0.35">
      <c r="A764" s="10"/>
      <c r="B764" s="134"/>
      <c r="C764" s="10"/>
      <c r="D764" s="10"/>
      <c r="E764" s="10"/>
      <c r="F764" s="10"/>
      <c r="G764" s="10"/>
      <c r="H764" s="10"/>
    </row>
    <row r="765" spans="1:13" ht="15.5" x14ac:dyDescent="0.35">
      <c r="A765" s="10"/>
      <c r="B765" s="134"/>
      <c r="C765" s="10"/>
      <c r="D765" s="10"/>
      <c r="E765" s="10"/>
      <c r="F765" s="10"/>
      <c r="G765" s="10"/>
      <c r="H765" s="10"/>
    </row>
    <row r="766" spans="1:13" ht="15.5" x14ac:dyDescent="0.35">
      <c r="A766" s="44"/>
      <c r="B766" s="134"/>
      <c r="C766" s="10"/>
      <c r="D766" s="10"/>
      <c r="E766" s="10"/>
      <c r="F766" s="10"/>
      <c r="G766" s="10"/>
      <c r="H766" s="10"/>
    </row>
    <row r="767" spans="1:13" ht="15.5" hidden="1" x14ac:dyDescent="0.35">
      <c r="A767" s="10"/>
      <c r="B767" s="134"/>
      <c r="C767" s="10"/>
      <c r="D767" s="10"/>
      <c r="E767" s="10"/>
      <c r="F767" s="10"/>
      <c r="G767" s="10"/>
      <c r="H767" s="10"/>
    </row>
    <row r="768" spans="1:13" ht="15.5" hidden="1" x14ac:dyDescent="0.35">
      <c r="A768" s="10"/>
      <c r="B768" s="134"/>
      <c r="C768" s="10"/>
      <c r="D768" s="10"/>
      <c r="E768" s="10"/>
      <c r="F768" s="10"/>
      <c r="G768" s="10"/>
      <c r="H768" s="10"/>
    </row>
    <row r="769" spans="1:14" ht="15.5" x14ac:dyDescent="0.35">
      <c r="B769" s="272"/>
    </row>
    <row r="770" spans="1:14" ht="15.5" x14ac:dyDescent="0.35">
      <c r="B770" s="134"/>
    </row>
    <row r="771" spans="1:14" ht="15.5" x14ac:dyDescent="0.35">
      <c r="B771" s="134"/>
    </row>
    <row r="772" spans="1:14" ht="15.5" hidden="1" x14ac:dyDescent="0.35">
      <c r="B772" s="134"/>
    </row>
    <row r="773" spans="1:14" ht="15.5" hidden="1" x14ac:dyDescent="0.35">
      <c r="B773" s="134"/>
    </row>
    <row r="774" spans="1:14" ht="15.5" hidden="1" x14ac:dyDescent="0.35">
      <c r="B774" s="134"/>
    </row>
    <row r="777" spans="1:14" ht="18.5" x14ac:dyDescent="0.45">
      <c r="A777" s="231" t="s">
        <v>3139</v>
      </c>
      <c r="B777" s="231" t="s">
        <v>3140</v>
      </c>
      <c r="C777" s="60" t="s">
        <v>3141</v>
      </c>
      <c r="D777" s="60" t="s">
        <v>3142</v>
      </c>
      <c r="E777" s="59" t="s">
        <v>3143</v>
      </c>
      <c r="F777" s="59" t="s">
        <v>3144</v>
      </c>
      <c r="G777" s="59" t="s">
        <v>3145</v>
      </c>
      <c r="H777" s="59" t="s">
        <v>3146</v>
      </c>
      <c r="I777" s="60" t="s">
        <v>3147</v>
      </c>
      <c r="J777" s="157" t="s">
        <v>3148</v>
      </c>
      <c r="K777" s="157" t="s">
        <v>3149</v>
      </c>
      <c r="L777" s="157" t="s">
        <v>3150</v>
      </c>
      <c r="M777" s="230" t="s">
        <v>3151</v>
      </c>
      <c r="N777" s="230" t="s">
        <v>3152</v>
      </c>
    </row>
    <row r="778" spans="1:14" ht="15.5" x14ac:dyDescent="0.35">
      <c r="A778" s="147" t="s">
        <v>4245</v>
      </c>
      <c r="B778" s="146">
        <v>44987</v>
      </c>
      <c r="C778" s="34" t="s">
        <v>319</v>
      </c>
      <c r="D778" s="34" t="s">
        <v>320</v>
      </c>
      <c r="E778" s="34" t="s">
        <v>61</v>
      </c>
      <c r="F778" s="34" t="s">
        <v>223</v>
      </c>
      <c r="G778" s="34" t="s">
        <v>233</v>
      </c>
      <c r="H778" s="34" t="s">
        <v>374</v>
      </c>
      <c r="I778" s="4" t="s">
        <v>43</v>
      </c>
      <c r="J778" s="63">
        <v>3195</v>
      </c>
      <c r="K778" s="10" t="s">
        <v>85</v>
      </c>
      <c r="L778" s="10" t="s">
        <v>61</v>
      </c>
      <c r="M778" s="134">
        <v>44989</v>
      </c>
    </row>
    <row r="779" spans="1:14" ht="15.5" x14ac:dyDescent="0.35">
      <c r="A779" s="27" t="s">
        <v>4246</v>
      </c>
      <c r="B779" s="43">
        <v>44965</v>
      </c>
      <c r="C779" s="25" t="s">
        <v>1048</v>
      </c>
      <c r="D779" s="25" t="s">
        <v>1049</v>
      </c>
      <c r="E779" s="25" t="s">
        <v>10</v>
      </c>
      <c r="F779" s="25" t="s">
        <v>223</v>
      </c>
      <c r="G779" s="25" t="s">
        <v>233</v>
      </c>
      <c r="H779" s="25" t="s">
        <v>374</v>
      </c>
      <c r="I779" s="4" t="str">
        <f>IF(_xlfn.XLOOKUP(LEFT(D779,12),'Reference_data '!E:E,'Reference_data '!G:G,"First Error",0,1)="First Error",_xlfn.XLOOKUP(LEFT(D779,7),'Reference_data '!E:E,'Reference_data '!F:F,"Second Error",0,1),_xlfn.XLOOKUP(LEFT(D779,12),'Reference_data '!E:E,'Reference_data '!G:G,"First Error",0,1))</f>
        <v>Second Error</v>
      </c>
      <c r="J779" s="63">
        <v>2785</v>
      </c>
      <c r="K779" s="10" t="str">
        <f>VLOOKUP(J779,'Reference_data '!$A$2:$B$17,2,0)</f>
        <v>Manu</v>
      </c>
      <c r="L779" s="10" t="str">
        <f>VLOOKUP(J779,'Reference_data '!$A$2:$C$18,3,0)</f>
        <v>MEC</v>
      </c>
      <c r="M779" s="134">
        <v>44973</v>
      </c>
      <c r="N779" s="134">
        <v>44991</v>
      </c>
    </row>
    <row r="786" spans="1:9" ht="18.5" x14ac:dyDescent="0.45">
      <c r="A786" s="231" t="s">
        <v>3139</v>
      </c>
      <c r="B786" s="231" t="s">
        <v>3140</v>
      </c>
      <c r="C786" s="231" t="s">
        <v>3141</v>
      </c>
      <c r="D786" s="231" t="s">
        <v>4221</v>
      </c>
      <c r="E786" s="231" t="s">
        <v>3143</v>
      </c>
      <c r="F786" s="59" t="s">
        <v>3145</v>
      </c>
      <c r="G786" s="59" t="s">
        <v>3146</v>
      </c>
      <c r="H786" s="60" t="s">
        <v>3147</v>
      </c>
      <c r="I786" s="302" t="s">
        <v>4247</v>
      </c>
    </row>
    <row r="787" spans="1:9" ht="15.5" x14ac:dyDescent="0.35">
      <c r="A787" t="s">
        <v>4248</v>
      </c>
      <c r="B787" s="134">
        <v>45003</v>
      </c>
      <c r="C787" t="s">
        <v>1540</v>
      </c>
      <c r="D787" t="s">
        <v>1541</v>
      </c>
      <c r="E787" t="s">
        <v>61</v>
      </c>
      <c r="F787" t="s">
        <v>266</v>
      </c>
      <c r="G787" t="s">
        <v>374</v>
      </c>
      <c r="H787" t="s">
        <v>139</v>
      </c>
      <c r="I787">
        <v>2785</v>
      </c>
    </row>
    <row r="788" spans="1:9" ht="15.5" x14ac:dyDescent="0.35">
      <c r="A788" t="s">
        <v>4249</v>
      </c>
      <c r="B788" s="134">
        <v>45005</v>
      </c>
      <c r="C788" t="s">
        <v>2607</v>
      </c>
      <c r="D788" t="s">
        <v>2608</v>
      </c>
      <c r="E788" t="s">
        <v>61</v>
      </c>
      <c r="F788" t="s">
        <v>238</v>
      </c>
      <c r="G788" t="s">
        <v>374</v>
      </c>
      <c r="H788" t="s">
        <v>81</v>
      </c>
      <c r="I788">
        <v>3346</v>
      </c>
    </row>
    <row r="789" spans="1:9" ht="15.5" x14ac:dyDescent="0.35">
      <c r="A789" t="s">
        <v>4250</v>
      </c>
      <c r="B789" s="134">
        <v>45005</v>
      </c>
      <c r="C789" t="s">
        <v>2406</v>
      </c>
      <c r="D789" t="s">
        <v>2378</v>
      </c>
      <c r="E789" t="s">
        <v>288</v>
      </c>
      <c r="F789" t="s">
        <v>291</v>
      </c>
      <c r="G789" t="s">
        <v>374</v>
      </c>
      <c r="H789" t="s">
        <v>161</v>
      </c>
      <c r="I789">
        <v>2781</v>
      </c>
    </row>
    <row r="790" spans="1:9" ht="15.5" x14ac:dyDescent="0.35">
      <c r="A790" t="s">
        <v>4251</v>
      </c>
      <c r="B790" s="134">
        <v>45005</v>
      </c>
      <c r="C790" t="s">
        <v>1375</v>
      </c>
      <c r="D790" t="s">
        <v>1376</v>
      </c>
      <c r="E790" t="s">
        <v>10</v>
      </c>
      <c r="F790" t="s">
        <v>251</v>
      </c>
      <c r="G790" t="s">
        <v>309</v>
      </c>
      <c r="H790" t="s">
        <v>144</v>
      </c>
      <c r="I790">
        <v>2783</v>
      </c>
    </row>
    <row r="793" spans="1:9" x14ac:dyDescent="0.35">
      <c r="B793">
        <v>13131795</v>
      </c>
    </row>
    <row r="794" spans="1:9" x14ac:dyDescent="0.35">
      <c r="B794">
        <v>13133039</v>
      </c>
    </row>
    <row r="795" spans="1:9" x14ac:dyDescent="0.35">
      <c r="B795">
        <v>13131612</v>
      </c>
    </row>
    <row r="796" spans="1:9" x14ac:dyDescent="0.35">
      <c r="B796">
        <v>13131747</v>
      </c>
    </row>
    <row r="797" spans="1:9" x14ac:dyDescent="0.35">
      <c r="B797">
        <v>13184050</v>
      </c>
    </row>
    <row r="798" spans="1:9" x14ac:dyDescent="0.35">
      <c r="B798">
        <v>13138932</v>
      </c>
    </row>
    <row r="799" spans="1:9" x14ac:dyDescent="0.35">
      <c r="B799">
        <v>13185015</v>
      </c>
    </row>
    <row r="800" spans="1:9" x14ac:dyDescent="0.35">
      <c r="B800">
        <v>13185517</v>
      </c>
    </row>
    <row r="801" spans="2:2" x14ac:dyDescent="0.35">
      <c r="B801">
        <v>13186773</v>
      </c>
    </row>
    <row r="802" spans="2:2" x14ac:dyDescent="0.35">
      <c r="B802">
        <v>13186842</v>
      </c>
    </row>
    <row r="803" spans="2:2" x14ac:dyDescent="0.35">
      <c r="B803">
        <v>13186873</v>
      </c>
    </row>
    <row r="991" ht="15" customHeight="1" x14ac:dyDescent="0.35"/>
  </sheetData>
  <autoFilter ref="A759:XEW774" xr:uid="{7B11CF6B-0D20-4A67-AABF-21F7322526FB}">
    <filterColumn colId="6">
      <filters>
        <filter val="SCHD"/>
        <filter val="WPLN"/>
      </filters>
    </filterColumn>
  </autoFilter>
  <sortState xmlns:xlrd2="http://schemas.microsoft.com/office/spreadsheetml/2017/richdata2" ref="A729:H746">
    <sortCondition ref="G729:G746"/>
  </sortState>
  <mergeCells count="7">
    <mergeCell ref="A80:B80"/>
    <mergeCell ref="A81:A83"/>
    <mergeCell ref="A74:B74"/>
    <mergeCell ref="A75:B75"/>
    <mergeCell ref="A76:B76"/>
    <mergeCell ref="A77:B77"/>
    <mergeCell ref="A78:B78"/>
  </mergeCells>
  <conditionalFormatting sqref="A1">
    <cfRule type="duplicateValues" dxfId="992" priority="1071"/>
  </conditionalFormatting>
  <conditionalFormatting sqref="A14">
    <cfRule type="duplicateValues" dxfId="991" priority="1033"/>
  </conditionalFormatting>
  <conditionalFormatting sqref="A25">
    <cfRule type="duplicateValues" dxfId="990" priority="999"/>
  </conditionalFormatting>
  <conditionalFormatting sqref="A42">
    <cfRule type="duplicateValues" dxfId="989" priority="988"/>
  </conditionalFormatting>
  <conditionalFormatting sqref="A45">
    <cfRule type="duplicateValues" dxfId="988" priority="969"/>
  </conditionalFormatting>
  <conditionalFormatting sqref="A52">
    <cfRule type="duplicateValues" dxfId="987" priority="966"/>
  </conditionalFormatting>
  <conditionalFormatting sqref="A60">
    <cfRule type="duplicateValues" dxfId="986" priority="946"/>
  </conditionalFormatting>
  <conditionalFormatting sqref="A61">
    <cfRule type="duplicateValues" dxfId="985" priority="937"/>
  </conditionalFormatting>
  <conditionalFormatting sqref="A63">
    <cfRule type="duplicateValues" dxfId="984" priority="934"/>
  </conditionalFormatting>
  <conditionalFormatting sqref="A87">
    <cfRule type="duplicateValues" dxfId="983" priority="919"/>
  </conditionalFormatting>
  <conditionalFormatting sqref="A107">
    <cfRule type="duplicateValues" dxfId="982" priority="908"/>
  </conditionalFormatting>
  <conditionalFormatting sqref="A130">
    <cfRule type="duplicateValues" dxfId="981" priority="886"/>
  </conditionalFormatting>
  <conditionalFormatting sqref="A131:A134">
    <cfRule type="duplicateValues" dxfId="980" priority="887"/>
  </conditionalFormatting>
  <conditionalFormatting sqref="A135">
    <cfRule type="duplicateValues" dxfId="979" priority="865"/>
  </conditionalFormatting>
  <conditionalFormatting sqref="A137">
    <cfRule type="duplicateValues" dxfId="978" priority="856"/>
  </conditionalFormatting>
  <conditionalFormatting sqref="A151">
    <cfRule type="duplicateValues" dxfId="977" priority="853"/>
  </conditionalFormatting>
  <conditionalFormatting sqref="A168">
    <cfRule type="duplicateValues" dxfId="976" priority="840"/>
  </conditionalFormatting>
  <conditionalFormatting sqref="A196">
    <cfRule type="duplicateValues" dxfId="975" priority="815"/>
  </conditionalFormatting>
  <conditionalFormatting sqref="A204">
    <cfRule type="duplicateValues" dxfId="974" priority="793"/>
  </conditionalFormatting>
  <conditionalFormatting sqref="A214">
    <cfRule type="duplicateValues" dxfId="973" priority="771"/>
  </conditionalFormatting>
  <conditionalFormatting sqref="A225">
    <cfRule type="duplicateValues" dxfId="972" priority="757"/>
  </conditionalFormatting>
  <conditionalFormatting sqref="A236">
    <cfRule type="duplicateValues" dxfId="971" priority="737"/>
  </conditionalFormatting>
  <conditionalFormatting sqref="A248">
    <cfRule type="duplicateValues" dxfId="970" priority="724"/>
  </conditionalFormatting>
  <conditionalFormatting sqref="A257">
    <cfRule type="duplicateValues" dxfId="969" priority="713"/>
  </conditionalFormatting>
  <conditionalFormatting sqref="A266">
    <cfRule type="duplicateValues" dxfId="968" priority="702"/>
  </conditionalFormatting>
  <conditionalFormatting sqref="A278">
    <cfRule type="duplicateValues" dxfId="967" priority="691"/>
  </conditionalFormatting>
  <conditionalFormatting sqref="A296">
    <cfRule type="duplicateValues" dxfId="966" priority="680"/>
  </conditionalFormatting>
  <conditionalFormatting sqref="A303">
    <cfRule type="duplicateValues" dxfId="965" priority="669"/>
  </conditionalFormatting>
  <conditionalFormatting sqref="A326">
    <cfRule type="duplicateValues" dxfId="964" priority="658"/>
  </conditionalFormatting>
  <conditionalFormatting sqref="A341">
    <cfRule type="duplicateValues" dxfId="963" priority="645"/>
  </conditionalFormatting>
  <conditionalFormatting sqref="A351">
    <cfRule type="duplicateValues" dxfId="962" priority="634"/>
  </conditionalFormatting>
  <conditionalFormatting sqref="A362">
    <cfRule type="duplicateValues" dxfId="961" priority="623"/>
  </conditionalFormatting>
  <conditionalFormatting sqref="A369">
    <cfRule type="duplicateValues" dxfId="960" priority="612"/>
  </conditionalFormatting>
  <conditionalFormatting sqref="A380">
    <cfRule type="duplicateValues" dxfId="959" priority="611"/>
  </conditionalFormatting>
  <conditionalFormatting sqref="A392">
    <cfRule type="duplicateValues" dxfId="958" priority="600"/>
  </conditionalFormatting>
  <conditionalFormatting sqref="A405">
    <cfRule type="duplicateValues" dxfId="957" priority="589"/>
  </conditionalFormatting>
  <conditionalFormatting sqref="A425">
    <cfRule type="duplicateValues" dxfId="956" priority="578"/>
  </conditionalFormatting>
  <conditionalFormatting sqref="A437">
    <cfRule type="duplicateValues" dxfId="955" priority="567"/>
  </conditionalFormatting>
  <conditionalFormatting sqref="A445">
    <cfRule type="duplicateValues" dxfId="954" priority="556"/>
  </conditionalFormatting>
  <conditionalFormatting sqref="A455">
    <cfRule type="duplicateValues" dxfId="953" priority="543"/>
  </conditionalFormatting>
  <conditionalFormatting sqref="A463">
    <cfRule type="duplicateValues" dxfId="952" priority="530"/>
  </conditionalFormatting>
  <conditionalFormatting sqref="A471">
    <cfRule type="duplicateValues" dxfId="951" priority="517"/>
  </conditionalFormatting>
  <conditionalFormatting sqref="A475">
    <cfRule type="duplicateValues" dxfId="950" priority="504"/>
  </conditionalFormatting>
  <conditionalFormatting sqref="A483">
    <cfRule type="duplicateValues" dxfId="949" priority="491"/>
  </conditionalFormatting>
  <conditionalFormatting sqref="A489">
    <cfRule type="duplicateValues" dxfId="948" priority="480"/>
  </conditionalFormatting>
  <conditionalFormatting sqref="A498">
    <cfRule type="duplicateValues" dxfId="947" priority="467"/>
  </conditionalFormatting>
  <conditionalFormatting sqref="A518:A519">
    <cfRule type="duplicateValues" dxfId="946" priority="10114"/>
  </conditionalFormatting>
  <conditionalFormatting sqref="A524:A527">
    <cfRule type="duplicateValues" dxfId="945" priority="420"/>
  </conditionalFormatting>
  <conditionalFormatting sqref="A534:A536">
    <cfRule type="duplicateValues" dxfId="944" priority="402"/>
  </conditionalFormatting>
  <conditionalFormatting sqref="A541">
    <cfRule type="duplicateValues" dxfId="943" priority="397"/>
  </conditionalFormatting>
  <conditionalFormatting sqref="A542:A548">
    <cfRule type="duplicateValues" dxfId="942" priority="395"/>
    <cfRule type="duplicateValues" dxfId="941" priority="394"/>
  </conditionalFormatting>
  <conditionalFormatting sqref="A552:A554">
    <cfRule type="duplicateValues" dxfId="940" priority="10131"/>
  </conditionalFormatting>
  <conditionalFormatting sqref="A558">
    <cfRule type="duplicateValues" dxfId="939" priority="377"/>
  </conditionalFormatting>
  <conditionalFormatting sqref="A559:A562">
    <cfRule type="duplicateValues" dxfId="938" priority="382"/>
    <cfRule type="duplicateValues" dxfId="937" priority="381"/>
  </conditionalFormatting>
  <conditionalFormatting sqref="A578:A579">
    <cfRule type="duplicateValues" dxfId="936" priority="339"/>
  </conditionalFormatting>
  <conditionalFormatting sqref="A583">
    <cfRule type="duplicateValues" dxfId="935" priority="332"/>
  </conditionalFormatting>
  <conditionalFormatting sqref="A584:A585">
    <cfRule type="duplicateValues" dxfId="934" priority="336"/>
    <cfRule type="duplicateValues" dxfId="933" priority="337"/>
  </conditionalFormatting>
  <conditionalFormatting sqref="A589:A593">
    <cfRule type="duplicateValues" dxfId="932" priority="311"/>
  </conditionalFormatting>
  <conditionalFormatting sqref="A596:A599">
    <cfRule type="duplicateValues" dxfId="931" priority="300"/>
  </conditionalFormatting>
  <conditionalFormatting sqref="A603:A608">
    <cfRule type="duplicateValues" dxfId="930" priority="290"/>
  </conditionalFormatting>
  <conditionalFormatting sqref="A611:A616">
    <cfRule type="duplicateValues" dxfId="929" priority="280"/>
  </conditionalFormatting>
  <conditionalFormatting sqref="A612:A616">
    <cfRule type="duplicateValues" dxfId="928" priority="279"/>
  </conditionalFormatting>
  <conditionalFormatting sqref="A619">
    <cfRule type="duplicateValues" dxfId="927" priority="259"/>
  </conditionalFormatting>
  <conditionalFormatting sqref="A620">
    <cfRule type="duplicateValues" dxfId="926" priority="269"/>
    <cfRule type="duplicateValues" dxfId="925" priority="270"/>
  </conditionalFormatting>
  <conditionalFormatting sqref="A622">
    <cfRule type="duplicateValues" dxfId="924" priority="254"/>
  </conditionalFormatting>
  <conditionalFormatting sqref="A630">
    <cfRule type="duplicateValues" dxfId="923" priority="231"/>
  </conditionalFormatting>
  <conditionalFormatting sqref="A631">
    <cfRule type="duplicateValues" dxfId="922" priority="242"/>
    <cfRule type="duplicateValues" dxfId="921" priority="241"/>
  </conditionalFormatting>
  <conditionalFormatting sqref="A632">
    <cfRule type="duplicateValues" dxfId="920" priority="221"/>
    <cfRule type="duplicateValues" dxfId="919" priority="222"/>
  </conditionalFormatting>
  <conditionalFormatting sqref="A633">
    <cfRule type="duplicateValues" dxfId="918" priority="212"/>
    <cfRule type="duplicateValues" dxfId="917" priority="211"/>
  </conditionalFormatting>
  <conditionalFormatting sqref="A634">
    <cfRule type="duplicateValues" dxfId="916" priority="202"/>
    <cfRule type="duplicateValues" dxfId="915" priority="201"/>
  </conditionalFormatting>
  <conditionalFormatting sqref="A636">
    <cfRule type="duplicateValues" dxfId="914" priority="196"/>
  </conditionalFormatting>
  <conditionalFormatting sqref="A637">
    <cfRule type="duplicateValues" dxfId="913" priority="190"/>
    <cfRule type="duplicateValues" dxfId="912" priority="191"/>
  </conditionalFormatting>
  <conditionalFormatting sqref="A692">
    <cfRule type="duplicateValues" dxfId="911" priority="166"/>
  </conditionalFormatting>
  <conditionalFormatting sqref="A693">
    <cfRule type="duplicateValues" dxfId="910" priority="176"/>
    <cfRule type="duplicateValues" dxfId="909" priority="177"/>
  </conditionalFormatting>
  <conditionalFormatting sqref="A696:A699">
    <cfRule type="duplicateValues" dxfId="908" priority="156"/>
  </conditionalFormatting>
  <conditionalFormatting sqref="A697:A699">
    <cfRule type="duplicateValues" dxfId="907" priority="155"/>
  </conditionalFormatting>
  <conditionalFormatting sqref="A702">
    <cfRule type="duplicateValues" dxfId="906" priority="148"/>
  </conditionalFormatting>
  <conditionalFormatting sqref="A713">
    <cfRule type="duplicateValues" dxfId="905" priority="133"/>
  </conditionalFormatting>
  <conditionalFormatting sqref="A714">
    <cfRule type="duplicateValues" dxfId="904" priority="124"/>
    <cfRule type="duplicateValues" dxfId="903" priority="123"/>
  </conditionalFormatting>
  <conditionalFormatting sqref="A716">
    <cfRule type="duplicateValues" dxfId="902" priority="103"/>
  </conditionalFormatting>
  <conditionalFormatting sqref="A717">
    <cfRule type="duplicateValues" dxfId="901" priority="114"/>
    <cfRule type="duplicateValues" dxfId="900" priority="113"/>
  </conditionalFormatting>
  <conditionalFormatting sqref="A719:A725">
    <cfRule type="duplicateValues" dxfId="899" priority="102"/>
  </conditionalFormatting>
  <conditionalFormatting sqref="A720:A725">
    <cfRule type="duplicateValues" dxfId="898" priority="92"/>
  </conditionalFormatting>
  <conditionalFormatting sqref="A754">
    <cfRule type="duplicateValues" dxfId="897" priority="58"/>
  </conditionalFormatting>
  <conditionalFormatting sqref="A755">
    <cfRule type="duplicateValues" dxfId="896" priority="91"/>
    <cfRule type="duplicateValues" dxfId="895" priority="90"/>
  </conditionalFormatting>
  <conditionalFormatting sqref="A756">
    <cfRule type="duplicateValues" dxfId="894" priority="79"/>
    <cfRule type="duplicateValues" dxfId="893" priority="80"/>
  </conditionalFormatting>
  <conditionalFormatting sqref="A757">
    <cfRule type="duplicateValues" dxfId="892" priority="69"/>
    <cfRule type="duplicateValues" dxfId="891" priority="68"/>
  </conditionalFormatting>
  <conditionalFormatting sqref="A759">
    <cfRule type="duplicateValues" dxfId="890" priority="47"/>
  </conditionalFormatting>
  <conditionalFormatting sqref="A777:A778">
    <cfRule type="duplicateValues" dxfId="889" priority="36"/>
    <cfRule type="duplicateValues" dxfId="888" priority="25"/>
  </conditionalFormatting>
  <conditionalFormatting sqref="A778">
    <cfRule type="duplicateValues" dxfId="887" priority="24"/>
  </conditionalFormatting>
  <conditionalFormatting sqref="A779">
    <cfRule type="duplicateValues" dxfId="886" priority="23"/>
    <cfRule type="duplicateValues" dxfId="885" priority="22"/>
    <cfRule type="duplicateValues" dxfId="884" priority="12"/>
  </conditionalFormatting>
  <conditionalFormatting sqref="A786">
    <cfRule type="duplicateValues" dxfId="883" priority="11"/>
  </conditionalFormatting>
  <conditionalFormatting sqref="B541:B548">
    <cfRule type="duplicateValues" dxfId="882" priority="399"/>
    <cfRule type="duplicateValues" dxfId="881" priority="396"/>
  </conditionalFormatting>
  <conditionalFormatting sqref="B558:B562">
    <cfRule type="duplicateValues" dxfId="880" priority="10134"/>
  </conditionalFormatting>
  <conditionalFormatting sqref="B569">
    <cfRule type="duplicateValues" dxfId="879" priority="352"/>
  </conditionalFormatting>
  <conditionalFormatting sqref="B570:B573">
    <cfRule type="duplicateValues" dxfId="878" priority="350"/>
    <cfRule type="duplicateValues" dxfId="877" priority="349"/>
  </conditionalFormatting>
  <conditionalFormatting sqref="B583:B585">
    <cfRule type="duplicateValues" dxfId="876" priority="10137"/>
  </conditionalFormatting>
  <conditionalFormatting sqref="B622">
    <cfRule type="duplicateValues" dxfId="875" priority="253"/>
    <cfRule type="duplicateValues" dxfId="874" priority="256"/>
  </conditionalFormatting>
  <conditionalFormatting sqref="B623:B628">
    <cfRule type="duplicateValues" dxfId="873" priority="252"/>
    <cfRule type="duplicateValues" dxfId="872" priority="251"/>
  </conditionalFormatting>
  <conditionalFormatting sqref="B636">
    <cfRule type="duplicateValues" dxfId="871" priority="195"/>
    <cfRule type="duplicateValues" dxfId="870" priority="198"/>
  </conditionalFormatting>
  <conditionalFormatting sqref="B637">
    <cfRule type="duplicateValues" dxfId="869" priority="186"/>
    <cfRule type="duplicateValues" dxfId="868" priority="188"/>
  </conditionalFormatting>
  <conditionalFormatting sqref="B638:B689">
    <cfRule type="duplicateValues" dxfId="867" priority="193"/>
    <cfRule type="duplicateValues" dxfId="866" priority="194"/>
  </conditionalFormatting>
  <conditionalFormatting sqref="B702">
    <cfRule type="duplicateValues" dxfId="865" priority="10140"/>
  </conditionalFormatting>
  <conditionalFormatting sqref="B703:B710">
    <cfRule type="duplicateValues" dxfId="864" priority="145"/>
    <cfRule type="duplicateValues" dxfId="863" priority="146"/>
  </conditionalFormatting>
  <conditionalFormatting sqref="B759:E759">
    <cfRule type="duplicateValues" dxfId="862" priority="46"/>
  </conditionalFormatting>
  <conditionalFormatting sqref="B786:E786">
    <cfRule type="duplicateValues" dxfId="861" priority="10"/>
  </conditionalFormatting>
  <conditionalFormatting sqref="C74:C83">
    <cfRule type="containsText" dxfId="860" priority="921" operator="containsText" text="P">
      <formula>NOT(ISERROR(SEARCH("P",C74)))</formula>
    </cfRule>
    <cfRule type="containsText" dxfId="859" priority="920" operator="containsText" text="A">
      <formula>NOT(ISERROR(SEARCH("A",C74)))</formula>
    </cfRule>
  </conditionalFormatting>
  <conditionalFormatting sqref="C567">
    <cfRule type="duplicateValues" dxfId="858" priority="366"/>
  </conditionalFormatting>
  <conditionalFormatting sqref="C569:C573">
    <cfRule type="duplicateValues" dxfId="857" priority="351"/>
    <cfRule type="duplicateValues" dxfId="856" priority="354"/>
  </conditionalFormatting>
  <conditionalFormatting sqref="F189">
    <cfRule type="containsText" dxfId="855" priority="823" operator="containsText" text="INPRG">
      <formula>NOT(ISERROR(SEARCH("INPRG",F189)))</formula>
    </cfRule>
    <cfRule type="containsText" dxfId="854" priority="826" operator="containsText" text="SCHD">
      <formula>NOT(ISERROR(SEARCH("SCHD",F189)))</formula>
    </cfRule>
    <cfRule type="containsText" dxfId="853" priority="825" operator="containsText" text="INPRG">
      <formula>NOT(ISERROR(SEARCH("INPRG",F189)))</formula>
    </cfRule>
    <cfRule type="containsText" dxfId="852" priority="824" operator="containsText" text="WPSD">
      <formula>NOT(ISERROR(SEARCH("WPSD",F189)))</formula>
    </cfRule>
    <cfRule type="containsText" dxfId="851" priority="822" operator="containsText" text="CANCEL">
      <formula>NOT(ISERROR(SEARCH("CANCEL",F189)))</formula>
    </cfRule>
    <cfRule type="cellIs" dxfId="850" priority="821" operator="equal">
      <formula>"WMOC"</formula>
    </cfRule>
    <cfRule type="cellIs" dxfId="849" priority="820" operator="equal">
      <formula>"WMAT"</formula>
    </cfRule>
    <cfRule type="containsText" dxfId="848" priority="827" operator="containsText" text="COMP">
      <formula>NOT(ISERROR(SEARCH("COMP",F189)))</formula>
    </cfRule>
  </conditionalFormatting>
  <conditionalFormatting sqref="F189:F193">
    <cfRule type="containsText" dxfId="847" priority="819" operator="containsText" text="SCHD">
      <formula>NOT(ISERROR(SEARCH("SCHD",F189)))</formula>
    </cfRule>
    <cfRule type="containsText" dxfId="846" priority="818" operator="containsText" text="INPRG">
      <formula>NOT(ISERROR(SEARCH("INPRG",F189)))</formula>
    </cfRule>
  </conditionalFormatting>
  <conditionalFormatting sqref="G1 G517:G519 G551:G554">
    <cfRule type="containsText" dxfId="845" priority="1065" operator="containsText" text="CANCEL">
      <formula>NOT(ISERROR(SEARCH("CANCEL",G1)))</formula>
    </cfRule>
    <cfRule type="containsText" dxfId="844" priority="1070" operator="containsText" text="COMP">
      <formula>NOT(ISERROR(SEARCH("COMP",G1)))</formula>
    </cfRule>
    <cfRule type="containsText" dxfId="843" priority="1069" operator="containsText" text="SCHD">
      <formula>NOT(ISERROR(SEARCH("SCHD",G1)))</formula>
    </cfRule>
    <cfRule type="containsText" dxfId="842" priority="1068" operator="containsText" text="INPRG">
      <formula>NOT(ISERROR(SEARCH("INPRG",G1)))</formula>
    </cfRule>
    <cfRule type="containsText" dxfId="841" priority="1067" operator="containsText" text="WPSD">
      <formula>NOT(ISERROR(SEARCH("WPSD",G1)))</formula>
    </cfRule>
    <cfRule type="containsText" dxfId="840" priority="1066" operator="containsText" text="INPRG">
      <formula>NOT(ISERROR(SEARCH("INPRG",G1)))</formula>
    </cfRule>
  </conditionalFormatting>
  <conditionalFormatting sqref="G1:G8 G25:G39 G168:G176 G257:G263 G266:G275 G483:G486">
    <cfRule type="containsText" dxfId="839" priority="2270" operator="containsText" text="SCHD">
      <formula>NOT(ISERROR(SEARCH("SCHD",G1)))</formula>
    </cfRule>
    <cfRule type="containsText" dxfId="838" priority="2269" operator="containsText" text="INPRG">
      <formula>NOT(ISERROR(SEARCH("INPRG",G1)))</formula>
    </cfRule>
  </conditionalFormatting>
  <conditionalFormatting sqref="G9:G10">
    <cfRule type="containsText" dxfId="837" priority="1058" operator="containsText" text="SCHD">
      <formula>NOT(ISERROR(SEARCH("SCHD",G9)))</formula>
    </cfRule>
    <cfRule type="containsText" dxfId="836" priority="1057" operator="containsText" text="INPRG">
      <formula>NOT(ISERROR(SEARCH("INPRG",G9)))</formula>
    </cfRule>
  </conditionalFormatting>
  <conditionalFormatting sqref="G14">
    <cfRule type="cellIs" dxfId="835" priority="1025" operator="equal">
      <formula>"WMAT"</formula>
    </cfRule>
    <cfRule type="containsText" dxfId="834" priority="1028" operator="containsText" text="INPRG">
      <formula>NOT(ISERROR(SEARCH("INPRG",G14)))</formula>
    </cfRule>
    <cfRule type="containsText" dxfId="833" priority="1032" operator="containsText" text="COMP">
      <formula>NOT(ISERROR(SEARCH("COMP",G14)))</formula>
    </cfRule>
    <cfRule type="containsText" dxfId="832" priority="1031" operator="containsText" text="SCHD">
      <formula>NOT(ISERROR(SEARCH("SCHD",G14)))</formula>
    </cfRule>
    <cfRule type="containsText" dxfId="831" priority="1030" operator="containsText" text="INPRG">
      <formula>NOT(ISERROR(SEARCH("INPRG",G14)))</formula>
    </cfRule>
    <cfRule type="containsText" dxfId="830" priority="1029" operator="containsText" text="WPSD">
      <formula>NOT(ISERROR(SEARCH("WPSD",G14)))</formula>
    </cfRule>
    <cfRule type="containsText" dxfId="829" priority="1027" operator="containsText" text="CANCEL">
      <formula>NOT(ISERROR(SEARCH("CANCEL",G14)))</formula>
    </cfRule>
    <cfRule type="cellIs" dxfId="828" priority="1026" operator="equal">
      <formula>"WMOC"</formula>
    </cfRule>
  </conditionalFormatting>
  <conditionalFormatting sqref="G14:G22">
    <cfRule type="containsText" dxfId="827" priority="1008" operator="containsText" text="SCHD">
      <formula>NOT(ISERROR(SEARCH("SCHD",G14)))</formula>
    </cfRule>
    <cfRule type="containsText" dxfId="826" priority="1007" operator="containsText" text="INPRG">
      <formula>NOT(ISERROR(SEARCH("INPRG",G14)))</formula>
    </cfRule>
  </conditionalFormatting>
  <conditionalFormatting sqref="G21:G22">
    <cfRule type="containsText" dxfId="825" priority="1005" operator="containsText" text="INPRG">
      <formula>NOT(ISERROR(SEARCH("INPRG",G21)))</formula>
    </cfRule>
    <cfRule type="containsText" dxfId="824" priority="1009" operator="containsText" text="COMP">
      <formula>NOT(ISERROR(SEARCH("COMP",G21)))</formula>
    </cfRule>
    <cfRule type="containsText" dxfId="823" priority="1006" operator="containsText" text="WPSD">
      <formula>NOT(ISERROR(SEARCH("WPSD",G21)))</formula>
    </cfRule>
    <cfRule type="cellIs" dxfId="822" priority="1002" operator="equal">
      <formula>"WMAT"</formula>
    </cfRule>
    <cfRule type="cellIs" dxfId="821" priority="1003" operator="equal">
      <formula>"WMOC"</formula>
    </cfRule>
    <cfRule type="containsText" dxfId="820" priority="1004" operator="containsText" text="CANCEL">
      <formula>NOT(ISERROR(SEARCH("CANCEL",G21)))</formula>
    </cfRule>
  </conditionalFormatting>
  <conditionalFormatting sqref="G22">
    <cfRule type="containsText" dxfId="819" priority="1001" operator="containsText" text="COMP">
      <formula>NOT(ISERROR(SEARCH("COMP",G22)))</formula>
    </cfRule>
  </conditionalFormatting>
  <conditionalFormatting sqref="G25">
    <cfRule type="containsText" dxfId="818" priority="993" operator="containsText" text="CANCEL">
      <formula>NOT(ISERROR(SEARCH("CANCEL",G25)))</formula>
    </cfRule>
    <cfRule type="containsText" dxfId="817" priority="995" operator="containsText" text="WPSD">
      <formula>NOT(ISERROR(SEARCH("WPSD",G25)))</formula>
    </cfRule>
    <cfRule type="cellIs" dxfId="816" priority="992" operator="equal">
      <formula>"WMOC"</formula>
    </cfRule>
    <cfRule type="containsText" dxfId="815" priority="994" operator="containsText" text="INPRG">
      <formula>NOT(ISERROR(SEARCH("INPRG",G25)))</formula>
    </cfRule>
    <cfRule type="cellIs" dxfId="814" priority="991" operator="equal">
      <formula>"WMAT"</formula>
    </cfRule>
    <cfRule type="containsText" dxfId="813" priority="998" operator="containsText" text="COMP">
      <formula>NOT(ISERROR(SEARCH("COMP",G25)))</formula>
    </cfRule>
    <cfRule type="containsText" dxfId="812" priority="997" operator="containsText" text="SCHD">
      <formula>NOT(ISERROR(SEARCH("SCHD",G25)))</formula>
    </cfRule>
    <cfRule type="containsText" dxfId="811" priority="996" operator="containsText" text="INPRG">
      <formula>NOT(ISERROR(SEARCH("INPRG",G25)))</formula>
    </cfRule>
  </conditionalFormatting>
  <conditionalFormatting sqref="G42">
    <cfRule type="containsText" dxfId="810" priority="978" operator="containsText" text="INPRG">
      <formula>NOT(ISERROR(SEARCH("INPRG",G42)))</formula>
    </cfRule>
    <cfRule type="containsText" dxfId="809" priority="979" operator="containsText" text="SCHD">
      <formula>NOT(ISERROR(SEARCH("SCHD",G42)))</formula>
    </cfRule>
    <cfRule type="cellIs" dxfId="808" priority="980" operator="equal">
      <formula>"WMAT"</formula>
    </cfRule>
    <cfRule type="cellIs" dxfId="807" priority="981" operator="equal">
      <formula>"WMOC"</formula>
    </cfRule>
    <cfRule type="containsText" dxfId="806" priority="982" operator="containsText" text="CANCEL">
      <formula>NOT(ISERROR(SEARCH("CANCEL",G42)))</formula>
    </cfRule>
    <cfRule type="containsText" dxfId="805" priority="983" operator="containsText" text="INPRG">
      <formula>NOT(ISERROR(SEARCH("INPRG",G42)))</formula>
    </cfRule>
    <cfRule type="containsText" dxfId="804" priority="984" operator="containsText" text="WPSD">
      <formula>NOT(ISERROR(SEARCH("WPSD",G42)))</formula>
    </cfRule>
    <cfRule type="containsText" dxfId="803" priority="985" operator="containsText" text="INPRG">
      <formula>NOT(ISERROR(SEARCH("INPRG",G42)))</formula>
    </cfRule>
    <cfRule type="containsText" dxfId="802" priority="986" operator="containsText" text="SCHD">
      <formula>NOT(ISERROR(SEARCH("SCHD",G42)))</formula>
    </cfRule>
    <cfRule type="containsText" dxfId="801" priority="987" operator="containsText" text="COMP">
      <formula>NOT(ISERROR(SEARCH("COMP",G42)))</formula>
    </cfRule>
  </conditionalFormatting>
  <conditionalFormatting sqref="G45">
    <cfRule type="containsText" dxfId="800" priority="973" operator="containsText" text="INPRG">
      <formula>NOT(ISERROR(SEARCH("INPRG",G45)))</formula>
    </cfRule>
    <cfRule type="cellIs" dxfId="799" priority="971" operator="equal">
      <formula>"WMOC"</formula>
    </cfRule>
    <cfRule type="containsText" dxfId="798" priority="972" operator="containsText" text="CANCEL">
      <formula>NOT(ISERROR(SEARCH("CANCEL",G45)))</formula>
    </cfRule>
    <cfRule type="cellIs" dxfId="797" priority="970" operator="equal">
      <formula>"WMAT"</formula>
    </cfRule>
    <cfRule type="containsText" dxfId="796" priority="977" operator="containsText" text="COMP">
      <formula>NOT(ISERROR(SEARCH("COMP",G45)))</formula>
    </cfRule>
    <cfRule type="containsText" dxfId="795" priority="976" operator="containsText" text="SCHD">
      <formula>NOT(ISERROR(SEARCH("SCHD",G45)))</formula>
    </cfRule>
    <cfRule type="containsText" dxfId="794" priority="975" operator="containsText" text="INPRG">
      <formula>NOT(ISERROR(SEARCH("INPRG",G45)))</formula>
    </cfRule>
    <cfRule type="containsText" dxfId="793" priority="974" operator="containsText" text="WPSD">
      <formula>NOT(ISERROR(SEARCH("WPSD",G45)))</formula>
    </cfRule>
  </conditionalFormatting>
  <conditionalFormatting sqref="G49">
    <cfRule type="containsText" dxfId="792" priority="968" operator="containsText" text="SCHD">
      <formula>NOT(ISERROR(SEARCH("SCHD",G49)))</formula>
    </cfRule>
    <cfRule type="containsText" dxfId="791" priority="967" operator="containsText" text="INPRG">
      <formula>NOT(ISERROR(SEARCH("INPRG",G49)))</formula>
    </cfRule>
  </conditionalFormatting>
  <conditionalFormatting sqref="G52">
    <cfRule type="containsText" dxfId="790" priority="963" operator="containsText" text="INPRG">
      <formula>NOT(ISERROR(SEARCH("INPRG",G52)))</formula>
    </cfRule>
    <cfRule type="containsText" dxfId="789" priority="964" operator="containsText" text="SCHD">
      <formula>NOT(ISERROR(SEARCH("SCHD",G52)))</formula>
    </cfRule>
    <cfRule type="containsText" dxfId="788" priority="965" operator="containsText" text="COMP">
      <formula>NOT(ISERROR(SEARCH("COMP",G52)))</formula>
    </cfRule>
    <cfRule type="containsText" dxfId="787" priority="961" operator="containsText" text="INPRG">
      <formula>NOT(ISERROR(SEARCH("INPRG",G52)))</formula>
    </cfRule>
    <cfRule type="cellIs" dxfId="786" priority="958" operator="equal">
      <formula>"WMAT"</formula>
    </cfRule>
    <cfRule type="containsText" dxfId="785" priority="962" operator="containsText" text="WPSD">
      <formula>NOT(ISERROR(SEARCH("WPSD",G52)))</formula>
    </cfRule>
    <cfRule type="cellIs" dxfId="784" priority="959" operator="equal">
      <formula>"WMOC"</formula>
    </cfRule>
    <cfRule type="containsText" dxfId="783" priority="960" operator="containsText" text="CANCEL">
      <formula>NOT(ISERROR(SEARCH("CANCEL",G52)))</formula>
    </cfRule>
  </conditionalFormatting>
  <conditionalFormatting sqref="G52:G60">
    <cfRule type="containsText" dxfId="782" priority="954" operator="containsText" text="SCHD">
      <formula>NOT(ISERROR(SEARCH("SCHD",G52)))</formula>
    </cfRule>
    <cfRule type="containsText" dxfId="781" priority="953" operator="containsText" text="INPRG">
      <formula>NOT(ISERROR(SEARCH("INPRG",G52)))</formula>
    </cfRule>
  </conditionalFormatting>
  <conditionalFormatting sqref="G60">
    <cfRule type="containsText" dxfId="780" priority="955" operator="containsText" text="COMP">
      <formula>NOT(ISERROR(SEARCH("COMP",G60)))</formula>
    </cfRule>
  </conditionalFormatting>
  <conditionalFormatting sqref="G60:G61">
    <cfRule type="containsText" dxfId="779" priority="940" operator="containsText" text="CANCEL">
      <formula>NOT(ISERROR(SEARCH("CANCEL",G60)))</formula>
    </cfRule>
    <cfRule type="containsText" dxfId="778" priority="945" operator="containsText" text="COMP">
      <formula>NOT(ISERROR(SEARCH("COMP",G60)))</formula>
    </cfRule>
    <cfRule type="containsText" dxfId="777" priority="942" operator="containsText" text="WPSD">
      <formula>NOT(ISERROR(SEARCH("WPSD",G60)))</formula>
    </cfRule>
    <cfRule type="containsText" dxfId="776" priority="941" operator="containsText" text="INPRG">
      <formula>NOT(ISERROR(SEARCH("INPRG",G60)))</formula>
    </cfRule>
    <cfRule type="cellIs" dxfId="775" priority="939" operator="equal">
      <formula>"WMOC"</formula>
    </cfRule>
    <cfRule type="cellIs" dxfId="774" priority="938" operator="equal">
      <formula>"WMAT"</formula>
    </cfRule>
  </conditionalFormatting>
  <conditionalFormatting sqref="G61">
    <cfRule type="containsText" dxfId="773" priority="944" operator="containsText" text="SCHD">
      <formula>NOT(ISERROR(SEARCH("SCHD",G61)))</formula>
    </cfRule>
    <cfRule type="containsText" dxfId="772" priority="943" operator="containsText" text="INPRG">
      <formula>NOT(ISERROR(SEARCH("INPRG",G61)))</formula>
    </cfRule>
  </conditionalFormatting>
  <conditionalFormatting sqref="G63">
    <cfRule type="cellIs" dxfId="771" priority="927" operator="equal">
      <formula>"WMOC"</formula>
    </cfRule>
    <cfRule type="containsText" dxfId="770" priority="930" operator="containsText" text="WPSD">
      <formula>NOT(ISERROR(SEARCH("WPSD",G63)))</formula>
    </cfRule>
    <cfRule type="containsText" dxfId="769" priority="929" operator="containsText" text="INPRG">
      <formula>NOT(ISERROR(SEARCH("INPRG",G63)))</formula>
    </cfRule>
    <cfRule type="containsText" dxfId="768" priority="928" operator="containsText" text="CANCEL">
      <formula>NOT(ISERROR(SEARCH("CANCEL",G63)))</formula>
    </cfRule>
    <cfRule type="cellIs" dxfId="767" priority="926" operator="equal">
      <formula>"WMAT"</formula>
    </cfRule>
    <cfRule type="containsText" dxfId="766" priority="933" operator="containsText" text="COMP">
      <formula>NOT(ISERROR(SEARCH("COMP",G63)))</formula>
    </cfRule>
    <cfRule type="containsText" dxfId="765" priority="925" operator="containsText" text="SCHD">
      <formula>NOT(ISERROR(SEARCH("SCHD",G63)))</formula>
    </cfRule>
    <cfRule type="containsText" dxfId="764" priority="924" operator="containsText" text="INPRG">
      <formula>NOT(ISERROR(SEARCH("INPRG",G63)))</formula>
    </cfRule>
  </conditionalFormatting>
  <conditionalFormatting sqref="G63:G68">
    <cfRule type="containsText" dxfId="763" priority="931" operator="containsText" text="INPRG">
      <formula>NOT(ISERROR(SEARCH("INPRG",G63)))</formula>
    </cfRule>
    <cfRule type="containsText" dxfId="762" priority="932" operator="containsText" text="SCHD">
      <formula>NOT(ISERROR(SEARCH("SCHD",G63)))</formula>
    </cfRule>
  </conditionalFormatting>
  <conditionalFormatting sqref="G69:G70">
    <cfRule type="containsText" dxfId="761" priority="923" operator="containsText" text="SCHD">
      <formula>NOT(ISERROR(SEARCH("SCHD",G69)))</formula>
    </cfRule>
    <cfRule type="containsText" dxfId="760" priority="922" operator="containsText" text="INPRG">
      <formula>NOT(ISERROR(SEARCH("INPRG",G69)))</formula>
    </cfRule>
  </conditionalFormatting>
  <conditionalFormatting sqref="G87">
    <cfRule type="containsText" dxfId="759" priority="915" operator="containsText" text="WPSD">
      <formula>NOT(ISERROR(SEARCH("WPSD",G87)))</formula>
    </cfRule>
    <cfRule type="containsText" dxfId="758" priority="914" operator="containsText" text="INPRG">
      <formula>NOT(ISERROR(SEARCH("INPRG",G87)))</formula>
    </cfRule>
    <cfRule type="containsText" dxfId="757" priority="916" operator="containsText" text="INPRG">
      <formula>NOT(ISERROR(SEARCH("INPRG",G87)))</formula>
    </cfRule>
    <cfRule type="containsText" dxfId="756" priority="917" operator="containsText" text="SCHD">
      <formula>NOT(ISERROR(SEARCH("SCHD",G87)))</formula>
    </cfRule>
    <cfRule type="cellIs" dxfId="755" priority="911" operator="equal">
      <formula>"WMAT"</formula>
    </cfRule>
    <cfRule type="cellIs" dxfId="754" priority="912" operator="equal">
      <formula>"WMOC"</formula>
    </cfRule>
    <cfRule type="containsText" dxfId="753" priority="918" operator="containsText" text="COMP">
      <formula>NOT(ISERROR(SEARCH("COMP",G87)))</formula>
    </cfRule>
    <cfRule type="containsText" dxfId="752" priority="913" operator="containsText" text="CANCEL">
      <formula>NOT(ISERROR(SEARCH("CANCEL",G87)))</formula>
    </cfRule>
  </conditionalFormatting>
  <conditionalFormatting sqref="G87:G104">
    <cfRule type="containsText" dxfId="751" priority="909" operator="containsText" text="INPRG">
      <formula>NOT(ISERROR(SEARCH("INPRG",G87)))</formula>
    </cfRule>
    <cfRule type="containsText" dxfId="750" priority="910" operator="containsText" text="SCHD">
      <formula>NOT(ISERROR(SEARCH("SCHD",G87)))</formula>
    </cfRule>
  </conditionalFormatting>
  <conditionalFormatting sqref="G107">
    <cfRule type="containsText" dxfId="749" priority="906" operator="containsText" text="SCHD">
      <formula>NOT(ISERROR(SEARCH("SCHD",G107)))</formula>
    </cfRule>
    <cfRule type="containsText" dxfId="748" priority="907" operator="containsText" text="COMP">
      <formula>NOT(ISERROR(SEARCH("COMP",G107)))</formula>
    </cfRule>
    <cfRule type="containsText" dxfId="747" priority="903" operator="containsText" text="INPRG">
      <formula>NOT(ISERROR(SEARCH("INPRG",G107)))</formula>
    </cfRule>
    <cfRule type="containsText" dxfId="746" priority="904" operator="containsText" text="WPSD">
      <formula>NOT(ISERROR(SEARCH("WPSD",G107)))</formula>
    </cfRule>
    <cfRule type="cellIs" dxfId="745" priority="900" operator="equal">
      <formula>"WMAT"</formula>
    </cfRule>
    <cfRule type="containsText" dxfId="744" priority="905" operator="containsText" text="INPRG">
      <formula>NOT(ISERROR(SEARCH("INPRG",G107)))</formula>
    </cfRule>
    <cfRule type="cellIs" dxfId="743" priority="901" operator="equal">
      <formula>"WMOC"</formula>
    </cfRule>
    <cfRule type="containsText" dxfId="742" priority="902" operator="containsText" text="CANCEL">
      <formula>NOT(ISERROR(SEARCH("CANCEL",G107)))</formula>
    </cfRule>
  </conditionalFormatting>
  <conditionalFormatting sqref="G107:G125">
    <cfRule type="containsText" dxfId="741" priority="896" operator="containsText" text="INPRG">
      <formula>NOT(ISERROR(SEARCH("INPRG",G107)))</formula>
    </cfRule>
    <cfRule type="containsText" dxfId="740" priority="897" operator="containsText" text="SCHD">
      <formula>NOT(ISERROR(SEARCH("SCHD",G107)))</formula>
    </cfRule>
  </conditionalFormatting>
  <conditionalFormatting sqref="G130">
    <cfRule type="containsText" dxfId="739" priority="877" operator="containsText" text="SCHD">
      <formula>NOT(ISERROR(SEARCH("SCHD",G130)))</formula>
    </cfRule>
    <cfRule type="containsText" dxfId="738" priority="876" operator="containsText" text="INPRG">
      <formula>NOT(ISERROR(SEARCH("INPRG",G130)))</formula>
    </cfRule>
  </conditionalFormatting>
  <conditionalFormatting sqref="G130:G134">
    <cfRule type="cellIs" dxfId="737" priority="879" operator="equal">
      <formula>"WMOC"</formula>
    </cfRule>
    <cfRule type="cellIs" dxfId="736" priority="878" operator="equal">
      <formula>"WMAT"</formula>
    </cfRule>
    <cfRule type="containsText" dxfId="735" priority="882" operator="containsText" text="WPSD">
      <formula>NOT(ISERROR(SEARCH("WPSD",G130)))</formula>
    </cfRule>
    <cfRule type="containsText" dxfId="734" priority="884" operator="containsText" text="SCHD">
      <formula>NOT(ISERROR(SEARCH("SCHD",G130)))</formula>
    </cfRule>
    <cfRule type="containsText" dxfId="733" priority="885" operator="containsText" text="COMP">
      <formula>NOT(ISERROR(SEARCH("COMP",G130)))</formula>
    </cfRule>
    <cfRule type="containsText" dxfId="732" priority="881" operator="containsText" text="INPRG">
      <formula>NOT(ISERROR(SEARCH("INPRG",G130)))</formula>
    </cfRule>
    <cfRule type="containsText" dxfId="731" priority="880" operator="containsText" text="CANCEL">
      <formula>NOT(ISERROR(SEARCH("CANCEL",G130)))</formula>
    </cfRule>
    <cfRule type="containsText" dxfId="730" priority="883" operator="containsText" text="INPRG">
      <formula>NOT(ISERROR(SEARCH("INPRG",G130)))</formula>
    </cfRule>
  </conditionalFormatting>
  <conditionalFormatting sqref="G135:G137">
    <cfRule type="containsText" dxfId="729" priority="860" operator="containsText" text="INPRG">
      <formula>NOT(ISERROR(SEARCH("INPRG",G135)))</formula>
    </cfRule>
    <cfRule type="containsText" dxfId="728" priority="864" operator="containsText" text="COMP">
      <formula>NOT(ISERROR(SEARCH("COMP",G135)))</formula>
    </cfRule>
    <cfRule type="containsText" dxfId="727" priority="863" operator="containsText" text="SCHD">
      <formula>NOT(ISERROR(SEARCH("SCHD",G135)))</formula>
    </cfRule>
    <cfRule type="containsText" dxfId="726" priority="861" operator="containsText" text="WPSD">
      <formula>NOT(ISERROR(SEARCH("WPSD",G135)))</formula>
    </cfRule>
    <cfRule type="containsText" dxfId="725" priority="859" operator="containsText" text="CANCEL">
      <formula>NOT(ISERROR(SEARCH("CANCEL",G135)))</formula>
    </cfRule>
    <cfRule type="cellIs" dxfId="724" priority="858" operator="equal">
      <formula>"WMOC"</formula>
    </cfRule>
    <cfRule type="cellIs" dxfId="723" priority="857" operator="equal">
      <formula>"WMAT"</formula>
    </cfRule>
    <cfRule type="containsText" dxfId="722" priority="862" operator="containsText" text="INPRG">
      <formula>NOT(ISERROR(SEARCH("INPRG",G135)))</formula>
    </cfRule>
  </conditionalFormatting>
  <conditionalFormatting sqref="G151">
    <cfRule type="containsText" dxfId="721" priority="849" operator="containsText" text="WPSD">
      <formula>NOT(ISERROR(SEARCH("WPSD",G151)))</formula>
    </cfRule>
    <cfRule type="cellIs" dxfId="720" priority="846" operator="equal">
      <formula>"WMOC"</formula>
    </cfRule>
    <cfRule type="containsText" dxfId="719" priority="848" operator="containsText" text="INPRG">
      <formula>NOT(ISERROR(SEARCH("INPRG",G151)))</formula>
    </cfRule>
    <cfRule type="containsText" dxfId="718" priority="844" operator="containsText" text="SCHD">
      <formula>NOT(ISERROR(SEARCH("SCHD",G151)))</formula>
    </cfRule>
    <cfRule type="containsText" dxfId="717" priority="852" operator="containsText" text="COMP">
      <formula>NOT(ISERROR(SEARCH("COMP",G151)))</formula>
    </cfRule>
    <cfRule type="containsText" dxfId="716" priority="847" operator="containsText" text="CANCEL">
      <formula>NOT(ISERROR(SEARCH("CANCEL",G151)))</formula>
    </cfRule>
    <cfRule type="containsText" dxfId="715" priority="843" operator="containsText" text="INPRG">
      <formula>NOT(ISERROR(SEARCH("INPRG",G151)))</formula>
    </cfRule>
    <cfRule type="cellIs" dxfId="714" priority="845" operator="equal">
      <formula>"WMAT"</formula>
    </cfRule>
  </conditionalFormatting>
  <conditionalFormatting sqref="G151:G158">
    <cfRule type="containsText" dxfId="713" priority="850" operator="containsText" text="INPRG">
      <formula>NOT(ISERROR(SEARCH("INPRG",G151)))</formula>
    </cfRule>
    <cfRule type="containsText" dxfId="712" priority="851" operator="containsText" text="SCHD">
      <formula>NOT(ISERROR(SEARCH("SCHD",G151)))</formula>
    </cfRule>
  </conditionalFormatting>
  <conditionalFormatting sqref="G159">
    <cfRule type="containsText" dxfId="711" priority="841" operator="containsText" text="INPRG">
      <formula>NOT(ISERROR(SEARCH("INPRG",G159)))</formula>
    </cfRule>
    <cfRule type="containsText" dxfId="710" priority="842" operator="containsText" text="SCHD">
      <formula>NOT(ISERROR(SEARCH("SCHD",G159)))</formula>
    </cfRule>
  </conditionalFormatting>
  <conditionalFormatting sqref="G168">
    <cfRule type="containsText" dxfId="709" priority="839" operator="containsText" text="COMP">
      <formula>NOT(ISERROR(SEARCH("COMP",G168)))</formula>
    </cfRule>
    <cfRule type="containsText" dxfId="708" priority="838" operator="containsText" text="SCHD">
      <formula>NOT(ISERROR(SEARCH("SCHD",G168)))</formula>
    </cfRule>
    <cfRule type="containsText" dxfId="707" priority="837" operator="containsText" text="INPRG">
      <formula>NOT(ISERROR(SEARCH("INPRG",G168)))</formula>
    </cfRule>
    <cfRule type="containsText" dxfId="706" priority="836" operator="containsText" text="WPSD">
      <formula>NOT(ISERROR(SEARCH("WPSD",G168)))</formula>
    </cfRule>
    <cfRule type="containsText" dxfId="705" priority="835" operator="containsText" text="INPRG">
      <formula>NOT(ISERROR(SEARCH("INPRG",G168)))</formula>
    </cfRule>
    <cfRule type="containsText" dxfId="704" priority="834" operator="containsText" text="CANCEL">
      <formula>NOT(ISERROR(SEARCH("CANCEL",G168)))</formula>
    </cfRule>
    <cfRule type="cellIs" dxfId="703" priority="833" operator="equal">
      <formula>"WMOC"</formula>
    </cfRule>
    <cfRule type="cellIs" dxfId="702" priority="832" operator="equal">
      <formula>"WMAT"</formula>
    </cfRule>
  </conditionalFormatting>
  <conditionalFormatting sqref="G177:G179">
    <cfRule type="containsText" dxfId="701" priority="829" operator="containsText" text="SCHD">
      <formula>NOT(ISERROR(SEARCH("SCHD",G177)))</formula>
    </cfRule>
    <cfRule type="containsText" dxfId="700" priority="828" operator="containsText" text="INPRG">
      <formula>NOT(ISERROR(SEARCH("INPRG",G177)))</formula>
    </cfRule>
  </conditionalFormatting>
  <conditionalFormatting sqref="G194">
    <cfRule type="containsText" dxfId="699" priority="817" operator="containsText" text="SCHD">
      <formula>NOT(ISERROR(SEARCH("SCHD",G194)))</formula>
    </cfRule>
    <cfRule type="containsText" dxfId="698" priority="816" operator="containsText" text="INPRG">
      <formula>NOT(ISERROR(SEARCH("INPRG",G194)))</formula>
    </cfRule>
  </conditionalFormatting>
  <conditionalFormatting sqref="G196">
    <cfRule type="containsText" dxfId="697" priority="814" operator="containsText" text="COMP">
      <formula>NOT(ISERROR(SEARCH("COMP",G196)))</formula>
    </cfRule>
    <cfRule type="containsText" dxfId="696" priority="813" operator="containsText" text="SCHD">
      <formula>NOT(ISERROR(SEARCH("SCHD",G196)))</formula>
    </cfRule>
    <cfRule type="containsText" dxfId="695" priority="812" operator="containsText" text="INPRG">
      <formula>NOT(ISERROR(SEARCH("INPRG",G196)))</formula>
    </cfRule>
    <cfRule type="containsText" dxfId="694" priority="811" operator="containsText" text="WPSD">
      <formula>NOT(ISERROR(SEARCH("WPSD",G196)))</formula>
    </cfRule>
    <cfRule type="containsText" dxfId="693" priority="810" operator="containsText" text="INPRG">
      <formula>NOT(ISERROR(SEARCH("INPRG",G196)))</formula>
    </cfRule>
    <cfRule type="containsText" dxfId="692" priority="809" operator="containsText" text="CANCEL">
      <formula>NOT(ISERROR(SEARCH("CANCEL",G196)))</formula>
    </cfRule>
    <cfRule type="cellIs" dxfId="691" priority="808" operator="equal">
      <formula>"WMOC"</formula>
    </cfRule>
    <cfRule type="cellIs" dxfId="690" priority="807" operator="equal">
      <formula>"WMAT"</formula>
    </cfRule>
  </conditionalFormatting>
  <conditionalFormatting sqref="G196:G201">
    <cfRule type="containsText" dxfId="689" priority="805" operator="containsText" text="INPRG">
      <formula>NOT(ISERROR(SEARCH("INPRG",G196)))</formula>
    </cfRule>
    <cfRule type="containsText" dxfId="688" priority="806" operator="containsText" text="SCHD">
      <formula>NOT(ISERROR(SEARCH("SCHD",G196)))</formula>
    </cfRule>
  </conditionalFormatting>
  <conditionalFormatting sqref="G204">
    <cfRule type="containsText" dxfId="687" priority="790" operator="containsText" text="INPRG">
      <formula>NOT(ISERROR(SEARCH("INPRG",G204)))</formula>
    </cfRule>
    <cfRule type="containsText" dxfId="686" priority="789" operator="containsText" text="WPSD">
      <formula>NOT(ISERROR(SEARCH("WPSD",G204)))</formula>
    </cfRule>
    <cfRule type="containsText" dxfId="685" priority="788" operator="containsText" text="INPRG">
      <formula>NOT(ISERROR(SEARCH("INPRG",G204)))</formula>
    </cfRule>
    <cfRule type="containsText" dxfId="684" priority="787" operator="containsText" text="CANCEL">
      <formula>NOT(ISERROR(SEARCH("CANCEL",G204)))</formula>
    </cfRule>
    <cfRule type="cellIs" dxfId="683" priority="786" operator="equal">
      <formula>"WMOC"</formula>
    </cfRule>
    <cfRule type="cellIs" dxfId="682" priority="785" operator="equal">
      <formula>"WMAT"</formula>
    </cfRule>
    <cfRule type="containsText" dxfId="681" priority="792" operator="containsText" text="COMP">
      <formula>NOT(ISERROR(SEARCH("COMP",G204)))</formula>
    </cfRule>
    <cfRule type="containsText" dxfId="680" priority="791" operator="containsText" text="SCHD">
      <formula>NOT(ISERROR(SEARCH("SCHD",G204)))</formula>
    </cfRule>
  </conditionalFormatting>
  <conditionalFormatting sqref="G204:G209">
    <cfRule type="containsText" dxfId="679" priority="778" operator="containsText" text="INPRG">
      <formula>NOT(ISERROR(SEARCH("INPRG",G204)))</formula>
    </cfRule>
    <cfRule type="containsText" dxfId="678" priority="779" operator="containsText" text="SCHD">
      <formula>NOT(ISERROR(SEARCH("SCHD",G204)))</formula>
    </cfRule>
  </conditionalFormatting>
  <conditionalFormatting sqref="G209">
    <cfRule type="containsText" dxfId="677" priority="780" operator="containsText" text="COMP">
      <formula>NOT(ISERROR(SEARCH("COMP",G209)))</formula>
    </cfRule>
    <cfRule type="containsText" dxfId="676" priority="775" operator="containsText" text="CANCEL">
      <formula>NOT(ISERROR(SEARCH("CANCEL",G209)))</formula>
    </cfRule>
    <cfRule type="cellIs" dxfId="675" priority="773" operator="equal">
      <formula>"WMAT"</formula>
    </cfRule>
    <cfRule type="cellIs" dxfId="674" priority="774" operator="equal">
      <formula>"WMOC"</formula>
    </cfRule>
    <cfRule type="containsText" dxfId="673" priority="776" operator="containsText" text="INPRG">
      <formula>NOT(ISERROR(SEARCH("INPRG",G209)))</formula>
    </cfRule>
    <cfRule type="containsText" dxfId="672" priority="777" operator="containsText" text="WPSD">
      <formula>NOT(ISERROR(SEARCH("WPSD",G209)))</formula>
    </cfRule>
  </conditionalFormatting>
  <conditionalFormatting sqref="G214">
    <cfRule type="cellIs" dxfId="671" priority="764" operator="equal">
      <formula>"WMOC"</formula>
    </cfRule>
    <cfRule type="containsText" dxfId="670" priority="770" operator="containsText" text="COMP">
      <formula>NOT(ISERROR(SEARCH("COMP",G214)))</formula>
    </cfRule>
    <cfRule type="containsText" dxfId="669" priority="769" operator="containsText" text="SCHD">
      <formula>NOT(ISERROR(SEARCH("SCHD",G214)))</formula>
    </cfRule>
    <cfRule type="containsText" dxfId="668" priority="768" operator="containsText" text="INPRG">
      <formula>NOT(ISERROR(SEARCH("INPRG",G214)))</formula>
    </cfRule>
    <cfRule type="containsText" dxfId="667" priority="767" operator="containsText" text="WPSD">
      <formula>NOT(ISERROR(SEARCH("WPSD",G214)))</formula>
    </cfRule>
    <cfRule type="containsText" dxfId="666" priority="766" operator="containsText" text="INPRG">
      <formula>NOT(ISERROR(SEARCH("INPRG",G214)))</formula>
    </cfRule>
    <cfRule type="cellIs" dxfId="665" priority="763" operator="equal">
      <formula>"WMAT"</formula>
    </cfRule>
    <cfRule type="containsText" dxfId="664" priority="765" operator="containsText" text="CANCEL">
      <formula>NOT(ISERROR(SEARCH("CANCEL",G214)))</formula>
    </cfRule>
  </conditionalFormatting>
  <conditionalFormatting sqref="G214:G219 H217">
    <cfRule type="containsText" dxfId="663" priority="762" operator="containsText" text="SCHD">
      <formula>NOT(ISERROR(SEARCH("SCHD",G214)))</formula>
    </cfRule>
    <cfRule type="containsText" dxfId="662" priority="761" operator="containsText" text="INPRG">
      <formula>NOT(ISERROR(SEARCH("INPRG",G214)))</formula>
    </cfRule>
  </conditionalFormatting>
  <conditionalFormatting sqref="G225">
    <cfRule type="containsText" dxfId="661" priority="753" operator="containsText" text="WPSD">
      <formula>NOT(ISERROR(SEARCH("WPSD",G225)))</formula>
    </cfRule>
    <cfRule type="cellIs" dxfId="660" priority="749" operator="equal">
      <formula>"WMAT"</formula>
    </cfRule>
    <cfRule type="containsText" dxfId="659" priority="751" operator="containsText" text="CANCEL">
      <formula>NOT(ISERROR(SEARCH("CANCEL",G225)))</formula>
    </cfRule>
    <cfRule type="containsText" dxfId="658" priority="752" operator="containsText" text="INPRG">
      <formula>NOT(ISERROR(SEARCH("INPRG",G225)))</formula>
    </cfRule>
    <cfRule type="containsText" dxfId="657" priority="754" operator="containsText" text="INPRG">
      <formula>NOT(ISERROR(SEARCH("INPRG",G225)))</formula>
    </cfRule>
    <cfRule type="containsText" dxfId="656" priority="755" operator="containsText" text="SCHD">
      <formula>NOT(ISERROR(SEARCH("SCHD",G225)))</formula>
    </cfRule>
    <cfRule type="cellIs" dxfId="655" priority="750" operator="equal">
      <formula>"WMOC"</formula>
    </cfRule>
    <cfRule type="containsText" dxfId="654" priority="756" operator="containsText" text="COMP">
      <formula>NOT(ISERROR(SEARCH("COMP",G225)))</formula>
    </cfRule>
  </conditionalFormatting>
  <conditionalFormatting sqref="G225:G233">
    <cfRule type="containsText" dxfId="653" priority="747" operator="containsText" text="INPRG">
      <formula>NOT(ISERROR(SEARCH("INPRG",G225)))</formula>
    </cfRule>
    <cfRule type="containsText" dxfId="652" priority="748" operator="containsText" text="SCHD">
      <formula>NOT(ISERROR(SEARCH("SCHD",G225)))</formula>
    </cfRule>
  </conditionalFormatting>
  <conditionalFormatting sqref="G236">
    <cfRule type="containsText" dxfId="651" priority="728" operator="containsText" text="SCHD">
      <formula>NOT(ISERROR(SEARCH("SCHD",G236)))</formula>
    </cfRule>
    <cfRule type="containsText" dxfId="650" priority="727" operator="containsText" text="INPRG">
      <formula>NOT(ISERROR(SEARCH("INPRG",G236)))</formula>
    </cfRule>
  </conditionalFormatting>
  <conditionalFormatting sqref="G236:G237">
    <cfRule type="containsText" dxfId="649" priority="736" operator="containsText" text="COMP">
      <formula>NOT(ISERROR(SEARCH("COMP",G236)))</formula>
    </cfRule>
    <cfRule type="containsText" dxfId="648" priority="733" operator="containsText" text="WPSD">
      <formula>NOT(ISERROR(SEARCH("WPSD",G236)))</formula>
    </cfRule>
    <cfRule type="containsText" dxfId="647" priority="735" operator="containsText" text="SCHD">
      <formula>NOT(ISERROR(SEARCH("SCHD",G236)))</formula>
    </cfRule>
    <cfRule type="cellIs" dxfId="646" priority="729" operator="equal">
      <formula>"WMAT"</formula>
    </cfRule>
    <cfRule type="containsText" dxfId="645" priority="734" operator="containsText" text="INPRG">
      <formula>NOT(ISERROR(SEARCH("INPRG",G236)))</formula>
    </cfRule>
    <cfRule type="containsText" dxfId="644" priority="731" operator="containsText" text="CANCEL">
      <formula>NOT(ISERROR(SEARCH("CANCEL",G236)))</formula>
    </cfRule>
    <cfRule type="cellIs" dxfId="643" priority="730" operator="equal">
      <formula>"WMOC"</formula>
    </cfRule>
    <cfRule type="containsText" dxfId="642" priority="732" operator="containsText" text="INPRG">
      <formula>NOT(ISERROR(SEARCH("INPRG",G236)))</formula>
    </cfRule>
  </conditionalFormatting>
  <conditionalFormatting sqref="G238:G245">
    <cfRule type="containsText" dxfId="641" priority="726" operator="containsText" text="SCHD">
      <formula>NOT(ISERROR(SEARCH("SCHD",G238)))</formula>
    </cfRule>
    <cfRule type="containsText" dxfId="640" priority="725" operator="containsText" text="INPRG">
      <formula>NOT(ISERROR(SEARCH("INPRG",G238)))</formula>
    </cfRule>
  </conditionalFormatting>
  <conditionalFormatting sqref="G248">
    <cfRule type="containsText" dxfId="639" priority="719" operator="containsText" text="INPRG">
      <formula>NOT(ISERROR(SEARCH("INPRG",G248)))</formula>
    </cfRule>
    <cfRule type="containsText" dxfId="638" priority="718" operator="containsText" text="CANCEL">
      <formula>NOT(ISERROR(SEARCH("CANCEL",G248)))</formula>
    </cfRule>
    <cfRule type="cellIs" dxfId="637" priority="717" operator="equal">
      <formula>"WMOC"</formula>
    </cfRule>
    <cfRule type="containsText" dxfId="636" priority="721" operator="containsText" text="INPRG">
      <formula>NOT(ISERROR(SEARCH("INPRG",G248)))</formula>
    </cfRule>
    <cfRule type="containsText" dxfId="635" priority="723" operator="containsText" text="COMP">
      <formula>NOT(ISERROR(SEARCH("COMP",G248)))</formula>
    </cfRule>
    <cfRule type="cellIs" dxfId="634" priority="716" operator="equal">
      <formula>"WMAT"</formula>
    </cfRule>
    <cfRule type="containsText" dxfId="633" priority="722" operator="containsText" text="SCHD">
      <formula>NOT(ISERROR(SEARCH("SCHD",G248)))</formula>
    </cfRule>
    <cfRule type="containsText" dxfId="632" priority="720" operator="containsText" text="WPSD">
      <formula>NOT(ISERROR(SEARCH("WPSD",G248)))</formula>
    </cfRule>
  </conditionalFormatting>
  <conditionalFormatting sqref="G248:G253">
    <cfRule type="containsText" dxfId="631" priority="715" operator="containsText" text="SCHD">
      <formula>NOT(ISERROR(SEARCH("SCHD",G248)))</formula>
    </cfRule>
    <cfRule type="containsText" dxfId="630" priority="714" operator="containsText" text="INPRG">
      <formula>NOT(ISERROR(SEARCH("INPRG",G248)))</formula>
    </cfRule>
  </conditionalFormatting>
  <conditionalFormatting sqref="G257">
    <cfRule type="containsText" dxfId="629" priority="707" operator="containsText" text="CANCEL">
      <formula>NOT(ISERROR(SEARCH("CANCEL",G257)))</formula>
    </cfRule>
    <cfRule type="cellIs" dxfId="628" priority="705" operator="equal">
      <formula>"WMAT"</formula>
    </cfRule>
    <cfRule type="cellIs" dxfId="627" priority="706" operator="equal">
      <formula>"WMOC"</formula>
    </cfRule>
    <cfRule type="containsText" dxfId="626" priority="708" operator="containsText" text="INPRG">
      <formula>NOT(ISERROR(SEARCH("INPRG",G257)))</formula>
    </cfRule>
    <cfRule type="containsText" dxfId="625" priority="709" operator="containsText" text="WPSD">
      <formula>NOT(ISERROR(SEARCH("WPSD",G257)))</formula>
    </cfRule>
    <cfRule type="containsText" dxfId="624" priority="710" operator="containsText" text="INPRG">
      <formula>NOT(ISERROR(SEARCH("INPRG",G257)))</formula>
    </cfRule>
    <cfRule type="containsText" dxfId="623" priority="711" operator="containsText" text="SCHD">
      <formula>NOT(ISERROR(SEARCH("SCHD",G257)))</formula>
    </cfRule>
    <cfRule type="containsText" dxfId="622" priority="712" operator="containsText" text="COMP">
      <formula>NOT(ISERROR(SEARCH("COMP",G257)))</formula>
    </cfRule>
  </conditionalFormatting>
  <conditionalFormatting sqref="G266">
    <cfRule type="containsText" dxfId="621" priority="700" operator="containsText" text="SCHD">
      <formula>NOT(ISERROR(SEARCH("SCHD",G266)))</formula>
    </cfRule>
    <cfRule type="containsText" dxfId="620" priority="698" operator="containsText" text="WPSD">
      <formula>NOT(ISERROR(SEARCH("WPSD",G266)))</formula>
    </cfRule>
    <cfRule type="cellIs" dxfId="619" priority="694" operator="equal">
      <formula>"WMAT"</formula>
    </cfRule>
    <cfRule type="containsText" dxfId="618" priority="696" operator="containsText" text="CANCEL">
      <formula>NOT(ISERROR(SEARCH("CANCEL",G266)))</formula>
    </cfRule>
    <cfRule type="containsText" dxfId="617" priority="697" operator="containsText" text="INPRG">
      <formula>NOT(ISERROR(SEARCH("INPRG",G266)))</formula>
    </cfRule>
    <cfRule type="containsText" dxfId="616" priority="699" operator="containsText" text="INPRG">
      <formula>NOT(ISERROR(SEARCH("INPRG",G266)))</formula>
    </cfRule>
    <cfRule type="containsText" dxfId="615" priority="701" operator="containsText" text="COMP">
      <formula>NOT(ISERROR(SEARCH("COMP",G266)))</formula>
    </cfRule>
    <cfRule type="cellIs" dxfId="614" priority="695" operator="equal">
      <formula>"WMOC"</formula>
    </cfRule>
  </conditionalFormatting>
  <conditionalFormatting sqref="G278">
    <cfRule type="cellIs" dxfId="613" priority="683" operator="equal">
      <formula>"WMAT"</formula>
    </cfRule>
    <cfRule type="containsText" dxfId="612" priority="689" operator="containsText" text="SCHD">
      <formula>NOT(ISERROR(SEARCH("SCHD",G278)))</formula>
    </cfRule>
    <cfRule type="cellIs" dxfId="611" priority="684" operator="equal">
      <formula>"WMOC"</formula>
    </cfRule>
    <cfRule type="containsText" dxfId="610" priority="690" operator="containsText" text="COMP">
      <formula>NOT(ISERROR(SEARCH("COMP",G278)))</formula>
    </cfRule>
    <cfRule type="containsText" dxfId="609" priority="688" operator="containsText" text="INPRG">
      <formula>NOT(ISERROR(SEARCH("INPRG",G278)))</formula>
    </cfRule>
    <cfRule type="containsText" dxfId="608" priority="687" operator="containsText" text="WPSD">
      <formula>NOT(ISERROR(SEARCH("WPSD",G278)))</formula>
    </cfRule>
    <cfRule type="containsText" dxfId="607" priority="686" operator="containsText" text="INPRG">
      <formula>NOT(ISERROR(SEARCH("INPRG",G278)))</formula>
    </cfRule>
    <cfRule type="containsText" dxfId="606" priority="685" operator="containsText" text="CANCEL">
      <formula>NOT(ISERROR(SEARCH("CANCEL",G278)))</formula>
    </cfRule>
  </conditionalFormatting>
  <conditionalFormatting sqref="G278:G293">
    <cfRule type="containsText" dxfId="605" priority="682" operator="containsText" text="SCHD">
      <formula>NOT(ISERROR(SEARCH("SCHD",G278)))</formula>
    </cfRule>
    <cfRule type="containsText" dxfId="604" priority="681" operator="containsText" text="INPRG">
      <formula>NOT(ISERROR(SEARCH("INPRG",G278)))</formula>
    </cfRule>
  </conditionalFormatting>
  <conditionalFormatting sqref="G296">
    <cfRule type="containsText" dxfId="603" priority="674" operator="containsText" text="CANCEL">
      <formula>NOT(ISERROR(SEARCH("CANCEL",G296)))</formula>
    </cfRule>
    <cfRule type="containsText" dxfId="602" priority="675" operator="containsText" text="INPRG">
      <formula>NOT(ISERROR(SEARCH("INPRG",G296)))</formula>
    </cfRule>
    <cfRule type="cellIs" dxfId="601" priority="672" operator="equal">
      <formula>"WMAT"</formula>
    </cfRule>
    <cfRule type="containsText" dxfId="600" priority="679" operator="containsText" text="COMP">
      <formula>NOT(ISERROR(SEARCH("COMP",G296)))</formula>
    </cfRule>
    <cfRule type="containsText" dxfId="599" priority="678" operator="containsText" text="SCHD">
      <formula>NOT(ISERROR(SEARCH("SCHD",G296)))</formula>
    </cfRule>
    <cfRule type="containsText" dxfId="598" priority="677" operator="containsText" text="INPRG">
      <formula>NOT(ISERROR(SEARCH("INPRG",G296)))</formula>
    </cfRule>
    <cfRule type="cellIs" dxfId="597" priority="673" operator="equal">
      <formula>"WMOC"</formula>
    </cfRule>
    <cfRule type="containsText" dxfId="596" priority="676" operator="containsText" text="WPSD">
      <formula>NOT(ISERROR(SEARCH("WPSD",G296)))</formula>
    </cfRule>
  </conditionalFormatting>
  <conditionalFormatting sqref="G296:G301">
    <cfRule type="containsText" dxfId="595" priority="671" operator="containsText" text="SCHD">
      <formula>NOT(ISERROR(SEARCH("SCHD",G296)))</formula>
    </cfRule>
    <cfRule type="containsText" dxfId="594" priority="670" operator="containsText" text="INPRG">
      <formula>NOT(ISERROR(SEARCH("INPRG",G296)))</formula>
    </cfRule>
  </conditionalFormatting>
  <conditionalFormatting sqref="G303">
    <cfRule type="containsText" dxfId="593" priority="665" operator="containsText" text="WPSD">
      <formula>NOT(ISERROR(SEARCH("WPSD",G303)))</formula>
    </cfRule>
    <cfRule type="containsText" dxfId="592" priority="668" operator="containsText" text="COMP">
      <formula>NOT(ISERROR(SEARCH("COMP",G303)))</formula>
    </cfRule>
    <cfRule type="containsText" dxfId="591" priority="664" operator="containsText" text="INPRG">
      <formula>NOT(ISERROR(SEARCH("INPRG",G303)))</formula>
    </cfRule>
    <cfRule type="containsText" dxfId="590" priority="663" operator="containsText" text="CANCEL">
      <formula>NOT(ISERROR(SEARCH("CANCEL",G303)))</formula>
    </cfRule>
    <cfRule type="cellIs" dxfId="589" priority="662" operator="equal">
      <formula>"WMOC"</formula>
    </cfRule>
    <cfRule type="cellIs" dxfId="588" priority="661" operator="equal">
      <formula>"WMAT"</formula>
    </cfRule>
    <cfRule type="containsText" dxfId="587" priority="667" operator="containsText" text="SCHD">
      <formula>NOT(ISERROR(SEARCH("SCHD",G303)))</formula>
    </cfRule>
    <cfRule type="containsText" dxfId="586" priority="666" operator="containsText" text="INPRG">
      <formula>NOT(ISERROR(SEARCH("INPRG",G303)))</formula>
    </cfRule>
  </conditionalFormatting>
  <conditionalFormatting sqref="G303:G310">
    <cfRule type="containsText" dxfId="585" priority="660" operator="containsText" text="SCHD">
      <formula>NOT(ISERROR(SEARCH("SCHD",G303)))</formula>
    </cfRule>
    <cfRule type="containsText" dxfId="584" priority="659" operator="containsText" text="INPRG">
      <formula>NOT(ISERROR(SEARCH("INPRG",G303)))</formula>
    </cfRule>
  </conditionalFormatting>
  <conditionalFormatting sqref="G326">
    <cfRule type="cellIs" dxfId="583" priority="651" operator="equal">
      <formula>"WMOC"</formula>
    </cfRule>
    <cfRule type="containsText" dxfId="582" priority="652" operator="containsText" text="CANCEL">
      <formula>NOT(ISERROR(SEARCH("CANCEL",G326)))</formula>
    </cfRule>
    <cfRule type="containsText" dxfId="581" priority="653" operator="containsText" text="INPRG">
      <formula>NOT(ISERROR(SEARCH("INPRG",G326)))</formula>
    </cfRule>
    <cfRule type="containsText" dxfId="580" priority="654" operator="containsText" text="WPSD">
      <formula>NOT(ISERROR(SEARCH("WPSD",G326)))</formula>
    </cfRule>
    <cfRule type="containsText" dxfId="579" priority="655" operator="containsText" text="INPRG">
      <formula>NOT(ISERROR(SEARCH("INPRG",G326)))</formula>
    </cfRule>
    <cfRule type="containsText" dxfId="578" priority="657" operator="containsText" text="COMP">
      <formula>NOT(ISERROR(SEARCH("COMP",G326)))</formula>
    </cfRule>
    <cfRule type="cellIs" dxfId="577" priority="650" operator="equal">
      <formula>"WMAT"</formula>
    </cfRule>
    <cfRule type="containsText" dxfId="576" priority="656" operator="containsText" text="SCHD">
      <formula>NOT(ISERROR(SEARCH("SCHD",G326)))</formula>
    </cfRule>
  </conditionalFormatting>
  <conditionalFormatting sqref="G326:G333">
    <cfRule type="containsText" dxfId="575" priority="647" operator="containsText" text="SCHD">
      <formula>NOT(ISERROR(SEARCH("SCHD",G326)))</formula>
    </cfRule>
    <cfRule type="containsText" dxfId="574" priority="646" operator="containsText" text="INPRG">
      <formula>NOT(ISERROR(SEARCH("INPRG",G326)))</formula>
    </cfRule>
  </conditionalFormatting>
  <conditionalFormatting sqref="G341">
    <cfRule type="containsText" dxfId="573" priority="639" operator="containsText" text="CANCEL">
      <formula>NOT(ISERROR(SEARCH("CANCEL",G341)))</formula>
    </cfRule>
    <cfRule type="containsText" dxfId="572" priority="643" operator="containsText" text="SCHD">
      <formula>NOT(ISERROR(SEARCH("SCHD",G341)))</formula>
    </cfRule>
    <cfRule type="containsText" dxfId="571" priority="642" operator="containsText" text="INPRG">
      <formula>NOT(ISERROR(SEARCH("INPRG",G341)))</formula>
    </cfRule>
    <cfRule type="containsText" dxfId="570" priority="640" operator="containsText" text="INPRG">
      <formula>NOT(ISERROR(SEARCH("INPRG",G341)))</formula>
    </cfRule>
    <cfRule type="cellIs" dxfId="569" priority="638" operator="equal">
      <formula>"WMOC"</formula>
    </cfRule>
    <cfRule type="cellIs" dxfId="568" priority="637" operator="equal">
      <formula>"WMAT"</formula>
    </cfRule>
    <cfRule type="containsText" dxfId="567" priority="641" operator="containsText" text="WPSD">
      <formula>NOT(ISERROR(SEARCH("WPSD",G341)))</formula>
    </cfRule>
    <cfRule type="containsText" dxfId="566" priority="644" operator="containsText" text="COMP">
      <formula>NOT(ISERROR(SEARCH("COMP",G341)))</formula>
    </cfRule>
  </conditionalFormatting>
  <conditionalFormatting sqref="G341:G348">
    <cfRule type="containsText" dxfId="565" priority="636" operator="containsText" text="SCHD">
      <formula>NOT(ISERROR(SEARCH("SCHD",G341)))</formula>
    </cfRule>
    <cfRule type="containsText" dxfId="564" priority="635" operator="containsText" text="INPRG">
      <formula>NOT(ISERROR(SEARCH("INPRG",G341)))</formula>
    </cfRule>
  </conditionalFormatting>
  <conditionalFormatting sqref="G351">
    <cfRule type="containsText" dxfId="563" priority="630" operator="containsText" text="WPSD">
      <formula>NOT(ISERROR(SEARCH("WPSD",G351)))</formula>
    </cfRule>
    <cfRule type="containsText" dxfId="562" priority="632" operator="containsText" text="SCHD">
      <formula>NOT(ISERROR(SEARCH("SCHD",G351)))</formula>
    </cfRule>
    <cfRule type="containsText" dxfId="561" priority="629" operator="containsText" text="INPRG">
      <formula>NOT(ISERROR(SEARCH("INPRG",G351)))</formula>
    </cfRule>
    <cfRule type="containsText" dxfId="560" priority="628" operator="containsText" text="CANCEL">
      <formula>NOT(ISERROR(SEARCH("CANCEL",G351)))</formula>
    </cfRule>
    <cfRule type="cellIs" dxfId="559" priority="627" operator="equal">
      <formula>"WMOC"</formula>
    </cfRule>
    <cfRule type="cellIs" dxfId="558" priority="626" operator="equal">
      <formula>"WMAT"</formula>
    </cfRule>
    <cfRule type="containsText" dxfId="557" priority="633" operator="containsText" text="COMP">
      <formula>NOT(ISERROR(SEARCH("COMP",G351)))</formula>
    </cfRule>
    <cfRule type="containsText" dxfId="556" priority="631" operator="containsText" text="INPRG">
      <formula>NOT(ISERROR(SEARCH("INPRG",G351)))</formula>
    </cfRule>
  </conditionalFormatting>
  <conditionalFormatting sqref="G351:G359">
    <cfRule type="containsText" dxfId="555" priority="625" operator="containsText" text="SCHD">
      <formula>NOT(ISERROR(SEARCH("SCHD",G351)))</formula>
    </cfRule>
    <cfRule type="containsText" dxfId="554" priority="624" operator="containsText" text="INPRG">
      <formula>NOT(ISERROR(SEARCH("INPRG",G351)))</formula>
    </cfRule>
  </conditionalFormatting>
  <conditionalFormatting sqref="G362">
    <cfRule type="cellIs" dxfId="553" priority="615" operator="equal">
      <formula>"WMAT"</formula>
    </cfRule>
    <cfRule type="cellIs" dxfId="552" priority="616" operator="equal">
      <formula>"WMOC"</formula>
    </cfRule>
    <cfRule type="containsText" dxfId="551" priority="617" operator="containsText" text="CANCEL">
      <formula>NOT(ISERROR(SEARCH("CANCEL",G362)))</formula>
    </cfRule>
    <cfRule type="containsText" dxfId="550" priority="618" operator="containsText" text="INPRG">
      <formula>NOT(ISERROR(SEARCH("INPRG",G362)))</formula>
    </cfRule>
    <cfRule type="containsText" dxfId="549" priority="621" operator="containsText" text="SCHD">
      <formula>NOT(ISERROR(SEARCH("SCHD",G362)))</formula>
    </cfRule>
    <cfRule type="containsText" dxfId="548" priority="619" operator="containsText" text="WPSD">
      <formula>NOT(ISERROR(SEARCH("WPSD",G362)))</formula>
    </cfRule>
    <cfRule type="containsText" dxfId="547" priority="622" operator="containsText" text="COMP">
      <formula>NOT(ISERROR(SEARCH("COMP",G362)))</formula>
    </cfRule>
    <cfRule type="containsText" dxfId="546" priority="620" operator="containsText" text="INPRG">
      <formula>NOT(ISERROR(SEARCH("INPRG",G362)))</formula>
    </cfRule>
  </conditionalFormatting>
  <conditionalFormatting sqref="G362:G367">
    <cfRule type="containsText" dxfId="545" priority="614" operator="containsText" text="SCHD">
      <formula>NOT(ISERROR(SEARCH("SCHD",G362)))</formula>
    </cfRule>
    <cfRule type="containsText" dxfId="544" priority="613" operator="containsText" text="INPRG">
      <formula>NOT(ISERROR(SEARCH("INPRG",G362)))</formula>
    </cfRule>
  </conditionalFormatting>
  <conditionalFormatting sqref="G380">
    <cfRule type="containsText" dxfId="543" priority="608" operator="containsText" text="INPRG">
      <formula>NOT(ISERROR(SEARCH("INPRG",G380)))</formula>
    </cfRule>
    <cfRule type="containsText" dxfId="542" priority="609" operator="containsText" text="SCHD">
      <formula>NOT(ISERROR(SEARCH("SCHD",G380)))</formula>
    </cfRule>
    <cfRule type="containsText" dxfId="541" priority="606" operator="containsText" text="INPRG">
      <formula>NOT(ISERROR(SEARCH("INPRG",G380)))</formula>
    </cfRule>
    <cfRule type="containsText" dxfId="540" priority="610" operator="containsText" text="COMP">
      <formula>NOT(ISERROR(SEARCH("COMP",G380)))</formula>
    </cfRule>
    <cfRule type="cellIs" dxfId="539" priority="603" operator="equal">
      <formula>"WMAT"</formula>
    </cfRule>
    <cfRule type="cellIs" dxfId="538" priority="604" operator="equal">
      <formula>"WMOC"</formula>
    </cfRule>
    <cfRule type="containsText" dxfId="537" priority="605" operator="containsText" text="CANCEL">
      <formula>NOT(ISERROR(SEARCH("CANCEL",G380)))</formula>
    </cfRule>
    <cfRule type="containsText" dxfId="536" priority="607" operator="containsText" text="WPSD">
      <formula>NOT(ISERROR(SEARCH("WPSD",G380)))</formula>
    </cfRule>
  </conditionalFormatting>
  <conditionalFormatting sqref="G380:G390">
    <cfRule type="containsText" dxfId="535" priority="601" operator="containsText" text="INPRG">
      <formula>NOT(ISERROR(SEARCH("INPRG",G380)))</formula>
    </cfRule>
    <cfRule type="containsText" dxfId="534" priority="602" operator="containsText" text="SCHD">
      <formula>NOT(ISERROR(SEARCH("SCHD",G380)))</formula>
    </cfRule>
  </conditionalFormatting>
  <conditionalFormatting sqref="G392">
    <cfRule type="containsText" dxfId="533" priority="599" operator="containsText" text="COMP">
      <formula>NOT(ISERROR(SEARCH("COMP",G392)))</formula>
    </cfRule>
    <cfRule type="containsText" dxfId="532" priority="598" operator="containsText" text="SCHD">
      <formula>NOT(ISERROR(SEARCH("SCHD",G392)))</formula>
    </cfRule>
    <cfRule type="containsText" dxfId="531" priority="597" operator="containsText" text="INPRG">
      <formula>NOT(ISERROR(SEARCH("INPRG",G392)))</formula>
    </cfRule>
    <cfRule type="containsText" dxfId="530" priority="596" operator="containsText" text="WPSD">
      <formula>NOT(ISERROR(SEARCH("WPSD",G392)))</formula>
    </cfRule>
    <cfRule type="containsText" dxfId="529" priority="595" operator="containsText" text="INPRG">
      <formula>NOT(ISERROR(SEARCH("INPRG",G392)))</formula>
    </cfRule>
    <cfRule type="containsText" dxfId="528" priority="594" operator="containsText" text="CANCEL">
      <formula>NOT(ISERROR(SEARCH("CANCEL",G392)))</formula>
    </cfRule>
    <cfRule type="cellIs" dxfId="527" priority="593" operator="equal">
      <formula>"WMOC"</formula>
    </cfRule>
    <cfRule type="cellIs" dxfId="526" priority="592" operator="equal">
      <formula>"WMAT"</formula>
    </cfRule>
  </conditionalFormatting>
  <conditionalFormatting sqref="G392:G402">
    <cfRule type="containsText" dxfId="525" priority="590" operator="containsText" text="INPRG">
      <formula>NOT(ISERROR(SEARCH("INPRG",G392)))</formula>
    </cfRule>
    <cfRule type="containsText" dxfId="524" priority="591" operator="containsText" text="SCHD">
      <formula>NOT(ISERROR(SEARCH("SCHD",G392)))</formula>
    </cfRule>
  </conditionalFormatting>
  <conditionalFormatting sqref="G405">
    <cfRule type="cellIs" dxfId="523" priority="581" operator="equal">
      <formula>"WMAT"</formula>
    </cfRule>
    <cfRule type="cellIs" dxfId="522" priority="582" operator="equal">
      <formula>"WMOC"</formula>
    </cfRule>
    <cfRule type="containsText" dxfId="521" priority="583" operator="containsText" text="CANCEL">
      <formula>NOT(ISERROR(SEARCH("CANCEL",G405)))</formula>
    </cfRule>
    <cfRule type="containsText" dxfId="520" priority="584" operator="containsText" text="INPRG">
      <formula>NOT(ISERROR(SEARCH("INPRG",G405)))</formula>
    </cfRule>
    <cfRule type="containsText" dxfId="519" priority="585" operator="containsText" text="WPSD">
      <formula>NOT(ISERROR(SEARCH("WPSD",G405)))</formula>
    </cfRule>
    <cfRule type="containsText" dxfId="518" priority="586" operator="containsText" text="INPRG">
      <formula>NOT(ISERROR(SEARCH("INPRG",G405)))</formula>
    </cfRule>
    <cfRule type="containsText" dxfId="517" priority="587" operator="containsText" text="SCHD">
      <formula>NOT(ISERROR(SEARCH("SCHD",G405)))</formula>
    </cfRule>
    <cfRule type="containsText" dxfId="516" priority="588" operator="containsText" text="COMP">
      <formula>NOT(ISERROR(SEARCH("COMP",G405)))</formula>
    </cfRule>
  </conditionalFormatting>
  <conditionalFormatting sqref="G405:G422">
    <cfRule type="containsText" dxfId="515" priority="579" operator="containsText" text="INPRG">
      <formula>NOT(ISERROR(SEARCH("INPRG",G405)))</formula>
    </cfRule>
    <cfRule type="containsText" dxfId="514" priority="580" operator="containsText" text="SCHD">
      <formula>NOT(ISERROR(SEARCH("SCHD",G405)))</formula>
    </cfRule>
  </conditionalFormatting>
  <conditionalFormatting sqref="G425">
    <cfRule type="containsText" dxfId="513" priority="577" operator="containsText" text="COMP">
      <formula>NOT(ISERROR(SEARCH("COMP",G425)))</formula>
    </cfRule>
    <cfRule type="cellIs" dxfId="512" priority="570" operator="equal">
      <formula>"WMAT"</formula>
    </cfRule>
    <cfRule type="cellIs" dxfId="511" priority="571" operator="equal">
      <formula>"WMOC"</formula>
    </cfRule>
    <cfRule type="containsText" dxfId="510" priority="572" operator="containsText" text="CANCEL">
      <formula>NOT(ISERROR(SEARCH("CANCEL",G425)))</formula>
    </cfRule>
    <cfRule type="containsText" dxfId="509" priority="573" operator="containsText" text="INPRG">
      <formula>NOT(ISERROR(SEARCH("INPRG",G425)))</formula>
    </cfRule>
    <cfRule type="containsText" dxfId="508" priority="574" operator="containsText" text="WPSD">
      <formula>NOT(ISERROR(SEARCH("WPSD",G425)))</formula>
    </cfRule>
    <cfRule type="containsText" dxfId="507" priority="575" operator="containsText" text="INPRG">
      <formula>NOT(ISERROR(SEARCH("INPRG",G425)))</formula>
    </cfRule>
    <cfRule type="containsText" dxfId="506" priority="576" operator="containsText" text="SCHD">
      <formula>NOT(ISERROR(SEARCH("SCHD",G425)))</formula>
    </cfRule>
  </conditionalFormatting>
  <conditionalFormatting sqref="G425:G430">
    <cfRule type="containsText" dxfId="505" priority="568" operator="containsText" text="INPRG">
      <formula>NOT(ISERROR(SEARCH("INPRG",G425)))</formula>
    </cfRule>
    <cfRule type="containsText" dxfId="504" priority="569" operator="containsText" text="SCHD">
      <formula>NOT(ISERROR(SEARCH("SCHD",G425)))</formula>
    </cfRule>
  </conditionalFormatting>
  <conditionalFormatting sqref="G437">
    <cfRule type="containsText" dxfId="503" priority="563" operator="containsText" text="WPSD">
      <formula>NOT(ISERROR(SEARCH("WPSD",G437)))</formula>
    </cfRule>
    <cfRule type="containsText" dxfId="502" priority="561" operator="containsText" text="CANCEL">
      <formula>NOT(ISERROR(SEARCH("CANCEL",G437)))</formula>
    </cfRule>
    <cfRule type="containsText" dxfId="501" priority="562" operator="containsText" text="INPRG">
      <formula>NOT(ISERROR(SEARCH("INPRG",G437)))</formula>
    </cfRule>
    <cfRule type="containsText" dxfId="500" priority="564" operator="containsText" text="INPRG">
      <formula>NOT(ISERROR(SEARCH("INPRG",G437)))</formula>
    </cfRule>
    <cfRule type="containsText" dxfId="499" priority="565" operator="containsText" text="SCHD">
      <formula>NOT(ISERROR(SEARCH("SCHD",G437)))</formula>
    </cfRule>
    <cfRule type="containsText" dxfId="498" priority="566" operator="containsText" text="COMP">
      <formula>NOT(ISERROR(SEARCH("COMP",G437)))</formula>
    </cfRule>
    <cfRule type="cellIs" dxfId="497" priority="559" operator="equal">
      <formula>"WMAT"</formula>
    </cfRule>
    <cfRule type="cellIs" dxfId="496" priority="560" operator="equal">
      <formula>"WMOC"</formula>
    </cfRule>
  </conditionalFormatting>
  <conditionalFormatting sqref="G437:G443">
    <cfRule type="containsText" dxfId="495" priority="558" operator="containsText" text="SCHD">
      <formula>NOT(ISERROR(SEARCH("SCHD",G437)))</formula>
    </cfRule>
    <cfRule type="containsText" dxfId="494" priority="557" operator="containsText" text="INPRG">
      <formula>NOT(ISERROR(SEARCH("INPRG",G437)))</formula>
    </cfRule>
  </conditionalFormatting>
  <conditionalFormatting sqref="G445">
    <cfRule type="containsText" dxfId="493" priority="555" operator="containsText" text="COMP">
      <formula>NOT(ISERROR(SEARCH("COMP",G445)))</formula>
    </cfRule>
    <cfRule type="containsText" dxfId="492" priority="554" operator="containsText" text="SCHD">
      <formula>NOT(ISERROR(SEARCH("SCHD",G445)))</formula>
    </cfRule>
    <cfRule type="containsText" dxfId="491" priority="553" operator="containsText" text="INPRG">
      <formula>NOT(ISERROR(SEARCH("INPRG",G445)))</formula>
    </cfRule>
    <cfRule type="containsText" dxfId="490" priority="552" operator="containsText" text="WPSD">
      <formula>NOT(ISERROR(SEARCH("WPSD",G445)))</formula>
    </cfRule>
    <cfRule type="containsText" dxfId="489" priority="551" operator="containsText" text="INPRG">
      <formula>NOT(ISERROR(SEARCH("INPRG",G445)))</formula>
    </cfRule>
    <cfRule type="containsText" dxfId="488" priority="550" operator="containsText" text="CANCEL">
      <formula>NOT(ISERROR(SEARCH("CANCEL",G445)))</formula>
    </cfRule>
    <cfRule type="cellIs" dxfId="487" priority="549" operator="equal">
      <formula>"WMOC"</formula>
    </cfRule>
    <cfRule type="cellIs" dxfId="486" priority="548" operator="equal">
      <formula>"WMAT"</formula>
    </cfRule>
  </conditionalFormatting>
  <conditionalFormatting sqref="G445:G453">
    <cfRule type="containsText" dxfId="485" priority="545" operator="containsText" text="SCHD">
      <formula>NOT(ISERROR(SEARCH("SCHD",G445)))</formula>
    </cfRule>
    <cfRule type="containsText" dxfId="484" priority="544" operator="containsText" text="INPRG">
      <formula>NOT(ISERROR(SEARCH("INPRG",G445)))</formula>
    </cfRule>
  </conditionalFormatting>
  <conditionalFormatting sqref="G455">
    <cfRule type="cellIs" dxfId="483" priority="535" operator="equal">
      <formula>"WMAT"</formula>
    </cfRule>
    <cfRule type="containsText" dxfId="482" priority="542" operator="containsText" text="COMP">
      <formula>NOT(ISERROR(SEARCH("COMP",G455)))</formula>
    </cfRule>
    <cfRule type="cellIs" dxfId="481" priority="536" operator="equal">
      <formula>"WMOC"</formula>
    </cfRule>
    <cfRule type="containsText" dxfId="480" priority="537" operator="containsText" text="CANCEL">
      <formula>NOT(ISERROR(SEARCH("CANCEL",G455)))</formula>
    </cfRule>
    <cfRule type="containsText" dxfId="479" priority="538" operator="containsText" text="INPRG">
      <formula>NOT(ISERROR(SEARCH("INPRG",G455)))</formula>
    </cfRule>
    <cfRule type="containsText" dxfId="478" priority="539" operator="containsText" text="WPSD">
      <formula>NOT(ISERROR(SEARCH("WPSD",G455)))</formula>
    </cfRule>
    <cfRule type="containsText" dxfId="477" priority="540" operator="containsText" text="INPRG">
      <formula>NOT(ISERROR(SEARCH("INPRG",G455)))</formula>
    </cfRule>
    <cfRule type="containsText" dxfId="476" priority="541" operator="containsText" text="SCHD">
      <formula>NOT(ISERROR(SEARCH("SCHD",G455)))</formula>
    </cfRule>
  </conditionalFormatting>
  <conditionalFormatting sqref="G455:G461">
    <cfRule type="containsText" dxfId="475" priority="531" operator="containsText" text="INPRG">
      <formula>NOT(ISERROR(SEARCH("INPRG",G455)))</formula>
    </cfRule>
    <cfRule type="containsText" dxfId="474" priority="532" operator="containsText" text="SCHD">
      <formula>NOT(ISERROR(SEARCH("SCHD",G455)))</formula>
    </cfRule>
  </conditionalFormatting>
  <conditionalFormatting sqref="G463">
    <cfRule type="containsText" dxfId="473" priority="529" operator="containsText" text="COMP">
      <formula>NOT(ISERROR(SEARCH("COMP",G463)))</formula>
    </cfRule>
    <cfRule type="containsText" dxfId="472" priority="528" operator="containsText" text="SCHD">
      <formula>NOT(ISERROR(SEARCH("SCHD",G463)))</formula>
    </cfRule>
    <cfRule type="containsText" dxfId="471" priority="527" operator="containsText" text="INPRG">
      <formula>NOT(ISERROR(SEARCH("INPRG",G463)))</formula>
    </cfRule>
    <cfRule type="cellIs" dxfId="470" priority="523" operator="equal">
      <formula>"WMOC"</formula>
    </cfRule>
    <cfRule type="cellIs" dxfId="469" priority="522" operator="equal">
      <formula>"WMAT"</formula>
    </cfRule>
    <cfRule type="containsText" dxfId="468" priority="524" operator="containsText" text="CANCEL">
      <formula>NOT(ISERROR(SEARCH("CANCEL",G463)))</formula>
    </cfRule>
    <cfRule type="containsText" dxfId="467" priority="525" operator="containsText" text="INPRG">
      <formula>NOT(ISERROR(SEARCH("INPRG",G463)))</formula>
    </cfRule>
    <cfRule type="containsText" dxfId="466" priority="526" operator="containsText" text="WPSD">
      <formula>NOT(ISERROR(SEARCH("WPSD",G463)))</formula>
    </cfRule>
  </conditionalFormatting>
  <conditionalFormatting sqref="G463:G468">
    <cfRule type="containsText" dxfId="465" priority="519" operator="containsText" text="SCHD">
      <formula>NOT(ISERROR(SEARCH("SCHD",G463)))</formula>
    </cfRule>
    <cfRule type="containsText" dxfId="464" priority="518" operator="containsText" text="INPRG">
      <formula>NOT(ISERROR(SEARCH("INPRG",G463)))</formula>
    </cfRule>
  </conditionalFormatting>
  <conditionalFormatting sqref="G471">
    <cfRule type="cellIs" dxfId="463" priority="510" operator="equal">
      <formula>"WMOC"</formula>
    </cfRule>
    <cfRule type="containsText" dxfId="462" priority="516" operator="containsText" text="COMP">
      <formula>NOT(ISERROR(SEARCH("COMP",G471)))</formula>
    </cfRule>
    <cfRule type="cellIs" dxfId="461" priority="509" operator="equal">
      <formula>"WMAT"</formula>
    </cfRule>
    <cfRule type="containsText" dxfId="460" priority="511" operator="containsText" text="CANCEL">
      <formula>NOT(ISERROR(SEARCH("CANCEL",G471)))</formula>
    </cfRule>
    <cfRule type="containsText" dxfId="459" priority="512" operator="containsText" text="INPRG">
      <formula>NOT(ISERROR(SEARCH("INPRG",G471)))</formula>
    </cfRule>
    <cfRule type="containsText" dxfId="458" priority="513" operator="containsText" text="WPSD">
      <formula>NOT(ISERROR(SEARCH("WPSD",G471)))</formula>
    </cfRule>
    <cfRule type="containsText" dxfId="457" priority="514" operator="containsText" text="INPRG">
      <formula>NOT(ISERROR(SEARCH("INPRG",G471)))</formula>
    </cfRule>
    <cfRule type="containsText" dxfId="456" priority="515" operator="containsText" text="SCHD">
      <formula>NOT(ISERROR(SEARCH("SCHD",G471)))</formula>
    </cfRule>
  </conditionalFormatting>
  <conditionalFormatting sqref="G471:G473">
    <cfRule type="containsText" dxfId="455" priority="506" operator="containsText" text="SCHD">
      <formula>NOT(ISERROR(SEARCH("SCHD",G471)))</formula>
    </cfRule>
    <cfRule type="containsText" dxfId="454" priority="505" operator="containsText" text="INPRG">
      <formula>NOT(ISERROR(SEARCH("INPRG",G471)))</formula>
    </cfRule>
  </conditionalFormatting>
  <conditionalFormatting sqref="G475">
    <cfRule type="cellIs" dxfId="453" priority="496" operator="equal">
      <formula>"WMAT"</formula>
    </cfRule>
    <cfRule type="containsText" dxfId="452" priority="501" operator="containsText" text="INPRG">
      <formula>NOT(ISERROR(SEARCH("INPRG",G475)))</formula>
    </cfRule>
    <cfRule type="containsText" dxfId="451" priority="502" operator="containsText" text="SCHD">
      <formula>NOT(ISERROR(SEARCH("SCHD",G475)))</formula>
    </cfRule>
    <cfRule type="containsText" dxfId="450" priority="498" operator="containsText" text="CANCEL">
      <formula>NOT(ISERROR(SEARCH("CANCEL",G475)))</formula>
    </cfRule>
    <cfRule type="containsText" dxfId="449" priority="499" operator="containsText" text="INPRG">
      <formula>NOT(ISERROR(SEARCH("INPRG",G475)))</formula>
    </cfRule>
    <cfRule type="containsText" dxfId="448" priority="500" operator="containsText" text="WPSD">
      <formula>NOT(ISERROR(SEARCH("WPSD",G475)))</formula>
    </cfRule>
    <cfRule type="containsText" dxfId="447" priority="503" operator="containsText" text="COMP">
      <formula>NOT(ISERROR(SEARCH("COMP",G475)))</formula>
    </cfRule>
    <cfRule type="cellIs" dxfId="446" priority="497" operator="equal">
      <formula>"WMOC"</formula>
    </cfRule>
  </conditionalFormatting>
  <conditionalFormatting sqref="G475:G481">
    <cfRule type="containsText" dxfId="445" priority="492" operator="containsText" text="INPRG">
      <formula>NOT(ISERROR(SEARCH("INPRG",G475)))</formula>
    </cfRule>
    <cfRule type="containsText" dxfId="444" priority="493" operator="containsText" text="SCHD">
      <formula>NOT(ISERROR(SEARCH("SCHD",G475)))</formula>
    </cfRule>
  </conditionalFormatting>
  <conditionalFormatting sqref="G483">
    <cfRule type="containsText" dxfId="443" priority="489" operator="containsText" text="SCHD">
      <formula>NOT(ISERROR(SEARCH("SCHD",G483)))</formula>
    </cfRule>
    <cfRule type="containsText" dxfId="442" priority="490" operator="containsText" text="COMP">
      <formula>NOT(ISERROR(SEARCH("COMP",G483)))</formula>
    </cfRule>
    <cfRule type="containsText" dxfId="441" priority="488" operator="containsText" text="INPRG">
      <formula>NOT(ISERROR(SEARCH("INPRG",G483)))</formula>
    </cfRule>
    <cfRule type="cellIs" dxfId="440" priority="483" operator="equal">
      <formula>"WMAT"</formula>
    </cfRule>
    <cfRule type="cellIs" dxfId="439" priority="484" operator="equal">
      <formula>"WMOC"</formula>
    </cfRule>
    <cfRule type="containsText" dxfId="438" priority="485" operator="containsText" text="CANCEL">
      <formula>NOT(ISERROR(SEARCH("CANCEL",G483)))</formula>
    </cfRule>
    <cfRule type="containsText" dxfId="437" priority="487" operator="containsText" text="WPSD">
      <formula>NOT(ISERROR(SEARCH("WPSD",G483)))</formula>
    </cfRule>
    <cfRule type="containsText" dxfId="436" priority="486" operator="containsText" text="INPRG">
      <formula>NOT(ISERROR(SEARCH("INPRG",G483)))</formula>
    </cfRule>
  </conditionalFormatting>
  <conditionalFormatting sqref="G489">
    <cfRule type="containsText" dxfId="435" priority="477" operator="containsText" text="INPRG">
      <formula>NOT(ISERROR(SEARCH("INPRG",G489)))</formula>
    </cfRule>
    <cfRule type="containsText" dxfId="434" priority="478" operator="containsText" text="SCHD">
      <formula>NOT(ISERROR(SEARCH("SCHD",G489)))</formula>
    </cfRule>
    <cfRule type="containsText" dxfId="433" priority="479" operator="containsText" text="COMP">
      <formula>NOT(ISERROR(SEARCH("COMP",G489)))</formula>
    </cfRule>
    <cfRule type="containsText" dxfId="432" priority="476" operator="containsText" text="WPSD">
      <formula>NOT(ISERROR(SEARCH("WPSD",G489)))</formula>
    </cfRule>
    <cfRule type="containsText" dxfId="431" priority="475" operator="containsText" text="INPRG">
      <formula>NOT(ISERROR(SEARCH("INPRG",G489)))</formula>
    </cfRule>
    <cfRule type="containsText" dxfId="430" priority="474" operator="containsText" text="CANCEL">
      <formula>NOT(ISERROR(SEARCH("CANCEL",G489)))</formula>
    </cfRule>
    <cfRule type="cellIs" dxfId="429" priority="473" operator="equal">
      <formula>"WMOC"</formula>
    </cfRule>
    <cfRule type="cellIs" dxfId="428" priority="472" operator="equal">
      <formula>"WMAT"</formula>
    </cfRule>
  </conditionalFormatting>
  <conditionalFormatting sqref="G489:G495">
    <cfRule type="containsText" dxfId="427" priority="469" operator="containsText" text="SCHD">
      <formula>NOT(ISERROR(SEARCH("SCHD",G489)))</formula>
    </cfRule>
    <cfRule type="containsText" dxfId="426" priority="468" operator="containsText" text="INPRG">
      <formula>NOT(ISERROR(SEARCH("INPRG",G489)))</formula>
    </cfRule>
  </conditionalFormatting>
  <conditionalFormatting sqref="G498">
    <cfRule type="cellIs" dxfId="425" priority="459" operator="equal">
      <formula>"WMAT"</formula>
    </cfRule>
    <cfRule type="containsText" dxfId="424" priority="461" operator="containsText" text="CANCEL">
      <formula>NOT(ISERROR(SEARCH("CANCEL",G498)))</formula>
    </cfRule>
    <cfRule type="containsText" dxfId="423" priority="458" operator="containsText" text="SCHD">
      <formula>NOT(ISERROR(SEARCH("SCHD",G498)))</formula>
    </cfRule>
    <cfRule type="containsText" dxfId="422" priority="457" operator="containsText" text="INPRG">
      <formula>NOT(ISERROR(SEARCH("INPRG",G498)))</formula>
    </cfRule>
    <cfRule type="containsText" dxfId="421" priority="466" operator="containsText" text="COMP">
      <formula>NOT(ISERROR(SEARCH("COMP",G498)))</formula>
    </cfRule>
    <cfRule type="containsText" dxfId="420" priority="465" operator="containsText" text="SCHD">
      <formula>NOT(ISERROR(SEARCH("SCHD",G498)))</formula>
    </cfRule>
    <cfRule type="containsText" dxfId="419" priority="464" operator="containsText" text="INPRG">
      <formula>NOT(ISERROR(SEARCH("INPRG",G498)))</formula>
    </cfRule>
    <cfRule type="containsText" dxfId="418" priority="463" operator="containsText" text="WPSD">
      <formula>NOT(ISERROR(SEARCH("WPSD",G498)))</formula>
    </cfRule>
    <cfRule type="containsText" dxfId="417" priority="462" operator="containsText" text="INPRG">
      <formula>NOT(ISERROR(SEARCH("INPRG",G498)))</formula>
    </cfRule>
    <cfRule type="cellIs" dxfId="416" priority="460" operator="equal">
      <formula>"WMOC"</formula>
    </cfRule>
  </conditionalFormatting>
  <conditionalFormatting sqref="G517">
    <cfRule type="containsText" dxfId="415" priority="448" operator="containsText" text="COMP">
      <formula>NOT(ISERROR(SEARCH("COMP",G517)))</formula>
    </cfRule>
  </conditionalFormatting>
  <conditionalFormatting sqref="G517:G519 G551:G554 G1">
    <cfRule type="cellIs" dxfId="414" priority="1063" operator="equal">
      <formula>"WMAT"</formula>
    </cfRule>
    <cfRule type="cellIs" dxfId="413" priority="1064" operator="equal">
      <formula>"WMOC"</formula>
    </cfRule>
  </conditionalFormatting>
  <conditionalFormatting sqref="G523">
    <cfRule type="containsText" dxfId="412" priority="444" operator="containsText" text="INPRG">
      <formula>NOT(ISERROR(SEARCH("INPRG",G523)))</formula>
    </cfRule>
    <cfRule type="containsText" dxfId="411" priority="445" operator="containsText" text="SCHD">
      <formula>NOT(ISERROR(SEARCH("SCHD",G523)))</formula>
    </cfRule>
    <cfRule type="containsText" dxfId="410" priority="446" operator="containsText" text="COMP">
      <formula>NOT(ISERROR(SEARCH("COMP",G523)))</formula>
    </cfRule>
  </conditionalFormatting>
  <conditionalFormatting sqref="G523:G527">
    <cfRule type="containsText" dxfId="409" priority="424" operator="containsText" text="INPRG">
      <formula>NOT(ISERROR(SEARCH("INPRG",G523)))</formula>
    </cfRule>
    <cfRule type="containsText" dxfId="408" priority="425" operator="containsText" text="WPSD">
      <formula>NOT(ISERROR(SEARCH("WPSD",G523)))</formula>
    </cfRule>
    <cfRule type="containsText" dxfId="407" priority="428" operator="containsText" text="COMP">
      <formula>NOT(ISERROR(SEARCH("COMP",G523)))</formula>
    </cfRule>
    <cfRule type="cellIs" dxfId="406" priority="421" operator="equal">
      <formula>"WMAT"</formula>
    </cfRule>
    <cfRule type="cellIs" dxfId="405" priority="422" operator="equal">
      <formula>"WMOC"</formula>
    </cfRule>
    <cfRule type="containsText" dxfId="404" priority="423" operator="containsText" text="CANCEL">
      <formula>NOT(ISERROR(SEARCH("CANCEL",G523)))</formula>
    </cfRule>
  </conditionalFormatting>
  <conditionalFormatting sqref="G524:G527">
    <cfRule type="containsText" dxfId="403" priority="426" operator="containsText" text="INPRG">
      <formula>NOT(ISERROR(SEARCH("INPRG",G524)))</formula>
    </cfRule>
    <cfRule type="containsText" dxfId="402" priority="427" operator="containsText" text="SCHD">
      <formula>NOT(ISERROR(SEARCH("SCHD",G524)))</formula>
    </cfRule>
  </conditionalFormatting>
  <conditionalFormatting sqref="G532">
    <cfRule type="containsText" dxfId="401" priority="411" operator="containsText" text="COMP">
      <formula>NOT(ISERROR(SEARCH("COMP",G532)))</formula>
    </cfRule>
    <cfRule type="cellIs" dxfId="400" priority="412" operator="equal">
      <formula>"WMAT"</formula>
    </cfRule>
    <cfRule type="cellIs" dxfId="399" priority="413" operator="equal">
      <formula>"WMOC"</formula>
    </cfRule>
    <cfRule type="containsText" dxfId="398" priority="414" operator="containsText" text="CANCEL">
      <formula>NOT(ISERROR(SEARCH("CANCEL",G532)))</formula>
    </cfRule>
    <cfRule type="containsText" dxfId="397" priority="415" operator="containsText" text="INPRG">
      <formula>NOT(ISERROR(SEARCH("INPRG",G532)))</formula>
    </cfRule>
    <cfRule type="containsText" dxfId="396" priority="416" operator="containsText" text="WPSD">
      <formula>NOT(ISERROR(SEARCH("WPSD",G532)))</formula>
    </cfRule>
    <cfRule type="containsText" dxfId="395" priority="417" operator="containsText" text="INPRG">
      <formula>NOT(ISERROR(SEARCH("INPRG",G532)))</formula>
    </cfRule>
    <cfRule type="containsText" dxfId="394" priority="418" operator="containsText" text="SCHD">
      <formula>NOT(ISERROR(SEARCH("SCHD",G532)))</formula>
    </cfRule>
    <cfRule type="containsText" dxfId="393" priority="419" operator="containsText" text="COMP">
      <formula>NOT(ISERROR(SEARCH("COMP",G532)))</formula>
    </cfRule>
  </conditionalFormatting>
  <conditionalFormatting sqref="G534:G536">
    <cfRule type="containsText" dxfId="392" priority="410" operator="containsText" text="COMP">
      <formula>NOT(ISERROR(SEARCH("COMP",G534)))</formula>
    </cfRule>
    <cfRule type="containsText" dxfId="391" priority="409" operator="containsText" text="SCHD">
      <formula>NOT(ISERROR(SEARCH("SCHD",G534)))</formula>
    </cfRule>
    <cfRule type="containsText" dxfId="390" priority="407" operator="containsText" text="WPSD">
      <formula>NOT(ISERROR(SEARCH("WPSD",G534)))</formula>
    </cfRule>
    <cfRule type="containsText" dxfId="389" priority="406" operator="containsText" text="INPRG">
      <formula>NOT(ISERROR(SEARCH("INPRG",G534)))</formula>
    </cfRule>
    <cfRule type="containsText" dxfId="388" priority="405" operator="containsText" text="CANCEL">
      <formula>NOT(ISERROR(SEARCH("CANCEL",G534)))</formula>
    </cfRule>
    <cfRule type="cellIs" dxfId="387" priority="404" operator="equal">
      <formula>"WMOC"</formula>
    </cfRule>
    <cfRule type="cellIs" dxfId="386" priority="403" operator="equal">
      <formula>"WMAT"</formula>
    </cfRule>
    <cfRule type="containsText" dxfId="385" priority="408" operator="containsText" text="INPRG">
      <formula>NOT(ISERROR(SEARCH("INPRG",G534)))</formula>
    </cfRule>
  </conditionalFormatting>
  <conditionalFormatting sqref="G551">
    <cfRule type="containsText" dxfId="384" priority="385" operator="containsText" text="COMP">
      <formula>NOT(ISERROR(SEARCH("COMP",G551)))</formula>
    </cfRule>
  </conditionalFormatting>
  <conditionalFormatting sqref="G577">
    <cfRule type="containsText" dxfId="383" priority="340" operator="containsText" text="COMP">
      <formula>NOT(ISERROR(SEARCH("COMP",G577)))</formula>
    </cfRule>
  </conditionalFormatting>
  <conditionalFormatting sqref="G577:G579">
    <cfRule type="containsText" dxfId="382" priority="343" operator="containsText" text="CANCEL">
      <formula>NOT(ISERROR(SEARCH("CANCEL",G577)))</formula>
    </cfRule>
    <cfRule type="containsText" dxfId="381" priority="344" operator="containsText" text="INPRG">
      <formula>NOT(ISERROR(SEARCH("INPRG",G577)))</formula>
    </cfRule>
    <cfRule type="cellIs" dxfId="380" priority="342" operator="equal">
      <formula>"WMOC"</formula>
    </cfRule>
    <cfRule type="cellIs" dxfId="379" priority="341" operator="equal">
      <formula>"WMAT"</formula>
    </cfRule>
    <cfRule type="containsText" dxfId="378" priority="345" operator="containsText" text="WPSD">
      <formula>NOT(ISERROR(SEARCH("WPSD",G577)))</formula>
    </cfRule>
    <cfRule type="containsText" dxfId="377" priority="346" operator="containsText" text="INPRG">
      <formula>NOT(ISERROR(SEARCH("INPRG",G577)))</formula>
    </cfRule>
    <cfRule type="containsText" dxfId="376" priority="347" operator="containsText" text="SCHD">
      <formula>NOT(ISERROR(SEARCH("SCHD",G577)))</formula>
    </cfRule>
    <cfRule type="containsText" dxfId="375" priority="348" operator="containsText" text="COMP">
      <formula>NOT(ISERROR(SEARCH("COMP",G577)))</formula>
    </cfRule>
  </conditionalFormatting>
  <conditionalFormatting sqref="G588">
    <cfRule type="containsText" dxfId="374" priority="312" operator="containsText" text="COMP">
      <formula>NOT(ISERROR(SEARCH("COMP",G588)))</formula>
    </cfRule>
  </conditionalFormatting>
  <conditionalFormatting sqref="G588:G593">
    <cfRule type="containsText" dxfId="373" priority="319" operator="containsText" text="SCHD">
      <formula>NOT(ISERROR(SEARCH("SCHD",G588)))</formula>
    </cfRule>
    <cfRule type="containsText" dxfId="372" priority="320" operator="containsText" text="COMP">
      <formula>NOT(ISERROR(SEARCH("COMP",G588)))</formula>
    </cfRule>
    <cfRule type="containsText" dxfId="371" priority="318" operator="containsText" text="INPRG">
      <formula>NOT(ISERROR(SEARCH("INPRG",G588)))</formula>
    </cfRule>
    <cfRule type="containsText" dxfId="370" priority="317" operator="containsText" text="WPSD">
      <formula>NOT(ISERROR(SEARCH("WPSD",G588)))</formula>
    </cfRule>
    <cfRule type="containsText" dxfId="369" priority="316" operator="containsText" text="INPRG">
      <formula>NOT(ISERROR(SEARCH("INPRG",G588)))</formula>
    </cfRule>
    <cfRule type="cellIs" dxfId="368" priority="314" operator="equal">
      <formula>"WMOC"</formula>
    </cfRule>
    <cfRule type="cellIs" dxfId="367" priority="313" operator="equal">
      <formula>"WMAT"</formula>
    </cfRule>
    <cfRule type="containsText" dxfId="366" priority="315" operator="containsText" text="CANCEL">
      <formula>NOT(ISERROR(SEARCH("CANCEL",G588)))</formula>
    </cfRule>
  </conditionalFormatting>
  <conditionalFormatting sqref="G595">
    <cfRule type="containsText" dxfId="365" priority="302" operator="containsText" text="COMP">
      <formula>NOT(ISERROR(SEARCH("COMP",G595)))</formula>
    </cfRule>
  </conditionalFormatting>
  <conditionalFormatting sqref="G595:G599">
    <cfRule type="containsText" dxfId="364" priority="308" operator="containsText" text="INPRG">
      <formula>NOT(ISERROR(SEARCH("INPRG",G595)))</formula>
    </cfRule>
    <cfRule type="containsText" dxfId="363" priority="307" operator="containsText" text="WPSD">
      <formula>NOT(ISERROR(SEARCH("WPSD",G595)))</formula>
    </cfRule>
    <cfRule type="containsText" dxfId="362" priority="305" operator="containsText" text="CANCEL">
      <formula>NOT(ISERROR(SEARCH("CANCEL",G595)))</formula>
    </cfRule>
    <cfRule type="cellIs" dxfId="361" priority="303" operator="equal">
      <formula>"WMAT"</formula>
    </cfRule>
    <cfRule type="containsText" dxfId="360" priority="306" operator="containsText" text="INPRG">
      <formula>NOT(ISERROR(SEARCH("INPRG",G595)))</formula>
    </cfRule>
    <cfRule type="containsText" dxfId="359" priority="310" operator="containsText" text="COMP">
      <formula>NOT(ISERROR(SEARCH("COMP",G595)))</formula>
    </cfRule>
    <cfRule type="containsText" dxfId="358" priority="309" operator="containsText" text="SCHD">
      <formula>NOT(ISERROR(SEARCH("SCHD",G595)))</formula>
    </cfRule>
    <cfRule type="cellIs" dxfId="357" priority="304" operator="equal">
      <formula>"WMOC"</formula>
    </cfRule>
  </conditionalFormatting>
  <conditionalFormatting sqref="G602">
    <cfRule type="containsText" dxfId="356" priority="291" operator="containsText" text="COMP">
      <formula>NOT(ISERROR(SEARCH("COMP",G602)))</formula>
    </cfRule>
  </conditionalFormatting>
  <conditionalFormatting sqref="G602:G608">
    <cfRule type="cellIs" dxfId="355" priority="293" operator="equal">
      <formula>"WMOC"</formula>
    </cfRule>
    <cfRule type="containsText" dxfId="354" priority="294" operator="containsText" text="CANCEL">
      <formula>NOT(ISERROR(SEARCH("CANCEL",G602)))</formula>
    </cfRule>
    <cfRule type="containsText" dxfId="353" priority="295" operator="containsText" text="INPRG">
      <formula>NOT(ISERROR(SEARCH("INPRG",G602)))</formula>
    </cfRule>
    <cfRule type="containsText" dxfId="352" priority="296" operator="containsText" text="WPSD">
      <formula>NOT(ISERROR(SEARCH("WPSD",G602)))</formula>
    </cfRule>
    <cfRule type="containsText" dxfId="351" priority="299" operator="containsText" text="COMP">
      <formula>NOT(ISERROR(SEARCH("COMP",G602)))</formula>
    </cfRule>
    <cfRule type="containsText" dxfId="350" priority="298" operator="containsText" text="SCHD">
      <formula>NOT(ISERROR(SEARCH("SCHD",G602)))</formula>
    </cfRule>
    <cfRule type="cellIs" dxfId="349" priority="292" operator="equal">
      <formula>"WMAT"</formula>
    </cfRule>
    <cfRule type="containsText" dxfId="348" priority="297" operator="containsText" text="INPRG">
      <formula>NOT(ISERROR(SEARCH("INPRG",G602)))</formula>
    </cfRule>
  </conditionalFormatting>
  <conditionalFormatting sqref="G611">
    <cfRule type="containsText" dxfId="347" priority="281" operator="containsText" text="COMP">
      <formula>NOT(ISERROR(SEARCH("COMP",G611)))</formula>
    </cfRule>
  </conditionalFormatting>
  <conditionalFormatting sqref="G611:G616">
    <cfRule type="containsText" dxfId="346" priority="284" operator="containsText" text="CANCEL">
      <formula>NOT(ISERROR(SEARCH("CANCEL",G611)))</formula>
    </cfRule>
    <cfRule type="containsText" dxfId="345" priority="285" operator="containsText" text="INPRG">
      <formula>NOT(ISERROR(SEARCH("INPRG",G611)))</formula>
    </cfRule>
    <cfRule type="containsText" dxfId="344" priority="286" operator="containsText" text="WPSD">
      <formula>NOT(ISERROR(SEARCH("WPSD",G611)))</formula>
    </cfRule>
    <cfRule type="containsText" dxfId="343" priority="287" operator="containsText" text="INPRG">
      <formula>NOT(ISERROR(SEARCH("INPRG",G611)))</formula>
    </cfRule>
    <cfRule type="cellIs" dxfId="342" priority="282" operator="equal">
      <formula>"WMAT"</formula>
    </cfRule>
    <cfRule type="containsText" dxfId="341" priority="288" operator="containsText" text="SCHD">
      <formula>NOT(ISERROR(SEARCH("SCHD",G611)))</formula>
    </cfRule>
    <cfRule type="containsText" dxfId="340" priority="289" operator="containsText" text="COMP">
      <formula>NOT(ISERROR(SEARCH("COMP",G611)))</formula>
    </cfRule>
    <cfRule type="cellIs" dxfId="339" priority="283" operator="equal">
      <formula>"WMOC"</formula>
    </cfRule>
  </conditionalFormatting>
  <conditionalFormatting sqref="G619">
    <cfRule type="containsText" dxfId="338" priority="260" operator="containsText" text="COMP">
      <formula>NOT(ISERROR(SEARCH("COMP",G619)))</formula>
    </cfRule>
  </conditionalFormatting>
  <conditionalFormatting sqref="G619:G620">
    <cfRule type="containsText" dxfId="337" priority="267" operator="containsText" text="SCHD">
      <formula>NOT(ISERROR(SEARCH("SCHD",G619)))</formula>
    </cfRule>
    <cfRule type="containsText" dxfId="336" priority="268" operator="containsText" text="COMP">
      <formula>NOT(ISERROR(SEARCH("COMP",G619)))</formula>
    </cfRule>
    <cfRule type="containsText" dxfId="335" priority="265" operator="containsText" text="WPSD">
      <formula>NOT(ISERROR(SEARCH("WPSD",G619)))</formula>
    </cfRule>
    <cfRule type="cellIs" dxfId="334" priority="262" operator="equal">
      <formula>"WMOC"</formula>
    </cfRule>
    <cfRule type="cellIs" dxfId="333" priority="261" operator="equal">
      <formula>"WMAT"</formula>
    </cfRule>
    <cfRule type="containsText" dxfId="332" priority="266" operator="containsText" text="INPRG">
      <formula>NOT(ISERROR(SEARCH("INPRG",G619)))</formula>
    </cfRule>
    <cfRule type="containsText" dxfId="331" priority="263" operator="containsText" text="CANCEL">
      <formula>NOT(ISERROR(SEARCH("CANCEL",G619)))</formula>
    </cfRule>
    <cfRule type="containsText" dxfId="330" priority="264" operator="containsText" text="INPRG">
      <formula>NOT(ISERROR(SEARCH("INPRG",G619)))</formula>
    </cfRule>
  </conditionalFormatting>
  <conditionalFormatting sqref="G630">
    <cfRule type="containsText" dxfId="329" priority="232" operator="containsText" text="COMP">
      <formula>NOT(ISERROR(SEARCH("COMP",G630)))</formula>
    </cfRule>
  </conditionalFormatting>
  <conditionalFormatting sqref="G630:G631">
    <cfRule type="containsText" dxfId="328" priority="239" operator="containsText" text="SCHD">
      <formula>NOT(ISERROR(SEARCH("SCHD",G630)))</formula>
    </cfRule>
    <cfRule type="containsText" dxfId="327" priority="240" operator="containsText" text="COMP">
      <formula>NOT(ISERROR(SEARCH("COMP",G630)))</formula>
    </cfRule>
    <cfRule type="containsText" dxfId="326" priority="238" operator="containsText" text="INPRG">
      <formula>NOT(ISERROR(SEARCH("INPRG",G630)))</formula>
    </cfRule>
  </conditionalFormatting>
  <conditionalFormatting sqref="G630:G634">
    <cfRule type="cellIs" dxfId="325" priority="204" operator="equal">
      <formula>"WMOC"</formula>
    </cfRule>
    <cfRule type="cellIs" dxfId="324" priority="203" operator="equal">
      <formula>"WMAT"</formula>
    </cfRule>
    <cfRule type="containsText" dxfId="323" priority="207" operator="containsText" text="WPSD">
      <formula>NOT(ISERROR(SEARCH("WPSD",G630)))</formula>
    </cfRule>
    <cfRule type="containsText" dxfId="322" priority="206" operator="containsText" text="INPRG">
      <formula>NOT(ISERROR(SEARCH("INPRG",G630)))</formula>
    </cfRule>
    <cfRule type="containsText" dxfId="321" priority="205" operator="containsText" text="CANCEL">
      <formula>NOT(ISERROR(SEARCH("CANCEL",G630)))</formula>
    </cfRule>
  </conditionalFormatting>
  <conditionalFormatting sqref="G632:G634">
    <cfRule type="containsText" dxfId="320" priority="210" operator="containsText" text="COMP">
      <formula>NOT(ISERROR(SEARCH("COMP",G632)))</formula>
    </cfRule>
    <cfRule type="containsText" dxfId="319" priority="209" operator="containsText" text="SCHD">
      <formula>NOT(ISERROR(SEARCH("SCHD",G632)))</formula>
    </cfRule>
    <cfRule type="containsText" dxfId="318" priority="208" operator="containsText" text="INPRG">
      <formula>NOT(ISERROR(SEARCH("INPRG",G632)))</formula>
    </cfRule>
  </conditionalFormatting>
  <conditionalFormatting sqref="G692">
    <cfRule type="containsText" dxfId="317" priority="167" operator="containsText" text="COMP">
      <formula>NOT(ISERROR(SEARCH("COMP",G692)))</formula>
    </cfRule>
  </conditionalFormatting>
  <conditionalFormatting sqref="G692:G693">
    <cfRule type="cellIs" dxfId="316" priority="168" operator="equal">
      <formula>"WMAT"</formula>
    </cfRule>
    <cfRule type="cellIs" dxfId="315" priority="169" operator="equal">
      <formula>"WMOC"</formula>
    </cfRule>
    <cfRule type="containsText" dxfId="314" priority="170" operator="containsText" text="CANCEL">
      <formula>NOT(ISERROR(SEARCH("CANCEL",G692)))</formula>
    </cfRule>
    <cfRule type="containsText" dxfId="313" priority="171" operator="containsText" text="INPRG">
      <formula>NOT(ISERROR(SEARCH("INPRG",G692)))</formula>
    </cfRule>
    <cfRule type="containsText" dxfId="312" priority="172" operator="containsText" text="WPSD">
      <formula>NOT(ISERROR(SEARCH("WPSD",G692)))</formula>
    </cfRule>
    <cfRule type="containsText" dxfId="311" priority="173" operator="containsText" text="INPRG">
      <formula>NOT(ISERROR(SEARCH("INPRG",G692)))</formula>
    </cfRule>
    <cfRule type="containsText" dxfId="310" priority="174" operator="containsText" text="SCHD">
      <formula>NOT(ISERROR(SEARCH("SCHD",G692)))</formula>
    </cfRule>
    <cfRule type="containsText" dxfId="309" priority="175" operator="containsText" text="COMP">
      <formula>NOT(ISERROR(SEARCH("COMP",G692)))</formula>
    </cfRule>
  </conditionalFormatting>
  <conditionalFormatting sqref="G696">
    <cfRule type="containsText" dxfId="308" priority="157" operator="containsText" text="COMP">
      <formula>NOT(ISERROR(SEARCH("COMP",G696)))</formula>
    </cfRule>
  </conditionalFormatting>
  <conditionalFormatting sqref="G696:G699">
    <cfRule type="containsText" dxfId="307" priority="165" operator="containsText" text="COMP">
      <formula>NOT(ISERROR(SEARCH("COMP",G696)))</formula>
    </cfRule>
    <cfRule type="containsText" dxfId="306" priority="163" operator="containsText" text="INPRG">
      <formula>NOT(ISERROR(SEARCH("INPRG",G696)))</formula>
    </cfRule>
    <cfRule type="cellIs" dxfId="305" priority="159" operator="equal">
      <formula>"WMOC"</formula>
    </cfRule>
    <cfRule type="containsText" dxfId="304" priority="160" operator="containsText" text="CANCEL">
      <formula>NOT(ISERROR(SEARCH("CANCEL",G696)))</formula>
    </cfRule>
    <cfRule type="containsText" dxfId="303" priority="161" operator="containsText" text="INPRG">
      <formula>NOT(ISERROR(SEARCH("INPRG",G696)))</formula>
    </cfRule>
    <cfRule type="containsText" dxfId="302" priority="162" operator="containsText" text="WPSD">
      <formula>NOT(ISERROR(SEARCH("WPSD",G696)))</formula>
    </cfRule>
    <cfRule type="containsText" dxfId="301" priority="164" operator="containsText" text="SCHD">
      <formula>NOT(ISERROR(SEARCH("SCHD",G696)))</formula>
    </cfRule>
    <cfRule type="cellIs" dxfId="300" priority="158" operator="equal">
      <formula>"WMAT"</formula>
    </cfRule>
  </conditionalFormatting>
  <conditionalFormatting sqref="G713">
    <cfRule type="containsText" dxfId="299" priority="142" operator="containsText" text="COMP">
      <formula>NOT(ISERROR(SEARCH("COMP",G713)))</formula>
    </cfRule>
    <cfRule type="containsText" dxfId="298" priority="141" operator="containsText" text="SCHD">
      <formula>NOT(ISERROR(SEARCH("SCHD",G713)))</formula>
    </cfRule>
    <cfRule type="containsText" dxfId="297" priority="140" operator="containsText" text="INPRG">
      <formula>NOT(ISERROR(SEARCH("INPRG",G713)))</formula>
    </cfRule>
  </conditionalFormatting>
  <conditionalFormatting sqref="G713:G714">
    <cfRule type="cellIs" dxfId="296" priority="125" operator="equal">
      <formula>"WMAT"</formula>
    </cfRule>
    <cfRule type="containsText" dxfId="295" priority="132" operator="containsText" text="COMP">
      <formula>NOT(ISERROR(SEARCH("COMP",G713)))</formula>
    </cfRule>
    <cfRule type="containsText" dxfId="294" priority="129" operator="containsText" text="WPSD">
      <formula>NOT(ISERROR(SEARCH("WPSD",G713)))</formula>
    </cfRule>
    <cfRule type="containsText" dxfId="293" priority="128" operator="containsText" text="INPRG">
      <formula>NOT(ISERROR(SEARCH("INPRG",G713)))</formula>
    </cfRule>
    <cfRule type="containsText" dxfId="292" priority="127" operator="containsText" text="CANCEL">
      <formula>NOT(ISERROR(SEARCH("CANCEL",G713)))</formula>
    </cfRule>
    <cfRule type="cellIs" dxfId="291" priority="126" operator="equal">
      <formula>"WMOC"</formula>
    </cfRule>
  </conditionalFormatting>
  <conditionalFormatting sqref="G714">
    <cfRule type="containsText" dxfId="290" priority="131" operator="containsText" text="SCHD">
      <formula>NOT(ISERROR(SEARCH("SCHD",G714)))</formula>
    </cfRule>
    <cfRule type="containsText" dxfId="289" priority="130" operator="containsText" text="INPRG">
      <formula>NOT(ISERROR(SEARCH("INPRG",G714)))</formula>
    </cfRule>
  </conditionalFormatting>
  <conditionalFormatting sqref="G716">
    <cfRule type="containsText" dxfId="288" priority="104" operator="containsText" text="COMP">
      <formula>NOT(ISERROR(SEARCH("COMP",G716)))</formula>
    </cfRule>
  </conditionalFormatting>
  <conditionalFormatting sqref="G716:G717">
    <cfRule type="containsText" dxfId="287" priority="112" operator="containsText" text="COMP">
      <formula>NOT(ISERROR(SEARCH("COMP",G716)))</formula>
    </cfRule>
    <cfRule type="containsText" dxfId="286" priority="111" operator="containsText" text="SCHD">
      <formula>NOT(ISERROR(SEARCH("SCHD",G716)))</formula>
    </cfRule>
    <cfRule type="containsText" dxfId="285" priority="110" operator="containsText" text="INPRG">
      <formula>NOT(ISERROR(SEARCH("INPRG",G716)))</formula>
    </cfRule>
    <cfRule type="containsText" dxfId="284" priority="109" operator="containsText" text="WPSD">
      <formula>NOT(ISERROR(SEARCH("WPSD",G716)))</formula>
    </cfRule>
    <cfRule type="containsText" dxfId="283" priority="108" operator="containsText" text="INPRG">
      <formula>NOT(ISERROR(SEARCH("INPRG",G716)))</formula>
    </cfRule>
    <cfRule type="containsText" dxfId="282" priority="107" operator="containsText" text="CANCEL">
      <formula>NOT(ISERROR(SEARCH("CANCEL",G716)))</formula>
    </cfRule>
    <cfRule type="cellIs" dxfId="281" priority="106" operator="equal">
      <formula>"WMOC"</formula>
    </cfRule>
    <cfRule type="cellIs" dxfId="280" priority="105" operator="equal">
      <formula>"WMAT"</formula>
    </cfRule>
  </conditionalFormatting>
  <conditionalFormatting sqref="G719">
    <cfRule type="containsText" dxfId="279" priority="93" operator="containsText" text="COMP">
      <formula>NOT(ISERROR(SEARCH("COMP",G719)))</formula>
    </cfRule>
  </conditionalFormatting>
  <conditionalFormatting sqref="G719:G725">
    <cfRule type="containsText" dxfId="278" priority="101" operator="containsText" text="COMP">
      <formula>NOT(ISERROR(SEARCH("COMP",G719)))</formula>
    </cfRule>
    <cfRule type="cellIs" dxfId="277" priority="95" operator="equal">
      <formula>"WMOC"</formula>
    </cfRule>
    <cfRule type="containsText" dxfId="276" priority="100" operator="containsText" text="SCHD">
      <formula>NOT(ISERROR(SEARCH("SCHD",G719)))</formula>
    </cfRule>
    <cfRule type="containsText" dxfId="275" priority="99" operator="containsText" text="INPRG">
      <formula>NOT(ISERROR(SEARCH("INPRG",G719)))</formula>
    </cfRule>
    <cfRule type="containsText" dxfId="274" priority="98" operator="containsText" text="WPSD">
      <formula>NOT(ISERROR(SEARCH("WPSD",G719)))</formula>
    </cfRule>
    <cfRule type="containsText" dxfId="273" priority="97" operator="containsText" text="INPRG">
      <formula>NOT(ISERROR(SEARCH("INPRG",G719)))</formula>
    </cfRule>
    <cfRule type="containsText" dxfId="272" priority="96" operator="containsText" text="CANCEL">
      <formula>NOT(ISERROR(SEARCH("CANCEL",G719)))</formula>
    </cfRule>
    <cfRule type="cellIs" dxfId="271" priority="94" operator="equal">
      <formula>"WMAT"</formula>
    </cfRule>
  </conditionalFormatting>
  <conditionalFormatting sqref="G759">
    <cfRule type="containsText" dxfId="270" priority="37" operator="containsText" text="COMP">
      <formula>NOT(ISERROR(SEARCH("COMP",G759)))</formula>
    </cfRule>
    <cfRule type="cellIs" dxfId="269" priority="38" operator="equal">
      <formula>"WMAT"</formula>
    </cfRule>
    <cfRule type="cellIs" dxfId="268" priority="39" operator="equal">
      <formula>"WMOC"</formula>
    </cfRule>
    <cfRule type="containsText" dxfId="267" priority="40" operator="containsText" text="CANCEL">
      <formula>NOT(ISERROR(SEARCH("CANCEL",G759)))</formula>
    </cfRule>
    <cfRule type="containsText" dxfId="266" priority="41" operator="containsText" text="INPRG">
      <formula>NOT(ISERROR(SEARCH("INPRG",G759)))</formula>
    </cfRule>
    <cfRule type="containsText" dxfId="265" priority="42" operator="containsText" text="WPSD">
      <formula>NOT(ISERROR(SEARCH("WPSD",G759)))</formula>
    </cfRule>
    <cfRule type="containsText" dxfId="264" priority="43" operator="containsText" text="INPRG">
      <formula>NOT(ISERROR(SEARCH("INPRG",G759)))</formula>
    </cfRule>
    <cfRule type="containsText" dxfId="263" priority="44" operator="containsText" text="SCHD">
      <formula>NOT(ISERROR(SEARCH("SCHD",G759)))</formula>
    </cfRule>
    <cfRule type="containsText" dxfId="262" priority="45" operator="containsText" text="COMP">
      <formula>NOT(ISERROR(SEARCH("COMP",G759)))</formula>
    </cfRule>
  </conditionalFormatting>
  <conditionalFormatting sqref="G786">
    <cfRule type="containsText" dxfId="261" priority="7" operator="containsText" text="INPRG">
      <formula>NOT(ISERROR(SEARCH("INPRG",G786)))</formula>
    </cfRule>
    <cfRule type="containsText" dxfId="260" priority="1" operator="containsText" text="COMP">
      <formula>NOT(ISERROR(SEARCH("COMP",G786)))</formula>
    </cfRule>
    <cfRule type="containsText" dxfId="259" priority="6" operator="containsText" text="WPSD">
      <formula>NOT(ISERROR(SEARCH("WPSD",G786)))</formula>
    </cfRule>
    <cfRule type="containsText" dxfId="258" priority="5" operator="containsText" text="INPRG">
      <formula>NOT(ISERROR(SEARCH("INPRG",G786)))</formula>
    </cfRule>
    <cfRule type="containsText" dxfId="257" priority="4" operator="containsText" text="CANCEL">
      <formula>NOT(ISERROR(SEARCH("CANCEL",G786)))</formula>
    </cfRule>
    <cfRule type="cellIs" dxfId="256" priority="3" operator="equal">
      <formula>"WMOC"</formula>
    </cfRule>
    <cfRule type="cellIs" dxfId="255" priority="2" operator="equal">
      <formula>"WMAT"</formula>
    </cfRule>
    <cfRule type="containsText" dxfId="254" priority="9" operator="containsText" text="COMP">
      <formula>NOT(ISERROR(SEARCH("COMP",G786)))</formula>
    </cfRule>
    <cfRule type="containsText" dxfId="253" priority="8" operator="containsText" text="SCHD">
      <formula>NOT(ISERROR(SEARCH("SCHD",G786)))</formula>
    </cfRule>
  </conditionalFormatting>
  <conditionalFormatting sqref="H754">
    <cfRule type="containsText" dxfId="252" priority="49" operator="containsText" text="COMP">
      <formula>NOT(ISERROR(SEARCH("COMP",H754)))</formula>
    </cfRule>
  </conditionalFormatting>
  <conditionalFormatting sqref="H754:H757">
    <cfRule type="containsText" dxfId="251" priority="53" operator="containsText" text="INPRG">
      <formula>NOT(ISERROR(SEARCH("INPRG",H754)))</formula>
    </cfRule>
    <cfRule type="containsText" dxfId="250" priority="52" operator="containsText" text="CANCEL">
      <formula>NOT(ISERROR(SEARCH("CANCEL",H754)))</formula>
    </cfRule>
    <cfRule type="cellIs" dxfId="249" priority="51" operator="equal">
      <formula>"WMOC"</formula>
    </cfRule>
    <cfRule type="cellIs" dxfId="248" priority="50" operator="equal">
      <formula>"WMAT"</formula>
    </cfRule>
    <cfRule type="cellIs" dxfId="247" priority="48" operator="equal">
      <formula>"WPLN"</formula>
    </cfRule>
    <cfRule type="containsText" dxfId="246" priority="56" operator="containsText" text="SCHD">
      <formula>NOT(ISERROR(SEARCH("SCHD",H754)))</formula>
    </cfRule>
    <cfRule type="containsText" dxfId="245" priority="57" operator="containsText" text="COMP">
      <formula>NOT(ISERROR(SEARCH("COMP",H754)))</formula>
    </cfRule>
    <cfRule type="containsText" dxfId="244" priority="54" operator="containsText" text="WPSD">
      <formula>NOT(ISERROR(SEARCH("WPSD",H754)))</formula>
    </cfRule>
    <cfRule type="containsText" dxfId="243" priority="55" operator="containsText" text="INPRG">
      <formula>NOT(ISERROR(SEARCH("INPRG",H754)))</formula>
    </cfRule>
  </conditionalFormatting>
  <conditionalFormatting sqref="H777">
    <cfRule type="containsText" dxfId="242" priority="27" operator="containsText" text="COMP">
      <formula>NOT(ISERROR(SEARCH("COMP",H777)))</formula>
    </cfRule>
  </conditionalFormatting>
  <conditionalFormatting sqref="H777:H778">
    <cfRule type="containsText" dxfId="241" priority="33" operator="containsText" text="INPRG">
      <formula>NOT(ISERROR(SEARCH("INPRG",H777)))</formula>
    </cfRule>
    <cfRule type="containsText" dxfId="240" priority="34" operator="containsText" text="SCHD">
      <formula>NOT(ISERROR(SEARCH("SCHD",H777)))</formula>
    </cfRule>
    <cfRule type="containsText" dxfId="239" priority="35" operator="containsText" text="COMP">
      <formula>NOT(ISERROR(SEARCH("COMP",H777)))</formula>
    </cfRule>
  </conditionalFormatting>
  <conditionalFormatting sqref="H777:H779">
    <cfRule type="containsText" dxfId="238" priority="18" operator="containsText" text="WPSD">
      <formula>NOT(ISERROR(SEARCH("WPSD",H777)))</formula>
    </cfRule>
    <cfRule type="containsText" dxfId="237" priority="17" operator="containsText" text="INPRG">
      <formula>NOT(ISERROR(SEARCH("INPRG",H777)))</formula>
    </cfRule>
    <cfRule type="containsText" dxfId="236" priority="16" operator="containsText" text="CANCEL">
      <formula>NOT(ISERROR(SEARCH("CANCEL",H777)))</formula>
    </cfRule>
    <cfRule type="cellIs" dxfId="235" priority="14" operator="equal">
      <formula>"WMAT"</formula>
    </cfRule>
    <cfRule type="cellIs" dxfId="234" priority="13" operator="equal">
      <formula>"WPLN"</formula>
    </cfRule>
    <cfRule type="cellIs" dxfId="233" priority="15" operator="equal">
      <formula>"WMOC"</formula>
    </cfRule>
  </conditionalFormatting>
  <conditionalFormatting sqref="H779">
    <cfRule type="containsText" dxfId="232" priority="21" operator="containsText" text="COMP">
      <formula>NOT(ISERROR(SEARCH("COMP",H779)))</formula>
    </cfRule>
    <cfRule type="containsText" dxfId="231" priority="20" operator="containsText" text="SCHD">
      <formula>NOT(ISERROR(SEARCH("SCHD",H779)))</formula>
    </cfRule>
    <cfRule type="containsText" dxfId="230" priority="19" operator="containsText" text="INPRG">
      <formula>NOT(ISERROR(SEARCH("INPRG",H779)))</formula>
    </cfRule>
  </conditionalFormatting>
  <conditionalFormatting sqref="I566">
    <cfRule type="containsText" dxfId="229" priority="357" operator="containsText" text="COMP">
      <formula>NOT(ISERROR(SEARCH("COMP",I566)))</formula>
    </cfRule>
  </conditionalFormatting>
  <conditionalFormatting sqref="I566:I567">
    <cfRule type="containsText" dxfId="228" priority="361" operator="containsText" text="INPRG">
      <formula>NOT(ISERROR(SEARCH("INPRG",I566)))</formula>
    </cfRule>
    <cfRule type="containsText" dxfId="227" priority="365" operator="containsText" text="COMP">
      <formula>NOT(ISERROR(SEARCH("COMP",I566)))</formula>
    </cfRule>
    <cfRule type="containsText" dxfId="226" priority="360" operator="containsText" text="CANCEL">
      <formula>NOT(ISERROR(SEARCH("CANCEL",I566)))</formula>
    </cfRule>
    <cfRule type="cellIs" dxfId="225" priority="359" operator="equal">
      <formula>"WMOC"</formula>
    </cfRule>
    <cfRule type="cellIs" dxfId="224" priority="358" operator="equal">
      <formula>"WMAT"</formula>
    </cfRule>
    <cfRule type="containsText" dxfId="223" priority="362" operator="containsText" text="WPSD">
      <formula>NOT(ISERROR(SEARCH("WPSD",I566)))</formula>
    </cfRule>
    <cfRule type="containsText" dxfId="222" priority="363" operator="containsText" text="INPRG">
      <formula>NOT(ISERROR(SEARCH("INPRG",I566)))</formula>
    </cfRule>
    <cfRule type="containsText" dxfId="221" priority="364" operator="containsText" text="SCHD">
      <formula>NOT(ISERROR(SEARCH("SCHD",I566)))</formula>
    </cfRule>
  </conditionalFormatting>
  <conditionalFormatting sqref="K541:K548 K558:K562 K583:K585 K702">
    <cfRule type="containsText" dxfId="220" priority="401" operator="containsText" text="COMP">
      <formula>NOT(ISERROR(SEARCH("COMP",K541)))</formula>
    </cfRule>
  </conditionalFormatting>
  <conditionalFormatting sqref="K622">
    <cfRule type="containsText" dxfId="219" priority="258" operator="containsText" text="COMP">
      <formula>NOT(ISERROR(SEARCH("COMP",K622)))</formula>
    </cfRule>
  </conditionalFormatting>
  <conditionalFormatting sqref="K636:K637">
    <cfRule type="containsText" dxfId="218" priority="192" operator="containsText" text="COMP">
      <formula>NOT(ISERROR(SEARCH("COMP",K636)))</formula>
    </cfRule>
  </conditionalFormatting>
  <conditionalFormatting sqref="L541:L548 L558:L562 L583:L585">
    <cfRule type="containsText" dxfId="217" priority="398" operator="containsText" text="COMP">
      <formula>NOT(ISERROR(SEARCH("COMP",L541)))</formula>
    </cfRule>
    <cfRule type="containsText" dxfId="216" priority="400" operator="containsText" text="COMP">
      <formula>NOT(ISERROR(SEARCH("COMP",L541)))</formula>
    </cfRule>
  </conditionalFormatting>
  <conditionalFormatting sqref="L569:L573">
    <cfRule type="containsText" dxfId="215" priority="356" operator="containsText" text="COMP">
      <formula>NOT(ISERROR(SEARCH("COMP",L569)))</formula>
    </cfRule>
  </conditionalFormatting>
  <conditionalFormatting sqref="L622">
    <cfRule type="containsText" dxfId="214" priority="257" operator="containsText" text="COMP">
      <formula>NOT(ISERROR(SEARCH("COMP",L622)))</formula>
    </cfRule>
    <cfRule type="containsText" dxfId="213" priority="255" operator="containsText" text="COMP">
      <formula>NOT(ISERROR(SEARCH("COMP",L622)))</formula>
    </cfRule>
  </conditionalFormatting>
  <conditionalFormatting sqref="L636:L637">
    <cfRule type="containsText" dxfId="212" priority="187" operator="containsText" text="COMP">
      <formula>NOT(ISERROR(SEARCH("COMP",L636)))</formula>
    </cfRule>
    <cfRule type="containsText" dxfId="211" priority="189" operator="containsText" text="COMP">
      <formula>NOT(ISERROR(SEARCH("COMP",L636)))</formula>
    </cfRule>
  </conditionalFormatting>
  <conditionalFormatting sqref="L702:L710">
    <cfRule type="containsText" dxfId="210" priority="144" operator="containsText" text="COMP">
      <formula>NOT(ISERROR(SEARCH("COMP",L702)))</formula>
    </cfRule>
    <cfRule type="containsText" dxfId="209" priority="143" operator="containsText" text="COMP">
      <formula>NOT(ISERROR(SEARCH("COMP",L702)))</formula>
    </cfRule>
  </conditionalFormatting>
  <conditionalFormatting sqref="M569:M573">
    <cfRule type="containsText" dxfId="208" priority="353" operator="containsText" text="COMP">
      <formula>NOT(ISERROR(SEARCH("COMP",M569)))</formula>
    </cfRule>
    <cfRule type="containsText" dxfId="207" priority="355" operator="containsText" text="COMP">
      <formula>NOT(ISERROR(SEARCH("COMP",M569)))</formula>
    </cfRule>
  </conditionalFormatting>
  <conditionalFormatting sqref="Q596:Q599">
    <cfRule type="cellIs" dxfId="206" priority="301" operator="greaterThan">
      <formula>1</formula>
    </cfRule>
  </conditionalFormatting>
  <conditionalFormatting sqref="S567">
    <cfRule type="cellIs" dxfId="205" priority="369" operator="greaterThan">
      <formula>1</formula>
    </cfRule>
  </conditionalFormatting>
  <conditionalFormatting sqref="T30:T45">
    <cfRule type="cellIs" dxfId="204" priority="760" operator="greaterThan">
      <formula>84</formula>
    </cfRule>
    <cfRule type="cellIs" dxfId="203" priority="759" operator="greaterThan">
      <formula>0.8499</formula>
    </cfRule>
    <cfRule type="cellIs" dxfId="202" priority="758" operator="lessThan">
      <formula>0.85</formula>
    </cfRule>
  </conditionalFormatting>
  <pageMargins left="0.25" right="0.25" top="0.75" bottom="0.75" header="0.3" footer="0.3"/>
  <pageSetup paperSize="9" scale="18" fitToHeight="0" orientation="landscape"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A5CE3-B72C-4D50-8FA1-536E5B6DE995}">
  <sheetPr codeName="Sheet4"/>
  <dimension ref="A1:AD216"/>
  <sheetViews>
    <sheetView workbookViewId="0">
      <selection activeCell="A2" sqref="A2:E17"/>
    </sheetView>
  </sheetViews>
  <sheetFormatPr defaultRowHeight="14.5" x14ac:dyDescent="0.35"/>
  <cols>
    <col min="1" max="1" width="25.81640625" bestFit="1" customWidth="1"/>
    <col min="2" max="2" width="11.26953125" bestFit="1" customWidth="1"/>
    <col min="3" max="3" width="31.54296875" bestFit="1" customWidth="1"/>
    <col min="4" max="4" width="11.26953125" customWidth="1"/>
    <col min="5" max="5" width="9.1796875" customWidth="1"/>
    <col min="6" max="6" width="32.81640625" style="248" bestFit="1" customWidth="1"/>
    <col min="7" max="7" width="48" customWidth="1"/>
    <col min="8" max="8" width="28.81640625" bestFit="1" customWidth="1"/>
    <col min="9" max="9" width="17" bestFit="1" customWidth="1"/>
    <col min="10" max="10" width="45.81640625" bestFit="1" customWidth="1"/>
    <col min="11" max="11" width="39.81640625" bestFit="1" customWidth="1"/>
    <col min="12" max="12" width="14.54296875" bestFit="1" customWidth="1"/>
    <col min="13" max="13" width="12.1796875" bestFit="1" customWidth="1"/>
    <col min="14" max="14" width="13.1796875" bestFit="1" customWidth="1"/>
    <col min="15" max="15" width="12.81640625" bestFit="1" customWidth="1"/>
    <col min="16" max="16" width="11.81640625" bestFit="1" customWidth="1"/>
    <col min="17" max="17" width="10.54296875" style="248" bestFit="1" customWidth="1"/>
    <col min="18" max="18" width="15.54296875" bestFit="1" customWidth="1"/>
    <col min="19" max="19" width="17.453125" bestFit="1" customWidth="1"/>
    <col min="20" max="20" width="11.453125" bestFit="1" customWidth="1"/>
    <col min="21" max="21" width="60.453125" bestFit="1" customWidth="1"/>
    <col min="22" max="22" width="8.81640625" bestFit="1" customWidth="1"/>
    <col min="23" max="23" width="7" bestFit="1" customWidth="1"/>
    <col min="24" max="24" width="4.81640625" bestFit="1" customWidth="1"/>
    <col min="25" max="25" width="7" bestFit="1" customWidth="1"/>
    <col min="26" max="26" width="8" bestFit="1" customWidth="1"/>
    <col min="27" max="27" width="11.81640625" bestFit="1" customWidth="1"/>
    <col min="28" max="28" width="15.81640625" bestFit="1" customWidth="1"/>
    <col min="29" max="29" width="12.453125" bestFit="1" customWidth="1"/>
  </cols>
  <sheetData>
    <row r="1" spans="1:30" x14ac:dyDescent="0.35">
      <c r="AD1" t="s">
        <v>4252</v>
      </c>
    </row>
    <row r="2" spans="1:30" x14ac:dyDescent="0.35">
      <c r="A2" s="425" t="s">
        <v>3164</v>
      </c>
      <c r="B2" s="425"/>
      <c r="C2" s="372" t="str" cm="1">
        <f t="array" aca="1" ref="C2" ca="1">_xlfn._xlws.FILTER('Attendance '!$D$445:$XFD$460,(('Attendance '!D445:XFD445=TODAY()-2)+('Attendance '!D445:XFD445=TODAY()-1)+('Attendance '!D445:XFD445=TODAY())),"")</f>
        <v/>
      </c>
      <c r="D2" s="372"/>
      <c r="E2" s="372"/>
    </row>
    <row r="3" spans="1:30" x14ac:dyDescent="0.35">
      <c r="A3" s="10" t="s">
        <v>3267</v>
      </c>
      <c r="B3" s="10"/>
      <c r="C3" s="10"/>
      <c r="D3" s="10"/>
      <c r="E3" s="10"/>
    </row>
    <row r="4" spans="1:30" x14ac:dyDescent="0.35">
      <c r="A4" s="421" t="s">
        <v>3179</v>
      </c>
      <c r="B4" s="421"/>
      <c r="C4" s="10"/>
      <c r="D4" s="10"/>
      <c r="E4" s="10"/>
    </row>
    <row r="5" spans="1:30" x14ac:dyDescent="0.35">
      <c r="A5" s="421" t="s">
        <v>3206</v>
      </c>
      <c r="B5" s="421"/>
      <c r="C5" s="10"/>
      <c r="D5" s="10"/>
      <c r="E5" s="10"/>
    </row>
    <row r="6" spans="1:30" x14ac:dyDescent="0.35">
      <c r="A6" s="421" t="s">
        <v>3207</v>
      </c>
      <c r="B6" s="421"/>
      <c r="C6" s="10"/>
      <c r="D6" s="10"/>
      <c r="E6" s="10"/>
    </row>
    <row r="7" spans="1:30" x14ac:dyDescent="0.35">
      <c r="A7" s="421" t="s">
        <v>3208</v>
      </c>
      <c r="B7" s="421"/>
      <c r="C7" s="10"/>
      <c r="D7" s="10"/>
      <c r="E7" s="10"/>
    </row>
    <row r="8" spans="1:30" x14ac:dyDescent="0.35">
      <c r="A8" s="421" t="s">
        <v>3165</v>
      </c>
      <c r="B8" s="421"/>
      <c r="C8" s="10"/>
      <c r="D8" s="10"/>
      <c r="E8" s="10"/>
    </row>
    <row r="9" spans="1:30" x14ac:dyDescent="0.35">
      <c r="A9" s="421" t="s">
        <v>3169</v>
      </c>
      <c r="B9" s="421"/>
      <c r="C9" s="10"/>
      <c r="D9" s="10"/>
      <c r="E9" s="10"/>
    </row>
    <row r="10" spans="1:30" x14ac:dyDescent="0.35">
      <c r="A10" s="421" t="s">
        <v>3170</v>
      </c>
      <c r="B10" s="421"/>
      <c r="C10" s="10"/>
      <c r="D10" s="10"/>
      <c r="E10" s="10"/>
    </row>
    <row r="11" spans="1:30" x14ac:dyDescent="0.35">
      <c r="A11" s="421" t="s">
        <v>3171</v>
      </c>
      <c r="B11" s="421"/>
      <c r="C11" s="10"/>
      <c r="D11" s="10"/>
      <c r="E11" s="10"/>
    </row>
    <row r="12" spans="1:30" x14ac:dyDescent="0.35">
      <c r="A12" s="421" t="s">
        <v>3172</v>
      </c>
      <c r="B12" s="421"/>
      <c r="C12" s="10"/>
      <c r="D12" s="10"/>
      <c r="E12" s="10"/>
    </row>
    <row r="13" spans="1:30" x14ac:dyDescent="0.35">
      <c r="A13" s="44" t="s">
        <v>3188</v>
      </c>
      <c r="B13" s="44"/>
      <c r="C13" s="10"/>
      <c r="D13" s="10"/>
      <c r="E13" s="10"/>
    </row>
    <row r="14" spans="1:30" x14ac:dyDescent="0.35">
      <c r="A14" s="421" t="s">
        <v>17</v>
      </c>
      <c r="B14" s="421"/>
      <c r="C14" s="10"/>
      <c r="D14" s="10"/>
      <c r="E14" s="10"/>
    </row>
    <row r="15" spans="1:30" x14ac:dyDescent="0.35">
      <c r="A15" s="422" t="s">
        <v>3173</v>
      </c>
      <c r="B15" s="10" t="s">
        <v>3174</v>
      </c>
      <c r="C15" s="10"/>
      <c r="D15" s="10"/>
      <c r="E15" s="10"/>
    </row>
    <row r="16" spans="1:30" x14ac:dyDescent="0.35">
      <c r="A16" s="422"/>
      <c r="B16" s="10" t="s">
        <v>3178</v>
      </c>
      <c r="C16" s="10"/>
      <c r="D16" s="10"/>
      <c r="E16" s="10"/>
    </row>
    <row r="17" spans="1:20" x14ac:dyDescent="0.35">
      <c r="A17" s="422"/>
      <c r="B17" s="10" t="s">
        <v>3176</v>
      </c>
      <c r="C17" s="10"/>
      <c r="D17" s="10"/>
      <c r="E17" s="10"/>
    </row>
    <row r="20" spans="1:20" ht="26" x14ac:dyDescent="0.35">
      <c r="A20" s="499" t="s">
        <v>3165</v>
      </c>
      <c r="B20" s="499"/>
      <c r="C20" s="499"/>
      <c r="D20" s="499"/>
      <c r="E20" s="499"/>
      <c r="F20" s="499"/>
      <c r="G20" s="499"/>
      <c r="H20" s="499" t="s">
        <v>3530</v>
      </c>
      <c r="I20" s="499"/>
      <c r="J20" s="499"/>
      <c r="K20" s="499"/>
      <c r="L20" s="499"/>
      <c r="M20" s="499" t="s">
        <v>3170</v>
      </c>
      <c r="N20" s="499"/>
      <c r="O20" s="499"/>
      <c r="P20" s="499"/>
      <c r="Q20" s="499"/>
      <c r="R20" s="498" t="s">
        <v>4253</v>
      </c>
      <c r="S20" s="498"/>
      <c r="T20" s="498"/>
    </row>
    <row r="21" spans="1:20" x14ac:dyDescent="0.35">
      <c r="A21" s="192" t="s">
        <v>4254</v>
      </c>
      <c r="B21" s="192" t="s">
        <v>3140</v>
      </c>
      <c r="C21" s="190" t="s">
        <v>4255</v>
      </c>
      <c r="D21" s="190" t="s">
        <v>4256</v>
      </c>
      <c r="E21" s="190" t="s">
        <v>4257</v>
      </c>
      <c r="F21" s="190" t="s">
        <v>4258</v>
      </c>
      <c r="G21" s="190" t="s">
        <v>3860</v>
      </c>
      <c r="H21" s="193" t="s">
        <v>4255</v>
      </c>
      <c r="I21" s="193" t="s">
        <v>4256</v>
      </c>
      <c r="J21" s="193" t="s">
        <v>4257</v>
      </c>
      <c r="K21" s="193" t="s">
        <v>4258</v>
      </c>
      <c r="L21" s="193" t="s">
        <v>3860</v>
      </c>
      <c r="M21" s="194" t="s">
        <v>4255</v>
      </c>
      <c r="N21" s="194" t="s">
        <v>4256</v>
      </c>
      <c r="O21" s="194" t="s">
        <v>4257</v>
      </c>
      <c r="P21" s="194" t="s">
        <v>4258</v>
      </c>
      <c r="Q21" s="194" t="s">
        <v>3860</v>
      </c>
      <c r="R21" s="65" t="s">
        <v>3170</v>
      </c>
      <c r="S21" s="65" t="s">
        <v>3165</v>
      </c>
      <c r="T21" s="65" t="s">
        <v>3169</v>
      </c>
    </row>
    <row r="22" spans="1:20" x14ac:dyDescent="0.35">
      <c r="A22" s="10" t="str" cm="1">
        <f t="array" aca="1" ref="A22" ca="1">_xlfn._xlws.FILTER('Reported UDT'!$A$304:$T$1000,(('Reported UDT'!$B$304:$B$1000=TODAY()-2)+('Reported UDT'!$B$304:$B$1000=TODAY()-1)+('Reported UDT'!$B$304:$B$1000=TODAY())),"")</f>
        <v/>
      </c>
      <c r="B22" s="372"/>
      <c r="C22" s="10"/>
      <c r="D22" s="10"/>
      <c r="E22" s="10"/>
      <c r="F22" s="90"/>
      <c r="G22" s="10"/>
      <c r="H22" s="10"/>
      <c r="I22" s="10"/>
      <c r="J22" s="10"/>
      <c r="K22" s="10"/>
      <c r="L22" s="10"/>
      <c r="M22" s="10"/>
      <c r="N22" s="10"/>
      <c r="O22" s="10"/>
      <c r="P22" s="10"/>
      <c r="Q22" s="373"/>
      <c r="R22" s="10"/>
      <c r="S22" s="10"/>
      <c r="T22" s="10"/>
    </row>
    <row r="23" spans="1:20" x14ac:dyDescent="0.35">
      <c r="A23" s="10"/>
      <c r="B23" s="372"/>
      <c r="C23" s="10"/>
      <c r="D23" s="10"/>
      <c r="E23" s="10"/>
      <c r="F23" s="90"/>
      <c r="G23" s="10"/>
      <c r="H23" s="10"/>
      <c r="I23" s="10"/>
      <c r="J23" s="10"/>
      <c r="K23" s="10"/>
      <c r="L23" s="10"/>
      <c r="M23" s="10"/>
      <c r="N23" s="10"/>
      <c r="O23" s="10"/>
      <c r="P23" s="10"/>
      <c r="Q23" s="373"/>
      <c r="R23" s="10"/>
      <c r="S23" s="10"/>
      <c r="T23" s="10"/>
    </row>
    <row r="24" spans="1:20" x14ac:dyDescent="0.35">
      <c r="B24" s="372"/>
    </row>
    <row r="25" spans="1:20" x14ac:dyDescent="0.35">
      <c r="B25" s="372"/>
    </row>
    <row r="26" spans="1:20" x14ac:dyDescent="0.35">
      <c r="B26" s="372"/>
    </row>
    <row r="27" spans="1:20" x14ac:dyDescent="0.35">
      <c r="B27" s="372"/>
    </row>
    <row r="28" spans="1:20" x14ac:dyDescent="0.35">
      <c r="B28" s="372"/>
    </row>
    <row r="29" spans="1:20" x14ac:dyDescent="0.35">
      <c r="B29" s="372"/>
    </row>
    <row r="30" spans="1:20" x14ac:dyDescent="0.35">
      <c r="B30" s="372"/>
    </row>
    <row r="31" spans="1:20" x14ac:dyDescent="0.35">
      <c r="B31" s="372"/>
    </row>
    <row r="32" spans="1:20" x14ac:dyDescent="0.35">
      <c r="B32" s="372"/>
    </row>
    <row r="33" spans="2:2" x14ac:dyDescent="0.35">
      <c r="B33" s="372"/>
    </row>
    <row r="34" spans="2:2" x14ac:dyDescent="0.35">
      <c r="B34" s="372"/>
    </row>
    <row r="35" spans="2:2" x14ac:dyDescent="0.35">
      <c r="B35" s="372"/>
    </row>
    <row r="36" spans="2:2" x14ac:dyDescent="0.35">
      <c r="B36" s="372"/>
    </row>
    <row r="37" spans="2:2" x14ac:dyDescent="0.35">
      <c r="B37" s="372"/>
    </row>
    <row r="38" spans="2:2" x14ac:dyDescent="0.35">
      <c r="B38" s="372"/>
    </row>
    <row r="39" spans="2:2" x14ac:dyDescent="0.35">
      <c r="B39" s="372"/>
    </row>
    <row r="40" spans="2:2" x14ac:dyDescent="0.35">
      <c r="B40" s="372"/>
    </row>
    <row r="49" spans="3:29" ht="23.5" x14ac:dyDescent="0.55000000000000004">
      <c r="C49" s="497" t="s">
        <v>4259</v>
      </c>
      <c r="D49" s="497"/>
      <c r="E49" s="497"/>
      <c r="F49" s="497"/>
      <c r="G49" s="497"/>
      <c r="H49" s="497"/>
      <c r="I49" s="497"/>
      <c r="J49" s="497"/>
      <c r="K49" s="497"/>
      <c r="L49" s="497"/>
      <c r="M49" s="497"/>
      <c r="N49" s="497"/>
      <c r="O49" s="497"/>
      <c r="P49" s="497"/>
      <c r="Q49" s="497"/>
      <c r="R49" s="497"/>
      <c r="S49" s="497"/>
      <c r="T49" s="497"/>
      <c r="U49" s="497"/>
      <c r="V49" s="497"/>
      <c r="W49" s="497"/>
      <c r="X49" s="497"/>
      <c r="Y49" s="497"/>
      <c r="Z49" s="497"/>
      <c r="AA49" s="497"/>
      <c r="AB49" s="497"/>
      <c r="AC49" s="497"/>
    </row>
    <row r="50" spans="3:29" x14ac:dyDescent="0.35">
      <c r="F50" s="26"/>
      <c r="Q50" s="26"/>
    </row>
    <row r="51" spans="3:29" x14ac:dyDescent="0.35">
      <c r="F51" s="26"/>
      <c r="Q51" s="26"/>
    </row>
    <row r="52" spans="3:29" x14ac:dyDescent="0.35">
      <c r="F52" s="26"/>
    </row>
    <row r="53" spans="3:29" x14ac:dyDescent="0.35">
      <c r="F53" s="26"/>
    </row>
    <row r="54" spans="3:29" x14ac:dyDescent="0.35">
      <c r="F54" s="26"/>
    </row>
    <row r="55" spans="3:29" x14ac:dyDescent="0.35">
      <c r="F55" s="26"/>
    </row>
    <row r="56" spans="3:29" x14ac:dyDescent="0.35">
      <c r="F56" s="26"/>
    </row>
    <row r="57" spans="3:29" x14ac:dyDescent="0.35">
      <c r="F57" s="26"/>
    </row>
    <row r="58" spans="3:29" x14ac:dyDescent="0.35">
      <c r="F58" s="26"/>
    </row>
    <row r="59" spans="3:29" x14ac:dyDescent="0.35">
      <c r="F59" s="26"/>
    </row>
    <row r="60" spans="3:29" x14ac:dyDescent="0.35">
      <c r="F60" s="26"/>
    </row>
    <row r="61" spans="3:29" x14ac:dyDescent="0.35">
      <c r="F61" s="26"/>
    </row>
    <row r="62" spans="3:29" x14ac:dyDescent="0.35">
      <c r="F62" s="26"/>
    </row>
    <row r="63" spans="3:29" x14ac:dyDescent="0.35">
      <c r="F63" s="26"/>
    </row>
    <row r="64" spans="3:29" x14ac:dyDescent="0.35">
      <c r="F64" s="26"/>
    </row>
    <row r="65" spans="6:6" x14ac:dyDescent="0.35">
      <c r="F65" s="26"/>
    </row>
    <row r="66" spans="6:6" x14ac:dyDescent="0.35">
      <c r="F66" s="26"/>
    </row>
    <row r="67" spans="6:6" x14ac:dyDescent="0.35">
      <c r="F67" s="26"/>
    </row>
    <row r="68" spans="6:6" x14ac:dyDescent="0.35">
      <c r="F68" s="26"/>
    </row>
    <row r="69" spans="6:6" x14ac:dyDescent="0.35">
      <c r="F69" s="26"/>
    </row>
    <row r="70" spans="6:6" x14ac:dyDescent="0.35">
      <c r="F70" s="26"/>
    </row>
    <row r="71" spans="6:6" x14ac:dyDescent="0.35">
      <c r="F71" s="26"/>
    </row>
    <row r="72" spans="6:6" x14ac:dyDescent="0.35">
      <c r="F72" s="26"/>
    </row>
    <row r="73" spans="6:6" x14ac:dyDescent="0.35">
      <c r="F73" s="26"/>
    </row>
    <row r="74" spans="6:6" x14ac:dyDescent="0.35">
      <c r="F74" s="26"/>
    </row>
    <row r="75" spans="6:6" x14ac:dyDescent="0.35">
      <c r="F75" s="26"/>
    </row>
    <row r="76" spans="6:6" x14ac:dyDescent="0.35">
      <c r="F76" s="26"/>
    </row>
    <row r="77" spans="6:6" x14ac:dyDescent="0.35">
      <c r="F77" s="26"/>
    </row>
    <row r="78" spans="6:6" x14ac:dyDescent="0.35">
      <c r="F78" s="26"/>
    </row>
    <row r="79" spans="6:6" x14ac:dyDescent="0.35">
      <c r="F79" s="26"/>
    </row>
    <row r="80" spans="6:6" x14ac:dyDescent="0.35">
      <c r="F80" s="26"/>
    </row>
    <row r="81" spans="3:11" x14ac:dyDescent="0.35">
      <c r="F81" s="26"/>
    </row>
    <row r="82" spans="3:11" x14ac:dyDescent="0.35">
      <c r="F82" s="26"/>
    </row>
    <row r="83" spans="3:11" x14ac:dyDescent="0.35">
      <c r="F83" s="26"/>
    </row>
    <row r="84" spans="3:11" x14ac:dyDescent="0.35">
      <c r="F84" s="26"/>
    </row>
    <row r="85" spans="3:11" x14ac:dyDescent="0.35">
      <c r="F85" s="26"/>
    </row>
    <row r="86" spans="3:11" x14ac:dyDescent="0.35">
      <c r="F86" s="26"/>
    </row>
    <row r="87" spans="3:11" x14ac:dyDescent="0.35">
      <c r="F87" s="26"/>
    </row>
    <row r="88" spans="3:11" x14ac:dyDescent="0.35">
      <c r="F88" s="26"/>
    </row>
    <row r="89" spans="3:11" x14ac:dyDescent="0.35">
      <c r="F89" s="26"/>
    </row>
    <row r="90" spans="3:11" x14ac:dyDescent="0.35">
      <c r="F90" s="26"/>
    </row>
    <row r="91" spans="3:11" x14ac:dyDescent="0.35">
      <c r="F91" s="26"/>
    </row>
    <row r="92" spans="3:11" x14ac:dyDescent="0.35">
      <c r="F92" s="26"/>
    </row>
    <row r="93" spans="3:11" x14ac:dyDescent="0.35">
      <c r="F93" s="26"/>
    </row>
    <row r="94" spans="3:11" x14ac:dyDescent="0.35">
      <c r="F94" s="26"/>
    </row>
    <row r="95" spans="3:11" x14ac:dyDescent="0.35">
      <c r="F95" s="26"/>
    </row>
    <row r="96" spans="3:11" ht="23.5" x14ac:dyDescent="0.55000000000000004">
      <c r="C96" s="497" t="s">
        <v>4260</v>
      </c>
      <c r="D96" s="497"/>
      <c r="E96" s="497"/>
      <c r="F96" s="497"/>
      <c r="G96" s="497"/>
      <c r="H96" s="497"/>
      <c r="I96" s="497"/>
      <c r="J96" s="497"/>
      <c r="K96" s="497"/>
    </row>
    <row r="97" spans="3:11" ht="18.5" x14ac:dyDescent="0.45">
      <c r="C97" s="231" t="s">
        <v>3139</v>
      </c>
      <c r="D97" s="231" t="s">
        <v>3140</v>
      </c>
      <c r="E97" s="231" t="s">
        <v>3141</v>
      </c>
      <c r="F97" s="231" t="s">
        <v>4221</v>
      </c>
      <c r="G97" s="231" t="s">
        <v>3143</v>
      </c>
      <c r="H97" s="59" t="s">
        <v>3145</v>
      </c>
      <c r="I97" s="59" t="s">
        <v>3146</v>
      </c>
      <c r="J97" s="60" t="s">
        <v>3147</v>
      </c>
      <c r="K97" s="158" t="s">
        <v>3155</v>
      </c>
    </row>
    <row r="98" spans="3:11" ht="15.5" x14ac:dyDescent="0.35">
      <c r="C98" t="e" cm="1">
        <f t="array" aca="1" ref="C98" ca="1">_xlfn._xlws.FILTER(_xlfn._xlws.FILTER('IW28'!C:S,(('IW28'!P:P=TODAY())+('IW28'!O:O=TODAY()))*('IW28'!G:G="MEC")*(('IW28'!J:J="WPLN")+('IW28'!J:J="WPSD")),""),{1,1,1,1,1,0,1,1,1,0,0,0,0,0,0,0,1},"")</f>
        <v>#VALUE!</v>
      </c>
      <c r="D98" s="134"/>
    </row>
    <row r="99" spans="3:11" ht="15.5" x14ac:dyDescent="0.35">
      <c r="D99" s="134"/>
    </row>
    <row r="100" spans="3:11" ht="15.5" x14ac:dyDescent="0.35">
      <c r="D100" s="134"/>
    </row>
    <row r="101" spans="3:11" ht="15.5" x14ac:dyDescent="0.35">
      <c r="D101" s="134"/>
    </row>
    <row r="102" spans="3:11" ht="15.5" x14ac:dyDescent="0.35">
      <c r="D102" s="134"/>
    </row>
    <row r="103" spans="3:11" ht="15.5" x14ac:dyDescent="0.35">
      <c r="D103" s="134"/>
    </row>
    <row r="104" spans="3:11" ht="15.5" x14ac:dyDescent="0.35">
      <c r="D104" s="134"/>
    </row>
    <row r="105" spans="3:11" ht="15.5" x14ac:dyDescent="0.35">
      <c r="D105" s="134"/>
    </row>
    <row r="106" spans="3:11" ht="15.5" x14ac:dyDescent="0.35">
      <c r="D106" s="134"/>
    </row>
    <row r="116" spans="3:11" ht="23.5" x14ac:dyDescent="0.55000000000000004">
      <c r="C116" s="497" t="s">
        <v>4261</v>
      </c>
      <c r="D116" s="497"/>
      <c r="E116" s="497"/>
      <c r="F116" s="497"/>
      <c r="G116" s="497"/>
      <c r="H116" s="497"/>
      <c r="I116" s="497"/>
      <c r="J116" s="497"/>
      <c r="K116" s="497"/>
    </row>
    <row r="117" spans="3:11" ht="18.5" x14ac:dyDescent="0.45">
      <c r="C117" s="231" t="s">
        <v>3139</v>
      </c>
      <c r="D117" s="231" t="s">
        <v>3140</v>
      </c>
      <c r="E117" s="231" t="s">
        <v>3141</v>
      </c>
      <c r="F117" s="231" t="s">
        <v>4221</v>
      </c>
      <c r="G117" s="231" t="s">
        <v>3143</v>
      </c>
      <c r="H117" s="59" t="s">
        <v>3145</v>
      </c>
      <c r="I117" s="59" t="s">
        <v>3146</v>
      </c>
      <c r="J117" s="60" t="s">
        <v>3147</v>
      </c>
      <c r="K117" s="158" t="s">
        <v>4262</v>
      </c>
    </row>
    <row r="118" spans="3:11" ht="15.5" x14ac:dyDescent="0.35">
      <c r="C118" t="e" cm="1">
        <f t="array" aca="1" ref="C118" ca="1">_xlfn._xlws.FILTER(_xlfn._xlws.FILTER('IW28'!C:S,(('IW28'!P:P=TODAY())+('IW28'!O:O=TODAY()))*('IW28'!G:G="ELE")*(('IW28'!J:J="WPLN")+('IW28'!J:J="WPSD")),""),{1,1,1,1,1,0,1,1,1,0,0,0,0,0,0,0,1},"")</f>
        <v>#VALUE!</v>
      </c>
      <c r="D118" s="134"/>
    </row>
    <row r="119" spans="3:11" ht="15.5" x14ac:dyDescent="0.35">
      <c r="D119" s="134"/>
    </row>
    <row r="120" spans="3:11" ht="15.5" x14ac:dyDescent="0.35">
      <c r="D120" s="134"/>
    </row>
    <row r="121" spans="3:11" ht="15.5" x14ac:dyDescent="0.35">
      <c r="D121" s="134"/>
    </row>
    <row r="122" spans="3:11" ht="15.5" x14ac:dyDescent="0.35">
      <c r="D122" s="134"/>
    </row>
    <row r="123" spans="3:11" ht="15.5" x14ac:dyDescent="0.35">
      <c r="D123" s="134"/>
    </row>
    <row r="124" spans="3:11" ht="15.5" x14ac:dyDescent="0.35">
      <c r="D124" s="134"/>
    </row>
    <row r="125" spans="3:11" ht="15.5" x14ac:dyDescent="0.35">
      <c r="D125" s="134"/>
    </row>
    <row r="126" spans="3:11" ht="15.5" x14ac:dyDescent="0.35">
      <c r="D126" s="134"/>
    </row>
    <row r="127" spans="3:11" ht="15.5" x14ac:dyDescent="0.35">
      <c r="D127" s="134"/>
    </row>
    <row r="128" spans="3:11" ht="15.5" x14ac:dyDescent="0.35">
      <c r="D128" s="134"/>
    </row>
    <row r="129" spans="3:11" ht="15.5" x14ac:dyDescent="0.35">
      <c r="D129" s="134"/>
    </row>
    <row r="130" spans="3:11" ht="15.5" x14ac:dyDescent="0.35">
      <c r="D130" s="134"/>
    </row>
    <row r="131" spans="3:11" ht="15.5" x14ac:dyDescent="0.35">
      <c r="D131" s="134"/>
    </row>
    <row r="132" spans="3:11" ht="15.5" x14ac:dyDescent="0.35">
      <c r="D132" s="134"/>
    </row>
    <row r="133" spans="3:11" ht="15.5" x14ac:dyDescent="0.35">
      <c r="D133" s="134"/>
    </row>
    <row r="134" spans="3:11" ht="15.5" x14ac:dyDescent="0.35">
      <c r="D134" s="134"/>
    </row>
    <row r="135" spans="3:11" ht="15.5" x14ac:dyDescent="0.35">
      <c r="D135" s="134"/>
    </row>
    <row r="136" spans="3:11" ht="23.5" x14ac:dyDescent="0.55000000000000004">
      <c r="C136" s="497" t="s">
        <v>4263</v>
      </c>
      <c r="D136" s="497"/>
      <c r="E136" s="497"/>
      <c r="F136" s="497"/>
      <c r="G136" s="497"/>
      <c r="H136" s="497"/>
      <c r="I136" s="497"/>
      <c r="J136" s="497"/>
      <c r="K136" s="497"/>
    </row>
    <row r="137" spans="3:11" ht="18.5" x14ac:dyDescent="0.45">
      <c r="C137" s="231" t="s">
        <v>3139</v>
      </c>
      <c r="D137" s="231" t="s">
        <v>3140</v>
      </c>
      <c r="E137" s="231" t="s">
        <v>3141</v>
      </c>
      <c r="F137" s="231" t="s">
        <v>4221</v>
      </c>
      <c r="G137" s="231" t="s">
        <v>3143</v>
      </c>
      <c r="H137" s="59" t="s">
        <v>3145</v>
      </c>
      <c r="I137" s="59" t="s">
        <v>3146</v>
      </c>
      <c r="J137" s="60" t="s">
        <v>3147</v>
      </c>
      <c r="K137" s="158" t="s">
        <v>3155</v>
      </c>
    </row>
    <row r="138" spans="3:11" ht="15.5" x14ac:dyDescent="0.35">
      <c r="C138" t="e" cm="1">
        <f t="array" aca="1" ref="C138" ca="1">_xlfn._xlws.FILTER(_xlfn._xlws.FILTER('IW28'!C:S,(('IW28'!P:P=TODAY())+('IW28'!O:O=TODAY()))*('IW28'!G:G="INS")*(('IW28'!J:J="WPLN")+('IW28'!J:J="WPSD")),""),{1,1,1,1,1,0,1,1,1,0,0,0,0,0,0,0,1},"")</f>
        <v>#VALUE!</v>
      </c>
      <c r="D138" s="134"/>
    </row>
    <row r="139" spans="3:11" ht="15.5" x14ac:dyDescent="0.35">
      <c r="D139" s="134"/>
    </row>
    <row r="140" spans="3:11" ht="15.5" x14ac:dyDescent="0.35">
      <c r="D140" s="134"/>
    </row>
    <row r="166" spans="3:14" ht="23.5" x14ac:dyDescent="0.55000000000000004">
      <c r="C166" s="497" t="s">
        <v>4264</v>
      </c>
      <c r="D166" s="497"/>
      <c r="E166" s="497"/>
      <c r="F166" s="497"/>
      <c r="G166" s="497"/>
      <c r="H166" s="497"/>
      <c r="I166" s="497"/>
      <c r="J166" s="497"/>
      <c r="K166" s="497"/>
      <c r="L166" s="497"/>
      <c r="M166" s="497"/>
      <c r="N166" s="497"/>
    </row>
    <row r="167" spans="3:14" ht="18.5" x14ac:dyDescent="0.45">
      <c r="C167" s="231" t="s">
        <v>3139</v>
      </c>
      <c r="D167" s="231" t="s">
        <v>3140</v>
      </c>
      <c r="E167" s="231" t="s">
        <v>3141</v>
      </c>
      <c r="F167" s="231" t="s">
        <v>4221</v>
      </c>
      <c r="G167" s="231" t="s">
        <v>3143</v>
      </c>
      <c r="H167" s="59" t="s">
        <v>3145</v>
      </c>
      <c r="I167" s="59" t="s">
        <v>3146</v>
      </c>
      <c r="J167" s="60" t="s">
        <v>3147</v>
      </c>
      <c r="K167" s="158" t="s">
        <v>3155</v>
      </c>
      <c r="L167" s="158" t="s">
        <v>209</v>
      </c>
      <c r="M167" s="157" t="s">
        <v>3160</v>
      </c>
      <c r="N167" s="157" t="s">
        <v>3161</v>
      </c>
    </row>
    <row r="168" spans="3:14" ht="15.5" x14ac:dyDescent="0.35">
      <c r="C168" t="e" cm="1">
        <f t="array" aca="1" ref="C168" ca="1">_xlfn._xlws.FILTER(_xlfn._xlws.FILTER('IW28'!C:Z,(('IW28'!P:P=TODAY())+('IW28'!O:O=TODAY()))*('IW28'!G:G="MEC")*(('IW28'!J:J="WMAT")),""),{1,1,1,1,1,0,1,1,1,0,0,0,0,0,0,0,1,0,0,0,0,1,1,1},"")</f>
        <v>#VALUE!</v>
      </c>
      <c r="D168" s="134"/>
    </row>
    <row r="169" spans="3:14" ht="15.5" x14ac:dyDescent="0.35">
      <c r="D169" s="134"/>
    </row>
    <row r="170" spans="3:14" ht="15.5" x14ac:dyDescent="0.35">
      <c r="D170" s="134"/>
    </row>
    <row r="171" spans="3:14" ht="15.5" x14ac:dyDescent="0.35">
      <c r="D171" s="134"/>
    </row>
    <row r="172" spans="3:14" ht="15.5" x14ac:dyDescent="0.35">
      <c r="D172" s="134"/>
    </row>
    <row r="173" spans="3:14" ht="15.5" x14ac:dyDescent="0.35">
      <c r="D173" s="134"/>
    </row>
    <row r="174" spans="3:14" ht="15.5" x14ac:dyDescent="0.35">
      <c r="D174" s="134"/>
    </row>
    <row r="175" spans="3:14" ht="15.5" x14ac:dyDescent="0.35">
      <c r="D175" s="134"/>
    </row>
    <row r="176" spans="3:14" ht="15.5" x14ac:dyDescent="0.35">
      <c r="D176" s="134"/>
    </row>
    <row r="177" spans="3:14" ht="15.5" x14ac:dyDescent="0.35">
      <c r="D177" s="134"/>
    </row>
    <row r="178" spans="3:14" ht="15.5" x14ac:dyDescent="0.35">
      <c r="D178" s="134"/>
    </row>
    <row r="179" spans="3:14" ht="15.5" x14ac:dyDescent="0.35">
      <c r="D179" s="134"/>
    </row>
    <row r="180" spans="3:14" ht="15.5" x14ac:dyDescent="0.35">
      <c r="D180" s="134"/>
    </row>
    <row r="181" spans="3:14" ht="15.5" x14ac:dyDescent="0.35">
      <c r="D181" s="134"/>
    </row>
    <row r="182" spans="3:14" ht="15.5" x14ac:dyDescent="0.35">
      <c r="D182" s="134"/>
    </row>
    <row r="183" spans="3:14" ht="15.5" x14ac:dyDescent="0.35">
      <c r="D183" s="134"/>
    </row>
    <row r="184" spans="3:14" ht="15.5" x14ac:dyDescent="0.35">
      <c r="D184" s="134"/>
    </row>
    <row r="185" spans="3:14" ht="15.5" x14ac:dyDescent="0.35">
      <c r="D185" s="134"/>
    </row>
    <row r="186" spans="3:14" ht="23.5" x14ac:dyDescent="0.55000000000000004">
      <c r="C186" s="497" t="s">
        <v>4265</v>
      </c>
      <c r="D186" s="497"/>
      <c r="E186" s="497"/>
      <c r="F186" s="497"/>
      <c r="G186" s="497"/>
      <c r="H186" s="497"/>
      <c r="I186" s="497"/>
      <c r="J186" s="497"/>
      <c r="K186" s="497"/>
      <c r="L186" s="497"/>
      <c r="M186" s="497"/>
      <c r="N186" s="497"/>
    </row>
    <row r="187" spans="3:14" ht="18.5" x14ac:dyDescent="0.45">
      <c r="C187" s="231" t="s">
        <v>3139</v>
      </c>
      <c r="D187" s="231" t="s">
        <v>3140</v>
      </c>
      <c r="E187" s="231" t="s">
        <v>3141</v>
      </c>
      <c r="F187" s="231" t="s">
        <v>4221</v>
      </c>
      <c r="G187" s="231" t="s">
        <v>3143</v>
      </c>
      <c r="H187" s="59" t="s">
        <v>3145</v>
      </c>
      <c r="I187" s="59" t="s">
        <v>3146</v>
      </c>
      <c r="J187" s="60" t="s">
        <v>3147</v>
      </c>
      <c r="K187" s="158" t="s">
        <v>3155</v>
      </c>
      <c r="L187" s="158" t="s">
        <v>209</v>
      </c>
      <c r="M187" s="157" t="s">
        <v>3160</v>
      </c>
      <c r="N187" s="157" t="s">
        <v>3161</v>
      </c>
    </row>
    <row r="188" spans="3:14" ht="15.5" x14ac:dyDescent="0.35">
      <c r="C188" t="e" cm="1">
        <f t="array" aca="1" ref="C188" ca="1">_xlfn._xlws.FILTER(_xlfn._xlws.FILTER('IW28'!C:Z,(('IW28'!P:P=TODAY())+('IW28'!O:O=TODAY()))*('IW28'!G:G="INS")*(('IW28'!J:J="WMAT")),""),{1,1,1,1,1,0,1,1,1,0,0,0,0,0,0,0,1,0,0,0,0,1,1,1},"")</f>
        <v>#VALUE!</v>
      </c>
      <c r="D188" s="134"/>
    </row>
    <row r="189" spans="3:14" ht="15.5" x14ac:dyDescent="0.35">
      <c r="D189" s="134"/>
    </row>
    <row r="190" spans="3:14" ht="15.5" x14ac:dyDescent="0.35">
      <c r="D190" s="134"/>
    </row>
    <row r="191" spans="3:14" ht="15.5" x14ac:dyDescent="0.35">
      <c r="D191" s="134"/>
    </row>
    <row r="192" spans="3:14" ht="15.5" x14ac:dyDescent="0.35">
      <c r="D192" s="134"/>
    </row>
    <row r="193" spans="3:14" ht="15.5" x14ac:dyDescent="0.35">
      <c r="D193" s="134"/>
    </row>
    <row r="194" spans="3:14" ht="15.5" x14ac:dyDescent="0.35">
      <c r="D194" s="134"/>
    </row>
    <row r="195" spans="3:14" ht="15.5" x14ac:dyDescent="0.35">
      <c r="D195" s="134"/>
    </row>
    <row r="196" spans="3:14" ht="15.5" x14ac:dyDescent="0.35">
      <c r="D196" s="134"/>
    </row>
    <row r="197" spans="3:14" ht="15.5" x14ac:dyDescent="0.35">
      <c r="D197" s="134"/>
    </row>
    <row r="198" spans="3:14" ht="15.5" x14ac:dyDescent="0.35">
      <c r="D198" s="134"/>
    </row>
    <row r="199" spans="3:14" ht="15.5" x14ac:dyDescent="0.35">
      <c r="D199" s="134"/>
    </row>
    <row r="200" spans="3:14" ht="15.5" x14ac:dyDescent="0.35">
      <c r="D200" s="134"/>
    </row>
    <row r="201" spans="3:14" ht="15.5" x14ac:dyDescent="0.35">
      <c r="D201" s="134"/>
    </row>
    <row r="202" spans="3:14" ht="15.5" x14ac:dyDescent="0.35">
      <c r="D202" s="134"/>
    </row>
    <row r="203" spans="3:14" ht="15.5" x14ac:dyDescent="0.35">
      <c r="D203" s="134"/>
    </row>
    <row r="204" spans="3:14" ht="15.5" x14ac:dyDescent="0.35">
      <c r="D204" s="134"/>
    </row>
    <row r="205" spans="3:14" ht="15.5" x14ac:dyDescent="0.35">
      <c r="D205" s="134"/>
    </row>
    <row r="206" spans="3:14" ht="23.5" x14ac:dyDescent="0.55000000000000004">
      <c r="C206" s="497" t="s">
        <v>4266</v>
      </c>
      <c r="D206" s="497"/>
      <c r="E206" s="497"/>
      <c r="F206" s="497"/>
      <c r="G206" s="497"/>
      <c r="H206" s="497"/>
      <c r="I206" s="497"/>
      <c r="J206" s="497"/>
      <c r="K206" s="497"/>
      <c r="L206" s="497"/>
      <c r="M206" s="497"/>
      <c r="N206" s="497"/>
    </row>
    <row r="207" spans="3:14" ht="18.5" x14ac:dyDescent="0.45">
      <c r="C207" s="231" t="s">
        <v>3139</v>
      </c>
      <c r="D207" s="231" t="s">
        <v>3140</v>
      </c>
      <c r="E207" s="231" t="s">
        <v>3141</v>
      </c>
      <c r="F207" s="231" t="s">
        <v>4221</v>
      </c>
      <c r="G207" s="231" t="s">
        <v>3143</v>
      </c>
      <c r="H207" s="59" t="s">
        <v>3145</v>
      </c>
      <c r="I207" s="59" t="s">
        <v>3146</v>
      </c>
      <c r="J207" s="60" t="s">
        <v>3147</v>
      </c>
      <c r="K207" s="158" t="s">
        <v>3155</v>
      </c>
      <c r="L207" s="158" t="s">
        <v>209</v>
      </c>
      <c r="M207" s="157" t="s">
        <v>3160</v>
      </c>
      <c r="N207" s="157" t="s">
        <v>3161</v>
      </c>
    </row>
    <row r="208" spans="3:14" ht="15.5" x14ac:dyDescent="0.35">
      <c r="C208" t="e" cm="1">
        <f t="array" aca="1" ref="C208" ca="1">_xlfn._xlws.FILTER(_xlfn._xlws.FILTER('IW28'!C:Z,(('IW28'!P:P=TODAY())+('IW28'!O:O=TODAY()))*('IW28'!G:G="ELE")*(('IW28'!J:J="WMAT")),""),{1,1,1,1,1,0,1,1,1,0,0,0,0,0,0,0,1,0,0,0,0,1,1,1},"")</f>
        <v>#VALUE!</v>
      </c>
      <c r="D208" s="134"/>
    </row>
    <row r="209" spans="4:4" ht="15.5" x14ac:dyDescent="0.35">
      <c r="D209" s="134"/>
    </row>
    <row r="210" spans="4:4" ht="15.5" x14ac:dyDescent="0.35">
      <c r="D210" s="134"/>
    </row>
    <row r="211" spans="4:4" ht="15.5" x14ac:dyDescent="0.35">
      <c r="D211" s="134"/>
    </row>
    <row r="212" spans="4:4" ht="15.5" x14ac:dyDescent="0.35">
      <c r="D212" s="134"/>
    </row>
    <row r="213" spans="4:4" ht="15.5" x14ac:dyDescent="0.35">
      <c r="D213" s="134"/>
    </row>
    <row r="214" spans="4:4" ht="15.5" x14ac:dyDescent="0.35">
      <c r="D214" s="134"/>
    </row>
    <row r="215" spans="4:4" ht="15.5" x14ac:dyDescent="0.35">
      <c r="D215" s="134"/>
    </row>
    <row r="216" spans="4:4" ht="15.5" x14ac:dyDescent="0.35">
      <c r="D216" s="134"/>
    </row>
  </sheetData>
  <mergeCells count="26">
    <mergeCell ref="R20:T20"/>
    <mergeCell ref="A14:B14"/>
    <mergeCell ref="A15:A17"/>
    <mergeCell ref="A20:G20"/>
    <mergeCell ref="H20:L20"/>
    <mergeCell ref="M20:Q20"/>
    <mergeCell ref="A8:B8"/>
    <mergeCell ref="A9:B9"/>
    <mergeCell ref="A10:B10"/>
    <mergeCell ref="A11:B11"/>
    <mergeCell ref="A12:B12"/>
    <mergeCell ref="A2:B2"/>
    <mergeCell ref="A4:B4"/>
    <mergeCell ref="A5:B5"/>
    <mergeCell ref="A6:B6"/>
    <mergeCell ref="A7:B7"/>
    <mergeCell ref="C186:K186"/>
    <mergeCell ref="L186:N186"/>
    <mergeCell ref="C206:K206"/>
    <mergeCell ref="L206:N206"/>
    <mergeCell ref="C49:AC49"/>
    <mergeCell ref="C136:K136"/>
    <mergeCell ref="C116:K116"/>
    <mergeCell ref="C96:K96"/>
    <mergeCell ref="C166:K166"/>
    <mergeCell ref="L166:N166"/>
  </mergeCells>
  <conditionalFormatting sqref="C97">
    <cfRule type="duplicateValues" dxfId="201" priority="76"/>
  </conditionalFormatting>
  <conditionalFormatting sqref="C117">
    <cfRule type="duplicateValues" dxfId="200" priority="65"/>
  </conditionalFormatting>
  <conditionalFormatting sqref="C137">
    <cfRule type="duplicateValues" dxfId="199" priority="54"/>
  </conditionalFormatting>
  <conditionalFormatting sqref="C167">
    <cfRule type="duplicateValues" dxfId="198" priority="43"/>
  </conditionalFormatting>
  <conditionalFormatting sqref="C187">
    <cfRule type="duplicateValues" dxfId="197" priority="32"/>
  </conditionalFormatting>
  <conditionalFormatting sqref="C207">
    <cfRule type="duplicateValues" dxfId="196" priority="21"/>
  </conditionalFormatting>
  <conditionalFormatting sqref="C3:E17">
    <cfRule type="containsText" dxfId="195" priority="1" operator="containsText" text="A">
      <formula>NOT(ISERROR(SEARCH("A",C3)))</formula>
    </cfRule>
    <cfRule type="containsText" dxfId="194" priority="2" operator="containsText" text="P">
      <formula>NOT(ISERROR(SEARCH("P",C3)))</formula>
    </cfRule>
  </conditionalFormatting>
  <conditionalFormatting sqref="D97:G97">
    <cfRule type="duplicateValues" dxfId="193" priority="75"/>
  </conditionalFormatting>
  <conditionalFormatting sqref="D117:G117">
    <cfRule type="duplicateValues" dxfId="192" priority="64"/>
  </conditionalFormatting>
  <conditionalFormatting sqref="D137:G137">
    <cfRule type="duplicateValues" dxfId="191" priority="53"/>
  </conditionalFormatting>
  <conditionalFormatting sqref="D167:G167">
    <cfRule type="duplicateValues" dxfId="190" priority="42"/>
  </conditionalFormatting>
  <conditionalFormatting sqref="D187:G187">
    <cfRule type="duplicateValues" dxfId="189" priority="31"/>
  </conditionalFormatting>
  <conditionalFormatting sqref="D207:G207">
    <cfRule type="duplicateValues" dxfId="188" priority="20"/>
  </conditionalFormatting>
  <conditionalFormatting sqref="G20:G21">
    <cfRule type="containsText" dxfId="187" priority="5" operator="containsText" text="Pending ">
      <formula>NOT(ISERROR(SEARCH("Pending ",G20)))</formula>
    </cfRule>
  </conditionalFormatting>
  <conditionalFormatting sqref="I97">
    <cfRule type="containsText" dxfId="186" priority="74" operator="containsText" text="COMP">
      <formula>NOT(ISERROR(SEARCH("COMP",I97)))</formula>
    </cfRule>
    <cfRule type="containsText" dxfId="185" priority="73" operator="containsText" text="SCHD">
      <formula>NOT(ISERROR(SEARCH("SCHD",I97)))</formula>
    </cfRule>
    <cfRule type="cellIs" dxfId="184" priority="68" operator="equal">
      <formula>"WMOC"</formula>
    </cfRule>
    <cfRule type="containsText" dxfId="183" priority="72" operator="containsText" text="INPRG">
      <formula>NOT(ISERROR(SEARCH("INPRG",I97)))</formula>
    </cfRule>
    <cfRule type="cellIs" dxfId="182" priority="67" operator="equal">
      <formula>"WMAT"</formula>
    </cfRule>
    <cfRule type="containsText" dxfId="181" priority="69" operator="containsText" text="CANCEL">
      <formula>NOT(ISERROR(SEARCH("CANCEL",I97)))</formula>
    </cfRule>
    <cfRule type="containsText" dxfId="180" priority="70" operator="containsText" text="INPRG">
      <formula>NOT(ISERROR(SEARCH("INPRG",I97)))</formula>
    </cfRule>
    <cfRule type="containsText" dxfId="179" priority="71" operator="containsText" text="WPSD">
      <formula>NOT(ISERROR(SEARCH("WPSD",I97)))</formula>
    </cfRule>
    <cfRule type="containsText" dxfId="178" priority="66" operator="containsText" text="COMP">
      <formula>NOT(ISERROR(SEARCH("COMP",I97)))</formula>
    </cfRule>
  </conditionalFormatting>
  <conditionalFormatting sqref="I117">
    <cfRule type="containsText" dxfId="177" priority="60" operator="containsText" text="WPSD">
      <formula>NOT(ISERROR(SEARCH("WPSD",I117)))</formula>
    </cfRule>
    <cfRule type="containsText" dxfId="176" priority="63" operator="containsText" text="COMP">
      <formula>NOT(ISERROR(SEARCH("COMP",I117)))</formula>
    </cfRule>
    <cfRule type="containsText" dxfId="175" priority="62" operator="containsText" text="SCHD">
      <formula>NOT(ISERROR(SEARCH("SCHD",I117)))</formula>
    </cfRule>
    <cfRule type="containsText" dxfId="174" priority="61" operator="containsText" text="INPRG">
      <formula>NOT(ISERROR(SEARCH("INPRG",I117)))</formula>
    </cfRule>
    <cfRule type="containsText" dxfId="173" priority="59" operator="containsText" text="INPRG">
      <formula>NOT(ISERROR(SEARCH("INPRG",I117)))</formula>
    </cfRule>
    <cfRule type="containsText" dxfId="172" priority="58" operator="containsText" text="CANCEL">
      <formula>NOT(ISERROR(SEARCH("CANCEL",I117)))</formula>
    </cfRule>
    <cfRule type="cellIs" dxfId="171" priority="57" operator="equal">
      <formula>"WMOC"</formula>
    </cfRule>
    <cfRule type="cellIs" dxfId="170" priority="56" operator="equal">
      <formula>"WMAT"</formula>
    </cfRule>
    <cfRule type="containsText" dxfId="169" priority="55" operator="containsText" text="COMP">
      <formula>NOT(ISERROR(SEARCH("COMP",I117)))</formula>
    </cfRule>
  </conditionalFormatting>
  <conditionalFormatting sqref="I137">
    <cfRule type="containsText" dxfId="168" priority="52" operator="containsText" text="COMP">
      <formula>NOT(ISERROR(SEARCH("COMP",I137)))</formula>
    </cfRule>
    <cfRule type="containsText" dxfId="167" priority="50" operator="containsText" text="INPRG">
      <formula>NOT(ISERROR(SEARCH("INPRG",I137)))</formula>
    </cfRule>
    <cfRule type="containsText" dxfId="166" priority="44" operator="containsText" text="COMP">
      <formula>NOT(ISERROR(SEARCH("COMP",I137)))</formula>
    </cfRule>
    <cfRule type="cellIs" dxfId="165" priority="45" operator="equal">
      <formula>"WMAT"</formula>
    </cfRule>
    <cfRule type="cellIs" dxfId="164" priority="46" operator="equal">
      <formula>"WMOC"</formula>
    </cfRule>
    <cfRule type="containsText" dxfId="163" priority="47" operator="containsText" text="CANCEL">
      <formula>NOT(ISERROR(SEARCH("CANCEL",I137)))</formula>
    </cfRule>
    <cfRule type="containsText" dxfId="162" priority="48" operator="containsText" text="INPRG">
      <formula>NOT(ISERROR(SEARCH("INPRG",I137)))</formula>
    </cfRule>
    <cfRule type="containsText" dxfId="161" priority="49" operator="containsText" text="WPSD">
      <formula>NOT(ISERROR(SEARCH("WPSD",I137)))</formula>
    </cfRule>
    <cfRule type="containsText" dxfId="160" priority="51" operator="containsText" text="SCHD">
      <formula>NOT(ISERROR(SEARCH("SCHD",I137)))</formula>
    </cfRule>
  </conditionalFormatting>
  <conditionalFormatting sqref="I167">
    <cfRule type="containsText" dxfId="159" priority="41" operator="containsText" text="COMP">
      <formula>NOT(ISERROR(SEARCH("COMP",I167)))</formula>
    </cfRule>
    <cfRule type="cellIs" dxfId="158" priority="34" operator="equal">
      <formula>"WMAT"</formula>
    </cfRule>
    <cfRule type="containsText" dxfId="157" priority="40" operator="containsText" text="SCHD">
      <formula>NOT(ISERROR(SEARCH("SCHD",I167)))</formula>
    </cfRule>
    <cfRule type="containsText" dxfId="156" priority="39" operator="containsText" text="INPRG">
      <formula>NOT(ISERROR(SEARCH("INPRG",I167)))</formula>
    </cfRule>
    <cfRule type="containsText" dxfId="155" priority="38" operator="containsText" text="WPSD">
      <formula>NOT(ISERROR(SEARCH("WPSD",I167)))</formula>
    </cfRule>
    <cfRule type="containsText" dxfId="154" priority="37" operator="containsText" text="INPRG">
      <formula>NOT(ISERROR(SEARCH("INPRG",I167)))</formula>
    </cfRule>
    <cfRule type="containsText" dxfId="153" priority="36" operator="containsText" text="CANCEL">
      <formula>NOT(ISERROR(SEARCH("CANCEL",I167)))</formula>
    </cfRule>
    <cfRule type="cellIs" dxfId="152" priority="35" operator="equal">
      <formula>"WMOC"</formula>
    </cfRule>
    <cfRule type="containsText" dxfId="151" priority="33" operator="containsText" text="COMP">
      <formula>NOT(ISERROR(SEARCH("COMP",I167)))</formula>
    </cfRule>
  </conditionalFormatting>
  <conditionalFormatting sqref="I187">
    <cfRule type="containsText" dxfId="150" priority="30" operator="containsText" text="COMP">
      <formula>NOT(ISERROR(SEARCH("COMP",I187)))</formula>
    </cfRule>
    <cfRule type="containsText" dxfId="149" priority="29" operator="containsText" text="SCHD">
      <formula>NOT(ISERROR(SEARCH("SCHD",I187)))</formula>
    </cfRule>
    <cfRule type="containsText" dxfId="148" priority="28" operator="containsText" text="INPRG">
      <formula>NOT(ISERROR(SEARCH("INPRG",I187)))</formula>
    </cfRule>
    <cfRule type="containsText" dxfId="147" priority="27" operator="containsText" text="WPSD">
      <formula>NOT(ISERROR(SEARCH("WPSD",I187)))</formula>
    </cfRule>
    <cfRule type="containsText" dxfId="146" priority="26" operator="containsText" text="INPRG">
      <formula>NOT(ISERROR(SEARCH("INPRG",I187)))</formula>
    </cfRule>
    <cfRule type="containsText" dxfId="145" priority="25" operator="containsText" text="CANCEL">
      <formula>NOT(ISERROR(SEARCH("CANCEL",I187)))</formula>
    </cfRule>
    <cfRule type="cellIs" dxfId="144" priority="23" operator="equal">
      <formula>"WMAT"</formula>
    </cfRule>
    <cfRule type="cellIs" dxfId="143" priority="24" operator="equal">
      <formula>"WMOC"</formula>
    </cfRule>
    <cfRule type="containsText" dxfId="142" priority="22" operator="containsText" text="COMP">
      <formula>NOT(ISERROR(SEARCH("COMP",I187)))</formula>
    </cfRule>
  </conditionalFormatting>
  <conditionalFormatting sqref="I207">
    <cfRule type="containsText" dxfId="141" priority="11" operator="containsText" text="COMP">
      <formula>NOT(ISERROR(SEARCH("COMP",I207)))</formula>
    </cfRule>
    <cfRule type="containsText" dxfId="140" priority="16" operator="containsText" text="WPSD">
      <formula>NOT(ISERROR(SEARCH("WPSD",I207)))</formula>
    </cfRule>
    <cfRule type="containsText" dxfId="139" priority="19" operator="containsText" text="COMP">
      <formula>NOT(ISERROR(SEARCH("COMP",I207)))</formula>
    </cfRule>
    <cfRule type="containsText" dxfId="138" priority="18" operator="containsText" text="SCHD">
      <formula>NOT(ISERROR(SEARCH("SCHD",I207)))</formula>
    </cfRule>
    <cfRule type="containsText" dxfId="137" priority="17" operator="containsText" text="INPRG">
      <formula>NOT(ISERROR(SEARCH("INPRG",I207)))</formula>
    </cfRule>
    <cfRule type="containsText" dxfId="136" priority="15" operator="containsText" text="INPRG">
      <formula>NOT(ISERROR(SEARCH("INPRG",I207)))</formula>
    </cfRule>
    <cfRule type="containsText" dxfId="135" priority="14" operator="containsText" text="CANCEL">
      <formula>NOT(ISERROR(SEARCH("CANCEL",I207)))</formula>
    </cfRule>
    <cfRule type="cellIs" dxfId="134" priority="13" operator="equal">
      <formula>"WMOC"</formula>
    </cfRule>
    <cfRule type="cellIs" dxfId="133" priority="12" operator="equal">
      <formula>"WMAT"</formula>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6D1A-A631-49BA-B735-439EB618BCA3}">
  <sheetPr codeName="Sheet11"/>
  <dimension ref="A1:V340"/>
  <sheetViews>
    <sheetView zoomScaleNormal="100" workbookViewId="0">
      <pane ySplit="1" topLeftCell="A305" activePane="bottomLeft" state="frozen"/>
      <selection activeCell="E6" sqref="E6"/>
      <selection pane="bottomLeft" activeCell="A320" sqref="A320"/>
    </sheetView>
  </sheetViews>
  <sheetFormatPr defaultRowHeight="14.5" x14ac:dyDescent="0.35"/>
  <cols>
    <col min="3" max="3" width="76.54296875" style="149" customWidth="1"/>
    <col min="4" max="4" width="20.1796875" style="18" customWidth="1"/>
    <col min="5" max="5" width="10.54296875" style="18" customWidth="1"/>
    <col min="6" max="6" width="29" style="18" customWidth="1"/>
    <col min="7" max="7" width="10.54296875" customWidth="1"/>
    <col min="8" max="8" width="50.453125" customWidth="1"/>
    <col min="9" max="9" width="13.81640625" customWidth="1"/>
    <col min="10" max="10" width="17.54296875" customWidth="1"/>
    <col min="11" max="11" width="12.453125" customWidth="1"/>
    <col min="12" max="12" width="8.7265625" bestFit="1" customWidth="1"/>
    <col min="13" max="13" width="82.54296875" bestFit="1" customWidth="1"/>
    <col min="14" max="14" width="19.54296875" customWidth="1"/>
    <col min="15" max="15" width="11.453125" customWidth="1"/>
    <col min="16" max="16" width="19.54296875" bestFit="1" customWidth="1"/>
    <col min="17" max="17" width="14.81640625" customWidth="1"/>
    <col min="18" max="18" width="12.54296875" customWidth="1"/>
    <col min="19" max="19" width="11" customWidth="1"/>
  </cols>
  <sheetData>
    <row r="1" spans="1:21" ht="26" x14ac:dyDescent="0.35">
      <c r="A1" s="499" t="s">
        <v>3165</v>
      </c>
      <c r="B1" s="499"/>
      <c r="C1" s="499"/>
      <c r="D1" s="499"/>
      <c r="E1" s="499"/>
      <c r="F1" s="499"/>
      <c r="G1" s="499"/>
      <c r="H1" s="499" t="s">
        <v>3530</v>
      </c>
      <c r="I1" s="499"/>
      <c r="J1" s="499"/>
      <c r="K1" s="499"/>
      <c r="L1" s="499"/>
      <c r="M1" s="499" t="s">
        <v>3170</v>
      </c>
      <c r="N1" s="499"/>
      <c r="O1" s="499"/>
      <c r="P1" s="499"/>
      <c r="Q1" s="499"/>
      <c r="R1" s="500" t="s">
        <v>4253</v>
      </c>
      <c r="S1" s="501"/>
      <c r="T1" s="501"/>
    </row>
    <row r="2" spans="1:21" s="10" customFormat="1" x14ac:dyDescent="0.35">
      <c r="A2" s="192" t="s">
        <v>4254</v>
      </c>
      <c r="B2" s="192" t="s">
        <v>3140</v>
      </c>
      <c r="C2" s="190" t="s">
        <v>4255</v>
      </c>
      <c r="D2" s="190" t="s">
        <v>4256</v>
      </c>
      <c r="E2" s="190" t="s">
        <v>4257</v>
      </c>
      <c r="F2" s="190" t="s">
        <v>4258</v>
      </c>
      <c r="G2" s="190" t="s">
        <v>3860</v>
      </c>
      <c r="H2" s="193" t="s">
        <v>4255</v>
      </c>
      <c r="I2" s="193" t="s">
        <v>4256</v>
      </c>
      <c r="J2" s="193" t="s">
        <v>4257</v>
      </c>
      <c r="K2" s="193" t="s">
        <v>4258</v>
      </c>
      <c r="L2" s="193" t="s">
        <v>3860</v>
      </c>
      <c r="M2" s="194" t="s">
        <v>4255</v>
      </c>
      <c r="N2" s="194" t="s">
        <v>4256</v>
      </c>
      <c r="O2" s="194" t="s">
        <v>4257</v>
      </c>
      <c r="P2" s="194" t="s">
        <v>4258</v>
      </c>
      <c r="Q2" s="194" t="s">
        <v>3860</v>
      </c>
      <c r="R2" s="318" t="s">
        <v>3170</v>
      </c>
      <c r="S2" s="318" t="s">
        <v>3165</v>
      </c>
      <c r="T2" s="65" t="s">
        <v>3169</v>
      </c>
      <c r="U2" s="38"/>
    </row>
    <row r="3" spans="1:21" s="28" customFormat="1" x14ac:dyDescent="0.35">
      <c r="A3" s="175">
        <v>1</v>
      </c>
      <c r="B3" s="176">
        <v>44566</v>
      </c>
      <c r="C3" s="42" t="s">
        <v>4267</v>
      </c>
      <c r="D3" s="42">
        <v>0</v>
      </c>
      <c r="E3" s="42"/>
      <c r="F3" s="42"/>
      <c r="G3" s="42"/>
      <c r="H3" s="42" t="s">
        <v>4267</v>
      </c>
      <c r="I3" s="42">
        <v>0</v>
      </c>
      <c r="J3" s="42"/>
      <c r="K3" s="42"/>
      <c r="L3" s="42"/>
      <c r="M3" s="42" t="s">
        <v>4267</v>
      </c>
      <c r="N3" s="42">
        <v>0</v>
      </c>
      <c r="O3" s="42"/>
      <c r="P3" s="42"/>
      <c r="Q3" s="42"/>
      <c r="R3" s="73">
        <v>0</v>
      </c>
      <c r="S3" s="42">
        <v>0</v>
      </c>
      <c r="T3" s="42">
        <v>0</v>
      </c>
      <c r="U3" s="42"/>
    </row>
    <row r="4" spans="1:21" x14ac:dyDescent="0.35">
      <c r="A4" s="172">
        <v>2</v>
      </c>
      <c r="B4" s="29">
        <v>44567</v>
      </c>
      <c r="C4" s="12" t="s">
        <v>4267</v>
      </c>
      <c r="D4" s="12">
        <v>0</v>
      </c>
      <c r="E4" s="12"/>
      <c r="F4" s="12"/>
      <c r="G4" s="12"/>
      <c r="H4" s="12" t="s">
        <v>4267</v>
      </c>
      <c r="I4" s="12">
        <v>0</v>
      </c>
      <c r="J4" s="12"/>
      <c r="K4" s="12"/>
      <c r="L4" s="12"/>
      <c r="M4" s="12" t="s">
        <v>4267</v>
      </c>
      <c r="N4" s="12">
        <v>0</v>
      </c>
      <c r="O4" s="12"/>
      <c r="P4" s="12"/>
      <c r="Q4" s="12"/>
      <c r="R4" s="45">
        <v>0</v>
      </c>
      <c r="S4" s="12">
        <v>0</v>
      </c>
      <c r="T4" s="12"/>
      <c r="U4" s="12"/>
    </row>
    <row r="5" spans="1:21" x14ac:dyDescent="0.35">
      <c r="A5" s="172">
        <v>3</v>
      </c>
      <c r="B5" s="29">
        <v>44568</v>
      </c>
      <c r="C5" s="12" t="s">
        <v>4268</v>
      </c>
      <c r="D5" s="12"/>
      <c r="E5" s="12"/>
      <c r="F5" s="12"/>
      <c r="G5" s="12"/>
      <c r="H5" s="12" t="s">
        <v>4268</v>
      </c>
      <c r="I5" s="12"/>
      <c r="J5" s="12"/>
      <c r="K5" s="12"/>
      <c r="L5" s="12"/>
      <c r="M5" s="12" t="s">
        <v>4268</v>
      </c>
      <c r="N5" s="12"/>
      <c r="O5" s="12"/>
      <c r="P5" s="12"/>
      <c r="Q5" s="12"/>
      <c r="R5" s="45"/>
      <c r="S5" s="12"/>
      <c r="T5" s="12"/>
      <c r="U5" s="12"/>
    </row>
    <row r="6" spans="1:21" x14ac:dyDescent="0.35">
      <c r="A6" s="172">
        <v>4</v>
      </c>
      <c r="B6" s="29">
        <v>44569</v>
      </c>
      <c r="C6" s="12" t="s">
        <v>4268</v>
      </c>
      <c r="D6" s="12"/>
      <c r="E6" s="12"/>
      <c r="F6" s="12"/>
      <c r="G6" s="12"/>
      <c r="H6" s="12" t="s">
        <v>4267</v>
      </c>
      <c r="I6" s="12">
        <v>0</v>
      </c>
      <c r="J6" s="12"/>
      <c r="K6" s="12"/>
      <c r="L6" s="12"/>
      <c r="M6" s="12" t="s">
        <v>4267</v>
      </c>
      <c r="N6" s="12">
        <v>0</v>
      </c>
      <c r="O6" s="12"/>
      <c r="P6" s="12"/>
      <c r="Q6" s="12"/>
      <c r="R6" s="45">
        <v>0</v>
      </c>
      <c r="S6" s="12"/>
      <c r="T6" s="12">
        <v>0</v>
      </c>
      <c r="U6" s="12"/>
    </row>
    <row r="7" spans="1:21" x14ac:dyDescent="0.35">
      <c r="A7" s="172">
        <v>5</v>
      </c>
      <c r="B7" s="29">
        <v>44570</v>
      </c>
      <c r="C7" s="12" t="s">
        <v>4268</v>
      </c>
      <c r="D7" s="12"/>
      <c r="E7" s="12"/>
      <c r="F7" s="12"/>
      <c r="G7" s="12"/>
      <c r="H7" s="12" t="s">
        <v>4267</v>
      </c>
      <c r="I7" s="12">
        <v>0</v>
      </c>
      <c r="J7" s="12"/>
      <c r="K7" s="12"/>
      <c r="L7" s="12"/>
      <c r="M7" s="12" t="s">
        <v>4267</v>
      </c>
      <c r="N7" s="12">
        <v>0</v>
      </c>
      <c r="O7" s="12"/>
      <c r="P7" s="12"/>
      <c r="Q7" s="12"/>
      <c r="R7" s="45">
        <v>0</v>
      </c>
      <c r="S7" s="12"/>
      <c r="T7" s="12">
        <v>0</v>
      </c>
      <c r="U7" s="12"/>
    </row>
    <row r="8" spans="1:21" x14ac:dyDescent="0.35">
      <c r="A8" s="172">
        <v>6</v>
      </c>
      <c r="B8" s="29">
        <v>44571</v>
      </c>
      <c r="C8" s="12" t="s">
        <v>4268</v>
      </c>
      <c r="D8" s="12"/>
      <c r="E8" s="12"/>
      <c r="F8" s="12"/>
      <c r="G8" s="12"/>
      <c r="H8" s="12" t="s">
        <v>4269</v>
      </c>
      <c r="I8" s="12">
        <v>240</v>
      </c>
      <c r="J8" s="12" t="s">
        <v>4270</v>
      </c>
      <c r="K8" s="12" t="s">
        <v>4271</v>
      </c>
      <c r="L8" s="12"/>
      <c r="M8" s="12" t="s">
        <v>4272</v>
      </c>
      <c r="N8" s="12">
        <v>90</v>
      </c>
      <c r="O8" s="12" t="s">
        <v>4270</v>
      </c>
      <c r="P8" s="12" t="s">
        <v>4273</v>
      </c>
      <c r="Q8" s="12"/>
      <c r="R8" s="45">
        <v>90</v>
      </c>
      <c r="S8" s="12"/>
      <c r="T8" s="12">
        <v>240</v>
      </c>
      <c r="U8" s="12"/>
    </row>
    <row r="9" spans="1:21" x14ac:dyDescent="0.35">
      <c r="A9" s="172">
        <v>7</v>
      </c>
      <c r="B9" s="29">
        <v>44572</v>
      </c>
      <c r="C9" s="12" t="s">
        <v>4268</v>
      </c>
      <c r="D9" s="12"/>
      <c r="E9" s="12"/>
      <c r="F9" s="12"/>
      <c r="G9" s="12"/>
      <c r="H9" s="12" t="s">
        <v>4269</v>
      </c>
      <c r="I9" s="12">
        <v>90</v>
      </c>
      <c r="J9" s="12" t="s">
        <v>4270</v>
      </c>
      <c r="K9" s="12" t="s">
        <v>4271</v>
      </c>
      <c r="L9" s="12"/>
      <c r="M9" s="12" t="s">
        <v>4274</v>
      </c>
      <c r="N9" s="12" t="s">
        <v>4275</v>
      </c>
      <c r="O9" s="12" t="s">
        <v>4270</v>
      </c>
      <c r="P9" s="12" t="s">
        <v>4273</v>
      </c>
      <c r="Q9" s="12"/>
      <c r="R9" s="45">
        <f>24*60</f>
        <v>1440</v>
      </c>
      <c r="S9" s="12"/>
      <c r="T9" s="12">
        <v>90</v>
      </c>
      <c r="U9" s="12"/>
    </row>
    <row r="10" spans="1:21" x14ac:dyDescent="0.35">
      <c r="A10" s="172">
        <v>9</v>
      </c>
      <c r="B10" s="40">
        <v>44573</v>
      </c>
      <c r="C10" s="105" t="s">
        <v>4276</v>
      </c>
      <c r="D10" s="12">
        <v>60</v>
      </c>
      <c r="E10" s="12" t="s">
        <v>4277</v>
      </c>
      <c r="F10" s="12" t="s">
        <v>4278</v>
      </c>
      <c r="G10" s="12" t="s">
        <v>278</v>
      </c>
      <c r="H10" s="12" t="s">
        <v>4279</v>
      </c>
      <c r="I10" s="12">
        <v>0</v>
      </c>
      <c r="J10" s="12"/>
      <c r="K10" s="12"/>
      <c r="L10" s="12"/>
      <c r="M10" s="12" t="s">
        <v>4267</v>
      </c>
      <c r="N10" s="12">
        <v>0</v>
      </c>
      <c r="O10" s="12"/>
      <c r="P10" s="12"/>
      <c r="Q10" s="12"/>
      <c r="R10" s="45"/>
      <c r="S10" s="12"/>
      <c r="T10" s="12"/>
      <c r="U10" s="12"/>
    </row>
    <row r="11" spans="1:21" x14ac:dyDescent="0.35">
      <c r="A11" s="172">
        <v>10</v>
      </c>
      <c r="B11" s="40">
        <v>44573</v>
      </c>
      <c r="C11" s="105" t="s">
        <v>4280</v>
      </c>
      <c r="D11" s="12">
        <v>180</v>
      </c>
      <c r="E11" s="12" t="s">
        <v>4277</v>
      </c>
      <c r="F11" s="12" t="s">
        <v>4278</v>
      </c>
      <c r="G11" s="12" t="s">
        <v>278</v>
      </c>
      <c r="H11" s="12" t="s">
        <v>4279</v>
      </c>
      <c r="I11" s="12">
        <v>0</v>
      </c>
      <c r="J11" s="12"/>
      <c r="K11" s="12"/>
      <c r="L11" s="12"/>
      <c r="M11" s="12" t="s">
        <v>4267</v>
      </c>
      <c r="N11" s="12">
        <v>0</v>
      </c>
      <c r="O11" s="12"/>
      <c r="P11" s="12"/>
      <c r="Q11" s="12"/>
      <c r="R11" s="45"/>
      <c r="S11" s="12"/>
      <c r="T11" s="12"/>
      <c r="U11" s="12"/>
    </row>
    <row r="12" spans="1:21" x14ac:dyDescent="0.35">
      <c r="A12" s="172">
        <v>11</v>
      </c>
      <c r="B12" s="29">
        <v>44574</v>
      </c>
      <c r="C12" s="12" t="s">
        <v>4279</v>
      </c>
      <c r="D12" s="12">
        <v>0</v>
      </c>
      <c r="E12" s="12"/>
      <c r="F12" s="12"/>
      <c r="G12" s="12"/>
      <c r="H12" s="12" t="s">
        <v>4279</v>
      </c>
      <c r="I12" s="12">
        <v>0</v>
      </c>
      <c r="J12" s="12"/>
      <c r="K12" s="12"/>
      <c r="L12" s="12"/>
      <c r="M12" s="12" t="s">
        <v>4281</v>
      </c>
      <c r="N12" s="12">
        <v>0</v>
      </c>
      <c r="O12" s="12"/>
      <c r="P12" s="12"/>
      <c r="Q12" s="12"/>
      <c r="R12" s="45"/>
      <c r="S12" s="12"/>
      <c r="T12" s="12"/>
      <c r="U12" s="12"/>
    </row>
    <row r="13" spans="1:21" x14ac:dyDescent="0.35">
      <c r="A13" s="172">
        <v>12</v>
      </c>
      <c r="B13" s="29">
        <v>44575</v>
      </c>
      <c r="C13" s="12" t="s">
        <v>4279</v>
      </c>
      <c r="D13" s="12">
        <v>0</v>
      </c>
      <c r="E13" s="12"/>
      <c r="F13" s="12"/>
      <c r="G13" s="12"/>
      <c r="H13" s="12" t="s">
        <v>4279</v>
      </c>
      <c r="I13" s="12">
        <v>0</v>
      </c>
      <c r="J13" s="12"/>
      <c r="K13" s="12"/>
      <c r="L13" s="12"/>
      <c r="M13" s="12" t="s">
        <v>4281</v>
      </c>
      <c r="N13" s="12">
        <v>0</v>
      </c>
      <c r="O13" s="12"/>
      <c r="P13" s="12"/>
      <c r="Q13" s="12"/>
      <c r="R13" s="45"/>
      <c r="S13" s="12"/>
      <c r="T13" s="12"/>
      <c r="U13" s="12"/>
    </row>
    <row r="14" spans="1:21" x14ac:dyDescent="0.35">
      <c r="A14" s="172">
        <v>13</v>
      </c>
      <c r="B14" s="29">
        <v>44576</v>
      </c>
      <c r="C14" s="12" t="s">
        <v>4268</v>
      </c>
      <c r="D14" s="12"/>
      <c r="E14" s="12"/>
      <c r="F14" s="12"/>
      <c r="G14" s="12"/>
      <c r="H14" s="12" t="s">
        <v>4282</v>
      </c>
      <c r="I14" s="12">
        <v>0</v>
      </c>
      <c r="J14" s="12"/>
      <c r="K14" s="12"/>
      <c r="L14" s="12"/>
      <c r="M14" s="12" t="s">
        <v>4267</v>
      </c>
      <c r="N14" s="12"/>
      <c r="O14" s="12"/>
      <c r="P14" s="12"/>
      <c r="Q14" s="12"/>
      <c r="R14" s="45"/>
      <c r="S14" s="12"/>
      <c r="T14" s="12"/>
      <c r="U14" s="12"/>
    </row>
    <row r="15" spans="1:21" x14ac:dyDescent="0.35">
      <c r="A15" s="172">
        <v>14</v>
      </c>
      <c r="B15" s="29">
        <v>44577</v>
      </c>
      <c r="C15" s="12" t="s">
        <v>4268</v>
      </c>
      <c r="D15" s="12"/>
      <c r="E15" s="12"/>
      <c r="F15" s="12"/>
      <c r="G15" s="12"/>
      <c r="H15" s="12" t="s">
        <v>4282</v>
      </c>
      <c r="I15" s="12">
        <v>0</v>
      </c>
      <c r="J15" s="12"/>
      <c r="K15" s="12"/>
      <c r="L15" s="12"/>
      <c r="M15" s="12" t="s">
        <v>4283</v>
      </c>
      <c r="N15" s="12">
        <v>0</v>
      </c>
      <c r="O15" s="12"/>
      <c r="P15" s="12"/>
      <c r="Q15" s="12"/>
      <c r="R15" s="45"/>
      <c r="S15" s="12"/>
      <c r="T15" s="12"/>
      <c r="U15" s="12"/>
    </row>
    <row r="16" spans="1:21" x14ac:dyDescent="0.35">
      <c r="A16" s="172">
        <v>15</v>
      </c>
      <c r="B16" s="29">
        <v>44578</v>
      </c>
      <c r="C16" s="12" t="s">
        <v>4267</v>
      </c>
      <c r="D16" s="12">
        <v>0</v>
      </c>
      <c r="E16" s="12"/>
      <c r="F16" s="12"/>
      <c r="G16" s="12"/>
      <c r="H16" s="12" t="s">
        <v>4282</v>
      </c>
      <c r="I16" s="12">
        <v>0</v>
      </c>
      <c r="J16" s="12"/>
      <c r="K16" s="12"/>
      <c r="L16" s="12"/>
      <c r="M16" s="12" t="s">
        <v>4268</v>
      </c>
      <c r="N16" s="12"/>
      <c r="O16" s="12"/>
      <c r="P16" s="12"/>
      <c r="Q16" s="12"/>
      <c r="R16" s="45"/>
      <c r="S16" s="12">
        <v>0</v>
      </c>
      <c r="T16" s="12">
        <v>0</v>
      </c>
      <c r="U16" s="12"/>
    </row>
    <row r="17" spans="1:22" x14ac:dyDescent="0.35">
      <c r="A17" s="172">
        <v>16</v>
      </c>
      <c r="B17" s="29">
        <v>44579</v>
      </c>
      <c r="C17" s="12" t="s">
        <v>4267</v>
      </c>
      <c r="D17" s="12"/>
      <c r="E17" s="12"/>
      <c r="F17" s="12"/>
      <c r="G17" s="12"/>
      <c r="H17" s="12" t="s">
        <v>4282</v>
      </c>
      <c r="I17" s="12">
        <v>0</v>
      </c>
      <c r="J17" s="12"/>
      <c r="K17" s="12"/>
      <c r="L17" s="12"/>
      <c r="M17" s="12" t="s">
        <v>4267</v>
      </c>
      <c r="N17" s="12"/>
      <c r="O17" s="12"/>
      <c r="P17" s="12"/>
      <c r="Q17" s="12"/>
      <c r="R17" s="45">
        <v>0</v>
      </c>
      <c r="S17" s="12">
        <v>0</v>
      </c>
      <c r="T17" s="12">
        <v>0</v>
      </c>
      <c r="U17" s="12"/>
    </row>
    <row r="18" spans="1:22" x14ac:dyDescent="0.35">
      <c r="A18" s="172">
        <v>17</v>
      </c>
      <c r="B18" s="29">
        <v>44580</v>
      </c>
      <c r="C18" s="12" t="s">
        <v>4267</v>
      </c>
      <c r="D18" s="12"/>
      <c r="E18" s="12"/>
      <c r="F18" s="12"/>
      <c r="G18" s="12"/>
      <c r="H18" s="12" t="s">
        <v>4282</v>
      </c>
      <c r="I18" s="12"/>
      <c r="J18" s="12"/>
      <c r="K18" s="12"/>
      <c r="L18" s="12"/>
      <c r="M18" s="12" t="s">
        <v>4267</v>
      </c>
      <c r="N18" s="12"/>
      <c r="O18" s="12"/>
      <c r="P18" s="12"/>
      <c r="Q18" s="12"/>
      <c r="R18" s="45">
        <v>0</v>
      </c>
      <c r="S18" s="12">
        <v>0</v>
      </c>
      <c r="T18" s="12">
        <v>0</v>
      </c>
      <c r="U18" s="12"/>
    </row>
    <row r="19" spans="1:22" x14ac:dyDescent="0.35">
      <c r="A19" s="172">
        <v>18</v>
      </c>
      <c r="B19" s="29">
        <v>44581</v>
      </c>
      <c r="C19" s="12" t="s">
        <v>4284</v>
      </c>
      <c r="D19" s="12"/>
      <c r="E19" s="12"/>
      <c r="F19" s="12"/>
      <c r="G19" s="12"/>
      <c r="H19" s="12" t="s">
        <v>4282</v>
      </c>
      <c r="I19" s="12">
        <v>0</v>
      </c>
      <c r="J19" s="12"/>
      <c r="K19" s="12"/>
      <c r="L19" s="12"/>
      <c r="M19" s="12" t="s">
        <v>4267</v>
      </c>
      <c r="N19" s="12">
        <v>0</v>
      </c>
      <c r="O19" s="12"/>
      <c r="P19" s="12"/>
      <c r="Q19" s="12"/>
      <c r="R19" s="45"/>
      <c r="S19" s="12"/>
      <c r="T19" s="12"/>
      <c r="U19" s="12"/>
    </row>
    <row r="20" spans="1:22" x14ac:dyDescent="0.35">
      <c r="A20" s="172">
        <v>19</v>
      </c>
      <c r="B20" s="29">
        <v>44582</v>
      </c>
      <c r="C20" s="12" t="s">
        <v>4267</v>
      </c>
      <c r="D20" s="12"/>
      <c r="E20" s="12"/>
      <c r="F20" s="12"/>
      <c r="G20" s="12"/>
      <c r="H20" s="12" t="s">
        <v>4285</v>
      </c>
      <c r="I20" s="12"/>
      <c r="J20" s="12"/>
      <c r="K20" s="12"/>
      <c r="L20" s="12"/>
      <c r="M20" s="12" t="s">
        <v>4281</v>
      </c>
      <c r="N20" s="12"/>
      <c r="O20" s="12"/>
      <c r="P20" s="12"/>
      <c r="Q20" s="12"/>
      <c r="R20" s="45"/>
      <c r="S20" s="12"/>
      <c r="T20" s="12"/>
      <c r="U20" s="12"/>
    </row>
    <row r="21" spans="1:22" x14ac:dyDescent="0.35">
      <c r="A21" s="172">
        <v>20</v>
      </c>
      <c r="B21" s="29">
        <v>44583</v>
      </c>
      <c r="C21" s="12" t="s">
        <v>4285</v>
      </c>
      <c r="D21" s="12"/>
      <c r="E21" s="12"/>
      <c r="F21" s="12"/>
      <c r="G21" s="12"/>
      <c r="H21" s="12" t="s">
        <v>4285</v>
      </c>
      <c r="I21" s="12"/>
      <c r="J21" s="12"/>
      <c r="K21" s="12"/>
      <c r="L21" s="12"/>
      <c r="M21" s="12" t="s">
        <v>4285</v>
      </c>
      <c r="N21" s="12"/>
      <c r="O21" s="12"/>
      <c r="P21" s="12"/>
      <c r="Q21" s="12"/>
      <c r="R21" s="45"/>
      <c r="S21" s="12"/>
      <c r="T21" s="12"/>
      <c r="U21" s="12"/>
    </row>
    <row r="22" spans="1:22" x14ac:dyDescent="0.35">
      <c r="A22" s="172">
        <v>21</v>
      </c>
      <c r="B22" s="29">
        <v>44584</v>
      </c>
      <c r="C22" s="12" t="s">
        <v>4285</v>
      </c>
      <c r="D22" s="12"/>
      <c r="E22" s="12"/>
      <c r="F22" s="12"/>
      <c r="G22" s="12"/>
      <c r="H22" s="12" t="s">
        <v>4285</v>
      </c>
      <c r="I22" s="12"/>
      <c r="J22" s="12"/>
      <c r="K22" s="12"/>
      <c r="L22" s="12"/>
      <c r="M22" s="12" t="s">
        <v>4285</v>
      </c>
      <c r="N22" s="12"/>
      <c r="O22" s="12"/>
      <c r="P22" s="12"/>
      <c r="Q22" s="12"/>
      <c r="R22" s="45"/>
      <c r="S22" s="12"/>
      <c r="T22" s="12"/>
      <c r="U22" s="12"/>
    </row>
    <row r="23" spans="1:22" x14ac:dyDescent="0.35">
      <c r="A23" s="172">
        <v>22</v>
      </c>
      <c r="B23" s="29">
        <v>44585</v>
      </c>
      <c r="C23" s="12"/>
      <c r="D23" s="12"/>
      <c r="E23" s="12"/>
      <c r="F23" s="12"/>
      <c r="G23" s="12"/>
      <c r="H23" s="12"/>
      <c r="I23" s="12"/>
      <c r="J23" s="12"/>
      <c r="K23" s="12"/>
      <c r="L23" s="12"/>
      <c r="M23" s="12"/>
      <c r="N23" s="12"/>
      <c r="O23" s="12"/>
      <c r="P23" s="12"/>
      <c r="Q23" s="12"/>
      <c r="R23" s="45"/>
      <c r="S23" s="12"/>
      <c r="T23" s="12"/>
      <c r="U23" s="12"/>
    </row>
    <row r="24" spans="1:22" x14ac:dyDescent="0.35">
      <c r="A24" s="172">
        <v>23</v>
      </c>
      <c r="B24" s="29">
        <v>44586</v>
      </c>
      <c r="C24" s="12"/>
      <c r="D24" s="12"/>
      <c r="E24" s="12"/>
      <c r="F24" s="12"/>
      <c r="G24" s="12"/>
      <c r="H24" s="12" t="s">
        <v>4267</v>
      </c>
      <c r="I24" s="12">
        <v>0</v>
      </c>
      <c r="J24" s="12"/>
      <c r="K24" s="12"/>
      <c r="L24" s="12"/>
      <c r="M24" s="12"/>
      <c r="N24" s="12"/>
      <c r="O24" s="12"/>
      <c r="P24" s="12"/>
      <c r="Q24" s="12"/>
      <c r="R24" s="45"/>
      <c r="S24" s="12"/>
      <c r="T24" s="12"/>
      <c r="U24" s="12"/>
    </row>
    <row r="25" spans="1:22" x14ac:dyDescent="0.35">
      <c r="A25" s="172">
        <v>24</v>
      </c>
      <c r="B25" s="29">
        <v>44587</v>
      </c>
      <c r="C25" s="12" t="s">
        <v>4268</v>
      </c>
      <c r="D25" s="12"/>
      <c r="E25" s="12"/>
      <c r="F25" s="12"/>
      <c r="G25" s="12"/>
      <c r="H25" s="12" t="s">
        <v>4267</v>
      </c>
      <c r="I25" s="12">
        <v>0</v>
      </c>
      <c r="J25" s="12"/>
      <c r="K25" s="12"/>
      <c r="L25" s="12"/>
      <c r="M25" s="12" t="s">
        <v>4286</v>
      </c>
      <c r="N25" s="12"/>
      <c r="O25" s="12"/>
      <c r="P25" s="12"/>
      <c r="Q25" s="12"/>
      <c r="R25" s="45"/>
      <c r="S25" s="12"/>
      <c r="T25" s="12">
        <v>0</v>
      </c>
      <c r="U25" s="12"/>
    </row>
    <row r="26" spans="1:22" x14ac:dyDescent="0.35">
      <c r="A26" s="172">
        <v>25</v>
      </c>
      <c r="B26" s="29">
        <v>44588</v>
      </c>
      <c r="C26" s="12" t="s">
        <v>4267</v>
      </c>
      <c r="D26" s="12">
        <v>0</v>
      </c>
      <c r="E26" s="12"/>
      <c r="F26" s="12"/>
      <c r="G26" s="12"/>
      <c r="H26" s="12" t="s">
        <v>4267</v>
      </c>
      <c r="I26" s="12">
        <v>0</v>
      </c>
      <c r="J26" s="12"/>
      <c r="K26" s="12"/>
      <c r="L26" s="12"/>
      <c r="M26" s="12" t="s">
        <v>4267</v>
      </c>
      <c r="N26" s="12">
        <v>0</v>
      </c>
      <c r="O26" s="12"/>
      <c r="P26" s="12"/>
      <c r="Q26" s="12"/>
      <c r="R26" s="45">
        <v>0</v>
      </c>
      <c r="S26" s="12">
        <v>0</v>
      </c>
      <c r="T26" s="12">
        <v>0</v>
      </c>
      <c r="U26" s="12"/>
    </row>
    <row r="27" spans="1:22" x14ac:dyDescent="0.35">
      <c r="A27" s="172">
        <v>26</v>
      </c>
      <c r="B27" s="29">
        <v>44589</v>
      </c>
      <c r="C27" s="12" t="s">
        <v>4267</v>
      </c>
      <c r="D27" s="12">
        <v>0</v>
      </c>
      <c r="E27" s="12"/>
      <c r="F27" s="12"/>
      <c r="G27" s="12"/>
      <c r="H27" s="12" t="s">
        <v>4267</v>
      </c>
      <c r="I27" s="12">
        <v>0</v>
      </c>
      <c r="J27" s="12"/>
      <c r="K27" s="12"/>
      <c r="L27" s="12"/>
      <c r="M27" s="12" t="s">
        <v>4267</v>
      </c>
      <c r="N27" s="12">
        <v>0</v>
      </c>
      <c r="O27" s="12"/>
      <c r="P27" s="12"/>
      <c r="Q27" s="12"/>
      <c r="R27" s="45">
        <v>0</v>
      </c>
      <c r="S27" s="12">
        <v>0</v>
      </c>
      <c r="T27" s="12">
        <v>0</v>
      </c>
      <c r="U27" s="12"/>
    </row>
    <row r="28" spans="1:22" x14ac:dyDescent="0.35">
      <c r="A28" s="172">
        <v>27</v>
      </c>
      <c r="B28" s="29">
        <v>44590</v>
      </c>
      <c r="C28" s="12" t="s">
        <v>4267</v>
      </c>
      <c r="D28" s="12">
        <v>0</v>
      </c>
      <c r="E28" s="12"/>
      <c r="F28" s="12"/>
      <c r="G28" s="12"/>
      <c r="H28" s="12" t="s">
        <v>4267</v>
      </c>
      <c r="I28" s="12">
        <v>0</v>
      </c>
      <c r="J28" s="12"/>
      <c r="K28" s="12"/>
      <c r="L28" s="12"/>
      <c r="M28" s="12" t="s">
        <v>4267</v>
      </c>
      <c r="N28" s="12">
        <v>0</v>
      </c>
      <c r="O28" s="12"/>
      <c r="P28" s="12"/>
      <c r="Q28" s="12"/>
      <c r="R28" s="45">
        <v>0</v>
      </c>
      <c r="S28" s="12">
        <v>0</v>
      </c>
      <c r="T28" s="12">
        <v>0</v>
      </c>
      <c r="U28" s="12"/>
    </row>
    <row r="29" spans="1:22" x14ac:dyDescent="0.35">
      <c r="A29" s="172">
        <v>28</v>
      </c>
      <c r="B29" s="29">
        <v>44591</v>
      </c>
      <c r="C29" s="12" t="s">
        <v>4267</v>
      </c>
      <c r="D29" s="12">
        <v>0</v>
      </c>
      <c r="E29" s="12"/>
      <c r="F29" s="12"/>
      <c r="G29" s="12"/>
      <c r="H29" s="12" t="s">
        <v>4267</v>
      </c>
      <c r="I29" s="12">
        <v>0</v>
      </c>
      <c r="J29" s="12"/>
      <c r="K29" s="12"/>
      <c r="L29" s="12"/>
      <c r="M29" s="12" t="s">
        <v>4267</v>
      </c>
      <c r="N29" s="12">
        <v>0</v>
      </c>
      <c r="O29" s="12"/>
      <c r="P29" s="12"/>
      <c r="Q29" s="12"/>
      <c r="R29" s="45">
        <v>0</v>
      </c>
      <c r="S29" s="12">
        <v>0</v>
      </c>
      <c r="T29" s="12">
        <v>0</v>
      </c>
      <c r="U29" s="12"/>
    </row>
    <row r="30" spans="1:22" x14ac:dyDescent="0.35">
      <c r="A30" s="172">
        <v>29</v>
      </c>
      <c r="B30" s="29">
        <v>44592</v>
      </c>
      <c r="C30" s="12" t="s">
        <v>4287</v>
      </c>
      <c r="D30" s="12"/>
      <c r="E30" s="12"/>
      <c r="F30" s="12"/>
      <c r="G30" s="12"/>
      <c r="H30" s="12" t="s">
        <v>4267</v>
      </c>
      <c r="I30" s="12">
        <v>0</v>
      </c>
      <c r="J30" s="12"/>
      <c r="K30" s="12"/>
      <c r="L30" s="12"/>
      <c r="M30" s="12" t="s">
        <v>4267</v>
      </c>
      <c r="N30" s="12">
        <v>0</v>
      </c>
      <c r="O30" s="12"/>
      <c r="P30" s="12"/>
      <c r="Q30" s="12"/>
      <c r="R30" s="76">
        <v>0</v>
      </c>
      <c r="S30" s="46">
        <v>0</v>
      </c>
      <c r="T30" s="46">
        <v>0</v>
      </c>
      <c r="U30" s="46"/>
    </row>
    <row r="31" spans="1:22" x14ac:dyDescent="0.35">
      <c r="A31" s="172">
        <v>30</v>
      </c>
      <c r="B31" s="26">
        <v>44593</v>
      </c>
      <c r="C31" s="12" t="s">
        <v>4267</v>
      </c>
      <c r="D31" s="12">
        <v>0</v>
      </c>
      <c r="E31" s="12"/>
      <c r="F31" s="12"/>
      <c r="G31" s="12"/>
      <c r="H31" s="12" t="s">
        <v>4267</v>
      </c>
      <c r="I31" s="12">
        <v>0</v>
      </c>
      <c r="J31" s="12"/>
      <c r="K31" s="12"/>
      <c r="L31" s="12"/>
      <c r="M31" s="12" t="s">
        <v>4267</v>
      </c>
      <c r="N31" s="12">
        <v>0</v>
      </c>
      <c r="O31" s="12"/>
      <c r="P31" s="12"/>
      <c r="Q31" s="12"/>
      <c r="R31" s="45">
        <v>0</v>
      </c>
      <c r="S31" s="12">
        <v>0</v>
      </c>
      <c r="T31" s="12">
        <v>0</v>
      </c>
      <c r="U31" s="45"/>
      <c r="V31" s="45"/>
    </row>
    <row r="32" spans="1:22" x14ac:dyDescent="0.35">
      <c r="A32" s="172">
        <v>31</v>
      </c>
      <c r="B32" s="26">
        <v>44594</v>
      </c>
      <c r="C32" s="105" t="s">
        <v>4288</v>
      </c>
      <c r="D32" s="12">
        <v>180</v>
      </c>
      <c r="E32" s="12" t="s">
        <v>4277</v>
      </c>
      <c r="F32" s="12" t="s">
        <v>4278</v>
      </c>
      <c r="G32" s="12" t="s">
        <v>278</v>
      </c>
      <c r="H32" s="12" t="s">
        <v>4267</v>
      </c>
      <c r="I32" s="12">
        <v>0</v>
      </c>
      <c r="J32" s="12"/>
      <c r="K32" s="12"/>
      <c r="L32" s="12"/>
      <c r="M32" s="12" t="s">
        <v>4267</v>
      </c>
      <c r="N32" s="12">
        <v>0</v>
      </c>
      <c r="O32" s="12"/>
      <c r="P32" s="12"/>
      <c r="Q32" s="12"/>
      <c r="R32" s="45">
        <v>0</v>
      </c>
      <c r="S32" s="12">
        <v>180</v>
      </c>
      <c r="T32" s="12">
        <v>0</v>
      </c>
      <c r="U32" s="45"/>
      <c r="V32" s="45"/>
    </row>
    <row r="33" spans="1:21" x14ac:dyDescent="0.35">
      <c r="A33" s="172">
        <v>32</v>
      </c>
      <c r="B33" s="26">
        <v>44595</v>
      </c>
      <c r="C33" s="105" t="s">
        <v>4289</v>
      </c>
      <c r="D33" s="12">
        <v>150</v>
      </c>
      <c r="E33" s="12" t="s">
        <v>4277</v>
      </c>
      <c r="F33" s="12" t="s">
        <v>4278</v>
      </c>
      <c r="G33" s="12" t="s">
        <v>278</v>
      </c>
      <c r="H33" s="12" t="s">
        <v>4290</v>
      </c>
      <c r="I33" s="12">
        <v>20</v>
      </c>
      <c r="J33" s="12" t="s">
        <v>4277</v>
      </c>
      <c r="K33" s="12" t="s">
        <v>4271</v>
      </c>
      <c r="L33" s="12" t="s">
        <v>278</v>
      </c>
      <c r="M33" s="12" t="s">
        <v>4291</v>
      </c>
      <c r="N33" s="12">
        <v>180</v>
      </c>
      <c r="O33" s="12" t="s">
        <v>4292</v>
      </c>
      <c r="P33" s="12" t="s">
        <v>4273</v>
      </c>
      <c r="Q33" s="12" t="s">
        <v>278</v>
      </c>
      <c r="R33" s="45">
        <v>180</v>
      </c>
      <c r="S33" s="12">
        <v>150</v>
      </c>
      <c r="T33" s="12">
        <v>20</v>
      </c>
      <c r="U33" s="45"/>
    </row>
    <row r="34" spans="1:21" x14ac:dyDescent="0.35">
      <c r="A34" s="173">
        <v>33</v>
      </c>
      <c r="B34" s="29">
        <v>44596</v>
      </c>
      <c r="C34" s="12" t="s">
        <v>4267</v>
      </c>
      <c r="D34" s="12">
        <v>0</v>
      </c>
      <c r="E34" s="12"/>
      <c r="F34" s="12"/>
      <c r="G34" s="12"/>
      <c r="H34" s="12" t="s">
        <v>4267</v>
      </c>
      <c r="I34" s="12">
        <v>0</v>
      </c>
      <c r="J34" s="12"/>
      <c r="K34" s="12"/>
      <c r="L34" s="12"/>
      <c r="M34" s="12" t="s">
        <v>4267</v>
      </c>
      <c r="N34" s="12">
        <v>0</v>
      </c>
      <c r="O34" s="12"/>
      <c r="P34" s="12"/>
      <c r="Q34" s="12"/>
      <c r="R34" s="45">
        <v>0</v>
      </c>
      <c r="S34" s="12">
        <v>0</v>
      </c>
      <c r="T34" s="12">
        <v>0</v>
      </c>
      <c r="U34" s="45"/>
    </row>
    <row r="35" spans="1:21" x14ac:dyDescent="0.35">
      <c r="A35" s="172">
        <v>34</v>
      </c>
      <c r="B35" s="26">
        <v>44597</v>
      </c>
      <c r="C35" s="12" t="s">
        <v>4267</v>
      </c>
      <c r="D35" s="12">
        <v>0</v>
      </c>
      <c r="E35" s="12"/>
      <c r="F35" s="12"/>
      <c r="G35" s="10"/>
      <c r="H35" s="12" t="s">
        <v>4267</v>
      </c>
      <c r="I35" s="12">
        <v>0</v>
      </c>
      <c r="J35" s="10"/>
      <c r="K35" s="10"/>
      <c r="L35" s="12"/>
      <c r="M35" s="12" t="s">
        <v>4267</v>
      </c>
      <c r="N35" s="12">
        <v>0</v>
      </c>
      <c r="O35" s="10"/>
      <c r="P35" s="10"/>
      <c r="Q35" s="10"/>
      <c r="R35" s="45">
        <v>0</v>
      </c>
      <c r="S35" s="12">
        <v>0</v>
      </c>
      <c r="T35" s="12">
        <v>0</v>
      </c>
    </row>
    <row r="36" spans="1:21" x14ac:dyDescent="0.35">
      <c r="A36" s="172">
        <v>35</v>
      </c>
      <c r="B36" s="26">
        <v>44598</v>
      </c>
      <c r="C36" s="12" t="s">
        <v>4267</v>
      </c>
      <c r="D36" s="12">
        <v>0</v>
      </c>
      <c r="E36" s="12"/>
      <c r="F36" s="12"/>
      <c r="G36" s="10"/>
      <c r="H36" s="12" t="s">
        <v>4267</v>
      </c>
      <c r="I36" s="12">
        <v>0</v>
      </c>
      <c r="J36" s="10"/>
      <c r="K36" s="10"/>
      <c r="L36" s="12"/>
      <c r="M36" s="12" t="s">
        <v>4267</v>
      </c>
      <c r="N36" s="12">
        <v>0</v>
      </c>
      <c r="O36" s="10"/>
      <c r="P36" s="10"/>
      <c r="Q36" s="10"/>
      <c r="R36" s="45">
        <v>0</v>
      </c>
      <c r="S36" s="12">
        <v>0</v>
      </c>
      <c r="T36" s="12">
        <v>0</v>
      </c>
    </row>
    <row r="37" spans="1:21" x14ac:dyDescent="0.35">
      <c r="A37" s="172">
        <v>36</v>
      </c>
      <c r="B37" s="26">
        <v>44599</v>
      </c>
      <c r="C37" s="12" t="s">
        <v>4267</v>
      </c>
      <c r="D37" s="12">
        <v>0</v>
      </c>
      <c r="E37" s="12"/>
      <c r="F37" s="12"/>
      <c r="G37" s="10"/>
      <c r="H37" s="12" t="s">
        <v>4293</v>
      </c>
      <c r="I37" s="12">
        <v>90</v>
      </c>
      <c r="J37" s="10"/>
      <c r="K37" s="10" t="s">
        <v>4294</v>
      </c>
      <c r="L37" s="12" t="s">
        <v>278</v>
      </c>
      <c r="M37" s="12" t="s">
        <v>4267</v>
      </c>
      <c r="N37" s="10"/>
      <c r="O37" s="10"/>
      <c r="P37" s="10"/>
      <c r="Q37" s="10"/>
      <c r="R37" s="45">
        <v>0</v>
      </c>
      <c r="S37" s="12">
        <v>0</v>
      </c>
      <c r="T37" s="12">
        <v>90</v>
      </c>
    </row>
    <row r="38" spans="1:21" x14ac:dyDescent="0.35">
      <c r="A38" s="172">
        <v>37</v>
      </c>
      <c r="B38" s="26">
        <v>44600</v>
      </c>
      <c r="C38" s="12" t="s">
        <v>4267</v>
      </c>
      <c r="D38" s="12">
        <v>0</v>
      </c>
      <c r="E38" s="10"/>
      <c r="F38" s="10"/>
      <c r="G38" s="10"/>
      <c r="H38" s="12" t="s">
        <v>4267</v>
      </c>
      <c r="I38" s="12">
        <v>0</v>
      </c>
      <c r="J38" s="10"/>
      <c r="K38" s="10"/>
      <c r="L38" s="12"/>
      <c r="M38" s="12" t="s">
        <v>4295</v>
      </c>
      <c r="N38" s="10"/>
      <c r="O38" s="10"/>
      <c r="P38" s="10"/>
      <c r="Q38" s="10"/>
      <c r="R38" s="45">
        <v>0</v>
      </c>
      <c r="S38" s="12">
        <v>0</v>
      </c>
      <c r="T38" s="12">
        <v>0</v>
      </c>
    </row>
    <row r="39" spans="1:21" s="10" customFormat="1" x14ac:dyDescent="0.35">
      <c r="A39" s="172">
        <v>38</v>
      </c>
      <c r="B39" s="26">
        <v>44601</v>
      </c>
      <c r="C39" s="12" t="s">
        <v>4279</v>
      </c>
      <c r="D39" s="12">
        <v>0</v>
      </c>
      <c r="H39" s="12" t="s">
        <v>4267</v>
      </c>
      <c r="I39" s="12">
        <v>0</v>
      </c>
      <c r="L39" s="12"/>
      <c r="M39" s="12" t="s">
        <v>4296</v>
      </c>
      <c r="R39" s="45">
        <v>0</v>
      </c>
      <c r="S39" s="12">
        <v>0</v>
      </c>
      <c r="T39" s="10">
        <v>0</v>
      </c>
    </row>
    <row r="40" spans="1:21" x14ac:dyDescent="0.35">
      <c r="A40" s="172">
        <v>39</v>
      </c>
      <c r="B40" s="26">
        <v>44602</v>
      </c>
      <c r="C40" s="12" t="s">
        <v>4279</v>
      </c>
      <c r="D40" s="12">
        <v>0</v>
      </c>
      <c r="E40" s="10"/>
      <c r="F40" s="10"/>
      <c r="G40" s="10"/>
      <c r="H40" s="12" t="s">
        <v>4267</v>
      </c>
      <c r="I40" s="12">
        <v>0</v>
      </c>
      <c r="J40" s="10"/>
      <c r="K40" s="10"/>
      <c r="L40" s="12"/>
      <c r="M40" s="12" t="s">
        <v>4267</v>
      </c>
      <c r="N40" s="10">
        <v>0</v>
      </c>
      <c r="O40" s="10"/>
      <c r="P40" s="10"/>
      <c r="Q40" s="10"/>
      <c r="R40" s="45">
        <v>0</v>
      </c>
      <c r="S40" s="12">
        <v>0</v>
      </c>
      <c r="T40" s="12">
        <v>0</v>
      </c>
    </row>
    <row r="41" spans="1:21" x14ac:dyDescent="0.35">
      <c r="A41" s="172">
        <v>40</v>
      </c>
      <c r="B41" s="26">
        <v>44603</v>
      </c>
      <c r="C41" s="105" t="s">
        <v>4297</v>
      </c>
      <c r="D41" s="12">
        <v>60</v>
      </c>
      <c r="E41" s="12" t="s">
        <v>4277</v>
      </c>
      <c r="F41" s="12" t="s">
        <v>4278</v>
      </c>
      <c r="G41" s="12" t="s">
        <v>278</v>
      </c>
      <c r="H41" s="12" t="s">
        <v>4298</v>
      </c>
      <c r="I41" s="12"/>
      <c r="J41" s="10"/>
      <c r="K41" s="10"/>
      <c r="L41" s="12"/>
      <c r="M41" s="12" t="s">
        <v>4267</v>
      </c>
      <c r="N41" s="10">
        <v>0</v>
      </c>
      <c r="O41" s="10"/>
      <c r="P41" s="10"/>
      <c r="Q41" s="10"/>
      <c r="R41" s="45">
        <v>0</v>
      </c>
      <c r="S41" s="12">
        <v>60</v>
      </c>
      <c r="T41" s="12">
        <v>0</v>
      </c>
      <c r="U41" s="12"/>
    </row>
    <row r="42" spans="1:21" x14ac:dyDescent="0.35">
      <c r="A42" s="172">
        <v>41</v>
      </c>
      <c r="B42" s="26">
        <v>44604</v>
      </c>
      <c r="C42" s="105" t="s">
        <v>4299</v>
      </c>
      <c r="D42" s="12">
        <v>225</v>
      </c>
      <c r="E42" s="47" t="s">
        <v>4277</v>
      </c>
      <c r="F42" s="47" t="s">
        <v>4278</v>
      </c>
      <c r="G42" s="12" t="s">
        <v>278</v>
      </c>
      <c r="H42" s="12" t="s">
        <v>4298</v>
      </c>
      <c r="I42" s="12">
        <v>0</v>
      </c>
      <c r="J42" s="10"/>
      <c r="K42" s="10"/>
      <c r="L42" s="12"/>
      <c r="M42" s="12" t="s">
        <v>4267</v>
      </c>
      <c r="N42" s="10">
        <v>0</v>
      </c>
      <c r="O42" s="10"/>
      <c r="P42" s="10"/>
      <c r="Q42" s="10"/>
      <c r="R42" s="45">
        <v>0</v>
      </c>
      <c r="S42" s="12">
        <v>0</v>
      </c>
      <c r="T42" s="12">
        <v>0</v>
      </c>
      <c r="U42" s="12"/>
    </row>
    <row r="43" spans="1:21" x14ac:dyDescent="0.35">
      <c r="A43" s="172">
        <v>42</v>
      </c>
      <c r="B43" s="26">
        <v>44605</v>
      </c>
      <c r="C43" s="12" t="s">
        <v>4287</v>
      </c>
      <c r="D43" s="12"/>
      <c r="E43" s="10"/>
      <c r="F43" s="10"/>
      <c r="G43" s="10"/>
      <c r="H43" s="12" t="s">
        <v>4298</v>
      </c>
      <c r="I43" s="12">
        <v>0</v>
      </c>
      <c r="J43" s="10"/>
      <c r="K43" s="10"/>
      <c r="L43" s="12"/>
      <c r="M43" s="12" t="s">
        <v>4267</v>
      </c>
      <c r="N43" s="10">
        <v>0</v>
      </c>
      <c r="O43" s="10"/>
      <c r="P43" s="10"/>
      <c r="Q43" s="10"/>
      <c r="R43" s="45">
        <v>0</v>
      </c>
      <c r="S43" s="12">
        <v>0</v>
      </c>
      <c r="T43" s="12">
        <v>0</v>
      </c>
      <c r="U43" s="12"/>
    </row>
    <row r="44" spans="1:21" x14ac:dyDescent="0.35">
      <c r="A44" s="172">
        <v>43</v>
      </c>
      <c r="B44" s="26">
        <v>44606</v>
      </c>
      <c r="C44" s="12" t="s">
        <v>4279</v>
      </c>
      <c r="D44" s="12"/>
      <c r="E44" s="10"/>
      <c r="F44" s="10"/>
      <c r="G44" s="10"/>
      <c r="H44" s="12" t="s">
        <v>4267</v>
      </c>
      <c r="I44" s="12"/>
      <c r="J44" s="10"/>
      <c r="K44" s="10"/>
      <c r="L44" s="12"/>
      <c r="M44" s="12" t="s">
        <v>4298</v>
      </c>
      <c r="N44" s="10"/>
      <c r="O44" s="10"/>
      <c r="P44" s="10"/>
      <c r="Q44" s="10"/>
      <c r="R44" s="45">
        <v>0</v>
      </c>
      <c r="S44" s="12">
        <v>0</v>
      </c>
      <c r="T44" s="12">
        <v>0</v>
      </c>
      <c r="U44" s="12"/>
    </row>
    <row r="45" spans="1:21" x14ac:dyDescent="0.35">
      <c r="A45" s="172">
        <v>44</v>
      </c>
      <c r="B45" s="26">
        <v>44607</v>
      </c>
      <c r="C45" s="12" t="s">
        <v>4279</v>
      </c>
      <c r="D45" s="12"/>
      <c r="E45" s="10"/>
      <c r="F45" s="10"/>
      <c r="G45" s="10"/>
      <c r="H45" s="12" t="s">
        <v>4267</v>
      </c>
      <c r="I45" s="12"/>
      <c r="J45" s="10"/>
      <c r="K45" s="10"/>
      <c r="L45" s="12"/>
      <c r="M45" s="12" t="s">
        <v>4298</v>
      </c>
      <c r="N45" s="10"/>
      <c r="O45" s="10"/>
      <c r="P45" s="10"/>
      <c r="Q45" s="10"/>
      <c r="R45" s="38"/>
      <c r="S45" s="12">
        <v>0</v>
      </c>
      <c r="T45" s="12">
        <v>0</v>
      </c>
    </row>
    <row r="46" spans="1:21" x14ac:dyDescent="0.35">
      <c r="A46" s="172">
        <v>45</v>
      </c>
      <c r="B46" s="26">
        <v>44608</v>
      </c>
      <c r="C46" s="12" t="s">
        <v>4279</v>
      </c>
      <c r="D46" s="12"/>
      <c r="E46" s="10"/>
      <c r="F46" s="10"/>
      <c r="G46" s="10"/>
      <c r="H46" s="12" t="s">
        <v>4267</v>
      </c>
      <c r="I46" s="12"/>
      <c r="J46" s="10"/>
      <c r="K46" s="10"/>
      <c r="L46" s="12"/>
      <c r="M46" s="12" t="s">
        <v>4267</v>
      </c>
      <c r="N46" s="10"/>
      <c r="O46" s="10"/>
      <c r="P46" s="10"/>
      <c r="Q46" s="10"/>
      <c r="R46" s="45">
        <v>0</v>
      </c>
      <c r="S46" s="12">
        <v>0</v>
      </c>
      <c r="T46" s="12">
        <v>0</v>
      </c>
    </row>
    <row r="47" spans="1:21" x14ac:dyDescent="0.35">
      <c r="A47" s="172">
        <v>46</v>
      </c>
      <c r="B47" s="26">
        <v>44609</v>
      </c>
      <c r="C47" s="12" t="s">
        <v>4300</v>
      </c>
      <c r="D47" s="12"/>
      <c r="E47" s="10"/>
      <c r="F47" s="10"/>
      <c r="G47" s="10"/>
      <c r="H47" s="12" t="s">
        <v>4301</v>
      </c>
      <c r="I47" s="12">
        <v>25</v>
      </c>
      <c r="J47" s="10" t="s">
        <v>4277</v>
      </c>
      <c r="K47" s="10" t="s">
        <v>4271</v>
      </c>
      <c r="L47" s="12"/>
      <c r="M47" s="12" t="s">
        <v>4302</v>
      </c>
      <c r="N47" s="10"/>
      <c r="O47" s="10"/>
      <c r="P47" s="10"/>
      <c r="Q47" s="10"/>
      <c r="R47" s="45"/>
      <c r="S47" s="10"/>
      <c r="T47" s="12">
        <v>25</v>
      </c>
    </row>
    <row r="48" spans="1:21" x14ac:dyDescent="0.35">
      <c r="A48" s="172">
        <v>47</v>
      </c>
      <c r="B48" s="26">
        <v>44610</v>
      </c>
      <c r="C48" s="12" t="s">
        <v>4279</v>
      </c>
      <c r="D48" s="12"/>
      <c r="E48" s="10"/>
      <c r="F48" s="10"/>
      <c r="G48" s="10"/>
      <c r="H48" s="12" t="s">
        <v>4267</v>
      </c>
      <c r="I48" s="12"/>
      <c r="J48" s="10"/>
      <c r="K48" s="10"/>
      <c r="L48" s="12"/>
      <c r="M48" s="12" t="s">
        <v>4303</v>
      </c>
      <c r="N48" s="10">
        <v>45</v>
      </c>
      <c r="O48" s="10" t="s">
        <v>4277</v>
      </c>
      <c r="P48" s="10" t="s">
        <v>4273</v>
      </c>
      <c r="Q48" s="10"/>
      <c r="R48" s="38">
        <v>45</v>
      </c>
      <c r="S48" s="10"/>
      <c r="T48" s="10"/>
    </row>
    <row r="49" spans="1:20" x14ac:dyDescent="0.35">
      <c r="A49" s="173">
        <v>48</v>
      </c>
      <c r="B49" s="55">
        <v>44611</v>
      </c>
      <c r="C49" s="47" t="s">
        <v>4279</v>
      </c>
      <c r="D49" s="47">
        <v>0</v>
      </c>
      <c r="E49" s="47"/>
      <c r="F49" s="47"/>
      <c r="G49" s="47"/>
      <c r="H49" s="47" t="s">
        <v>4279</v>
      </c>
      <c r="I49" s="47">
        <v>0</v>
      </c>
      <c r="J49" s="47"/>
      <c r="K49" s="47"/>
      <c r="L49" s="12"/>
      <c r="M49" s="47" t="s">
        <v>4279</v>
      </c>
      <c r="N49" s="47">
        <v>0</v>
      </c>
      <c r="O49" s="47"/>
      <c r="P49" s="47"/>
      <c r="Q49" s="10"/>
      <c r="R49" s="38">
        <v>0</v>
      </c>
      <c r="S49" s="10">
        <v>0</v>
      </c>
      <c r="T49" s="47">
        <v>0</v>
      </c>
    </row>
    <row r="50" spans="1:20" x14ac:dyDescent="0.35">
      <c r="A50" s="173">
        <v>49</v>
      </c>
      <c r="B50" s="55">
        <v>44612</v>
      </c>
      <c r="C50" s="47" t="s">
        <v>4279</v>
      </c>
      <c r="D50" s="47">
        <v>0</v>
      </c>
      <c r="E50" s="47"/>
      <c r="F50" s="47"/>
      <c r="G50" s="47"/>
      <c r="H50" s="47" t="s">
        <v>4279</v>
      </c>
      <c r="I50" s="47">
        <v>0</v>
      </c>
      <c r="J50" s="47"/>
      <c r="K50" s="47"/>
      <c r="L50" s="12"/>
      <c r="M50" s="47" t="s">
        <v>4279</v>
      </c>
      <c r="N50" s="47">
        <v>0</v>
      </c>
      <c r="O50" s="47"/>
      <c r="P50" s="47"/>
      <c r="Q50" s="10"/>
      <c r="R50" s="38">
        <v>0</v>
      </c>
      <c r="S50" s="10">
        <v>0</v>
      </c>
      <c r="T50" s="47">
        <v>0</v>
      </c>
    </row>
    <row r="51" spans="1:20" x14ac:dyDescent="0.35">
      <c r="A51" s="172">
        <v>50</v>
      </c>
      <c r="B51" s="55">
        <v>44613</v>
      </c>
      <c r="C51" s="47" t="s">
        <v>4279</v>
      </c>
      <c r="D51" s="12">
        <v>0</v>
      </c>
      <c r="E51" s="47"/>
      <c r="F51" s="47"/>
      <c r="G51" s="47"/>
      <c r="H51" s="47" t="s">
        <v>4279</v>
      </c>
      <c r="I51" s="12">
        <v>0</v>
      </c>
      <c r="J51" s="47"/>
      <c r="K51" s="47"/>
      <c r="L51" s="12"/>
      <c r="M51" s="47" t="s">
        <v>4279</v>
      </c>
      <c r="N51" s="47">
        <v>0</v>
      </c>
      <c r="O51" s="47"/>
      <c r="P51" s="47"/>
      <c r="Q51" s="10"/>
      <c r="R51" s="38">
        <v>0</v>
      </c>
      <c r="S51" s="10">
        <v>0</v>
      </c>
      <c r="T51" s="10">
        <v>0</v>
      </c>
    </row>
    <row r="52" spans="1:20" x14ac:dyDescent="0.35">
      <c r="A52" s="172">
        <v>51</v>
      </c>
      <c r="B52" s="55">
        <v>44614</v>
      </c>
      <c r="C52" s="44" t="s">
        <v>4304</v>
      </c>
      <c r="D52" s="12">
        <v>60</v>
      </c>
      <c r="E52" s="47" t="s">
        <v>4277</v>
      </c>
      <c r="F52" s="47" t="s">
        <v>4278</v>
      </c>
      <c r="G52" s="12" t="s">
        <v>278</v>
      </c>
      <c r="H52" s="47" t="s">
        <v>4279</v>
      </c>
      <c r="I52" s="12">
        <v>0</v>
      </c>
      <c r="J52" s="10"/>
      <c r="K52" s="10"/>
      <c r="L52" s="12"/>
      <c r="M52" s="47" t="s">
        <v>4279</v>
      </c>
      <c r="N52" s="47">
        <v>0</v>
      </c>
      <c r="O52" s="10"/>
      <c r="P52" s="10"/>
      <c r="Q52" s="10"/>
      <c r="R52" s="38">
        <v>0</v>
      </c>
      <c r="S52" s="10">
        <v>60</v>
      </c>
      <c r="T52" s="10">
        <v>0</v>
      </c>
    </row>
    <row r="53" spans="1:20" x14ac:dyDescent="0.35">
      <c r="A53" s="172">
        <v>52</v>
      </c>
      <c r="B53" s="26">
        <v>44615</v>
      </c>
      <c r="C53" s="47" t="s">
        <v>4279</v>
      </c>
      <c r="D53" s="12"/>
      <c r="E53" s="10"/>
      <c r="F53" s="10"/>
      <c r="G53" s="10"/>
      <c r="H53" s="47" t="s">
        <v>4279</v>
      </c>
      <c r="I53" s="12"/>
      <c r="J53" s="10"/>
      <c r="K53" s="10"/>
      <c r="L53" s="12"/>
      <c r="M53" s="47" t="s">
        <v>4305</v>
      </c>
      <c r="N53" s="47"/>
      <c r="O53" s="10" t="s">
        <v>4277</v>
      </c>
      <c r="P53" s="10" t="s">
        <v>229</v>
      </c>
      <c r="Q53" s="10"/>
      <c r="R53" s="38"/>
      <c r="S53" s="10">
        <v>0</v>
      </c>
      <c r="T53" s="10">
        <v>0</v>
      </c>
    </row>
    <row r="54" spans="1:20" x14ac:dyDescent="0.35">
      <c r="A54" s="172">
        <v>53</v>
      </c>
      <c r="B54" s="26">
        <v>44617</v>
      </c>
      <c r="C54" s="44" t="s">
        <v>4306</v>
      </c>
      <c r="D54" s="12">
        <f>5.5*60</f>
        <v>330</v>
      </c>
      <c r="E54" s="47" t="s">
        <v>4277</v>
      </c>
      <c r="F54" s="47" t="s">
        <v>4278</v>
      </c>
      <c r="G54" s="12" t="s">
        <v>278</v>
      </c>
      <c r="H54" s="47" t="s">
        <v>4279</v>
      </c>
      <c r="I54" s="12"/>
      <c r="J54" s="10"/>
      <c r="K54" s="10"/>
      <c r="L54" s="12"/>
      <c r="M54" s="47" t="s">
        <v>4307</v>
      </c>
      <c r="N54" s="10">
        <f>8*60</f>
        <v>480</v>
      </c>
      <c r="O54" s="10" t="s">
        <v>4277</v>
      </c>
      <c r="P54" s="10"/>
      <c r="Q54" s="10"/>
      <c r="R54" s="38"/>
      <c r="S54" s="10"/>
      <c r="T54" s="10"/>
    </row>
    <row r="55" spans="1:20" x14ac:dyDescent="0.35">
      <c r="A55" s="172">
        <v>54</v>
      </c>
      <c r="B55" s="26">
        <v>44617</v>
      </c>
      <c r="C55" s="47" t="s">
        <v>4279</v>
      </c>
      <c r="D55" s="12"/>
      <c r="E55" s="10"/>
      <c r="F55" s="10"/>
      <c r="G55" s="10"/>
      <c r="H55" s="47" t="s">
        <v>4279</v>
      </c>
      <c r="I55" s="12"/>
      <c r="J55" s="10"/>
      <c r="K55" s="10"/>
      <c r="L55" s="12"/>
      <c r="M55" s="47" t="s">
        <v>4308</v>
      </c>
      <c r="N55" s="10">
        <f>480+480</f>
        <v>960</v>
      </c>
      <c r="O55" s="10" t="s">
        <v>4277</v>
      </c>
      <c r="P55" s="10"/>
      <c r="Q55" s="10"/>
      <c r="R55" s="38">
        <v>960</v>
      </c>
      <c r="S55" s="10">
        <v>0</v>
      </c>
      <c r="T55" s="10">
        <v>0</v>
      </c>
    </row>
    <row r="56" spans="1:20" x14ac:dyDescent="0.35">
      <c r="A56" s="172">
        <v>55</v>
      </c>
      <c r="B56" s="26">
        <v>44618</v>
      </c>
      <c r="C56" s="47" t="s">
        <v>4279</v>
      </c>
      <c r="D56" s="12"/>
      <c r="E56" s="10"/>
      <c r="F56" s="10"/>
      <c r="G56" s="10"/>
      <c r="H56" s="47" t="s">
        <v>4309</v>
      </c>
      <c r="I56" s="12">
        <v>30</v>
      </c>
      <c r="J56" s="10" t="s">
        <v>4277</v>
      </c>
      <c r="K56" s="10" t="s">
        <v>4271</v>
      </c>
      <c r="L56" s="12" t="s">
        <v>278</v>
      </c>
      <c r="M56" s="47" t="s">
        <v>4279</v>
      </c>
      <c r="N56" s="10"/>
      <c r="O56" s="10"/>
      <c r="P56" s="10"/>
      <c r="Q56" s="10"/>
      <c r="R56" s="38">
        <v>0</v>
      </c>
      <c r="S56" s="10">
        <v>0</v>
      </c>
      <c r="T56" s="10">
        <v>30</v>
      </c>
    </row>
    <row r="57" spans="1:20" x14ac:dyDescent="0.35">
      <c r="A57" s="172">
        <v>56</v>
      </c>
      <c r="B57" s="26">
        <v>44619</v>
      </c>
      <c r="C57" s="47" t="s">
        <v>4279</v>
      </c>
      <c r="D57" s="12"/>
      <c r="E57" s="10"/>
      <c r="F57" s="10"/>
      <c r="G57" s="10"/>
      <c r="H57" s="47" t="s">
        <v>4279</v>
      </c>
      <c r="I57" s="12"/>
      <c r="J57" s="10"/>
      <c r="K57" s="10"/>
      <c r="L57" s="12"/>
      <c r="M57" s="47" t="s">
        <v>4279</v>
      </c>
      <c r="N57" s="10"/>
      <c r="O57" s="10"/>
      <c r="P57" s="10"/>
      <c r="Q57" s="10"/>
      <c r="R57" s="38">
        <v>0</v>
      </c>
      <c r="S57" s="10">
        <v>0</v>
      </c>
      <c r="T57" s="10">
        <v>0</v>
      </c>
    </row>
    <row r="58" spans="1:20" x14ac:dyDescent="0.35">
      <c r="A58" s="172">
        <v>57</v>
      </c>
      <c r="B58" s="26">
        <v>44620</v>
      </c>
      <c r="C58" s="47" t="s">
        <v>4279</v>
      </c>
      <c r="D58" s="12"/>
      <c r="E58" s="10"/>
      <c r="F58" s="10"/>
      <c r="G58" s="10"/>
      <c r="H58" s="47" t="s">
        <v>4279</v>
      </c>
      <c r="I58" s="12"/>
      <c r="J58" s="10"/>
      <c r="K58" s="10"/>
      <c r="L58" s="12"/>
      <c r="M58" s="47" t="s">
        <v>4279</v>
      </c>
      <c r="N58" s="10"/>
      <c r="O58" s="10"/>
      <c r="P58" s="10"/>
      <c r="Q58" s="10"/>
      <c r="R58" s="38">
        <v>0</v>
      </c>
      <c r="S58" s="10">
        <v>0</v>
      </c>
      <c r="T58" s="10">
        <v>0</v>
      </c>
    </row>
    <row r="59" spans="1:20" x14ac:dyDescent="0.35">
      <c r="A59" s="172">
        <v>56</v>
      </c>
      <c r="B59" s="26">
        <v>44621</v>
      </c>
      <c r="C59" s="47" t="s">
        <v>4279</v>
      </c>
      <c r="D59" s="12"/>
      <c r="E59" s="10"/>
      <c r="F59" s="10"/>
      <c r="G59" s="10"/>
      <c r="H59" s="47" t="s">
        <v>4279</v>
      </c>
      <c r="I59" s="12"/>
      <c r="J59" s="10"/>
      <c r="K59" s="10"/>
      <c r="L59" s="12"/>
      <c r="M59" s="47" t="s">
        <v>4279</v>
      </c>
      <c r="N59" s="10"/>
      <c r="O59" s="10"/>
      <c r="P59" s="10"/>
      <c r="Q59" s="10"/>
      <c r="R59" s="38">
        <v>0</v>
      </c>
      <c r="S59" s="10">
        <v>0</v>
      </c>
      <c r="T59" s="10">
        <v>0</v>
      </c>
    </row>
    <row r="60" spans="1:20" x14ac:dyDescent="0.35">
      <c r="A60" s="172">
        <v>57</v>
      </c>
      <c r="B60" s="26">
        <v>44622</v>
      </c>
      <c r="C60" s="44" t="s">
        <v>4310</v>
      </c>
      <c r="D60" s="12">
        <v>90</v>
      </c>
      <c r="E60" s="47" t="s">
        <v>4277</v>
      </c>
      <c r="F60" s="47" t="s">
        <v>4278</v>
      </c>
      <c r="G60" s="12" t="s">
        <v>278</v>
      </c>
      <c r="H60" s="47" t="s">
        <v>4279</v>
      </c>
      <c r="I60" s="12"/>
      <c r="J60" s="10"/>
      <c r="K60" s="10"/>
      <c r="L60" s="12"/>
      <c r="M60" s="47" t="s">
        <v>4311</v>
      </c>
      <c r="N60" s="10">
        <v>0</v>
      </c>
      <c r="O60" s="10"/>
      <c r="P60" s="10"/>
      <c r="Q60" s="10"/>
      <c r="R60" s="38">
        <f>$N60</f>
        <v>0</v>
      </c>
      <c r="S60" s="10">
        <f>$D60</f>
        <v>90</v>
      </c>
      <c r="T60" s="10">
        <f>$I60</f>
        <v>0</v>
      </c>
    </row>
    <row r="61" spans="1:20" x14ac:dyDescent="0.35">
      <c r="A61" s="172">
        <v>58</v>
      </c>
      <c r="B61" s="26">
        <v>44623</v>
      </c>
      <c r="C61" s="47" t="s">
        <v>4279</v>
      </c>
      <c r="D61" s="12">
        <v>0</v>
      </c>
      <c r="E61" s="10"/>
      <c r="F61" s="10"/>
      <c r="G61" s="10"/>
      <c r="H61" s="47" t="s">
        <v>4279</v>
      </c>
      <c r="I61" s="12">
        <v>0</v>
      </c>
      <c r="J61" s="10"/>
      <c r="K61" s="10"/>
      <c r="L61" s="12"/>
      <c r="M61" s="47" t="s">
        <v>4279</v>
      </c>
      <c r="N61" s="10">
        <v>0</v>
      </c>
      <c r="O61" s="10"/>
      <c r="P61" s="10"/>
      <c r="Q61" s="10"/>
      <c r="R61" s="38">
        <f t="shared" ref="R61:S82" si="0">$D61</f>
        <v>0</v>
      </c>
      <c r="S61" s="10">
        <f t="shared" si="0"/>
        <v>0</v>
      </c>
      <c r="T61" s="10">
        <f t="shared" ref="T61:T82" si="1">$I61</f>
        <v>0</v>
      </c>
    </row>
    <row r="62" spans="1:20" x14ac:dyDescent="0.35">
      <c r="A62" s="172">
        <v>59</v>
      </c>
      <c r="B62" s="26">
        <v>44624</v>
      </c>
      <c r="C62" s="47" t="s">
        <v>4312</v>
      </c>
      <c r="D62" s="12">
        <v>45</v>
      </c>
      <c r="E62" s="47" t="s">
        <v>3805</v>
      </c>
      <c r="F62" s="47" t="s">
        <v>3805</v>
      </c>
      <c r="G62" s="10"/>
      <c r="H62" s="47" t="s">
        <v>4313</v>
      </c>
      <c r="I62" s="12"/>
      <c r="J62" s="10"/>
      <c r="K62" s="10"/>
      <c r="L62" s="12"/>
      <c r="M62" s="47" t="s">
        <v>4279</v>
      </c>
      <c r="N62" s="10">
        <v>0</v>
      </c>
      <c r="O62" s="10"/>
      <c r="P62" s="10"/>
      <c r="Q62" s="10"/>
      <c r="R62" s="38">
        <f>$N62</f>
        <v>0</v>
      </c>
      <c r="S62" s="10">
        <f t="shared" si="0"/>
        <v>45</v>
      </c>
      <c r="T62" s="10">
        <f t="shared" si="1"/>
        <v>0</v>
      </c>
    </row>
    <row r="63" spans="1:20" x14ac:dyDescent="0.35">
      <c r="A63" s="172">
        <v>60</v>
      </c>
      <c r="B63" s="26">
        <v>44625</v>
      </c>
      <c r="C63" s="47" t="s">
        <v>4279</v>
      </c>
      <c r="D63" s="12">
        <v>0</v>
      </c>
      <c r="E63" s="10"/>
      <c r="F63" s="10"/>
      <c r="G63" s="10"/>
      <c r="H63" s="47" t="s">
        <v>4314</v>
      </c>
      <c r="I63" s="12">
        <v>240</v>
      </c>
      <c r="J63" s="10" t="s">
        <v>4315</v>
      </c>
      <c r="K63" s="10"/>
      <c r="L63" s="12"/>
      <c r="M63" s="47" t="s">
        <v>4279</v>
      </c>
      <c r="N63" s="10">
        <v>0</v>
      </c>
      <c r="O63" s="10"/>
      <c r="P63" s="10"/>
      <c r="Q63" s="10"/>
      <c r="R63" s="38">
        <f t="shared" ref="R63:R82" si="2">$N63</f>
        <v>0</v>
      </c>
      <c r="S63" s="10">
        <f t="shared" si="0"/>
        <v>0</v>
      </c>
      <c r="T63" s="10">
        <f t="shared" si="1"/>
        <v>240</v>
      </c>
    </row>
    <row r="64" spans="1:20" x14ac:dyDescent="0.35">
      <c r="A64" s="172">
        <v>61</v>
      </c>
      <c r="B64" s="26">
        <v>44626</v>
      </c>
      <c r="C64" s="47" t="s">
        <v>4279</v>
      </c>
      <c r="D64" s="12"/>
      <c r="E64" s="10"/>
      <c r="F64" s="10"/>
      <c r="G64" s="10"/>
      <c r="H64" s="47" t="s">
        <v>4279</v>
      </c>
      <c r="I64" s="12">
        <v>0</v>
      </c>
      <c r="J64" s="10"/>
      <c r="K64" s="10"/>
      <c r="L64" s="12"/>
      <c r="M64" s="47" t="s">
        <v>4279</v>
      </c>
      <c r="N64" s="10">
        <v>0</v>
      </c>
      <c r="O64" s="10"/>
      <c r="P64" s="10"/>
      <c r="Q64" s="10"/>
      <c r="R64" s="38">
        <f t="shared" si="2"/>
        <v>0</v>
      </c>
      <c r="S64" s="10">
        <f t="shared" si="0"/>
        <v>0</v>
      </c>
      <c r="T64" s="10">
        <f t="shared" si="1"/>
        <v>0</v>
      </c>
    </row>
    <row r="65" spans="1:20" x14ac:dyDescent="0.35">
      <c r="A65" s="172">
        <v>62</v>
      </c>
      <c r="B65" s="26">
        <v>44627</v>
      </c>
      <c r="C65" s="47" t="s">
        <v>4279</v>
      </c>
      <c r="D65" s="12">
        <v>0</v>
      </c>
      <c r="E65" s="10"/>
      <c r="F65" s="10"/>
      <c r="G65" s="10"/>
      <c r="H65" s="47" t="s">
        <v>4279</v>
      </c>
      <c r="I65" s="12">
        <v>0</v>
      </c>
      <c r="J65" s="10"/>
      <c r="K65" s="10"/>
      <c r="L65" s="12"/>
      <c r="M65" s="47" t="s">
        <v>4279</v>
      </c>
      <c r="N65" s="10">
        <v>0</v>
      </c>
      <c r="O65" s="10"/>
      <c r="P65" s="10"/>
      <c r="Q65" s="10"/>
      <c r="R65" s="38">
        <f t="shared" si="2"/>
        <v>0</v>
      </c>
      <c r="S65" s="10">
        <f t="shared" si="0"/>
        <v>0</v>
      </c>
      <c r="T65" s="10">
        <f t="shared" si="1"/>
        <v>0</v>
      </c>
    </row>
    <row r="66" spans="1:20" x14ac:dyDescent="0.35">
      <c r="A66" s="172">
        <v>63</v>
      </c>
      <c r="B66" s="26">
        <v>44628</v>
      </c>
      <c r="C66" s="47" t="s">
        <v>4268</v>
      </c>
      <c r="D66" s="12"/>
      <c r="E66" s="10"/>
      <c r="F66" s="10"/>
      <c r="G66" s="10"/>
      <c r="H66" s="47" t="s">
        <v>4316</v>
      </c>
      <c r="I66" s="12"/>
      <c r="J66" s="10"/>
      <c r="K66" s="10"/>
      <c r="L66" s="12"/>
      <c r="M66" s="47" t="s">
        <v>4317</v>
      </c>
      <c r="N66" s="10"/>
      <c r="O66" s="10"/>
      <c r="P66" s="10"/>
      <c r="Q66" s="10"/>
      <c r="R66" s="38">
        <f t="shared" si="2"/>
        <v>0</v>
      </c>
      <c r="S66" s="10">
        <f t="shared" si="0"/>
        <v>0</v>
      </c>
      <c r="T66" s="10">
        <f t="shared" si="1"/>
        <v>0</v>
      </c>
    </row>
    <row r="67" spans="1:20" x14ac:dyDescent="0.35">
      <c r="A67" s="172">
        <v>64</v>
      </c>
      <c r="B67" s="26">
        <v>44629</v>
      </c>
      <c r="C67" s="47" t="s">
        <v>4268</v>
      </c>
      <c r="D67" s="12"/>
      <c r="E67" s="10"/>
      <c r="F67" s="10"/>
      <c r="G67" s="10"/>
      <c r="H67" s="47" t="s">
        <v>4316</v>
      </c>
      <c r="I67" s="12"/>
      <c r="J67" s="10"/>
      <c r="K67" s="10"/>
      <c r="L67" s="12"/>
      <c r="M67" s="47" t="s">
        <v>4279</v>
      </c>
      <c r="N67" s="10">
        <v>0</v>
      </c>
      <c r="O67" s="10"/>
      <c r="P67" s="10"/>
      <c r="Q67" s="10"/>
      <c r="R67" s="38">
        <f t="shared" si="2"/>
        <v>0</v>
      </c>
      <c r="S67" s="10">
        <f t="shared" si="0"/>
        <v>0</v>
      </c>
      <c r="T67" s="10">
        <f t="shared" si="1"/>
        <v>0</v>
      </c>
    </row>
    <row r="68" spans="1:20" x14ac:dyDescent="0.35">
      <c r="A68" s="172">
        <v>65</v>
      </c>
      <c r="B68" s="26">
        <v>44630</v>
      </c>
      <c r="C68" s="47" t="s">
        <v>4279</v>
      </c>
      <c r="D68" s="12">
        <v>0</v>
      </c>
      <c r="E68" s="10"/>
      <c r="F68" s="10"/>
      <c r="G68" s="10"/>
      <c r="H68" s="47" t="s">
        <v>4279</v>
      </c>
      <c r="I68" s="12">
        <v>0</v>
      </c>
      <c r="J68" s="10"/>
      <c r="K68" s="10"/>
      <c r="L68" s="12"/>
      <c r="M68" s="47" t="s">
        <v>4279</v>
      </c>
      <c r="N68" s="10">
        <v>0</v>
      </c>
      <c r="O68" s="10"/>
      <c r="P68" s="10"/>
      <c r="Q68" s="10"/>
      <c r="R68" s="38">
        <f t="shared" si="2"/>
        <v>0</v>
      </c>
      <c r="S68" s="10">
        <f t="shared" si="0"/>
        <v>0</v>
      </c>
      <c r="T68" s="10">
        <f t="shared" si="1"/>
        <v>0</v>
      </c>
    </row>
    <row r="69" spans="1:20" x14ac:dyDescent="0.35">
      <c r="A69" s="172">
        <v>66</v>
      </c>
      <c r="B69" s="26">
        <v>44631</v>
      </c>
      <c r="C69" s="44" t="s">
        <v>4318</v>
      </c>
      <c r="D69" s="12">
        <f>8*60</f>
        <v>480</v>
      </c>
      <c r="E69" s="47" t="s">
        <v>4277</v>
      </c>
      <c r="F69" s="47" t="s">
        <v>4278</v>
      </c>
      <c r="G69" s="12" t="s">
        <v>278</v>
      </c>
      <c r="H69" s="47" t="s">
        <v>4319</v>
      </c>
      <c r="I69" s="12">
        <v>0</v>
      </c>
      <c r="J69" s="10"/>
      <c r="K69" s="10"/>
      <c r="L69" s="12"/>
      <c r="M69" s="47" t="s">
        <v>4320</v>
      </c>
      <c r="N69" s="10">
        <v>90</v>
      </c>
      <c r="O69" s="10" t="s">
        <v>4277</v>
      </c>
      <c r="P69" s="10" t="s">
        <v>4273</v>
      </c>
      <c r="Q69" s="10" t="s">
        <v>278</v>
      </c>
      <c r="R69" s="38">
        <f t="shared" si="2"/>
        <v>90</v>
      </c>
      <c r="S69" s="10">
        <f t="shared" si="0"/>
        <v>480</v>
      </c>
      <c r="T69" s="10">
        <f t="shared" si="1"/>
        <v>0</v>
      </c>
    </row>
    <row r="70" spans="1:20" x14ac:dyDescent="0.35">
      <c r="A70" s="172">
        <v>67</v>
      </c>
      <c r="B70" s="26">
        <v>44632</v>
      </c>
      <c r="C70" s="44" t="s">
        <v>4321</v>
      </c>
      <c r="D70" s="12">
        <f>12*60</f>
        <v>720</v>
      </c>
      <c r="E70" s="47" t="s">
        <v>4292</v>
      </c>
      <c r="F70" s="47" t="s">
        <v>4278</v>
      </c>
      <c r="G70" s="12" t="s">
        <v>278</v>
      </c>
      <c r="H70" s="47" t="s">
        <v>4319</v>
      </c>
      <c r="I70" s="12"/>
      <c r="J70" s="10"/>
      <c r="K70" s="10"/>
      <c r="L70" s="12"/>
      <c r="M70" s="47" t="s">
        <v>4322</v>
      </c>
      <c r="N70" s="10">
        <v>240</v>
      </c>
      <c r="O70" s="10"/>
      <c r="P70" s="10"/>
      <c r="Q70" s="10"/>
      <c r="R70" s="38">
        <f t="shared" si="2"/>
        <v>240</v>
      </c>
      <c r="S70" s="30">
        <f t="shared" si="0"/>
        <v>720</v>
      </c>
      <c r="T70" s="30">
        <f t="shared" si="1"/>
        <v>0</v>
      </c>
    </row>
    <row r="71" spans="1:20" x14ac:dyDescent="0.35">
      <c r="A71" s="172">
        <v>68</v>
      </c>
      <c r="B71" s="26">
        <v>44633</v>
      </c>
      <c r="C71" s="47" t="s">
        <v>4321</v>
      </c>
      <c r="D71" s="12"/>
      <c r="E71" s="10"/>
      <c r="F71" s="10"/>
      <c r="G71" s="10"/>
      <c r="H71" s="47" t="s">
        <v>4319</v>
      </c>
      <c r="I71" s="12"/>
      <c r="J71" s="10"/>
      <c r="K71" s="10"/>
      <c r="L71" s="12"/>
      <c r="M71" s="47" t="s">
        <v>4323</v>
      </c>
      <c r="N71" s="10">
        <v>180</v>
      </c>
      <c r="O71" s="10"/>
      <c r="P71" s="10"/>
      <c r="Q71" s="10"/>
      <c r="R71" s="38">
        <f t="shared" si="2"/>
        <v>180</v>
      </c>
      <c r="S71" s="10">
        <f t="shared" si="0"/>
        <v>0</v>
      </c>
      <c r="T71" s="10">
        <f t="shared" si="1"/>
        <v>0</v>
      </c>
    </row>
    <row r="72" spans="1:20" x14ac:dyDescent="0.35">
      <c r="A72" s="172">
        <v>69</v>
      </c>
      <c r="B72" s="26">
        <v>44634</v>
      </c>
      <c r="C72" s="44" t="s">
        <v>4324</v>
      </c>
      <c r="D72" s="12">
        <f>10*60</f>
        <v>600</v>
      </c>
      <c r="E72" s="47" t="s">
        <v>4292</v>
      </c>
      <c r="F72" s="47" t="s">
        <v>4278</v>
      </c>
      <c r="G72" s="12" t="s">
        <v>278</v>
      </c>
      <c r="H72" s="47" t="s">
        <v>4319</v>
      </c>
      <c r="I72" s="12">
        <v>0</v>
      </c>
      <c r="J72" s="10"/>
      <c r="K72" s="10"/>
      <c r="L72" s="12"/>
      <c r="M72" s="47" t="s">
        <v>4325</v>
      </c>
      <c r="N72" s="10">
        <v>120</v>
      </c>
      <c r="O72" s="10"/>
      <c r="P72" s="10"/>
      <c r="Q72" s="10"/>
      <c r="R72" s="38">
        <f t="shared" si="2"/>
        <v>120</v>
      </c>
      <c r="S72" s="10">
        <f t="shared" si="0"/>
        <v>600</v>
      </c>
      <c r="T72" s="10">
        <f t="shared" si="1"/>
        <v>0</v>
      </c>
    </row>
    <row r="73" spans="1:20" x14ac:dyDescent="0.35">
      <c r="A73" s="172">
        <v>70</v>
      </c>
      <c r="B73" s="26">
        <v>44635</v>
      </c>
      <c r="C73" s="44" t="s">
        <v>4324</v>
      </c>
      <c r="D73" s="12">
        <v>200</v>
      </c>
      <c r="E73" s="47" t="s">
        <v>4292</v>
      </c>
      <c r="F73" s="47" t="s">
        <v>4278</v>
      </c>
      <c r="G73" s="12" t="s">
        <v>278</v>
      </c>
      <c r="H73" s="47" t="s">
        <v>4319</v>
      </c>
      <c r="I73" s="12"/>
      <c r="J73" s="10"/>
      <c r="K73" s="10"/>
      <c r="L73" s="12"/>
      <c r="M73" s="47" t="s">
        <v>4326</v>
      </c>
      <c r="N73" s="10">
        <v>120</v>
      </c>
      <c r="O73" s="10"/>
      <c r="P73" s="10"/>
      <c r="Q73" s="10"/>
      <c r="R73" s="38">
        <f t="shared" si="2"/>
        <v>120</v>
      </c>
      <c r="S73" s="10">
        <f t="shared" si="0"/>
        <v>200</v>
      </c>
      <c r="T73" s="10">
        <f t="shared" si="1"/>
        <v>0</v>
      </c>
    </row>
    <row r="74" spans="1:20" x14ac:dyDescent="0.35">
      <c r="A74" s="172">
        <v>71</v>
      </c>
      <c r="B74" s="26">
        <v>44635</v>
      </c>
      <c r="C74" s="44" t="s">
        <v>4327</v>
      </c>
      <c r="D74" s="12">
        <v>220</v>
      </c>
      <c r="E74" s="47" t="s">
        <v>4292</v>
      </c>
      <c r="F74" s="47" t="s">
        <v>4278</v>
      </c>
      <c r="G74" s="12" t="s">
        <v>278</v>
      </c>
      <c r="H74" s="47" t="s">
        <v>4319</v>
      </c>
      <c r="I74" s="12"/>
      <c r="J74" s="10"/>
      <c r="K74" s="10"/>
      <c r="L74" s="12"/>
      <c r="M74" s="47" t="s">
        <v>4326</v>
      </c>
      <c r="N74" s="10">
        <v>120</v>
      </c>
      <c r="O74" s="10"/>
      <c r="P74" s="10"/>
      <c r="Q74" s="10"/>
      <c r="R74" s="38">
        <f t="shared" si="2"/>
        <v>120</v>
      </c>
      <c r="S74" s="10">
        <f t="shared" si="0"/>
        <v>220</v>
      </c>
      <c r="T74" s="10">
        <f t="shared" si="1"/>
        <v>0</v>
      </c>
    </row>
    <row r="75" spans="1:20" x14ac:dyDescent="0.35">
      <c r="A75" s="172">
        <v>71</v>
      </c>
      <c r="B75" s="26">
        <v>44635</v>
      </c>
      <c r="C75" s="10"/>
      <c r="D75" s="12"/>
      <c r="E75" s="10"/>
      <c r="F75" s="10"/>
      <c r="G75" s="10"/>
      <c r="H75" s="47" t="s">
        <v>4319</v>
      </c>
      <c r="I75" s="12"/>
      <c r="J75" s="10"/>
      <c r="K75" s="10"/>
      <c r="L75" s="12"/>
      <c r="M75" s="47" t="s">
        <v>4328</v>
      </c>
      <c r="N75" s="10">
        <v>120</v>
      </c>
      <c r="O75" s="10"/>
      <c r="P75" s="10"/>
      <c r="Q75" s="10"/>
      <c r="R75" s="38">
        <f t="shared" si="2"/>
        <v>120</v>
      </c>
      <c r="S75" s="10">
        <f t="shared" si="0"/>
        <v>0</v>
      </c>
      <c r="T75" s="10">
        <f t="shared" si="1"/>
        <v>0</v>
      </c>
    </row>
    <row r="76" spans="1:20" x14ac:dyDescent="0.35">
      <c r="A76" s="172"/>
      <c r="B76" s="26">
        <v>44636</v>
      </c>
      <c r="C76" s="10"/>
      <c r="D76" s="12"/>
      <c r="E76" s="10"/>
      <c r="F76" s="10"/>
      <c r="G76" s="10"/>
      <c r="H76" s="10"/>
      <c r="I76" s="12"/>
      <c r="J76" s="10"/>
      <c r="K76" s="10"/>
      <c r="L76" s="12"/>
      <c r="M76" s="10"/>
      <c r="N76" s="10"/>
      <c r="O76" s="10"/>
      <c r="P76" s="10"/>
      <c r="Q76" s="10"/>
      <c r="R76">
        <f t="shared" si="2"/>
        <v>0</v>
      </c>
      <c r="S76" s="10">
        <f t="shared" si="0"/>
        <v>0</v>
      </c>
      <c r="T76" s="10">
        <f t="shared" si="1"/>
        <v>0</v>
      </c>
    </row>
    <row r="77" spans="1:20" x14ac:dyDescent="0.35">
      <c r="A77" s="172">
        <v>74</v>
      </c>
      <c r="B77" s="26">
        <v>44637</v>
      </c>
      <c r="C77" s="10"/>
      <c r="D77" s="12"/>
      <c r="E77" s="10"/>
      <c r="F77" s="10"/>
      <c r="G77" s="10"/>
      <c r="H77" s="10"/>
      <c r="I77" s="12"/>
      <c r="J77" s="10"/>
      <c r="K77" s="10"/>
      <c r="L77" s="12"/>
      <c r="M77" s="10"/>
      <c r="N77" s="10"/>
      <c r="O77" s="10"/>
      <c r="P77" s="10"/>
      <c r="Q77" s="10"/>
      <c r="R77">
        <f t="shared" si="2"/>
        <v>0</v>
      </c>
      <c r="S77" s="10">
        <f t="shared" si="0"/>
        <v>0</v>
      </c>
      <c r="T77" s="10">
        <f t="shared" si="1"/>
        <v>0</v>
      </c>
    </row>
    <row r="78" spans="1:20" x14ac:dyDescent="0.35">
      <c r="A78" s="172">
        <v>75</v>
      </c>
      <c r="B78" s="26">
        <v>44638</v>
      </c>
      <c r="C78" s="10"/>
      <c r="D78" s="12"/>
      <c r="E78" s="10"/>
      <c r="F78" s="10"/>
      <c r="G78" s="10"/>
      <c r="H78" s="10"/>
      <c r="I78" s="12"/>
      <c r="J78" s="10"/>
      <c r="K78" s="10"/>
      <c r="L78" s="12"/>
      <c r="M78" s="10"/>
      <c r="N78" s="10"/>
      <c r="O78" s="10"/>
      <c r="P78" s="10"/>
      <c r="Q78" s="10"/>
      <c r="R78">
        <f t="shared" si="2"/>
        <v>0</v>
      </c>
      <c r="S78" s="10">
        <f t="shared" si="0"/>
        <v>0</v>
      </c>
      <c r="T78" s="10">
        <f t="shared" si="1"/>
        <v>0</v>
      </c>
    </row>
    <row r="79" spans="1:20" x14ac:dyDescent="0.35">
      <c r="A79" s="172">
        <v>76</v>
      </c>
      <c r="B79" s="26">
        <v>44639</v>
      </c>
      <c r="C79" s="10"/>
      <c r="D79" s="12"/>
      <c r="E79" s="10"/>
      <c r="F79" s="10"/>
      <c r="G79" s="10"/>
      <c r="H79" s="10"/>
      <c r="I79" s="12"/>
      <c r="J79" s="10"/>
      <c r="K79" s="10"/>
      <c r="L79" s="12"/>
      <c r="M79" s="10"/>
      <c r="N79" s="10"/>
      <c r="O79" s="10"/>
      <c r="P79" s="10"/>
      <c r="Q79" s="10"/>
      <c r="R79">
        <f t="shared" si="2"/>
        <v>0</v>
      </c>
      <c r="S79" s="10">
        <f t="shared" si="0"/>
        <v>0</v>
      </c>
      <c r="T79" s="10">
        <f t="shared" si="1"/>
        <v>0</v>
      </c>
    </row>
    <row r="80" spans="1:20" x14ac:dyDescent="0.35">
      <c r="A80" s="172">
        <v>77</v>
      </c>
      <c r="B80" s="26">
        <v>44640</v>
      </c>
      <c r="C80" s="47" t="s">
        <v>4279</v>
      </c>
      <c r="D80" s="12">
        <v>0</v>
      </c>
      <c r="E80" s="10"/>
      <c r="F80" s="10"/>
      <c r="G80" s="10"/>
      <c r="H80" s="47" t="s">
        <v>4279</v>
      </c>
      <c r="I80" s="12">
        <v>0</v>
      </c>
      <c r="J80" s="10"/>
      <c r="K80" s="10"/>
      <c r="L80" s="12"/>
      <c r="M80" s="10" t="s">
        <v>4329</v>
      </c>
      <c r="N80" s="10">
        <v>120</v>
      </c>
      <c r="O80" s="10"/>
      <c r="P80" s="10"/>
      <c r="Q80" s="10"/>
      <c r="R80">
        <f t="shared" si="2"/>
        <v>120</v>
      </c>
      <c r="S80" s="10">
        <f t="shared" si="0"/>
        <v>0</v>
      </c>
      <c r="T80" s="10">
        <f t="shared" si="1"/>
        <v>0</v>
      </c>
    </row>
    <row r="81" spans="1:21" x14ac:dyDescent="0.35">
      <c r="A81" s="172">
        <v>78</v>
      </c>
      <c r="B81" s="29">
        <v>44641</v>
      </c>
      <c r="C81" s="105" t="s">
        <v>4330</v>
      </c>
      <c r="D81" s="12">
        <f>24*60</f>
        <v>1440</v>
      </c>
      <c r="E81" s="47" t="s">
        <v>4292</v>
      </c>
      <c r="F81" s="47" t="s">
        <v>4278</v>
      </c>
      <c r="G81" s="12" t="s">
        <v>278</v>
      </c>
      <c r="H81" s="12"/>
      <c r="I81" s="12"/>
      <c r="J81" s="12"/>
      <c r="K81" s="12"/>
      <c r="L81" s="12"/>
      <c r="M81" s="12" t="s">
        <v>4331</v>
      </c>
      <c r="N81" s="12">
        <f>6.3*60</f>
        <v>378</v>
      </c>
      <c r="O81" s="12" t="s">
        <v>4277</v>
      </c>
      <c r="P81" s="12"/>
      <c r="Q81" s="12"/>
      <c r="R81">
        <f t="shared" si="2"/>
        <v>378</v>
      </c>
      <c r="S81" s="10">
        <f t="shared" si="0"/>
        <v>1440</v>
      </c>
      <c r="T81" s="10">
        <f t="shared" si="1"/>
        <v>0</v>
      </c>
    </row>
    <row r="82" spans="1:21" x14ac:dyDescent="0.35">
      <c r="A82" s="172">
        <v>79</v>
      </c>
      <c r="B82" s="29">
        <v>44642</v>
      </c>
      <c r="C82" s="105" t="s">
        <v>4330</v>
      </c>
      <c r="D82" s="12">
        <f>24*60</f>
        <v>1440</v>
      </c>
      <c r="E82" s="47" t="s">
        <v>4292</v>
      </c>
      <c r="F82" s="47" t="s">
        <v>4278</v>
      </c>
      <c r="G82" s="12" t="s">
        <v>278</v>
      </c>
      <c r="H82" s="12" t="s">
        <v>4279</v>
      </c>
      <c r="I82" s="12">
        <v>0</v>
      </c>
      <c r="J82" s="12"/>
      <c r="K82" s="12"/>
      <c r="L82" s="12"/>
      <c r="M82" s="12" t="s">
        <v>4279</v>
      </c>
      <c r="N82" s="12">
        <v>0</v>
      </c>
      <c r="O82" s="12"/>
      <c r="P82" s="12"/>
      <c r="Q82" s="12"/>
      <c r="R82">
        <f t="shared" si="2"/>
        <v>0</v>
      </c>
      <c r="S82" s="10">
        <f t="shared" si="0"/>
        <v>1440</v>
      </c>
      <c r="T82" s="10">
        <f t="shared" si="1"/>
        <v>0</v>
      </c>
    </row>
    <row r="83" spans="1:21" ht="14.25" customHeight="1" x14ac:dyDescent="0.35">
      <c r="A83" s="172">
        <v>80</v>
      </c>
      <c r="B83" s="29">
        <v>44643</v>
      </c>
      <c r="C83" s="105" t="s">
        <v>4332</v>
      </c>
      <c r="D83" s="12">
        <f>24*60</f>
        <v>1440</v>
      </c>
      <c r="E83" s="47" t="s">
        <v>4292</v>
      </c>
      <c r="F83" s="47" t="s">
        <v>4278</v>
      </c>
      <c r="G83" s="12" t="s">
        <v>278</v>
      </c>
      <c r="H83" s="12" t="s">
        <v>4279</v>
      </c>
      <c r="I83" s="12"/>
      <c r="J83" s="12"/>
      <c r="K83" s="12"/>
      <c r="L83" s="12"/>
      <c r="M83" s="12" t="s">
        <v>4279</v>
      </c>
      <c r="N83" s="12">
        <v>0</v>
      </c>
      <c r="O83" s="12"/>
      <c r="P83" s="12"/>
      <c r="Q83" s="12"/>
      <c r="R83" s="28">
        <f>$N82</f>
        <v>0</v>
      </c>
      <c r="S83" s="10">
        <f t="shared" ref="S83:S99" si="3">$D83</f>
        <v>1440</v>
      </c>
      <c r="T83" s="10">
        <f t="shared" ref="T83:T99" si="4">$I83</f>
        <v>0</v>
      </c>
    </row>
    <row r="84" spans="1:21" ht="14.25" customHeight="1" x14ac:dyDescent="0.35">
      <c r="A84" s="172">
        <v>81</v>
      </c>
      <c r="B84" s="29">
        <v>44644</v>
      </c>
      <c r="C84" s="105" t="s">
        <v>4333</v>
      </c>
      <c r="D84" s="12">
        <v>1440</v>
      </c>
      <c r="E84" s="47" t="s">
        <v>4292</v>
      </c>
      <c r="F84" s="47" t="s">
        <v>4278</v>
      </c>
      <c r="G84" s="12" t="s">
        <v>278</v>
      </c>
      <c r="H84" s="12" t="s">
        <v>4279</v>
      </c>
      <c r="I84" s="12">
        <v>0</v>
      </c>
      <c r="J84" s="12"/>
      <c r="K84" s="12"/>
      <c r="L84" s="12"/>
      <c r="M84" s="12" t="s">
        <v>4279</v>
      </c>
      <c r="N84" s="12">
        <v>0</v>
      </c>
      <c r="O84" s="12"/>
      <c r="P84" s="12"/>
      <c r="Q84" s="12"/>
      <c r="R84" s="45" t="e">
        <f>#REF!</f>
        <v>#REF!</v>
      </c>
      <c r="S84" s="10">
        <f t="shared" si="3"/>
        <v>1440</v>
      </c>
      <c r="T84" s="10">
        <f t="shared" si="4"/>
        <v>0</v>
      </c>
      <c r="U84" s="12"/>
    </row>
    <row r="85" spans="1:21" ht="14.25" customHeight="1" x14ac:dyDescent="0.35">
      <c r="A85" s="172">
        <v>82</v>
      </c>
      <c r="B85" s="29">
        <v>44645</v>
      </c>
      <c r="C85" s="105" t="s">
        <v>4334</v>
      </c>
      <c r="D85" s="12">
        <v>1440</v>
      </c>
      <c r="E85" s="47" t="s">
        <v>4292</v>
      </c>
      <c r="F85" s="47" t="s">
        <v>4278</v>
      </c>
      <c r="G85" s="12" t="s">
        <v>278</v>
      </c>
      <c r="H85" s="12" t="s">
        <v>4335</v>
      </c>
      <c r="I85" s="12">
        <v>240</v>
      </c>
      <c r="J85" s="12" t="s">
        <v>4277</v>
      </c>
      <c r="K85" s="12" t="s">
        <v>4336</v>
      </c>
      <c r="L85" s="12"/>
      <c r="M85" s="12" t="s">
        <v>4279</v>
      </c>
      <c r="N85" s="12">
        <v>0</v>
      </c>
      <c r="O85" s="12"/>
      <c r="P85" s="12"/>
      <c r="Q85" s="12"/>
      <c r="R85" s="45" t="e">
        <f>#REF!</f>
        <v>#REF!</v>
      </c>
      <c r="S85" s="10">
        <f t="shared" si="3"/>
        <v>1440</v>
      </c>
      <c r="T85" s="10">
        <f t="shared" si="4"/>
        <v>240</v>
      </c>
      <c r="U85" s="12"/>
    </row>
    <row r="86" spans="1:21" ht="14.25" customHeight="1" x14ac:dyDescent="0.35">
      <c r="A86" s="172">
        <v>83</v>
      </c>
      <c r="B86" s="26">
        <v>44648</v>
      </c>
      <c r="C86" s="12" t="s">
        <v>4279</v>
      </c>
      <c r="D86" s="12">
        <v>0</v>
      </c>
      <c r="E86" s="12"/>
      <c r="F86" s="12"/>
      <c r="G86" s="12"/>
      <c r="H86" s="12" t="s">
        <v>4279</v>
      </c>
      <c r="I86" s="12">
        <v>0</v>
      </c>
      <c r="J86" s="12"/>
      <c r="K86" s="12"/>
      <c r="L86" s="12"/>
      <c r="M86" s="12" t="s">
        <v>4279</v>
      </c>
      <c r="N86" s="12">
        <v>0</v>
      </c>
      <c r="O86" s="12"/>
      <c r="P86" s="12"/>
      <c r="Q86" s="12"/>
      <c r="R86" s="45" t="e">
        <f>#REF!</f>
        <v>#REF!</v>
      </c>
      <c r="S86" s="10">
        <f t="shared" si="3"/>
        <v>0</v>
      </c>
      <c r="T86" s="10">
        <f t="shared" si="4"/>
        <v>0</v>
      </c>
      <c r="U86" s="12"/>
    </row>
    <row r="87" spans="1:21" ht="14.25" customHeight="1" x14ac:dyDescent="0.35">
      <c r="A87" s="174">
        <v>84</v>
      </c>
      <c r="B87" s="26">
        <v>44649</v>
      </c>
      <c r="C87" s="12" t="s">
        <v>4279</v>
      </c>
      <c r="D87" s="12">
        <v>0</v>
      </c>
      <c r="E87" s="12"/>
      <c r="F87" s="12"/>
      <c r="G87" s="12"/>
      <c r="H87" s="12" t="s">
        <v>4279</v>
      </c>
      <c r="I87" s="12">
        <v>0</v>
      </c>
      <c r="J87" s="12"/>
      <c r="K87" s="12"/>
      <c r="L87" s="12"/>
      <c r="M87" s="12" t="s">
        <v>4279</v>
      </c>
      <c r="N87" s="12">
        <v>0</v>
      </c>
      <c r="O87" s="12"/>
      <c r="P87" s="12"/>
      <c r="Q87" s="12"/>
      <c r="R87" s="45" t="e">
        <f>#REF!</f>
        <v>#REF!</v>
      </c>
      <c r="S87" s="10">
        <f t="shared" si="3"/>
        <v>0</v>
      </c>
      <c r="T87" s="10">
        <f t="shared" si="4"/>
        <v>0</v>
      </c>
      <c r="U87" s="12"/>
    </row>
    <row r="88" spans="1:21" ht="14.25" customHeight="1" x14ac:dyDescent="0.35">
      <c r="A88" s="174">
        <v>85</v>
      </c>
      <c r="B88" s="26">
        <v>44650</v>
      </c>
      <c r="C88" s="12" t="s">
        <v>4279</v>
      </c>
      <c r="D88" s="12">
        <v>0</v>
      </c>
      <c r="E88" s="12"/>
      <c r="F88" s="12"/>
      <c r="G88" s="12"/>
      <c r="H88" s="12" t="s">
        <v>4279</v>
      </c>
      <c r="I88" s="12">
        <v>0</v>
      </c>
      <c r="J88" s="12"/>
      <c r="K88" s="12"/>
      <c r="L88" s="12"/>
      <c r="M88" s="12" t="s">
        <v>4279</v>
      </c>
      <c r="N88" s="12">
        <v>0</v>
      </c>
      <c r="O88" s="12"/>
      <c r="P88" s="12"/>
      <c r="Q88" s="12"/>
      <c r="R88" s="45" t="e">
        <f>#REF!</f>
        <v>#REF!</v>
      </c>
      <c r="S88" s="10">
        <f t="shared" si="3"/>
        <v>0</v>
      </c>
      <c r="T88" s="10">
        <f t="shared" si="4"/>
        <v>0</v>
      </c>
    </row>
    <row r="89" spans="1:21" ht="14.25" customHeight="1" x14ac:dyDescent="0.35">
      <c r="A89" s="174">
        <v>86</v>
      </c>
      <c r="B89" s="26">
        <v>44651</v>
      </c>
      <c r="C89" s="12" t="s">
        <v>4279</v>
      </c>
      <c r="D89" s="12">
        <v>0</v>
      </c>
      <c r="E89" s="10"/>
      <c r="F89" s="10"/>
      <c r="G89" s="10"/>
      <c r="H89" s="12" t="s">
        <v>4279</v>
      </c>
      <c r="I89" s="12">
        <v>0</v>
      </c>
      <c r="J89" s="10"/>
      <c r="K89" s="10"/>
      <c r="L89" s="12"/>
      <c r="M89" s="12" t="s">
        <v>4279</v>
      </c>
      <c r="N89" s="12">
        <v>0</v>
      </c>
      <c r="O89" s="10"/>
      <c r="P89" s="10"/>
      <c r="Q89" s="10"/>
      <c r="R89" s="45" t="e">
        <f>#REF!</f>
        <v>#REF!</v>
      </c>
      <c r="S89" s="10">
        <f t="shared" si="3"/>
        <v>0</v>
      </c>
      <c r="T89" s="10">
        <f t="shared" si="4"/>
        <v>0</v>
      </c>
    </row>
    <row r="90" spans="1:21" ht="14.25" customHeight="1" x14ac:dyDescent="0.35">
      <c r="A90" s="174">
        <v>87</v>
      </c>
      <c r="B90" s="26">
        <v>44652</v>
      </c>
      <c r="C90" s="12" t="s">
        <v>4337</v>
      </c>
      <c r="D90" s="10"/>
      <c r="E90" s="10"/>
      <c r="F90" s="10"/>
      <c r="G90" s="10"/>
      <c r="H90" s="12" t="s">
        <v>4279</v>
      </c>
      <c r="I90" s="12">
        <v>0</v>
      </c>
      <c r="J90" s="10"/>
      <c r="K90" s="10"/>
      <c r="L90" s="12"/>
      <c r="M90" s="12" t="s">
        <v>4279</v>
      </c>
      <c r="N90" s="12">
        <v>0</v>
      </c>
      <c r="O90" s="10"/>
      <c r="P90" s="10"/>
      <c r="Q90" s="10"/>
      <c r="R90" s="45" t="e">
        <f>#REF!</f>
        <v>#REF!</v>
      </c>
      <c r="S90" s="10">
        <f t="shared" si="3"/>
        <v>0</v>
      </c>
      <c r="T90" s="10">
        <f t="shared" si="4"/>
        <v>0</v>
      </c>
    </row>
    <row r="91" spans="1:21" ht="14.25" customHeight="1" x14ac:dyDescent="0.35">
      <c r="A91" s="174">
        <v>88</v>
      </c>
      <c r="B91" s="26">
        <v>44653</v>
      </c>
      <c r="C91" s="105" t="s">
        <v>4338</v>
      </c>
      <c r="D91" s="12">
        <v>20</v>
      </c>
      <c r="E91" s="47" t="s">
        <v>4292</v>
      </c>
      <c r="F91" s="47" t="s">
        <v>4278</v>
      </c>
      <c r="G91" s="12" t="s">
        <v>278</v>
      </c>
      <c r="H91" s="12" t="s">
        <v>4279</v>
      </c>
      <c r="I91" s="12">
        <v>0</v>
      </c>
      <c r="J91" s="10"/>
      <c r="K91" s="10"/>
      <c r="L91" s="12"/>
      <c r="M91" s="12" t="s">
        <v>4339</v>
      </c>
      <c r="N91" s="12">
        <v>0</v>
      </c>
      <c r="O91" s="10"/>
      <c r="P91" s="10"/>
      <c r="Q91" s="10"/>
      <c r="R91" s="45" t="e">
        <f>#REF!</f>
        <v>#REF!</v>
      </c>
      <c r="S91" s="10">
        <f t="shared" si="3"/>
        <v>20</v>
      </c>
      <c r="T91" s="10">
        <f t="shared" si="4"/>
        <v>0</v>
      </c>
    </row>
    <row r="92" spans="1:21" ht="14.25" customHeight="1" x14ac:dyDescent="0.35">
      <c r="A92" s="174">
        <v>89</v>
      </c>
      <c r="B92" s="26">
        <v>44655</v>
      </c>
      <c r="C92" s="12" t="s">
        <v>4340</v>
      </c>
      <c r="D92" s="12" t="s">
        <v>4341</v>
      </c>
      <c r="E92" s="10"/>
      <c r="F92" s="10"/>
      <c r="G92" s="10"/>
      <c r="H92" s="12" t="s">
        <v>4279</v>
      </c>
      <c r="I92" s="12">
        <v>0</v>
      </c>
      <c r="J92" s="10"/>
      <c r="K92" s="10"/>
      <c r="L92" s="12"/>
      <c r="M92" s="12" t="s">
        <v>4342</v>
      </c>
      <c r="N92" s="12">
        <v>120</v>
      </c>
      <c r="O92" s="10" t="s">
        <v>4277</v>
      </c>
      <c r="P92" s="10" t="s">
        <v>4343</v>
      </c>
      <c r="Q92" s="10" t="s">
        <v>278</v>
      </c>
      <c r="R92" s="45">
        <f>N92</f>
        <v>120</v>
      </c>
      <c r="S92" s="10" t="str">
        <f t="shared" si="3"/>
        <v>need update</v>
      </c>
      <c r="T92" s="10">
        <f t="shared" si="4"/>
        <v>0</v>
      </c>
    </row>
    <row r="93" spans="1:21" ht="14.25" customHeight="1" x14ac:dyDescent="0.35">
      <c r="A93" s="174">
        <v>90</v>
      </c>
      <c r="B93" s="26">
        <v>44656</v>
      </c>
      <c r="C93" s="12" t="s">
        <v>4279</v>
      </c>
      <c r="D93" s="12">
        <v>0</v>
      </c>
      <c r="E93" s="10"/>
      <c r="F93" s="10"/>
      <c r="G93" s="10"/>
      <c r="H93" s="12" t="s">
        <v>4279</v>
      </c>
      <c r="I93" s="12">
        <v>0</v>
      </c>
      <c r="J93" s="10"/>
      <c r="K93" s="10"/>
      <c r="L93" s="12"/>
      <c r="M93" s="12" t="s">
        <v>4344</v>
      </c>
      <c r="N93" s="12">
        <v>240</v>
      </c>
      <c r="O93" s="10" t="s">
        <v>4277</v>
      </c>
      <c r="P93" s="10" t="s">
        <v>4273</v>
      </c>
      <c r="Q93" s="10" t="s">
        <v>278</v>
      </c>
      <c r="R93" s="45">
        <f t="shared" ref="R93:R99" si="5">N93</f>
        <v>240</v>
      </c>
      <c r="S93" s="10">
        <f t="shared" si="3"/>
        <v>0</v>
      </c>
      <c r="T93" s="10">
        <f t="shared" si="4"/>
        <v>0</v>
      </c>
    </row>
    <row r="94" spans="1:21" ht="14.25" customHeight="1" x14ac:dyDescent="0.35">
      <c r="A94" s="174">
        <v>91</v>
      </c>
      <c r="B94" s="26">
        <v>44657</v>
      </c>
      <c r="C94" s="105" t="s">
        <v>4345</v>
      </c>
      <c r="D94" s="12">
        <v>120</v>
      </c>
      <c r="E94" s="47" t="s">
        <v>4277</v>
      </c>
      <c r="F94" s="47" t="s">
        <v>4346</v>
      </c>
      <c r="G94" s="12" t="s">
        <v>278</v>
      </c>
      <c r="H94" s="12" t="s">
        <v>4279</v>
      </c>
      <c r="I94" s="12">
        <v>0</v>
      </c>
      <c r="J94" s="10"/>
      <c r="K94" s="10"/>
      <c r="L94" s="12"/>
      <c r="M94" s="12" t="s">
        <v>4347</v>
      </c>
      <c r="N94" s="10"/>
      <c r="O94" s="10" t="s">
        <v>4277</v>
      </c>
      <c r="P94" s="10" t="s">
        <v>4273</v>
      </c>
      <c r="Q94" s="10" t="s">
        <v>278</v>
      </c>
      <c r="R94" s="45">
        <f t="shared" si="5"/>
        <v>0</v>
      </c>
      <c r="S94" s="10">
        <f t="shared" si="3"/>
        <v>120</v>
      </c>
      <c r="T94" s="10">
        <f t="shared" si="4"/>
        <v>0</v>
      </c>
    </row>
    <row r="95" spans="1:21" ht="14.25" customHeight="1" x14ac:dyDescent="0.35">
      <c r="A95" s="174">
        <v>92</v>
      </c>
      <c r="B95" s="26">
        <v>44658</v>
      </c>
      <c r="C95" s="12" t="s">
        <v>4348</v>
      </c>
      <c r="D95" s="10"/>
      <c r="E95" s="10"/>
      <c r="F95" s="10"/>
      <c r="G95" s="10"/>
      <c r="H95" s="12" t="s">
        <v>4279</v>
      </c>
      <c r="I95" s="12">
        <v>0</v>
      </c>
      <c r="J95" s="10"/>
      <c r="K95" s="10"/>
      <c r="L95" s="12"/>
      <c r="M95" s="12" t="s">
        <v>4349</v>
      </c>
      <c r="N95" s="12">
        <v>320</v>
      </c>
      <c r="O95" s="10" t="s">
        <v>4277</v>
      </c>
      <c r="P95" s="10" t="s">
        <v>4273</v>
      </c>
      <c r="Q95" s="10" t="s">
        <v>278</v>
      </c>
      <c r="R95" s="73">
        <f t="shared" si="5"/>
        <v>320</v>
      </c>
      <c r="S95" s="10">
        <f t="shared" si="3"/>
        <v>0</v>
      </c>
      <c r="T95" s="10">
        <f t="shared" si="4"/>
        <v>0</v>
      </c>
    </row>
    <row r="96" spans="1:21" ht="14.25" customHeight="1" x14ac:dyDescent="0.35">
      <c r="A96" s="174">
        <v>93</v>
      </c>
      <c r="B96" s="26">
        <v>44659</v>
      </c>
      <c r="C96" s="12" t="s">
        <v>4348</v>
      </c>
      <c r="D96" s="10"/>
      <c r="E96" s="10" t="s">
        <v>4277</v>
      </c>
      <c r="F96" s="10" t="s">
        <v>4346</v>
      </c>
      <c r="G96" s="10" t="s">
        <v>4346</v>
      </c>
      <c r="H96" s="12" t="s">
        <v>4279</v>
      </c>
      <c r="I96" s="10"/>
      <c r="J96" s="10"/>
      <c r="K96" s="10"/>
      <c r="L96" s="12"/>
      <c r="M96" s="12" t="s">
        <v>4286</v>
      </c>
      <c r="N96" s="12">
        <v>0</v>
      </c>
      <c r="O96" s="10"/>
      <c r="P96" s="10"/>
      <c r="Q96" s="10"/>
      <c r="R96" s="45">
        <f t="shared" si="5"/>
        <v>0</v>
      </c>
      <c r="S96" s="10">
        <f t="shared" si="3"/>
        <v>0</v>
      </c>
      <c r="T96" s="10">
        <f t="shared" si="4"/>
        <v>0</v>
      </c>
    </row>
    <row r="97" spans="1:20" ht="14.25" customHeight="1" x14ac:dyDescent="0.35">
      <c r="A97" s="174">
        <v>94</v>
      </c>
      <c r="B97" s="26">
        <v>44660</v>
      </c>
      <c r="C97" s="12" t="s">
        <v>4279</v>
      </c>
      <c r="D97" s="10"/>
      <c r="E97" s="10"/>
      <c r="F97" s="10"/>
      <c r="G97" s="10"/>
      <c r="H97" s="12" t="s">
        <v>4279</v>
      </c>
      <c r="I97" s="10"/>
      <c r="J97" s="10"/>
      <c r="K97" s="10"/>
      <c r="L97" s="12"/>
      <c r="M97" s="12" t="s">
        <v>4279</v>
      </c>
      <c r="N97" s="10"/>
      <c r="O97" s="10"/>
      <c r="P97" s="10"/>
      <c r="Q97" s="10"/>
      <c r="R97" s="76">
        <f t="shared" si="5"/>
        <v>0</v>
      </c>
      <c r="S97" s="10">
        <f t="shared" si="3"/>
        <v>0</v>
      </c>
      <c r="T97" s="10">
        <f t="shared" si="4"/>
        <v>0</v>
      </c>
    </row>
    <row r="98" spans="1:20" ht="14.25" customHeight="1" x14ac:dyDescent="0.35">
      <c r="A98" s="174">
        <v>95</v>
      </c>
      <c r="B98" s="26">
        <v>44661</v>
      </c>
      <c r="C98" s="12" t="s">
        <v>4279</v>
      </c>
      <c r="D98" s="10"/>
      <c r="E98" s="10"/>
      <c r="F98" s="10"/>
      <c r="G98" s="10"/>
      <c r="H98" s="12" t="s">
        <v>4279</v>
      </c>
      <c r="I98" s="10"/>
      <c r="J98" s="10"/>
      <c r="K98" s="10"/>
      <c r="L98" s="12"/>
      <c r="M98" s="105" t="s">
        <v>4350</v>
      </c>
      <c r="N98" s="10"/>
      <c r="O98" s="10"/>
      <c r="P98" s="10"/>
      <c r="Q98" s="10"/>
      <c r="R98" s="45">
        <f t="shared" si="5"/>
        <v>0</v>
      </c>
      <c r="S98" s="10">
        <f t="shared" si="3"/>
        <v>0</v>
      </c>
      <c r="T98" s="10">
        <f t="shared" si="4"/>
        <v>0</v>
      </c>
    </row>
    <row r="99" spans="1:20" ht="14.25" customHeight="1" x14ac:dyDescent="0.35">
      <c r="A99" s="174">
        <v>96</v>
      </c>
      <c r="B99" s="26">
        <v>44662</v>
      </c>
      <c r="C99" s="12" t="s">
        <v>4279</v>
      </c>
      <c r="D99" s="10"/>
      <c r="E99" s="10"/>
      <c r="F99" s="10"/>
      <c r="G99" s="10"/>
      <c r="H99" s="12" t="s">
        <v>4279</v>
      </c>
      <c r="I99" s="10"/>
      <c r="J99" s="10"/>
      <c r="K99" s="10"/>
      <c r="L99" s="12"/>
      <c r="M99" s="12" t="s">
        <v>4351</v>
      </c>
      <c r="N99" s="10">
        <v>180</v>
      </c>
      <c r="O99" s="10" t="s">
        <v>4277</v>
      </c>
      <c r="P99" s="10" t="s">
        <v>4352</v>
      </c>
      <c r="Q99" s="10" t="s">
        <v>278</v>
      </c>
      <c r="R99" s="45">
        <f t="shared" si="5"/>
        <v>180</v>
      </c>
      <c r="S99" s="10">
        <f t="shared" si="3"/>
        <v>0</v>
      </c>
      <c r="T99" s="10">
        <f t="shared" si="4"/>
        <v>0</v>
      </c>
    </row>
    <row r="100" spans="1:20" x14ac:dyDescent="0.35">
      <c r="A100" s="174">
        <v>97</v>
      </c>
      <c r="B100" s="26">
        <v>44663</v>
      </c>
      <c r="C100" s="12" t="s">
        <v>4279</v>
      </c>
      <c r="D100" s="10"/>
      <c r="E100" s="10"/>
      <c r="F100" s="10"/>
      <c r="G100" s="10"/>
      <c r="H100" s="12" t="s">
        <v>4279</v>
      </c>
      <c r="I100" s="10"/>
      <c r="J100" s="10"/>
      <c r="K100" s="10"/>
      <c r="L100" s="12"/>
      <c r="M100" s="10" t="s">
        <v>4353</v>
      </c>
      <c r="N100" s="10"/>
      <c r="O100" s="10"/>
      <c r="P100" s="10"/>
      <c r="Q100" s="10"/>
      <c r="R100" s="45">
        <f t="shared" ref="R100:R163" si="6">N100</f>
        <v>0</v>
      </c>
      <c r="S100" s="10">
        <f t="shared" ref="S100:S160" si="7">$D100</f>
        <v>0</v>
      </c>
      <c r="T100" s="10">
        <f t="shared" ref="T100:T160" si="8">$I100</f>
        <v>0</v>
      </c>
    </row>
    <row r="101" spans="1:20" x14ac:dyDescent="0.35">
      <c r="A101" s="174">
        <v>98</v>
      </c>
      <c r="B101" s="26">
        <v>44664</v>
      </c>
      <c r="C101" s="105" t="s">
        <v>4354</v>
      </c>
      <c r="D101" s="47">
        <v>90</v>
      </c>
      <c r="E101" s="47" t="s">
        <v>4292</v>
      </c>
      <c r="F101" s="47" t="s">
        <v>4278</v>
      </c>
      <c r="G101" s="12" t="s">
        <v>278</v>
      </c>
      <c r="H101" s="12" t="s">
        <v>4279</v>
      </c>
      <c r="I101" s="10"/>
      <c r="J101" s="10"/>
      <c r="K101" s="10"/>
      <c r="L101" s="12"/>
      <c r="M101" s="12" t="s">
        <v>4279</v>
      </c>
      <c r="N101" s="10"/>
      <c r="O101" s="10"/>
      <c r="P101" s="10"/>
      <c r="Q101" s="10"/>
      <c r="R101" s="45">
        <f t="shared" si="6"/>
        <v>0</v>
      </c>
      <c r="S101" s="10">
        <f t="shared" si="7"/>
        <v>90</v>
      </c>
      <c r="T101" s="10">
        <f t="shared" si="8"/>
        <v>0</v>
      </c>
    </row>
    <row r="102" spans="1:20" x14ac:dyDescent="0.35">
      <c r="A102" s="174">
        <v>99</v>
      </c>
      <c r="B102" s="26">
        <v>44665</v>
      </c>
      <c r="C102" s="12" t="s">
        <v>4279</v>
      </c>
      <c r="D102" s="10"/>
      <c r="E102" s="10"/>
      <c r="F102" s="10"/>
      <c r="G102" s="10"/>
      <c r="H102" s="12" t="s">
        <v>4279</v>
      </c>
      <c r="I102" s="10"/>
      <c r="J102" s="10"/>
      <c r="K102" s="10"/>
      <c r="L102" s="12"/>
      <c r="M102" s="12" t="s">
        <v>4279</v>
      </c>
      <c r="N102" s="10">
        <v>0</v>
      </c>
      <c r="O102" s="10"/>
      <c r="P102" s="10"/>
      <c r="Q102" s="10"/>
      <c r="R102" s="45">
        <f t="shared" si="6"/>
        <v>0</v>
      </c>
      <c r="S102" s="10">
        <f t="shared" si="7"/>
        <v>0</v>
      </c>
      <c r="T102" s="10">
        <f t="shared" si="8"/>
        <v>0</v>
      </c>
    </row>
    <row r="103" spans="1:20" x14ac:dyDescent="0.35">
      <c r="A103" s="174">
        <v>100</v>
      </c>
      <c r="B103" s="26">
        <v>44666</v>
      </c>
      <c r="C103" s="12" t="s">
        <v>4279</v>
      </c>
      <c r="D103" s="10"/>
      <c r="E103" s="10"/>
      <c r="F103" s="10"/>
      <c r="G103" s="10"/>
      <c r="H103" s="12" t="s">
        <v>4279</v>
      </c>
      <c r="I103" s="10"/>
      <c r="J103" s="10"/>
      <c r="K103" s="10"/>
      <c r="L103" s="12"/>
      <c r="M103" s="12" t="s">
        <v>4355</v>
      </c>
      <c r="N103" s="10">
        <v>375</v>
      </c>
      <c r="O103" s="10" t="s">
        <v>4277</v>
      </c>
      <c r="P103" s="10" t="s">
        <v>4352</v>
      </c>
      <c r="Q103" s="10" t="s">
        <v>278</v>
      </c>
      <c r="R103" s="45">
        <f>N103</f>
        <v>375</v>
      </c>
      <c r="S103" s="10">
        <f t="shared" si="7"/>
        <v>0</v>
      </c>
      <c r="T103" s="10">
        <f t="shared" si="8"/>
        <v>0</v>
      </c>
    </row>
    <row r="104" spans="1:20" x14ac:dyDescent="0.35">
      <c r="A104" s="174">
        <v>101</v>
      </c>
      <c r="B104" s="26">
        <v>44667</v>
      </c>
      <c r="C104" s="105" t="s">
        <v>4356</v>
      </c>
      <c r="D104" s="47">
        <f>7*60</f>
        <v>420</v>
      </c>
      <c r="E104" s="47" t="s">
        <v>4277</v>
      </c>
      <c r="F104" s="47" t="s">
        <v>4278</v>
      </c>
      <c r="G104" s="12" t="s">
        <v>278</v>
      </c>
      <c r="H104" s="12"/>
      <c r="I104" s="10"/>
      <c r="J104" s="10"/>
      <c r="K104" s="10"/>
      <c r="L104" s="12"/>
      <c r="M104" s="12" t="s">
        <v>4357</v>
      </c>
      <c r="N104" s="10">
        <v>200</v>
      </c>
      <c r="O104" s="10" t="s">
        <v>4277</v>
      </c>
      <c r="P104" s="10"/>
      <c r="Q104" s="10"/>
      <c r="R104" s="45">
        <f t="shared" si="6"/>
        <v>200</v>
      </c>
      <c r="S104" s="10">
        <f t="shared" si="7"/>
        <v>420</v>
      </c>
      <c r="T104" s="10">
        <f t="shared" si="8"/>
        <v>0</v>
      </c>
    </row>
    <row r="105" spans="1:20" x14ac:dyDescent="0.35">
      <c r="A105" s="174">
        <v>102</v>
      </c>
      <c r="B105" s="26">
        <v>44668</v>
      </c>
      <c r="C105" s="12" t="s">
        <v>4279</v>
      </c>
      <c r="D105" s="10">
        <v>0</v>
      </c>
      <c r="E105" s="10"/>
      <c r="F105" s="10"/>
      <c r="G105" s="10"/>
      <c r="H105" s="10"/>
      <c r="I105" s="10"/>
      <c r="J105" s="10"/>
      <c r="K105" s="10"/>
      <c r="L105" s="12"/>
      <c r="M105" s="12" t="s">
        <v>4358</v>
      </c>
      <c r="N105" s="10">
        <v>90</v>
      </c>
      <c r="O105" s="10" t="s">
        <v>4277</v>
      </c>
      <c r="P105" s="10"/>
      <c r="Q105" s="10"/>
      <c r="R105" s="45">
        <f t="shared" si="6"/>
        <v>90</v>
      </c>
      <c r="S105" s="10">
        <f t="shared" si="7"/>
        <v>0</v>
      </c>
      <c r="T105" s="10">
        <f t="shared" si="8"/>
        <v>0</v>
      </c>
    </row>
    <row r="106" spans="1:20" x14ac:dyDescent="0.35">
      <c r="A106" s="174">
        <v>103</v>
      </c>
      <c r="B106" s="26">
        <v>44669</v>
      </c>
      <c r="C106" s="12" t="s">
        <v>4279</v>
      </c>
      <c r="D106" s="10"/>
      <c r="E106" s="10"/>
      <c r="F106" s="10"/>
      <c r="G106" s="10"/>
      <c r="H106" s="10"/>
      <c r="I106" s="10"/>
      <c r="J106" s="10"/>
      <c r="K106" s="10"/>
      <c r="L106" s="12"/>
      <c r="M106" s="12" t="s">
        <v>4359</v>
      </c>
      <c r="N106" s="10">
        <v>90</v>
      </c>
      <c r="O106" s="10" t="s">
        <v>4277</v>
      </c>
      <c r="P106" s="10"/>
      <c r="Q106" s="10"/>
      <c r="R106" s="45">
        <f t="shared" si="6"/>
        <v>90</v>
      </c>
      <c r="S106" s="10">
        <f t="shared" si="7"/>
        <v>0</v>
      </c>
      <c r="T106" s="10">
        <f t="shared" si="8"/>
        <v>0</v>
      </c>
    </row>
    <row r="107" spans="1:20" x14ac:dyDescent="0.35">
      <c r="A107" s="174">
        <v>104</v>
      </c>
      <c r="B107" s="26">
        <v>44669</v>
      </c>
      <c r="C107" s="12" t="s">
        <v>4279</v>
      </c>
      <c r="D107" s="10"/>
      <c r="E107" s="10"/>
      <c r="F107" s="10"/>
      <c r="G107" s="10"/>
      <c r="H107" s="10"/>
      <c r="I107" s="10"/>
      <c r="J107" s="10"/>
      <c r="K107" s="10"/>
      <c r="L107" s="12"/>
      <c r="M107" s="12" t="s">
        <v>4359</v>
      </c>
      <c r="N107" s="10">
        <v>90</v>
      </c>
      <c r="O107" s="10"/>
      <c r="P107" s="10"/>
      <c r="Q107" s="10"/>
      <c r="R107" s="45">
        <f t="shared" si="6"/>
        <v>90</v>
      </c>
      <c r="S107" s="10">
        <f t="shared" si="7"/>
        <v>0</v>
      </c>
      <c r="T107" s="10">
        <f t="shared" si="8"/>
        <v>0</v>
      </c>
    </row>
    <row r="108" spans="1:20" x14ac:dyDescent="0.35">
      <c r="A108" s="174">
        <v>105</v>
      </c>
      <c r="B108" s="26">
        <v>44670</v>
      </c>
      <c r="C108" s="12" t="s">
        <v>4279</v>
      </c>
      <c r="D108" s="10">
        <v>0</v>
      </c>
      <c r="E108" s="10"/>
      <c r="F108" s="10"/>
      <c r="G108" s="10"/>
      <c r="H108" s="10" t="s">
        <v>4360</v>
      </c>
      <c r="I108" s="10"/>
      <c r="J108" s="10"/>
      <c r="K108" s="10"/>
      <c r="L108" s="12"/>
      <c r="M108" s="10"/>
      <c r="N108" s="10"/>
      <c r="O108" s="10"/>
      <c r="P108" s="10"/>
      <c r="Q108" s="10"/>
      <c r="R108" s="45">
        <f t="shared" si="6"/>
        <v>0</v>
      </c>
      <c r="S108" s="10">
        <f t="shared" si="7"/>
        <v>0</v>
      </c>
      <c r="T108" s="10">
        <f t="shared" si="8"/>
        <v>0</v>
      </c>
    </row>
    <row r="109" spans="1:20" x14ac:dyDescent="0.35">
      <c r="A109" s="174">
        <v>106</v>
      </c>
      <c r="B109" s="26">
        <v>44671</v>
      </c>
      <c r="C109" s="105" t="s">
        <v>4361</v>
      </c>
      <c r="D109" s="47">
        <v>195</v>
      </c>
      <c r="E109" s="47" t="s">
        <v>4277</v>
      </c>
      <c r="F109" s="47" t="s">
        <v>4278</v>
      </c>
      <c r="G109" s="12" t="s">
        <v>278</v>
      </c>
      <c r="H109" s="10" t="s">
        <v>4295</v>
      </c>
      <c r="I109" s="10"/>
      <c r="J109" s="10"/>
      <c r="K109" s="10"/>
      <c r="L109" s="12"/>
      <c r="M109" s="12" t="s">
        <v>4362</v>
      </c>
      <c r="N109" s="10">
        <v>0</v>
      </c>
      <c r="O109" s="10"/>
      <c r="P109" s="10"/>
      <c r="Q109" s="10"/>
      <c r="R109" s="45">
        <f t="shared" si="6"/>
        <v>0</v>
      </c>
      <c r="S109" s="10">
        <f t="shared" si="7"/>
        <v>195</v>
      </c>
      <c r="T109" s="10">
        <f t="shared" si="8"/>
        <v>0</v>
      </c>
    </row>
    <row r="110" spans="1:20" x14ac:dyDescent="0.35">
      <c r="A110" s="174">
        <v>107</v>
      </c>
      <c r="B110" s="26">
        <v>44672</v>
      </c>
      <c r="C110" s="12" t="s">
        <v>4363</v>
      </c>
      <c r="D110" s="47">
        <v>15</v>
      </c>
      <c r="E110" s="47" t="s">
        <v>3805</v>
      </c>
      <c r="F110" s="47" t="s">
        <v>3805</v>
      </c>
      <c r="G110" s="10"/>
      <c r="H110" s="10" t="s">
        <v>4295</v>
      </c>
      <c r="I110" s="10">
        <v>0</v>
      </c>
      <c r="J110" s="10"/>
      <c r="K110" s="10"/>
      <c r="L110" s="12"/>
      <c r="M110" s="12" t="s">
        <v>4364</v>
      </c>
      <c r="N110" s="10">
        <v>480</v>
      </c>
      <c r="O110" s="10"/>
      <c r="P110" s="10"/>
      <c r="Q110" s="10"/>
      <c r="R110" s="45">
        <f t="shared" si="6"/>
        <v>480</v>
      </c>
      <c r="S110" s="10">
        <f t="shared" si="7"/>
        <v>15</v>
      </c>
      <c r="T110" s="10">
        <f t="shared" si="8"/>
        <v>0</v>
      </c>
    </row>
    <row r="111" spans="1:20" x14ac:dyDescent="0.35">
      <c r="A111" s="174">
        <v>108</v>
      </c>
      <c r="B111" s="26">
        <v>44673</v>
      </c>
      <c r="C111" s="12" t="s">
        <v>4365</v>
      </c>
      <c r="D111" s="47">
        <v>60</v>
      </c>
      <c r="E111" s="47" t="s">
        <v>3805</v>
      </c>
      <c r="F111" s="47" t="s">
        <v>3805</v>
      </c>
      <c r="G111" s="10"/>
      <c r="H111" s="10" t="s">
        <v>4360</v>
      </c>
      <c r="I111" s="10">
        <v>0</v>
      </c>
      <c r="J111" s="10"/>
      <c r="K111" s="10"/>
      <c r="L111" s="12"/>
      <c r="M111" s="12" t="s">
        <v>4359</v>
      </c>
      <c r="N111" s="10"/>
      <c r="O111" s="10"/>
      <c r="P111" s="10"/>
      <c r="Q111" s="10"/>
      <c r="R111" s="45">
        <f t="shared" si="6"/>
        <v>0</v>
      </c>
      <c r="S111" s="10">
        <f t="shared" si="7"/>
        <v>60</v>
      </c>
      <c r="T111" s="10">
        <f t="shared" si="8"/>
        <v>0</v>
      </c>
    </row>
    <row r="112" spans="1:20" x14ac:dyDescent="0.35">
      <c r="A112" s="174">
        <v>109</v>
      </c>
      <c r="B112" s="26">
        <v>44674</v>
      </c>
      <c r="C112" s="12" t="s">
        <v>4279</v>
      </c>
      <c r="D112" s="10"/>
      <c r="E112" s="10"/>
      <c r="F112" s="10"/>
      <c r="G112" s="10"/>
      <c r="H112" s="10" t="s">
        <v>4360</v>
      </c>
      <c r="I112" s="10">
        <v>0</v>
      </c>
      <c r="J112" s="10"/>
      <c r="K112" s="10"/>
      <c r="L112" s="12"/>
      <c r="M112" s="10"/>
      <c r="N112" s="10"/>
      <c r="O112" s="10"/>
      <c r="P112" s="10"/>
      <c r="Q112" s="10"/>
      <c r="R112" s="45">
        <f t="shared" si="6"/>
        <v>0</v>
      </c>
      <c r="S112" s="10">
        <f t="shared" si="7"/>
        <v>0</v>
      </c>
      <c r="T112" s="10">
        <f t="shared" si="8"/>
        <v>0</v>
      </c>
    </row>
    <row r="113" spans="1:20" x14ac:dyDescent="0.35">
      <c r="A113" s="174">
        <v>110</v>
      </c>
      <c r="B113" s="26">
        <v>44675</v>
      </c>
      <c r="C113" s="12" t="s">
        <v>4366</v>
      </c>
      <c r="D113" s="47">
        <v>60</v>
      </c>
      <c r="E113" s="47" t="s">
        <v>3805</v>
      </c>
      <c r="F113" s="47" t="s">
        <v>4367</v>
      </c>
      <c r="G113" s="10"/>
      <c r="H113" s="10"/>
      <c r="I113" s="10"/>
      <c r="J113" s="10"/>
      <c r="K113" s="10"/>
      <c r="L113" s="12"/>
      <c r="M113" s="105" t="s">
        <v>4368</v>
      </c>
      <c r="N113" s="10">
        <f>7*60</f>
        <v>420</v>
      </c>
      <c r="O113" s="10" t="s">
        <v>4277</v>
      </c>
      <c r="P113" s="10" t="s">
        <v>4273</v>
      </c>
      <c r="Q113" s="10" t="s">
        <v>278</v>
      </c>
      <c r="R113" s="45">
        <f t="shared" si="6"/>
        <v>420</v>
      </c>
      <c r="S113" s="10">
        <f t="shared" si="7"/>
        <v>60</v>
      </c>
      <c r="T113" s="10">
        <f t="shared" si="8"/>
        <v>0</v>
      </c>
    </row>
    <row r="114" spans="1:20" x14ac:dyDescent="0.35">
      <c r="A114" s="174">
        <v>111</v>
      </c>
      <c r="B114" s="26">
        <v>44676</v>
      </c>
      <c r="C114" s="12" t="s">
        <v>4279</v>
      </c>
      <c r="D114" s="10">
        <v>0</v>
      </c>
      <c r="E114" s="10"/>
      <c r="F114" s="10"/>
      <c r="G114" s="10"/>
      <c r="H114" s="12" t="s">
        <v>4279</v>
      </c>
      <c r="I114" s="10">
        <v>0</v>
      </c>
      <c r="J114" s="10"/>
      <c r="K114" s="10"/>
      <c r="L114" s="12"/>
      <c r="M114" s="12" t="s">
        <v>4279</v>
      </c>
      <c r="N114" s="10">
        <v>0</v>
      </c>
      <c r="O114" s="10"/>
      <c r="P114" s="10"/>
      <c r="Q114" s="10"/>
      <c r="R114" s="45">
        <f t="shared" si="6"/>
        <v>0</v>
      </c>
      <c r="S114" s="10">
        <f t="shared" si="7"/>
        <v>0</v>
      </c>
      <c r="T114" s="10">
        <f t="shared" si="8"/>
        <v>0</v>
      </c>
    </row>
    <row r="115" spans="1:20" x14ac:dyDescent="0.35">
      <c r="A115" s="174">
        <v>112</v>
      </c>
      <c r="B115" s="26">
        <v>44677</v>
      </c>
      <c r="C115" s="12" t="s">
        <v>4279</v>
      </c>
      <c r="D115" s="10">
        <v>0</v>
      </c>
      <c r="E115" s="10"/>
      <c r="F115" s="10"/>
      <c r="G115" s="10"/>
      <c r="H115" s="12" t="s">
        <v>4279</v>
      </c>
      <c r="I115" s="10">
        <v>0</v>
      </c>
      <c r="J115" s="10"/>
      <c r="K115" s="10"/>
      <c r="L115" s="12"/>
      <c r="M115" s="12" t="s">
        <v>4279</v>
      </c>
      <c r="N115" s="10">
        <v>0</v>
      </c>
      <c r="O115" s="10"/>
      <c r="P115" s="10"/>
      <c r="Q115" s="10"/>
      <c r="R115" s="45">
        <f t="shared" si="6"/>
        <v>0</v>
      </c>
      <c r="S115" s="36">
        <f t="shared" si="7"/>
        <v>0</v>
      </c>
      <c r="T115" s="10">
        <f t="shared" si="8"/>
        <v>0</v>
      </c>
    </row>
    <row r="116" spans="1:20" x14ac:dyDescent="0.35">
      <c r="A116" s="174">
        <v>113</v>
      </c>
      <c r="B116" s="26">
        <v>44678</v>
      </c>
      <c r="C116" s="12" t="s">
        <v>4332</v>
      </c>
      <c r="D116" s="10"/>
      <c r="E116" s="10"/>
      <c r="F116" s="10"/>
      <c r="G116" s="10"/>
      <c r="H116" s="10" t="s">
        <v>4369</v>
      </c>
      <c r="I116" s="10"/>
      <c r="J116" s="10"/>
      <c r="K116" s="10"/>
      <c r="L116" s="12"/>
      <c r="M116" s="12" t="s">
        <v>4370</v>
      </c>
      <c r="N116" s="10">
        <v>0</v>
      </c>
      <c r="O116" s="10"/>
      <c r="P116" s="10"/>
      <c r="Q116" s="10"/>
      <c r="R116" s="45">
        <f t="shared" si="6"/>
        <v>0</v>
      </c>
      <c r="S116" s="36">
        <f t="shared" si="7"/>
        <v>0</v>
      </c>
      <c r="T116" s="10">
        <f t="shared" si="8"/>
        <v>0</v>
      </c>
    </row>
    <row r="117" spans="1:20" x14ac:dyDescent="0.35">
      <c r="A117" s="174">
        <v>114</v>
      </c>
      <c r="B117" s="26">
        <v>44679</v>
      </c>
      <c r="C117" s="12" t="s">
        <v>4279</v>
      </c>
      <c r="D117" s="10"/>
      <c r="E117" s="10"/>
      <c r="F117" s="10"/>
      <c r="G117" s="10"/>
      <c r="H117" s="10" t="s">
        <v>4279</v>
      </c>
      <c r="I117" s="10"/>
      <c r="J117" s="10"/>
      <c r="K117" s="10"/>
      <c r="L117" s="12"/>
      <c r="M117" s="12" t="s">
        <v>4279</v>
      </c>
      <c r="N117" s="10"/>
      <c r="O117" s="10"/>
      <c r="P117" s="10"/>
      <c r="Q117" s="10"/>
      <c r="R117" s="45">
        <f t="shared" si="6"/>
        <v>0</v>
      </c>
      <c r="S117" s="36">
        <f t="shared" si="7"/>
        <v>0</v>
      </c>
      <c r="T117" s="10">
        <f t="shared" si="8"/>
        <v>0</v>
      </c>
    </row>
    <row r="118" spans="1:20" x14ac:dyDescent="0.35">
      <c r="A118" s="174">
        <v>115</v>
      </c>
      <c r="B118" s="26">
        <v>44680</v>
      </c>
      <c r="C118" s="12" t="s">
        <v>4371</v>
      </c>
      <c r="D118" s="47">
        <f>60*2</f>
        <v>120</v>
      </c>
      <c r="E118" s="47" t="s">
        <v>3805</v>
      </c>
      <c r="F118" s="47" t="s">
        <v>4367</v>
      </c>
      <c r="G118" s="10"/>
      <c r="H118" s="10" t="s">
        <v>4279</v>
      </c>
      <c r="I118" s="10">
        <v>0</v>
      </c>
      <c r="J118" s="10"/>
      <c r="K118" s="10"/>
      <c r="L118" s="12"/>
      <c r="M118" s="12" t="s">
        <v>4372</v>
      </c>
      <c r="N118" s="10"/>
      <c r="O118" s="10" t="s">
        <v>4277</v>
      </c>
      <c r="P118" s="10" t="s">
        <v>4273</v>
      </c>
      <c r="Q118" s="10" t="s">
        <v>4373</v>
      </c>
      <c r="R118" s="45">
        <f t="shared" si="6"/>
        <v>0</v>
      </c>
      <c r="S118" s="36">
        <f t="shared" si="7"/>
        <v>120</v>
      </c>
      <c r="T118" s="10">
        <f>$I118</f>
        <v>0</v>
      </c>
    </row>
    <row r="119" spans="1:20" x14ac:dyDescent="0.35">
      <c r="A119" s="174">
        <v>116</v>
      </c>
      <c r="B119" s="26">
        <v>44681</v>
      </c>
      <c r="C119" s="12" t="s">
        <v>4279</v>
      </c>
      <c r="D119" s="10">
        <v>0</v>
      </c>
      <c r="E119" s="10"/>
      <c r="F119" s="10"/>
      <c r="G119" s="10"/>
      <c r="H119" s="12" t="s">
        <v>4279</v>
      </c>
      <c r="I119" s="10">
        <v>0</v>
      </c>
      <c r="J119" s="10"/>
      <c r="K119" s="10"/>
      <c r="L119" s="12"/>
      <c r="M119" s="105" t="s">
        <v>4374</v>
      </c>
      <c r="N119" s="10">
        <f>2*60</f>
        <v>120</v>
      </c>
      <c r="O119" s="10" t="s">
        <v>4277</v>
      </c>
      <c r="P119" s="10" t="s">
        <v>4273</v>
      </c>
      <c r="Q119" s="10" t="s">
        <v>278</v>
      </c>
      <c r="R119" s="166">
        <f t="shared" si="6"/>
        <v>120</v>
      </c>
      <c r="S119" s="36">
        <f t="shared" si="7"/>
        <v>0</v>
      </c>
      <c r="T119" s="10">
        <f t="shared" si="8"/>
        <v>0</v>
      </c>
    </row>
    <row r="120" spans="1:20" x14ac:dyDescent="0.35">
      <c r="A120" s="174">
        <v>117</v>
      </c>
      <c r="B120" s="26">
        <v>44682</v>
      </c>
      <c r="C120" s="12" t="s">
        <v>4279</v>
      </c>
      <c r="D120" s="10">
        <v>0</v>
      </c>
      <c r="E120" s="10"/>
      <c r="F120" s="10"/>
      <c r="G120" s="10"/>
      <c r="H120" s="12" t="s">
        <v>4279</v>
      </c>
      <c r="I120" s="10">
        <v>0</v>
      </c>
      <c r="J120" s="10"/>
      <c r="K120" s="10"/>
      <c r="L120" s="12"/>
      <c r="M120" s="12" t="s">
        <v>4279</v>
      </c>
      <c r="N120" s="10">
        <v>0</v>
      </c>
      <c r="O120" s="10"/>
      <c r="P120" s="10"/>
      <c r="Q120" s="10"/>
      <c r="R120" s="166">
        <f t="shared" si="6"/>
        <v>0</v>
      </c>
      <c r="S120" s="36">
        <f t="shared" si="7"/>
        <v>0</v>
      </c>
      <c r="T120" s="10">
        <f t="shared" si="8"/>
        <v>0</v>
      </c>
    </row>
    <row r="121" spans="1:20" x14ac:dyDescent="0.35">
      <c r="A121" s="174">
        <v>118</v>
      </c>
      <c r="B121" s="26">
        <v>44683</v>
      </c>
      <c r="C121" s="12" t="s">
        <v>4279</v>
      </c>
      <c r="D121" s="10"/>
      <c r="E121" s="10"/>
      <c r="F121" s="10"/>
      <c r="G121" s="10"/>
      <c r="H121" s="12" t="s">
        <v>4279</v>
      </c>
      <c r="I121" s="10"/>
      <c r="J121" s="10"/>
      <c r="K121" s="10"/>
      <c r="L121" s="12"/>
      <c r="M121" s="12" t="s">
        <v>4279</v>
      </c>
      <c r="N121" s="10"/>
      <c r="O121" s="10"/>
      <c r="P121" s="10"/>
      <c r="Q121" s="10"/>
      <c r="R121" s="166">
        <f t="shared" si="6"/>
        <v>0</v>
      </c>
      <c r="S121" s="36">
        <f t="shared" si="7"/>
        <v>0</v>
      </c>
      <c r="T121" s="10">
        <f t="shared" si="8"/>
        <v>0</v>
      </c>
    </row>
    <row r="122" spans="1:20" x14ac:dyDescent="0.35">
      <c r="A122" s="174">
        <v>119</v>
      </c>
      <c r="B122" s="26">
        <v>44684</v>
      </c>
      <c r="C122" s="12" t="s">
        <v>4279</v>
      </c>
      <c r="D122" s="10"/>
      <c r="E122" s="10"/>
      <c r="F122" s="10"/>
      <c r="G122" s="10"/>
      <c r="H122" s="12" t="s">
        <v>4279</v>
      </c>
      <c r="I122" s="10"/>
      <c r="J122" s="10"/>
      <c r="K122" s="10"/>
      <c r="L122" s="12"/>
      <c r="M122" s="12" t="s">
        <v>4279</v>
      </c>
      <c r="N122" s="10"/>
      <c r="O122" s="10"/>
      <c r="P122" s="10"/>
      <c r="Q122" s="10"/>
      <c r="R122" s="166">
        <f t="shared" si="6"/>
        <v>0</v>
      </c>
      <c r="S122" s="36">
        <f t="shared" si="7"/>
        <v>0</v>
      </c>
      <c r="T122" s="10">
        <f t="shared" si="8"/>
        <v>0</v>
      </c>
    </row>
    <row r="123" spans="1:20" x14ac:dyDescent="0.35">
      <c r="A123" s="174">
        <v>120</v>
      </c>
      <c r="B123" s="26">
        <v>44685</v>
      </c>
      <c r="C123" s="12" t="s">
        <v>4279</v>
      </c>
      <c r="D123" s="10"/>
      <c r="E123" s="10"/>
      <c r="F123" s="10"/>
      <c r="G123" s="10"/>
      <c r="H123" s="12" t="s">
        <v>4279</v>
      </c>
      <c r="I123" s="10"/>
      <c r="J123" s="10"/>
      <c r="K123" s="10"/>
      <c r="L123" s="12"/>
      <c r="M123" s="12" t="s">
        <v>4279</v>
      </c>
      <c r="N123" s="10"/>
      <c r="O123" s="10"/>
      <c r="P123" s="10"/>
      <c r="Q123" s="10"/>
      <c r="R123" s="166">
        <f t="shared" si="6"/>
        <v>0</v>
      </c>
      <c r="S123" s="36">
        <f t="shared" si="7"/>
        <v>0</v>
      </c>
      <c r="T123" s="10">
        <f t="shared" si="8"/>
        <v>0</v>
      </c>
    </row>
    <row r="124" spans="1:20" x14ac:dyDescent="0.35">
      <c r="A124" s="174">
        <v>121</v>
      </c>
      <c r="B124" s="26">
        <v>44686</v>
      </c>
      <c r="C124" s="12" t="s">
        <v>4279</v>
      </c>
      <c r="D124" s="10"/>
      <c r="E124" s="10"/>
      <c r="F124" s="10"/>
      <c r="G124" s="10"/>
      <c r="H124" s="12" t="s">
        <v>4279</v>
      </c>
      <c r="I124" s="10"/>
      <c r="J124" s="10"/>
      <c r="K124" s="10"/>
      <c r="L124" s="12"/>
      <c r="M124" s="12" t="s">
        <v>4279</v>
      </c>
      <c r="N124" s="10"/>
      <c r="O124" s="10"/>
      <c r="P124" s="10"/>
      <c r="Q124" s="10"/>
      <c r="R124" s="166">
        <f t="shared" si="6"/>
        <v>0</v>
      </c>
      <c r="S124" s="36">
        <f t="shared" si="7"/>
        <v>0</v>
      </c>
      <c r="T124" s="10">
        <f t="shared" si="8"/>
        <v>0</v>
      </c>
    </row>
    <row r="125" spans="1:20" x14ac:dyDescent="0.35">
      <c r="A125" s="174">
        <v>122</v>
      </c>
      <c r="B125" s="26">
        <v>44687</v>
      </c>
      <c r="C125" s="105" t="s">
        <v>4375</v>
      </c>
      <c r="D125" s="47">
        <v>60</v>
      </c>
      <c r="E125" s="47" t="s">
        <v>4277</v>
      </c>
      <c r="F125" s="47" t="s">
        <v>153</v>
      </c>
      <c r="G125" s="12" t="s">
        <v>278</v>
      </c>
      <c r="H125" s="12" t="s">
        <v>4279</v>
      </c>
      <c r="I125" s="10"/>
      <c r="J125" s="10"/>
      <c r="K125" s="10"/>
      <c r="L125" s="12"/>
      <c r="M125" s="12" t="s">
        <v>4279</v>
      </c>
      <c r="N125" s="10">
        <v>0</v>
      </c>
      <c r="O125" s="10"/>
      <c r="P125" s="10"/>
      <c r="Q125" s="10"/>
      <c r="R125" s="166">
        <f t="shared" si="6"/>
        <v>0</v>
      </c>
      <c r="S125" s="36">
        <f t="shared" si="7"/>
        <v>60</v>
      </c>
      <c r="T125" s="10">
        <f t="shared" si="8"/>
        <v>0</v>
      </c>
    </row>
    <row r="126" spans="1:20" x14ac:dyDescent="0.35">
      <c r="A126" s="174">
        <v>123</v>
      </c>
      <c r="B126" s="26">
        <v>44688</v>
      </c>
      <c r="C126" s="12" t="s">
        <v>4376</v>
      </c>
      <c r="D126" s="10"/>
      <c r="E126" s="10"/>
      <c r="F126" s="10"/>
      <c r="G126" s="10"/>
      <c r="H126" s="12" t="s">
        <v>4279</v>
      </c>
      <c r="I126" s="10"/>
      <c r="J126" s="10"/>
      <c r="K126" s="10"/>
      <c r="L126" s="12"/>
      <c r="M126" s="12" t="s">
        <v>4279</v>
      </c>
      <c r="N126" s="10"/>
      <c r="O126" s="10"/>
      <c r="P126" s="10"/>
      <c r="Q126" s="10"/>
      <c r="R126" s="166">
        <f t="shared" si="6"/>
        <v>0</v>
      </c>
      <c r="S126" s="36">
        <f t="shared" si="7"/>
        <v>0</v>
      </c>
      <c r="T126" s="10">
        <f t="shared" si="8"/>
        <v>0</v>
      </c>
    </row>
    <row r="127" spans="1:20" x14ac:dyDescent="0.35">
      <c r="A127" s="174">
        <v>124</v>
      </c>
      <c r="B127" s="26">
        <v>44689</v>
      </c>
      <c r="C127" s="12" t="s">
        <v>4376</v>
      </c>
      <c r="D127" s="10"/>
      <c r="E127" s="10"/>
      <c r="F127" s="10"/>
      <c r="G127" s="10"/>
      <c r="H127" s="12" t="s">
        <v>4279</v>
      </c>
      <c r="I127" s="10"/>
      <c r="J127" s="10"/>
      <c r="K127" s="10"/>
      <c r="L127" s="12"/>
      <c r="M127" s="12" t="s">
        <v>4377</v>
      </c>
      <c r="N127" s="10">
        <f>12*60</f>
        <v>720</v>
      </c>
      <c r="O127" s="10" t="s">
        <v>4277</v>
      </c>
      <c r="P127" s="10" t="s">
        <v>4273</v>
      </c>
      <c r="Q127" s="10" t="s">
        <v>278</v>
      </c>
      <c r="R127" s="166">
        <f t="shared" si="6"/>
        <v>720</v>
      </c>
      <c r="S127" s="36">
        <f t="shared" si="7"/>
        <v>0</v>
      </c>
      <c r="T127" s="10">
        <f t="shared" si="8"/>
        <v>0</v>
      </c>
    </row>
    <row r="128" spans="1:20" x14ac:dyDescent="0.35">
      <c r="A128" s="174">
        <v>125</v>
      </c>
      <c r="B128" s="26">
        <v>44690</v>
      </c>
      <c r="C128" s="12" t="s">
        <v>4376</v>
      </c>
      <c r="D128" s="10"/>
      <c r="E128" s="10"/>
      <c r="F128" s="10"/>
      <c r="G128" s="10"/>
      <c r="H128" s="12" t="s">
        <v>4279</v>
      </c>
      <c r="I128" s="10"/>
      <c r="J128" s="10"/>
      <c r="K128" s="10"/>
      <c r="L128" s="12"/>
      <c r="M128" s="12" t="s">
        <v>4377</v>
      </c>
      <c r="N128" s="10">
        <f>6*60</f>
        <v>360</v>
      </c>
      <c r="O128" s="10" t="s">
        <v>4277</v>
      </c>
      <c r="P128" s="10" t="s">
        <v>4273</v>
      </c>
      <c r="Q128" s="10" t="s">
        <v>278</v>
      </c>
      <c r="R128" s="166">
        <f t="shared" si="6"/>
        <v>360</v>
      </c>
      <c r="S128" s="36">
        <f t="shared" si="7"/>
        <v>0</v>
      </c>
      <c r="T128" s="10">
        <f t="shared" si="8"/>
        <v>0</v>
      </c>
    </row>
    <row r="129" spans="1:20" x14ac:dyDescent="0.35">
      <c r="A129" s="174">
        <v>126</v>
      </c>
      <c r="B129" s="26">
        <v>44691</v>
      </c>
      <c r="C129" s="12" t="s">
        <v>4378</v>
      </c>
      <c r="D129" s="47">
        <v>60</v>
      </c>
      <c r="E129" s="47" t="s">
        <v>3805</v>
      </c>
      <c r="F129" s="47" t="s">
        <v>3805</v>
      </c>
      <c r="G129" s="10"/>
      <c r="H129" s="12" t="s">
        <v>4279</v>
      </c>
      <c r="I129" s="10">
        <v>0</v>
      </c>
      <c r="J129" s="10"/>
      <c r="K129" s="10"/>
      <c r="L129" s="12"/>
      <c r="M129" s="12" t="s">
        <v>4279</v>
      </c>
      <c r="N129" s="10"/>
      <c r="O129" s="10"/>
      <c r="P129" s="10"/>
      <c r="Q129" s="10"/>
      <c r="R129" s="166">
        <f t="shared" si="6"/>
        <v>0</v>
      </c>
      <c r="S129" s="36">
        <f t="shared" si="7"/>
        <v>60</v>
      </c>
      <c r="T129" s="10">
        <f t="shared" si="8"/>
        <v>0</v>
      </c>
    </row>
    <row r="130" spans="1:20" x14ac:dyDescent="0.35">
      <c r="A130" s="174">
        <v>127</v>
      </c>
      <c r="B130" s="26">
        <v>44692</v>
      </c>
      <c r="C130" s="12" t="s">
        <v>4379</v>
      </c>
      <c r="D130" s="10"/>
      <c r="E130" s="10"/>
      <c r="F130" s="10"/>
      <c r="G130" s="10"/>
      <c r="H130" s="12" t="s">
        <v>4380</v>
      </c>
      <c r="I130" s="10">
        <f>60</f>
        <v>60</v>
      </c>
      <c r="J130" s="10" t="s">
        <v>4277</v>
      </c>
      <c r="K130" s="10" t="s">
        <v>4381</v>
      </c>
      <c r="L130" s="12" t="s">
        <v>278</v>
      </c>
      <c r="M130" s="12" t="s">
        <v>4279</v>
      </c>
      <c r="N130" s="10"/>
      <c r="O130" s="10"/>
      <c r="P130" s="10"/>
      <c r="Q130" s="10"/>
      <c r="R130" s="166">
        <f t="shared" si="6"/>
        <v>0</v>
      </c>
      <c r="S130" s="36">
        <f t="shared" si="7"/>
        <v>0</v>
      </c>
      <c r="T130" s="10">
        <f t="shared" si="8"/>
        <v>60</v>
      </c>
    </row>
    <row r="131" spans="1:20" x14ac:dyDescent="0.35">
      <c r="A131" s="174">
        <v>128</v>
      </c>
      <c r="B131" s="26">
        <v>44693</v>
      </c>
      <c r="C131" s="12" t="s">
        <v>4379</v>
      </c>
      <c r="D131" s="10"/>
      <c r="E131" s="10"/>
      <c r="F131" s="10"/>
      <c r="G131" s="10"/>
      <c r="H131" s="12" t="s">
        <v>4279</v>
      </c>
      <c r="I131" s="10"/>
      <c r="J131" s="10"/>
      <c r="K131" s="10"/>
      <c r="L131" s="12"/>
      <c r="M131" s="12" t="s">
        <v>4279</v>
      </c>
      <c r="N131" s="10"/>
      <c r="O131" s="10"/>
      <c r="P131" s="10"/>
      <c r="Q131" s="10"/>
      <c r="R131" s="166">
        <f t="shared" si="6"/>
        <v>0</v>
      </c>
      <c r="S131" s="36">
        <f t="shared" si="7"/>
        <v>0</v>
      </c>
      <c r="T131" s="10">
        <f t="shared" si="8"/>
        <v>0</v>
      </c>
    </row>
    <row r="132" spans="1:20" x14ac:dyDescent="0.35">
      <c r="A132" s="174">
        <v>129</v>
      </c>
      <c r="B132" s="26">
        <v>44694</v>
      </c>
      <c r="C132" s="12" t="s">
        <v>3243</v>
      </c>
      <c r="D132" s="10"/>
      <c r="E132" s="10"/>
      <c r="F132" s="10"/>
      <c r="G132" s="10"/>
      <c r="H132" s="12" t="s">
        <v>4279</v>
      </c>
      <c r="I132" s="10"/>
      <c r="J132" s="10"/>
      <c r="K132" s="10"/>
      <c r="L132" s="12"/>
      <c r="M132" s="12" t="s">
        <v>4279</v>
      </c>
      <c r="N132" s="10"/>
      <c r="O132" s="10"/>
      <c r="P132" s="10"/>
      <c r="Q132" s="10"/>
      <c r="R132" s="166">
        <f t="shared" si="6"/>
        <v>0</v>
      </c>
      <c r="S132" s="36">
        <f t="shared" si="7"/>
        <v>0</v>
      </c>
      <c r="T132" s="10">
        <f t="shared" si="8"/>
        <v>0</v>
      </c>
    </row>
    <row r="133" spans="1:20" x14ac:dyDescent="0.35">
      <c r="A133" s="174">
        <v>130</v>
      </c>
      <c r="B133" s="26">
        <v>44695</v>
      </c>
      <c r="C133" s="12" t="s">
        <v>4382</v>
      </c>
      <c r="D133" s="10"/>
      <c r="E133" s="10"/>
      <c r="F133" s="10"/>
      <c r="G133" s="10"/>
      <c r="H133" s="12" t="s">
        <v>4279</v>
      </c>
      <c r="I133" s="10"/>
      <c r="J133" s="10"/>
      <c r="K133" s="10"/>
      <c r="L133" s="12"/>
      <c r="M133" s="12" t="s">
        <v>4279</v>
      </c>
      <c r="N133" s="10"/>
      <c r="O133" s="10"/>
      <c r="P133" s="10"/>
      <c r="Q133" s="10"/>
      <c r="R133" s="166">
        <f t="shared" si="6"/>
        <v>0</v>
      </c>
      <c r="S133" s="36">
        <f t="shared" si="7"/>
        <v>0</v>
      </c>
      <c r="T133" s="10">
        <f t="shared" si="8"/>
        <v>0</v>
      </c>
    </row>
    <row r="134" spans="1:20" x14ac:dyDescent="0.35">
      <c r="A134" s="174">
        <v>131</v>
      </c>
      <c r="B134" s="26">
        <v>44696</v>
      </c>
      <c r="C134" s="12" t="s">
        <v>4279</v>
      </c>
      <c r="D134" s="10"/>
      <c r="E134" s="10"/>
      <c r="F134" s="10"/>
      <c r="G134" s="10"/>
      <c r="H134" s="12" t="s">
        <v>4279</v>
      </c>
      <c r="I134" s="10"/>
      <c r="J134" s="10"/>
      <c r="K134" s="10"/>
      <c r="L134" s="12"/>
      <c r="M134" s="12" t="s">
        <v>4279</v>
      </c>
      <c r="N134" s="10"/>
      <c r="O134" s="10"/>
      <c r="P134" s="10"/>
      <c r="Q134" s="10"/>
      <c r="R134" s="166">
        <f t="shared" si="6"/>
        <v>0</v>
      </c>
      <c r="S134" s="36">
        <f t="shared" si="7"/>
        <v>0</v>
      </c>
      <c r="T134" s="10">
        <f t="shared" si="8"/>
        <v>0</v>
      </c>
    </row>
    <row r="135" spans="1:20" x14ac:dyDescent="0.35">
      <c r="A135" s="174">
        <v>132</v>
      </c>
      <c r="B135" s="26">
        <v>44697</v>
      </c>
      <c r="C135" s="12" t="s">
        <v>4279</v>
      </c>
      <c r="D135" s="10"/>
      <c r="E135" s="10"/>
      <c r="F135" s="10"/>
      <c r="G135" s="10"/>
      <c r="H135" s="12" t="s">
        <v>4279</v>
      </c>
      <c r="I135" s="10"/>
      <c r="J135" s="10"/>
      <c r="K135" s="10"/>
      <c r="L135" s="12"/>
      <c r="M135" s="12" t="s">
        <v>4279</v>
      </c>
      <c r="N135" s="10"/>
      <c r="O135" s="10"/>
      <c r="P135" s="10"/>
      <c r="Q135" s="10"/>
      <c r="R135" s="166">
        <f t="shared" si="6"/>
        <v>0</v>
      </c>
      <c r="S135" s="36">
        <f t="shared" si="7"/>
        <v>0</v>
      </c>
      <c r="T135" s="10">
        <f t="shared" si="8"/>
        <v>0</v>
      </c>
    </row>
    <row r="136" spans="1:20" x14ac:dyDescent="0.35">
      <c r="A136" s="174">
        <v>133</v>
      </c>
      <c r="B136" s="26">
        <v>44698</v>
      </c>
      <c r="C136" s="12" t="s">
        <v>4279</v>
      </c>
      <c r="D136" s="10"/>
      <c r="E136" s="10"/>
      <c r="F136" s="10"/>
      <c r="G136" s="10"/>
      <c r="H136" s="12" t="s">
        <v>4383</v>
      </c>
      <c r="I136" s="10">
        <f>60*4.5</f>
        <v>270</v>
      </c>
      <c r="J136" s="10"/>
      <c r="K136" s="10"/>
      <c r="L136" s="12"/>
      <c r="M136" s="12" t="s">
        <v>4279</v>
      </c>
      <c r="N136" s="10"/>
      <c r="O136" s="10"/>
      <c r="P136" s="10"/>
      <c r="Q136" s="10"/>
      <c r="R136" s="166">
        <f t="shared" si="6"/>
        <v>0</v>
      </c>
      <c r="S136" s="36">
        <f t="shared" si="7"/>
        <v>0</v>
      </c>
      <c r="T136" s="10">
        <f t="shared" si="8"/>
        <v>270</v>
      </c>
    </row>
    <row r="137" spans="1:20" x14ac:dyDescent="0.35">
      <c r="A137" s="174">
        <v>134</v>
      </c>
      <c r="B137" s="26">
        <v>44699</v>
      </c>
      <c r="C137" s="12" t="s">
        <v>4279</v>
      </c>
      <c r="D137" s="10"/>
      <c r="E137" s="10"/>
      <c r="F137" s="10"/>
      <c r="G137" s="10"/>
      <c r="H137" s="12" t="s">
        <v>4279</v>
      </c>
      <c r="I137" s="10"/>
      <c r="J137" s="10"/>
      <c r="K137" s="10"/>
      <c r="L137" s="12"/>
      <c r="M137" s="12" t="s">
        <v>4279</v>
      </c>
      <c r="N137" s="10"/>
      <c r="O137" s="10"/>
      <c r="P137" s="10"/>
      <c r="Q137" s="10"/>
      <c r="R137" s="166">
        <f t="shared" si="6"/>
        <v>0</v>
      </c>
      <c r="S137" s="36">
        <f t="shared" si="7"/>
        <v>0</v>
      </c>
      <c r="T137" s="10">
        <f t="shared" si="8"/>
        <v>0</v>
      </c>
    </row>
    <row r="138" spans="1:20" x14ac:dyDescent="0.35">
      <c r="A138" s="174">
        <v>135</v>
      </c>
      <c r="B138" s="26">
        <v>44700</v>
      </c>
      <c r="C138" s="12" t="s">
        <v>4279</v>
      </c>
      <c r="D138" s="10"/>
      <c r="E138" s="10"/>
      <c r="F138" s="10"/>
      <c r="G138" s="10"/>
      <c r="H138" s="12" t="s">
        <v>4279</v>
      </c>
      <c r="I138" s="10"/>
      <c r="J138" s="10"/>
      <c r="K138" s="10"/>
      <c r="L138" s="12"/>
      <c r="M138" s="12" t="s">
        <v>4279</v>
      </c>
      <c r="N138" s="10"/>
      <c r="O138" s="10"/>
      <c r="P138" s="10"/>
      <c r="Q138" s="10"/>
      <c r="R138" s="166">
        <f t="shared" si="6"/>
        <v>0</v>
      </c>
      <c r="S138" s="36">
        <f t="shared" si="7"/>
        <v>0</v>
      </c>
      <c r="T138" s="10">
        <f t="shared" si="8"/>
        <v>0</v>
      </c>
    </row>
    <row r="139" spans="1:20" x14ac:dyDescent="0.35">
      <c r="A139" s="174">
        <v>136</v>
      </c>
      <c r="B139" s="26">
        <v>44701</v>
      </c>
      <c r="C139" s="12" t="s">
        <v>4279</v>
      </c>
      <c r="D139" s="10"/>
      <c r="E139" s="10"/>
      <c r="F139" s="10"/>
      <c r="G139" s="10"/>
      <c r="H139" s="12" t="s">
        <v>4279</v>
      </c>
      <c r="I139" s="10"/>
      <c r="J139" s="10"/>
      <c r="K139" s="10"/>
      <c r="L139" s="12"/>
      <c r="M139" s="12" t="s">
        <v>4279</v>
      </c>
      <c r="N139" s="10"/>
      <c r="O139" s="10"/>
      <c r="P139" s="10"/>
      <c r="Q139" s="10"/>
      <c r="R139" s="166">
        <f t="shared" si="6"/>
        <v>0</v>
      </c>
      <c r="S139" s="36">
        <f t="shared" si="7"/>
        <v>0</v>
      </c>
      <c r="T139" s="10">
        <f t="shared" si="8"/>
        <v>0</v>
      </c>
    </row>
    <row r="140" spans="1:20" x14ac:dyDescent="0.35">
      <c r="A140" s="174">
        <v>137</v>
      </c>
      <c r="B140" s="26">
        <v>44702</v>
      </c>
      <c r="C140" s="105" t="s">
        <v>4384</v>
      </c>
      <c r="D140" s="47">
        <f>3*60</f>
        <v>180</v>
      </c>
      <c r="E140" s="47" t="s">
        <v>4277</v>
      </c>
      <c r="F140" s="47" t="s">
        <v>4278</v>
      </c>
      <c r="G140" s="12" t="s">
        <v>278</v>
      </c>
      <c r="H140" s="12" t="s">
        <v>4279</v>
      </c>
      <c r="I140" s="10"/>
      <c r="J140" s="10"/>
      <c r="K140" s="10"/>
      <c r="L140" s="12"/>
      <c r="M140" s="12" t="s">
        <v>4279</v>
      </c>
      <c r="N140" s="10"/>
      <c r="O140" s="10"/>
      <c r="P140" s="10"/>
      <c r="Q140" s="10"/>
      <c r="R140" s="166">
        <f t="shared" si="6"/>
        <v>0</v>
      </c>
      <c r="S140" s="36">
        <f t="shared" si="7"/>
        <v>180</v>
      </c>
      <c r="T140" s="10">
        <f t="shared" si="8"/>
        <v>0</v>
      </c>
    </row>
    <row r="141" spans="1:20" x14ac:dyDescent="0.35">
      <c r="A141" s="174">
        <v>138</v>
      </c>
      <c r="B141" s="26">
        <v>44703</v>
      </c>
      <c r="C141" s="12" t="s">
        <v>4279</v>
      </c>
      <c r="D141" s="10"/>
      <c r="E141" s="10"/>
      <c r="F141" s="10"/>
      <c r="G141" s="10"/>
      <c r="H141" s="12" t="s">
        <v>4279</v>
      </c>
      <c r="I141" s="10"/>
      <c r="J141" s="10"/>
      <c r="K141" s="10"/>
      <c r="L141" s="12"/>
      <c r="M141" s="12" t="s">
        <v>4279</v>
      </c>
      <c r="N141" s="10"/>
      <c r="O141" s="10"/>
      <c r="P141" s="10"/>
      <c r="Q141" s="10"/>
      <c r="R141" s="166">
        <f t="shared" si="6"/>
        <v>0</v>
      </c>
      <c r="S141" s="36">
        <f t="shared" si="7"/>
        <v>0</v>
      </c>
      <c r="T141" s="10">
        <f t="shared" si="8"/>
        <v>0</v>
      </c>
    </row>
    <row r="142" spans="1:20" x14ac:dyDescent="0.35">
      <c r="A142" s="174">
        <v>139</v>
      </c>
      <c r="B142" s="26">
        <v>44704</v>
      </c>
      <c r="C142" s="12" t="s">
        <v>4279</v>
      </c>
      <c r="D142" s="10"/>
      <c r="E142" s="10"/>
      <c r="F142" s="10"/>
      <c r="G142" s="10"/>
      <c r="H142" s="12" t="s">
        <v>4279</v>
      </c>
      <c r="I142" s="10"/>
      <c r="J142" s="10"/>
      <c r="K142" s="10"/>
      <c r="L142" s="12"/>
      <c r="M142" s="12" t="s">
        <v>4279</v>
      </c>
      <c r="N142" s="10"/>
      <c r="O142" s="10"/>
      <c r="P142" s="10"/>
      <c r="Q142" s="10"/>
      <c r="R142" s="166">
        <f t="shared" si="6"/>
        <v>0</v>
      </c>
      <c r="S142" s="36">
        <f t="shared" si="7"/>
        <v>0</v>
      </c>
      <c r="T142" s="10">
        <f t="shared" si="8"/>
        <v>0</v>
      </c>
    </row>
    <row r="143" spans="1:20" x14ac:dyDescent="0.35">
      <c r="A143" s="174">
        <v>140</v>
      </c>
      <c r="B143" s="26">
        <v>44705</v>
      </c>
      <c r="C143" s="12" t="s">
        <v>4279</v>
      </c>
      <c r="D143" s="10"/>
      <c r="E143" s="10"/>
      <c r="F143" s="10"/>
      <c r="G143" s="10"/>
      <c r="H143" s="12" t="s">
        <v>4279</v>
      </c>
      <c r="I143" s="10"/>
      <c r="J143" s="10"/>
      <c r="K143" s="10"/>
      <c r="L143" s="12"/>
      <c r="M143" s="12" t="s">
        <v>4279</v>
      </c>
      <c r="N143" s="10"/>
      <c r="O143" s="10"/>
      <c r="P143" s="10"/>
      <c r="Q143" s="10"/>
      <c r="R143" s="166">
        <f t="shared" si="6"/>
        <v>0</v>
      </c>
      <c r="S143" s="36">
        <f t="shared" si="7"/>
        <v>0</v>
      </c>
      <c r="T143" s="10">
        <f t="shared" si="8"/>
        <v>0</v>
      </c>
    </row>
    <row r="144" spans="1:20" x14ac:dyDescent="0.35">
      <c r="A144" s="174">
        <v>141</v>
      </c>
      <c r="B144" s="26">
        <v>44706</v>
      </c>
      <c r="C144" s="10"/>
      <c r="D144" s="10"/>
      <c r="E144" s="10"/>
      <c r="F144" s="10"/>
      <c r="G144" s="10"/>
      <c r="H144" s="10"/>
      <c r="I144" s="10"/>
      <c r="J144" s="10"/>
      <c r="K144" s="10"/>
      <c r="L144" s="12"/>
      <c r="M144" s="10"/>
      <c r="N144" s="10"/>
      <c r="O144" s="10"/>
      <c r="P144" s="10"/>
      <c r="Q144" s="10"/>
      <c r="R144" s="166">
        <f t="shared" si="6"/>
        <v>0</v>
      </c>
      <c r="S144" s="36">
        <f t="shared" si="7"/>
        <v>0</v>
      </c>
      <c r="T144" s="10">
        <f t="shared" si="8"/>
        <v>0</v>
      </c>
    </row>
    <row r="145" spans="1:20" x14ac:dyDescent="0.35">
      <c r="A145" s="174">
        <v>142</v>
      </c>
      <c r="B145" s="26">
        <v>44707</v>
      </c>
      <c r="C145" s="10"/>
      <c r="D145" s="10"/>
      <c r="E145" s="10"/>
      <c r="F145" s="10"/>
      <c r="G145" s="10"/>
      <c r="H145" s="10"/>
      <c r="I145" s="10"/>
      <c r="J145" s="10"/>
      <c r="K145" s="10"/>
      <c r="L145" s="12"/>
      <c r="M145" s="10"/>
      <c r="N145" s="10"/>
      <c r="O145" s="10"/>
      <c r="P145" s="10"/>
      <c r="Q145" s="10"/>
      <c r="R145" s="166">
        <f t="shared" si="6"/>
        <v>0</v>
      </c>
      <c r="S145" s="36">
        <f t="shared" si="7"/>
        <v>0</v>
      </c>
      <c r="T145" s="10">
        <f t="shared" si="8"/>
        <v>0</v>
      </c>
    </row>
    <row r="146" spans="1:20" x14ac:dyDescent="0.35">
      <c r="A146" s="174">
        <v>143</v>
      </c>
      <c r="B146" s="26">
        <v>44708</v>
      </c>
      <c r="C146" s="10"/>
      <c r="D146" s="10"/>
      <c r="E146" s="10"/>
      <c r="F146" s="10"/>
      <c r="G146" s="10"/>
      <c r="H146" s="10"/>
      <c r="I146" s="10"/>
      <c r="J146" s="10"/>
      <c r="K146" s="10"/>
      <c r="L146" s="12"/>
      <c r="M146" s="10"/>
      <c r="N146" s="10"/>
      <c r="O146" s="10"/>
      <c r="P146" s="10"/>
      <c r="Q146" s="10"/>
      <c r="R146" s="166">
        <f t="shared" si="6"/>
        <v>0</v>
      </c>
      <c r="S146" s="36">
        <f t="shared" si="7"/>
        <v>0</v>
      </c>
      <c r="T146" s="32">
        <f t="shared" si="8"/>
        <v>0</v>
      </c>
    </row>
    <row r="147" spans="1:20" x14ac:dyDescent="0.35">
      <c r="A147" s="174">
        <v>144</v>
      </c>
      <c r="B147" s="26">
        <v>44721</v>
      </c>
      <c r="C147" s="10" t="s">
        <v>4385</v>
      </c>
      <c r="D147" s="10"/>
      <c r="E147" s="10"/>
      <c r="F147" s="10"/>
      <c r="G147" s="10"/>
      <c r="H147" s="10" t="s">
        <v>4386</v>
      </c>
      <c r="I147" s="10"/>
      <c r="J147" s="10"/>
      <c r="K147" s="10"/>
      <c r="L147" s="12"/>
      <c r="M147" s="10" t="s">
        <v>4387</v>
      </c>
      <c r="N147" s="10">
        <v>480</v>
      </c>
      <c r="O147" s="10"/>
      <c r="P147" s="10"/>
      <c r="Q147" s="10"/>
      <c r="R147" s="45">
        <f t="shared" si="6"/>
        <v>480</v>
      </c>
      <c r="S147" s="10">
        <f t="shared" si="7"/>
        <v>0</v>
      </c>
      <c r="T147" s="10">
        <f t="shared" si="8"/>
        <v>0</v>
      </c>
    </row>
    <row r="148" spans="1:20" x14ac:dyDescent="0.35">
      <c r="A148" s="174">
        <v>145</v>
      </c>
      <c r="B148" s="26">
        <v>44722</v>
      </c>
      <c r="C148" s="10" t="s">
        <v>4279</v>
      </c>
      <c r="D148" s="10">
        <v>0</v>
      </c>
      <c r="E148" s="10"/>
      <c r="F148" s="10"/>
      <c r="G148" s="10"/>
      <c r="H148" s="10" t="s">
        <v>4362</v>
      </c>
      <c r="I148" s="10"/>
      <c r="J148" s="10"/>
      <c r="K148" s="10"/>
      <c r="L148" s="12"/>
      <c r="M148" s="10" t="s">
        <v>4388</v>
      </c>
      <c r="N148" s="10">
        <v>70</v>
      </c>
      <c r="O148" s="10"/>
      <c r="P148" s="10"/>
      <c r="Q148" s="10"/>
      <c r="R148" s="166">
        <f t="shared" si="6"/>
        <v>70</v>
      </c>
      <c r="S148" s="36">
        <f t="shared" si="7"/>
        <v>0</v>
      </c>
      <c r="T148" s="30">
        <f t="shared" si="8"/>
        <v>0</v>
      </c>
    </row>
    <row r="149" spans="1:20" x14ac:dyDescent="0.35">
      <c r="A149" s="174">
        <v>146</v>
      </c>
      <c r="B149" s="26">
        <v>44723</v>
      </c>
      <c r="C149" s="10" t="s">
        <v>4389</v>
      </c>
      <c r="D149" s="10"/>
      <c r="E149" s="10"/>
      <c r="F149" s="10"/>
      <c r="G149" s="10"/>
      <c r="H149" s="10"/>
      <c r="I149" s="10"/>
      <c r="J149" s="10"/>
      <c r="K149" s="10"/>
      <c r="L149" s="12"/>
      <c r="M149" s="10" t="s">
        <v>4390</v>
      </c>
      <c r="N149" s="10">
        <v>180</v>
      </c>
      <c r="O149" s="10"/>
      <c r="P149" s="10"/>
      <c r="Q149" s="10"/>
      <c r="R149" s="166">
        <f t="shared" si="6"/>
        <v>180</v>
      </c>
      <c r="S149" s="36">
        <f t="shared" si="7"/>
        <v>0</v>
      </c>
      <c r="T149" s="10">
        <f t="shared" si="8"/>
        <v>0</v>
      </c>
    </row>
    <row r="150" spans="1:20" x14ac:dyDescent="0.35">
      <c r="A150" s="174">
        <v>147</v>
      </c>
      <c r="B150" s="26">
        <v>44724</v>
      </c>
      <c r="C150" s="10" t="s">
        <v>4391</v>
      </c>
      <c r="D150" s="47">
        <f>30+90</f>
        <v>120</v>
      </c>
      <c r="E150" s="47"/>
      <c r="F150" s="47"/>
      <c r="G150" s="10"/>
      <c r="H150" s="10"/>
      <c r="I150" s="10"/>
      <c r="J150" s="10"/>
      <c r="K150" s="10"/>
      <c r="L150" s="12"/>
      <c r="M150" s="10" t="s">
        <v>4390</v>
      </c>
      <c r="N150" s="10"/>
      <c r="O150" s="10"/>
      <c r="P150" s="10"/>
      <c r="Q150" s="10"/>
      <c r="R150" s="166">
        <f t="shared" si="6"/>
        <v>0</v>
      </c>
      <c r="S150" s="36">
        <f t="shared" si="7"/>
        <v>120</v>
      </c>
      <c r="T150" s="10">
        <f t="shared" si="8"/>
        <v>0</v>
      </c>
    </row>
    <row r="151" spans="1:20" x14ac:dyDescent="0.35">
      <c r="A151" s="174">
        <v>148</v>
      </c>
      <c r="B151" s="26">
        <v>44724</v>
      </c>
      <c r="C151" s="10"/>
      <c r="D151" s="10"/>
      <c r="E151" s="10"/>
      <c r="F151" s="10"/>
      <c r="G151" s="10"/>
      <c r="H151" s="10"/>
      <c r="I151" s="10"/>
      <c r="J151" s="10"/>
      <c r="K151" s="10"/>
      <c r="L151" s="12"/>
      <c r="M151" s="10" t="s">
        <v>4390</v>
      </c>
      <c r="N151" s="10"/>
      <c r="O151" s="10"/>
      <c r="P151" s="10"/>
      <c r="Q151" s="10"/>
      <c r="R151" s="166">
        <f t="shared" si="6"/>
        <v>0</v>
      </c>
      <c r="S151" s="36">
        <f t="shared" si="7"/>
        <v>0</v>
      </c>
      <c r="T151" s="10">
        <f t="shared" si="8"/>
        <v>0</v>
      </c>
    </row>
    <row r="152" spans="1:20" x14ac:dyDescent="0.35">
      <c r="A152" s="174">
        <v>149</v>
      </c>
      <c r="B152" s="26">
        <v>44725</v>
      </c>
      <c r="C152" s="44" t="s">
        <v>4392</v>
      </c>
      <c r="D152" s="47">
        <v>60</v>
      </c>
      <c r="E152" s="47" t="s">
        <v>4277</v>
      </c>
      <c r="F152" s="47" t="s">
        <v>4278</v>
      </c>
      <c r="G152" s="12" t="s">
        <v>278</v>
      </c>
      <c r="H152" s="10" t="s">
        <v>4393</v>
      </c>
      <c r="I152" s="10">
        <v>65</v>
      </c>
      <c r="J152" s="10"/>
      <c r="K152" s="10"/>
      <c r="L152" s="12"/>
      <c r="M152" s="10" t="s">
        <v>4394</v>
      </c>
      <c r="N152" s="10"/>
      <c r="O152" s="10"/>
      <c r="P152" s="10"/>
      <c r="Q152" s="10"/>
      <c r="R152" s="166">
        <f t="shared" si="6"/>
        <v>0</v>
      </c>
      <c r="S152" s="36">
        <f t="shared" si="7"/>
        <v>60</v>
      </c>
      <c r="T152" s="10">
        <f t="shared" si="8"/>
        <v>65</v>
      </c>
    </row>
    <row r="153" spans="1:20" x14ac:dyDescent="0.35">
      <c r="A153" s="174">
        <v>150</v>
      </c>
      <c r="B153" s="26">
        <v>44726</v>
      </c>
      <c r="C153" s="44" t="s">
        <v>4395</v>
      </c>
      <c r="D153" s="47">
        <v>120</v>
      </c>
      <c r="E153" s="47" t="s">
        <v>4277</v>
      </c>
      <c r="F153" s="47" t="s">
        <v>153</v>
      </c>
      <c r="G153" s="12" t="s">
        <v>278</v>
      </c>
      <c r="H153" s="10" t="s">
        <v>4396</v>
      </c>
      <c r="I153" s="10">
        <v>60</v>
      </c>
      <c r="J153" s="10" t="s">
        <v>4277</v>
      </c>
      <c r="K153" s="10" t="s">
        <v>4381</v>
      </c>
      <c r="L153" s="12" t="s">
        <v>278</v>
      </c>
      <c r="M153" s="10" t="s">
        <v>4295</v>
      </c>
      <c r="N153" s="10"/>
      <c r="O153" s="10"/>
      <c r="P153" s="10"/>
      <c r="Q153" s="10"/>
      <c r="R153" s="166">
        <f t="shared" si="6"/>
        <v>0</v>
      </c>
      <c r="S153" s="36">
        <f t="shared" si="7"/>
        <v>120</v>
      </c>
      <c r="T153" s="10">
        <f t="shared" si="8"/>
        <v>60</v>
      </c>
    </row>
    <row r="154" spans="1:20" ht="29" x14ac:dyDescent="0.35">
      <c r="A154" s="174">
        <v>151</v>
      </c>
      <c r="B154" s="26">
        <v>44727</v>
      </c>
      <c r="C154" s="191" t="s">
        <v>4397</v>
      </c>
      <c r="D154" s="47">
        <f>4.5*60+55</f>
        <v>325</v>
      </c>
      <c r="E154" s="47" t="s">
        <v>4277</v>
      </c>
      <c r="F154" s="47" t="s">
        <v>153</v>
      </c>
      <c r="G154" s="12" t="s">
        <v>278</v>
      </c>
      <c r="H154" s="10" t="s">
        <v>4398</v>
      </c>
      <c r="I154" s="10">
        <v>90</v>
      </c>
      <c r="J154" s="10" t="s">
        <v>4277</v>
      </c>
      <c r="K154" s="10" t="s">
        <v>4271</v>
      </c>
      <c r="L154" s="12" t="s">
        <v>278</v>
      </c>
      <c r="M154" s="10" t="s">
        <v>4295</v>
      </c>
      <c r="N154" s="10"/>
      <c r="O154" s="10"/>
      <c r="P154" s="10"/>
      <c r="Q154" s="10"/>
      <c r="R154" s="166">
        <f t="shared" si="6"/>
        <v>0</v>
      </c>
      <c r="S154" s="36">
        <f t="shared" si="7"/>
        <v>325</v>
      </c>
      <c r="T154" s="10">
        <f t="shared" si="8"/>
        <v>90</v>
      </c>
    </row>
    <row r="155" spans="1:20" x14ac:dyDescent="0.35">
      <c r="A155" s="174">
        <v>152</v>
      </c>
      <c r="B155" s="26">
        <v>44728</v>
      </c>
      <c r="C155" s="10" t="s">
        <v>4295</v>
      </c>
      <c r="D155" s="10"/>
      <c r="E155" s="10"/>
      <c r="F155" s="10"/>
      <c r="G155" s="10"/>
      <c r="H155" s="10" t="s">
        <v>4295</v>
      </c>
      <c r="I155" s="10"/>
      <c r="J155" s="10"/>
      <c r="K155" s="10"/>
      <c r="L155" s="12"/>
      <c r="M155" s="10" t="s">
        <v>3243</v>
      </c>
      <c r="N155" s="10"/>
      <c r="O155" s="10"/>
      <c r="P155" s="10"/>
      <c r="Q155" s="10"/>
      <c r="R155" s="166">
        <f t="shared" si="6"/>
        <v>0</v>
      </c>
      <c r="S155" s="36">
        <f t="shared" si="7"/>
        <v>0</v>
      </c>
      <c r="T155" s="10">
        <f t="shared" si="8"/>
        <v>0</v>
      </c>
    </row>
    <row r="156" spans="1:20" ht="29" x14ac:dyDescent="0.35">
      <c r="A156" s="174">
        <v>153</v>
      </c>
      <c r="B156" s="26">
        <v>44729</v>
      </c>
      <c r="C156" s="44" t="s">
        <v>4399</v>
      </c>
      <c r="D156" s="47">
        <f>60*4</f>
        <v>240</v>
      </c>
      <c r="E156" s="47" t="s">
        <v>4277</v>
      </c>
      <c r="F156" s="47" t="s">
        <v>4400</v>
      </c>
      <c r="G156" s="12" t="s">
        <v>278</v>
      </c>
      <c r="H156" s="10" t="s">
        <v>4295</v>
      </c>
      <c r="I156" s="10"/>
      <c r="J156" s="10"/>
      <c r="K156" s="10"/>
      <c r="L156" s="12"/>
      <c r="M156" s="4" t="s">
        <v>4401</v>
      </c>
      <c r="N156" s="10">
        <f>60*6</f>
        <v>360</v>
      </c>
      <c r="O156" s="10"/>
      <c r="P156" s="10"/>
      <c r="Q156" s="10"/>
      <c r="R156" s="166">
        <f t="shared" si="6"/>
        <v>360</v>
      </c>
      <c r="S156" s="36">
        <f t="shared" si="7"/>
        <v>240</v>
      </c>
      <c r="T156" s="10">
        <f t="shared" si="8"/>
        <v>0</v>
      </c>
    </row>
    <row r="157" spans="1:20" ht="29" x14ac:dyDescent="0.35">
      <c r="A157" s="174">
        <v>154</v>
      </c>
      <c r="B157" s="26">
        <v>44730</v>
      </c>
      <c r="C157" s="44" t="s">
        <v>4402</v>
      </c>
      <c r="D157" s="47">
        <v>60</v>
      </c>
      <c r="E157" s="47" t="s">
        <v>4292</v>
      </c>
      <c r="F157" s="47" t="s">
        <v>4400</v>
      </c>
      <c r="G157" s="12" t="s">
        <v>278</v>
      </c>
      <c r="H157" s="4" t="s">
        <v>4403</v>
      </c>
      <c r="I157" s="10">
        <f>30+40</f>
        <v>70</v>
      </c>
      <c r="J157" s="10" t="s">
        <v>4277</v>
      </c>
      <c r="K157" s="10" t="s">
        <v>4271</v>
      </c>
      <c r="L157" s="12" t="s">
        <v>278</v>
      </c>
      <c r="M157" s="10" t="s">
        <v>4404</v>
      </c>
      <c r="N157" s="10"/>
      <c r="O157" s="10"/>
      <c r="P157" s="10"/>
      <c r="Q157" s="10"/>
      <c r="R157" s="166">
        <f t="shared" si="6"/>
        <v>0</v>
      </c>
      <c r="S157" s="36">
        <f t="shared" si="7"/>
        <v>60</v>
      </c>
      <c r="T157" s="10">
        <f t="shared" si="8"/>
        <v>70</v>
      </c>
    </row>
    <row r="158" spans="1:20" ht="29" x14ac:dyDescent="0.35">
      <c r="A158" s="174">
        <v>155</v>
      </c>
      <c r="B158" s="26">
        <v>44731</v>
      </c>
      <c r="C158" s="191" t="s">
        <v>4405</v>
      </c>
      <c r="D158" s="47">
        <f>60+90</f>
        <v>150</v>
      </c>
      <c r="E158" s="47" t="s">
        <v>4277</v>
      </c>
      <c r="F158" s="47" t="s">
        <v>4400</v>
      </c>
      <c r="G158" s="12" t="s">
        <v>278</v>
      </c>
      <c r="H158" s="10" t="s">
        <v>4406</v>
      </c>
      <c r="I158" s="10">
        <f>60</f>
        <v>60</v>
      </c>
      <c r="J158" s="10" t="s">
        <v>4277</v>
      </c>
      <c r="K158" s="10" t="s">
        <v>4271</v>
      </c>
      <c r="L158" s="12" t="s">
        <v>4373</v>
      </c>
      <c r="M158" s="10" t="s">
        <v>4404</v>
      </c>
      <c r="N158" s="10"/>
      <c r="O158" s="10"/>
      <c r="P158" s="10"/>
      <c r="Q158" s="10"/>
      <c r="R158" s="166">
        <f t="shared" si="6"/>
        <v>0</v>
      </c>
      <c r="S158" s="36">
        <f t="shared" si="7"/>
        <v>150</v>
      </c>
      <c r="T158" s="10">
        <f t="shared" si="8"/>
        <v>60</v>
      </c>
    </row>
    <row r="159" spans="1:20" x14ac:dyDescent="0.35">
      <c r="A159" s="174">
        <v>156</v>
      </c>
      <c r="B159" s="26">
        <v>44732</v>
      </c>
      <c r="C159" s="10" t="s">
        <v>4407</v>
      </c>
      <c r="D159" s="10"/>
      <c r="E159" s="10"/>
      <c r="F159" s="10"/>
      <c r="G159" s="10"/>
      <c r="H159" s="10" t="s">
        <v>4407</v>
      </c>
      <c r="I159" s="10"/>
      <c r="J159" s="10"/>
      <c r="K159" s="10"/>
      <c r="L159" s="12"/>
      <c r="M159" s="10" t="s">
        <v>4404</v>
      </c>
      <c r="N159" s="10"/>
      <c r="O159" s="10"/>
      <c r="P159" s="10"/>
      <c r="Q159" s="10"/>
      <c r="R159" s="166">
        <f t="shared" si="6"/>
        <v>0</v>
      </c>
      <c r="S159" s="36">
        <f t="shared" si="7"/>
        <v>0</v>
      </c>
      <c r="T159" s="10">
        <f t="shared" si="8"/>
        <v>0</v>
      </c>
    </row>
    <row r="160" spans="1:20" ht="29" x14ac:dyDescent="0.35">
      <c r="A160" s="174">
        <v>157</v>
      </c>
      <c r="B160" s="26">
        <v>44733</v>
      </c>
      <c r="C160" s="191" t="s">
        <v>4408</v>
      </c>
      <c r="D160" s="47">
        <f>230+60</f>
        <v>290</v>
      </c>
      <c r="E160" s="47" t="s">
        <v>4277</v>
      </c>
      <c r="F160" s="47" t="s">
        <v>153</v>
      </c>
      <c r="G160" s="12" t="s">
        <v>278</v>
      </c>
      <c r="H160" s="10" t="s">
        <v>4407</v>
      </c>
      <c r="I160" s="10"/>
      <c r="J160" s="10"/>
      <c r="K160" s="10"/>
      <c r="L160" s="12"/>
      <c r="M160" s="10" t="s">
        <v>4409</v>
      </c>
      <c r="N160" s="10">
        <v>2</v>
      </c>
      <c r="O160" s="10" t="s">
        <v>4292</v>
      </c>
      <c r="P160" s="10" t="s">
        <v>4273</v>
      </c>
      <c r="Q160" s="10" t="s">
        <v>4373</v>
      </c>
      <c r="R160" s="166">
        <f t="shared" si="6"/>
        <v>2</v>
      </c>
      <c r="S160" s="36">
        <f t="shared" si="7"/>
        <v>290</v>
      </c>
      <c r="T160" s="10">
        <f t="shared" si="8"/>
        <v>0</v>
      </c>
    </row>
    <row r="161" spans="1:20" x14ac:dyDescent="0.35">
      <c r="A161" s="174">
        <v>158</v>
      </c>
      <c r="B161" s="26">
        <v>44734</v>
      </c>
      <c r="C161" s="44" t="s">
        <v>4410</v>
      </c>
      <c r="D161" s="47">
        <v>60</v>
      </c>
      <c r="E161" s="47" t="s">
        <v>4277</v>
      </c>
      <c r="F161" s="47" t="s">
        <v>153</v>
      </c>
      <c r="G161" s="12" t="s">
        <v>278</v>
      </c>
      <c r="H161" s="10" t="s">
        <v>4411</v>
      </c>
      <c r="I161" s="10">
        <v>180</v>
      </c>
      <c r="J161" s="10" t="s">
        <v>4277</v>
      </c>
      <c r="K161" s="10" t="s">
        <v>4271</v>
      </c>
      <c r="L161" s="12" t="s">
        <v>278</v>
      </c>
      <c r="M161" s="10" t="s">
        <v>4404</v>
      </c>
      <c r="N161" s="10"/>
      <c r="O161" s="10"/>
      <c r="P161" s="10"/>
      <c r="Q161" s="10"/>
      <c r="R161" s="166">
        <f t="shared" si="6"/>
        <v>0</v>
      </c>
      <c r="S161" s="36">
        <f t="shared" ref="S161:S227" si="9">$D161</f>
        <v>60</v>
      </c>
      <c r="T161" s="10">
        <f t="shared" ref="T161:T169" si="10">$I161</f>
        <v>180</v>
      </c>
    </row>
    <row r="162" spans="1:20" ht="43.5" x14ac:dyDescent="0.35">
      <c r="A162" s="174">
        <v>159</v>
      </c>
      <c r="B162" s="26">
        <v>44735</v>
      </c>
      <c r="C162" s="4" t="s">
        <v>4407</v>
      </c>
      <c r="D162" s="10"/>
      <c r="E162" s="10"/>
      <c r="F162" s="10"/>
      <c r="G162" s="10"/>
      <c r="H162" s="4" t="s">
        <v>4412</v>
      </c>
      <c r="I162" s="10">
        <f>240+50+160</f>
        <v>450</v>
      </c>
      <c r="J162" s="10" t="s">
        <v>4277</v>
      </c>
      <c r="K162" s="10" t="s">
        <v>4413</v>
      </c>
      <c r="L162" s="12" t="s">
        <v>278</v>
      </c>
      <c r="M162" s="10" t="s">
        <v>4414</v>
      </c>
      <c r="N162" s="10">
        <v>160</v>
      </c>
      <c r="O162" s="10"/>
      <c r="P162" s="10"/>
      <c r="Q162" s="10"/>
      <c r="R162" s="166">
        <f t="shared" si="6"/>
        <v>160</v>
      </c>
      <c r="S162" s="36">
        <f t="shared" si="9"/>
        <v>0</v>
      </c>
      <c r="T162" s="10">
        <f t="shared" si="10"/>
        <v>450</v>
      </c>
    </row>
    <row r="163" spans="1:20" ht="29" x14ac:dyDescent="0.35">
      <c r="A163" s="174">
        <v>160</v>
      </c>
      <c r="B163" s="26">
        <v>44741</v>
      </c>
      <c r="C163" s="44" t="s">
        <v>4415</v>
      </c>
      <c r="D163" s="47">
        <f>24*60</f>
        <v>1440</v>
      </c>
      <c r="E163" s="47" t="s">
        <v>4277</v>
      </c>
      <c r="F163" s="47" t="s">
        <v>153</v>
      </c>
      <c r="G163" s="12" t="s">
        <v>278</v>
      </c>
      <c r="H163" s="4" t="s">
        <v>4416</v>
      </c>
      <c r="I163" s="10">
        <f>90+60</f>
        <v>150</v>
      </c>
      <c r="J163" s="10"/>
      <c r="K163" s="10"/>
      <c r="L163" s="12"/>
      <c r="M163" s="10" t="s">
        <v>4404</v>
      </c>
      <c r="N163" s="10"/>
      <c r="O163" s="10"/>
      <c r="P163" s="10"/>
      <c r="Q163" s="10"/>
      <c r="R163" s="166">
        <f t="shared" si="6"/>
        <v>0</v>
      </c>
      <c r="S163" s="36">
        <f t="shared" si="9"/>
        <v>1440</v>
      </c>
      <c r="T163" s="10">
        <f t="shared" si="10"/>
        <v>150</v>
      </c>
    </row>
    <row r="164" spans="1:20" x14ac:dyDescent="0.35">
      <c r="A164" s="174">
        <v>161</v>
      </c>
      <c r="B164" s="26">
        <v>44742</v>
      </c>
      <c r="C164" s="191" t="s">
        <v>4332</v>
      </c>
      <c r="D164" s="47">
        <v>60</v>
      </c>
      <c r="E164" s="47" t="s">
        <v>4277</v>
      </c>
      <c r="F164" s="47" t="s">
        <v>153</v>
      </c>
      <c r="G164" s="12" t="s">
        <v>278</v>
      </c>
      <c r="H164" s="10" t="s">
        <v>4295</v>
      </c>
      <c r="I164" s="10"/>
      <c r="J164" s="10"/>
      <c r="K164" s="10"/>
      <c r="L164" s="12"/>
      <c r="M164" s="10" t="s">
        <v>4404</v>
      </c>
      <c r="N164" s="10"/>
      <c r="O164" s="10"/>
      <c r="P164" s="10"/>
      <c r="Q164" s="10"/>
      <c r="R164" s="166">
        <f t="shared" ref="R164:R227" si="11">N164</f>
        <v>0</v>
      </c>
      <c r="S164" s="36">
        <f t="shared" si="9"/>
        <v>60</v>
      </c>
      <c r="T164" s="10">
        <f t="shared" si="10"/>
        <v>0</v>
      </c>
    </row>
    <row r="165" spans="1:20" x14ac:dyDescent="0.35">
      <c r="A165" s="174">
        <v>162</v>
      </c>
      <c r="B165" s="26">
        <v>44743</v>
      </c>
      <c r="C165" s="191" t="s">
        <v>4417</v>
      </c>
      <c r="D165" s="47" t="s">
        <v>4418</v>
      </c>
      <c r="E165" s="47" t="s">
        <v>4277</v>
      </c>
      <c r="F165" s="47" t="s">
        <v>153</v>
      </c>
      <c r="G165" s="12" t="s">
        <v>278</v>
      </c>
      <c r="H165" s="10" t="s">
        <v>4407</v>
      </c>
      <c r="I165" s="10"/>
      <c r="J165" s="10"/>
      <c r="K165" s="10"/>
      <c r="L165" s="12"/>
      <c r="M165" s="10" t="s">
        <v>4295</v>
      </c>
      <c r="N165" s="10"/>
      <c r="O165" s="10"/>
      <c r="P165" s="10"/>
      <c r="Q165" s="10"/>
      <c r="R165" s="166">
        <f t="shared" si="11"/>
        <v>0</v>
      </c>
      <c r="S165" s="36" t="str">
        <f t="shared" si="9"/>
        <v xml:space="preserve">360+to  be calculated </v>
      </c>
      <c r="T165" s="10">
        <f t="shared" si="10"/>
        <v>0</v>
      </c>
    </row>
    <row r="166" spans="1:20" x14ac:dyDescent="0.35">
      <c r="A166" s="174">
        <v>163</v>
      </c>
      <c r="B166" s="26">
        <v>44746</v>
      </c>
      <c r="C166" s="4" t="s">
        <v>4419</v>
      </c>
      <c r="D166" s="10"/>
      <c r="E166" s="10"/>
      <c r="F166" s="10"/>
      <c r="G166" s="10"/>
      <c r="H166" s="10" t="s">
        <v>4407</v>
      </c>
      <c r="I166" s="10"/>
      <c r="J166" s="10"/>
      <c r="K166" s="10"/>
      <c r="L166" s="12"/>
      <c r="M166" s="10" t="s">
        <v>4404</v>
      </c>
      <c r="N166" s="10"/>
      <c r="O166" s="10"/>
      <c r="P166" s="10"/>
      <c r="Q166" s="10"/>
      <c r="R166" s="166">
        <f t="shared" si="11"/>
        <v>0</v>
      </c>
      <c r="S166" s="36">
        <f t="shared" si="9"/>
        <v>0</v>
      </c>
      <c r="T166" s="10">
        <f t="shared" si="10"/>
        <v>0</v>
      </c>
    </row>
    <row r="167" spans="1:20" x14ac:dyDescent="0.35">
      <c r="A167" s="174">
        <v>164</v>
      </c>
      <c r="B167" s="26">
        <v>44747</v>
      </c>
      <c r="C167" s="4" t="s">
        <v>4295</v>
      </c>
      <c r="D167" s="10"/>
      <c r="E167" s="10"/>
      <c r="F167" s="10"/>
      <c r="G167" s="10"/>
      <c r="H167" s="10" t="s">
        <v>4420</v>
      </c>
      <c r="I167" s="10">
        <v>180</v>
      </c>
      <c r="J167" s="10" t="s">
        <v>4277</v>
      </c>
      <c r="K167" s="10" t="s">
        <v>4381</v>
      </c>
      <c r="L167" s="12" t="s">
        <v>278</v>
      </c>
      <c r="M167" s="10" t="s">
        <v>4404</v>
      </c>
      <c r="N167" s="10"/>
      <c r="O167" s="10"/>
      <c r="P167" s="10"/>
      <c r="Q167" s="10"/>
      <c r="R167" s="166">
        <f t="shared" si="11"/>
        <v>0</v>
      </c>
      <c r="S167" s="36">
        <f t="shared" si="9"/>
        <v>0</v>
      </c>
      <c r="T167" s="10">
        <f t="shared" si="10"/>
        <v>180</v>
      </c>
    </row>
    <row r="168" spans="1:20" ht="29" x14ac:dyDescent="0.35">
      <c r="A168" s="174">
        <v>165</v>
      </c>
      <c r="B168" s="26">
        <v>44748</v>
      </c>
      <c r="C168" s="4" t="s">
        <v>4421</v>
      </c>
      <c r="D168" s="10">
        <v>0</v>
      </c>
      <c r="E168" s="10"/>
      <c r="F168" s="10"/>
      <c r="G168" s="10"/>
      <c r="H168" s="4" t="s">
        <v>4422</v>
      </c>
      <c r="I168" s="10">
        <v>120</v>
      </c>
      <c r="J168" s="10" t="s">
        <v>4277</v>
      </c>
      <c r="K168" s="10" t="s">
        <v>4381</v>
      </c>
      <c r="L168" s="12" t="s">
        <v>278</v>
      </c>
      <c r="M168" s="10" t="s">
        <v>4404</v>
      </c>
      <c r="N168" s="10"/>
      <c r="O168" s="10"/>
      <c r="P168" s="10"/>
      <c r="Q168" s="10"/>
      <c r="R168" s="166">
        <f t="shared" si="11"/>
        <v>0</v>
      </c>
      <c r="S168" s="36">
        <f t="shared" si="9"/>
        <v>0</v>
      </c>
      <c r="T168" s="10">
        <f t="shared" si="10"/>
        <v>120</v>
      </c>
    </row>
    <row r="169" spans="1:20" x14ac:dyDescent="0.35">
      <c r="A169" s="174">
        <v>166</v>
      </c>
      <c r="B169" s="10"/>
      <c r="C169" s="4" t="s">
        <v>4423</v>
      </c>
      <c r="D169" s="10"/>
      <c r="E169" s="10"/>
      <c r="F169" s="10"/>
      <c r="G169" s="10"/>
      <c r="H169" s="10"/>
      <c r="I169" s="10"/>
      <c r="J169" s="10"/>
      <c r="K169" s="10"/>
      <c r="L169" s="12"/>
      <c r="M169" s="10"/>
      <c r="N169" s="10"/>
      <c r="O169" s="10"/>
      <c r="P169" s="10"/>
      <c r="Q169" s="10"/>
      <c r="R169" s="166">
        <f t="shared" si="11"/>
        <v>0</v>
      </c>
      <c r="S169" s="36">
        <f t="shared" si="9"/>
        <v>0</v>
      </c>
      <c r="T169" s="10">
        <f t="shared" si="10"/>
        <v>0</v>
      </c>
    </row>
    <row r="170" spans="1:20" x14ac:dyDescent="0.35">
      <c r="A170" s="174">
        <v>167</v>
      </c>
      <c r="B170" s="26">
        <v>44749</v>
      </c>
      <c r="C170" s="10" t="s">
        <v>4407</v>
      </c>
      <c r="D170" s="10"/>
      <c r="E170" s="10"/>
      <c r="F170" s="10"/>
      <c r="G170" s="10"/>
      <c r="H170" s="10" t="s">
        <v>4313</v>
      </c>
      <c r="I170" s="10"/>
      <c r="J170" s="10"/>
      <c r="K170" s="10"/>
      <c r="L170" s="12"/>
      <c r="M170" s="10" t="s">
        <v>4407</v>
      </c>
      <c r="N170" s="10"/>
      <c r="O170" s="10"/>
      <c r="P170" s="10"/>
      <c r="Q170" s="10"/>
      <c r="R170" s="166">
        <f t="shared" si="11"/>
        <v>0</v>
      </c>
      <c r="S170" s="36">
        <f t="shared" si="9"/>
        <v>0</v>
      </c>
      <c r="T170" s="10">
        <f t="shared" ref="T170:T233" si="12">$I170</f>
        <v>0</v>
      </c>
    </row>
    <row r="171" spans="1:20" x14ac:dyDescent="0.35">
      <c r="A171" s="174">
        <v>168</v>
      </c>
      <c r="B171" s="26">
        <v>44750</v>
      </c>
      <c r="C171" s="44" t="s">
        <v>4424</v>
      </c>
      <c r="D171" s="47">
        <v>60</v>
      </c>
      <c r="E171" s="47" t="s">
        <v>4277</v>
      </c>
      <c r="F171" s="47" t="s">
        <v>153</v>
      </c>
      <c r="G171" s="12" t="s">
        <v>278</v>
      </c>
      <c r="H171" s="10" t="s">
        <v>4335</v>
      </c>
      <c r="I171" s="10">
        <v>90</v>
      </c>
      <c r="J171" s="10" t="s">
        <v>4425</v>
      </c>
      <c r="K171" s="10" t="s">
        <v>4271</v>
      </c>
      <c r="L171" s="12"/>
      <c r="M171" s="10" t="s">
        <v>4407</v>
      </c>
      <c r="N171" s="10"/>
      <c r="O171" s="10"/>
      <c r="P171" s="10"/>
      <c r="Q171" s="10"/>
      <c r="R171" s="166">
        <f t="shared" si="11"/>
        <v>0</v>
      </c>
      <c r="S171" s="36">
        <f t="shared" si="9"/>
        <v>60</v>
      </c>
      <c r="T171" s="10">
        <f t="shared" si="12"/>
        <v>90</v>
      </c>
    </row>
    <row r="172" spans="1:20" x14ac:dyDescent="0.35">
      <c r="A172" s="174">
        <v>169</v>
      </c>
      <c r="B172" s="26">
        <v>44751</v>
      </c>
      <c r="C172" s="10" t="s">
        <v>4407</v>
      </c>
      <c r="D172" s="10"/>
      <c r="E172" s="10"/>
      <c r="F172" s="10"/>
      <c r="G172" s="10"/>
      <c r="H172" s="10" t="s">
        <v>4407</v>
      </c>
      <c r="I172" s="10"/>
      <c r="J172" s="10"/>
      <c r="K172" s="10"/>
      <c r="L172" s="12"/>
      <c r="M172" s="10" t="s">
        <v>4295</v>
      </c>
      <c r="N172" s="10"/>
      <c r="O172" s="10"/>
      <c r="P172" s="10"/>
      <c r="Q172" s="10"/>
      <c r="R172" s="166">
        <f t="shared" si="11"/>
        <v>0</v>
      </c>
      <c r="S172" s="36">
        <f t="shared" si="9"/>
        <v>0</v>
      </c>
      <c r="T172" s="10">
        <f t="shared" si="12"/>
        <v>0</v>
      </c>
    </row>
    <row r="173" spans="1:20" x14ac:dyDescent="0.35">
      <c r="A173" s="174">
        <v>170</v>
      </c>
      <c r="B173" s="26">
        <v>44752</v>
      </c>
      <c r="C173" s="44" t="s">
        <v>4426</v>
      </c>
      <c r="D173" s="47">
        <v>120</v>
      </c>
      <c r="E173" s="47" t="s">
        <v>4277</v>
      </c>
      <c r="F173" s="47" t="s">
        <v>153</v>
      </c>
      <c r="G173" s="12" t="s">
        <v>278</v>
      </c>
      <c r="H173" s="10" t="s">
        <v>4407</v>
      </c>
      <c r="I173" s="10"/>
      <c r="J173" s="10"/>
      <c r="K173" s="10"/>
      <c r="L173" s="12"/>
      <c r="M173" s="10" t="s">
        <v>4295</v>
      </c>
      <c r="N173" s="10"/>
      <c r="O173" s="10"/>
      <c r="P173" s="10"/>
      <c r="Q173" s="10"/>
      <c r="R173" s="166">
        <f t="shared" si="11"/>
        <v>0</v>
      </c>
      <c r="S173" s="36">
        <f t="shared" si="9"/>
        <v>120</v>
      </c>
      <c r="T173" s="10">
        <f t="shared" si="12"/>
        <v>0</v>
      </c>
    </row>
    <row r="174" spans="1:20" x14ac:dyDescent="0.35">
      <c r="A174" s="174">
        <v>171</v>
      </c>
      <c r="B174" s="26">
        <v>44755</v>
      </c>
      <c r="C174" s="10" t="s">
        <v>4427</v>
      </c>
      <c r="D174" s="47">
        <f>24*60</f>
        <v>1440</v>
      </c>
      <c r="E174" s="47" t="s">
        <v>4277</v>
      </c>
      <c r="F174" s="47" t="s">
        <v>4428</v>
      </c>
      <c r="G174" s="10" t="s">
        <v>278</v>
      </c>
      <c r="H174" s="10"/>
      <c r="I174" s="10"/>
      <c r="J174" s="10"/>
      <c r="K174" s="10"/>
      <c r="L174" s="12"/>
      <c r="M174" s="10"/>
      <c r="N174" s="10"/>
      <c r="O174" s="10"/>
      <c r="P174" s="10"/>
      <c r="Q174" s="10"/>
      <c r="R174" s="166">
        <f t="shared" si="11"/>
        <v>0</v>
      </c>
      <c r="S174" s="36">
        <f t="shared" si="9"/>
        <v>1440</v>
      </c>
      <c r="T174" s="10">
        <f t="shared" si="12"/>
        <v>0</v>
      </c>
    </row>
    <row r="175" spans="1:20" x14ac:dyDescent="0.35">
      <c r="A175" s="174">
        <v>172</v>
      </c>
      <c r="B175" s="26">
        <v>44756</v>
      </c>
      <c r="C175" s="10" t="s">
        <v>4429</v>
      </c>
      <c r="D175" s="47">
        <f>24*60</f>
        <v>1440</v>
      </c>
      <c r="E175" s="47"/>
      <c r="F175" s="47"/>
      <c r="G175" s="10"/>
      <c r="H175" s="10" t="s">
        <v>4429</v>
      </c>
      <c r="I175" s="10">
        <f>24*60</f>
        <v>1440</v>
      </c>
      <c r="J175" s="10"/>
      <c r="K175" s="10"/>
      <c r="L175" s="12"/>
      <c r="M175" s="10" t="s">
        <v>4407</v>
      </c>
      <c r="N175" s="10"/>
      <c r="O175" s="10"/>
      <c r="P175" s="10"/>
      <c r="Q175" s="10"/>
      <c r="R175" s="166">
        <f t="shared" si="11"/>
        <v>0</v>
      </c>
      <c r="S175" s="36">
        <f t="shared" si="9"/>
        <v>1440</v>
      </c>
      <c r="T175" s="10">
        <f t="shared" si="12"/>
        <v>1440</v>
      </c>
    </row>
    <row r="176" spans="1:20" x14ac:dyDescent="0.35">
      <c r="A176" s="174">
        <v>173</v>
      </c>
      <c r="B176" s="26">
        <v>44757</v>
      </c>
      <c r="C176" s="44" t="s">
        <v>4430</v>
      </c>
      <c r="D176" s="47">
        <f>5*60</f>
        <v>300</v>
      </c>
      <c r="E176" s="47" t="s">
        <v>4277</v>
      </c>
      <c r="F176" s="47" t="s">
        <v>153</v>
      </c>
      <c r="G176" s="12" t="s">
        <v>278</v>
      </c>
      <c r="H176" s="10" t="s">
        <v>4295</v>
      </c>
      <c r="I176" s="10"/>
      <c r="J176" s="10"/>
      <c r="K176" s="10"/>
      <c r="L176" s="12"/>
      <c r="M176" s="10" t="s">
        <v>4404</v>
      </c>
      <c r="N176" s="10"/>
      <c r="O176" s="10"/>
      <c r="P176" s="10"/>
      <c r="Q176" s="10"/>
      <c r="R176" s="166">
        <f t="shared" si="11"/>
        <v>0</v>
      </c>
      <c r="S176" s="36">
        <f t="shared" si="9"/>
        <v>300</v>
      </c>
      <c r="T176" s="10">
        <f t="shared" si="12"/>
        <v>0</v>
      </c>
    </row>
    <row r="177" spans="1:20" x14ac:dyDescent="0.35">
      <c r="A177" s="174">
        <v>174</v>
      </c>
      <c r="B177" s="26">
        <v>44758</v>
      </c>
      <c r="C177" s="10" t="s">
        <v>4404</v>
      </c>
      <c r="D177" s="10"/>
      <c r="E177" s="10"/>
      <c r="F177" s="10"/>
      <c r="G177" s="10"/>
      <c r="H177" s="10" t="s">
        <v>4407</v>
      </c>
      <c r="I177" s="10"/>
      <c r="J177" s="10"/>
      <c r="K177" s="10"/>
      <c r="L177" s="12"/>
      <c r="M177" s="502" t="s">
        <v>4431</v>
      </c>
      <c r="N177" s="10"/>
      <c r="O177" s="10"/>
      <c r="P177" s="10"/>
      <c r="Q177" s="10"/>
      <c r="R177" s="166">
        <f t="shared" si="11"/>
        <v>0</v>
      </c>
      <c r="S177" s="36">
        <f t="shared" si="9"/>
        <v>0</v>
      </c>
      <c r="T177" s="10">
        <f t="shared" si="12"/>
        <v>0</v>
      </c>
    </row>
    <row r="178" spans="1:20" x14ac:dyDescent="0.35">
      <c r="A178" s="174">
        <v>175</v>
      </c>
      <c r="B178" s="26">
        <v>44759</v>
      </c>
      <c r="C178" s="44" t="s">
        <v>4432</v>
      </c>
      <c r="D178" s="47">
        <f>4*60</f>
        <v>240</v>
      </c>
      <c r="E178" s="47" t="s">
        <v>4277</v>
      </c>
      <c r="F178" s="47" t="s">
        <v>153</v>
      </c>
      <c r="G178" s="12" t="s">
        <v>278</v>
      </c>
      <c r="H178" s="10" t="s">
        <v>4407</v>
      </c>
      <c r="I178" s="10"/>
      <c r="J178" s="10"/>
      <c r="K178" s="10"/>
      <c r="L178" s="12"/>
      <c r="M178" s="502"/>
      <c r="N178" s="10"/>
      <c r="O178" s="10"/>
      <c r="P178" s="10"/>
      <c r="Q178" s="10"/>
      <c r="R178" s="166">
        <f t="shared" si="11"/>
        <v>0</v>
      </c>
      <c r="S178" s="36">
        <f t="shared" si="9"/>
        <v>240</v>
      </c>
      <c r="T178" s="10">
        <f t="shared" si="12"/>
        <v>0</v>
      </c>
    </row>
    <row r="179" spans="1:20" x14ac:dyDescent="0.35">
      <c r="A179" s="174">
        <v>176</v>
      </c>
      <c r="B179" s="26">
        <v>44760</v>
      </c>
      <c r="C179" s="44" t="s">
        <v>4433</v>
      </c>
      <c r="D179" s="47">
        <v>550</v>
      </c>
      <c r="E179" s="47" t="s">
        <v>4277</v>
      </c>
      <c r="F179" s="47" t="s">
        <v>153</v>
      </c>
      <c r="G179" s="12" t="s">
        <v>278</v>
      </c>
      <c r="H179" s="10" t="s">
        <v>4295</v>
      </c>
      <c r="I179" s="10"/>
      <c r="J179" s="10"/>
      <c r="K179" s="10"/>
      <c r="L179" s="12"/>
      <c r="M179" s="10" t="s">
        <v>4295</v>
      </c>
      <c r="N179" s="10"/>
      <c r="O179" s="10"/>
      <c r="P179" s="10"/>
      <c r="Q179" s="10"/>
      <c r="R179" s="166">
        <f t="shared" si="11"/>
        <v>0</v>
      </c>
      <c r="S179" s="36">
        <f t="shared" si="9"/>
        <v>550</v>
      </c>
      <c r="T179" s="10">
        <f t="shared" si="12"/>
        <v>0</v>
      </c>
    </row>
    <row r="180" spans="1:20" x14ac:dyDescent="0.35">
      <c r="A180" s="174">
        <v>177</v>
      </c>
      <c r="B180" s="26">
        <v>44761</v>
      </c>
      <c r="C180" s="44" t="s">
        <v>4434</v>
      </c>
      <c r="D180" s="47">
        <f>150</f>
        <v>150</v>
      </c>
      <c r="E180" s="47" t="s">
        <v>4277</v>
      </c>
      <c r="F180" s="47" t="s">
        <v>4400</v>
      </c>
      <c r="G180" s="12" t="s">
        <v>278</v>
      </c>
      <c r="H180" s="10" t="s">
        <v>4295</v>
      </c>
      <c r="I180" s="10"/>
      <c r="J180" s="10"/>
      <c r="K180" s="10"/>
      <c r="L180" s="12"/>
      <c r="M180" s="10" t="s">
        <v>4435</v>
      </c>
      <c r="N180" s="10">
        <v>120</v>
      </c>
      <c r="O180" s="10" t="s">
        <v>4277</v>
      </c>
      <c r="P180" s="10" t="s">
        <v>4273</v>
      </c>
      <c r="Q180" s="10"/>
      <c r="R180" s="166">
        <f t="shared" si="11"/>
        <v>120</v>
      </c>
      <c r="S180" s="36">
        <f t="shared" si="9"/>
        <v>150</v>
      </c>
      <c r="T180" s="10">
        <f t="shared" si="12"/>
        <v>0</v>
      </c>
    </row>
    <row r="181" spans="1:20" x14ac:dyDescent="0.35">
      <c r="A181" s="174">
        <v>178</v>
      </c>
      <c r="B181" s="26">
        <v>44762</v>
      </c>
      <c r="C181" s="10" t="s">
        <v>4436</v>
      </c>
      <c r="D181" s="47">
        <f>7.5*60</f>
        <v>450</v>
      </c>
      <c r="E181" s="47" t="s">
        <v>3805</v>
      </c>
      <c r="F181" s="47" t="s">
        <v>3805</v>
      </c>
      <c r="G181" s="10"/>
      <c r="H181" s="10" t="s">
        <v>4437</v>
      </c>
      <c r="I181" s="10">
        <f>180</f>
        <v>180</v>
      </c>
      <c r="J181" s="10" t="s">
        <v>4277</v>
      </c>
      <c r="K181" s="10"/>
      <c r="L181" s="12"/>
      <c r="M181" s="10" t="s">
        <v>4407</v>
      </c>
      <c r="N181" s="10"/>
      <c r="O181" s="10"/>
      <c r="P181" s="10"/>
      <c r="Q181" s="10"/>
      <c r="R181" s="166">
        <f t="shared" si="11"/>
        <v>0</v>
      </c>
      <c r="S181" s="36">
        <f t="shared" si="9"/>
        <v>450</v>
      </c>
      <c r="T181" s="10">
        <f t="shared" si="12"/>
        <v>180</v>
      </c>
    </row>
    <row r="182" spans="1:20" x14ac:dyDescent="0.35">
      <c r="A182" s="174">
        <v>179</v>
      </c>
      <c r="B182" s="26">
        <v>44763</v>
      </c>
      <c r="C182" s="10" t="s">
        <v>4407</v>
      </c>
      <c r="D182" s="10"/>
      <c r="E182" s="10"/>
      <c r="F182" s="10"/>
      <c r="G182" s="10"/>
      <c r="H182" s="10" t="s">
        <v>4407</v>
      </c>
      <c r="I182" s="10"/>
      <c r="J182" s="10"/>
      <c r="K182" s="10"/>
      <c r="L182" s="12"/>
      <c r="M182" s="10" t="s">
        <v>4407</v>
      </c>
      <c r="N182" s="10"/>
      <c r="O182" s="10"/>
      <c r="P182" s="10"/>
      <c r="Q182" s="10"/>
      <c r="R182" s="166">
        <f t="shared" si="11"/>
        <v>0</v>
      </c>
      <c r="S182" s="36">
        <f t="shared" si="9"/>
        <v>0</v>
      </c>
      <c r="T182" s="10">
        <f t="shared" si="12"/>
        <v>0</v>
      </c>
    </row>
    <row r="183" spans="1:20" x14ac:dyDescent="0.35">
      <c r="A183" s="174">
        <v>180</v>
      </c>
      <c r="B183" s="26">
        <v>44764</v>
      </c>
      <c r="C183" s="10" t="s">
        <v>4438</v>
      </c>
      <c r="D183" s="10"/>
      <c r="E183" s="10"/>
      <c r="F183" s="10"/>
      <c r="G183" s="10"/>
      <c r="H183" s="10" t="s">
        <v>4407</v>
      </c>
      <c r="I183" s="10"/>
      <c r="J183" s="10"/>
      <c r="K183" s="10"/>
      <c r="L183" s="12"/>
      <c r="M183" s="10" t="s">
        <v>4407</v>
      </c>
      <c r="N183" s="10"/>
      <c r="O183" s="10"/>
      <c r="P183" s="10"/>
      <c r="Q183" s="10"/>
      <c r="R183" s="166">
        <f t="shared" si="11"/>
        <v>0</v>
      </c>
      <c r="S183" s="36">
        <f t="shared" si="9"/>
        <v>0</v>
      </c>
      <c r="T183" s="10">
        <f t="shared" si="12"/>
        <v>0</v>
      </c>
    </row>
    <row r="184" spans="1:20" x14ac:dyDescent="0.35">
      <c r="A184" s="174">
        <v>181</v>
      </c>
      <c r="B184" s="26">
        <v>44765</v>
      </c>
      <c r="C184" s="10" t="s">
        <v>4407</v>
      </c>
      <c r="D184" s="10"/>
      <c r="E184" s="10"/>
      <c r="F184" s="10"/>
      <c r="G184" s="10"/>
      <c r="H184" s="10" t="s">
        <v>4439</v>
      </c>
      <c r="I184" s="10">
        <v>75</v>
      </c>
      <c r="J184" s="10" t="s">
        <v>4277</v>
      </c>
      <c r="K184" s="10" t="s">
        <v>4271</v>
      </c>
      <c r="L184" s="12" t="s">
        <v>278</v>
      </c>
      <c r="M184" s="10" t="s">
        <v>4407</v>
      </c>
      <c r="N184" s="10"/>
      <c r="O184" s="10"/>
      <c r="P184" s="10"/>
      <c r="Q184" s="10"/>
      <c r="R184" s="166">
        <f t="shared" si="11"/>
        <v>0</v>
      </c>
      <c r="S184" s="36">
        <f t="shared" si="9"/>
        <v>0</v>
      </c>
      <c r="T184" s="10">
        <f t="shared" si="12"/>
        <v>75</v>
      </c>
    </row>
    <row r="185" spans="1:20" x14ac:dyDescent="0.35">
      <c r="A185" s="174">
        <v>182</v>
      </c>
      <c r="B185" s="26">
        <v>44766</v>
      </c>
      <c r="C185" s="10" t="s">
        <v>4407</v>
      </c>
      <c r="D185" s="10"/>
      <c r="E185" s="10"/>
      <c r="F185" s="10"/>
      <c r="G185" s="10"/>
      <c r="H185" s="10" t="s">
        <v>4404</v>
      </c>
      <c r="I185" s="10"/>
      <c r="J185" s="10"/>
      <c r="K185" s="10"/>
      <c r="L185" s="12"/>
      <c r="M185" s="10" t="s">
        <v>4407</v>
      </c>
      <c r="N185" s="10"/>
      <c r="O185" s="10"/>
      <c r="P185" s="10"/>
      <c r="Q185" s="10"/>
      <c r="R185" s="166">
        <f t="shared" si="11"/>
        <v>0</v>
      </c>
      <c r="S185" s="36">
        <f t="shared" si="9"/>
        <v>0</v>
      </c>
      <c r="T185" s="10">
        <f t="shared" si="12"/>
        <v>0</v>
      </c>
    </row>
    <row r="186" spans="1:20" x14ac:dyDescent="0.35">
      <c r="A186" s="174">
        <v>183</v>
      </c>
      <c r="B186" s="26">
        <v>44773</v>
      </c>
      <c r="C186" s="10" t="s">
        <v>4440</v>
      </c>
      <c r="D186" s="10"/>
      <c r="E186" s="10"/>
      <c r="F186" s="10"/>
      <c r="G186" s="10"/>
      <c r="H186" s="10" t="s">
        <v>4440</v>
      </c>
      <c r="I186" s="10"/>
      <c r="J186" s="10"/>
      <c r="K186" s="10"/>
      <c r="L186" s="12"/>
      <c r="M186" s="10" t="s">
        <v>4440</v>
      </c>
      <c r="N186" s="10"/>
      <c r="O186" s="10"/>
      <c r="P186" s="10"/>
      <c r="Q186" s="10"/>
      <c r="R186" s="166">
        <f t="shared" si="11"/>
        <v>0</v>
      </c>
      <c r="S186" s="36">
        <f t="shared" si="9"/>
        <v>0</v>
      </c>
      <c r="T186" s="10">
        <f t="shared" si="12"/>
        <v>0</v>
      </c>
    </row>
    <row r="187" spans="1:20" x14ac:dyDescent="0.35">
      <c r="A187" s="174">
        <v>184</v>
      </c>
      <c r="B187" s="26">
        <v>44774</v>
      </c>
      <c r="C187" s="10" t="s">
        <v>4441</v>
      </c>
      <c r="D187" s="47">
        <v>60</v>
      </c>
      <c r="E187" s="47" t="s">
        <v>3805</v>
      </c>
      <c r="F187" s="47" t="s">
        <v>4442</v>
      </c>
      <c r="G187" s="10"/>
      <c r="H187" s="10" t="s">
        <v>4404</v>
      </c>
      <c r="I187" s="10"/>
      <c r="J187" s="10"/>
      <c r="K187" s="10"/>
      <c r="L187" s="12"/>
      <c r="M187" s="10" t="s">
        <v>4407</v>
      </c>
      <c r="N187" s="10"/>
      <c r="O187" s="10"/>
      <c r="P187" s="10"/>
      <c r="Q187" s="10"/>
      <c r="R187" s="166">
        <f t="shared" si="11"/>
        <v>0</v>
      </c>
      <c r="S187" s="36">
        <f t="shared" si="9"/>
        <v>60</v>
      </c>
      <c r="T187" s="10">
        <f t="shared" si="12"/>
        <v>0</v>
      </c>
    </row>
    <row r="188" spans="1:20" x14ac:dyDescent="0.35">
      <c r="A188" s="174">
        <v>185</v>
      </c>
      <c r="B188" s="26">
        <v>44775</v>
      </c>
      <c r="C188" s="44" t="s">
        <v>4443</v>
      </c>
      <c r="D188" s="47">
        <v>180</v>
      </c>
      <c r="E188" s="47" t="s">
        <v>4277</v>
      </c>
      <c r="F188" s="47" t="s">
        <v>153</v>
      </c>
      <c r="G188" s="12" t="s">
        <v>278</v>
      </c>
      <c r="H188" s="10" t="s">
        <v>4407</v>
      </c>
      <c r="I188" s="10"/>
      <c r="J188" s="10"/>
      <c r="K188" s="10"/>
      <c r="L188" s="12"/>
      <c r="M188" s="10" t="s">
        <v>4407</v>
      </c>
      <c r="N188" s="10"/>
      <c r="O188" s="10"/>
      <c r="P188" s="10"/>
      <c r="Q188" s="10"/>
      <c r="R188" s="166">
        <f t="shared" si="11"/>
        <v>0</v>
      </c>
      <c r="S188" s="36">
        <f t="shared" si="9"/>
        <v>180</v>
      </c>
      <c r="T188" s="10">
        <f t="shared" si="12"/>
        <v>0</v>
      </c>
    </row>
    <row r="189" spans="1:20" x14ac:dyDescent="0.35">
      <c r="A189" s="174">
        <v>186</v>
      </c>
      <c r="B189" s="26">
        <v>44776</v>
      </c>
      <c r="C189" s="10" t="s">
        <v>4407</v>
      </c>
      <c r="D189" s="10"/>
      <c r="E189" s="10"/>
      <c r="F189" s="10"/>
      <c r="G189" s="10"/>
      <c r="H189" s="10" t="s">
        <v>4295</v>
      </c>
      <c r="I189" s="10"/>
      <c r="J189" s="10"/>
      <c r="K189" s="10"/>
      <c r="L189" s="12"/>
      <c r="M189" s="10" t="s">
        <v>4407</v>
      </c>
      <c r="N189" s="10"/>
      <c r="O189" s="10"/>
      <c r="P189" s="10"/>
      <c r="Q189" s="10"/>
      <c r="R189" s="166">
        <f t="shared" si="11"/>
        <v>0</v>
      </c>
      <c r="S189" s="36">
        <f t="shared" si="9"/>
        <v>0</v>
      </c>
      <c r="T189" s="10">
        <f t="shared" si="12"/>
        <v>0</v>
      </c>
    </row>
    <row r="190" spans="1:20" x14ac:dyDescent="0.35">
      <c r="A190" s="174">
        <v>187</v>
      </c>
      <c r="B190" s="26">
        <v>44777</v>
      </c>
      <c r="C190" s="10" t="s">
        <v>4407</v>
      </c>
      <c r="D190" s="10"/>
      <c r="E190" s="10"/>
      <c r="F190" s="10"/>
      <c r="G190" s="10"/>
      <c r="H190" s="10" t="s">
        <v>4444</v>
      </c>
      <c r="I190" s="10">
        <v>20</v>
      </c>
      <c r="J190" s="10" t="s">
        <v>4277</v>
      </c>
      <c r="K190" s="10" t="s">
        <v>4271</v>
      </c>
      <c r="L190" s="12"/>
      <c r="M190" s="10" t="s">
        <v>4407</v>
      </c>
      <c r="N190" s="10"/>
      <c r="O190" s="10"/>
      <c r="P190" s="10"/>
      <c r="Q190" s="10"/>
      <c r="R190" s="166">
        <f t="shared" si="11"/>
        <v>0</v>
      </c>
      <c r="S190" s="36">
        <f t="shared" si="9"/>
        <v>0</v>
      </c>
      <c r="T190" s="10">
        <f t="shared" si="12"/>
        <v>20</v>
      </c>
    </row>
    <row r="191" spans="1:20" x14ac:dyDescent="0.35">
      <c r="A191" s="174">
        <v>188</v>
      </c>
      <c r="B191" s="26">
        <v>44778</v>
      </c>
      <c r="C191" s="10" t="s">
        <v>4295</v>
      </c>
      <c r="D191" s="10"/>
      <c r="E191" s="10"/>
      <c r="F191" s="10"/>
      <c r="G191" s="10"/>
      <c r="H191" s="10" t="s">
        <v>4295</v>
      </c>
      <c r="I191" s="10"/>
      <c r="J191" s="10"/>
      <c r="K191" s="10"/>
      <c r="L191" s="12"/>
      <c r="M191" s="10" t="s">
        <v>4404</v>
      </c>
      <c r="N191" s="10"/>
      <c r="O191" s="10"/>
      <c r="P191" s="10"/>
      <c r="Q191" s="10"/>
      <c r="R191" s="166">
        <f t="shared" si="11"/>
        <v>0</v>
      </c>
      <c r="S191" s="36">
        <f t="shared" si="9"/>
        <v>0</v>
      </c>
      <c r="T191" s="10">
        <f t="shared" si="12"/>
        <v>0</v>
      </c>
    </row>
    <row r="192" spans="1:20" x14ac:dyDescent="0.35">
      <c r="A192" s="174">
        <v>189</v>
      </c>
      <c r="B192" s="26">
        <v>44779</v>
      </c>
      <c r="C192" s="10" t="s">
        <v>4407</v>
      </c>
      <c r="D192" s="10"/>
      <c r="E192" s="10"/>
      <c r="F192" s="10"/>
      <c r="G192" s="10"/>
      <c r="H192" s="10" t="s">
        <v>4407</v>
      </c>
      <c r="I192" s="10"/>
      <c r="J192" s="10"/>
      <c r="K192" s="10"/>
      <c r="L192" s="12"/>
      <c r="M192" s="10" t="s">
        <v>4407</v>
      </c>
      <c r="N192" s="10"/>
      <c r="O192" s="10"/>
      <c r="P192" s="10"/>
      <c r="Q192" s="10"/>
      <c r="R192" s="166">
        <f t="shared" si="11"/>
        <v>0</v>
      </c>
      <c r="S192" s="36">
        <f t="shared" si="9"/>
        <v>0</v>
      </c>
      <c r="T192" s="10">
        <f t="shared" si="12"/>
        <v>0</v>
      </c>
    </row>
    <row r="193" spans="1:20" x14ac:dyDescent="0.35">
      <c r="A193" s="174">
        <v>190</v>
      </c>
      <c r="B193" s="26">
        <v>44780</v>
      </c>
      <c r="C193" s="10" t="s">
        <v>4445</v>
      </c>
      <c r="D193" s="47">
        <v>85</v>
      </c>
      <c r="E193" s="47" t="s">
        <v>3805</v>
      </c>
      <c r="F193" s="47" t="s">
        <v>4367</v>
      </c>
      <c r="G193" s="10"/>
      <c r="H193" s="10" t="s">
        <v>4446</v>
      </c>
      <c r="I193" s="10">
        <v>45</v>
      </c>
      <c r="J193" s="10" t="s">
        <v>4277</v>
      </c>
      <c r="K193" s="10" t="s">
        <v>4271</v>
      </c>
      <c r="L193" s="12"/>
      <c r="M193" s="10" t="s">
        <v>4407</v>
      </c>
      <c r="N193" s="10"/>
      <c r="O193" s="10"/>
      <c r="P193" s="10"/>
      <c r="Q193" s="10"/>
      <c r="R193" s="166">
        <f t="shared" si="11"/>
        <v>0</v>
      </c>
      <c r="S193" s="36">
        <f t="shared" si="9"/>
        <v>85</v>
      </c>
      <c r="T193" s="10">
        <f t="shared" si="12"/>
        <v>45</v>
      </c>
    </row>
    <row r="194" spans="1:20" x14ac:dyDescent="0.35">
      <c r="A194" s="174">
        <v>191</v>
      </c>
      <c r="B194" s="26">
        <v>44781</v>
      </c>
      <c r="C194" s="10" t="s">
        <v>4404</v>
      </c>
      <c r="D194" s="10"/>
      <c r="E194" s="10"/>
      <c r="F194" s="10"/>
      <c r="G194" s="10"/>
      <c r="H194" s="10" t="s">
        <v>4407</v>
      </c>
      <c r="I194" s="10"/>
      <c r="J194" s="10"/>
      <c r="K194" s="10"/>
      <c r="L194" s="12"/>
      <c r="M194" s="10" t="s">
        <v>4407</v>
      </c>
      <c r="N194" s="10"/>
      <c r="O194" s="10"/>
      <c r="P194" s="10"/>
      <c r="Q194" s="10"/>
      <c r="R194" s="166">
        <f t="shared" si="11"/>
        <v>0</v>
      </c>
      <c r="S194" s="36">
        <f t="shared" si="9"/>
        <v>0</v>
      </c>
      <c r="T194" s="10">
        <f t="shared" si="12"/>
        <v>0</v>
      </c>
    </row>
    <row r="195" spans="1:20" x14ac:dyDescent="0.35">
      <c r="A195" s="174">
        <v>192</v>
      </c>
      <c r="B195" s="26">
        <v>44782</v>
      </c>
      <c r="C195" s="10" t="s">
        <v>4447</v>
      </c>
      <c r="D195" s="47">
        <v>60</v>
      </c>
      <c r="E195" s="47" t="s">
        <v>3805</v>
      </c>
      <c r="F195" s="47" t="s">
        <v>4367</v>
      </c>
      <c r="G195" s="10"/>
      <c r="H195" s="10" t="s">
        <v>4404</v>
      </c>
      <c r="I195" s="10"/>
      <c r="J195" s="10"/>
      <c r="K195" s="10"/>
      <c r="L195" s="12"/>
      <c r="M195" s="10" t="s">
        <v>4407</v>
      </c>
      <c r="N195" s="10"/>
      <c r="O195" s="10"/>
      <c r="P195" s="10"/>
      <c r="Q195" s="10"/>
      <c r="R195" s="166">
        <f t="shared" si="11"/>
        <v>0</v>
      </c>
      <c r="S195" s="36">
        <f t="shared" si="9"/>
        <v>60</v>
      </c>
      <c r="T195" s="10">
        <f t="shared" si="12"/>
        <v>0</v>
      </c>
    </row>
    <row r="196" spans="1:20" x14ac:dyDescent="0.35">
      <c r="A196" s="174">
        <v>193</v>
      </c>
      <c r="B196" s="26">
        <v>44783</v>
      </c>
      <c r="C196" s="10" t="s">
        <v>4407</v>
      </c>
      <c r="D196" s="10"/>
      <c r="E196" s="10"/>
      <c r="F196" s="10"/>
      <c r="G196" s="10"/>
      <c r="H196" s="10" t="s">
        <v>4404</v>
      </c>
      <c r="I196" s="10"/>
      <c r="J196" s="10"/>
      <c r="K196" s="10"/>
      <c r="L196" s="12"/>
      <c r="M196" s="10" t="s">
        <v>4407</v>
      </c>
      <c r="N196" s="10"/>
      <c r="O196" s="10"/>
      <c r="P196" s="10"/>
      <c r="Q196" s="10"/>
      <c r="R196" s="166">
        <f t="shared" si="11"/>
        <v>0</v>
      </c>
      <c r="S196" s="36">
        <f t="shared" si="9"/>
        <v>0</v>
      </c>
      <c r="T196" s="10">
        <f t="shared" si="12"/>
        <v>0</v>
      </c>
    </row>
    <row r="197" spans="1:20" x14ac:dyDescent="0.35">
      <c r="A197" s="174">
        <v>194</v>
      </c>
      <c r="B197" s="26">
        <v>44784</v>
      </c>
      <c r="C197" s="10" t="s">
        <v>4448</v>
      </c>
      <c r="D197" s="47">
        <f>8*60</f>
        <v>480</v>
      </c>
      <c r="E197" s="47" t="s">
        <v>4277</v>
      </c>
      <c r="F197" s="47" t="s">
        <v>4449</v>
      </c>
      <c r="G197" s="10"/>
      <c r="H197" s="10" t="s">
        <v>4448</v>
      </c>
      <c r="I197" s="10">
        <f>280+340</f>
        <v>620</v>
      </c>
      <c r="J197" s="10"/>
      <c r="K197" s="10"/>
      <c r="L197" s="12"/>
      <c r="M197" s="10" t="s">
        <v>4450</v>
      </c>
      <c r="N197" s="10">
        <v>60</v>
      </c>
      <c r="O197" s="10"/>
      <c r="P197" s="10"/>
      <c r="Q197" s="10"/>
      <c r="R197" s="166">
        <f t="shared" si="11"/>
        <v>60</v>
      </c>
      <c r="S197" s="36">
        <f t="shared" si="9"/>
        <v>480</v>
      </c>
      <c r="T197" s="10">
        <f t="shared" si="12"/>
        <v>620</v>
      </c>
    </row>
    <row r="198" spans="1:20" ht="43.5" x14ac:dyDescent="0.35">
      <c r="A198" s="174">
        <v>195</v>
      </c>
      <c r="B198" s="26">
        <v>44785</v>
      </c>
      <c r="C198" s="191" t="s">
        <v>4451</v>
      </c>
      <c r="D198" s="47">
        <f>60*9.5</f>
        <v>570</v>
      </c>
      <c r="E198" s="47" t="s">
        <v>4277</v>
      </c>
      <c r="F198" s="47" t="s">
        <v>4452</v>
      </c>
      <c r="G198" s="12" t="s">
        <v>278</v>
      </c>
      <c r="H198" s="10" t="s">
        <v>4448</v>
      </c>
      <c r="I198" s="10">
        <f>120</f>
        <v>120</v>
      </c>
      <c r="J198" s="10" t="s">
        <v>4277</v>
      </c>
      <c r="K198" s="10" t="s">
        <v>4449</v>
      </c>
      <c r="L198" s="12"/>
      <c r="M198" s="10" t="s">
        <v>4448</v>
      </c>
      <c r="N198" s="10">
        <v>120</v>
      </c>
      <c r="O198" s="10" t="s">
        <v>4277</v>
      </c>
      <c r="P198" s="10" t="s">
        <v>4449</v>
      </c>
      <c r="Q198" s="10"/>
      <c r="R198" s="166">
        <f t="shared" si="11"/>
        <v>120</v>
      </c>
      <c r="S198" s="36">
        <f t="shared" si="9"/>
        <v>570</v>
      </c>
      <c r="T198" s="10">
        <f t="shared" si="12"/>
        <v>120</v>
      </c>
    </row>
    <row r="199" spans="1:20" x14ac:dyDescent="0.35">
      <c r="A199" s="174">
        <v>196</v>
      </c>
      <c r="B199" s="26">
        <v>44786</v>
      </c>
      <c r="C199" s="10" t="s">
        <v>4295</v>
      </c>
      <c r="D199" s="10"/>
      <c r="E199" s="10"/>
      <c r="F199" s="10"/>
      <c r="G199" s="10"/>
      <c r="H199" s="10" t="s">
        <v>4453</v>
      </c>
      <c r="I199" s="10"/>
      <c r="J199" s="10"/>
      <c r="K199" s="10"/>
      <c r="L199" s="12"/>
      <c r="M199" s="10" t="s">
        <v>3243</v>
      </c>
      <c r="N199" s="10"/>
      <c r="O199" s="10"/>
      <c r="P199" s="10"/>
      <c r="Q199" s="10"/>
      <c r="R199" s="166">
        <f t="shared" si="11"/>
        <v>0</v>
      </c>
      <c r="S199" s="36">
        <f t="shared" si="9"/>
        <v>0</v>
      </c>
      <c r="T199" s="10">
        <f t="shared" si="12"/>
        <v>0</v>
      </c>
    </row>
    <row r="200" spans="1:20" x14ac:dyDescent="0.35">
      <c r="A200" s="174">
        <v>197</v>
      </c>
      <c r="B200" s="26">
        <v>44787</v>
      </c>
      <c r="C200" s="10" t="s">
        <v>4407</v>
      </c>
      <c r="D200" s="10"/>
      <c r="E200" s="10"/>
      <c r="F200" s="10"/>
      <c r="G200" s="10"/>
      <c r="H200" s="10"/>
      <c r="I200" s="10"/>
      <c r="J200" s="10"/>
      <c r="K200" s="10"/>
      <c r="L200" s="12"/>
      <c r="M200" s="10" t="s">
        <v>4454</v>
      </c>
      <c r="N200" s="10">
        <f>120+230</f>
        <v>350</v>
      </c>
      <c r="O200" s="10" t="s">
        <v>4277</v>
      </c>
      <c r="P200" s="10" t="s">
        <v>4273</v>
      </c>
      <c r="Q200" s="10"/>
      <c r="R200" s="166">
        <f t="shared" si="11"/>
        <v>350</v>
      </c>
      <c r="S200" s="36">
        <f t="shared" si="9"/>
        <v>0</v>
      </c>
      <c r="T200" s="10">
        <f t="shared" si="12"/>
        <v>0</v>
      </c>
    </row>
    <row r="201" spans="1:20" x14ac:dyDescent="0.35">
      <c r="A201" s="174">
        <v>198</v>
      </c>
      <c r="B201" s="26">
        <v>44788</v>
      </c>
      <c r="C201" s="10" t="s">
        <v>4455</v>
      </c>
      <c r="D201" s="47">
        <f>60*3</f>
        <v>180</v>
      </c>
      <c r="E201" s="47" t="s">
        <v>3805</v>
      </c>
      <c r="F201" s="47" t="s">
        <v>4449</v>
      </c>
      <c r="G201" s="10"/>
      <c r="H201" s="10" t="s">
        <v>3243</v>
      </c>
      <c r="I201" s="10"/>
      <c r="J201" s="10"/>
      <c r="K201" s="10"/>
      <c r="L201" s="12"/>
      <c r="M201" s="10" t="s">
        <v>4456</v>
      </c>
      <c r="N201" s="10"/>
      <c r="O201" s="10"/>
      <c r="P201" s="10"/>
      <c r="Q201" s="10"/>
      <c r="R201" s="166">
        <f t="shared" si="11"/>
        <v>0</v>
      </c>
      <c r="S201" s="36">
        <f t="shared" si="9"/>
        <v>180</v>
      </c>
      <c r="T201" s="10">
        <f t="shared" si="12"/>
        <v>0</v>
      </c>
    </row>
    <row r="202" spans="1:20" x14ac:dyDescent="0.35">
      <c r="A202" s="174">
        <v>199</v>
      </c>
      <c r="B202" s="26">
        <v>44789</v>
      </c>
      <c r="C202" s="10" t="s">
        <v>4407</v>
      </c>
      <c r="D202" s="10"/>
      <c r="E202" s="10"/>
      <c r="F202" s="10"/>
      <c r="G202" s="10"/>
      <c r="H202" s="10" t="s">
        <v>4457</v>
      </c>
      <c r="I202" s="10">
        <v>90</v>
      </c>
      <c r="J202" s="10" t="s">
        <v>4277</v>
      </c>
      <c r="K202" s="10"/>
      <c r="L202" s="12"/>
      <c r="M202" s="10" t="s">
        <v>4458</v>
      </c>
      <c r="N202" s="10">
        <v>180</v>
      </c>
      <c r="O202" s="10" t="s">
        <v>4277</v>
      </c>
      <c r="P202" s="10" t="s">
        <v>4273</v>
      </c>
      <c r="Q202" s="10">
        <v>180</v>
      </c>
      <c r="R202" s="166">
        <f t="shared" si="11"/>
        <v>180</v>
      </c>
      <c r="S202" s="36">
        <f t="shared" si="9"/>
        <v>0</v>
      </c>
      <c r="T202" s="10">
        <f t="shared" si="12"/>
        <v>90</v>
      </c>
    </row>
    <row r="203" spans="1:20" x14ac:dyDescent="0.35">
      <c r="A203" s="174">
        <v>200</v>
      </c>
      <c r="B203" s="26">
        <v>44790</v>
      </c>
      <c r="C203" s="44" t="s">
        <v>4459</v>
      </c>
      <c r="D203" s="47">
        <v>45</v>
      </c>
      <c r="E203" s="47" t="s">
        <v>4277</v>
      </c>
      <c r="F203" s="47" t="s">
        <v>4460</v>
      </c>
      <c r="G203" s="12" t="s">
        <v>278</v>
      </c>
      <c r="H203" s="10" t="s">
        <v>4457</v>
      </c>
      <c r="I203" s="10">
        <v>60</v>
      </c>
      <c r="J203" s="10" t="s">
        <v>4277</v>
      </c>
      <c r="K203" s="10"/>
      <c r="L203" s="12"/>
      <c r="M203" s="10" t="s">
        <v>4458</v>
      </c>
      <c r="N203" s="10">
        <v>180</v>
      </c>
      <c r="O203" s="10" t="s">
        <v>4277</v>
      </c>
      <c r="P203" s="10" t="s">
        <v>4273</v>
      </c>
      <c r="Q203" s="10">
        <v>180</v>
      </c>
      <c r="R203" s="166">
        <f t="shared" si="11"/>
        <v>180</v>
      </c>
      <c r="S203" s="36">
        <f t="shared" si="9"/>
        <v>45</v>
      </c>
      <c r="T203" s="10">
        <f t="shared" si="12"/>
        <v>60</v>
      </c>
    </row>
    <row r="204" spans="1:20" x14ac:dyDescent="0.35">
      <c r="A204" s="174">
        <v>201</v>
      </c>
      <c r="B204" s="26">
        <v>44791</v>
      </c>
      <c r="C204" s="10" t="s">
        <v>4407</v>
      </c>
      <c r="D204" s="47" t="s">
        <v>3805</v>
      </c>
      <c r="E204" s="47" t="s">
        <v>3805</v>
      </c>
      <c r="F204" s="47"/>
      <c r="G204" s="10"/>
      <c r="H204" s="10" t="s">
        <v>4407</v>
      </c>
      <c r="I204" s="10"/>
      <c r="J204" s="10"/>
      <c r="K204" s="10"/>
      <c r="L204" s="12"/>
      <c r="M204" s="10" t="s">
        <v>4461</v>
      </c>
      <c r="N204" s="10"/>
      <c r="O204" s="10"/>
      <c r="P204" s="10"/>
      <c r="Q204" s="10"/>
      <c r="R204" s="166">
        <f t="shared" si="11"/>
        <v>0</v>
      </c>
      <c r="S204" s="36" t="str">
        <f t="shared" si="9"/>
        <v>NA</v>
      </c>
      <c r="T204" s="10">
        <f t="shared" si="12"/>
        <v>0</v>
      </c>
    </row>
    <row r="205" spans="1:20" x14ac:dyDescent="0.35">
      <c r="A205" s="174">
        <v>202</v>
      </c>
      <c r="B205" s="26">
        <v>44792</v>
      </c>
      <c r="C205" s="10" t="s">
        <v>4407</v>
      </c>
      <c r="D205" s="10"/>
      <c r="E205" s="10"/>
      <c r="F205" s="10"/>
      <c r="G205" s="10"/>
      <c r="H205" s="10" t="s">
        <v>4462</v>
      </c>
      <c r="I205" s="10"/>
      <c r="J205" s="10"/>
      <c r="K205" s="10"/>
      <c r="L205" s="12"/>
      <c r="M205" s="10" t="s">
        <v>4407</v>
      </c>
      <c r="N205" s="10"/>
      <c r="O205" s="10"/>
      <c r="P205" s="10"/>
      <c r="Q205" s="10"/>
      <c r="R205" s="166">
        <f t="shared" si="11"/>
        <v>0</v>
      </c>
      <c r="S205" s="36">
        <f t="shared" si="9"/>
        <v>0</v>
      </c>
      <c r="T205" s="10">
        <f t="shared" si="12"/>
        <v>0</v>
      </c>
    </row>
    <row r="206" spans="1:20" x14ac:dyDescent="0.35">
      <c r="A206" s="174">
        <v>203</v>
      </c>
      <c r="B206" s="26">
        <v>44793</v>
      </c>
      <c r="C206" s="10" t="s">
        <v>4463</v>
      </c>
      <c r="D206" s="10"/>
      <c r="E206" s="10"/>
      <c r="F206" s="10"/>
      <c r="G206" s="10"/>
      <c r="H206" s="10" t="s">
        <v>4462</v>
      </c>
      <c r="I206" s="10"/>
      <c r="J206" s="10"/>
      <c r="K206" s="10"/>
      <c r="L206" s="12"/>
      <c r="M206" s="10" t="s">
        <v>4461</v>
      </c>
      <c r="N206" s="10">
        <v>120</v>
      </c>
      <c r="O206" s="10" t="s">
        <v>4277</v>
      </c>
      <c r="P206" s="10" t="s">
        <v>4273</v>
      </c>
      <c r="Q206" s="10"/>
      <c r="R206" s="166">
        <f t="shared" si="11"/>
        <v>120</v>
      </c>
      <c r="S206" s="36">
        <f t="shared" si="9"/>
        <v>0</v>
      </c>
      <c r="T206" s="10">
        <f t="shared" si="12"/>
        <v>0</v>
      </c>
    </row>
    <row r="207" spans="1:20" x14ac:dyDescent="0.35">
      <c r="A207" s="174">
        <v>204</v>
      </c>
      <c r="B207" s="26">
        <v>44794</v>
      </c>
      <c r="C207" s="10" t="s">
        <v>4463</v>
      </c>
      <c r="D207" s="10"/>
      <c r="E207" s="10"/>
      <c r="F207" s="10"/>
      <c r="G207" s="10"/>
      <c r="H207" s="10" t="s">
        <v>4462</v>
      </c>
      <c r="I207" s="10"/>
      <c r="J207" s="10"/>
      <c r="K207" s="10"/>
      <c r="L207" s="12"/>
      <c r="M207" s="10" t="s">
        <v>4407</v>
      </c>
      <c r="N207" s="10">
        <v>0</v>
      </c>
      <c r="O207" s="10"/>
      <c r="P207" s="10"/>
      <c r="Q207" s="10"/>
      <c r="R207" s="166">
        <f t="shared" si="11"/>
        <v>0</v>
      </c>
      <c r="S207" s="36">
        <f t="shared" si="9"/>
        <v>0</v>
      </c>
      <c r="T207" s="10">
        <f t="shared" si="12"/>
        <v>0</v>
      </c>
    </row>
    <row r="208" spans="1:20" x14ac:dyDescent="0.35">
      <c r="A208" s="174">
        <v>205</v>
      </c>
      <c r="B208" s="26">
        <v>44795</v>
      </c>
      <c r="C208" s="10" t="s">
        <v>4362</v>
      </c>
      <c r="D208" s="10"/>
      <c r="E208" s="10"/>
      <c r="F208" s="10"/>
      <c r="G208" s="10"/>
      <c r="H208" s="10" t="s">
        <v>4279</v>
      </c>
      <c r="I208" s="10"/>
      <c r="J208" s="10"/>
      <c r="K208" s="10"/>
      <c r="L208" s="12"/>
      <c r="M208" s="10" t="s">
        <v>4461</v>
      </c>
      <c r="N208" s="10">
        <v>120</v>
      </c>
      <c r="O208" s="10" t="s">
        <v>4277</v>
      </c>
      <c r="P208" s="10" t="s">
        <v>4273</v>
      </c>
      <c r="Q208" s="10"/>
      <c r="R208" s="166">
        <f t="shared" si="11"/>
        <v>120</v>
      </c>
      <c r="S208" s="36">
        <f t="shared" si="9"/>
        <v>0</v>
      </c>
      <c r="T208" s="10">
        <f t="shared" si="12"/>
        <v>0</v>
      </c>
    </row>
    <row r="209" spans="1:20" x14ac:dyDescent="0.35">
      <c r="A209" s="174">
        <v>206</v>
      </c>
      <c r="B209" s="26">
        <v>44796</v>
      </c>
      <c r="C209" s="10" t="s">
        <v>4464</v>
      </c>
      <c r="D209" s="47">
        <v>120</v>
      </c>
      <c r="E209" s="47" t="s">
        <v>3805</v>
      </c>
      <c r="F209" s="47"/>
      <c r="G209" s="10"/>
      <c r="H209" s="10" t="s">
        <v>4407</v>
      </c>
      <c r="I209" s="10"/>
      <c r="J209" s="10"/>
      <c r="K209" s="10"/>
      <c r="L209" s="12"/>
      <c r="M209" s="10" t="s">
        <v>4407</v>
      </c>
      <c r="N209" s="10"/>
      <c r="O209" s="10"/>
      <c r="P209" s="10"/>
      <c r="Q209" s="10"/>
      <c r="R209" s="166">
        <f t="shared" si="11"/>
        <v>0</v>
      </c>
      <c r="S209" s="36">
        <f t="shared" si="9"/>
        <v>120</v>
      </c>
      <c r="T209" s="10">
        <f t="shared" si="12"/>
        <v>0</v>
      </c>
    </row>
    <row r="210" spans="1:20" x14ac:dyDescent="0.35">
      <c r="A210" s="174">
        <v>207</v>
      </c>
      <c r="B210" s="26">
        <v>44797</v>
      </c>
      <c r="C210" s="10" t="s">
        <v>4407</v>
      </c>
      <c r="D210" s="10"/>
      <c r="E210" s="10"/>
      <c r="F210" s="10"/>
      <c r="G210" s="10"/>
      <c r="H210" s="10" t="s">
        <v>4407</v>
      </c>
      <c r="I210" s="10"/>
      <c r="J210" s="10"/>
      <c r="K210" s="10"/>
      <c r="L210" s="12"/>
      <c r="M210" s="10" t="s">
        <v>3243</v>
      </c>
      <c r="N210" s="10"/>
      <c r="O210" s="10"/>
      <c r="P210" s="10"/>
      <c r="Q210" s="10"/>
      <c r="R210" s="166">
        <f t="shared" si="11"/>
        <v>0</v>
      </c>
      <c r="S210" s="36">
        <f t="shared" si="9"/>
        <v>0</v>
      </c>
      <c r="T210" s="10">
        <f t="shared" si="12"/>
        <v>0</v>
      </c>
    </row>
    <row r="211" spans="1:20" ht="29" x14ac:dyDescent="0.35">
      <c r="A211" s="174">
        <v>208</v>
      </c>
      <c r="B211" s="26">
        <v>44798</v>
      </c>
      <c r="C211" s="10" t="s">
        <v>4362</v>
      </c>
      <c r="D211" s="10"/>
      <c r="E211" s="10"/>
      <c r="F211" s="10"/>
      <c r="G211" s="10"/>
      <c r="H211" s="10" t="s">
        <v>4465</v>
      </c>
      <c r="I211" s="10"/>
      <c r="J211" s="10"/>
      <c r="K211" s="10"/>
      <c r="L211" s="12"/>
      <c r="M211" s="4" t="s">
        <v>4466</v>
      </c>
      <c r="N211" s="10">
        <v>60</v>
      </c>
      <c r="O211" s="10" t="s">
        <v>4277</v>
      </c>
      <c r="P211" s="10"/>
      <c r="Q211" s="10"/>
      <c r="R211" s="166">
        <f t="shared" si="11"/>
        <v>60</v>
      </c>
      <c r="S211" s="36">
        <f t="shared" si="9"/>
        <v>0</v>
      </c>
      <c r="T211" s="10">
        <f t="shared" si="12"/>
        <v>0</v>
      </c>
    </row>
    <row r="212" spans="1:20" x14ac:dyDescent="0.35">
      <c r="A212" s="174">
        <v>209</v>
      </c>
      <c r="B212" s="26">
        <v>44799</v>
      </c>
      <c r="C212" s="10" t="s">
        <v>4467</v>
      </c>
      <c r="D212" s="47">
        <f>13.5*60</f>
        <v>810</v>
      </c>
      <c r="E212" s="47" t="s">
        <v>4277</v>
      </c>
      <c r="F212" s="47" t="s">
        <v>4273</v>
      </c>
      <c r="G212" s="10"/>
      <c r="H212" s="10" t="s">
        <v>4465</v>
      </c>
      <c r="I212" s="10">
        <v>960</v>
      </c>
      <c r="J212" s="10"/>
      <c r="K212" s="10"/>
      <c r="L212" s="12"/>
      <c r="M212" s="10" t="s">
        <v>4407</v>
      </c>
      <c r="N212" s="10"/>
      <c r="O212" s="10"/>
      <c r="P212" s="10"/>
      <c r="Q212" s="10"/>
      <c r="R212" s="166">
        <f t="shared" si="11"/>
        <v>0</v>
      </c>
      <c r="S212" s="36">
        <f t="shared" si="9"/>
        <v>810</v>
      </c>
      <c r="T212" s="10">
        <f t="shared" si="12"/>
        <v>960</v>
      </c>
    </row>
    <row r="213" spans="1:20" s="10" customFormat="1" x14ac:dyDescent="0.35">
      <c r="A213" s="174">
        <v>210</v>
      </c>
      <c r="B213" s="26">
        <v>44800</v>
      </c>
      <c r="C213" s="10" t="s">
        <v>4407</v>
      </c>
      <c r="H213" s="10" t="s">
        <v>4407</v>
      </c>
      <c r="L213" s="12"/>
      <c r="M213" s="10" t="s">
        <v>4407</v>
      </c>
      <c r="R213" s="45">
        <f t="shared" si="11"/>
        <v>0</v>
      </c>
      <c r="S213" s="10">
        <f t="shared" si="9"/>
        <v>0</v>
      </c>
      <c r="T213" s="10">
        <f t="shared" si="12"/>
        <v>0</v>
      </c>
    </row>
    <row r="214" spans="1:20" s="10" customFormat="1" ht="29" x14ac:dyDescent="0.35">
      <c r="A214" s="174">
        <v>211</v>
      </c>
      <c r="B214" s="26">
        <v>44801</v>
      </c>
      <c r="C214" s="10" t="s">
        <v>4407</v>
      </c>
      <c r="H214" s="10" t="s">
        <v>4468</v>
      </c>
      <c r="I214" s="10">
        <v>390</v>
      </c>
      <c r="J214" s="10" t="s">
        <v>4277</v>
      </c>
      <c r="L214" s="12"/>
      <c r="M214" s="4" t="s">
        <v>4469</v>
      </c>
      <c r="N214" s="10">
        <v>180</v>
      </c>
      <c r="O214" s="10" t="s">
        <v>4277</v>
      </c>
      <c r="P214" s="10" t="s">
        <v>4273</v>
      </c>
      <c r="R214" s="45">
        <f t="shared" si="11"/>
        <v>180</v>
      </c>
      <c r="S214" s="10">
        <f t="shared" si="9"/>
        <v>0</v>
      </c>
      <c r="T214" s="10">
        <f t="shared" si="12"/>
        <v>390</v>
      </c>
    </row>
    <row r="215" spans="1:20" s="10" customFormat="1" x14ac:dyDescent="0.35">
      <c r="A215" s="174">
        <v>212</v>
      </c>
      <c r="B215" s="26">
        <v>44802</v>
      </c>
      <c r="C215" s="10" t="s">
        <v>4407</v>
      </c>
      <c r="H215" s="10" t="s">
        <v>4470</v>
      </c>
      <c r="I215" s="10">
        <v>1300</v>
      </c>
      <c r="J215" s="10" t="s">
        <v>4277</v>
      </c>
      <c r="L215" s="12"/>
      <c r="M215" s="4" t="s">
        <v>4471</v>
      </c>
      <c r="N215" s="10">
        <v>120</v>
      </c>
      <c r="O215" s="10" t="s">
        <v>4277</v>
      </c>
      <c r="P215" s="10" t="s">
        <v>4273</v>
      </c>
      <c r="R215" s="45">
        <f t="shared" si="11"/>
        <v>120</v>
      </c>
      <c r="S215" s="10">
        <f t="shared" si="9"/>
        <v>0</v>
      </c>
      <c r="T215" s="10">
        <f t="shared" si="12"/>
        <v>1300</v>
      </c>
    </row>
    <row r="216" spans="1:20" x14ac:dyDescent="0.35">
      <c r="A216" s="174">
        <v>213</v>
      </c>
      <c r="B216" s="26">
        <v>44803</v>
      </c>
      <c r="C216" s="44" t="s">
        <v>4472</v>
      </c>
      <c r="D216" s="47">
        <v>60</v>
      </c>
      <c r="E216" s="47" t="s">
        <v>4277</v>
      </c>
      <c r="F216" s="47" t="s">
        <v>987</v>
      </c>
      <c r="G216" s="12" t="s">
        <v>278</v>
      </c>
      <c r="H216" s="10" t="s">
        <v>4473</v>
      </c>
      <c r="I216" s="10">
        <v>0</v>
      </c>
      <c r="J216" s="10"/>
      <c r="K216" s="10"/>
      <c r="L216" s="12"/>
      <c r="M216" s="10" t="s">
        <v>4407</v>
      </c>
      <c r="N216" s="10"/>
      <c r="O216" s="10"/>
      <c r="P216" s="10"/>
      <c r="Q216" s="10"/>
      <c r="R216" s="45">
        <f t="shared" si="11"/>
        <v>0</v>
      </c>
      <c r="S216" s="10">
        <f t="shared" si="9"/>
        <v>60</v>
      </c>
      <c r="T216" s="10">
        <f t="shared" si="12"/>
        <v>0</v>
      </c>
    </row>
    <row r="217" spans="1:20" x14ac:dyDescent="0.35">
      <c r="A217" s="174">
        <v>214</v>
      </c>
      <c r="B217" s="26">
        <v>44804</v>
      </c>
      <c r="C217" s="44" t="s">
        <v>4474</v>
      </c>
      <c r="D217" s="47">
        <v>60</v>
      </c>
      <c r="E217" s="47" t="s">
        <v>4277</v>
      </c>
      <c r="F217" s="47" t="s">
        <v>987</v>
      </c>
      <c r="G217" s="12" t="s">
        <v>278</v>
      </c>
      <c r="H217" s="10" t="s">
        <v>4407</v>
      </c>
      <c r="I217" s="10"/>
      <c r="J217" s="10"/>
      <c r="K217" s="10"/>
      <c r="L217" s="12"/>
      <c r="M217" s="10" t="s">
        <v>4407</v>
      </c>
      <c r="N217" s="10"/>
      <c r="O217" s="10"/>
      <c r="P217" s="10"/>
      <c r="Q217" s="10"/>
      <c r="R217" s="45">
        <f t="shared" si="11"/>
        <v>0</v>
      </c>
      <c r="S217" s="10">
        <f t="shared" si="9"/>
        <v>60</v>
      </c>
      <c r="T217" s="10">
        <f t="shared" si="12"/>
        <v>0</v>
      </c>
    </row>
    <row r="218" spans="1:20" x14ac:dyDescent="0.35">
      <c r="A218" s="174">
        <v>215</v>
      </c>
      <c r="B218" s="26">
        <v>44805</v>
      </c>
      <c r="C218" s="10" t="s">
        <v>4407</v>
      </c>
      <c r="D218" s="10"/>
      <c r="E218" s="10"/>
      <c r="F218" s="10"/>
      <c r="G218" s="10"/>
      <c r="H218" s="10" t="s">
        <v>4475</v>
      </c>
      <c r="I218" s="10"/>
      <c r="J218" s="10"/>
      <c r="K218" s="10"/>
      <c r="L218" s="12"/>
      <c r="M218" s="10" t="s">
        <v>4476</v>
      </c>
      <c r="N218" s="10">
        <v>75</v>
      </c>
      <c r="O218" s="10" t="s">
        <v>4277</v>
      </c>
      <c r="P218" s="10" t="s">
        <v>4352</v>
      </c>
      <c r="Q218" s="10"/>
      <c r="R218" s="45">
        <f t="shared" si="11"/>
        <v>75</v>
      </c>
      <c r="S218" s="10">
        <f t="shared" si="9"/>
        <v>0</v>
      </c>
      <c r="T218" s="10">
        <f t="shared" si="12"/>
        <v>0</v>
      </c>
    </row>
    <row r="219" spans="1:20" ht="43.5" x14ac:dyDescent="0.35">
      <c r="A219" s="174">
        <v>216</v>
      </c>
      <c r="B219" s="26">
        <v>44806</v>
      </c>
      <c r="C219" s="10" t="s">
        <v>4477</v>
      </c>
      <c r="D219" s="47">
        <v>120</v>
      </c>
      <c r="E219" s="47"/>
      <c r="F219" s="47"/>
      <c r="G219" s="10"/>
      <c r="H219" s="4" t="s">
        <v>4478</v>
      </c>
      <c r="I219" s="10">
        <f>195+30+75</f>
        <v>300</v>
      </c>
      <c r="J219" s="10" t="s">
        <v>4479</v>
      </c>
      <c r="K219" s="10"/>
      <c r="L219" s="12" t="s">
        <v>4373</v>
      </c>
      <c r="M219" s="10" t="s">
        <v>4476</v>
      </c>
      <c r="N219" s="10">
        <v>75</v>
      </c>
      <c r="O219" s="10" t="s">
        <v>4277</v>
      </c>
      <c r="P219" s="10" t="s">
        <v>4352</v>
      </c>
      <c r="Q219" s="10"/>
      <c r="R219" s="166">
        <f t="shared" si="11"/>
        <v>75</v>
      </c>
      <c r="S219" s="10">
        <f t="shared" si="9"/>
        <v>120</v>
      </c>
      <c r="T219" s="10">
        <f t="shared" si="12"/>
        <v>300</v>
      </c>
    </row>
    <row r="220" spans="1:20" x14ac:dyDescent="0.35">
      <c r="A220" s="174">
        <v>217</v>
      </c>
      <c r="B220" s="26">
        <v>44807</v>
      </c>
      <c r="C220" s="10" t="s">
        <v>4407</v>
      </c>
      <c r="D220" s="10"/>
      <c r="E220" s="10"/>
      <c r="F220" s="10"/>
      <c r="G220" s="10"/>
      <c r="H220" s="10" t="s">
        <v>4407</v>
      </c>
      <c r="I220" s="10"/>
      <c r="J220" s="10"/>
      <c r="K220" s="10"/>
      <c r="L220" s="12"/>
      <c r="M220" s="10" t="s">
        <v>4407</v>
      </c>
      <c r="N220" s="10"/>
      <c r="O220" s="10"/>
      <c r="P220" s="10"/>
      <c r="Q220" s="10"/>
      <c r="R220" s="166">
        <f t="shared" si="11"/>
        <v>0</v>
      </c>
      <c r="S220" s="10">
        <f t="shared" si="9"/>
        <v>0</v>
      </c>
      <c r="T220" s="10">
        <f t="shared" si="12"/>
        <v>0</v>
      </c>
    </row>
    <row r="221" spans="1:20" x14ac:dyDescent="0.35">
      <c r="A221" s="174">
        <v>218</v>
      </c>
      <c r="B221" s="26">
        <v>44808</v>
      </c>
      <c r="C221" s="10" t="s">
        <v>4332</v>
      </c>
      <c r="D221" s="47">
        <v>150</v>
      </c>
      <c r="E221" s="47"/>
      <c r="F221" s="47"/>
      <c r="G221" s="10"/>
      <c r="H221" s="10" t="s">
        <v>4407</v>
      </c>
      <c r="I221" s="10"/>
      <c r="J221" s="10"/>
      <c r="K221" s="10"/>
      <c r="L221" s="12"/>
      <c r="M221" s="10" t="s">
        <v>4480</v>
      </c>
      <c r="N221" s="10">
        <f>8*60</f>
        <v>480</v>
      </c>
      <c r="O221" s="10" t="s">
        <v>4277</v>
      </c>
      <c r="P221" s="10" t="s">
        <v>4273</v>
      </c>
      <c r="Q221" s="10" t="s">
        <v>278</v>
      </c>
      <c r="R221" s="166">
        <f t="shared" si="11"/>
        <v>480</v>
      </c>
      <c r="S221" s="10">
        <f t="shared" si="9"/>
        <v>150</v>
      </c>
      <c r="T221" s="10">
        <f t="shared" si="12"/>
        <v>0</v>
      </c>
    </row>
    <row r="222" spans="1:20" x14ac:dyDescent="0.35">
      <c r="A222" s="174">
        <v>219</v>
      </c>
      <c r="B222" s="26">
        <v>44809</v>
      </c>
      <c r="C222" s="10" t="s">
        <v>4407</v>
      </c>
      <c r="D222" s="10"/>
      <c r="E222" s="10"/>
      <c r="F222" s="10"/>
      <c r="G222" s="10"/>
      <c r="H222" s="10" t="s">
        <v>4481</v>
      </c>
      <c r="I222" s="10">
        <v>60</v>
      </c>
      <c r="J222" s="10" t="s">
        <v>4277</v>
      </c>
      <c r="K222" s="10"/>
      <c r="L222" s="12"/>
      <c r="M222" s="10" t="s">
        <v>4481</v>
      </c>
      <c r="N222" s="10">
        <v>420</v>
      </c>
      <c r="O222" s="10" t="s">
        <v>4277</v>
      </c>
      <c r="P222" s="10" t="s">
        <v>4273</v>
      </c>
      <c r="Q222" s="10"/>
      <c r="R222" s="166">
        <f t="shared" si="11"/>
        <v>420</v>
      </c>
      <c r="S222" s="10">
        <f t="shared" si="9"/>
        <v>0</v>
      </c>
      <c r="T222" s="10">
        <f t="shared" si="12"/>
        <v>60</v>
      </c>
    </row>
    <row r="223" spans="1:20" ht="43.5" x14ac:dyDescent="0.35">
      <c r="A223" s="174">
        <v>220</v>
      </c>
      <c r="B223" s="26">
        <v>44810</v>
      </c>
      <c r="C223" s="10" t="s">
        <v>4482</v>
      </c>
      <c r="D223" s="47">
        <f>4*60</f>
        <v>240</v>
      </c>
      <c r="E223" s="47" t="s">
        <v>3805</v>
      </c>
      <c r="F223" s="10" t="s">
        <v>3805</v>
      </c>
      <c r="G223" s="10"/>
      <c r="H223" s="10" t="s">
        <v>4482</v>
      </c>
      <c r="I223" s="10">
        <v>240</v>
      </c>
      <c r="J223" s="10"/>
      <c r="K223" s="10"/>
      <c r="L223" s="12"/>
      <c r="M223" s="4" t="s">
        <v>4483</v>
      </c>
      <c r="N223" s="10">
        <f>145+90+90</f>
        <v>325</v>
      </c>
      <c r="O223" s="10" t="s">
        <v>4277</v>
      </c>
      <c r="P223" s="10" t="s">
        <v>4273</v>
      </c>
      <c r="Q223" s="10"/>
      <c r="R223" s="166">
        <f t="shared" si="11"/>
        <v>325</v>
      </c>
      <c r="S223" s="10">
        <f t="shared" si="9"/>
        <v>240</v>
      </c>
      <c r="T223" s="10">
        <f t="shared" si="12"/>
        <v>240</v>
      </c>
    </row>
    <row r="224" spans="1:20" x14ac:dyDescent="0.35">
      <c r="A224" s="174">
        <v>221</v>
      </c>
      <c r="B224" s="26">
        <v>44811</v>
      </c>
      <c r="C224" s="10" t="s">
        <v>4407</v>
      </c>
      <c r="D224" s="10"/>
      <c r="E224" s="10"/>
      <c r="F224" s="10"/>
      <c r="G224" s="10"/>
      <c r="H224" s="10" t="s">
        <v>4484</v>
      </c>
      <c r="I224" s="10">
        <f>5*60</f>
        <v>300</v>
      </c>
      <c r="J224" s="10" t="s">
        <v>4277</v>
      </c>
      <c r="K224" s="10" t="s">
        <v>4271</v>
      </c>
      <c r="L224" s="12" t="s">
        <v>278</v>
      </c>
      <c r="M224" s="10" t="s">
        <v>4485</v>
      </c>
      <c r="N224" s="10">
        <v>205</v>
      </c>
      <c r="O224" s="10"/>
      <c r="P224" s="10"/>
      <c r="Q224" s="10" t="s">
        <v>278</v>
      </c>
      <c r="R224" s="166">
        <f t="shared" si="11"/>
        <v>205</v>
      </c>
      <c r="S224" s="10">
        <f t="shared" si="9"/>
        <v>0</v>
      </c>
      <c r="T224" s="10">
        <f t="shared" si="12"/>
        <v>300</v>
      </c>
    </row>
    <row r="225" spans="1:20" x14ac:dyDescent="0.35">
      <c r="A225" s="174">
        <v>222</v>
      </c>
      <c r="B225" s="26">
        <v>44812</v>
      </c>
      <c r="C225" s="10" t="s">
        <v>4486</v>
      </c>
      <c r="D225" s="10"/>
      <c r="E225" s="10" t="s">
        <v>4277</v>
      </c>
      <c r="F225" s="10" t="s">
        <v>4400</v>
      </c>
      <c r="G225" s="10" t="s">
        <v>278</v>
      </c>
      <c r="H225" s="10" t="s">
        <v>4487</v>
      </c>
      <c r="I225" s="10">
        <f>300</f>
        <v>300</v>
      </c>
      <c r="J225" s="10" t="s">
        <v>4277</v>
      </c>
      <c r="K225" s="10" t="s">
        <v>4271</v>
      </c>
      <c r="L225" s="12"/>
      <c r="M225" s="10" t="s">
        <v>4407</v>
      </c>
      <c r="N225" s="10"/>
      <c r="O225" s="10"/>
      <c r="P225" s="10"/>
      <c r="Q225" s="10"/>
      <c r="R225" s="166">
        <f t="shared" si="11"/>
        <v>0</v>
      </c>
      <c r="S225" s="10">
        <f t="shared" si="9"/>
        <v>0</v>
      </c>
      <c r="T225" s="10">
        <f t="shared" si="12"/>
        <v>300</v>
      </c>
    </row>
    <row r="226" spans="1:20" x14ac:dyDescent="0.35">
      <c r="A226" s="174">
        <v>223</v>
      </c>
      <c r="B226" s="26">
        <v>44813</v>
      </c>
      <c r="C226" s="10" t="s">
        <v>4488</v>
      </c>
      <c r="D226" s="10"/>
      <c r="E226" s="10"/>
      <c r="F226" s="10"/>
      <c r="G226" s="10"/>
      <c r="H226" s="10" t="s">
        <v>4353</v>
      </c>
      <c r="I226" s="10"/>
      <c r="J226" s="10"/>
      <c r="K226" s="10"/>
      <c r="L226" s="12"/>
      <c r="M226" s="10" t="s">
        <v>4489</v>
      </c>
      <c r="N226" s="10">
        <v>160</v>
      </c>
      <c r="O226" s="10" t="s">
        <v>4277</v>
      </c>
      <c r="P226" s="10" t="s">
        <v>4273</v>
      </c>
      <c r="Q226" s="10"/>
      <c r="R226" s="166">
        <f t="shared" si="11"/>
        <v>160</v>
      </c>
      <c r="S226" s="10">
        <f t="shared" si="9"/>
        <v>0</v>
      </c>
      <c r="T226" s="10">
        <f t="shared" si="12"/>
        <v>0</v>
      </c>
    </row>
    <row r="227" spans="1:20" x14ac:dyDescent="0.35">
      <c r="A227" s="174">
        <v>224</v>
      </c>
      <c r="B227" s="26">
        <v>44814</v>
      </c>
      <c r="C227" s="10" t="s">
        <v>4407</v>
      </c>
      <c r="D227" s="10"/>
      <c r="E227" s="10"/>
      <c r="F227" s="10"/>
      <c r="G227" s="10"/>
      <c r="H227" s="10" t="s">
        <v>4407</v>
      </c>
      <c r="I227" s="10"/>
      <c r="J227" s="10"/>
      <c r="K227" s="10"/>
      <c r="L227" s="12"/>
      <c r="M227" s="10" t="s">
        <v>4313</v>
      </c>
      <c r="N227" s="10"/>
      <c r="O227" s="10"/>
      <c r="P227" s="10"/>
      <c r="Q227" s="10"/>
      <c r="R227" s="166">
        <f t="shared" si="11"/>
        <v>0</v>
      </c>
      <c r="S227" s="10">
        <f t="shared" si="9"/>
        <v>0</v>
      </c>
      <c r="T227" s="10">
        <f t="shared" si="12"/>
        <v>0</v>
      </c>
    </row>
    <row r="228" spans="1:20" x14ac:dyDescent="0.35">
      <c r="A228" s="174">
        <v>225</v>
      </c>
      <c r="B228" s="26">
        <v>44815</v>
      </c>
      <c r="C228" s="44" t="s">
        <v>4490</v>
      </c>
      <c r="D228" s="47">
        <v>150</v>
      </c>
      <c r="E228" s="47" t="s">
        <v>4277</v>
      </c>
      <c r="F228" s="47" t="s">
        <v>4400</v>
      </c>
      <c r="G228" s="12" t="s">
        <v>278</v>
      </c>
      <c r="H228" s="10" t="s">
        <v>4491</v>
      </c>
      <c r="I228" s="10">
        <v>435</v>
      </c>
      <c r="J228" s="10" t="s">
        <v>4277</v>
      </c>
      <c r="K228" s="10" t="s">
        <v>4271</v>
      </c>
      <c r="L228" s="12" t="s">
        <v>278</v>
      </c>
      <c r="M228" s="10" t="s">
        <v>4492</v>
      </c>
      <c r="N228" s="10"/>
      <c r="O228" s="10"/>
      <c r="P228" s="10"/>
      <c r="Q228" s="10"/>
      <c r="R228" s="166">
        <f t="shared" ref="R228:R291" si="13">N228</f>
        <v>0</v>
      </c>
      <c r="S228" s="10">
        <f t="shared" ref="S228:S291" si="14">$D228</f>
        <v>150</v>
      </c>
      <c r="T228" s="10">
        <f t="shared" si="12"/>
        <v>435</v>
      </c>
    </row>
    <row r="229" spans="1:20" x14ac:dyDescent="0.35">
      <c r="A229" s="174">
        <v>226</v>
      </c>
      <c r="B229" s="26">
        <v>44816</v>
      </c>
      <c r="C229" s="10" t="s">
        <v>4493</v>
      </c>
      <c r="D229" s="47">
        <v>30</v>
      </c>
      <c r="E229" s="47" t="s">
        <v>3805</v>
      </c>
      <c r="F229" s="10" t="s">
        <v>3805</v>
      </c>
      <c r="G229" s="10"/>
      <c r="H229" s="10" t="s">
        <v>4494</v>
      </c>
      <c r="I229" s="10"/>
      <c r="J229" s="10"/>
      <c r="K229" s="10"/>
      <c r="L229" s="10"/>
      <c r="M229" s="10" t="s">
        <v>4489</v>
      </c>
      <c r="N229" s="10">
        <v>120</v>
      </c>
      <c r="O229" s="10" t="s">
        <v>4277</v>
      </c>
      <c r="P229" s="10" t="s">
        <v>4273</v>
      </c>
      <c r="Q229" s="10"/>
      <c r="R229" s="166">
        <f t="shared" si="13"/>
        <v>120</v>
      </c>
      <c r="S229" s="10">
        <f t="shared" si="14"/>
        <v>30</v>
      </c>
      <c r="T229" s="10">
        <f t="shared" si="12"/>
        <v>0</v>
      </c>
    </row>
    <row r="230" spans="1:20" x14ac:dyDescent="0.35">
      <c r="A230" s="174">
        <v>227</v>
      </c>
      <c r="B230" s="26">
        <v>44817</v>
      </c>
      <c r="C230" s="10" t="s">
        <v>4407</v>
      </c>
      <c r="D230" s="10"/>
      <c r="E230" s="10"/>
      <c r="F230" s="10"/>
      <c r="G230" s="10"/>
      <c r="H230" s="10" t="s">
        <v>4495</v>
      </c>
      <c r="I230" s="10">
        <v>360</v>
      </c>
      <c r="J230" s="10" t="s">
        <v>4277</v>
      </c>
      <c r="K230" s="10" t="s">
        <v>4271</v>
      </c>
      <c r="L230" s="10" t="s">
        <v>278</v>
      </c>
      <c r="M230" s="10" t="s">
        <v>4489</v>
      </c>
      <c r="N230" s="10">
        <v>160</v>
      </c>
      <c r="O230" s="10"/>
      <c r="P230" s="10"/>
      <c r="Q230" s="10"/>
      <c r="R230" s="166">
        <f t="shared" si="13"/>
        <v>160</v>
      </c>
      <c r="S230" s="10">
        <f t="shared" si="14"/>
        <v>0</v>
      </c>
      <c r="T230" s="10">
        <f t="shared" si="12"/>
        <v>360</v>
      </c>
    </row>
    <row r="231" spans="1:20" x14ac:dyDescent="0.35">
      <c r="A231" s="174">
        <v>228</v>
      </c>
      <c r="B231" s="26">
        <v>44818</v>
      </c>
      <c r="C231" s="44" t="s">
        <v>4496</v>
      </c>
      <c r="D231" s="47">
        <f>5*60</f>
        <v>300</v>
      </c>
      <c r="E231" s="47" t="s">
        <v>4277</v>
      </c>
      <c r="F231" s="47" t="s">
        <v>4400</v>
      </c>
      <c r="G231" s="12" t="s">
        <v>278</v>
      </c>
      <c r="H231" s="10" t="s">
        <v>4370</v>
      </c>
      <c r="I231" s="10"/>
      <c r="J231" s="10"/>
      <c r="K231" s="10"/>
      <c r="L231" s="10"/>
      <c r="M231" s="10" t="s">
        <v>4489</v>
      </c>
      <c r="N231" s="10">
        <v>70</v>
      </c>
      <c r="O231" s="10"/>
      <c r="P231" s="10"/>
      <c r="Q231" s="10"/>
      <c r="R231" s="166">
        <f t="shared" si="13"/>
        <v>70</v>
      </c>
      <c r="S231" s="10">
        <f t="shared" si="14"/>
        <v>300</v>
      </c>
      <c r="T231" s="10">
        <f t="shared" si="12"/>
        <v>0</v>
      </c>
    </row>
    <row r="232" spans="1:20" x14ac:dyDescent="0.35">
      <c r="A232" s="174">
        <v>229</v>
      </c>
      <c r="B232" s="26">
        <v>44819</v>
      </c>
      <c r="C232" s="44" t="s">
        <v>4497</v>
      </c>
      <c r="D232" s="47">
        <f>7*60</f>
        <v>420</v>
      </c>
      <c r="E232" s="47" t="s">
        <v>4277</v>
      </c>
      <c r="F232" s="47" t="s">
        <v>153</v>
      </c>
      <c r="G232" s="12" t="s">
        <v>278</v>
      </c>
      <c r="H232" s="10" t="s">
        <v>4498</v>
      </c>
      <c r="I232" s="10">
        <f>5*60</f>
        <v>300</v>
      </c>
      <c r="J232" s="10" t="s">
        <v>4277</v>
      </c>
      <c r="K232" s="10" t="s">
        <v>4271</v>
      </c>
      <c r="L232" s="10" t="s">
        <v>278</v>
      </c>
      <c r="M232" s="10" t="s">
        <v>4489</v>
      </c>
      <c r="N232" s="10">
        <v>90</v>
      </c>
      <c r="O232" s="10"/>
      <c r="P232" s="10"/>
      <c r="Q232" s="10"/>
      <c r="R232" s="166">
        <f t="shared" si="13"/>
        <v>90</v>
      </c>
      <c r="S232" s="10">
        <f t="shared" si="14"/>
        <v>420</v>
      </c>
      <c r="T232" s="10">
        <f t="shared" si="12"/>
        <v>300</v>
      </c>
    </row>
    <row r="233" spans="1:20" x14ac:dyDescent="0.35">
      <c r="A233" s="174">
        <v>230</v>
      </c>
      <c r="B233" s="26">
        <v>44820</v>
      </c>
      <c r="C233" s="10" t="s">
        <v>4295</v>
      </c>
      <c r="D233" s="10"/>
      <c r="E233" s="10"/>
      <c r="F233" s="10"/>
      <c r="G233" s="10"/>
      <c r="H233" s="10" t="s">
        <v>4295</v>
      </c>
      <c r="I233" s="10"/>
      <c r="J233" s="10"/>
      <c r="K233" s="10"/>
      <c r="L233" s="10"/>
      <c r="M233" s="10" t="s">
        <v>3243</v>
      </c>
      <c r="N233" s="10"/>
      <c r="O233" s="10"/>
      <c r="P233" s="10"/>
      <c r="Q233" s="10"/>
      <c r="R233" s="166">
        <f t="shared" si="13"/>
        <v>0</v>
      </c>
      <c r="S233" s="10">
        <f t="shared" si="14"/>
        <v>0</v>
      </c>
      <c r="T233" s="10">
        <f t="shared" si="12"/>
        <v>0</v>
      </c>
    </row>
    <row r="234" spans="1:20" x14ac:dyDescent="0.35">
      <c r="A234" s="174">
        <v>231</v>
      </c>
      <c r="B234" s="26">
        <v>44821</v>
      </c>
      <c r="C234" s="10" t="s">
        <v>4407</v>
      </c>
      <c r="D234" s="10"/>
      <c r="E234" s="10"/>
      <c r="F234" s="10"/>
      <c r="G234" s="10"/>
      <c r="H234" s="10" t="s">
        <v>4499</v>
      </c>
      <c r="I234" s="10">
        <f>7*60</f>
        <v>420</v>
      </c>
      <c r="J234" s="10" t="s">
        <v>4277</v>
      </c>
      <c r="K234" s="10" t="s">
        <v>4271</v>
      </c>
      <c r="L234" s="10" t="s">
        <v>278</v>
      </c>
      <c r="M234" s="10" t="s">
        <v>3243</v>
      </c>
      <c r="N234" s="10"/>
      <c r="O234" s="10"/>
      <c r="P234" s="10"/>
      <c r="Q234" s="10"/>
      <c r="R234" s="166">
        <f t="shared" si="13"/>
        <v>0</v>
      </c>
      <c r="S234" s="10">
        <f t="shared" si="14"/>
        <v>0</v>
      </c>
      <c r="T234" s="10">
        <f t="shared" ref="T234:T295" si="15">$I234</f>
        <v>420</v>
      </c>
    </row>
    <row r="235" spans="1:20" x14ac:dyDescent="0.35">
      <c r="A235" s="174">
        <v>232</v>
      </c>
      <c r="B235" s="26">
        <v>44822</v>
      </c>
      <c r="C235" s="10" t="s">
        <v>4407</v>
      </c>
      <c r="D235" s="10"/>
      <c r="E235" s="10"/>
      <c r="F235" s="10"/>
      <c r="G235" s="10"/>
      <c r="H235" s="10" t="s">
        <v>4407</v>
      </c>
      <c r="I235" s="10"/>
      <c r="J235" s="10"/>
      <c r="K235" s="10"/>
      <c r="L235" s="10"/>
      <c r="M235" s="10" t="s">
        <v>4295</v>
      </c>
      <c r="N235" s="10"/>
      <c r="O235" s="10"/>
      <c r="P235" s="10"/>
      <c r="Q235" s="10"/>
      <c r="R235" s="166">
        <f t="shared" si="13"/>
        <v>0</v>
      </c>
      <c r="S235" s="10">
        <f t="shared" si="14"/>
        <v>0</v>
      </c>
      <c r="T235" s="10">
        <f t="shared" si="15"/>
        <v>0</v>
      </c>
    </row>
    <row r="236" spans="1:20" x14ac:dyDescent="0.35">
      <c r="A236" s="174">
        <v>233</v>
      </c>
      <c r="B236" s="26">
        <v>44823</v>
      </c>
      <c r="C236" s="10" t="s">
        <v>4407</v>
      </c>
      <c r="D236" s="10"/>
      <c r="E236" s="10"/>
      <c r="F236" s="10"/>
      <c r="G236" s="10"/>
      <c r="H236" s="10" t="s">
        <v>4407</v>
      </c>
      <c r="I236" s="10"/>
      <c r="J236" s="10"/>
      <c r="K236" s="10"/>
      <c r="L236" s="10"/>
      <c r="M236" s="10" t="s">
        <v>4500</v>
      </c>
      <c r="N236" s="10">
        <v>100</v>
      </c>
      <c r="O236" s="10"/>
      <c r="P236" s="10" t="s">
        <v>4352</v>
      </c>
      <c r="Q236" s="10" t="s">
        <v>278</v>
      </c>
      <c r="R236" s="166">
        <f t="shared" si="13"/>
        <v>100</v>
      </c>
      <c r="S236" s="10">
        <f t="shared" si="14"/>
        <v>0</v>
      </c>
      <c r="T236" s="10">
        <f t="shared" si="15"/>
        <v>0</v>
      </c>
    </row>
    <row r="237" spans="1:20" x14ac:dyDescent="0.35">
      <c r="A237" s="174">
        <v>234</v>
      </c>
      <c r="B237" s="26">
        <v>44824</v>
      </c>
      <c r="C237" s="10" t="s">
        <v>4407</v>
      </c>
      <c r="D237" s="10"/>
      <c r="E237" s="10"/>
      <c r="F237" s="10"/>
      <c r="G237" s="10"/>
      <c r="H237" s="10" t="s">
        <v>4421</v>
      </c>
      <c r="I237" s="10"/>
      <c r="J237" s="10"/>
      <c r="K237" s="10"/>
      <c r="L237" s="10"/>
      <c r="M237" s="10" t="s">
        <v>4500</v>
      </c>
      <c r="N237" s="10">
        <v>120</v>
      </c>
      <c r="O237" s="10"/>
      <c r="P237" s="10" t="s">
        <v>4273</v>
      </c>
      <c r="Q237" s="10" t="s">
        <v>278</v>
      </c>
      <c r="R237" s="166">
        <f t="shared" si="13"/>
        <v>120</v>
      </c>
      <c r="S237" s="10">
        <f t="shared" si="14"/>
        <v>0</v>
      </c>
      <c r="T237" s="10">
        <f t="shared" si="15"/>
        <v>0</v>
      </c>
    </row>
    <row r="238" spans="1:20" x14ac:dyDescent="0.35">
      <c r="A238" s="174">
        <v>235</v>
      </c>
      <c r="B238" s="26">
        <v>44825</v>
      </c>
      <c r="C238" s="10" t="s">
        <v>4366</v>
      </c>
      <c r="D238" s="47">
        <f>120</f>
        <v>120</v>
      </c>
      <c r="E238" s="47" t="s">
        <v>4277</v>
      </c>
      <c r="F238" s="47" t="s">
        <v>4367</v>
      </c>
      <c r="G238" s="10"/>
      <c r="H238" s="10" t="s">
        <v>4407</v>
      </c>
      <c r="I238" s="10"/>
      <c r="J238" s="10"/>
      <c r="K238" s="10"/>
      <c r="L238" s="10"/>
      <c r="M238" s="10" t="s">
        <v>4407</v>
      </c>
      <c r="N238" s="10"/>
      <c r="O238" s="10"/>
      <c r="P238" s="10"/>
      <c r="Q238" s="10"/>
      <c r="R238" s="166">
        <f t="shared" si="13"/>
        <v>0</v>
      </c>
      <c r="S238" s="10">
        <f t="shared" si="14"/>
        <v>120</v>
      </c>
      <c r="T238" s="10">
        <f t="shared" si="15"/>
        <v>0</v>
      </c>
    </row>
    <row r="239" spans="1:20" x14ac:dyDescent="0.35">
      <c r="A239" s="174">
        <v>236</v>
      </c>
      <c r="B239" s="26">
        <v>44826</v>
      </c>
      <c r="C239" s="44" t="s">
        <v>4501</v>
      </c>
      <c r="D239" s="47">
        <f>14*60</f>
        <v>840</v>
      </c>
      <c r="E239" s="47" t="s">
        <v>4277</v>
      </c>
      <c r="F239" s="47" t="s">
        <v>4400</v>
      </c>
      <c r="G239" s="12" t="s">
        <v>278</v>
      </c>
      <c r="H239" s="10" t="s">
        <v>4502</v>
      </c>
      <c r="I239" s="10">
        <f>6*60</f>
        <v>360</v>
      </c>
      <c r="J239" s="10" t="s">
        <v>4277</v>
      </c>
      <c r="K239" s="10" t="s">
        <v>4271</v>
      </c>
      <c r="L239" s="10" t="s">
        <v>278</v>
      </c>
      <c r="M239" s="10" t="s">
        <v>4421</v>
      </c>
      <c r="N239" s="10"/>
      <c r="O239" s="10"/>
      <c r="P239" s="10"/>
      <c r="Q239" s="10"/>
      <c r="R239" s="166">
        <f t="shared" si="13"/>
        <v>0</v>
      </c>
      <c r="S239" s="10">
        <f t="shared" si="14"/>
        <v>840</v>
      </c>
      <c r="T239" s="10">
        <f t="shared" si="15"/>
        <v>360</v>
      </c>
    </row>
    <row r="240" spans="1:20" x14ac:dyDescent="0.35">
      <c r="A240" s="174">
        <v>237</v>
      </c>
      <c r="B240" s="26">
        <v>44827</v>
      </c>
      <c r="C240" s="10" t="s">
        <v>4503</v>
      </c>
      <c r="D240" s="10"/>
      <c r="E240" s="10"/>
      <c r="F240" s="10"/>
      <c r="G240" s="10"/>
      <c r="H240" s="10" t="s">
        <v>3243</v>
      </c>
      <c r="I240" s="10"/>
      <c r="J240" s="10"/>
      <c r="K240" s="10"/>
      <c r="L240" s="10"/>
      <c r="M240" s="10" t="s">
        <v>3243</v>
      </c>
      <c r="N240" s="10"/>
      <c r="O240" s="10"/>
      <c r="P240" s="10"/>
      <c r="Q240" s="10"/>
      <c r="R240" s="166">
        <f t="shared" si="13"/>
        <v>0</v>
      </c>
      <c r="S240" s="10">
        <f t="shared" si="14"/>
        <v>0</v>
      </c>
      <c r="T240" s="10">
        <f t="shared" si="15"/>
        <v>0</v>
      </c>
    </row>
    <row r="241" spans="1:20" x14ac:dyDescent="0.35">
      <c r="A241" s="174">
        <v>238</v>
      </c>
      <c r="B241" s="26">
        <v>44828</v>
      </c>
      <c r="C241" s="10" t="s">
        <v>4407</v>
      </c>
      <c r="D241" s="10"/>
      <c r="E241" s="10"/>
      <c r="F241" s="10"/>
      <c r="G241" s="10"/>
      <c r="H241" s="10" t="s">
        <v>3243</v>
      </c>
      <c r="I241" s="10"/>
      <c r="J241" s="10"/>
      <c r="K241" s="10"/>
      <c r="L241" s="10"/>
      <c r="M241" s="10" t="s">
        <v>3243</v>
      </c>
      <c r="N241" s="10"/>
      <c r="O241" s="10"/>
      <c r="P241" s="10"/>
      <c r="Q241" s="10"/>
      <c r="R241" s="166">
        <f t="shared" si="13"/>
        <v>0</v>
      </c>
      <c r="S241" s="10">
        <f t="shared" si="14"/>
        <v>0</v>
      </c>
      <c r="T241" s="10">
        <f t="shared" si="15"/>
        <v>0</v>
      </c>
    </row>
    <row r="242" spans="1:20" x14ac:dyDescent="0.35">
      <c r="A242" s="174">
        <v>239</v>
      </c>
      <c r="B242" s="26">
        <v>44829</v>
      </c>
      <c r="C242" s="10" t="s">
        <v>4407</v>
      </c>
      <c r="D242" s="10"/>
      <c r="E242" s="10"/>
      <c r="F242" s="10"/>
      <c r="G242" s="10"/>
      <c r="H242" s="10" t="s">
        <v>3243</v>
      </c>
      <c r="I242" s="10"/>
      <c r="J242" s="10"/>
      <c r="K242" s="10"/>
      <c r="L242" s="10"/>
      <c r="M242" s="10" t="s">
        <v>3243</v>
      </c>
      <c r="N242" s="10"/>
      <c r="O242" s="10"/>
      <c r="P242" s="10"/>
      <c r="Q242" s="10"/>
      <c r="R242" s="166">
        <f t="shared" si="13"/>
        <v>0</v>
      </c>
      <c r="S242" s="10">
        <f t="shared" si="14"/>
        <v>0</v>
      </c>
      <c r="T242" s="10">
        <f t="shared" si="15"/>
        <v>0</v>
      </c>
    </row>
    <row r="243" spans="1:20" x14ac:dyDescent="0.35">
      <c r="A243" s="174">
        <v>240</v>
      </c>
      <c r="B243" s="26">
        <v>44832</v>
      </c>
      <c r="C243" s="10" t="s">
        <v>4504</v>
      </c>
      <c r="D243" s="10"/>
      <c r="E243" s="10"/>
      <c r="F243" s="10"/>
      <c r="G243" s="10"/>
      <c r="H243" s="10" t="s">
        <v>4505</v>
      </c>
      <c r="I243" s="10"/>
      <c r="J243" s="10"/>
      <c r="K243" s="10"/>
      <c r="L243" s="10"/>
      <c r="M243" s="10" t="s">
        <v>4506</v>
      </c>
      <c r="N243" s="10">
        <v>90</v>
      </c>
      <c r="O243" s="10" t="s">
        <v>4277</v>
      </c>
      <c r="P243" s="10" t="s">
        <v>4273</v>
      </c>
      <c r="Q243" s="10"/>
      <c r="R243" s="166">
        <f t="shared" si="13"/>
        <v>90</v>
      </c>
      <c r="S243" s="10">
        <f t="shared" si="14"/>
        <v>0</v>
      </c>
      <c r="T243" s="10">
        <f t="shared" si="15"/>
        <v>0</v>
      </c>
    </row>
    <row r="244" spans="1:20" x14ac:dyDescent="0.35">
      <c r="A244" s="174">
        <v>241</v>
      </c>
      <c r="B244" s="26">
        <v>44833</v>
      </c>
      <c r="C244" s="10" t="s">
        <v>4504</v>
      </c>
      <c r="D244" s="10"/>
      <c r="E244" s="10"/>
      <c r="F244" s="10"/>
      <c r="G244" s="10"/>
      <c r="H244" s="10" t="s">
        <v>4505</v>
      </c>
      <c r="I244" s="10"/>
      <c r="J244" s="10"/>
      <c r="K244" s="10"/>
      <c r="L244" s="10"/>
      <c r="M244" s="44" t="s">
        <v>4507</v>
      </c>
      <c r="N244" s="10">
        <v>320</v>
      </c>
      <c r="O244" s="10" t="s">
        <v>4277</v>
      </c>
      <c r="P244" s="10" t="s">
        <v>4273</v>
      </c>
      <c r="Q244" s="10"/>
      <c r="R244" s="166">
        <f t="shared" si="13"/>
        <v>320</v>
      </c>
      <c r="S244" s="10">
        <f t="shared" si="14"/>
        <v>0</v>
      </c>
      <c r="T244" s="10">
        <f t="shared" si="15"/>
        <v>0</v>
      </c>
    </row>
    <row r="245" spans="1:20" x14ac:dyDescent="0.35">
      <c r="A245" s="174">
        <v>242</v>
      </c>
      <c r="B245" s="26">
        <v>44833</v>
      </c>
      <c r="C245" s="10"/>
      <c r="D245" s="10"/>
      <c r="E245" s="10"/>
      <c r="F245" s="10"/>
      <c r="G245" s="10"/>
      <c r="H245" s="10"/>
      <c r="I245" s="10"/>
      <c r="J245" s="10"/>
      <c r="K245" s="10"/>
      <c r="L245" s="10"/>
      <c r="M245" s="10" t="s">
        <v>4508</v>
      </c>
      <c r="N245" s="10">
        <v>290</v>
      </c>
      <c r="O245" s="10" t="s">
        <v>4277</v>
      </c>
      <c r="P245" s="10" t="s">
        <v>4273</v>
      </c>
      <c r="Q245" s="10"/>
      <c r="R245" s="166">
        <f t="shared" si="13"/>
        <v>290</v>
      </c>
      <c r="S245" s="10">
        <f t="shared" si="14"/>
        <v>0</v>
      </c>
      <c r="T245" s="10">
        <f t="shared" si="15"/>
        <v>0</v>
      </c>
    </row>
    <row r="246" spans="1:20" x14ac:dyDescent="0.35">
      <c r="A246" s="174">
        <v>243</v>
      </c>
      <c r="B246" s="26">
        <v>44834</v>
      </c>
      <c r="C246" s="44" t="s">
        <v>4509</v>
      </c>
      <c r="D246" s="47">
        <v>200</v>
      </c>
      <c r="E246" s="47" t="s">
        <v>4277</v>
      </c>
      <c r="F246" s="47" t="s">
        <v>4400</v>
      </c>
      <c r="G246" s="12" t="s">
        <v>278</v>
      </c>
      <c r="H246" s="10" t="s">
        <v>4509</v>
      </c>
      <c r="I246" s="10">
        <v>200</v>
      </c>
      <c r="J246" s="10" t="s">
        <v>4277</v>
      </c>
      <c r="K246" s="10"/>
      <c r="L246" s="10"/>
      <c r="M246" s="10" t="s">
        <v>4510</v>
      </c>
      <c r="N246" s="10">
        <v>0</v>
      </c>
      <c r="O246" s="10"/>
      <c r="P246" s="10"/>
      <c r="Q246" s="10"/>
      <c r="R246" s="166">
        <f t="shared" si="13"/>
        <v>0</v>
      </c>
      <c r="S246" s="10">
        <f t="shared" si="14"/>
        <v>200</v>
      </c>
      <c r="T246" s="10">
        <f t="shared" si="15"/>
        <v>200</v>
      </c>
    </row>
    <row r="247" spans="1:20" x14ac:dyDescent="0.35">
      <c r="A247" s="174">
        <v>244</v>
      </c>
      <c r="B247" s="26">
        <v>44835</v>
      </c>
      <c r="C247" s="10"/>
      <c r="D247" s="10"/>
      <c r="E247" s="10"/>
      <c r="F247" s="10"/>
      <c r="G247" s="10"/>
      <c r="H247" s="10"/>
      <c r="I247" s="10"/>
      <c r="J247" s="10"/>
      <c r="K247" s="10"/>
      <c r="L247" s="10"/>
      <c r="M247" s="10"/>
      <c r="N247" s="10"/>
      <c r="O247" s="10"/>
      <c r="P247" s="10"/>
      <c r="Q247" s="10"/>
      <c r="R247" s="166">
        <f t="shared" si="13"/>
        <v>0</v>
      </c>
      <c r="S247" s="10">
        <f t="shared" si="14"/>
        <v>0</v>
      </c>
      <c r="T247" s="10">
        <f t="shared" si="15"/>
        <v>0</v>
      </c>
    </row>
    <row r="248" spans="1:20" x14ac:dyDescent="0.35">
      <c r="A248" s="174">
        <v>245</v>
      </c>
      <c r="B248" s="26">
        <v>44836</v>
      </c>
      <c r="C248" s="44" t="s">
        <v>4511</v>
      </c>
      <c r="D248" s="47">
        <v>90</v>
      </c>
      <c r="E248" s="47" t="s">
        <v>4277</v>
      </c>
      <c r="F248" s="47" t="s">
        <v>4512</v>
      </c>
      <c r="G248" s="12" t="s">
        <v>278</v>
      </c>
      <c r="H248" s="10" t="s">
        <v>4407</v>
      </c>
      <c r="I248" s="10"/>
      <c r="J248" s="10"/>
      <c r="K248" s="10"/>
      <c r="L248" s="10"/>
      <c r="M248" s="10" t="s">
        <v>4513</v>
      </c>
      <c r="N248" s="10">
        <v>60</v>
      </c>
      <c r="O248" s="10" t="s">
        <v>4277</v>
      </c>
      <c r="P248" s="10" t="s">
        <v>4273</v>
      </c>
      <c r="Q248" s="10"/>
      <c r="R248" s="166">
        <f t="shared" si="13"/>
        <v>60</v>
      </c>
      <c r="S248" s="10">
        <f t="shared" si="14"/>
        <v>90</v>
      </c>
      <c r="T248" s="10">
        <f t="shared" si="15"/>
        <v>0</v>
      </c>
    </row>
    <row r="249" spans="1:20" x14ac:dyDescent="0.35">
      <c r="A249" s="174">
        <v>246</v>
      </c>
      <c r="B249" s="26">
        <v>44837</v>
      </c>
      <c r="C249" s="44" t="s">
        <v>4514</v>
      </c>
      <c r="D249" s="47">
        <v>480</v>
      </c>
      <c r="E249" s="47" t="s">
        <v>4277</v>
      </c>
      <c r="F249" s="47" t="s">
        <v>4512</v>
      </c>
      <c r="G249" s="12" t="s">
        <v>278</v>
      </c>
      <c r="H249" s="10" t="s">
        <v>4407</v>
      </c>
      <c r="I249" s="10"/>
      <c r="J249" s="10"/>
      <c r="K249" s="10"/>
      <c r="L249" s="10"/>
      <c r="M249" s="10" t="s">
        <v>4515</v>
      </c>
      <c r="N249" s="10">
        <v>120</v>
      </c>
      <c r="O249" s="10" t="s">
        <v>4277</v>
      </c>
      <c r="P249" s="10" t="s">
        <v>4273</v>
      </c>
      <c r="Q249" s="10"/>
      <c r="R249" s="166">
        <f t="shared" si="13"/>
        <v>120</v>
      </c>
      <c r="S249" s="10">
        <f t="shared" si="14"/>
        <v>480</v>
      </c>
      <c r="T249" s="10">
        <f t="shared" si="15"/>
        <v>0</v>
      </c>
    </row>
    <row r="250" spans="1:20" x14ac:dyDescent="0.35">
      <c r="A250" s="174">
        <v>247</v>
      </c>
      <c r="B250" s="26">
        <v>44838</v>
      </c>
      <c r="C250" s="10" t="s">
        <v>4407</v>
      </c>
      <c r="D250" s="10"/>
      <c r="E250" s="10"/>
      <c r="F250" s="10"/>
      <c r="G250" s="10"/>
      <c r="H250" s="10" t="s">
        <v>4516</v>
      </c>
      <c r="I250" s="10">
        <v>45</v>
      </c>
      <c r="J250" s="10"/>
      <c r="K250" s="10"/>
      <c r="L250" s="10"/>
      <c r="M250" s="10" t="s">
        <v>4285</v>
      </c>
      <c r="N250" s="10"/>
      <c r="O250" s="10"/>
      <c r="P250" s="10"/>
      <c r="Q250" s="10"/>
      <c r="R250" s="166">
        <f t="shared" si="13"/>
        <v>0</v>
      </c>
      <c r="S250" s="10">
        <f t="shared" si="14"/>
        <v>0</v>
      </c>
      <c r="T250" s="10">
        <f t="shared" si="15"/>
        <v>45</v>
      </c>
    </row>
    <row r="251" spans="1:20" x14ac:dyDescent="0.35">
      <c r="A251" s="174">
        <v>248</v>
      </c>
      <c r="B251" s="26">
        <v>44839</v>
      </c>
      <c r="C251" s="10" t="s">
        <v>4407</v>
      </c>
      <c r="D251" s="10"/>
      <c r="E251" s="10"/>
      <c r="F251" s="10"/>
      <c r="G251" s="10"/>
      <c r="H251" s="10" t="s">
        <v>4407</v>
      </c>
      <c r="I251" s="10"/>
      <c r="J251" s="10"/>
      <c r="K251" s="10"/>
      <c r="L251" s="10"/>
      <c r="M251" s="10" t="s">
        <v>4285</v>
      </c>
      <c r="N251" s="10"/>
      <c r="O251" s="10"/>
      <c r="P251" s="10"/>
      <c r="Q251" s="10"/>
      <c r="R251" s="166">
        <f t="shared" si="13"/>
        <v>0</v>
      </c>
      <c r="S251" s="10">
        <f t="shared" si="14"/>
        <v>0</v>
      </c>
      <c r="T251" s="10">
        <f t="shared" si="15"/>
        <v>0</v>
      </c>
    </row>
    <row r="252" spans="1:20" x14ac:dyDescent="0.35">
      <c r="A252" s="174">
        <v>249</v>
      </c>
      <c r="B252" s="26">
        <v>44840</v>
      </c>
      <c r="C252" s="10" t="s">
        <v>4517</v>
      </c>
      <c r="D252" s="47">
        <v>90</v>
      </c>
      <c r="E252" s="47" t="s">
        <v>3805</v>
      </c>
      <c r="F252" s="47"/>
      <c r="G252" s="10"/>
      <c r="H252" s="10" t="s">
        <v>4518</v>
      </c>
      <c r="I252" s="10">
        <v>90</v>
      </c>
      <c r="J252" s="10"/>
      <c r="K252" s="10"/>
      <c r="L252" s="10"/>
      <c r="M252" s="10" t="s">
        <v>4518</v>
      </c>
      <c r="N252" s="10">
        <v>90</v>
      </c>
      <c r="O252" s="10"/>
      <c r="P252" s="10"/>
      <c r="Q252" s="10"/>
      <c r="R252" s="166">
        <f t="shared" si="13"/>
        <v>90</v>
      </c>
      <c r="S252" s="10">
        <f t="shared" si="14"/>
        <v>90</v>
      </c>
      <c r="T252" s="10">
        <f t="shared" si="15"/>
        <v>90</v>
      </c>
    </row>
    <row r="253" spans="1:20" x14ac:dyDescent="0.35">
      <c r="A253" s="174">
        <v>250</v>
      </c>
      <c r="B253" s="26">
        <v>44841</v>
      </c>
      <c r="C253" s="10" t="s">
        <v>4407</v>
      </c>
      <c r="D253" s="10"/>
      <c r="E253" s="10"/>
      <c r="F253" s="10"/>
      <c r="G253" s="10"/>
      <c r="H253" s="10" t="s">
        <v>4407</v>
      </c>
      <c r="I253" s="10"/>
      <c r="J253" s="10"/>
      <c r="K253" s="10"/>
      <c r="L253" s="10"/>
      <c r="M253" s="10" t="s">
        <v>4407</v>
      </c>
      <c r="N253" s="10"/>
      <c r="O253" s="10"/>
      <c r="P253" s="10"/>
      <c r="Q253" s="10"/>
      <c r="R253" s="166">
        <f t="shared" si="13"/>
        <v>0</v>
      </c>
      <c r="S253" s="10">
        <f t="shared" si="14"/>
        <v>0</v>
      </c>
      <c r="T253" s="10">
        <f t="shared" si="15"/>
        <v>0</v>
      </c>
    </row>
    <row r="254" spans="1:20" x14ac:dyDescent="0.35">
      <c r="A254" s="174">
        <v>251</v>
      </c>
      <c r="B254" s="26">
        <v>44842</v>
      </c>
      <c r="C254" s="10" t="s">
        <v>4407</v>
      </c>
      <c r="D254" s="10"/>
      <c r="E254" s="10"/>
      <c r="F254" s="10"/>
      <c r="G254" s="10"/>
      <c r="H254" s="10" t="s">
        <v>4407</v>
      </c>
      <c r="I254" s="10"/>
      <c r="J254" s="10"/>
      <c r="K254" s="10"/>
      <c r="L254" s="10"/>
      <c r="M254" s="10" t="s">
        <v>4407</v>
      </c>
      <c r="N254" s="10"/>
      <c r="O254" s="10"/>
      <c r="P254" s="10"/>
      <c r="Q254" s="10"/>
      <c r="R254" s="166">
        <f t="shared" si="13"/>
        <v>0</v>
      </c>
      <c r="S254" s="10">
        <f t="shared" si="14"/>
        <v>0</v>
      </c>
      <c r="T254" s="10">
        <f t="shared" si="15"/>
        <v>0</v>
      </c>
    </row>
    <row r="255" spans="1:20" x14ac:dyDescent="0.35">
      <c r="A255" s="174">
        <v>252</v>
      </c>
      <c r="B255" s="26">
        <v>44843</v>
      </c>
      <c r="C255" s="10" t="s">
        <v>4407</v>
      </c>
      <c r="D255" s="10"/>
      <c r="E255" s="10"/>
      <c r="F255" s="10"/>
      <c r="G255" s="10"/>
      <c r="H255" s="10" t="s">
        <v>4519</v>
      </c>
      <c r="I255" s="10">
        <v>210</v>
      </c>
      <c r="J255" s="10"/>
      <c r="K255" s="10"/>
      <c r="L255" s="10"/>
      <c r="M255" s="10" t="s">
        <v>4407</v>
      </c>
      <c r="N255" s="10"/>
      <c r="O255" s="10"/>
      <c r="P255" s="10"/>
      <c r="Q255" s="10"/>
      <c r="R255" s="166">
        <f t="shared" si="13"/>
        <v>0</v>
      </c>
      <c r="S255" s="10">
        <f t="shared" si="14"/>
        <v>0</v>
      </c>
      <c r="T255" s="10">
        <f t="shared" si="15"/>
        <v>210</v>
      </c>
    </row>
    <row r="256" spans="1:20" x14ac:dyDescent="0.35">
      <c r="A256" s="174">
        <v>253</v>
      </c>
      <c r="B256" s="26">
        <v>44844</v>
      </c>
      <c r="C256" s="10" t="s">
        <v>4407</v>
      </c>
      <c r="D256" s="10"/>
      <c r="E256" s="10"/>
      <c r="F256" s="10"/>
      <c r="G256" s="10"/>
      <c r="H256" s="10" t="s">
        <v>4407</v>
      </c>
      <c r="I256" s="10"/>
      <c r="J256" s="10"/>
      <c r="K256" s="10"/>
      <c r="L256" s="10"/>
      <c r="M256" s="10" t="s">
        <v>4407</v>
      </c>
      <c r="N256" s="10"/>
      <c r="O256" s="10"/>
      <c r="P256" s="10"/>
      <c r="Q256" s="10"/>
      <c r="R256" s="166">
        <f t="shared" si="13"/>
        <v>0</v>
      </c>
      <c r="S256" s="10">
        <f t="shared" si="14"/>
        <v>0</v>
      </c>
      <c r="T256" s="10">
        <f t="shared" si="15"/>
        <v>0</v>
      </c>
    </row>
    <row r="257" spans="1:20" x14ac:dyDescent="0.35">
      <c r="A257" s="174">
        <v>254</v>
      </c>
      <c r="B257" s="26">
        <v>44845</v>
      </c>
      <c r="C257" s="10" t="s">
        <v>4407</v>
      </c>
      <c r="D257" s="10"/>
      <c r="E257" s="10"/>
      <c r="F257" s="10"/>
      <c r="G257" s="10"/>
      <c r="H257" s="10" t="s">
        <v>4407</v>
      </c>
      <c r="I257" s="10"/>
      <c r="J257" s="10"/>
      <c r="K257" s="10"/>
      <c r="L257" s="10"/>
      <c r="M257" s="10" t="s">
        <v>4520</v>
      </c>
      <c r="N257" s="10"/>
      <c r="O257" s="10"/>
      <c r="P257" s="10"/>
      <c r="Q257" s="10"/>
      <c r="R257" s="166">
        <f t="shared" si="13"/>
        <v>0</v>
      </c>
      <c r="S257" s="10">
        <f t="shared" si="14"/>
        <v>0</v>
      </c>
      <c r="T257" s="10">
        <f t="shared" si="15"/>
        <v>0</v>
      </c>
    </row>
    <row r="258" spans="1:20" x14ac:dyDescent="0.35">
      <c r="A258" s="174">
        <v>255</v>
      </c>
      <c r="B258" s="26">
        <v>44846</v>
      </c>
      <c r="C258" s="10" t="s">
        <v>4521</v>
      </c>
      <c r="D258" s="47">
        <v>40</v>
      </c>
      <c r="E258" s="47" t="s">
        <v>3805</v>
      </c>
      <c r="F258" s="10" t="s">
        <v>3805</v>
      </c>
      <c r="G258" s="10"/>
      <c r="H258" s="10" t="s">
        <v>4407</v>
      </c>
      <c r="I258" s="10"/>
      <c r="J258" s="10"/>
      <c r="K258" s="10"/>
      <c r="L258" s="10"/>
      <c r="M258" s="10" t="s">
        <v>4407</v>
      </c>
      <c r="N258" s="10"/>
      <c r="O258" s="10"/>
      <c r="P258" s="10"/>
      <c r="Q258" s="10"/>
      <c r="R258" s="166">
        <f t="shared" si="13"/>
        <v>0</v>
      </c>
      <c r="S258" s="10">
        <f t="shared" si="14"/>
        <v>40</v>
      </c>
      <c r="T258" s="10">
        <f t="shared" si="15"/>
        <v>0</v>
      </c>
    </row>
    <row r="259" spans="1:20" x14ac:dyDescent="0.35">
      <c r="A259" s="174">
        <v>256</v>
      </c>
      <c r="B259" s="26">
        <v>44847</v>
      </c>
      <c r="C259" s="10" t="s">
        <v>4407</v>
      </c>
      <c r="D259" s="10"/>
      <c r="E259" s="10"/>
      <c r="F259" s="10"/>
      <c r="G259" s="10"/>
      <c r="H259" s="10" t="s">
        <v>4407</v>
      </c>
      <c r="I259" s="10"/>
      <c r="J259" s="10"/>
      <c r="K259" s="10"/>
      <c r="L259" s="10"/>
      <c r="M259" s="10" t="s">
        <v>4407</v>
      </c>
      <c r="N259" s="10"/>
      <c r="O259" s="10"/>
      <c r="P259" s="10"/>
      <c r="Q259" s="10"/>
      <c r="R259" s="166">
        <f t="shared" si="13"/>
        <v>0</v>
      </c>
      <c r="S259" s="10">
        <f t="shared" si="14"/>
        <v>0</v>
      </c>
      <c r="T259" s="10">
        <f t="shared" si="15"/>
        <v>0</v>
      </c>
    </row>
    <row r="260" spans="1:20" x14ac:dyDescent="0.35">
      <c r="A260" s="174">
        <v>257</v>
      </c>
      <c r="B260" s="26">
        <v>44848</v>
      </c>
      <c r="C260" s="10" t="s">
        <v>4407</v>
      </c>
      <c r="D260" s="10"/>
      <c r="E260" s="10"/>
      <c r="F260" s="10"/>
      <c r="G260" s="10"/>
      <c r="H260" s="10" t="s">
        <v>4407</v>
      </c>
      <c r="I260" s="10"/>
      <c r="J260" s="10"/>
      <c r="K260" s="10"/>
      <c r="L260" s="10"/>
      <c r="M260" s="10" t="s">
        <v>4407</v>
      </c>
      <c r="N260" s="10"/>
      <c r="O260" s="10"/>
      <c r="P260" s="10"/>
      <c r="Q260" s="10"/>
      <c r="R260" s="166">
        <f t="shared" si="13"/>
        <v>0</v>
      </c>
      <c r="S260" s="10">
        <f t="shared" si="14"/>
        <v>0</v>
      </c>
      <c r="T260" s="10">
        <f t="shared" si="15"/>
        <v>0</v>
      </c>
    </row>
    <row r="261" spans="1:20" x14ac:dyDescent="0.35">
      <c r="A261" s="174">
        <v>258</v>
      </c>
      <c r="B261" s="26">
        <v>44849</v>
      </c>
      <c r="C261" s="10" t="s">
        <v>4407</v>
      </c>
      <c r="D261" s="10"/>
      <c r="E261" s="10"/>
      <c r="F261" s="10"/>
      <c r="G261" s="10"/>
      <c r="H261" s="10" t="s">
        <v>4407</v>
      </c>
      <c r="I261" s="10"/>
      <c r="J261" s="10"/>
      <c r="K261" s="10"/>
      <c r="L261" s="10"/>
      <c r="M261" s="10" t="s">
        <v>4522</v>
      </c>
      <c r="N261" s="10">
        <v>360</v>
      </c>
      <c r="O261" s="10" t="s">
        <v>4277</v>
      </c>
      <c r="P261" s="10" t="s">
        <v>4273</v>
      </c>
      <c r="Q261" s="10"/>
      <c r="R261" s="166">
        <f t="shared" si="13"/>
        <v>360</v>
      </c>
      <c r="S261" s="10">
        <f t="shared" si="14"/>
        <v>0</v>
      </c>
      <c r="T261" s="10">
        <f t="shared" si="15"/>
        <v>0</v>
      </c>
    </row>
    <row r="262" spans="1:20" ht="23.15" customHeight="1" x14ac:dyDescent="0.35">
      <c r="A262" s="174">
        <v>259</v>
      </c>
      <c r="B262" s="26">
        <v>44850</v>
      </c>
      <c r="C262" s="10" t="s">
        <v>4407</v>
      </c>
      <c r="D262" s="10"/>
      <c r="E262" s="10"/>
      <c r="F262" s="10"/>
      <c r="G262" s="10"/>
      <c r="H262" s="10" t="s">
        <v>4407</v>
      </c>
      <c r="I262" s="10"/>
      <c r="J262" s="10"/>
      <c r="K262" s="10"/>
      <c r="L262" s="10"/>
      <c r="M262" s="10" t="s">
        <v>4407</v>
      </c>
      <c r="N262" s="10"/>
      <c r="O262" s="10"/>
      <c r="P262" s="10"/>
      <c r="Q262" s="10"/>
      <c r="R262" s="166">
        <f t="shared" si="13"/>
        <v>0</v>
      </c>
      <c r="S262" s="10">
        <f t="shared" si="14"/>
        <v>0</v>
      </c>
      <c r="T262" s="10">
        <f t="shared" si="15"/>
        <v>0</v>
      </c>
    </row>
    <row r="263" spans="1:20" x14ac:dyDescent="0.35">
      <c r="A263" s="174">
        <v>260</v>
      </c>
      <c r="B263" s="26">
        <v>44851</v>
      </c>
      <c r="C263" s="44" t="s">
        <v>4523</v>
      </c>
      <c r="D263" s="47">
        <v>360</v>
      </c>
      <c r="E263" s="47" t="s">
        <v>4277</v>
      </c>
      <c r="F263" s="47" t="s">
        <v>153</v>
      </c>
      <c r="G263" s="12" t="s">
        <v>278</v>
      </c>
      <c r="H263" s="10" t="s">
        <v>4407</v>
      </c>
      <c r="I263" s="10"/>
      <c r="J263" s="10"/>
      <c r="K263" s="10"/>
      <c r="L263" s="10"/>
      <c r="M263" s="10" t="s">
        <v>4520</v>
      </c>
      <c r="N263" s="10"/>
      <c r="O263" s="10"/>
      <c r="P263" s="10"/>
      <c r="Q263" s="10"/>
      <c r="R263" s="166">
        <f t="shared" si="13"/>
        <v>0</v>
      </c>
      <c r="S263" s="10">
        <f t="shared" si="14"/>
        <v>360</v>
      </c>
      <c r="T263" s="10">
        <f t="shared" si="15"/>
        <v>0</v>
      </c>
    </row>
    <row r="264" spans="1:20" x14ac:dyDescent="0.35">
      <c r="A264" s="174">
        <v>261</v>
      </c>
      <c r="B264" s="26">
        <v>44853</v>
      </c>
      <c r="C264" s="10" t="s">
        <v>4524</v>
      </c>
      <c r="D264" s="10"/>
      <c r="E264" s="10"/>
      <c r="F264" s="10"/>
      <c r="G264" s="10"/>
      <c r="H264" s="10" t="s">
        <v>4407</v>
      </c>
      <c r="I264" s="10"/>
      <c r="J264" s="10"/>
      <c r="K264" s="10"/>
      <c r="L264" s="10"/>
      <c r="M264" s="10" t="s">
        <v>4520</v>
      </c>
      <c r="N264" s="10"/>
      <c r="O264" s="10"/>
      <c r="P264" s="10"/>
      <c r="Q264" s="10"/>
      <c r="R264" s="166">
        <f t="shared" si="13"/>
        <v>0</v>
      </c>
      <c r="S264" s="10">
        <f t="shared" si="14"/>
        <v>0</v>
      </c>
      <c r="T264" s="10">
        <f t="shared" si="15"/>
        <v>0</v>
      </c>
    </row>
    <row r="265" spans="1:20" x14ac:dyDescent="0.35">
      <c r="A265" s="174">
        <v>262</v>
      </c>
      <c r="B265" s="26">
        <v>44855</v>
      </c>
      <c r="C265" s="10" t="s">
        <v>4525</v>
      </c>
      <c r="D265" s="47">
        <v>400</v>
      </c>
      <c r="E265" s="47" t="s">
        <v>4277</v>
      </c>
      <c r="F265" s="47" t="s">
        <v>4428</v>
      </c>
      <c r="G265" s="10" t="s">
        <v>278</v>
      </c>
      <c r="H265" s="10" t="s">
        <v>4526</v>
      </c>
      <c r="I265" s="10"/>
      <c r="J265" s="10"/>
      <c r="K265" s="10"/>
      <c r="L265" s="10"/>
      <c r="M265" s="10" t="s">
        <v>4407</v>
      </c>
      <c r="N265" s="10"/>
      <c r="O265" s="10"/>
      <c r="P265" s="10"/>
      <c r="Q265" s="10"/>
      <c r="R265" s="166">
        <f t="shared" si="13"/>
        <v>0</v>
      </c>
      <c r="S265" s="10">
        <f t="shared" si="14"/>
        <v>400</v>
      </c>
      <c r="T265" s="10">
        <f t="shared" si="15"/>
        <v>0</v>
      </c>
    </row>
    <row r="266" spans="1:20" x14ac:dyDescent="0.35">
      <c r="A266" s="174">
        <v>263</v>
      </c>
      <c r="B266" s="26">
        <v>44862</v>
      </c>
      <c r="C266" s="10" t="s">
        <v>4527</v>
      </c>
      <c r="D266" s="10"/>
      <c r="E266" s="10"/>
      <c r="F266" s="10"/>
      <c r="G266" s="10"/>
      <c r="H266" s="10" t="s">
        <v>4528</v>
      </c>
      <c r="I266" s="10"/>
      <c r="J266" s="10"/>
      <c r="K266" s="10"/>
      <c r="L266" s="10"/>
      <c r="M266" s="10" t="s">
        <v>4529</v>
      </c>
      <c r="N266" s="10">
        <v>180</v>
      </c>
      <c r="O266" s="10"/>
      <c r="P266" s="10"/>
      <c r="Q266" s="10"/>
      <c r="R266" s="166">
        <f t="shared" si="13"/>
        <v>180</v>
      </c>
      <c r="S266" s="10">
        <f t="shared" si="14"/>
        <v>0</v>
      </c>
      <c r="T266" s="10">
        <f t="shared" si="15"/>
        <v>0</v>
      </c>
    </row>
    <row r="267" spans="1:20" x14ac:dyDescent="0.35">
      <c r="A267" s="174">
        <v>264</v>
      </c>
      <c r="B267" s="26">
        <v>44864</v>
      </c>
      <c r="C267" s="10" t="s">
        <v>4530</v>
      </c>
      <c r="D267" s="47">
        <v>60</v>
      </c>
      <c r="E267" s="47" t="s">
        <v>3805</v>
      </c>
      <c r="F267" s="47" t="s">
        <v>3805</v>
      </c>
      <c r="G267" s="10"/>
      <c r="H267" s="10" t="s">
        <v>4528</v>
      </c>
      <c r="I267" s="10"/>
      <c r="J267" s="10"/>
      <c r="K267" s="10"/>
      <c r="L267" s="10"/>
      <c r="M267" s="10" t="s">
        <v>4281</v>
      </c>
      <c r="N267" s="10"/>
      <c r="O267" s="10"/>
      <c r="P267" s="10"/>
      <c r="Q267" s="10"/>
      <c r="R267" s="166">
        <f t="shared" si="13"/>
        <v>0</v>
      </c>
      <c r="S267" s="10">
        <f t="shared" si="14"/>
        <v>60</v>
      </c>
      <c r="T267" s="10">
        <f t="shared" si="15"/>
        <v>0</v>
      </c>
    </row>
    <row r="268" spans="1:20" x14ac:dyDescent="0.35">
      <c r="A268" s="174">
        <v>265</v>
      </c>
      <c r="B268" s="26">
        <v>44864</v>
      </c>
      <c r="C268" s="10" t="s">
        <v>4531</v>
      </c>
      <c r="D268" s="47">
        <v>360</v>
      </c>
      <c r="E268" s="47" t="s">
        <v>4277</v>
      </c>
      <c r="F268" s="47" t="s">
        <v>4428</v>
      </c>
      <c r="G268" s="10" t="s">
        <v>278</v>
      </c>
      <c r="H268" s="10" t="s">
        <v>4528</v>
      </c>
      <c r="I268" s="10"/>
      <c r="J268" s="10"/>
      <c r="K268" s="10"/>
      <c r="L268" s="10"/>
      <c r="M268" s="10" t="s">
        <v>4281</v>
      </c>
      <c r="N268" s="10"/>
      <c r="O268" s="10"/>
      <c r="P268" s="10"/>
      <c r="Q268" s="10"/>
      <c r="R268" s="166">
        <f t="shared" si="13"/>
        <v>0</v>
      </c>
      <c r="S268" s="10">
        <f t="shared" si="14"/>
        <v>360</v>
      </c>
      <c r="T268" s="10">
        <f t="shared" si="15"/>
        <v>0</v>
      </c>
    </row>
    <row r="269" spans="1:20" x14ac:dyDescent="0.35">
      <c r="A269" s="174">
        <v>266</v>
      </c>
      <c r="B269" s="26">
        <v>44865</v>
      </c>
      <c r="C269" s="10" t="s">
        <v>4532</v>
      </c>
      <c r="D269" s="47">
        <f>24*60</f>
        <v>1440</v>
      </c>
      <c r="E269" s="47" t="s">
        <v>4277</v>
      </c>
      <c r="F269" s="47" t="s">
        <v>4428</v>
      </c>
      <c r="G269" s="10" t="s">
        <v>278</v>
      </c>
      <c r="H269" s="10" t="s">
        <v>4528</v>
      </c>
      <c r="I269" s="10"/>
      <c r="J269" s="10"/>
      <c r="K269" s="10"/>
      <c r="L269" s="10"/>
      <c r="M269" s="10" t="s">
        <v>4407</v>
      </c>
      <c r="N269" s="10"/>
      <c r="O269" s="10"/>
      <c r="P269" s="10"/>
      <c r="Q269" s="10"/>
      <c r="R269" s="166">
        <f t="shared" si="13"/>
        <v>0</v>
      </c>
      <c r="S269" s="10">
        <f t="shared" si="14"/>
        <v>1440</v>
      </c>
      <c r="T269" s="10">
        <f t="shared" si="15"/>
        <v>0</v>
      </c>
    </row>
    <row r="270" spans="1:20" x14ac:dyDescent="0.35">
      <c r="A270" s="174">
        <v>267</v>
      </c>
      <c r="B270" s="26">
        <v>44865</v>
      </c>
      <c r="C270" s="10" t="s">
        <v>4533</v>
      </c>
      <c r="D270" s="47">
        <f>7*60</f>
        <v>420</v>
      </c>
      <c r="E270" s="47" t="s">
        <v>4277</v>
      </c>
      <c r="F270" s="47" t="s">
        <v>4428</v>
      </c>
      <c r="G270" s="10" t="s">
        <v>278</v>
      </c>
      <c r="H270" s="10" t="s">
        <v>4528</v>
      </c>
      <c r="I270" s="10"/>
      <c r="J270" s="10"/>
      <c r="K270" s="10"/>
      <c r="L270" s="10"/>
      <c r="M270" s="10" t="s">
        <v>4407</v>
      </c>
      <c r="N270" s="10"/>
      <c r="O270" s="10"/>
      <c r="P270" s="10"/>
      <c r="Q270" s="10"/>
      <c r="R270" s="166">
        <f t="shared" si="13"/>
        <v>0</v>
      </c>
      <c r="S270" s="10">
        <f t="shared" si="14"/>
        <v>420</v>
      </c>
      <c r="T270" s="10">
        <f t="shared" si="15"/>
        <v>0</v>
      </c>
    </row>
    <row r="271" spans="1:20" x14ac:dyDescent="0.35">
      <c r="A271" s="174">
        <v>268</v>
      </c>
      <c r="B271" s="189">
        <v>44865</v>
      </c>
      <c r="C271" s="32" t="s">
        <v>4534</v>
      </c>
      <c r="D271" s="235">
        <f>7*60</f>
        <v>420</v>
      </c>
      <c r="E271" s="235" t="s">
        <v>4277</v>
      </c>
      <c r="F271" s="235" t="s">
        <v>4428</v>
      </c>
      <c r="G271" s="32" t="s">
        <v>278</v>
      </c>
      <c r="H271" s="32" t="s">
        <v>4528</v>
      </c>
      <c r="I271" s="32"/>
      <c r="J271" s="32"/>
      <c r="K271" s="32"/>
      <c r="L271" s="32"/>
      <c r="M271" s="32" t="s">
        <v>4407</v>
      </c>
      <c r="N271" s="32"/>
      <c r="O271" s="32"/>
      <c r="P271" s="32"/>
      <c r="Q271" s="32"/>
      <c r="R271" s="166">
        <f t="shared" si="13"/>
        <v>0</v>
      </c>
      <c r="S271" s="10">
        <f t="shared" si="14"/>
        <v>420</v>
      </c>
      <c r="T271" s="10">
        <f t="shared" si="15"/>
        <v>0</v>
      </c>
    </row>
    <row r="272" spans="1:20" x14ac:dyDescent="0.35">
      <c r="A272" s="174">
        <v>269</v>
      </c>
      <c r="B272" s="195">
        <v>44866</v>
      </c>
      <c r="C272" s="44" t="s">
        <v>4527</v>
      </c>
      <c r="D272" s="44">
        <v>0</v>
      </c>
      <c r="E272" s="44" t="s">
        <v>3805</v>
      </c>
      <c r="F272" s="44" t="s">
        <v>3805</v>
      </c>
      <c r="G272" s="44" t="s">
        <v>3805</v>
      </c>
      <c r="H272" s="44" t="s">
        <v>4407</v>
      </c>
      <c r="I272" s="44">
        <v>0</v>
      </c>
      <c r="J272" s="44" t="s">
        <v>3805</v>
      </c>
      <c r="K272" s="44" t="s">
        <v>3805</v>
      </c>
      <c r="L272" s="44" t="s">
        <v>3805</v>
      </c>
      <c r="M272" s="44" t="s">
        <v>4535</v>
      </c>
      <c r="N272" s="44">
        <v>60</v>
      </c>
      <c r="O272" s="44" t="s">
        <v>4277</v>
      </c>
      <c r="P272" s="44" t="s">
        <v>4273</v>
      </c>
      <c r="Q272" s="44" t="s">
        <v>278</v>
      </c>
      <c r="R272" s="166">
        <f t="shared" si="13"/>
        <v>60</v>
      </c>
      <c r="S272" s="10">
        <f t="shared" si="14"/>
        <v>0</v>
      </c>
      <c r="T272" s="10">
        <f t="shared" si="15"/>
        <v>0</v>
      </c>
    </row>
    <row r="273" spans="1:20" x14ac:dyDescent="0.35">
      <c r="A273" s="174">
        <v>270</v>
      </c>
      <c r="B273" s="195">
        <v>44867</v>
      </c>
      <c r="C273" s="44" t="s">
        <v>4536</v>
      </c>
      <c r="D273" s="44">
        <v>340</v>
      </c>
      <c r="E273" s="44" t="s">
        <v>4277</v>
      </c>
      <c r="F273" s="44" t="s">
        <v>987</v>
      </c>
      <c r="G273" s="44" t="s">
        <v>278</v>
      </c>
      <c r="H273" s="44" t="s">
        <v>4407</v>
      </c>
      <c r="I273" s="44">
        <v>0</v>
      </c>
      <c r="J273" s="44" t="s">
        <v>3805</v>
      </c>
      <c r="K273" s="44" t="s">
        <v>3805</v>
      </c>
      <c r="L273" s="44" t="s">
        <v>3805</v>
      </c>
      <c r="M273" s="44" t="s">
        <v>4407</v>
      </c>
      <c r="N273" s="44">
        <v>0</v>
      </c>
      <c r="O273" s="44" t="s">
        <v>3805</v>
      </c>
      <c r="P273" s="44" t="s">
        <v>3805</v>
      </c>
      <c r="Q273" s="44" t="s">
        <v>3805</v>
      </c>
      <c r="R273" s="166">
        <f t="shared" si="13"/>
        <v>0</v>
      </c>
      <c r="S273" s="10">
        <f t="shared" si="14"/>
        <v>340</v>
      </c>
      <c r="T273" s="10">
        <f t="shared" si="15"/>
        <v>0</v>
      </c>
    </row>
    <row r="274" spans="1:20" x14ac:dyDescent="0.35">
      <c r="A274" s="174">
        <v>271</v>
      </c>
      <c r="B274" s="195">
        <v>44867</v>
      </c>
      <c r="C274" s="44" t="s">
        <v>4537</v>
      </c>
      <c r="D274" s="44">
        <v>60</v>
      </c>
      <c r="E274" s="44" t="s">
        <v>4277</v>
      </c>
      <c r="F274" s="44" t="s">
        <v>987</v>
      </c>
      <c r="G274" s="44" t="s">
        <v>278</v>
      </c>
      <c r="H274" s="44" t="s">
        <v>3805</v>
      </c>
      <c r="I274" s="44" t="s">
        <v>3805</v>
      </c>
      <c r="J274" s="44" t="s">
        <v>3805</v>
      </c>
      <c r="K274" s="44" t="s">
        <v>3805</v>
      </c>
      <c r="L274" s="44" t="s">
        <v>3805</v>
      </c>
      <c r="M274" s="44" t="s">
        <v>3805</v>
      </c>
      <c r="N274" s="44" t="s">
        <v>3805</v>
      </c>
      <c r="O274" s="44" t="s">
        <v>3805</v>
      </c>
      <c r="P274" s="44" t="s">
        <v>3805</v>
      </c>
      <c r="Q274" s="44" t="s">
        <v>3805</v>
      </c>
      <c r="R274" s="166" t="str">
        <f t="shared" si="13"/>
        <v>NA</v>
      </c>
      <c r="S274" s="10">
        <f t="shared" si="14"/>
        <v>60</v>
      </c>
      <c r="T274" s="10" t="str">
        <f t="shared" si="15"/>
        <v>NA</v>
      </c>
    </row>
    <row r="275" spans="1:20" x14ac:dyDescent="0.35">
      <c r="A275" s="174">
        <v>272</v>
      </c>
      <c r="B275" s="195">
        <v>44868</v>
      </c>
      <c r="C275" s="44" t="s">
        <v>4538</v>
      </c>
      <c r="D275" s="44">
        <v>90</v>
      </c>
      <c r="E275" s="44" t="s">
        <v>3805</v>
      </c>
      <c r="F275" s="47" t="s">
        <v>3805</v>
      </c>
      <c r="G275" s="44" t="s">
        <v>3805</v>
      </c>
      <c r="H275" s="44" t="s">
        <v>4538</v>
      </c>
      <c r="I275" s="10">
        <v>140</v>
      </c>
      <c r="J275" s="44" t="s">
        <v>3805</v>
      </c>
      <c r="K275" s="44" t="s">
        <v>3805</v>
      </c>
      <c r="L275" s="44" t="s">
        <v>3805</v>
      </c>
      <c r="M275" s="44" t="s">
        <v>4407</v>
      </c>
      <c r="N275" s="44" t="s">
        <v>3805</v>
      </c>
      <c r="O275" s="44" t="s">
        <v>3805</v>
      </c>
      <c r="P275" s="44" t="s">
        <v>3805</v>
      </c>
      <c r="Q275" s="44" t="s">
        <v>3805</v>
      </c>
      <c r="R275" s="166" t="str">
        <f t="shared" si="13"/>
        <v>NA</v>
      </c>
      <c r="S275" s="10">
        <f t="shared" si="14"/>
        <v>90</v>
      </c>
      <c r="T275" s="10">
        <f t="shared" si="15"/>
        <v>140</v>
      </c>
    </row>
    <row r="276" spans="1:20" x14ac:dyDescent="0.35">
      <c r="A276" s="174">
        <v>273</v>
      </c>
      <c r="B276" s="195">
        <v>44869</v>
      </c>
      <c r="C276" s="44" t="s">
        <v>4539</v>
      </c>
      <c r="D276" s="44">
        <v>30</v>
      </c>
      <c r="E276" s="44" t="s">
        <v>3805</v>
      </c>
      <c r="F276" s="47" t="s">
        <v>3805</v>
      </c>
      <c r="G276" s="44" t="s">
        <v>3805</v>
      </c>
      <c r="H276" s="44" t="s">
        <v>4407</v>
      </c>
      <c r="I276" s="44" t="s">
        <v>3805</v>
      </c>
      <c r="J276" s="44" t="s">
        <v>3805</v>
      </c>
      <c r="K276" s="44" t="s">
        <v>3805</v>
      </c>
      <c r="L276" s="44" t="s">
        <v>3805</v>
      </c>
      <c r="M276" s="44" t="s">
        <v>4407</v>
      </c>
      <c r="N276" s="44" t="s">
        <v>3805</v>
      </c>
      <c r="O276" s="44" t="s">
        <v>3805</v>
      </c>
      <c r="P276" s="44" t="s">
        <v>3805</v>
      </c>
      <c r="Q276" s="44" t="s">
        <v>3805</v>
      </c>
      <c r="R276" s="166" t="str">
        <f t="shared" si="13"/>
        <v>NA</v>
      </c>
      <c r="S276" s="10">
        <f t="shared" si="14"/>
        <v>30</v>
      </c>
      <c r="T276" s="10" t="str">
        <f t="shared" si="15"/>
        <v>NA</v>
      </c>
    </row>
    <row r="277" spans="1:20" x14ac:dyDescent="0.35">
      <c r="A277" s="174">
        <v>274</v>
      </c>
      <c r="B277" s="195">
        <v>44870</v>
      </c>
      <c r="C277" s="44" t="s">
        <v>4540</v>
      </c>
      <c r="D277" s="47">
        <v>75</v>
      </c>
      <c r="E277" s="44" t="s">
        <v>4277</v>
      </c>
      <c r="F277" s="44" t="s">
        <v>987</v>
      </c>
      <c r="G277" s="44" t="s">
        <v>278</v>
      </c>
      <c r="H277" s="44" t="s">
        <v>4407</v>
      </c>
      <c r="I277" s="44" t="s">
        <v>3805</v>
      </c>
      <c r="J277" s="44" t="s">
        <v>3805</v>
      </c>
      <c r="K277" s="44" t="s">
        <v>3805</v>
      </c>
      <c r="L277" s="44" t="s">
        <v>3805</v>
      </c>
      <c r="M277" s="422" t="s">
        <v>4520</v>
      </c>
      <c r="N277" s="10"/>
      <c r="O277" s="10"/>
      <c r="P277" s="10"/>
      <c r="Q277" s="10"/>
      <c r="R277" s="166">
        <f t="shared" si="13"/>
        <v>0</v>
      </c>
      <c r="S277" s="10">
        <f t="shared" si="14"/>
        <v>75</v>
      </c>
      <c r="T277" s="10" t="str">
        <f t="shared" si="15"/>
        <v>NA</v>
      </c>
    </row>
    <row r="278" spans="1:20" x14ac:dyDescent="0.35">
      <c r="A278" s="174">
        <v>275</v>
      </c>
      <c r="B278" s="195">
        <v>44871</v>
      </c>
      <c r="C278" s="44" t="s">
        <v>4541</v>
      </c>
      <c r="D278" s="47">
        <v>240</v>
      </c>
      <c r="E278" s="44" t="s">
        <v>4277</v>
      </c>
      <c r="F278" s="44" t="s">
        <v>987</v>
      </c>
      <c r="G278" s="44" t="s">
        <v>278</v>
      </c>
      <c r="H278" s="44" t="s">
        <v>4407</v>
      </c>
      <c r="I278" s="44" t="s">
        <v>3805</v>
      </c>
      <c r="J278" s="44" t="s">
        <v>3805</v>
      </c>
      <c r="K278" s="44" t="s">
        <v>3805</v>
      </c>
      <c r="L278" s="44" t="s">
        <v>3805</v>
      </c>
      <c r="M278" s="422"/>
      <c r="N278" s="10"/>
      <c r="O278" s="10"/>
      <c r="P278" s="10"/>
      <c r="Q278" s="10"/>
      <c r="R278" s="166">
        <f t="shared" si="13"/>
        <v>0</v>
      </c>
      <c r="S278" s="10">
        <f t="shared" si="14"/>
        <v>240</v>
      </c>
      <c r="T278" s="10" t="str">
        <f t="shared" si="15"/>
        <v>NA</v>
      </c>
    </row>
    <row r="279" spans="1:20" x14ac:dyDescent="0.35">
      <c r="A279" s="174">
        <v>276</v>
      </c>
      <c r="B279" s="195">
        <v>44871</v>
      </c>
      <c r="C279" s="44" t="s">
        <v>4542</v>
      </c>
      <c r="D279" s="47">
        <v>210</v>
      </c>
      <c r="E279" s="44" t="s">
        <v>4277</v>
      </c>
      <c r="F279" s="44" t="s">
        <v>987</v>
      </c>
      <c r="G279" s="44" t="s">
        <v>278</v>
      </c>
      <c r="H279" s="44" t="s">
        <v>4407</v>
      </c>
      <c r="I279" s="44" t="s">
        <v>3805</v>
      </c>
      <c r="J279" s="44" t="s">
        <v>3805</v>
      </c>
      <c r="K279" s="44" t="s">
        <v>3805</v>
      </c>
      <c r="L279" s="44" t="s">
        <v>3805</v>
      </c>
      <c r="M279" s="422"/>
      <c r="N279" s="10"/>
      <c r="O279" s="10"/>
      <c r="P279" s="10"/>
      <c r="Q279" s="10"/>
      <c r="R279" s="166">
        <f t="shared" si="13"/>
        <v>0</v>
      </c>
      <c r="S279" s="10">
        <f t="shared" si="14"/>
        <v>210</v>
      </c>
      <c r="T279" s="10" t="str">
        <f t="shared" si="15"/>
        <v>NA</v>
      </c>
    </row>
    <row r="280" spans="1:20" x14ac:dyDescent="0.35">
      <c r="A280" s="174">
        <v>277</v>
      </c>
      <c r="B280" s="227">
        <v>44872</v>
      </c>
      <c r="C280" s="247" t="s">
        <v>4542</v>
      </c>
      <c r="D280" s="228">
        <v>120</v>
      </c>
      <c r="E280" s="247" t="s">
        <v>4277</v>
      </c>
      <c r="F280" s="247" t="s">
        <v>987</v>
      </c>
      <c r="G280" s="229" t="s">
        <v>278</v>
      </c>
      <c r="H280" s="247" t="s">
        <v>4407</v>
      </c>
      <c r="I280" s="247" t="s">
        <v>3805</v>
      </c>
      <c r="J280" s="247" t="s">
        <v>3805</v>
      </c>
      <c r="K280" s="247" t="s">
        <v>3805</v>
      </c>
      <c r="L280" s="247" t="s">
        <v>3805</v>
      </c>
      <c r="M280" s="247" t="s">
        <v>4407</v>
      </c>
      <c r="N280" s="247" t="s">
        <v>3805</v>
      </c>
      <c r="O280" s="247" t="s">
        <v>3805</v>
      </c>
      <c r="P280" s="247" t="s">
        <v>3805</v>
      </c>
      <c r="Q280" s="247" t="s">
        <v>3805</v>
      </c>
      <c r="R280" s="166" t="str">
        <f t="shared" si="13"/>
        <v>NA</v>
      </c>
      <c r="S280" s="10">
        <f t="shared" si="14"/>
        <v>120</v>
      </c>
      <c r="T280" s="10" t="str">
        <f t="shared" si="15"/>
        <v>NA</v>
      </c>
    </row>
    <row r="281" spans="1:20" x14ac:dyDescent="0.35">
      <c r="A281" s="174">
        <v>278</v>
      </c>
      <c r="B281" s="195">
        <v>44873</v>
      </c>
      <c r="C281" s="44" t="s">
        <v>4543</v>
      </c>
      <c r="D281" s="47" t="s">
        <v>3805</v>
      </c>
      <c r="E281" s="47" t="s">
        <v>3805</v>
      </c>
      <c r="F281" s="47" t="s">
        <v>3805</v>
      </c>
      <c r="G281" s="44" t="s">
        <v>3805</v>
      </c>
      <c r="H281" s="247" t="s">
        <v>4544</v>
      </c>
      <c r="I281" s="10">
        <v>60</v>
      </c>
      <c r="J281" s="44" t="s">
        <v>4277</v>
      </c>
      <c r="K281" s="44" t="s">
        <v>4271</v>
      </c>
      <c r="L281" s="44" t="s">
        <v>278</v>
      </c>
      <c r="M281" s="44" t="s">
        <v>4545</v>
      </c>
      <c r="N281" s="44" t="s">
        <v>3805</v>
      </c>
      <c r="O281" s="44" t="s">
        <v>3805</v>
      </c>
      <c r="P281" s="44" t="s">
        <v>3805</v>
      </c>
      <c r="Q281" s="44" t="s">
        <v>3805</v>
      </c>
      <c r="R281" s="166" t="str">
        <f t="shared" si="13"/>
        <v>NA</v>
      </c>
      <c r="S281" s="10" t="str">
        <f t="shared" si="14"/>
        <v>NA</v>
      </c>
      <c r="T281" s="10">
        <f t="shared" si="15"/>
        <v>60</v>
      </c>
    </row>
    <row r="282" spans="1:20" x14ac:dyDescent="0.35">
      <c r="A282" s="174">
        <v>279</v>
      </c>
      <c r="B282" s="195">
        <v>44874</v>
      </c>
      <c r="C282" s="44" t="s">
        <v>4404</v>
      </c>
      <c r="D282" s="47" t="s">
        <v>3805</v>
      </c>
      <c r="E282" s="47" t="s">
        <v>3805</v>
      </c>
      <c r="F282" s="47" t="s">
        <v>3805</v>
      </c>
      <c r="G282" s="44" t="s">
        <v>3805</v>
      </c>
      <c r="H282" s="44" t="s">
        <v>4407</v>
      </c>
      <c r="I282" s="247" t="s">
        <v>3805</v>
      </c>
      <c r="J282" s="247" t="s">
        <v>3805</v>
      </c>
      <c r="K282" s="247" t="s">
        <v>3805</v>
      </c>
      <c r="L282" s="247" t="s">
        <v>3805</v>
      </c>
      <c r="M282" s="44" t="s">
        <v>4545</v>
      </c>
      <c r="N282" s="44" t="s">
        <v>3805</v>
      </c>
      <c r="O282" s="44" t="s">
        <v>3805</v>
      </c>
      <c r="P282" s="44" t="s">
        <v>3805</v>
      </c>
      <c r="Q282" s="44" t="s">
        <v>3805</v>
      </c>
      <c r="R282" s="166" t="str">
        <f t="shared" si="13"/>
        <v>NA</v>
      </c>
      <c r="S282" s="10" t="str">
        <f t="shared" si="14"/>
        <v>NA</v>
      </c>
      <c r="T282" s="10" t="str">
        <f t="shared" si="15"/>
        <v>NA</v>
      </c>
    </row>
    <row r="283" spans="1:20" x14ac:dyDescent="0.35">
      <c r="A283" s="174">
        <v>280</v>
      </c>
      <c r="B283" s="26">
        <v>44875</v>
      </c>
      <c r="C283" s="44" t="s">
        <v>4404</v>
      </c>
      <c r="D283" s="47" t="s">
        <v>3805</v>
      </c>
      <c r="E283" s="47" t="s">
        <v>3805</v>
      </c>
      <c r="F283" s="47" t="s">
        <v>3805</v>
      </c>
      <c r="G283" s="44" t="s">
        <v>3805</v>
      </c>
      <c r="H283" s="44" t="s">
        <v>4546</v>
      </c>
      <c r="I283" s="247" t="s">
        <v>3805</v>
      </c>
      <c r="J283" s="247" t="s">
        <v>3805</v>
      </c>
      <c r="K283" s="247" t="s">
        <v>3805</v>
      </c>
      <c r="L283" s="247" t="s">
        <v>3805</v>
      </c>
      <c r="M283" s="44" t="s">
        <v>4547</v>
      </c>
      <c r="N283" s="10"/>
      <c r="O283" s="10"/>
      <c r="P283" s="10"/>
      <c r="Q283" s="10"/>
      <c r="R283" s="166">
        <f t="shared" si="13"/>
        <v>0</v>
      </c>
      <c r="S283" s="10" t="str">
        <f t="shared" si="14"/>
        <v>NA</v>
      </c>
      <c r="T283" s="10" t="str">
        <f t="shared" si="15"/>
        <v>NA</v>
      </c>
    </row>
    <row r="284" spans="1:20" x14ac:dyDescent="0.35">
      <c r="A284" s="174">
        <v>281</v>
      </c>
      <c r="B284" s="26">
        <v>44876</v>
      </c>
      <c r="C284" s="44" t="s">
        <v>4548</v>
      </c>
      <c r="D284" s="47" t="s">
        <v>3805</v>
      </c>
      <c r="E284" s="47" t="s">
        <v>3805</v>
      </c>
      <c r="F284" s="47" t="s">
        <v>3805</v>
      </c>
      <c r="G284" s="44" t="s">
        <v>3805</v>
      </c>
      <c r="H284" s="44" t="s">
        <v>4366</v>
      </c>
      <c r="I284" s="10">
        <v>40</v>
      </c>
      <c r="J284" s="247" t="s">
        <v>3805</v>
      </c>
      <c r="K284" s="247" t="s">
        <v>3805</v>
      </c>
      <c r="L284" s="247" t="s">
        <v>3805</v>
      </c>
      <c r="M284" s="44" t="s">
        <v>4547</v>
      </c>
      <c r="N284" s="10">
        <v>110</v>
      </c>
      <c r="O284" s="44" t="s">
        <v>4277</v>
      </c>
      <c r="P284" s="44" t="s">
        <v>4273</v>
      </c>
      <c r="Q284" s="44" t="s">
        <v>278</v>
      </c>
      <c r="R284" s="166">
        <f t="shared" si="13"/>
        <v>110</v>
      </c>
      <c r="S284" s="10" t="str">
        <f t="shared" si="14"/>
        <v>NA</v>
      </c>
      <c r="T284" s="10">
        <f t="shared" si="15"/>
        <v>40</v>
      </c>
    </row>
    <row r="285" spans="1:20" x14ac:dyDescent="0.35">
      <c r="A285" s="174">
        <v>282</v>
      </c>
      <c r="B285" s="26">
        <v>44879</v>
      </c>
      <c r="C285" s="44" t="s">
        <v>4404</v>
      </c>
      <c r="D285" s="47" t="s">
        <v>3805</v>
      </c>
      <c r="E285" s="47" t="s">
        <v>3805</v>
      </c>
      <c r="F285" s="47" t="s">
        <v>3805</v>
      </c>
      <c r="G285" s="44" t="s">
        <v>3805</v>
      </c>
      <c r="H285" s="44" t="s">
        <v>4407</v>
      </c>
      <c r="I285" s="10">
        <v>40</v>
      </c>
      <c r="J285" s="247" t="s">
        <v>3805</v>
      </c>
      <c r="K285" s="247" t="s">
        <v>3805</v>
      </c>
      <c r="L285" s="247" t="s">
        <v>3805</v>
      </c>
      <c r="M285" s="247" t="s">
        <v>4407</v>
      </c>
      <c r="N285" s="44" t="s">
        <v>3805</v>
      </c>
      <c r="O285" s="44" t="s">
        <v>3805</v>
      </c>
      <c r="P285" s="44" t="s">
        <v>3805</v>
      </c>
      <c r="Q285" s="44" t="s">
        <v>3805</v>
      </c>
      <c r="R285" s="166" t="str">
        <f t="shared" si="13"/>
        <v>NA</v>
      </c>
      <c r="S285" s="10" t="str">
        <f t="shared" si="14"/>
        <v>NA</v>
      </c>
      <c r="T285" s="10">
        <f t="shared" si="15"/>
        <v>40</v>
      </c>
    </row>
    <row r="286" spans="1:20" x14ac:dyDescent="0.35">
      <c r="A286" s="174">
        <v>283</v>
      </c>
      <c r="B286" s="26">
        <v>44883</v>
      </c>
      <c r="C286" s="44" t="s">
        <v>4549</v>
      </c>
      <c r="D286" s="47">
        <v>100</v>
      </c>
      <c r="E286" s="247" t="s">
        <v>4277</v>
      </c>
      <c r="F286" s="247" t="s">
        <v>987</v>
      </c>
      <c r="G286" s="229" t="s">
        <v>278</v>
      </c>
      <c r="H286" s="44" t="s">
        <v>4407</v>
      </c>
      <c r="I286" s="10">
        <v>40</v>
      </c>
      <c r="J286" s="247" t="s">
        <v>3805</v>
      </c>
      <c r="K286" s="247" t="s">
        <v>3805</v>
      </c>
      <c r="L286" s="247" t="s">
        <v>3805</v>
      </c>
      <c r="M286" s="247" t="s">
        <v>4407</v>
      </c>
      <c r="N286" s="44" t="s">
        <v>3805</v>
      </c>
      <c r="O286" s="44" t="s">
        <v>3805</v>
      </c>
      <c r="P286" s="44" t="s">
        <v>3805</v>
      </c>
      <c r="Q286" s="44" t="s">
        <v>3805</v>
      </c>
      <c r="R286" s="166" t="str">
        <f t="shared" si="13"/>
        <v>NA</v>
      </c>
      <c r="S286" s="10">
        <f t="shared" si="14"/>
        <v>100</v>
      </c>
      <c r="T286" s="10">
        <f t="shared" si="15"/>
        <v>40</v>
      </c>
    </row>
    <row r="287" spans="1:20" x14ac:dyDescent="0.35">
      <c r="A287" s="174">
        <v>284</v>
      </c>
      <c r="B287" s="26">
        <v>44884</v>
      </c>
      <c r="C287" s="44" t="s">
        <v>4404</v>
      </c>
      <c r="D287" s="47" t="s">
        <v>3805</v>
      </c>
      <c r="E287" s="47" t="s">
        <v>3805</v>
      </c>
      <c r="F287" s="47" t="s">
        <v>3805</v>
      </c>
      <c r="G287" s="44" t="s">
        <v>3805</v>
      </c>
      <c r="H287" s="44" t="s">
        <v>4407</v>
      </c>
      <c r="I287" s="10">
        <v>40</v>
      </c>
      <c r="J287" s="247" t="s">
        <v>3805</v>
      </c>
      <c r="K287" s="247" t="s">
        <v>3805</v>
      </c>
      <c r="L287" s="247" t="s">
        <v>3805</v>
      </c>
      <c r="M287" s="247" t="s">
        <v>4407</v>
      </c>
      <c r="N287" s="44" t="s">
        <v>3805</v>
      </c>
      <c r="O287" s="44" t="s">
        <v>3805</v>
      </c>
      <c r="P287" s="44" t="s">
        <v>3805</v>
      </c>
      <c r="Q287" s="44" t="s">
        <v>3805</v>
      </c>
      <c r="R287" s="166" t="str">
        <f t="shared" si="13"/>
        <v>NA</v>
      </c>
      <c r="S287" s="10" t="str">
        <f t="shared" si="14"/>
        <v>NA</v>
      </c>
      <c r="T287" s="10">
        <f t="shared" si="15"/>
        <v>40</v>
      </c>
    </row>
    <row r="288" spans="1:20" x14ac:dyDescent="0.35">
      <c r="A288" s="174">
        <v>285</v>
      </c>
      <c r="B288" s="26">
        <v>44885</v>
      </c>
      <c r="C288" s="44" t="s">
        <v>4404</v>
      </c>
      <c r="D288" s="47" t="s">
        <v>3805</v>
      </c>
      <c r="E288" s="47" t="s">
        <v>3805</v>
      </c>
      <c r="F288" s="47" t="s">
        <v>3805</v>
      </c>
      <c r="G288" s="44" t="s">
        <v>3805</v>
      </c>
      <c r="H288" s="44" t="s">
        <v>4407</v>
      </c>
      <c r="I288" s="10">
        <v>40</v>
      </c>
      <c r="J288" s="247" t="s">
        <v>3805</v>
      </c>
      <c r="K288" s="247" t="s">
        <v>3805</v>
      </c>
      <c r="L288" s="247" t="s">
        <v>3805</v>
      </c>
      <c r="M288" s="247" t="s">
        <v>4407</v>
      </c>
      <c r="N288" s="44" t="s">
        <v>3805</v>
      </c>
      <c r="O288" s="44" t="s">
        <v>3805</v>
      </c>
      <c r="P288" s="44" t="s">
        <v>3805</v>
      </c>
      <c r="Q288" s="44" t="s">
        <v>3805</v>
      </c>
      <c r="R288" s="166" t="str">
        <f t="shared" si="13"/>
        <v>NA</v>
      </c>
      <c r="S288" s="10" t="str">
        <f t="shared" si="14"/>
        <v>NA</v>
      </c>
      <c r="T288" s="10">
        <f t="shared" si="15"/>
        <v>40</v>
      </c>
    </row>
    <row r="289" spans="1:20" x14ac:dyDescent="0.35">
      <c r="A289" s="266">
        <v>286</v>
      </c>
      <c r="B289" s="189">
        <v>44886</v>
      </c>
      <c r="C289" s="110" t="s">
        <v>4404</v>
      </c>
      <c r="D289" s="235" t="s">
        <v>3805</v>
      </c>
      <c r="E289" s="235" t="s">
        <v>3805</v>
      </c>
      <c r="F289" s="235" t="s">
        <v>3805</v>
      </c>
      <c r="G289" s="110" t="s">
        <v>3805</v>
      </c>
      <c r="H289" s="110" t="s">
        <v>4407</v>
      </c>
      <c r="I289" s="32">
        <v>40</v>
      </c>
      <c r="J289" s="267" t="s">
        <v>3805</v>
      </c>
      <c r="K289" s="267" t="s">
        <v>3805</v>
      </c>
      <c r="L289" s="267" t="s">
        <v>3805</v>
      </c>
      <c r="M289" s="267" t="s">
        <v>4407</v>
      </c>
      <c r="N289" s="110" t="s">
        <v>3805</v>
      </c>
      <c r="O289" s="110" t="s">
        <v>3805</v>
      </c>
      <c r="P289" s="110" t="s">
        <v>3805</v>
      </c>
      <c r="Q289" s="110" t="s">
        <v>3805</v>
      </c>
      <c r="R289" s="166" t="str">
        <f t="shared" si="13"/>
        <v>NA</v>
      </c>
      <c r="S289" s="32" t="str">
        <f t="shared" si="14"/>
        <v>NA</v>
      </c>
      <c r="T289" s="32">
        <f t="shared" si="15"/>
        <v>40</v>
      </c>
    </row>
    <row r="290" spans="1:20" x14ac:dyDescent="0.35">
      <c r="A290" s="10">
        <v>287</v>
      </c>
      <c r="B290" s="26">
        <v>44898</v>
      </c>
      <c r="C290" s="44" t="s">
        <v>4441</v>
      </c>
      <c r="D290" s="47">
        <v>30</v>
      </c>
      <c r="E290" s="47" t="s">
        <v>3805</v>
      </c>
      <c r="F290" s="47" t="s">
        <v>3805</v>
      </c>
      <c r="G290" s="10"/>
      <c r="H290" s="44" t="s">
        <v>4550</v>
      </c>
      <c r="I290" s="10">
        <v>300</v>
      </c>
      <c r="J290" s="247" t="s">
        <v>4277</v>
      </c>
      <c r="K290" s="247" t="s">
        <v>4551</v>
      </c>
      <c r="L290" s="247" t="s">
        <v>278</v>
      </c>
      <c r="M290" s="247" t="s">
        <v>4407</v>
      </c>
      <c r="N290" s="247" t="s">
        <v>3805</v>
      </c>
      <c r="O290" s="247" t="s">
        <v>3805</v>
      </c>
      <c r="P290" s="247" t="s">
        <v>3805</v>
      </c>
      <c r="Q290" s="10"/>
      <c r="R290" s="12" t="str">
        <f t="shared" si="13"/>
        <v>NA</v>
      </c>
      <c r="S290" s="10">
        <f t="shared" si="14"/>
        <v>30</v>
      </c>
      <c r="T290" s="10">
        <f t="shared" si="15"/>
        <v>300</v>
      </c>
    </row>
    <row r="291" spans="1:20" x14ac:dyDescent="0.35">
      <c r="A291" s="10">
        <v>288</v>
      </c>
      <c r="B291" s="26">
        <v>44899</v>
      </c>
      <c r="C291" s="44" t="s">
        <v>4407</v>
      </c>
      <c r="D291" s="47"/>
      <c r="E291" s="47"/>
      <c r="F291" s="47"/>
      <c r="G291" s="10"/>
      <c r="H291" s="44" t="s">
        <v>4407</v>
      </c>
      <c r="I291" s="10"/>
      <c r="J291" s="10"/>
      <c r="K291" s="10"/>
      <c r="L291" s="10"/>
      <c r="M291" s="247" t="s">
        <v>4407</v>
      </c>
      <c r="N291" s="10"/>
      <c r="O291" s="10"/>
      <c r="P291" s="10"/>
      <c r="Q291" s="10"/>
      <c r="R291" s="12">
        <f t="shared" si="13"/>
        <v>0</v>
      </c>
      <c r="S291" s="10">
        <f t="shared" si="14"/>
        <v>0</v>
      </c>
      <c r="T291" s="10">
        <f t="shared" si="15"/>
        <v>0</v>
      </c>
    </row>
    <row r="292" spans="1:20" x14ac:dyDescent="0.35">
      <c r="A292" s="10">
        <v>289</v>
      </c>
      <c r="B292" s="26">
        <v>44900</v>
      </c>
      <c r="C292" s="44" t="s">
        <v>4370</v>
      </c>
      <c r="D292" s="47"/>
      <c r="E292" s="47"/>
      <c r="F292" s="47"/>
      <c r="G292" s="10"/>
      <c r="H292" s="44" t="s">
        <v>4552</v>
      </c>
      <c r="I292" s="10">
        <f>4*60</f>
        <v>240</v>
      </c>
      <c r="J292" s="10" t="s">
        <v>4277</v>
      </c>
      <c r="K292" s="247" t="s">
        <v>4551</v>
      </c>
      <c r="L292" s="10" t="s">
        <v>278</v>
      </c>
      <c r="M292" s="247" t="s">
        <v>4407</v>
      </c>
      <c r="N292" s="10"/>
      <c r="O292" s="10"/>
      <c r="P292" s="10"/>
      <c r="Q292" s="10"/>
      <c r="R292" s="12">
        <f>N292</f>
        <v>0</v>
      </c>
      <c r="S292" s="10">
        <f>$D292</f>
        <v>0</v>
      </c>
      <c r="T292" s="10">
        <f t="shared" si="15"/>
        <v>240</v>
      </c>
    </row>
    <row r="293" spans="1:20" x14ac:dyDescent="0.35">
      <c r="A293" s="10">
        <v>289</v>
      </c>
      <c r="B293" s="33">
        <v>44901</v>
      </c>
      <c r="C293" s="149" t="s">
        <v>4553</v>
      </c>
      <c r="D293" s="18">
        <f>2.5*60</f>
        <v>150</v>
      </c>
      <c r="E293" s="18" t="s">
        <v>4277</v>
      </c>
      <c r="F293" s="18" t="s">
        <v>4400</v>
      </c>
      <c r="H293" s="268" t="s">
        <v>4554</v>
      </c>
      <c r="I293">
        <f>60</f>
        <v>60</v>
      </c>
      <c r="K293" t="s">
        <v>4555</v>
      </c>
      <c r="M293" s="269" t="s">
        <v>4407</v>
      </c>
      <c r="R293" s="12">
        <f>N293</f>
        <v>0</v>
      </c>
      <c r="S293" s="10">
        <f>$D293</f>
        <v>150</v>
      </c>
      <c r="T293" s="10">
        <f t="shared" si="15"/>
        <v>60</v>
      </c>
    </row>
    <row r="294" spans="1:20" x14ac:dyDescent="0.35">
      <c r="A294" s="10">
        <v>289</v>
      </c>
      <c r="B294" s="33">
        <v>44902</v>
      </c>
      <c r="C294" s="149" t="s">
        <v>4556</v>
      </c>
      <c r="D294" s="18">
        <f>2.75*60</f>
        <v>165</v>
      </c>
      <c r="E294" s="18" t="s">
        <v>4277</v>
      </c>
      <c r="F294" s="18" t="s">
        <v>4400</v>
      </c>
      <c r="H294" s="268" t="s">
        <v>4557</v>
      </c>
      <c r="I294">
        <v>120</v>
      </c>
      <c r="J294" t="s">
        <v>4277</v>
      </c>
      <c r="K294" s="247" t="s">
        <v>4551</v>
      </c>
      <c r="M294" s="269" t="s">
        <v>4407</v>
      </c>
      <c r="R294" s="12">
        <f>N294</f>
        <v>0</v>
      </c>
      <c r="S294" s="10">
        <f>$D294</f>
        <v>165</v>
      </c>
      <c r="T294" s="10">
        <f t="shared" si="15"/>
        <v>120</v>
      </c>
    </row>
    <row r="295" spans="1:20" x14ac:dyDescent="0.35">
      <c r="A295" s="10">
        <v>289</v>
      </c>
      <c r="B295" s="33">
        <v>44904</v>
      </c>
      <c r="C295" s="268" t="s">
        <v>4558</v>
      </c>
      <c r="D295" s="18">
        <v>90</v>
      </c>
      <c r="E295" s="18" t="s">
        <v>4277</v>
      </c>
      <c r="F295" s="18" t="s">
        <v>4400</v>
      </c>
      <c r="H295" s="268" t="s">
        <v>4558</v>
      </c>
      <c r="I295">
        <v>90</v>
      </c>
      <c r="J295" t="s">
        <v>4277</v>
      </c>
      <c r="K295" s="247" t="s">
        <v>4551</v>
      </c>
      <c r="M295" s="269" t="s">
        <v>4407</v>
      </c>
      <c r="N295" t="s">
        <v>3805</v>
      </c>
      <c r="O295" t="s">
        <v>3805</v>
      </c>
      <c r="P295" t="s">
        <v>3805</v>
      </c>
      <c r="R295" s="12" t="str">
        <f>N295</f>
        <v>NA</v>
      </c>
      <c r="S295" s="10">
        <f>$D295</f>
        <v>90</v>
      </c>
      <c r="T295" s="10">
        <f t="shared" si="15"/>
        <v>90</v>
      </c>
    </row>
    <row r="296" spans="1:20" x14ac:dyDescent="0.35">
      <c r="A296" s="36">
        <v>290</v>
      </c>
      <c r="B296" s="33">
        <v>44949</v>
      </c>
      <c r="C296" s="149" t="s">
        <v>4295</v>
      </c>
      <c r="H296" s="268" t="s">
        <v>4407</v>
      </c>
      <c r="M296" s="269" t="s">
        <v>4295</v>
      </c>
    </row>
    <row r="297" spans="1:20" x14ac:dyDescent="0.35">
      <c r="A297" s="36">
        <v>291</v>
      </c>
      <c r="B297" s="33">
        <v>44950</v>
      </c>
      <c r="C297" s="149" t="s">
        <v>4295</v>
      </c>
      <c r="H297" s="268" t="s">
        <v>4295</v>
      </c>
      <c r="M297" s="269" t="s">
        <v>4295</v>
      </c>
    </row>
    <row r="298" spans="1:20" x14ac:dyDescent="0.35">
      <c r="A298" s="36">
        <v>292</v>
      </c>
      <c r="B298" s="33">
        <v>44951</v>
      </c>
      <c r="C298" s="149" t="s">
        <v>4295</v>
      </c>
      <c r="H298" s="268" t="s">
        <v>4295</v>
      </c>
      <c r="M298" s="269" t="s">
        <v>4295</v>
      </c>
    </row>
    <row r="299" spans="1:20" x14ac:dyDescent="0.35">
      <c r="A299" s="10">
        <v>293</v>
      </c>
      <c r="B299" s="26">
        <v>44972</v>
      </c>
      <c r="C299" s="44" t="s">
        <v>4404</v>
      </c>
      <c r="D299" s="47">
        <v>0</v>
      </c>
      <c r="E299" s="47"/>
      <c r="F299" s="47"/>
      <c r="G299" s="10"/>
      <c r="H299" s="44" t="s">
        <v>4407</v>
      </c>
      <c r="I299" s="10"/>
      <c r="J299" s="10"/>
      <c r="K299" s="10"/>
      <c r="L299" s="10"/>
      <c r="M299" s="247" t="s">
        <v>4407</v>
      </c>
      <c r="N299" s="10"/>
      <c r="O299" s="10"/>
      <c r="P299" s="10"/>
      <c r="Q299" s="10"/>
      <c r="R299" s="10"/>
    </row>
    <row r="300" spans="1:20" x14ac:dyDescent="0.35">
      <c r="A300" s="10">
        <v>294</v>
      </c>
      <c r="B300" s="26">
        <v>44977</v>
      </c>
      <c r="C300" s="44" t="s">
        <v>4404</v>
      </c>
      <c r="D300" s="47">
        <v>0</v>
      </c>
      <c r="E300" s="47"/>
      <c r="F300" s="47"/>
      <c r="G300" s="10"/>
      <c r="H300" s="44" t="s">
        <v>4407</v>
      </c>
      <c r="I300" s="10">
        <v>0</v>
      </c>
      <c r="J300" s="10"/>
      <c r="K300" s="10"/>
      <c r="L300" s="10"/>
      <c r="M300" s="44" t="s">
        <v>4407</v>
      </c>
      <c r="N300" s="10">
        <v>0</v>
      </c>
      <c r="O300" s="10"/>
      <c r="P300" s="10"/>
      <c r="Q300" s="10"/>
      <c r="R300" s="38"/>
    </row>
    <row r="301" spans="1:20" x14ac:dyDescent="0.35">
      <c r="A301" s="10">
        <v>295</v>
      </c>
      <c r="B301" s="26">
        <v>44978</v>
      </c>
      <c r="C301" s="44" t="s">
        <v>4404</v>
      </c>
      <c r="D301" s="47">
        <v>0</v>
      </c>
      <c r="E301" s="47"/>
      <c r="F301" s="47"/>
      <c r="G301" s="10"/>
      <c r="H301" s="44" t="s">
        <v>4407</v>
      </c>
      <c r="I301" s="10">
        <v>0</v>
      </c>
      <c r="J301" s="10"/>
      <c r="K301" s="10"/>
      <c r="L301" s="10"/>
      <c r="M301" s="44" t="s">
        <v>4407</v>
      </c>
      <c r="N301" s="10">
        <v>0</v>
      </c>
      <c r="O301" s="10"/>
      <c r="P301" s="10"/>
      <c r="Q301" s="10"/>
    </row>
    <row r="302" spans="1:20" x14ac:dyDescent="0.35">
      <c r="A302" s="10">
        <v>296</v>
      </c>
      <c r="B302" s="26">
        <v>45002</v>
      </c>
      <c r="C302" s="44" t="s">
        <v>4559</v>
      </c>
      <c r="D302" s="47">
        <f>5*60</f>
        <v>300</v>
      </c>
      <c r="E302" s="47" t="s">
        <v>4277</v>
      </c>
      <c r="F302" s="47" t="s">
        <v>987</v>
      </c>
      <c r="G302" s="47" t="s">
        <v>278</v>
      </c>
      <c r="H302" s="47" t="s">
        <v>4407</v>
      </c>
      <c r="I302" s="10">
        <v>0</v>
      </c>
      <c r="J302" s="47" t="s">
        <v>3805</v>
      </c>
      <c r="K302" s="47" t="s">
        <v>3805</v>
      </c>
      <c r="L302" s="47" t="s">
        <v>3805</v>
      </c>
      <c r="M302" s="47" t="s">
        <v>4560</v>
      </c>
      <c r="N302" s="10">
        <v>120</v>
      </c>
      <c r="O302" s="47" t="s">
        <v>4277</v>
      </c>
      <c r="P302" s="47" t="s">
        <v>4273</v>
      </c>
      <c r="Q302" s="47" t="s">
        <v>278</v>
      </c>
    </row>
    <row r="304" spans="1:20" ht="26" x14ac:dyDescent="0.35">
      <c r="A304" s="499" t="s">
        <v>3165</v>
      </c>
      <c r="B304" s="499"/>
      <c r="C304" s="499"/>
      <c r="D304" s="499"/>
      <c r="E304" s="499"/>
      <c r="F304" s="499"/>
      <c r="G304" s="499"/>
      <c r="H304" s="499" t="s">
        <v>3530</v>
      </c>
      <c r="I304" s="499"/>
      <c r="J304" s="499"/>
      <c r="K304" s="499"/>
      <c r="L304" s="499"/>
      <c r="M304" s="499" t="s">
        <v>3170</v>
      </c>
      <c r="N304" s="499"/>
      <c r="O304" s="499"/>
      <c r="P304" s="499"/>
      <c r="Q304" s="499"/>
      <c r="R304" s="498" t="s">
        <v>4253</v>
      </c>
      <c r="S304" s="498"/>
      <c r="T304" s="498"/>
    </row>
    <row r="305" spans="1:20" x14ac:dyDescent="0.35">
      <c r="A305" s="192" t="s">
        <v>4254</v>
      </c>
      <c r="B305" s="192" t="s">
        <v>3140</v>
      </c>
      <c r="C305" s="190" t="s">
        <v>4255</v>
      </c>
      <c r="D305" s="190" t="s">
        <v>4256</v>
      </c>
      <c r="E305" s="190" t="s">
        <v>4257</v>
      </c>
      <c r="F305" s="190" t="s">
        <v>4258</v>
      </c>
      <c r="G305" s="190" t="s">
        <v>3860</v>
      </c>
      <c r="H305" s="193" t="s">
        <v>4255</v>
      </c>
      <c r="I305" s="193" t="s">
        <v>4256</v>
      </c>
      <c r="J305" s="193" t="s">
        <v>4257</v>
      </c>
      <c r="K305" s="193" t="s">
        <v>4258</v>
      </c>
      <c r="L305" s="193" t="s">
        <v>3860</v>
      </c>
      <c r="M305" s="194" t="s">
        <v>4255</v>
      </c>
      <c r="N305" s="194" t="s">
        <v>4256</v>
      </c>
      <c r="O305" s="194" t="s">
        <v>4257</v>
      </c>
      <c r="P305" s="194" t="s">
        <v>4258</v>
      </c>
      <c r="Q305" s="194" t="s">
        <v>3860</v>
      </c>
      <c r="R305" s="65" t="s">
        <v>3170</v>
      </c>
      <c r="S305" s="65" t="s">
        <v>3165</v>
      </c>
      <c r="T305" s="65" t="s">
        <v>3169</v>
      </c>
    </row>
    <row r="306" spans="1:20" x14ac:dyDescent="0.35">
      <c r="A306" s="10">
        <v>1</v>
      </c>
      <c r="B306" s="26">
        <v>45002</v>
      </c>
      <c r="C306" s="44" t="s">
        <v>4559</v>
      </c>
      <c r="D306" s="47">
        <f>5*60</f>
        <v>300</v>
      </c>
      <c r="E306" s="47" t="s">
        <v>4277</v>
      </c>
      <c r="F306" s="47" t="s">
        <v>987</v>
      </c>
      <c r="G306" s="47" t="s">
        <v>278</v>
      </c>
      <c r="H306" s="47" t="s">
        <v>4407</v>
      </c>
      <c r="I306" s="10">
        <v>0</v>
      </c>
      <c r="J306" s="47" t="s">
        <v>3805</v>
      </c>
      <c r="K306" s="47" t="s">
        <v>3805</v>
      </c>
      <c r="L306" s="47" t="s">
        <v>3805</v>
      </c>
      <c r="M306" s="47" t="s">
        <v>4560</v>
      </c>
      <c r="N306" s="10">
        <v>120</v>
      </c>
      <c r="O306" s="47" t="s">
        <v>4277</v>
      </c>
      <c r="P306" s="47" t="s">
        <v>4273</v>
      </c>
      <c r="Q306" s="47" t="s">
        <v>278</v>
      </c>
      <c r="R306" s="10">
        <f>N306</f>
        <v>120</v>
      </c>
      <c r="S306" s="10">
        <f>D306</f>
        <v>300</v>
      </c>
      <c r="T306" s="10">
        <f>I306</f>
        <v>0</v>
      </c>
    </row>
    <row r="307" spans="1:20" x14ac:dyDescent="0.35">
      <c r="A307" s="10">
        <v>2</v>
      </c>
      <c r="B307" s="26">
        <v>45005</v>
      </c>
      <c r="C307" s="44" t="s">
        <v>4561</v>
      </c>
      <c r="D307" s="47">
        <f>9*60</f>
        <v>540</v>
      </c>
      <c r="E307" s="47" t="s">
        <v>4277</v>
      </c>
      <c r="F307" s="47" t="s">
        <v>987</v>
      </c>
      <c r="G307" s="47" t="s">
        <v>278</v>
      </c>
      <c r="H307" s="47" t="s">
        <v>4295</v>
      </c>
      <c r="I307" s="10">
        <v>0</v>
      </c>
      <c r="J307" s="47" t="s">
        <v>3805</v>
      </c>
      <c r="K307" s="47" t="s">
        <v>3805</v>
      </c>
      <c r="L307" s="47" t="s">
        <v>3805</v>
      </c>
      <c r="M307" s="47" t="s">
        <v>4562</v>
      </c>
      <c r="N307" s="10">
        <v>0</v>
      </c>
      <c r="O307" s="10"/>
      <c r="P307" s="10"/>
      <c r="Q307" s="10"/>
      <c r="R307" s="10">
        <f>N307</f>
        <v>0</v>
      </c>
      <c r="S307" s="10">
        <f t="shared" ref="S307:S340" si="16">D307</f>
        <v>540</v>
      </c>
      <c r="T307" s="10">
        <f t="shared" ref="T307:T340" si="17">I307</f>
        <v>0</v>
      </c>
    </row>
    <row r="308" spans="1:20" x14ac:dyDescent="0.35">
      <c r="A308" s="10">
        <v>3</v>
      </c>
      <c r="B308" s="26">
        <v>45006</v>
      </c>
      <c r="C308" s="44" t="s">
        <v>4563</v>
      </c>
      <c r="D308" s="47">
        <f>3*60</f>
        <v>180</v>
      </c>
      <c r="E308" s="47" t="s">
        <v>4277</v>
      </c>
      <c r="F308" s="47" t="s">
        <v>987</v>
      </c>
      <c r="G308" s="47" t="s">
        <v>278</v>
      </c>
      <c r="H308" s="47" t="s">
        <v>4564</v>
      </c>
      <c r="I308" s="10">
        <v>45</v>
      </c>
      <c r="J308" s="47" t="s">
        <v>4277</v>
      </c>
      <c r="K308" s="47" t="s">
        <v>4271</v>
      </c>
      <c r="L308" s="47" t="s">
        <v>278</v>
      </c>
      <c r="M308" s="47" t="s">
        <v>4562</v>
      </c>
      <c r="N308" s="10">
        <v>0</v>
      </c>
      <c r="O308" s="10"/>
      <c r="P308" s="10"/>
      <c r="Q308" s="10"/>
      <c r="R308" s="10">
        <f t="shared" ref="R308:R340" si="18">N308</f>
        <v>0</v>
      </c>
      <c r="S308" s="10">
        <f t="shared" si="16"/>
        <v>180</v>
      </c>
      <c r="T308" s="10">
        <f t="shared" si="17"/>
        <v>45</v>
      </c>
    </row>
    <row r="309" spans="1:20" x14ac:dyDescent="0.35">
      <c r="A309" s="10">
        <v>4</v>
      </c>
      <c r="B309" s="26">
        <v>45007</v>
      </c>
      <c r="C309" s="44" t="s">
        <v>4563</v>
      </c>
      <c r="D309" s="47">
        <f>6*60</f>
        <v>360</v>
      </c>
      <c r="E309" s="47" t="s">
        <v>4277</v>
      </c>
      <c r="F309" s="47" t="s">
        <v>987</v>
      </c>
      <c r="G309" s="47" t="s">
        <v>278</v>
      </c>
      <c r="H309" s="47" t="s">
        <v>4565</v>
      </c>
      <c r="I309" s="10">
        <v>220</v>
      </c>
      <c r="J309" s="47" t="s">
        <v>4277</v>
      </c>
      <c r="K309" s="47" t="s">
        <v>4271</v>
      </c>
      <c r="L309" s="47" t="s">
        <v>278</v>
      </c>
      <c r="M309" s="44" t="s">
        <v>4566</v>
      </c>
      <c r="N309" s="10">
        <v>45</v>
      </c>
      <c r="O309" s="47" t="s">
        <v>4277</v>
      </c>
      <c r="P309" s="47" t="s">
        <v>4273</v>
      </c>
      <c r="Q309" s="47" t="s">
        <v>278</v>
      </c>
      <c r="R309" s="10">
        <f t="shared" si="18"/>
        <v>45</v>
      </c>
      <c r="S309" s="10">
        <f t="shared" si="16"/>
        <v>360</v>
      </c>
      <c r="T309" s="10">
        <f t="shared" si="17"/>
        <v>220</v>
      </c>
    </row>
    <row r="310" spans="1:20" x14ac:dyDescent="0.35">
      <c r="A310" s="36">
        <v>5</v>
      </c>
      <c r="B310" s="33">
        <v>45008</v>
      </c>
      <c r="C310" s="149" t="s">
        <v>4567</v>
      </c>
      <c r="D310" s="18">
        <v>360</v>
      </c>
      <c r="E310" s="47" t="s">
        <v>4277</v>
      </c>
      <c r="F310" s="47" t="s">
        <v>987</v>
      </c>
      <c r="G310" s="47" t="s">
        <v>278</v>
      </c>
      <c r="H310" s="270" t="s">
        <v>4407</v>
      </c>
      <c r="I310" s="36"/>
      <c r="M310" s="270" t="s">
        <v>4562</v>
      </c>
      <c r="R310">
        <f t="shared" si="18"/>
        <v>0</v>
      </c>
      <c r="S310">
        <f t="shared" si="16"/>
        <v>360</v>
      </c>
      <c r="T310">
        <f t="shared" si="17"/>
        <v>0</v>
      </c>
    </row>
    <row r="311" spans="1:20" x14ac:dyDescent="0.35">
      <c r="A311" s="36">
        <v>6</v>
      </c>
      <c r="B311" s="33">
        <v>45013</v>
      </c>
      <c r="C311" s="149" t="s">
        <v>4568</v>
      </c>
      <c r="H311" s="270" t="s">
        <v>4473</v>
      </c>
      <c r="M311" s="270" t="s">
        <v>4562</v>
      </c>
      <c r="R311">
        <f t="shared" si="18"/>
        <v>0</v>
      </c>
      <c r="S311">
        <f t="shared" si="16"/>
        <v>0</v>
      </c>
      <c r="T311">
        <f t="shared" si="17"/>
        <v>0</v>
      </c>
    </row>
    <row r="312" spans="1:20" x14ac:dyDescent="0.35">
      <c r="A312" s="36">
        <v>7</v>
      </c>
      <c r="B312" s="33">
        <v>45014</v>
      </c>
      <c r="C312" s="149" t="s">
        <v>4568</v>
      </c>
      <c r="H312" s="270" t="s">
        <v>4473</v>
      </c>
      <c r="M312" s="270" t="s">
        <v>4562</v>
      </c>
      <c r="R312">
        <f t="shared" si="18"/>
        <v>0</v>
      </c>
      <c r="S312">
        <f t="shared" si="16"/>
        <v>0</v>
      </c>
      <c r="T312">
        <f t="shared" si="17"/>
        <v>0</v>
      </c>
    </row>
    <row r="313" spans="1:20" x14ac:dyDescent="0.35">
      <c r="A313" s="36">
        <v>8</v>
      </c>
      <c r="B313" s="33">
        <v>45019</v>
      </c>
      <c r="C313" s="149" t="s">
        <v>4404</v>
      </c>
      <c r="H313" s="270" t="s">
        <v>4473</v>
      </c>
      <c r="M313" s="270" t="s">
        <v>4562</v>
      </c>
      <c r="R313">
        <f t="shared" si="18"/>
        <v>0</v>
      </c>
      <c r="S313">
        <f t="shared" si="16"/>
        <v>0</v>
      </c>
      <c r="T313">
        <f t="shared" si="17"/>
        <v>0</v>
      </c>
    </row>
    <row r="314" spans="1:20" x14ac:dyDescent="0.35">
      <c r="A314" s="36">
        <v>9</v>
      </c>
      <c r="B314" s="33">
        <v>45020</v>
      </c>
      <c r="C314" s="149" t="s">
        <v>4407</v>
      </c>
      <c r="H314" s="270" t="s">
        <v>4295</v>
      </c>
      <c r="M314" s="270" t="s">
        <v>3243</v>
      </c>
      <c r="R314">
        <f t="shared" si="18"/>
        <v>0</v>
      </c>
      <c r="S314">
        <f t="shared" si="16"/>
        <v>0</v>
      </c>
      <c r="T314">
        <f t="shared" si="17"/>
        <v>0</v>
      </c>
    </row>
    <row r="315" spans="1:20" x14ac:dyDescent="0.35">
      <c r="A315" s="36">
        <v>10</v>
      </c>
      <c r="B315" s="33">
        <v>45021</v>
      </c>
      <c r="C315" s="149" t="s">
        <v>4569</v>
      </c>
      <c r="D315" s="18">
        <f>2.5*60</f>
        <v>150</v>
      </c>
      <c r="E315" s="18" t="s">
        <v>4277</v>
      </c>
      <c r="F315" s="18" t="s">
        <v>987</v>
      </c>
      <c r="G315" s="18" t="s">
        <v>278</v>
      </c>
      <c r="H315" s="270" t="s">
        <v>4407</v>
      </c>
      <c r="M315" s="270" t="s">
        <v>3243</v>
      </c>
      <c r="R315">
        <f t="shared" si="18"/>
        <v>0</v>
      </c>
      <c r="S315">
        <f t="shared" si="16"/>
        <v>150</v>
      </c>
      <c r="T315">
        <f t="shared" si="17"/>
        <v>0</v>
      </c>
    </row>
    <row r="316" spans="1:20" x14ac:dyDescent="0.35">
      <c r="A316" s="36">
        <v>11</v>
      </c>
      <c r="B316" s="33">
        <v>45022</v>
      </c>
      <c r="C316" s="149" t="s">
        <v>4295</v>
      </c>
      <c r="H316" s="149" t="s">
        <v>4295</v>
      </c>
      <c r="M316" s="149" t="s">
        <v>4295</v>
      </c>
      <c r="R316">
        <f t="shared" si="18"/>
        <v>0</v>
      </c>
      <c r="S316">
        <f t="shared" si="16"/>
        <v>0</v>
      </c>
      <c r="T316">
        <f t="shared" si="17"/>
        <v>0</v>
      </c>
    </row>
    <row r="317" spans="1:20" x14ac:dyDescent="0.35">
      <c r="A317" s="36">
        <v>12</v>
      </c>
      <c r="B317" s="33">
        <v>45023</v>
      </c>
      <c r="C317" s="149" t="s">
        <v>4404</v>
      </c>
      <c r="H317" s="18" t="s">
        <v>4404</v>
      </c>
      <c r="M317" s="149" t="s">
        <v>4295</v>
      </c>
      <c r="R317">
        <f t="shared" si="18"/>
        <v>0</v>
      </c>
      <c r="S317">
        <f t="shared" si="16"/>
        <v>0</v>
      </c>
      <c r="T317">
        <f t="shared" si="17"/>
        <v>0</v>
      </c>
    </row>
    <row r="318" spans="1:20" x14ac:dyDescent="0.35">
      <c r="A318" s="36">
        <v>13</v>
      </c>
      <c r="B318" s="33">
        <v>45024</v>
      </c>
      <c r="C318" s="149" t="s">
        <v>4404</v>
      </c>
      <c r="H318" s="18" t="s">
        <v>4404</v>
      </c>
      <c r="M318" s="18" t="s">
        <v>4295</v>
      </c>
      <c r="R318">
        <f t="shared" si="18"/>
        <v>0</v>
      </c>
      <c r="S318">
        <f t="shared" si="16"/>
        <v>0</v>
      </c>
      <c r="T318">
        <f t="shared" si="17"/>
        <v>0</v>
      </c>
    </row>
    <row r="319" spans="1:20" x14ac:dyDescent="0.35">
      <c r="A319" s="36">
        <v>14</v>
      </c>
      <c r="B319" s="33">
        <v>45031</v>
      </c>
      <c r="C319" s="149" t="s">
        <v>5966</v>
      </c>
      <c r="D319" s="18">
        <v>230</v>
      </c>
      <c r="E319" s="18" t="s">
        <v>4277</v>
      </c>
      <c r="F319" s="18" t="s">
        <v>987</v>
      </c>
      <c r="G319" s="18" t="s">
        <v>278</v>
      </c>
      <c r="H319" s="18" t="s">
        <v>4404</v>
      </c>
      <c r="M319" s="18" t="s">
        <v>4562</v>
      </c>
      <c r="R319">
        <f t="shared" si="18"/>
        <v>0</v>
      </c>
      <c r="S319">
        <f t="shared" si="16"/>
        <v>230</v>
      </c>
      <c r="T319">
        <f t="shared" si="17"/>
        <v>0</v>
      </c>
    </row>
    <row r="320" spans="1:20" x14ac:dyDescent="0.35">
      <c r="A320" s="36">
        <v>15</v>
      </c>
      <c r="B320" s="33">
        <v>45033</v>
      </c>
      <c r="C320" s="149" t="s">
        <v>6078</v>
      </c>
      <c r="D320" s="18">
        <v>40</v>
      </c>
      <c r="E320" s="18" t="s">
        <v>4277</v>
      </c>
      <c r="H320" s="18" t="s">
        <v>4295</v>
      </c>
      <c r="M320" s="18" t="s">
        <v>3243</v>
      </c>
      <c r="R320">
        <f t="shared" si="18"/>
        <v>0</v>
      </c>
      <c r="S320">
        <f t="shared" si="16"/>
        <v>40</v>
      </c>
      <c r="T320">
        <f t="shared" si="17"/>
        <v>0</v>
      </c>
    </row>
    <row r="321" spans="18:20" x14ac:dyDescent="0.35">
      <c r="R321">
        <f t="shared" si="18"/>
        <v>0</v>
      </c>
      <c r="S321">
        <f t="shared" si="16"/>
        <v>0</v>
      </c>
      <c r="T321">
        <f t="shared" si="17"/>
        <v>0</v>
      </c>
    </row>
    <row r="322" spans="18:20" x14ac:dyDescent="0.35">
      <c r="R322">
        <f t="shared" si="18"/>
        <v>0</v>
      </c>
      <c r="S322">
        <f t="shared" si="16"/>
        <v>0</v>
      </c>
      <c r="T322">
        <f t="shared" si="17"/>
        <v>0</v>
      </c>
    </row>
    <row r="323" spans="18:20" x14ac:dyDescent="0.35">
      <c r="R323">
        <f t="shared" si="18"/>
        <v>0</v>
      </c>
      <c r="S323">
        <f t="shared" si="16"/>
        <v>0</v>
      </c>
      <c r="T323">
        <f t="shared" si="17"/>
        <v>0</v>
      </c>
    </row>
    <row r="324" spans="18:20" x14ac:dyDescent="0.35">
      <c r="R324">
        <f t="shared" si="18"/>
        <v>0</v>
      </c>
      <c r="S324">
        <f t="shared" si="16"/>
        <v>0</v>
      </c>
      <c r="T324">
        <f t="shared" si="17"/>
        <v>0</v>
      </c>
    </row>
    <row r="325" spans="18:20" x14ac:dyDescent="0.35">
      <c r="R325">
        <f t="shared" si="18"/>
        <v>0</v>
      </c>
      <c r="S325">
        <f t="shared" si="16"/>
        <v>0</v>
      </c>
      <c r="T325">
        <f t="shared" si="17"/>
        <v>0</v>
      </c>
    </row>
    <row r="326" spans="18:20" x14ac:dyDescent="0.35">
      <c r="R326">
        <f t="shared" si="18"/>
        <v>0</v>
      </c>
      <c r="S326">
        <f t="shared" si="16"/>
        <v>0</v>
      </c>
      <c r="T326">
        <f t="shared" si="17"/>
        <v>0</v>
      </c>
    </row>
    <row r="327" spans="18:20" x14ac:dyDescent="0.35">
      <c r="R327">
        <f t="shared" si="18"/>
        <v>0</v>
      </c>
      <c r="S327">
        <f t="shared" si="16"/>
        <v>0</v>
      </c>
      <c r="T327">
        <f t="shared" si="17"/>
        <v>0</v>
      </c>
    </row>
    <row r="328" spans="18:20" x14ac:dyDescent="0.35">
      <c r="R328">
        <f t="shared" si="18"/>
        <v>0</v>
      </c>
      <c r="S328">
        <f t="shared" si="16"/>
        <v>0</v>
      </c>
      <c r="T328">
        <f t="shared" si="17"/>
        <v>0</v>
      </c>
    </row>
    <row r="329" spans="18:20" x14ac:dyDescent="0.35">
      <c r="R329">
        <f t="shared" si="18"/>
        <v>0</v>
      </c>
      <c r="S329">
        <f t="shared" si="16"/>
        <v>0</v>
      </c>
      <c r="T329">
        <f t="shared" si="17"/>
        <v>0</v>
      </c>
    </row>
    <row r="330" spans="18:20" x14ac:dyDescent="0.35">
      <c r="R330">
        <f t="shared" si="18"/>
        <v>0</v>
      </c>
      <c r="S330">
        <f t="shared" si="16"/>
        <v>0</v>
      </c>
      <c r="T330">
        <f t="shared" si="17"/>
        <v>0</v>
      </c>
    </row>
    <row r="331" spans="18:20" x14ac:dyDescent="0.35">
      <c r="R331">
        <f t="shared" si="18"/>
        <v>0</v>
      </c>
      <c r="S331">
        <f t="shared" si="16"/>
        <v>0</v>
      </c>
      <c r="T331">
        <f t="shared" si="17"/>
        <v>0</v>
      </c>
    </row>
    <row r="332" spans="18:20" x14ac:dyDescent="0.35">
      <c r="R332">
        <f t="shared" si="18"/>
        <v>0</v>
      </c>
      <c r="S332">
        <f t="shared" si="16"/>
        <v>0</v>
      </c>
      <c r="T332">
        <f t="shared" si="17"/>
        <v>0</v>
      </c>
    </row>
    <row r="333" spans="18:20" x14ac:dyDescent="0.35">
      <c r="R333">
        <f t="shared" si="18"/>
        <v>0</v>
      </c>
      <c r="S333">
        <f t="shared" si="16"/>
        <v>0</v>
      </c>
      <c r="T333">
        <f t="shared" si="17"/>
        <v>0</v>
      </c>
    </row>
    <row r="334" spans="18:20" x14ac:dyDescent="0.35">
      <c r="R334">
        <f t="shared" si="18"/>
        <v>0</v>
      </c>
      <c r="S334">
        <f t="shared" si="16"/>
        <v>0</v>
      </c>
      <c r="T334">
        <f t="shared" si="17"/>
        <v>0</v>
      </c>
    </row>
    <row r="335" spans="18:20" x14ac:dyDescent="0.35">
      <c r="R335">
        <f t="shared" si="18"/>
        <v>0</v>
      </c>
      <c r="S335">
        <f t="shared" si="16"/>
        <v>0</v>
      </c>
      <c r="T335">
        <f t="shared" si="17"/>
        <v>0</v>
      </c>
    </row>
    <row r="336" spans="18:20" x14ac:dyDescent="0.35">
      <c r="R336">
        <f t="shared" si="18"/>
        <v>0</v>
      </c>
      <c r="S336">
        <f t="shared" si="16"/>
        <v>0</v>
      </c>
      <c r="T336">
        <f t="shared" si="17"/>
        <v>0</v>
      </c>
    </row>
    <row r="337" spans="18:20" x14ac:dyDescent="0.35">
      <c r="R337">
        <f t="shared" si="18"/>
        <v>0</v>
      </c>
      <c r="S337">
        <f t="shared" si="16"/>
        <v>0</v>
      </c>
      <c r="T337">
        <f t="shared" si="17"/>
        <v>0</v>
      </c>
    </row>
    <row r="338" spans="18:20" x14ac:dyDescent="0.35">
      <c r="R338">
        <f t="shared" si="18"/>
        <v>0</v>
      </c>
      <c r="S338">
        <f t="shared" si="16"/>
        <v>0</v>
      </c>
      <c r="T338">
        <f t="shared" si="17"/>
        <v>0</v>
      </c>
    </row>
    <row r="339" spans="18:20" x14ac:dyDescent="0.35">
      <c r="R339">
        <f t="shared" si="18"/>
        <v>0</v>
      </c>
      <c r="S339">
        <f t="shared" si="16"/>
        <v>0</v>
      </c>
      <c r="T339">
        <f t="shared" si="17"/>
        <v>0</v>
      </c>
    </row>
    <row r="340" spans="18:20" x14ac:dyDescent="0.35">
      <c r="R340">
        <f t="shared" si="18"/>
        <v>0</v>
      </c>
      <c r="S340">
        <f t="shared" si="16"/>
        <v>0</v>
      </c>
      <c r="T340">
        <f t="shared" si="17"/>
        <v>0</v>
      </c>
    </row>
  </sheetData>
  <autoFilter ref="A2:T302" xr:uid="{C6CA6D1A-A631-49BA-B735-439EB618BCA3}"/>
  <mergeCells count="10">
    <mergeCell ref="A1:G1"/>
    <mergeCell ref="H1:L1"/>
    <mergeCell ref="M1:Q1"/>
    <mergeCell ref="R1:T1"/>
    <mergeCell ref="M177:M178"/>
    <mergeCell ref="A304:G304"/>
    <mergeCell ref="H304:L304"/>
    <mergeCell ref="M304:Q304"/>
    <mergeCell ref="R304:T304"/>
    <mergeCell ref="M277:M279"/>
  </mergeCells>
  <conditionalFormatting sqref="G1:G279">
    <cfRule type="containsText" dxfId="132" priority="17" operator="containsText" text="Pending ">
      <formula>NOT(ISERROR(SEARCH("Pending ",G1)))</formula>
    </cfRule>
  </conditionalFormatting>
  <conditionalFormatting sqref="G287:G305">
    <cfRule type="containsText" dxfId="131" priority="2" operator="containsText" text="Pending ">
      <formula>NOT(ISERROR(SEARCH("Pending ",G287)))</formula>
    </cfRule>
  </conditionalFormatting>
  <conditionalFormatting sqref="H231:H244 H274:Q274 M277 M281:M284 G281:G285 H302 J302:M302 O302:Q302 G311:G1048576">
    <cfRule type="containsText" dxfId="130" priority="25" operator="containsText" text="Pending ">
      <formula>NOT(ISERROR(SEARCH("Pending ",G231)))</formula>
    </cfRule>
  </conditionalFormatting>
  <conditionalFormatting sqref="H248:H252 H255">
    <cfRule type="containsText" dxfId="129" priority="19" operator="containsText" text="Pending ">
      <formula>NOT(ISERROR(SEARCH("Pending ",H248)))</formula>
    </cfRule>
  </conditionalFormatting>
  <conditionalFormatting sqref="I276:I279">
    <cfRule type="containsText" dxfId="128" priority="14" operator="containsText" text="Pending ">
      <formula>NOT(ISERROR(SEARCH("Pending ",I276)))</formula>
    </cfRule>
  </conditionalFormatting>
  <conditionalFormatting sqref="J277:L279 J281:L281 N281:Q282">
    <cfRule type="containsText" dxfId="127" priority="15" operator="containsText" text="Pending ">
      <formula>NOT(ISERROR(SEARCH("Pending ",J277)))</formula>
    </cfRule>
  </conditionalFormatting>
  <conditionalFormatting sqref="J275:Q276">
    <cfRule type="containsText" dxfId="126" priority="18" operator="containsText" text="Pending ">
      <formula>NOT(ISERROR(SEARCH("Pending ",J275)))</formula>
    </cfRule>
  </conditionalFormatting>
  <conditionalFormatting sqref="L10:L233">
    <cfRule type="containsText" dxfId="125" priority="22" operator="containsText" text="Pending ">
      <formula>NOT(ISERROR(SEARCH("Pending ",L10)))</formula>
    </cfRule>
  </conditionalFormatting>
  <conditionalFormatting sqref="N285:Q289">
    <cfRule type="containsText" dxfId="124" priority="3" operator="containsText" text="Pending ">
      <formula>NOT(ISERROR(SEARCH("Pending ",N285)))</formula>
    </cfRule>
  </conditionalFormatting>
  <conditionalFormatting sqref="O284">
    <cfRule type="containsText" dxfId="123" priority="11" operator="containsText" text="Pending ">
      <formula>NOT(ISERROR(SEARCH("Pending ",O284)))</formula>
    </cfRule>
  </conditionalFormatting>
  <conditionalFormatting sqref="O306:Q306 J306:M308 G306:H310 J309:L309 O309:Q309 M310:M315 H311:H315 H317:H320 M318:M320">
    <cfRule type="containsText" dxfId="122" priority="1" operator="containsText" text="Pending ">
      <formula>NOT(ISERROR(SEARCH("Pending ",G306)))</formula>
    </cfRule>
  </conditionalFormatting>
  <conditionalFormatting sqref="Q218:Q230">
    <cfRule type="containsText" dxfId="121" priority="23" operator="containsText" text="Pending ">
      <formula>NOT(ISERROR(SEARCH("Pending ",Q218)))</formula>
    </cfRule>
  </conditionalFormatting>
  <conditionalFormatting sqref="Q236:Q237">
    <cfRule type="containsText" dxfId="120" priority="20" operator="containsText" text="Pending ">
      <formula>NOT(ISERROR(SEARCH("Pending ",Q236)))</formula>
    </cfRule>
  </conditionalFormatting>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C4D49-A92C-4375-B0E1-2C32AADB4A2A}">
  <sheetPr codeName="Sheet6"/>
  <dimension ref="A1:M143"/>
  <sheetViews>
    <sheetView topLeftCell="A85" workbookViewId="0">
      <selection activeCell="E113" sqref="E113"/>
    </sheetView>
  </sheetViews>
  <sheetFormatPr defaultRowHeight="14.5" x14ac:dyDescent="0.35"/>
  <cols>
    <col min="1" max="1" width="20" bestFit="1" customWidth="1"/>
    <col min="2" max="2" width="8" bestFit="1" customWidth="1"/>
    <col min="3" max="3" width="48" customWidth="1"/>
    <col min="4" max="4" width="33.81640625" bestFit="1" customWidth="1"/>
    <col min="5" max="5" width="17" bestFit="1" customWidth="1"/>
    <col min="6" max="6" width="13.1796875" bestFit="1" customWidth="1"/>
    <col min="7" max="7" width="14.54296875" bestFit="1" customWidth="1"/>
    <col min="8" max="8" width="61.1796875" bestFit="1" customWidth="1"/>
    <col min="9" max="9" width="40.54296875" customWidth="1"/>
    <col min="10" max="10" width="45.81640625" customWidth="1"/>
    <col min="11" max="11" width="11.81640625" bestFit="1" customWidth="1"/>
    <col min="12" max="12" width="15.81640625" bestFit="1" customWidth="1"/>
  </cols>
  <sheetData>
    <row r="1" spans="1:9" ht="18.5" x14ac:dyDescent="0.45">
      <c r="A1" s="231" t="s">
        <v>3139</v>
      </c>
      <c r="B1" s="231" t="s">
        <v>3140</v>
      </c>
      <c r="C1" s="231" t="s">
        <v>3141</v>
      </c>
      <c r="D1" s="231" t="s">
        <v>4221</v>
      </c>
      <c r="E1" s="231" t="s">
        <v>3143</v>
      </c>
      <c r="F1" s="59" t="s">
        <v>3145</v>
      </c>
      <c r="G1" s="59" t="s">
        <v>3146</v>
      </c>
      <c r="H1" s="60" t="s">
        <v>3147</v>
      </c>
      <c r="I1" s="158" t="s">
        <v>3155</v>
      </c>
    </row>
    <row r="2" spans="1:9" ht="15.5" x14ac:dyDescent="0.35">
      <c r="A2" t="e" cm="1">
        <f t="array" aca="1" ref="A2" ca="1">_xlfn._xlws.FILTER(_xlfn._xlws.FILTER('IW28'!C:Z,(('IW28'!P:P=TODAY()-1)+('IW28'!O:O=TODAY()-1)+('IW28'!P:P=TODAY()-2)+('IW28'!O:O=TODAY()-2)+('IW28'!P:P=TODAY())+('IW28'!O:O=TODAY()))*(('IW28'!J:J="WPLN")),""),{1,1,1,1,1,0,1,1,1,0,0,0,0,0,0,0,1,0,0,0,0,0,0,0},"")</f>
        <v>#VALUE!</v>
      </c>
      <c r="B2" s="134"/>
    </row>
    <row r="3" spans="1:9" ht="15.5" x14ac:dyDescent="0.35">
      <c r="B3" s="134"/>
    </row>
    <row r="4" spans="1:9" ht="15.5" x14ac:dyDescent="0.35">
      <c r="B4" s="134"/>
    </row>
    <row r="5" spans="1:9" ht="15.5" x14ac:dyDescent="0.35">
      <c r="B5" s="134"/>
    </row>
    <row r="6" spans="1:9" ht="15.5" x14ac:dyDescent="0.35">
      <c r="B6" s="134"/>
    </row>
    <row r="7" spans="1:9" ht="15.5" x14ac:dyDescent="0.35">
      <c r="B7" s="134"/>
    </row>
    <row r="8" spans="1:9" ht="15.5" x14ac:dyDescent="0.35">
      <c r="B8" s="134"/>
    </row>
    <row r="9" spans="1:9" ht="15.5" x14ac:dyDescent="0.35">
      <c r="B9" s="134"/>
    </row>
    <row r="10" spans="1:9" ht="15.5" x14ac:dyDescent="0.35">
      <c r="B10" s="134"/>
    </row>
    <row r="11" spans="1:9" ht="15.5" x14ac:dyDescent="0.35">
      <c r="B11" s="134"/>
    </row>
    <row r="12" spans="1:9" ht="15.5" x14ac:dyDescent="0.35">
      <c r="B12" s="134"/>
    </row>
    <row r="13" spans="1:9" ht="15.5" x14ac:dyDescent="0.35">
      <c r="B13" s="134"/>
    </row>
    <row r="14" spans="1:9" ht="15.5" x14ac:dyDescent="0.35">
      <c r="B14" s="134"/>
    </row>
    <row r="15" spans="1:9" ht="15.5" x14ac:dyDescent="0.35">
      <c r="B15" s="134"/>
    </row>
    <row r="16" spans="1:9" ht="15.5" x14ac:dyDescent="0.35">
      <c r="B16" s="134"/>
    </row>
    <row r="17" spans="1:9" ht="15.5" x14ac:dyDescent="0.35">
      <c r="B17" s="134"/>
    </row>
    <row r="18" spans="1:9" ht="15.5" x14ac:dyDescent="0.35">
      <c r="B18" s="134"/>
    </row>
    <row r="19" spans="1:9" ht="15.5" x14ac:dyDescent="0.35">
      <c r="B19" s="134"/>
    </row>
    <row r="20" spans="1:9" ht="18.5" x14ac:dyDescent="0.45">
      <c r="A20" s="231" t="s">
        <v>3139</v>
      </c>
      <c r="B20" s="231" t="s">
        <v>3140</v>
      </c>
      <c r="C20" s="231" t="s">
        <v>3141</v>
      </c>
      <c r="D20" s="231" t="s">
        <v>4221</v>
      </c>
      <c r="E20" s="231" t="s">
        <v>3143</v>
      </c>
      <c r="F20" s="59" t="s">
        <v>3145</v>
      </c>
      <c r="G20" s="59" t="s">
        <v>3146</v>
      </c>
      <c r="H20" s="60" t="s">
        <v>3147</v>
      </c>
      <c r="I20" s="158" t="s">
        <v>3155</v>
      </c>
    </row>
    <row r="21" spans="1:9" ht="15.5" x14ac:dyDescent="0.35">
      <c r="A21" cm="1">
        <f t="array" ref="A21:I24">_xlfn._xlws.FILTER(_xlfn._xlws.FILTER('IW28'!C:Z,(('IW28'!J:J="INPLN")),""),{1,1,1,1,1,0,1,1,1,0,0,0,0,0,0,0,1,0,0,0,0,0,0,0},"")</f>
        <v>13060808</v>
      </c>
      <c r="B21" s="134">
        <v>44796</v>
      </c>
      <c r="C21" t="str">
        <v>Telephone cable need to layingdown</v>
      </c>
      <c r="D21" t="str">
        <v>KAN-62A</v>
      </c>
      <c r="E21" t="str">
        <v>INS</v>
      </c>
      <c r="F21" t="str">
        <v>URJADEJ</v>
      </c>
      <c r="G21" t="str">
        <v>INPLN</v>
      </c>
      <c r="H21" t="str">
        <v>BUILDINGS &amp; INFRASTRUCTURE</v>
      </c>
      <c r="I21" t="str">
        <v>Need approval from higher management to proceed further</v>
      </c>
    </row>
    <row r="22" spans="1:9" ht="15.5" x14ac:dyDescent="0.35">
      <c r="A22">
        <v>13140231</v>
      </c>
      <c r="B22" s="134">
        <v>44942</v>
      </c>
      <c r="C22" t="str">
        <v>warehouse 2no flange leak</v>
      </c>
      <c r="D22" t="str">
        <v>KAN-23A-004A</v>
      </c>
      <c r="E22" t="str">
        <v>MEC</v>
      </c>
      <c r="F22" t="str">
        <v>USASHAH</v>
      </c>
      <c r="G22" t="str">
        <v>INPLN</v>
      </c>
      <c r="H22" t="str">
        <v>WAREHOUSE</v>
      </c>
      <c r="I22" t="str">
        <v xml:space="preserve">Civil work require foundation rusted </v>
      </c>
    </row>
    <row r="23" spans="1:9" ht="15.5" x14ac:dyDescent="0.35">
      <c r="A23">
        <v>13164229</v>
      </c>
      <c r="B23" s="134">
        <v>44981</v>
      </c>
      <c r="C23" t="str">
        <v>TBHQ dosing system modification- REQUIRED AUTOMATION LIKE SILICA</v>
      </c>
      <c r="D23" t="str">
        <v>KAN-20A-031B</v>
      </c>
      <c r="E23" t="str">
        <v>MEC</v>
      </c>
      <c r="F23" t="str">
        <v>USPIDAT</v>
      </c>
      <c r="G23" t="str">
        <v>INPLN</v>
      </c>
      <c r="H23" t="str">
        <v>REFINERY-DEODERIZATION CHEMICAL REFINERY 600 TPD</v>
      </c>
      <c r="I23" t="str">
        <v xml:space="preserve">Project job, Automation need to done after  discussion </v>
      </c>
    </row>
    <row r="24" spans="1:9" ht="15.5" x14ac:dyDescent="0.35">
      <c r="A24">
        <v>13176736</v>
      </c>
      <c r="B24" s="134">
        <v>45001</v>
      </c>
      <c r="C24" t="str">
        <v>CPdM - Bakery Cooling Tower No:-1 stop</v>
      </c>
      <c r="D24" t="str">
        <v>KAN-23A-070A</v>
      </c>
      <c r="E24" t="str">
        <v>MEC</v>
      </c>
      <c r="F24" t="str">
        <v>URAMSIN</v>
      </c>
      <c r="G24" t="str">
        <v>INPLN</v>
      </c>
      <c r="H24" t="str">
        <v>PACKING</v>
      </c>
      <c r="I24">
        <v>0</v>
      </c>
    </row>
    <row r="25" spans="1:9" ht="15.5" x14ac:dyDescent="0.35">
      <c r="B25" s="134"/>
    </row>
    <row r="26" spans="1:9" ht="15.5" x14ac:dyDescent="0.35">
      <c r="B26" s="134"/>
    </row>
    <row r="27" spans="1:9" ht="15.5" x14ac:dyDescent="0.35">
      <c r="B27" s="134"/>
    </row>
    <row r="28" spans="1:9" ht="15.5" x14ac:dyDescent="0.35">
      <c r="B28" s="134"/>
    </row>
    <row r="29" spans="1:9" ht="15.5" x14ac:dyDescent="0.35">
      <c r="B29" s="134"/>
    </row>
    <row r="30" spans="1:9" ht="15.5" x14ac:dyDescent="0.35">
      <c r="B30" s="134"/>
    </row>
    <row r="31" spans="1:9" ht="15.5" x14ac:dyDescent="0.35">
      <c r="B31" s="134"/>
    </row>
    <row r="32" spans="1:9" ht="15.5" x14ac:dyDescent="0.35">
      <c r="B32" s="134"/>
    </row>
    <row r="33" spans="2:2" ht="15.5" x14ac:dyDescent="0.35">
      <c r="B33" s="134"/>
    </row>
    <row r="34" spans="2:2" ht="15.5" x14ac:dyDescent="0.35">
      <c r="B34" s="134"/>
    </row>
    <row r="35" spans="2:2" ht="15.5" x14ac:dyDescent="0.35">
      <c r="B35" s="134"/>
    </row>
    <row r="36" spans="2:2" ht="15.5" x14ac:dyDescent="0.35">
      <c r="B36" s="134"/>
    </row>
    <row r="37" spans="2:2" ht="15.5" x14ac:dyDescent="0.35">
      <c r="B37" s="134"/>
    </row>
    <row r="38" spans="2:2" ht="15.5" x14ac:dyDescent="0.35">
      <c r="B38" s="134"/>
    </row>
    <row r="39" spans="2:2" ht="15.5" x14ac:dyDescent="0.35">
      <c r="B39" s="134"/>
    </row>
    <row r="40" spans="2:2" ht="15.5" x14ac:dyDescent="0.35">
      <c r="B40" s="134"/>
    </row>
    <row r="41" spans="2:2" ht="15.5" x14ac:dyDescent="0.35">
      <c r="B41" s="134"/>
    </row>
    <row r="42" spans="2:2" ht="15.5" x14ac:dyDescent="0.35">
      <c r="B42" s="134"/>
    </row>
    <row r="43" spans="2:2" ht="15.5" x14ac:dyDescent="0.35">
      <c r="B43" s="134"/>
    </row>
    <row r="44" spans="2:2" ht="15.5" x14ac:dyDescent="0.35">
      <c r="B44" s="134"/>
    </row>
    <row r="45" spans="2:2" ht="15.5" x14ac:dyDescent="0.35">
      <c r="B45" s="134"/>
    </row>
    <row r="46" spans="2:2" ht="15.5" x14ac:dyDescent="0.35">
      <c r="B46" s="134"/>
    </row>
    <row r="47" spans="2:2" ht="15.5" x14ac:dyDescent="0.35">
      <c r="B47" s="134"/>
    </row>
    <row r="48" spans="2:2" ht="15.5" x14ac:dyDescent="0.35">
      <c r="B48" s="134"/>
    </row>
    <row r="49" spans="1:13" ht="15.5" x14ac:dyDescent="0.35">
      <c r="B49" s="134"/>
    </row>
    <row r="50" spans="1:13" ht="28.5" x14ac:dyDescent="0.65">
      <c r="A50" s="503" t="s">
        <v>4570</v>
      </c>
      <c r="B50" s="503"/>
      <c r="C50" s="503"/>
      <c r="D50" s="503"/>
      <c r="E50" s="503"/>
      <c r="F50" s="503"/>
      <c r="G50" s="503"/>
      <c r="H50" s="503"/>
      <c r="I50" s="503"/>
      <c r="J50" s="503"/>
      <c r="K50" s="503"/>
      <c r="L50" s="503"/>
    </row>
    <row r="51" spans="1:13" ht="18.5" x14ac:dyDescent="0.45">
      <c r="A51" s="231" t="s">
        <v>3139</v>
      </c>
      <c r="B51" s="231" t="s">
        <v>3140</v>
      </c>
      <c r="C51" s="231" t="s">
        <v>3141</v>
      </c>
      <c r="D51" s="231" t="s">
        <v>4221</v>
      </c>
      <c r="E51" s="231" t="s">
        <v>3143</v>
      </c>
      <c r="F51" s="59" t="s">
        <v>3145</v>
      </c>
      <c r="G51" s="59" t="s">
        <v>3146</v>
      </c>
      <c r="H51" s="60" t="s">
        <v>3147</v>
      </c>
      <c r="I51" s="158" t="s">
        <v>5967</v>
      </c>
      <c r="J51" s="158" t="s">
        <v>4571</v>
      </c>
      <c r="K51" s="157" t="s">
        <v>5968</v>
      </c>
      <c r="L51" s="157"/>
    </row>
    <row r="52" spans="1:13" ht="15.5" x14ac:dyDescent="0.35">
      <c r="A52" cm="1">
        <f t="array" aca="1" ref="A52:M125" ca="1">_xlfn._xlws.FILTER(_xlfn._xlws.FILTER('IW28'!C:Z,(('IW28'!G:G="INS")+('IW28'!G:G="MEC")+('IW28'!G:G="ELE"))*(('IW28'!J:J="WMAT")),""),{1,1,1,1,1,0,1,1,1,0,1,0,0,0,0,0,1,0,0,0,0,1,1,1},"")</f>
        <v>13057463</v>
      </c>
      <c r="B52" s="134">
        <f ca="1"/>
        <v>44790</v>
      </c>
      <c r="C52" t="str">
        <f ca="1"/>
        <v>Refinery ( AI_MFT_3) steam flow meter</v>
      </c>
      <c r="D52" t="str">
        <f ca="1"/>
        <v>KAN-20A</v>
      </c>
      <c r="E52" t="str">
        <f ca="1"/>
        <v>INS</v>
      </c>
      <c r="F52" t="str">
        <f ca="1"/>
        <v>USVIMAL</v>
      </c>
      <c r="G52" t="str">
        <f ca="1"/>
        <v>WMAT</v>
      </c>
      <c r="H52" t="str">
        <f ca="1"/>
        <v>REFINERY</v>
      </c>
      <c r="I52" t="str">
        <f ca="1"/>
        <v>Dhaval</v>
      </c>
      <c r="J52" t="str">
        <f ca="1"/>
        <v xml:space="preserve">Need to call OEM </v>
      </c>
      <c r="K52">
        <f ca="1"/>
        <v>0</v>
      </c>
      <c r="L52">
        <f ca="1"/>
        <v>0</v>
      </c>
      <c r="M52">
        <f ca="1"/>
        <v>0</v>
      </c>
    </row>
    <row r="53" spans="1:13" ht="15.5" x14ac:dyDescent="0.35">
      <c r="A53">
        <f ca="1"/>
        <v>12775434</v>
      </c>
      <c r="B53" s="134">
        <f ca="1"/>
        <v>44254</v>
      </c>
      <c r="C53" t="str">
        <f ca="1"/>
        <v>KAIZEN - BC-3 coal weighing system</v>
      </c>
      <c r="D53" t="str">
        <f ca="1"/>
        <v>KAN-70A-088A-056-BC3</v>
      </c>
      <c r="E53" t="str">
        <f ca="1"/>
        <v>MEC</v>
      </c>
      <c r="F53" t="str">
        <f ca="1"/>
        <v>USKPATI</v>
      </c>
      <c r="G53" t="str">
        <f ca="1"/>
        <v>WMAT</v>
      </c>
      <c r="H53" t="str">
        <f ca="1"/>
        <v>BOILER</v>
      </c>
      <c r="I53" t="str">
        <f ca="1"/>
        <v xml:space="preserve">Rudra Mishra </v>
      </c>
      <c r="J53" t="str">
        <f ca="1"/>
        <v xml:space="preserve">Service engineer need contact through online </v>
      </c>
      <c r="K53">
        <f ca="1"/>
        <v>0</v>
      </c>
      <c r="L53">
        <f ca="1"/>
        <v>0</v>
      </c>
      <c r="M53">
        <f ca="1"/>
        <v>0</v>
      </c>
    </row>
    <row r="54" spans="1:13" ht="15.5" x14ac:dyDescent="0.35">
      <c r="A54">
        <f ca="1"/>
        <v>12949865</v>
      </c>
      <c r="B54" s="134">
        <f ca="1"/>
        <v>44596</v>
      </c>
      <c r="C54" t="str">
        <f ca="1"/>
        <v>Door Damage - Technical office(Door closer )</v>
      </c>
      <c r="D54" t="str">
        <f ca="1"/>
        <v>KAN-62A</v>
      </c>
      <c r="E54" t="str">
        <f ca="1"/>
        <v>MEC</v>
      </c>
      <c r="F54" t="str">
        <f ca="1"/>
        <v>UYORANA</v>
      </c>
      <c r="G54" t="str">
        <f ca="1"/>
        <v>WMAT</v>
      </c>
      <c r="H54" t="str">
        <f ca="1"/>
        <v>BUILDINGS &amp; INFRASTRUCTURE</v>
      </c>
      <c r="I54" t="str">
        <f ca="1"/>
        <v xml:space="preserve">Ram Shankar </v>
      </c>
      <c r="J54" t="str">
        <f ca="1"/>
        <v xml:space="preserve">Job already done once again issue raised 
S.C waiting </v>
      </c>
      <c r="K54">
        <f ca="1"/>
        <v>0</v>
      </c>
      <c r="L54">
        <f ca="1"/>
        <v>0</v>
      </c>
      <c r="M54">
        <f ca="1"/>
        <v>0</v>
      </c>
    </row>
    <row r="55" spans="1:13" ht="15.5" x14ac:dyDescent="0.35">
      <c r="A55">
        <f ca="1"/>
        <v>12963175</v>
      </c>
      <c r="B55" s="134">
        <f ca="1"/>
        <v>44620</v>
      </c>
      <c r="C55" t="str">
        <f ca="1"/>
        <v>Civil work required at surrounding bound</v>
      </c>
      <c r="D55" t="str">
        <f ca="1"/>
        <v>KAN-62A</v>
      </c>
      <c r="E55" t="str">
        <f ca="1"/>
        <v>MEC</v>
      </c>
      <c r="F55" t="str">
        <f ca="1"/>
        <v>UYORANA</v>
      </c>
      <c r="G55" t="str">
        <f ca="1"/>
        <v>WMAT</v>
      </c>
      <c r="H55" t="str">
        <f ca="1"/>
        <v>BUILDINGS &amp; INFRASTRUCTURE</v>
      </c>
      <c r="I55" t="str">
        <f ca="1"/>
        <v>Manoj</v>
      </c>
      <c r="J55" t="str">
        <f ca="1"/>
        <v xml:space="preserve">Po creted , heena  construction </v>
      </c>
      <c r="K55">
        <f ca="1"/>
        <v>0</v>
      </c>
      <c r="L55">
        <f ca="1"/>
        <v>0</v>
      </c>
      <c r="M55">
        <f ca="1"/>
        <v>0</v>
      </c>
    </row>
    <row r="56" spans="1:13" ht="15.5" x14ac:dyDescent="0.35">
      <c r="A56">
        <f ca="1"/>
        <v>13026818</v>
      </c>
      <c r="B56" s="134">
        <f ca="1"/>
        <v>44734</v>
      </c>
      <c r="C56" t="str">
        <f ca="1"/>
        <v>ETP mini cell 1 scuper not working</v>
      </c>
      <c r="D56" t="str">
        <f ca="1"/>
        <v>KAN-70A-101A</v>
      </c>
      <c r="E56" t="str">
        <f ca="1"/>
        <v>MEC</v>
      </c>
      <c r="F56" t="str">
        <f ca="1"/>
        <v>USPRABH</v>
      </c>
      <c r="G56" t="str">
        <f ca="1"/>
        <v>WMAT</v>
      </c>
      <c r="H56" t="str">
        <f ca="1"/>
        <v xml:space="preserve"> ETP</v>
      </c>
      <c r="I56" t="str">
        <f ca="1"/>
        <v>Champak</v>
      </c>
      <c r="J56" t="str">
        <f ca="1"/>
        <v xml:space="preserve">check for motor cable , no ampere , and trail nothing found from electrical side 
Drawing require for quotation </v>
      </c>
      <c r="K56">
        <f ca="1"/>
        <v>0</v>
      </c>
      <c r="L56">
        <f ca="1"/>
        <v>0</v>
      </c>
      <c r="M56">
        <f ca="1"/>
        <v>0</v>
      </c>
    </row>
    <row r="57" spans="1:13" ht="15.5" x14ac:dyDescent="0.35">
      <c r="A57">
        <f ca="1"/>
        <v>13026818</v>
      </c>
      <c r="B57" s="134">
        <f ca="1"/>
        <v>44734</v>
      </c>
      <c r="C57" t="str">
        <f ca="1"/>
        <v>ETP mini cell 1 scuper not working</v>
      </c>
      <c r="D57" t="str">
        <f ca="1"/>
        <v>KAN-70A-101A</v>
      </c>
      <c r="E57" t="str">
        <f ca="1"/>
        <v>MEC</v>
      </c>
      <c r="F57" t="str">
        <f ca="1"/>
        <v>USPRABH</v>
      </c>
      <c r="G57" t="str">
        <f ca="1"/>
        <v>WMAT</v>
      </c>
      <c r="H57" t="str">
        <f ca="1"/>
        <v xml:space="preserve"> ETP</v>
      </c>
      <c r="I57" t="str">
        <f ca="1"/>
        <v xml:space="preserve">Manoj </v>
      </c>
      <c r="J57" t="str">
        <f ca="1"/>
        <v xml:space="preserve">Done 
Done by Manu , 2 hour </v>
      </c>
      <c r="K57">
        <f ca="1"/>
        <v>0</v>
      </c>
      <c r="L57">
        <f ca="1"/>
        <v>0</v>
      </c>
      <c r="M57">
        <f ca="1"/>
        <v>0</v>
      </c>
    </row>
    <row r="58" spans="1:13" ht="15.5" x14ac:dyDescent="0.35">
      <c r="A58">
        <f ca="1"/>
        <v>13033309</v>
      </c>
      <c r="B58" s="134">
        <f ca="1"/>
        <v>44745</v>
      </c>
      <c r="C58" t="str">
        <f ca="1"/>
        <v>new ro hcl dosing Pump not run(lifting problem )</v>
      </c>
      <c r="D58" t="str">
        <f ca="1"/>
        <v>KAN-70A-101A-152-NEW RO PUMPS</v>
      </c>
      <c r="E58" t="str">
        <f ca="1"/>
        <v>INS</v>
      </c>
      <c r="F58" t="str">
        <f ca="1"/>
        <v>UKKOTHA</v>
      </c>
      <c r="G58" t="str">
        <f ca="1"/>
        <v>WMAT</v>
      </c>
      <c r="H58" t="str">
        <f ca="1"/>
        <v xml:space="preserve"> ETP</v>
      </c>
      <c r="I58" t="str">
        <f ca="1"/>
        <v>Bhagat</v>
      </c>
      <c r="J58">
        <f ca="1"/>
        <v>0</v>
      </c>
      <c r="K58">
        <f ca="1"/>
        <v>0</v>
      </c>
      <c r="L58">
        <f ca="1"/>
        <v>0</v>
      </c>
      <c r="M58">
        <f ca="1"/>
        <v>0</v>
      </c>
    </row>
    <row r="59" spans="1:13" ht="15.5" x14ac:dyDescent="0.35">
      <c r="A59">
        <f ca="1"/>
        <v>13033309</v>
      </c>
      <c r="B59" s="134">
        <f ca="1"/>
        <v>44745</v>
      </c>
      <c r="C59" t="str">
        <f ca="1"/>
        <v>new ro hcl dosing Pump not run(lifting problem )</v>
      </c>
      <c r="D59" t="str">
        <f ca="1"/>
        <v>KAN-70A-101A-152-NEW RO PUMPS</v>
      </c>
      <c r="E59" t="str">
        <f ca="1"/>
        <v>INS</v>
      </c>
      <c r="F59" t="str">
        <f ca="1"/>
        <v>UKKOTHA</v>
      </c>
      <c r="G59" t="str">
        <f ca="1"/>
        <v>WMAT</v>
      </c>
      <c r="H59" t="str">
        <f ca="1"/>
        <v xml:space="preserve"> ETP</v>
      </c>
      <c r="I59" t="str">
        <f ca="1"/>
        <v>Krishan</v>
      </c>
      <c r="J59" t="str">
        <f ca="1"/>
        <v>Specification to be confirm by Manoj And rudra to vendor. Confirmed and waiting for quotation</v>
      </c>
      <c r="K59">
        <f ca="1"/>
        <v>0</v>
      </c>
      <c r="L59">
        <f ca="1"/>
        <v>0</v>
      </c>
      <c r="M59">
        <f ca="1"/>
        <v>0</v>
      </c>
    </row>
    <row r="60" spans="1:13" ht="15.5" x14ac:dyDescent="0.35">
      <c r="A60">
        <f ca="1"/>
        <v>13079655</v>
      </c>
      <c r="B60" s="134">
        <f ca="1"/>
        <v>44832</v>
      </c>
      <c r="C60" t="str">
        <f ca="1"/>
        <v>Plant AC drain Line require</v>
      </c>
      <c r="D60" t="str">
        <f ca="1"/>
        <v>KAN</v>
      </c>
      <c r="E60" t="str">
        <f ca="1"/>
        <v>MEC</v>
      </c>
      <c r="F60" t="str">
        <f ca="1"/>
        <v>UHPATEL</v>
      </c>
      <c r="G60" t="str">
        <f ca="1"/>
        <v>WMAT</v>
      </c>
      <c r="H60" t="str">
        <f ca="1"/>
        <v>Kandla plant</v>
      </c>
      <c r="I60">
        <f ca="1"/>
        <v>0</v>
      </c>
      <c r="J60" t="str">
        <f ca="1"/>
        <v>Location: All Plant
Material required to be procured</v>
      </c>
      <c r="K60">
        <f ca="1"/>
        <v>0</v>
      </c>
      <c r="L60">
        <f ca="1"/>
        <v>0</v>
      </c>
      <c r="M60">
        <f ca="1"/>
        <v>0</v>
      </c>
    </row>
    <row r="61" spans="1:13" ht="15.5" x14ac:dyDescent="0.35">
      <c r="A61">
        <f ca="1"/>
        <v>12986540</v>
      </c>
      <c r="B61" s="134">
        <f ca="1"/>
        <v>44662</v>
      </c>
      <c r="C61" t="str">
        <f ca="1"/>
        <v>5B RHS mould close/open prob. pressar pr</v>
      </c>
      <c r="D61" t="str">
        <f ca="1"/>
        <v>KAN-23A-133A-168-5_2_B</v>
      </c>
      <c r="E61" t="str">
        <f ca="1"/>
        <v>MEC</v>
      </c>
      <c r="F61" t="str">
        <f ca="1"/>
        <v>UVKUMAR</v>
      </c>
      <c r="G61" t="str">
        <f ca="1"/>
        <v>WMAT</v>
      </c>
      <c r="H61" t="str">
        <f ca="1"/>
        <v>PACKING-MOULDING PLANT</v>
      </c>
      <c r="I61" t="str">
        <f ca="1"/>
        <v xml:space="preserve">Ram Shankar </v>
      </c>
      <c r="J61" t="str">
        <f ca="1"/>
        <v xml:space="preserve">Allenky bolt </v>
      </c>
      <c r="K61">
        <f ca="1"/>
        <v>0</v>
      </c>
      <c r="L61">
        <f ca="1"/>
        <v>0</v>
      </c>
      <c r="M61">
        <f ca="1"/>
        <v>0</v>
      </c>
    </row>
    <row r="62" spans="1:13" ht="15.5" x14ac:dyDescent="0.35">
      <c r="A62">
        <f ca="1"/>
        <v>12989630</v>
      </c>
      <c r="B62" s="134">
        <f ca="1"/>
        <v>44667</v>
      </c>
      <c r="C62" t="str">
        <f ca="1"/>
        <v>Grooved body 15L New Mold m/c JBM</v>
      </c>
      <c r="D62" t="str">
        <f ca="1"/>
        <v>KAN-23A-133A-168-15B</v>
      </c>
      <c r="E62" t="str">
        <f ca="1"/>
        <v>MEC</v>
      </c>
      <c r="F62" t="str">
        <f ca="1"/>
        <v>UVKUMAR</v>
      </c>
      <c r="G62" t="str">
        <f ca="1"/>
        <v>WMAT</v>
      </c>
      <c r="H62" t="str">
        <f ca="1"/>
        <v>PACKING-MOULDING PLANT</v>
      </c>
      <c r="I62" t="str">
        <f ca="1"/>
        <v xml:space="preserve">Ram Shankar </v>
      </c>
      <c r="J62">
        <f ca="1"/>
        <v>0</v>
      </c>
      <c r="K62">
        <f ca="1"/>
        <v>0</v>
      </c>
      <c r="L62">
        <f ca="1"/>
        <v>0</v>
      </c>
      <c r="M62">
        <f ca="1"/>
        <v>0</v>
      </c>
    </row>
    <row r="63" spans="1:13" ht="15.5" x14ac:dyDescent="0.35">
      <c r="A63">
        <f ca="1"/>
        <v>13010001</v>
      </c>
      <c r="B63" s="134">
        <f ca="1"/>
        <v>44701</v>
      </c>
      <c r="C63" t="str">
        <f ca="1"/>
        <v>15A m/c Right Side Mould Op/Cl Cable pro</v>
      </c>
      <c r="D63" t="str">
        <f ca="1"/>
        <v>KAN-23A-133A-168-15A</v>
      </c>
      <c r="E63" t="str">
        <f ca="1"/>
        <v>INS</v>
      </c>
      <c r="F63" t="str">
        <f ca="1"/>
        <v>UVKUMAR</v>
      </c>
      <c r="G63" t="str">
        <f ca="1"/>
        <v>WMAT</v>
      </c>
      <c r="H63" t="str">
        <f ca="1"/>
        <v>PACKING-MOULDING PLANT</v>
      </c>
      <c r="I63" t="str">
        <f ca="1"/>
        <v>Manish</v>
      </c>
      <c r="J63" t="str">
        <f ca="1"/>
        <v xml:space="preserve">Multicore Cable </v>
      </c>
      <c r="K63">
        <f ca="1"/>
        <v>0</v>
      </c>
      <c r="L63">
        <f ca="1"/>
        <v>0</v>
      </c>
      <c r="M63">
        <f ca="1"/>
        <v>0</v>
      </c>
    </row>
    <row r="64" spans="1:13" ht="15.5" x14ac:dyDescent="0.35">
      <c r="A64">
        <f ca="1"/>
        <v>13019926</v>
      </c>
      <c r="B64" s="134">
        <f ca="1"/>
        <v>44720</v>
      </c>
      <c r="C64" t="str">
        <f ca="1"/>
        <v>line no 02 dip-tray cylinder problem</v>
      </c>
      <c r="D64" t="str">
        <f ca="1"/>
        <v>KAN-23A-038A-096-L2_MC1</v>
      </c>
      <c r="E64" t="str">
        <f ca="1"/>
        <v>INS</v>
      </c>
      <c r="F64" t="str">
        <f ca="1"/>
        <v>URPANDE</v>
      </c>
      <c r="G64" t="str">
        <f ca="1"/>
        <v>WMAT</v>
      </c>
      <c r="H64" t="str">
        <f ca="1"/>
        <v>PACKING</v>
      </c>
      <c r="I64" t="str">
        <f ca="1"/>
        <v xml:space="preserve">packing Team </v>
      </c>
      <c r="J64" t="str">
        <f ca="1"/>
        <v xml:space="preserve">Drip tray missing cylinder is present </v>
      </c>
      <c r="K64">
        <f ca="1"/>
        <v>0</v>
      </c>
      <c r="L64">
        <f ca="1"/>
        <v>0</v>
      </c>
      <c r="M64">
        <f ca="1"/>
        <v>0</v>
      </c>
    </row>
    <row r="65" spans="1:13" ht="15.5" x14ac:dyDescent="0.35">
      <c r="A65">
        <f ca="1"/>
        <v>13031303</v>
      </c>
      <c r="B65" s="134">
        <f ca="1"/>
        <v>44741</v>
      </c>
      <c r="C65" t="str">
        <f ca="1"/>
        <v>Jar capping side belt Not working(line 7)</v>
      </c>
      <c r="D65" t="str">
        <f ca="1"/>
        <v>KAN-23A</v>
      </c>
      <c r="E65" t="str">
        <f ca="1"/>
        <v>MEC</v>
      </c>
      <c r="F65" t="str">
        <f ca="1"/>
        <v>UVSINGH</v>
      </c>
      <c r="G65" t="str">
        <f ca="1"/>
        <v>WMAT</v>
      </c>
      <c r="H65" t="str">
        <f ca="1"/>
        <v>PACKING</v>
      </c>
      <c r="I65" t="str">
        <f ca="1"/>
        <v xml:space="preserve">Manoj </v>
      </c>
      <c r="J65">
        <f ca="1"/>
        <v>0</v>
      </c>
      <c r="K65">
        <f ca="1"/>
        <v>0</v>
      </c>
      <c r="L65">
        <f ca="1"/>
        <v>0</v>
      </c>
      <c r="M65">
        <f ca="1"/>
        <v>0</v>
      </c>
    </row>
    <row r="66" spans="1:13" ht="15.5" x14ac:dyDescent="0.35">
      <c r="A66">
        <f ca="1"/>
        <v>13135180</v>
      </c>
      <c r="B66" s="134">
        <f ca="1"/>
        <v>44933</v>
      </c>
      <c r="C66" t="str">
        <f ca="1"/>
        <v>NewBak Remelt PHE Control valve not work</v>
      </c>
      <c r="D66" t="str">
        <f ca="1"/>
        <v>KAN-21B-089A-213-REMELTPHE VLV</v>
      </c>
      <c r="E66" t="str">
        <f ca="1"/>
        <v>INS</v>
      </c>
      <c r="F66" t="str">
        <f ca="1"/>
        <v>UVKATIY</v>
      </c>
      <c r="G66" t="str">
        <f ca="1"/>
        <v>WMAT</v>
      </c>
      <c r="H66" t="str">
        <f ca="1"/>
        <v>BAKERY 96 TON</v>
      </c>
      <c r="I66" t="str">
        <f ca="1"/>
        <v>Rudra</v>
      </c>
      <c r="J66" t="str">
        <f ca="1"/>
        <v xml:space="preserve">Control valve required 
Quotation Pending
Positioner code  open  pending 
Inter changed with moisture PHE  control valve and air regulator  need to purchase for spare 
</v>
      </c>
      <c r="K66">
        <f ca="1"/>
        <v>0</v>
      </c>
      <c r="L66">
        <f ca="1"/>
        <v>0</v>
      </c>
      <c r="M66">
        <f ca="1"/>
        <v>0</v>
      </c>
    </row>
    <row r="67" spans="1:13" ht="15.5" x14ac:dyDescent="0.35">
      <c r="A67">
        <f ca="1"/>
        <v>13137677</v>
      </c>
      <c r="B67" s="134">
        <f ca="1"/>
        <v>44937</v>
      </c>
      <c r="C67" t="str">
        <f ca="1"/>
        <v>AHUJA ANNONCER WITH MIKE NEED TO</v>
      </c>
      <c r="D67" t="str">
        <f ca="1"/>
        <v>KAN-23A-004A</v>
      </c>
      <c r="E67" t="str">
        <f ca="1"/>
        <v>INS</v>
      </c>
      <c r="F67" t="str">
        <f ca="1"/>
        <v>UNIGADH</v>
      </c>
      <c r="G67" t="str">
        <f ca="1"/>
        <v>WMAT</v>
      </c>
      <c r="H67" t="str">
        <f ca="1"/>
        <v>WAREHOUSE</v>
      </c>
      <c r="I67" t="str">
        <f ca="1"/>
        <v>Dhaval</v>
      </c>
      <c r="J67" t="str">
        <f ca="1"/>
        <v xml:space="preserve">Scoket pin </v>
      </c>
      <c r="K67">
        <f ca="1"/>
        <v>0</v>
      </c>
      <c r="L67">
        <f ca="1"/>
        <v>0</v>
      </c>
      <c r="M67">
        <f ca="1"/>
        <v>0</v>
      </c>
    </row>
    <row r="68" spans="1:13" ht="15.5" x14ac:dyDescent="0.35">
      <c r="A68">
        <f ca="1"/>
        <v>13159131</v>
      </c>
      <c r="B68" s="134">
        <f ca="1"/>
        <v>44973</v>
      </c>
      <c r="C68" t="str">
        <f ca="1"/>
        <v>RO 2nd stage booster pump vfd triping is</v>
      </c>
      <c r="D68" t="str">
        <f ca="1"/>
        <v>KAN-70A-101A-141</v>
      </c>
      <c r="E68" t="str">
        <f ca="1"/>
        <v>INS</v>
      </c>
      <c r="F68" t="str">
        <f ca="1"/>
        <v>UKKOTHA</v>
      </c>
      <c r="G68" t="str">
        <f ca="1"/>
        <v>WMAT</v>
      </c>
      <c r="H68" t="str">
        <f ca="1"/>
        <v xml:space="preserve"> ETP</v>
      </c>
      <c r="I68" t="str">
        <f ca="1"/>
        <v>Prakash</v>
      </c>
      <c r="J68" t="str">
        <f ca="1"/>
        <v xml:space="preserve">Mailed to vendor (Ground force) 
need to send outside </v>
      </c>
      <c r="K68">
        <f ca="1"/>
        <v>0</v>
      </c>
      <c r="L68">
        <f ca="1"/>
        <v>0</v>
      </c>
      <c r="M68">
        <f ca="1"/>
        <v>0</v>
      </c>
    </row>
    <row r="69" spans="1:13" ht="15.5" x14ac:dyDescent="0.35">
      <c r="A69">
        <f ca="1"/>
        <v>13035955</v>
      </c>
      <c r="B69" s="134">
        <f ca="1"/>
        <v>44750</v>
      </c>
      <c r="C69" t="str">
        <f ca="1"/>
        <v>Granding A Motor V Belt Broken</v>
      </c>
      <c r="D69" t="str">
        <f ca="1"/>
        <v>KAN-23A-133A-105-M_C_A</v>
      </c>
      <c r="E69" t="str">
        <f ca="1"/>
        <v>MEC</v>
      </c>
      <c r="F69" t="str">
        <f ca="1"/>
        <v>UVKUMAR</v>
      </c>
      <c r="G69" t="str">
        <f ca="1"/>
        <v>WMAT</v>
      </c>
      <c r="H69" t="str">
        <f ca="1"/>
        <v>PACKING-MOULDING PLANT</v>
      </c>
      <c r="I69" t="str">
        <f ca="1"/>
        <v>Vipul</v>
      </c>
      <c r="J69" t="str">
        <f ca="1"/>
        <v xml:space="preserve">C88 belt require </v>
      </c>
      <c r="K69">
        <f ca="1"/>
        <v>0</v>
      </c>
      <c r="L69">
        <f ca="1"/>
        <v>0</v>
      </c>
      <c r="M69">
        <f ca="1"/>
        <v>0</v>
      </c>
    </row>
    <row r="70" spans="1:13" ht="15.5" x14ac:dyDescent="0.35">
      <c r="A70">
        <f ca="1"/>
        <v>13036498</v>
      </c>
      <c r="B70" s="134">
        <f ca="1"/>
        <v>44751</v>
      </c>
      <c r="C70" t="str">
        <f ca="1"/>
        <v>15B Leak Testing m/c V Belt Broken</v>
      </c>
      <c r="D70" t="str">
        <f ca="1"/>
        <v>KAN-23A-133A-168-JT_C</v>
      </c>
      <c r="E70" t="str">
        <f ca="1"/>
        <v>MEC</v>
      </c>
      <c r="F70" t="str">
        <f ca="1"/>
        <v>UVKUMAR</v>
      </c>
      <c r="G70" t="str">
        <f ca="1"/>
        <v>WMAT</v>
      </c>
      <c r="H70" t="str">
        <f ca="1"/>
        <v>PACKING-MOULDING PLANT</v>
      </c>
      <c r="I70" t="e">
        <f ca="1"/>
        <v>#N/A</v>
      </c>
      <c r="J70">
        <f ca="1"/>
        <v>0</v>
      </c>
      <c r="K70">
        <f ca="1"/>
        <v>0</v>
      </c>
      <c r="L70">
        <f ca="1"/>
        <v>0</v>
      </c>
      <c r="M70">
        <f ca="1"/>
        <v>0</v>
      </c>
    </row>
    <row r="71" spans="1:13" ht="15.5" x14ac:dyDescent="0.35">
      <c r="A71">
        <f ca="1"/>
        <v>13043983</v>
      </c>
      <c r="B71" s="134">
        <f ca="1"/>
        <v>44766</v>
      </c>
      <c r="C71" t="str">
        <f ca="1"/>
        <v>old Bak ammo.comp. Belt to be Check &amp;rep</v>
      </c>
      <c r="D71" t="str">
        <f ca="1"/>
        <v>KAN-23A-070A-049</v>
      </c>
      <c r="E71" t="str">
        <f ca="1"/>
        <v>MEC</v>
      </c>
      <c r="F71" t="str">
        <f ca="1"/>
        <v>UVKATIY</v>
      </c>
      <c r="G71" t="str">
        <f ca="1"/>
        <v>WMAT</v>
      </c>
      <c r="H71" t="str">
        <f ca="1"/>
        <v>PACKING</v>
      </c>
      <c r="I71" t="str">
        <f ca="1"/>
        <v>Manu</v>
      </c>
      <c r="J71">
        <f ca="1"/>
        <v>0</v>
      </c>
      <c r="K71">
        <f ca="1"/>
        <v>0</v>
      </c>
      <c r="L71">
        <f ca="1"/>
        <v>0</v>
      </c>
      <c r="M71">
        <f ca="1"/>
        <v>0</v>
      </c>
    </row>
    <row r="72" spans="1:13" ht="15.5" x14ac:dyDescent="0.35">
      <c r="A72">
        <f ca="1"/>
        <v>13015216</v>
      </c>
      <c r="B72" s="134">
        <f ca="1"/>
        <v>44711</v>
      </c>
      <c r="C72" t="str">
        <f ca="1"/>
        <v>OLD WAREHOUSE ROOF GETTING DAMAGE AT AIR</v>
      </c>
      <c r="D72" t="str">
        <f ca="1"/>
        <v>KAN-23A-004A</v>
      </c>
      <c r="E72" t="str">
        <f ca="1"/>
        <v>MEC</v>
      </c>
      <c r="F72" t="str">
        <f ca="1"/>
        <v>UCGONDA</v>
      </c>
      <c r="G72" t="str">
        <f ca="1"/>
        <v>WMAT</v>
      </c>
      <c r="H72" t="str">
        <f ca="1"/>
        <v>WAREHOUSE</v>
      </c>
      <c r="I72" t="str">
        <f ca="1"/>
        <v>Concept engineer</v>
      </c>
      <c r="J72" t="str">
        <f ca="1"/>
        <v xml:space="preserve">Under capex perposal </v>
      </c>
      <c r="K72">
        <f ca="1"/>
        <v>0</v>
      </c>
      <c r="L72">
        <f ca="1"/>
        <v>0</v>
      </c>
      <c r="M72">
        <f ca="1"/>
        <v>0</v>
      </c>
    </row>
    <row r="73" spans="1:13" ht="15.5" x14ac:dyDescent="0.35">
      <c r="A73">
        <f ca="1"/>
        <v>13051441</v>
      </c>
      <c r="B73" s="134">
        <f ca="1"/>
        <v>44779</v>
      </c>
      <c r="C73" t="str">
        <f ca="1"/>
        <v>5A M/c Masterbatch Dosing Motor Problem</v>
      </c>
      <c r="D73" t="str">
        <f ca="1"/>
        <v>KAN-23A-133A-168-5_2_A</v>
      </c>
      <c r="E73" t="str">
        <f ca="1"/>
        <v>MEC</v>
      </c>
      <c r="F73" t="str">
        <f ca="1"/>
        <v>UVKUMAR</v>
      </c>
      <c r="G73" t="str">
        <f ca="1"/>
        <v>WMAT</v>
      </c>
      <c r="H73" t="str">
        <f ca="1"/>
        <v>PACKING-MOULDING PLANT</v>
      </c>
      <c r="I73" t="str">
        <f ca="1"/>
        <v>Mahesh</v>
      </c>
      <c r="J73">
        <f ca="1"/>
        <v>0</v>
      </c>
      <c r="K73">
        <f ca="1"/>
        <v>0</v>
      </c>
      <c r="L73">
        <f ca="1"/>
        <v>0</v>
      </c>
      <c r="M73">
        <f ca="1"/>
        <v>0</v>
      </c>
    </row>
    <row r="74" spans="1:13" ht="15.5" x14ac:dyDescent="0.35">
      <c r="A74">
        <f ca="1"/>
        <v>13116517</v>
      </c>
      <c r="B74" s="134">
        <f ca="1"/>
        <v>44899</v>
      </c>
      <c r="C74" t="str">
        <f ca="1"/>
        <v>packing tank fARM T 103 PUMP PROBLEM</v>
      </c>
      <c r="D74" t="str">
        <f ca="1"/>
        <v>KAN-01A</v>
      </c>
      <c r="E74" t="str">
        <f ca="1"/>
        <v>MEC</v>
      </c>
      <c r="F74" t="str">
        <f ca="1"/>
        <v>UCHJOGI</v>
      </c>
      <c r="G74" t="str">
        <f ca="1"/>
        <v>WMAT</v>
      </c>
      <c r="H74" t="str">
        <f ca="1"/>
        <v>PACKING TANKFARM PMFG</v>
      </c>
      <c r="I74" t="str">
        <f ca="1"/>
        <v>Bhim Rao</v>
      </c>
      <c r="J74" t="str">
        <f ca="1"/>
        <v xml:space="preserve">NRV Disc Need to change </v>
      </c>
      <c r="K74">
        <f ca="1"/>
        <v>0</v>
      </c>
      <c r="L74">
        <f ca="1"/>
        <v>0</v>
      </c>
      <c r="M74">
        <f ca="1"/>
        <v>0</v>
      </c>
    </row>
    <row r="75" spans="1:13" ht="15.5" x14ac:dyDescent="0.35">
      <c r="A75">
        <f ca="1"/>
        <v>13140013</v>
      </c>
      <c r="B75" s="134">
        <f ca="1"/>
        <v>44942</v>
      </c>
      <c r="C75" t="str">
        <f ca="1"/>
        <v>05A HTL M/c Num. Cylinder Pass</v>
      </c>
      <c r="D75" t="str">
        <f ca="1"/>
        <v>KAN-23A-133A-168-HTL-B</v>
      </c>
      <c r="E75" t="str">
        <f ca="1"/>
        <v>INS</v>
      </c>
      <c r="F75" t="str">
        <f ca="1"/>
        <v>UVKUMAR</v>
      </c>
      <c r="G75" t="str">
        <f ca="1"/>
        <v>WMAT</v>
      </c>
      <c r="H75" t="str">
        <f ca="1"/>
        <v>PACKING-MOULDING PLANT</v>
      </c>
      <c r="I75" t="e">
        <f ca="1"/>
        <v>#N/A</v>
      </c>
      <c r="J75" t="str">
        <f ca="1"/>
        <v xml:space="preserve">Seal kit required </v>
      </c>
      <c r="K75">
        <f ca="1"/>
        <v>0</v>
      </c>
      <c r="L75">
        <f ca="1"/>
        <v>0</v>
      </c>
      <c r="M75">
        <f ca="1"/>
        <v>0</v>
      </c>
    </row>
    <row r="76" spans="1:13" ht="15.5" x14ac:dyDescent="0.35">
      <c r="A76">
        <f ca="1"/>
        <v>13166348</v>
      </c>
      <c r="B76" s="134">
        <f ca="1"/>
        <v>44985</v>
      </c>
      <c r="C76" t="str">
        <f ca="1"/>
        <v>15B left mould op/cl taibar broken</v>
      </c>
      <c r="D76" t="str">
        <f ca="1"/>
        <v>KAN-23A-133A-168-15B</v>
      </c>
      <c r="E76" t="str">
        <f ca="1"/>
        <v>MEC</v>
      </c>
      <c r="F76" t="str">
        <f ca="1"/>
        <v>UVKUMAR</v>
      </c>
      <c r="G76" t="str">
        <f ca="1"/>
        <v>WMAT</v>
      </c>
      <c r="H76" t="str">
        <f ca="1"/>
        <v>PACKING-MOULDING PLANT</v>
      </c>
      <c r="I76" t="str">
        <f ca="1"/>
        <v>Jignesh</v>
      </c>
      <c r="J76" t="str">
        <f ca="1"/>
        <v xml:space="preserve">Once repair again breakdown 
Need to send outside for fabrication </v>
      </c>
      <c r="K76">
        <f ca="1"/>
        <v>0</v>
      </c>
      <c r="L76">
        <f ca="1"/>
        <v>0</v>
      </c>
      <c r="M76">
        <f ca="1"/>
        <v>0</v>
      </c>
    </row>
    <row r="77" spans="1:13" ht="15.5" x14ac:dyDescent="0.35">
      <c r="A77">
        <f ca="1"/>
        <v>13090552</v>
      </c>
      <c r="B77" s="134">
        <f ca="1"/>
        <v>44852</v>
      </c>
      <c r="C77" t="str">
        <f ca="1"/>
        <v>CPM- Overhaulling level indicator damage</v>
      </c>
      <c r="D77" t="str">
        <f ca="1"/>
        <v>KAN-00A-006A-196-T_502</v>
      </c>
      <c r="E77" t="str">
        <f ca="1"/>
        <v>MEC</v>
      </c>
      <c r="F77" t="str">
        <f ca="1"/>
        <v>URAMSIN</v>
      </c>
      <c r="G77" t="str">
        <f ca="1"/>
        <v>WMAT</v>
      </c>
      <c r="H77" t="str">
        <f ca="1"/>
        <v>RAW PRODUCT TANKFARM RMFG</v>
      </c>
      <c r="I77" t="str">
        <f ca="1"/>
        <v xml:space="preserve">Ram Shankar </v>
      </c>
      <c r="J77">
        <f ca="1"/>
        <v>0</v>
      </c>
      <c r="K77">
        <f ca="1"/>
        <v>0</v>
      </c>
      <c r="L77">
        <f ca="1"/>
        <v>0</v>
      </c>
      <c r="M77">
        <f ca="1"/>
        <v>0</v>
      </c>
    </row>
    <row r="78" spans="1:13" ht="15.5" x14ac:dyDescent="0.35">
      <c r="A78">
        <f ca="1"/>
        <v>13135753</v>
      </c>
      <c r="B78" s="134">
        <f ca="1"/>
        <v>44934</v>
      </c>
      <c r="C78" t="str">
        <f ca="1"/>
        <v xml:space="preserve">15A m/c pusher rod oil leak </v>
      </c>
      <c r="D78" t="str">
        <f ca="1"/>
        <v>KAN-23A-133A-168-15A</v>
      </c>
      <c r="E78" t="str">
        <f ca="1"/>
        <v>INS</v>
      </c>
      <c r="F78" t="str">
        <f ca="1"/>
        <v>UVKUMAR</v>
      </c>
      <c r="G78" t="str">
        <f ca="1"/>
        <v>WMAT</v>
      </c>
      <c r="H78" t="str">
        <f ca="1"/>
        <v>PACKING-MOULDING PLANT</v>
      </c>
      <c r="I78" t="e">
        <f ca="1"/>
        <v>#N/A</v>
      </c>
      <c r="J78" t="str">
        <f ca="1"/>
        <v xml:space="preserve">Seal Kit </v>
      </c>
      <c r="K78">
        <f ca="1"/>
        <v>0</v>
      </c>
      <c r="L78">
        <f ca="1"/>
        <v>0</v>
      </c>
      <c r="M78">
        <f ca="1"/>
        <v>0</v>
      </c>
    </row>
    <row r="79" spans="1:13" ht="15.5" x14ac:dyDescent="0.35">
      <c r="A79">
        <f ca="1"/>
        <v>13156654</v>
      </c>
      <c r="B79" s="134">
        <f ca="1"/>
        <v>44969</v>
      </c>
      <c r="C79" t="str">
        <f ca="1"/>
        <v>line 8 fan not working</v>
      </c>
      <c r="D79" t="str">
        <f ca="1"/>
        <v>KAN-62A</v>
      </c>
      <c r="E79" t="str">
        <f ca="1"/>
        <v>ELE</v>
      </c>
      <c r="F79" t="str">
        <f ca="1"/>
        <v>USRAJOR</v>
      </c>
      <c r="G79" t="str">
        <f ca="1"/>
        <v>WMAT</v>
      </c>
      <c r="H79" t="str">
        <f ca="1"/>
        <v>BUILDINGS &amp; INFRASTRUCTURE</v>
      </c>
      <c r="I79" t="e">
        <f ca="1"/>
        <v>#N/A</v>
      </c>
      <c r="J79" t="str">
        <f ca="1"/>
        <v xml:space="preserve">Fan </v>
      </c>
      <c r="K79">
        <f ca="1"/>
        <v>0</v>
      </c>
      <c r="L79">
        <f ca="1"/>
        <v>0</v>
      </c>
      <c r="M79">
        <f ca="1"/>
        <v>0</v>
      </c>
    </row>
    <row r="80" spans="1:13" ht="15.5" x14ac:dyDescent="0.35">
      <c r="A80">
        <f ca="1"/>
        <v>13154105</v>
      </c>
      <c r="B80" s="134">
        <f ca="1"/>
        <v>44965</v>
      </c>
      <c r="C80" t="str">
        <f ca="1"/>
        <v>15B Clamping in/out &amp; Mould op/cl Cyclen</v>
      </c>
      <c r="D80" t="str">
        <f ca="1"/>
        <v>KAN-23A-133A-168-15B</v>
      </c>
      <c r="E80" t="str">
        <f ca="1"/>
        <v>INS</v>
      </c>
      <c r="F80" t="str">
        <f ca="1"/>
        <v>UVKUMAR</v>
      </c>
      <c r="G80" t="str">
        <f ca="1"/>
        <v>WMAT</v>
      </c>
      <c r="H80" t="str">
        <f ca="1"/>
        <v>PACKING-MOULDING PLANT</v>
      </c>
      <c r="I80" t="e">
        <f ca="1"/>
        <v>#N/A</v>
      </c>
      <c r="J80" t="str">
        <f ca="1"/>
        <v xml:space="preserve">PO created </v>
      </c>
      <c r="K80">
        <f ca="1"/>
        <v>0</v>
      </c>
      <c r="L80">
        <f ca="1"/>
        <v>0</v>
      </c>
      <c r="M80">
        <f ca="1"/>
        <v>0</v>
      </c>
    </row>
    <row r="81" spans="1:13" ht="15.5" x14ac:dyDescent="0.35">
      <c r="A81">
        <f ca="1"/>
        <v>13163764</v>
      </c>
      <c r="B81" s="134">
        <f ca="1"/>
        <v>44980</v>
      </c>
      <c r="C81" t="str">
        <f ca="1"/>
        <v>Hopper loader gear box issue from store</v>
      </c>
      <c r="D81" t="str">
        <f ca="1"/>
        <v>KAN-23A-133A-168-5_2_A</v>
      </c>
      <c r="E81" t="str">
        <f ca="1"/>
        <v>MEC</v>
      </c>
      <c r="F81" t="str">
        <f ca="1"/>
        <v>UVSINGH</v>
      </c>
      <c r="G81" t="str">
        <f ca="1"/>
        <v>WMAT</v>
      </c>
      <c r="H81" t="str">
        <f ca="1"/>
        <v>PACKING-MOULDING PLANT</v>
      </c>
      <c r="I81" t="e">
        <f ca="1"/>
        <v>#N/A</v>
      </c>
      <c r="J81" t="str">
        <f ca="1"/>
        <v xml:space="preserve">quotation recived </v>
      </c>
      <c r="K81">
        <f ca="1"/>
        <v>0</v>
      </c>
      <c r="L81">
        <f ca="1"/>
        <v>0</v>
      </c>
      <c r="M81">
        <f ca="1"/>
        <v>0</v>
      </c>
    </row>
    <row r="82" spans="1:13" ht="15.5" x14ac:dyDescent="0.35">
      <c r="A82">
        <f ca="1"/>
        <v>13167742</v>
      </c>
      <c r="B82" s="134">
        <f ca="1"/>
        <v>44987</v>
      </c>
      <c r="C82" t="str">
        <f ca="1"/>
        <v>15A Carriage In/Out Cylinder Leakage</v>
      </c>
      <c r="D82" t="str">
        <f ca="1"/>
        <v>KAN-23A-133A-168-15A</v>
      </c>
      <c r="E82" t="str">
        <f ca="1"/>
        <v>INS</v>
      </c>
      <c r="F82" t="str">
        <f ca="1"/>
        <v>UVKUMAR</v>
      </c>
      <c r="G82" t="str">
        <f ca="1"/>
        <v>WMAT</v>
      </c>
      <c r="H82" t="str">
        <f ca="1"/>
        <v>PACKING-MOULDING PLANT</v>
      </c>
      <c r="I82" t="e">
        <f ca="1"/>
        <v>#N/A</v>
      </c>
      <c r="J82" t="str">
        <f ca="1"/>
        <v xml:space="preserve">3rd week of may , material </v>
      </c>
      <c r="K82">
        <f ca="1"/>
        <v>0</v>
      </c>
      <c r="L82">
        <f ca="1"/>
        <v>0</v>
      </c>
      <c r="M82">
        <f ca="1"/>
        <v>0</v>
      </c>
    </row>
    <row r="83" spans="1:13" ht="15.5" x14ac:dyDescent="0.35">
      <c r="A83">
        <f ca="1"/>
        <v>13167743</v>
      </c>
      <c r="B83" s="134">
        <f ca="1"/>
        <v>44987</v>
      </c>
      <c r="C83" t="str">
        <f ca="1"/>
        <v>15B Panel On/Off Switch Broken</v>
      </c>
      <c r="D83" t="str">
        <f ca="1"/>
        <v>KAN-23A-133A-168-15B</v>
      </c>
      <c r="E83" t="str">
        <f ca="1"/>
        <v>ELE</v>
      </c>
      <c r="F83" t="str">
        <f ca="1"/>
        <v>UVKUMAR</v>
      </c>
      <c r="G83" t="str">
        <f ca="1"/>
        <v>WMAT</v>
      </c>
      <c r="H83" t="str">
        <f ca="1"/>
        <v>PACKING-MOULDING PLANT</v>
      </c>
      <c r="I83" t="e">
        <f ca="1"/>
        <v>#N/A</v>
      </c>
      <c r="J83" t="str">
        <f ca="1"/>
        <v xml:space="preserve">Item Code pending  , PO pending </v>
      </c>
      <c r="K83">
        <f ca="1"/>
        <v>0</v>
      </c>
      <c r="L83">
        <f ca="1"/>
        <v>0</v>
      </c>
      <c r="M83">
        <f ca="1"/>
        <v>0</v>
      </c>
    </row>
    <row r="84" spans="1:13" ht="15.5" x14ac:dyDescent="0.35">
      <c r="A84">
        <f ca="1"/>
        <v>13162765</v>
      </c>
      <c r="B84" s="134">
        <f ca="1"/>
        <v>44979</v>
      </c>
      <c r="C84" t="str">
        <f ca="1"/>
        <v xml:space="preserve">New Bak BL 1 Heating Inlet acutator valve - SOV air leakage </v>
      </c>
      <c r="D84" t="str">
        <f ca="1"/>
        <v>KAN-21B-006A-213-VALVES BL1</v>
      </c>
      <c r="E84" t="str">
        <f ca="1"/>
        <v>INS</v>
      </c>
      <c r="F84" t="str">
        <f ca="1"/>
        <v>UVKATIY</v>
      </c>
      <c r="G84" t="str">
        <f ca="1"/>
        <v>WMAT</v>
      </c>
      <c r="H84" t="str">
        <f ca="1"/>
        <v>BAKERY 96 TON</v>
      </c>
      <c r="I84" t="str">
        <f ca="1"/>
        <v>Rudra</v>
      </c>
      <c r="J84">
        <f ca="1"/>
        <v>0</v>
      </c>
      <c r="K84">
        <f ca="1"/>
        <v>0</v>
      </c>
      <c r="L84">
        <f ca="1"/>
        <v>0</v>
      </c>
      <c r="M84">
        <f ca="1"/>
        <v>0</v>
      </c>
    </row>
    <row r="85" spans="1:13" ht="15.5" x14ac:dyDescent="0.35">
      <c r="A85">
        <f ca="1"/>
        <v>13146235</v>
      </c>
      <c r="B85" s="134">
        <f ca="1"/>
        <v>44952</v>
      </c>
      <c r="C85" t="str">
        <f ca="1"/>
        <v>blower belt change work ( bleeching )</v>
      </c>
      <c r="D85" t="str">
        <f ca="1"/>
        <v>KAN-20A-032A</v>
      </c>
      <c r="E85" t="str">
        <f ca="1"/>
        <v>MEC</v>
      </c>
      <c r="F85" t="str">
        <f ca="1"/>
        <v>USPRABH</v>
      </c>
      <c r="G85" t="str">
        <f ca="1"/>
        <v>WMAT</v>
      </c>
      <c r="H85" t="str">
        <f ca="1"/>
        <v>REFINERY-BLEACHING PHYSICAL REFINERY 800 TPD</v>
      </c>
      <c r="I85" t="str">
        <f ca="1"/>
        <v>Vipul</v>
      </c>
      <c r="J85" t="str">
        <f ca="1"/>
        <v>2nd belt need to change B-54(Sap code-167976 and 180384</v>
      </c>
      <c r="K85">
        <f ca="1"/>
        <v>0</v>
      </c>
      <c r="L85">
        <f ca="1"/>
        <v>0</v>
      </c>
      <c r="M85">
        <f ca="1"/>
        <v>0</v>
      </c>
    </row>
    <row r="86" spans="1:13" ht="15.5" x14ac:dyDescent="0.35">
      <c r="A86">
        <f ca="1"/>
        <v>13172602</v>
      </c>
      <c r="B86" s="134">
        <f ca="1"/>
        <v>44996</v>
      </c>
      <c r="C86" t="str">
        <f ca="1"/>
        <v>magnetic stainer to be changed</v>
      </c>
      <c r="D86" t="str">
        <f ca="1"/>
        <v>KAN-20A-032A-133-SILVERSONMIX</v>
      </c>
      <c r="E86" t="str">
        <f ca="1"/>
        <v>MEC</v>
      </c>
      <c r="F86" t="str">
        <f ca="1"/>
        <v>UNPSING</v>
      </c>
      <c r="G86" t="str">
        <f ca="1"/>
        <v>WMAT</v>
      </c>
      <c r="H86" t="str">
        <f ca="1"/>
        <v>REFINERY-BLEACHING PHYSICAL REFINERY 800 TPD</v>
      </c>
      <c r="I86" t="e">
        <f ca="1"/>
        <v>#N/A</v>
      </c>
      <c r="J86" t="str">
        <f ca="1"/>
        <v xml:space="preserve">Strainer removed 
New Strainer </v>
      </c>
      <c r="K86">
        <f ca="1"/>
        <v>0</v>
      </c>
      <c r="L86">
        <f ca="1"/>
        <v>0</v>
      </c>
      <c r="M86">
        <f ca="1"/>
        <v>0</v>
      </c>
    </row>
    <row r="87" spans="1:13" ht="15.5" x14ac:dyDescent="0.35">
      <c r="A87">
        <f ca="1"/>
        <v>12860326</v>
      </c>
      <c r="B87" s="134">
        <f ca="1"/>
        <v>44414</v>
      </c>
      <c r="C87" t="str">
        <f ca="1"/>
        <v>Ref deo vacuum &amp; temp hooter to be actvate</v>
      </c>
      <c r="D87" t="str">
        <f ca="1"/>
        <v>KAN-20A-031A</v>
      </c>
      <c r="E87" t="str">
        <f ca="1"/>
        <v>INS</v>
      </c>
      <c r="F87" t="str">
        <f ca="1"/>
        <v>UNPSING</v>
      </c>
      <c r="G87" t="str">
        <f ca="1"/>
        <v>WMAT</v>
      </c>
      <c r="H87" t="str">
        <f ca="1"/>
        <v>REFINERY-DEODERIZATION PHYSICAL REFINERY 800 TPD</v>
      </c>
      <c r="I87" t="str">
        <f ca="1"/>
        <v>Rudra</v>
      </c>
      <c r="J87" t="str">
        <f ca="1"/>
        <v>Need to arrange hooter Quotation</v>
      </c>
      <c r="K87">
        <f ca="1"/>
        <v>0</v>
      </c>
      <c r="L87">
        <f ca="1"/>
        <v>0</v>
      </c>
      <c r="M87">
        <f ca="1"/>
        <v>0</v>
      </c>
    </row>
    <row r="88" spans="1:13" ht="15.5" x14ac:dyDescent="0.35">
      <c r="A88">
        <f ca="1"/>
        <v>13160225</v>
      </c>
      <c r="B88" s="134">
        <f ca="1"/>
        <v>44974</v>
      </c>
      <c r="C88" t="str">
        <f ca="1"/>
        <v>72bar steam trap not working at refinery</v>
      </c>
      <c r="D88" t="str">
        <f ca="1"/>
        <v>KAN-20A-031A-187</v>
      </c>
      <c r="E88" t="str">
        <f ca="1"/>
        <v>MEC</v>
      </c>
      <c r="F88" t="str">
        <f ca="1"/>
        <v>UNPSING</v>
      </c>
      <c r="G88" t="str">
        <f ca="1"/>
        <v>WMAT</v>
      </c>
      <c r="H88" t="str">
        <f ca="1"/>
        <v>REFINERY-DEODERIZATION PHYSICAL REFINERY 800 TPD</v>
      </c>
      <c r="I88" t="str">
        <f ca="1"/>
        <v>Vipul</v>
      </c>
      <c r="J88" t="str">
        <f ca="1"/>
        <v xml:space="preserve">Need to check thermography first 
New steam trap </v>
      </c>
      <c r="K88">
        <f ca="1"/>
        <v>0</v>
      </c>
      <c r="L88">
        <f ca="1"/>
        <v>0</v>
      </c>
      <c r="M88">
        <f ca="1"/>
        <v>0</v>
      </c>
    </row>
    <row r="89" spans="1:13" ht="15.5" x14ac:dyDescent="0.35">
      <c r="A89">
        <f ca="1"/>
        <v>13075929</v>
      </c>
      <c r="B89" s="134">
        <f ca="1"/>
        <v>44825</v>
      </c>
      <c r="C89" t="str">
        <f ca="1"/>
        <v>EOT-4 Hydrogenation Emergency button need to provide</v>
      </c>
      <c r="D89" t="str">
        <f ca="1"/>
        <v>KAN-20A-030A-109-EOT4</v>
      </c>
      <c r="E89" t="str">
        <f ca="1"/>
        <v>ELE</v>
      </c>
      <c r="F89" t="str">
        <f ca="1"/>
        <v>URAMSIN</v>
      </c>
      <c r="G89" t="str">
        <f ca="1"/>
        <v>WMAT</v>
      </c>
      <c r="H89" t="str">
        <f ca="1"/>
        <v>REFINERY-HYDROGENATION 150 TPD</v>
      </c>
      <c r="I89" t="e">
        <f ca="1"/>
        <v>#N/A</v>
      </c>
      <c r="J89" t="str">
        <f ca="1"/>
        <v>Material required to be procured for all EOT cranes - Radio frequency type</v>
      </c>
      <c r="K89">
        <f ca="1"/>
        <v>1005210583</v>
      </c>
      <c r="L89">
        <f ca="1"/>
        <v>0</v>
      </c>
      <c r="M89">
        <f ca="1"/>
        <v>0</v>
      </c>
    </row>
    <row r="90" spans="1:13" ht="15.5" x14ac:dyDescent="0.35">
      <c r="A90">
        <f ca="1"/>
        <v>13081288</v>
      </c>
      <c r="B90" s="134">
        <f ca="1"/>
        <v>44835</v>
      </c>
      <c r="C90" t="str">
        <f ca="1"/>
        <v>ms refinory fct water line valve pass</v>
      </c>
      <c r="D90" t="str">
        <f ca="1"/>
        <v>KAN-20A-031C</v>
      </c>
      <c r="E90" t="str">
        <f ca="1"/>
        <v>MEC</v>
      </c>
      <c r="F90" t="str">
        <f ca="1"/>
        <v>UNDHORI</v>
      </c>
      <c r="G90" t="str">
        <f ca="1"/>
        <v>WMAT</v>
      </c>
      <c r="H90" t="str">
        <f ca="1"/>
        <v>REFINERY-MULTISTOCK DEO REFINERY 200 TPD</v>
      </c>
      <c r="I90" t="str">
        <f ca="1"/>
        <v xml:space="preserve">Ram Shankar </v>
      </c>
      <c r="J90" t="str">
        <f ca="1"/>
        <v>Line dummy on 30-sept night by debu
Material - ball valve</v>
      </c>
      <c r="K90">
        <f ca="1"/>
        <v>0</v>
      </c>
      <c r="L90">
        <f ca="1"/>
        <v>0</v>
      </c>
      <c r="M90">
        <f ca="1"/>
        <v>0</v>
      </c>
    </row>
    <row r="91" spans="1:13" ht="15.5" x14ac:dyDescent="0.35">
      <c r="A91">
        <f ca="1"/>
        <v>13083503</v>
      </c>
      <c r="B91" s="134">
        <f ca="1"/>
        <v>44839</v>
      </c>
      <c r="C91" t="str">
        <f ca="1"/>
        <v>MS Refinery fatrap pump leakage</v>
      </c>
      <c r="D91" t="str">
        <f ca="1"/>
        <v>KAN-20A-031C</v>
      </c>
      <c r="E91" t="str">
        <f ca="1"/>
        <v>MEC</v>
      </c>
      <c r="F91" t="str">
        <f ca="1"/>
        <v>USVIMAL</v>
      </c>
      <c r="G91" t="str">
        <f ca="1"/>
        <v>WMAT</v>
      </c>
      <c r="H91" t="str">
        <f ca="1"/>
        <v>REFINERY-MULTISTOCK DEO REFINERY 200 TPD</v>
      </c>
      <c r="I91" t="str">
        <f ca="1"/>
        <v>Vikram</v>
      </c>
      <c r="J91" t="str">
        <f ca="1"/>
        <v>body leakage (casing flange) -- fitter has probably changed gasket
(New pump, HL LL)
New pump sc raised by Manoj</v>
      </c>
      <c r="K91">
        <f ca="1"/>
        <v>0</v>
      </c>
      <c r="L91">
        <f ca="1"/>
        <v>0</v>
      </c>
      <c r="M91">
        <f ca="1"/>
        <v>0</v>
      </c>
    </row>
    <row r="92" spans="1:13" ht="15.5" x14ac:dyDescent="0.35">
      <c r="A92">
        <f ca="1"/>
        <v>13143353</v>
      </c>
      <c r="B92" s="134">
        <f ca="1"/>
        <v>44948</v>
      </c>
      <c r="C92" t="str">
        <f ca="1"/>
        <v>ms booster pump heavy leakage</v>
      </c>
      <c r="D92" t="str">
        <f ca="1"/>
        <v>KAN-20A-031C</v>
      </c>
      <c r="E92" t="str">
        <f ca="1"/>
        <v>MEC</v>
      </c>
      <c r="F92" t="str">
        <f ca="1"/>
        <v>USPRABH</v>
      </c>
      <c r="G92" t="str">
        <f ca="1"/>
        <v>WMAT</v>
      </c>
      <c r="H92" t="str">
        <f ca="1"/>
        <v>REFINERY-MULTISTOCK DEO REFINERY 200 TPD</v>
      </c>
      <c r="I92" t="str">
        <f ca="1"/>
        <v>Vikram</v>
      </c>
      <c r="J92" t="str">
        <f ca="1"/>
        <v xml:space="preserve">Pump interchanged from old cie feeding pump 
Reqired new seal </v>
      </c>
      <c r="K92">
        <f ca="1"/>
        <v>0</v>
      </c>
      <c r="L92">
        <f ca="1"/>
        <v>0</v>
      </c>
      <c r="M92">
        <f ca="1"/>
        <v>0</v>
      </c>
    </row>
    <row r="93" spans="1:13" ht="15.5" x14ac:dyDescent="0.35">
      <c r="A93">
        <f ca="1"/>
        <v>13150374</v>
      </c>
      <c r="B93" s="134">
        <f ca="1"/>
        <v>44958</v>
      </c>
      <c r="C93" t="str">
        <f ca="1"/>
        <v>HP boiler deisel hose pipe leakage</v>
      </c>
      <c r="D93" t="str">
        <f ca="1"/>
        <v>KAN-20A-031C-025</v>
      </c>
      <c r="E93" t="str">
        <f ca="1"/>
        <v>MEC</v>
      </c>
      <c r="F93" t="str">
        <f ca="1"/>
        <v>UNPSING</v>
      </c>
      <c r="G93" t="str">
        <f ca="1"/>
        <v>WMAT</v>
      </c>
      <c r="H93" t="str">
        <f ca="1"/>
        <v>REFINERY-MULTISTOCK DEO REFINERY 200 TPD</v>
      </c>
      <c r="I93" t="str">
        <f ca="1"/>
        <v>Vipul</v>
      </c>
      <c r="J93" t="str">
        <f ca="1"/>
        <v xml:space="preserve">came but return from gate, now received 
Hose pipe not fitting with existing system </v>
      </c>
      <c r="K93">
        <f ca="1"/>
        <v>0</v>
      </c>
      <c r="L93">
        <f ca="1"/>
        <v>0</v>
      </c>
      <c r="M93">
        <f ca="1"/>
        <v>0</v>
      </c>
    </row>
    <row r="94" spans="1:13" ht="15.5" x14ac:dyDescent="0.35">
      <c r="A94">
        <f ca="1"/>
        <v>13079043</v>
      </c>
      <c r="B94" s="134">
        <f ca="1"/>
        <v>44831</v>
      </c>
      <c r="C94" t="str">
        <f ca="1"/>
        <v>MS bleaching earth dosing hopper bags</v>
      </c>
      <c r="D94" t="str">
        <f ca="1"/>
        <v>KAN-20A-031C</v>
      </c>
      <c r="E94" t="str">
        <f ca="1"/>
        <v>INS</v>
      </c>
      <c r="F94" t="str">
        <f ca="1"/>
        <v>USVIMAL</v>
      </c>
      <c r="G94" t="str">
        <f ca="1"/>
        <v>WMAT</v>
      </c>
      <c r="H94" t="str">
        <f ca="1"/>
        <v>REFINERY-MULTISTOCK DEO REFINERY 200 TPD</v>
      </c>
      <c r="I94" t="str">
        <f ca="1"/>
        <v xml:space="preserve">Jay bajrangi </v>
      </c>
      <c r="J94" t="str">
        <f ca="1"/>
        <v>need to order new to change it</v>
      </c>
      <c r="K94">
        <f ca="1"/>
        <v>0</v>
      </c>
      <c r="L94">
        <f ca="1"/>
        <v>0</v>
      </c>
      <c r="M94">
        <f ca="1"/>
        <v>0</v>
      </c>
    </row>
    <row r="95" spans="1:13" ht="15.5" x14ac:dyDescent="0.35">
      <c r="A95">
        <f ca="1"/>
        <v>13070715</v>
      </c>
      <c r="B95" s="134">
        <f ca="1"/>
        <v>44816</v>
      </c>
      <c r="C95" t="str">
        <f ca="1"/>
        <v>MS ref fattrap pump body leakage</v>
      </c>
      <c r="D95" t="str">
        <f ca="1"/>
        <v>KAN-20A-031C-152</v>
      </c>
      <c r="E95" t="str">
        <f ca="1"/>
        <v>MEC</v>
      </c>
      <c r="F95" t="str">
        <f ca="1"/>
        <v>USPIDAT</v>
      </c>
      <c r="G95" t="str">
        <f ca="1"/>
        <v>WMAT</v>
      </c>
      <c r="H95" t="str">
        <f ca="1"/>
        <v>REFINERY-MULTISTOCK DEO REFINERY 200 TPD</v>
      </c>
      <c r="I95" t="e">
        <f ca="1"/>
        <v>#N/A</v>
      </c>
      <c r="J95" t="str">
        <f ca="1"/>
        <v>New pump require as per spec.</v>
      </c>
      <c r="K95">
        <f ca="1"/>
        <v>0</v>
      </c>
      <c r="L95">
        <f ca="1"/>
        <v>0</v>
      </c>
      <c r="M95">
        <f ca="1"/>
        <v>0</v>
      </c>
    </row>
    <row r="96" spans="1:13" ht="15.5" x14ac:dyDescent="0.35">
      <c r="A96">
        <f ca="1"/>
        <v>13140011</v>
      </c>
      <c r="B96" s="134">
        <f ca="1"/>
        <v>44942</v>
      </c>
      <c r="C96" t="str">
        <f ca="1"/>
        <v>soap pump body leak found</v>
      </c>
      <c r="D96" t="str">
        <f ca="1"/>
        <v>KAN-20A-035A</v>
      </c>
      <c r="E96" t="str">
        <f ca="1"/>
        <v>MEC</v>
      </c>
      <c r="F96" t="str">
        <f ca="1"/>
        <v>USPRABH</v>
      </c>
      <c r="G96" t="str">
        <f ca="1"/>
        <v>WMAT</v>
      </c>
      <c r="H96" t="str">
        <f ca="1"/>
        <v>REFINERY-NEUTRILIZATION CHEMICAL REFINERY 600 TPD</v>
      </c>
      <c r="I96" t="str">
        <f ca="1"/>
        <v xml:space="preserve">Jay bajrangi </v>
      </c>
      <c r="J96" t="str">
        <f ca="1"/>
        <v>Quatation received decision pending
1005328372</v>
      </c>
      <c r="K96">
        <f ca="1"/>
        <v>0</v>
      </c>
      <c r="L96">
        <f ca="1"/>
        <v>0</v>
      </c>
      <c r="M96">
        <f ca="1"/>
        <v>0</v>
      </c>
    </row>
    <row r="97" spans="1:13" ht="15.5" x14ac:dyDescent="0.35">
      <c r="A97">
        <f ca="1"/>
        <v>13169532</v>
      </c>
      <c r="B97" s="134">
        <f ca="1"/>
        <v>44991</v>
      </c>
      <c r="C97" t="str">
        <f ca="1"/>
        <v>Equaliszation pump seal leakage</v>
      </c>
      <c r="D97" t="str">
        <f ca="1"/>
        <v>KAN-70A-101A-152-EQ1</v>
      </c>
      <c r="E97" t="str">
        <f ca="1"/>
        <v>MEC</v>
      </c>
      <c r="F97" t="str">
        <f ca="1"/>
        <v>URAMSIN</v>
      </c>
      <c r="G97" t="str">
        <f ca="1"/>
        <v>WMAT</v>
      </c>
      <c r="H97" t="str">
        <f ca="1"/>
        <v xml:space="preserve"> ETP</v>
      </c>
      <c r="I97" t="str">
        <f ca="1"/>
        <v>Vikram</v>
      </c>
      <c r="J97" t="str">
        <f ca="1"/>
        <v xml:space="preserve">Mechanical seal </v>
      </c>
      <c r="K97">
        <f ca="1"/>
        <v>0</v>
      </c>
      <c r="L97">
        <f ca="1"/>
        <v>0</v>
      </c>
      <c r="M97">
        <f ca="1"/>
        <v>0</v>
      </c>
    </row>
    <row r="98" spans="1:13" ht="15.5" x14ac:dyDescent="0.35">
      <c r="A98">
        <f ca="1"/>
        <v>13175294</v>
      </c>
      <c r="B98" s="134">
        <f ca="1"/>
        <v>44999</v>
      </c>
      <c r="C98" t="str">
        <f ca="1"/>
        <v>loading point weight scale not working-1</v>
      </c>
      <c r="D98" t="str">
        <f ca="1"/>
        <v>KAN-23A-004A</v>
      </c>
      <c r="E98" t="str">
        <f ca="1"/>
        <v>INS</v>
      </c>
      <c r="F98" t="str">
        <f ca="1"/>
        <v>CRJADEJ</v>
      </c>
      <c r="G98" t="str">
        <f ca="1"/>
        <v>WMAT</v>
      </c>
      <c r="H98" t="str">
        <f ca="1"/>
        <v>WAREHOUSE</v>
      </c>
      <c r="I98" t="str">
        <f ca="1"/>
        <v>Manish</v>
      </c>
      <c r="J98" t="str">
        <f ca="1"/>
        <v xml:space="preserve">Load cell need to replace </v>
      </c>
      <c r="K98">
        <f ca="1"/>
        <v>0</v>
      </c>
      <c r="L98">
        <f ca="1"/>
        <v>0</v>
      </c>
      <c r="M98">
        <f ca="1"/>
        <v>0</v>
      </c>
    </row>
    <row r="99" spans="1:13" ht="15.5" x14ac:dyDescent="0.35">
      <c r="A99">
        <f ca="1"/>
        <v>13175304</v>
      </c>
      <c r="B99" s="134">
        <f ca="1"/>
        <v>44999</v>
      </c>
      <c r="C99" t="str">
        <f ca="1"/>
        <v>CPDM-pump oil seal leakage New RO CIP pu</v>
      </c>
      <c r="D99" t="str">
        <f ca="1"/>
        <v>KAN-70A-101A-152-NEW RO PUMPS</v>
      </c>
      <c r="E99" t="str">
        <f ca="1"/>
        <v>MEC</v>
      </c>
      <c r="F99" t="str">
        <f ca="1"/>
        <v>URAMSIN</v>
      </c>
      <c r="G99" t="str">
        <f ca="1"/>
        <v>WMAT</v>
      </c>
      <c r="H99" t="str">
        <f ca="1"/>
        <v xml:space="preserve"> ETP</v>
      </c>
      <c r="I99" t="e">
        <f ca="1"/>
        <v>#N/A</v>
      </c>
      <c r="J99" t="str">
        <f ca="1"/>
        <v xml:space="preserve">Oil seal lekage ,Oil seal </v>
      </c>
      <c r="K99">
        <f ca="1"/>
        <v>0</v>
      </c>
      <c r="L99">
        <f ca="1"/>
        <v>0</v>
      </c>
      <c r="M99">
        <f ca="1"/>
        <v>0</v>
      </c>
    </row>
    <row r="100" spans="1:13" ht="15.5" x14ac:dyDescent="0.35">
      <c r="A100">
        <f ca="1"/>
        <v>13175305</v>
      </c>
      <c r="B100" s="134">
        <f ca="1"/>
        <v>44999</v>
      </c>
      <c r="C100" t="str">
        <f ca="1"/>
        <v>CPDM-New RO high presure pump  seal leak</v>
      </c>
      <c r="D100" t="str">
        <f ca="1"/>
        <v>KAN-70A-101A-152-NEW RO PUMPS</v>
      </c>
      <c r="E100" t="str">
        <f ca="1"/>
        <v>MEC</v>
      </c>
      <c r="F100" t="str">
        <f ca="1"/>
        <v>URAMSIN</v>
      </c>
      <c r="G100" t="str">
        <f ca="1"/>
        <v>WMAT</v>
      </c>
      <c r="H100" t="str">
        <f ca="1"/>
        <v xml:space="preserve"> ETP</v>
      </c>
      <c r="I100" t="e">
        <f ca="1"/>
        <v>#N/A</v>
      </c>
      <c r="J100">
        <f ca="1"/>
        <v>0</v>
      </c>
      <c r="K100">
        <f ca="1"/>
        <v>0</v>
      </c>
      <c r="L100">
        <f ca="1"/>
        <v>0</v>
      </c>
      <c r="M100">
        <f ca="1"/>
        <v>0</v>
      </c>
    </row>
    <row r="101" spans="1:13" ht="15.5" x14ac:dyDescent="0.35">
      <c r="A101">
        <f ca="1"/>
        <v>13175306</v>
      </c>
      <c r="B101" s="134">
        <f ca="1"/>
        <v>44999</v>
      </c>
      <c r="C101" t="str">
        <f ca="1"/>
        <v>CPDM-NEW RO high presure 30-P-210 seal l</v>
      </c>
      <c r="D101" t="str">
        <f ca="1"/>
        <v>KAN-70A-101A-152-NEW RO PUMPS</v>
      </c>
      <c r="E101" t="str">
        <f ca="1"/>
        <v>MEC</v>
      </c>
      <c r="F101" t="str">
        <f ca="1"/>
        <v>URAMSIN</v>
      </c>
      <c r="G101" t="str">
        <f ca="1"/>
        <v>WMAT</v>
      </c>
      <c r="H101" t="str">
        <f ca="1"/>
        <v xml:space="preserve"> ETP</v>
      </c>
      <c r="I101" t="str">
        <f ca="1"/>
        <v>Debabrata</v>
      </c>
      <c r="J101" t="str">
        <f ca="1"/>
        <v xml:space="preserve">Motor Under rated 
100-Spider changed </v>
      </c>
      <c r="K101">
        <f ca="1"/>
        <v>0</v>
      </c>
      <c r="L101">
        <f ca="1"/>
        <v>0</v>
      </c>
      <c r="M101">
        <f ca="1"/>
        <v>0</v>
      </c>
    </row>
    <row r="102" spans="1:13" ht="15.5" x14ac:dyDescent="0.35">
      <c r="A102">
        <f ca="1"/>
        <v>13175307</v>
      </c>
      <c r="B102" s="134">
        <f ca="1"/>
        <v>44999</v>
      </c>
      <c r="C102" t="str">
        <f ca="1"/>
        <v>CPDM-Pump gland pusher plate broken RO p</v>
      </c>
      <c r="D102" t="str">
        <f ca="1"/>
        <v>KAN-70A-101A-152-RO PUMPS</v>
      </c>
      <c r="E102" t="str">
        <f ca="1"/>
        <v>MEC</v>
      </c>
      <c r="F102" t="str">
        <f ca="1"/>
        <v>URAMSIN</v>
      </c>
      <c r="G102" t="str">
        <f ca="1"/>
        <v>WMAT</v>
      </c>
      <c r="H102" t="str">
        <f ca="1"/>
        <v xml:space="preserve"> ETP</v>
      </c>
      <c r="I102" t="str">
        <f ca="1"/>
        <v>Bhim Rao</v>
      </c>
      <c r="J102">
        <f ca="1"/>
        <v>0</v>
      </c>
      <c r="K102">
        <f ca="1"/>
        <v>0</v>
      </c>
      <c r="L102">
        <f ca="1"/>
        <v>0</v>
      </c>
      <c r="M102">
        <f ca="1"/>
        <v>0</v>
      </c>
    </row>
    <row r="103" spans="1:13" ht="15.5" x14ac:dyDescent="0.35">
      <c r="A103">
        <f ca="1"/>
        <v>13175997</v>
      </c>
      <c r="B103" s="134">
        <f ca="1"/>
        <v>45000</v>
      </c>
      <c r="C103" t="str">
        <f ca="1"/>
        <v>CPDM-pump tube leakage Permate Caustic d</v>
      </c>
      <c r="D103" t="str">
        <f ca="1"/>
        <v>KAN-70A-101A-152-RO PUMPS</v>
      </c>
      <c r="E103" t="str">
        <f ca="1"/>
        <v>MEC</v>
      </c>
      <c r="F103" t="str">
        <f ca="1"/>
        <v>URAMSIN</v>
      </c>
      <c r="G103" t="str">
        <f ca="1"/>
        <v>WMAT</v>
      </c>
      <c r="H103" t="str">
        <f ca="1"/>
        <v xml:space="preserve"> ETP</v>
      </c>
      <c r="I103" t="str">
        <f ca="1"/>
        <v>Jignesh</v>
      </c>
      <c r="J103" t="str">
        <f ca="1"/>
        <v xml:space="preserve">8mm chemical PU tube </v>
      </c>
      <c r="K103">
        <f ca="1"/>
        <v>0</v>
      </c>
      <c r="L103">
        <f ca="1"/>
        <v>0</v>
      </c>
      <c r="M103">
        <f ca="1"/>
        <v>0</v>
      </c>
    </row>
    <row r="104" spans="1:13" ht="15.5" x14ac:dyDescent="0.35">
      <c r="A104">
        <f ca="1"/>
        <v>13157103</v>
      </c>
      <c r="B104" s="134">
        <f ca="1"/>
        <v>44970</v>
      </c>
      <c r="C104" t="str">
        <f ca="1"/>
        <v>Frac filter press top slidecover not wor</v>
      </c>
      <c r="D104" t="str">
        <f ca="1"/>
        <v>KAN-20A-167A-097-ANDRITZ</v>
      </c>
      <c r="E104" t="str">
        <f ca="1"/>
        <v>INS</v>
      </c>
      <c r="F104" t="str">
        <f ca="1"/>
        <v>USPIDAT</v>
      </c>
      <c r="G104" t="str">
        <f ca="1"/>
        <v>WMAT</v>
      </c>
      <c r="H104" t="str">
        <f ca="1"/>
        <v>REFINERY-REFINERY FRACTIONATION PLANT (RPO) 600 TPD</v>
      </c>
      <c r="I104" t="str">
        <f ca="1"/>
        <v xml:space="preserve">Rudra </v>
      </c>
      <c r="J104" t="str">
        <f ca="1"/>
        <v xml:space="preserve">Need to open material code and then order SC </v>
      </c>
      <c r="K104">
        <f ca="1"/>
        <v>0</v>
      </c>
      <c r="L104">
        <f ca="1"/>
        <v>0</v>
      </c>
      <c r="M104">
        <f ca="1"/>
        <v>0</v>
      </c>
    </row>
    <row r="105" spans="1:13" ht="15.5" x14ac:dyDescent="0.35">
      <c r="A105">
        <f ca="1"/>
        <v>13178834</v>
      </c>
      <c r="B105" s="134">
        <f ca="1"/>
        <v>45005</v>
      </c>
      <c r="C105" t="str">
        <f ca="1"/>
        <v>CPM - Samarpan L4 m/c 5 - Cam Jammed and</v>
      </c>
      <c r="D105" t="str">
        <f ca="1"/>
        <v>KAN-23A</v>
      </c>
      <c r="E105" t="str">
        <f ca="1"/>
        <v>MEC</v>
      </c>
      <c r="F105" t="str">
        <f ca="1"/>
        <v>URAMSIN</v>
      </c>
      <c r="G105" t="str">
        <f ca="1"/>
        <v>WMAT</v>
      </c>
      <c r="H105" t="str">
        <f ca="1"/>
        <v>PACKING</v>
      </c>
      <c r="I105" t="e">
        <f ca="1"/>
        <v>#N/A</v>
      </c>
      <c r="J105" t="str">
        <f ca="1"/>
        <v xml:space="preserve">CAM and conection rod </v>
      </c>
      <c r="K105">
        <f ca="1"/>
        <v>0</v>
      </c>
      <c r="L105">
        <f ca="1"/>
        <v>0</v>
      </c>
      <c r="M105">
        <f ca="1"/>
        <v>0</v>
      </c>
    </row>
    <row r="106" spans="1:13" ht="15.5" x14ac:dyDescent="0.35">
      <c r="A106">
        <f ca="1"/>
        <v>13178836</v>
      </c>
      <c r="B106" s="134">
        <f ca="1"/>
        <v>45005</v>
      </c>
      <c r="C106" t="str">
        <f ca="1"/>
        <v>CPdM - Domino printer Moulding 5B not working continously</v>
      </c>
      <c r="D106" t="str">
        <f ca="1"/>
        <v>KAN-23A-133A-168-5_2_B</v>
      </c>
      <c r="E106" t="str">
        <f ca="1"/>
        <v>INS</v>
      </c>
      <c r="F106" t="str">
        <f ca="1"/>
        <v>URAMSIN</v>
      </c>
      <c r="G106" t="str">
        <f ca="1"/>
        <v>WMAT</v>
      </c>
      <c r="H106" t="str">
        <f ca="1"/>
        <v>PACKING-MOULDING PLANT</v>
      </c>
      <c r="I106" t="e">
        <f ca="1"/>
        <v>#N/A</v>
      </c>
      <c r="J106" t="str">
        <f ca="1"/>
        <v xml:space="preserve">PO created </v>
      </c>
      <c r="K106">
        <f ca="1"/>
        <v>0</v>
      </c>
      <c r="L106">
        <f ca="1"/>
        <v>0</v>
      </c>
      <c r="M106">
        <f ca="1"/>
        <v>0</v>
      </c>
    </row>
    <row r="107" spans="1:13" ht="15.5" x14ac:dyDescent="0.35">
      <c r="A107">
        <f ca="1"/>
        <v>13180109</v>
      </c>
      <c r="B107" s="134">
        <f ca="1"/>
        <v>45007</v>
      </c>
      <c r="C107" t="str">
        <f ca="1"/>
        <v>Dryer A not working</v>
      </c>
      <c r="D107" t="str">
        <f ca="1"/>
        <v>KAN-23A-086A-080-5401A</v>
      </c>
      <c r="E107" t="str">
        <f ca="1"/>
        <v>MEC</v>
      </c>
      <c r="F107" t="str">
        <f ca="1"/>
        <v>UPBHARG</v>
      </c>
      <c r="G107" t="str">
        <f ca="1"/>
        <v>WMAT</v>
      </c>
      <c r="H107">
        <f ca="1"/>
        <v>0</v>
      </c>
      <c r="I107" t="e">
        <f ca="1"/>
        <v>#N/A</v>
      </c>
      <c r="J107" t="str">
        <f ca="1"/>
        <v xml:space="preserve">Service need to require ,next update on 26 mar , gas leakage </v>
      </c>
      <c r="K107">
        <f ca="1"/>
        <v>0</v>
      </c>
      <c r="L107">
        <f ca="1"/>
        <v>0</v>
      </c>
      <c r="M107">
        <f ca="1"/>
        <v>0</v>
      </c>
    </row>
    <row r="108" spans="1:13" ht="15.5" x14ac:dyDescent="0.35">
      <c r="A108">
        <f ca="1"/>
        <v>13180111</v>
      </c>
      <c r="B108" s="134">
        <f ca="1"/>
        <v>45007</v>
      </c>
      <c r="C108" t="str">
        <f ca="1"/>
        <v>Frick ammonia room exust fan not work</v>
      </c>
      <c r="D108" t="str">
        <f ca="1"/>
        <v>KAN-23A-070A</v>
      </c>
      <c r="E108" t="str">
        <f ca="1"/>
        <v>ELE</v>
      </c>
      <c r="F108" t="str">
        <f ca="1"/>
        <v>UPBHARG</v>
      </c>
      <c r="G108" t="str">
        <f ca="1"/>
        <v>WMAT</v>
      </c>
      <c r="H108" t="str">
        <f ca="1"/>
        <v>PACKING</v>
      </c>
      <c r="I108" t="str">
        <f ca="1"/>
        <v>Ronak</v>
      </c>
      <c r="J108">
        <f ca="1"/>
        <v>0</v>
      </c>
      <c r="K108">
        <f ca="1"/>
        <v>0</v>
      </c>
      <c r="L108">
        <f ca="1"/>
        <v>0</v>
      </c>
      <c r="M108">
        <f ca="1"/>
        <v>0</v>
      </c>
    </row>
    <row r="109" spans="1:13" ht="15.5" x14ac:dyDescent="0.35">
      <c r="A109">
        <f ca="1"/>
        <v>13179953</v>
      </c>
      <c r="B109" s="134">
        <f ca="1"/>
        <v>45007</v>
      </c>
      <c r="C109" t="str">
        <f ca="1"/>
        <v>fg loading point fan not working</v>
      </c>
      <c r="D109" t="str">
        <f ca="1"/>
        <v>KAN-23A-004A</v>
      </c>
      <c r="E109" t="str">
        <f ca="1"/>
        <v>ELE</v>
      </c>
      <c r="F109" t="str">
        <f ca="1"/>
        <v>UCGONDA</v>
      </c>
      <c r="G109" t="str">
        <f ca="1"/>
        <v>WMAT</v>
      </c>
      <c r="H109" t="str">
        <f ca="1"/>
        <v>WAREHOUSE</v>
      </c>
      <c r="I109" t="e">
        <f ca="1"/>
        <v>#N/A</v>
      </c>
      <c r="J109" t="str">
        <f ca="1"/>
        <v xml:space="preserve">Fan move in substation </v>
      </c>
      <c r="K109">
        <f ca="1"/>
        <v>0</v>
      </c>
      <c r="L109">
        <f ca="1"/>
        <v>0</v>
      </c>
      <c r="M109">
        <f ca="1"/>
        <v>0</v>
      </c>
    </row>
    <row r="110" spans="1:13" ht="15.5" x14ac:dyDescent="0.35">
      <c r="A110">
        <f ca="1"/>
        <v>13182372</v>
      </c>
      <c r="B110" s="134">
        <f ca="1"/>
        <v>45010</v>
      </c>
      <c r="C110" t="str">
        <f ca="1"/>
        <v>CPM - Line No 6 Strapping m/c heater tb</v>
      </c>
      <c r="D110" t="str">
        <f ca="1"/>
        <v>KAN-23A-038A-191</v>
      </c>
      <c r="E110" t="str">
        <f ca="1"/>
        <v>ELE</v>
      </c>
      <c r="F110" t="str">
        <f ca="1"/>
        <v>CSPANDE</v>
      </c>
      <c r="G110" t="str">
        <f ca="1"/>
        <v>WMAT</v>
      </c>
      <c r="H110" t="str">
        <f ca="1"/>
        <v>PACKING</v>
      </c>
      <c r="I110" t="str">
        <f ca="1"/>
        <v>service engineer</v>
      </c>
      <c r="J110" t="str">
        <f ca="1"/>
        <v xml:space="preserve">panel send outside for repairing </v>
      </c>
      <c r="K110">
        <f ca="1"/>
        <v>0</v>
      </c>
      <c r="L110">
        <f ca="1"/>
        <v>0</v>
      </c>
      <c r="M110">
        <f ca="1"/>
        <v>0</v>
      </c>
    </row>
    <row r="111" spans="1:13" ht="15.5" x14ac:dyDescent="0.35">
      <c r="A111">
        <f ca="1"/>
        <v>13184159</v>
      </c>
      <c r="B111" s="134">
        <f ca="1"/>
        <v>45013</v>
      </c>
      <c r="C111" t="str">
        <f ca="1"/>
        <v>ZLD Junction box Door damaged(first floor)</v>
      </c>
      <c r="D111" t="str">
        <f ca="1"/>
        <v>KAN-70A-101A-140</v>
      </c>
      <c r="E111" t="str">
        <f ca="1"/>
        <v>MEC</v>
      </c>
      <c r="F111" t="str">
        <f ca="1"/>
        <v>UKKOTHA</v>
      </c>
      <c r="G111" t="str">
        <f ca="1"/>
        <v>WMAT</v>
      </c>
      <c r="H111" t="str">
        <f ca="1"/>
        <v xml:space="preserve"> ETP</v>
      </c>
      <c r="I111" t="str">
        <f ca="1"/>
        <v>Shakal dev</v>
      </c>
      <c r="J111" t="str">
        <f ca="1"/>
        <v xml:space="preserve">Pending because some material missing need to verify actual issue </v>
      </c>
      <c r="K111">
        <f ca="1"/>
        <v>0</v>
      </c>
      <c r="L111">
        <f ca="1"/>
        <v>0</v>
      </c>
      <c r="M111">
        <f ca="1"/>
        <v>0</v>
      </c>
    </row>
    <row r="112" spans="1:13" ht="15.5" x14ac:dyDescent="0.35">
      <c r="A112">
        <f ca="1"/>
        <v>13171346</v>
      </c>
      <c r="B112" s="134">
        <f ca="1"/>
        <v>44993</v>
      </c>
      <c r="C112" t="str">
        <f ca="1"/>
        <v>CPdM - P/2 MGF Feed Pump Seal Leakage</v>
      </c>
      <c r="D112" t="str">
        <f ca="1"/>
        <v>KAN-70A-098A</v>
      </c>
      <c r="E112" t="str">
        <f ca="1"/>
        <v>MEC</v>
      </c>
      <c r="F112" t="str">
        <f ca="1"/>
        <v>URAMSIN</v>
      </c>
      <c r="G112" t="str">
        <f ca="1"/>
        <v>WMAT</v>
      </c>
      <c r="H112" t="str">
        <f ca="1"/>
        <v>BOILER-WATER TREATMENT PLANT WTP</v>
      </c>
      <c r="I112" t="str">
        <f ca="1"/>
        <v xml:space="preserve">Ram Shankar </v>
      </c>
      <c r="J112" t="str">
        <f ca="1"/>
        <v xml:space="preserve">Gland  and sleeve </v>
      </c>
      <c r="K112">
        <f ca="1"/>
        <v>0</v>
      </c>
      <c r="L112">
        <f ca="1"/>
        <v>0</v>
      </c>
      <c r="M112">
        <f ca="1"/>
        <v>0</v>
      </c>
    </row>
    <row r="113" spans="1:13" ht="15.5" x14ac:dyDescent="0.35">
      <c r="A113">
        <f ca="1"/>
        <v>13171347</v>
      </c>
      <c r="B113" s="134">
        <f ca="1"/>
        <v>44993</v>
      </c>
      <c r="C113" t="str">
        <f ca="1"/>
        <v>CPdM - P/9 Softener MGF Pump Seal Leakag</v>
      </c>
      <c r="D113" t="str">
        <f ca="1"/>
        <v>KAN-70A-098A</v>
      </c>
      <c r="E113" t="str">
        <f ca="1"/>
        <v>MEC</v>
      </c>
      <c r="F113" t="str">
        <f ca="1"/>
        <v>URAMSIN</v>
      </c>
      <c r="G113" t="str">
        <f ca="1"/>
        <v>WMAT</v>
      </c>
      <c r="H113" t="str">
        <f ca="1"/>
        <v>BOILER-WATER TREATMENT PLANT WTP</v>
      </c>
      <c r="I113" t="str">
        <f ca="1"/>
        <v xml:space="preserve">Ram Shankar </v>
      </c>
      <c r="J113" t="str">
        <f ca="1"/>
        <v xml:space="preserve">Gland and sleeve </v>
      </c>
      <c r="K113">
        <f ca="1"/>
        <v>0</v>
      </c>
      <c r="L113">
        <f ca="1"/>
        <v>0</v>
      </c>
      <c r="M113">
        <f ca="1"/>
        <v>0</v>
      </c>
    </row>
    <row r="114" spans="1:13" ht="15.5" x14ac:dyDescent="0.35">
      <c r="A114">
        <f ca="1"/>
        <v>13172092</v>
      </c>
      <c r="B114" s="134">
        <f ca="1"/>
        <v>44994</v>
      </c>
      <c r="C114" t="str">
        <f ca="1"/>
        <v>CPDM-MS fatty Pump haing lub oil leakage</v>
      </c>
      <c r="D114" t="str">
        <f ca="1"/>
        <v>KAN-20A-031C</v>
      </c>
      <c r="E114" t="str">
        <f ca="1"/>
        <v>MEC</v>
      </c>
      <c r="F114" t="str">
        <f ca="1"/>
        <v>URAMSIN</v>
      </c>
      <c r="G114" t="str">
        <f ca="1"/>
        <v>WMAT</v>
      </c>
      <c r="H114" t="str">
        <f ca="1"/>
        <v>REFINERY-MULTISTOCK DEO REFINERY 200 TPD</v>
      </c>
      <c r="I114" t="str">
        <f ca="1"/>
        <v xml:space="preserve">Manoj kumar </v>
      </c>
      <c r="J114" t="str">
        <f ca="1"/>
        <v xml:space="preserve">Pump interchged fronm New CIE , need to repair old one </v>
      </c>
      <c r="K114">
        <f ca="1"/>
        <v>0</v>
      </c>
      <c r="L114">
        <f ca="1"/>
        <v>0</v>
      </c>
      <c r="M114">
        <f ca="1"/>
        <v>0</v>
      </c>
    </row>
    <row r="115" spans="1:13" ht="15.5" x14ac:dyDescent="0.35">
      <c r="A115">
        <f ca="1"/>
        <v>13186621</v>
      </c>
      <c r="B115" s="134">
        <f ca="1"/>
        <v>45017</v>
      </c>
      <c r="C115" t="str">
        <f ca="1"/>
        <v>Bank zone ash handling dom seal leakage</v>
      </c>
      <c r="D115" t="str">
        <f ca="1"/>
        <v>KAN-70A-088A-009-BANK ZONE</v>
      </c>
      <c r="E115" t="str">
        <f ca="1"/>
        <v>MEC</v>
      </c>
      <c r="F115" t="str">
        <f ca="1"/>
        <v>UANSING</v>
      </c>
      <c r="G115" t="str">
        <f ca="1"/>
        <v>WMAT</v>
      </c>
      <c r="H115" t="str">
        <f ca="1"/>
        <v>BOILER</v>
      </c>
      <c r="I115" t="str">
        <f ca="1"/>
        <v xml:space="preserve">Anurag  Singh </v>
      </c>
      <c r="J115" t="str">
        <f ca="1"/>
        <v xml:space="preserve">New assembly require </v>
      </c>
      <c r="K115">
        <f ca="1"/>
        <v>0</v>
      </c>
      <c r="L115">
        <f ca="1"/>
        <v>0</v>
      </c>
      <c r="M115">
        <f ca="1"/>
        <v>0</v>
      </c>
    </row>
    <row r="116" spans="1:13" ht="15.5" x14ac:dyDescent="0.35">
      <c r="A116">
        <f ca="1"/>
        <v>13189134</v>
      </c>
      <c r="B116" s="134">
        <f ca="1"/>
        <v>45021</v>
      </c>
      <c r="C116" t="str">
        <f ca="1"/>
        <v>msref plf Side air Rgulater leakage</v>
      </c>
      <c r="D116" t="str">
        <f ca="1"/>
        <v>KAN-20A-031C</v>
      </c>
      <c r="E116" t="str">
        <f ca="1"/>
        <v>INS</v>
      </c>
      <c r="F116" t="str">
        <f ca="1"/>
        <v>UYOPATE</v>
      </c>
      <c r="G116" t="str">
        <f ca="1"/>
        <v>WMAT</v>
      </c>
      <c r="H116" t="str">
        <f ca="1"/>
        <v>REFINERY-MULTISTOCK DEO REFINERY 200 TPD</v>
      </c>
      <c r="I116" t="str">
        <f ca="1"/>
        <v xml:space="preserve">Rudra Mishra </v>
      </c>
      <c r="J116" t="str">
        <f ca="1"/>
        <v xml:space="preserve">MATERIAL NOT available,Air Regulator </v>
      </c>
      <c r="K116">
        <f ca="1"/>
        <v>0</v>
      </c>
      <c r="L116">
        <f ca="1"/>
        <v>0</v>
      </c>
      <c r="M116">
        <f ca="1"/>
        <v>0</v>
      </c>
    </row>
    <row r="117" spans="1:13" ht="15.5" x14ac:dyDescent="0.35">
      <c r="A117">
        <f ca="1"/>
        <v>13190510</v>
      </c>
      <c r="B117" s="134">
        <f ca="1"/>
        <v>45023</v>
      </c>
      <c r="C117" t="str">
        <f ca="1"/>
        <v>Aeration -1 blower no.1  belt broken</v>
      </c>
      <c r="D117" t="str">
        <f ca="1"/>
        <v>KAN-70A-101A-019-BL1</v>
      </c>
      <c r="E117" t="str">
        <f ca="1"/>
        <v>MEC</v>
      </c>
      <c r="F117" t="str">
        <f ca="1"/>
        <v>UKKOTHA</v>
      </c>
      <c r="G117" t="str">
        <f ca="1"/>
        <v>WMAT</v>
      </c>
      <c r="H117" t="str">
        <f ca="1"/>
        <v xml:space="preserve"> ETP</v>
      </c>
      <c r="I117" t="str">
        <f ca="1"/>
        <v xml:space="preserve">Ram Shankar </v>
      </c>
      <c r="J117" t="str">
        <f ca="1"/>
        <v xml:space="preserve">Belt ,SC pending </v>
      </c>
      <c r="K117">
        <f ca="1"/>
        <v>0</v>
      </c>
      <c r="L117">
        <f ca="1"/>
        <v>0</v>
      </c>
      <c r="M117">
        <f ca="1"/>
        <v>0</v>
      </c>
    </row>
    <row r="118" spans="1:13" ht="15.5" x14ac:dyDescent="0.35">
      <c r="A118">
        <f ca="1"/>
        <v>13190685</v>
      </c>
      <c r="B118" s="134">
        <f ca="1"/>
        <v>45024</v>
      </c>
      <c r="C118" t="str">
        <f ca="1"/>
        <v>2" SS fatty vale leakage-HOT FATTY PHE AT OPERATING FLOOR</v>
      </c>
      <c r="D118" t="str">
        <f ca="1"/>
        <v>KAN-20A-031A-152-27P03_1</v>
      </c>
      <c r="E118" t="str">
        <f ca="1"/>
        <v>MEC</v>
      </c>
      <c r="F118" t="str">
        <f ca="1"/>
        <v>UNPSING</v>
      </c>
      <c r="G118" t="str">
        <f ca="1"/>
        <v>WMAT</v>
      </c>
      <c r="H118" t="str">
        <f ca="1"/>
        <v>REFINERY-DEODERIZATION PHYSICAL REFINERY 800 TPD</v>
      </c>
      <c r="I118" t="e">
        <f ca="1"/>
        <v>#N/A</v>
      </c>
      <c r="J118">
        <f ca="1"/>
        <v>0</v>
      </c>
      <c r="K118">
        <f ca="1"/>
        <v>0</v>
      </c>
      <c r="L118">
        <f ca="1"/>
        <v>0</v>
      </c>
      <c r="M118">
        <f ca="1"/>
        <v>0</v>
      </c>
    </row>
    <row r="119" spans="1:13" ht="15.5" x14ac:dyDescent="0.35">
      <c r="A119">
        <f ca="1"/>
        <v>13191415</v>
      </c>
      <c r="B119" s="134">
        <f ca="1"/>
        <v>45026</v>
      </c>
      <c r="C119" t="str">
        <f ca="1"/>
        <v>CPM-Moulding water chiller controller is</v>
      </c>
      <c r="D119" t="str">
        <f ca="1"/>
        <v>KAN-23A-086A-049</v>
      </c>
      <c r="E119" t="str">
        <f ca="1"/>
        <v>MEC</v>
      </c>
      <c r="F119" t="str">
        <f ca="1"/>
        <v>CSPANDE</v>
      </c>
      <c r="G119" t="str">
        <f ca="1"/>
        <v>WMAT</v>
      </c>
      <c r="H119" t="str">
        <f ca="1"/>
        <v>PACKING</v>
      </c>
      <c r="I119" t="str">
        <f ca="1"/>
        <v xml:space="preserve">Rudra Mishra </v>
      </c>
      <c r="J119" t="str">
        <f ca="1"/>
        <v>SC created ,(Acessaries of controller )</v>
      </c>
      <c r="K119">
        <f ca="1"/>
        <v>0</v>
      </c>
      <c r="L119">
        <f ca="1"/>
        <v>0</v>
      </c>
      <c r="M119">
        <f ca="1"/>
        <v>0</v>
      </c>
    </row>
    <row r="120" spans="1:13" ht="15.5" x14ac:dyDescent="0.35">
      <c r="A120">
        <f ca="1"/>
        <v>13191418</v>
      </c>
      <c r="B120" s="134">
        <f ca="1"/>
        <v>45026</v>
      </c>
      <c r="C120" t="str">
        <f ca="1"/>
        <v>CPM-Stabilizer for samapahan 7 display i</v>
      </c>
      <c r="D120" t="str">
        <f ca="1"/>
        <v>KAN-23A</v>
      </c>
      <c r="E120" t="str">
        <f ca="1"/>
        <v>ELE</v>
      </c>
      <c r="F120" t="str">
        <f ca="1"/>
        <v>CSPANDE</v>
      </c>
      <c r="G120" t="str">
        <f ca="1"/>
        <v>WMAT</v>
      </c>
      <c r="H120" t="str">
        <f ca="1"/>
        <v>PACKING</v>
      </c>
      <c r="I120" t="str">
        <f ca="1"/>
        <v xml:space="preserve">Harshad patel </v>
      </c>
      <c r="J120" t="str">
        <f ca="1"/>
        <v xml:space="preserve">Display need to change ,Service Engineering </v>
      </c>
      <c r="K120">
        <f ca="1"/>
        <v>0</v>
      </c>
      <c r="L120">
        <f ca="1"/>
        <v>0</v>
      </c>
      <c r="M120">
        <f ca="1"/>
        <v>0</v>
      </c>
    </row>
    <row r="121" spans="1:13" ht="15.5" x14ac:dyDescent="0.35">
      <c r="A121">
        <f ca="1"/>
        <v>13191928</v>
      </c>
      <c r="B121" s="134">
        <f ca="1"/>
        <v>45027</v>
      </c>
      <c r="C121" t="str">
        <f ca="1"/>
        <v xml:space="preserve">ETP water cooler  is not work- compressor not working </v>
      </c>
      <c r="D121" t="str">
        <f ca="1"/>
        <v>KAN-70A-101A</v>
      </c>
      <c r="E121" t="str">
        <f ca="1"/>
        <v>ELE</v>
      </c>
      <c r="F121" t="str">
        <f ca="1"/>
        <v>UKKOTHA</v>
      </c>
      <c r="G121" t="str">
        <f ca="1"/>
        <v>WMAT</v>
      </c>
      <c r="H121" t="str">
        <f ca="1"/>
        <v xml:space="preserve"> ETP</v>
      </c>
      <c r="I121" t="str">
        <f ca="1"/>
        <v xml:space="preserve">Harshad patel </v>
      </c>
      <c r="J121" t="str">
        <f ca="1"/>
        <v xml:space="preserve">Compressor unit </v>
      </c>
      <c r="K121">
        <f ca="1"/>
        <v>0</v>
      </c>
      <c r="L121">
        <f ca="1"/>
        <v>0</v>
      </c>
      <c r="M121">
        <f ca="1"/>
        <v>0</v>
      </c>
    </row>
    <row r="122" spans="1:13" ht="15.5" x14ac:dyDescent="0.35">
      <c r="A122">
        <f ca="1"/>
        <v>13192831</v>
      </c>
      <c r="B122" s="134">
        <f ca="1"/>
        <v>45028</v>
      </c>
      <c r="C122" t="str">
        <f ca="1"/>
        <v>New Bak Ammonia Compressor Belt Broken t</v>
      </c>
      <c r="D122" t="str">
        <f ca="1"/>
        <v>KAN-21B-070A</v>
      </c>
      <c r="E122" t="str">
        <f ca="1"/>
        <v>MEC</v>
      </c>
      <c r="F122" t="str">
        <f ca="1"/>
        <v>UVKATIY</v>
      </c>
      <c r="G122" t="str">
        <f ca="1"/>
        <v>WMAT</v>
      </c>
      <c r="H122" t="str">
        <f ca="1"/>
        <v>BAKERY 96 TON</v>
      </c>
      <c r="I122" t="str">
        <f ca="1"/>
        <v xml:space="preserve">RAM shankar </v>
      </c>
      <c r="J122" t="str">
        <f ca="1"/>
        <v xml:space="preserve">New belt </v>
      </c>
      <c r="K122">
        <f ca="1"/>
        <v>0</v>
      </c>
      <c r="L122">
        <f ca="1"/>
        <v>0</v>
      </c>
      <c r="M122">
        <f ca="1"/>
        <v>0</v>
      </c>
    </row>
    <row r="123" spans="1:13" ht="15.5" x14ac:dyDescent="0.35">
      <c r="A123">
        <f ca="1"/>
        <v>13193499</v>
      </c>
      <c r="B123" s="134">
        <f ca="1"/>
        <v>45029</v>
      </c>
      <c r="C123" t="str">
        <f ca="1"/>
        <v>Line 8 Filling conveyor link damage b/d</v>
      </c>
      <c r="D123" t="str">
        <f ca="1"/>
        <v>KAN-23A-038A-096-L8_MC1_B</v>
      </c>
      <c r="E123" t="str">
        <f ca="1"/>
        <v>MEC</v>
      </c>
      <c r="F123" t="str">
        <f ca="1"/>
        <v>UVKUMAR</v>
      </c>
      <c r="G123" t="str">
        <f ca="1"/>
        <v>WMAT</v>
      </c>
      <c r="H123" t="str">
        <f ca="1"/>
        <v>PACKING</v>
      </c>
      <c r="I123" t="str">
        <f ca="1"/>
        <v xml:space="preserve">RAM shankar </v>
      </c>
      <c r="J123" t="str">
        <f ca="1"/>
        <v xml:space="preserve">SC need to raised </v>
      </c>
      <c r="K123">
        <f ca="1"/>
        <v>0</v>
      </c>
      <c r="L123">
        <f ca="1"/>
        <v>0</v>
      </c>
      <c r="M123">
        <f ca="1"/>
        <v>0</v>
      </c>
    </row>
    <row r="124" spans="1:13" ht="15.5" x14ac:dyDescent="0.35">
      <c r="A124" t="str">
        <f ca="1"/>
        <v>13195150</v>
      </c>
      <c r="B124" s="134">
        <f ca="1"/>
        <v>45033</v>
      </c>
      <c r="C124" t="str">
        <f ca="1"/>
        <v>Reworking area Fan relocation</v>
      </c>
      <c r="D124" t="str">
        <f ca="1"/>
        <v>KAN-23A</v>
      </c>
      <c r="E124" t="str">
        <f ca="1"/>
        <v>ELE</v>
      </c>
      <c r="F124" t="str">
        <f ca="1"/>
        <v>CSPANDE</v>
      </c>
      <c r="G124" t="str">
        <f ca="1"/>
        <v>WMAT</v>
      </c>
      <c r="H124" t="str">
        <f ca="1"/>
        <v>PACKING</v>
      </c>
      <c r="I124" t="str">
        <f ca="1"/>
        <v xml:space="preserve">Kishan </v>
      </c>
      <c r="J124" t="str">
        <f ca="1"/>
        <v>2 fan rest nw fan 1005385745</v>
      </c>
      <c r="K124">
        <f ca="1"/>
        <v>0</v>
      </c>
      <c r="L124">
        <f ca="1"/>
        <v>0</v>
      </c>
      <c r="M124">
        <f ca="1"/>
        <v>0</v>
      </c>
    </row>
    <row r="125" spans="1:13" ht="15.5" x14ac:dyDescent="0.35">
      <c r="A125" t="str">
        <f ca="1"/>
        <v>13197100</v>
      </c>
      <c r="B125" s="134">
        <f ca="1"/>
        <v>45034</v>
      </c>
      <c r="C125" t="str">
        <f ca="1"/>
        <v>15Aman pannel power on/off switch proble</v>
      </c>
      <c r="D125" t="str">
        <f ca="1"/>
        <v>KAN-23A-133A-168-15A</v>
      </c>
      <c r="E125" t="str">
        <f ca="1"/>
        <v>ELE</v>
      </c>
      <c r="F125" t="str">
        <f ca="1"/>
        <v>UVKUMAR</v>
      </c>
      <c r="G125" t="str">
        <f ca="1"/>
        <v>WMAT</v>
      </c>
      <c r="H125" t="str">
        <f ca="1"/>
        <v>PACKING-MOULDING PLANT</v>
      </c>
      <c r="I125" t="e">
        <f ca="1"/>
        <v>#N/A</v>
      </c>
      <c r="J125" t="str">
        <f ca="1"/>
        <v>Receptical and JB</v>
      </c>
      <c r="K125">
        <f ca="1"/>
        <v>0</v>
      </c>
      <c r="L125">
        <f ca="1"/>
        <v>0</v>
      </c>
      <c r="M125">
        <f ca="1"/>
        <v>0</v>
      </c>
    </row>
    <row r="126" spans="1:13" ht="15.5" x14ac:dyDescent="0.35">
      <c r="B126" s="134"/>
    </row>
    <row r="127" spans="1:13" ht="15.5" x14ac:dyDescent="0.35">
      <c r="B127" s="134"/>
    </row>
    <row r="128" spans="1:13" ht="15.5" x14ac:dyDescent="0.35">
      <c r="B128" s="134"/>
    </row>
    <row r="129" spans="2:2" ht="15.5" x14ac:dyDescent="0.35">
      <c r="B129" s="134"/>
    </row>
    <row r="130" spans="2:2" ht="15.5" x14ac:dyDescent="0.35">
      <c r="B130" s="134"/>
    </row>
    <row r="131" spans="2:2" ht="15.5" x14ac:dyDescent="0.35">
      <c r="B131" s="134"/>
    </row>
    <row r="132" spans="2:2" ht="15.5" x14ac:dyDescent="0.35">
      <c r="B132" s="134"/>
    </row>
    <row r="133" spans="2:2" ht="15.5" x14ac:dyDescent="0.35">
      <c r="B133" s="134"/>
    </row>
    <row r="134" spans="2:2" ht="15.5" x14ac:dyDescent="0.35">
      <c r="B134" s="134"/>
    </row>
    <row r="135" spans="2:2" ht="15.5" x14ac:dyDescent="0.35">
      <c r="B135" s="134"/>
    </row>
    <row r="136" spans="2:2" ht="15.5" x14ac:dyDescent="0.35">
      <c r="B136" s="134"/>
    </row>
    <row r="137" spans="2:2" ht="15.5" x14ac:dyDescent="0.35">
      <c r="B137" s="134"/>
    </row>
    <row r="138" spans="2:2" ht="15.5" x14ac:dyDescent="0.35">
      <c r="B138" s="134"/>
    </row>
    <row r="139" spans="2:2" ht="15.5" x14ac:dyDescent="0.35">
      <c r="B139" s="134"/>
    </row>
    <row r="140" spans="2:2" ht="15.5" x14ac:dyDescent="0.35">
      <c r="B140" s="134"/>
    </row>
    <row r="141" spans="2:2" ht="15.5" x14ac:dyDescent="0.35">
      <c r="B141" s="134"/>
    </row>
    <row r="142" spans="2:2" ht="15.5" x14ac:dyDescent="0.35">
      <c r="B142" s="134"/>
    </row>
    <row r="143" spans="2:2" ht="15.5" x14ac:dyDescent="0.35">
      <c r="B143" s="134"/>
    </row>
  </sheetData>
  <mergeCells count="1">
    <mergeCell ref="A50:L50"/>
  </mergeCells>
  <conditionalFormatting sqref="A1">
    <cfRule type="duplicateValues" dxfId="119" priority="33"/>
  </conditionalFormatting>
  <conditionalFormatting sqref="A20">
    <cfRule type="duplicateValues" dxfId="118" priority="11"/>
  </conditionalFormatting>
  <conditionalFormatting sqref="A51">
    <cfRule type="duplicateValues" dxfId="117" priority="22"/>
  </conditionalFormatting>
  <conditionalFormatting sqref="B1:E1">
    <cfRule type="duplicateValues" dxfId="116" priority="32"/>
  </conditionalFormatting>
  <conditionalFormatting sqref="B20:E20">
    <cfRule type="duplicateValues" dxfId="115" priority="10"/>
  </conditionalFormatting>
  <conditionalFormatting sqref="B51:E51">
    <cfRule type="duplicateValues" dxfId="114" priority="21"/>
  </conditionalFormatting>
  <conditionalFormatting sqref="G1">
    <cfRule type="cellIs" dxfId="113" priority="25" operator="equal">
      <formula>"WMOC"</formula>
    </cfRule>
    <cfRule type="cellIs" dxfId="112" priority="24" operator="equal">
      <formula>"WMAT"</formula>
    </cfRule>
    <cfRule type="containsText" dxfId="111" priority="23" operator="containsText" text="COMP">
      <formula>NOT(ISERROR(SEARCH("COMP",G1)))</formula>
    </cfRule>
    <cfRule type="containsText" dxfId="110" priority="26" operator="containsText" text="CANCEL">
      <formula>NOT(ISERROR(SEARCH("CANCEL",G1)))</formula>
    </cfRule>
    <cfRule type="containsText" dxfId="109" priority="27" operator="containsText" text="INPRG">
      <formula>NOT(ISERROR(SEARCH("INPRG",G1)))</formula>
    </cfRule>
    <cfRule type="containsText" dxfId="108" priority="28" operator="containsText" text="WPSD">
      <formula>NOT(ISERROR(SEARCH("WPSD",G1)))</formula>
    </cfRule>
    <cfRule type="containsText" dxfId="107" priority="29" operator="containsText" text="INPRG">
      <formula>NOT(ISERROR(SEARCH("INPRG",G1)))</formula>
    </cfRule>
    <cfRule type="containsText" dxfId="106" priority="30" operator="containsText" text="SCHD">
      <formula>NOT(ISERROR(SEARCH("SCHD",G1)))</formula>
    </cfRule>
    <cfRule type="containsText" dxfId="105" priority="31" operator="containsText" text="COMP">
      <formula>NOT(ISERROR(SEARCH("COMP",G1)))</formula>
    </cfRule>
  </conditionalFormatting>
  <conditionalFormatting sqref="G20">
    <cfRule type="containsText" dxfId="104" priority="9" operator="containsText" text="COMP">
      <formula>NOT(ISERROR(SEARCH("COMP",G20)))</formula>
    </cfRule>
    <cfRule type="containsText" dxfId="103" priority="1" operator="containsText" text="COMP">
      <formula>NOT(ISERROR(SEARCH("COMP",G20)))</formula>
    </cfRule>
    <cfRule type="cellIs" dxfId="102" priority="2" operator="equal">
      <formula>"WMAT"</formula>
    </cfRule>
    <cfRule type="cellIs" dxfId="101" priority="3" operator="equal">
      <formula>"WMOC"</formula>
    </cfRule>
    <cfRule type="containsText" dxfId="100" priority="4" operator="containsText" text="CANCEL">
      <formula>NOT(ISERROR(SEARCH("CANCEL",G20)))</formula>
    </cfRule>
    <cfRule type="containsText" dxfId="99" priority="5" operator="containsText" text="INPRG">
      <formula>NOT(ISERROR(SEARCH("INPRG",G20)))</formula>
    </cfRule>
    <cfRule type="containsText" dxfId="98" priority="6" operator="containsText" text="WPSD">
      <formula>NOT(ISERROR(SEARCH("WPSD",G20)))</formula>
    </cfRule>
    <cfRule type="containsText" dxfId="97" priority="7" operator="containsText" text="INPRG">
      <formula>NOT(ISERROR(SEARCH("INPRG",G20)))</formula>
    </cfRule>
    <cfRule type="containsText" dxfId="96" priority="8" operator="containsText" text="SCHD">
      <formula>NOT(ISERROR(SEARCH("SCHD",G20)))</formula>
    </cfRule>
  </conditionalFormatting>
  <conditionalFormatting sqref="G51">
    <cfRule type="containsText" dxfId="95" priority="12" operator="containsText" text="COMP">
      <formula>NOT(ISERROR(SEARCH("COMP",G51)))</formula>
    </cfRule>
    <cfRule type="containsText" dxfId="94" priority="18" operator="containsText" text="INPRG">
      <formula>NOT(ISERROR(SEARCH("INPRG",G51)))</formula>
    </cfRule>
    <cfRule type="containsText" dxfId="93" priority="19" operator="containsText" text="SCHD">
      <formula>NOT(ISERROR(SEARCH("SCHD",G51)))</formula>
    </cfRule>
    <cfRule type="containsText" dxfId="92" priority="20" operator="containsText" text="COMP">
      <formula>NOT(ISERROR(SEARCH("COMP",G51)))</formula>
    </cfRule>
    <cfRule type="containsText" dxfId="91" priority="16" operator="containsText" text="INPRG">
      <formula>NOT(ISERROR(SEARCH("INPRG",G51)))</formula>
    </cfRule>
    <cfRule type="containsText" dxfId="90" priority="15" operator="containsText" text="CANCEL">
      <formula>NOT(ISERROR(SEARCH("CANCEL",G51)))</formula>
    </cfRule>
    <cfRule type="cellIs" dxfId="89" priority="14" operator="equal">
      <formula>"WMOC"</formula>
    </cfRule>
    <cfRule type="cellIs" dxfId="88" priority="13" operator="equal">
      <formula>"WMAT"</formula>
    </cfRule>
    <cfRule type="containsText" dxfId="87" priority="17" operator="containsText" text="WPSD">
      <formula>NOT(ISERROR(SEARCH("WPSD",G51)))</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12BF3-3C9A-4749-97CD-D77CE79781AC}">
  <sheetPr codeName="Sheet2" filterMode="1"/>
  <dimension ref="A1:GK87"/>
  <sheetViews>
    <sheetView topLeftCell="A36" workbookViewId="0">
      <pane xSplit="3" topLeftCell="G1" activePane="topRight" state="frozen"/>
      <selection pane="topRight" activeCell="A57" sqref="A57:I66"/>
    </sheetView>
  </sheetViews>
  <sheetFormatPr defaultRowHeight="14.5" x14ac:dyDescent="0.35"/>
  <cols>
    <col min="1" max="1" width="20" bestFit="1" customWidth="1"/>
    <col min="2" max="2" width="12.81640625" customWidth="1"/>
    <col min="3" max="3" width="46.7265625" customWidth="1"/>
    <col min="4" max="4" width="28.54296875" customWidth="1"/>
    <col min="5" max="5" width="30.81640625" customWidth="1"/>
    <col min="6" max="6" width="28.54296875" customWidth="1"/>
    <col min="7" max="7" width="30.81640625" customWidth="1"/>
    <col min="8" max="8" width="28.54296875" customWidth="1"/>
    <col min="9" max="9" width="30.81640625" customWidth="1"/>
    <col min="10" max="10" width="28.54296875" customWidth="1"/>
    <col min="11" max="11" width="30.81640625" customWidth="1"/>
    <col min="12" max="12" width="28.54296875" customWidth="1"/>
    <col min="13" max="13" width="30.81640625" customWidth="1"/>
    <col min="14" max="14" width="28.54296875" customWidth="1"/>
    <col min="15" max="15" width="30.81640625" customWidth="1"/>
    <col min="16" max="16" width="28.54296875" customWidth="1"/>
    <col min="17" max="17" width="30.81640625" customWidth="1"/>
    <col min="18" max="18" width="28.54296875" customWidth="1"/>
    <col min="19" max="19" width="30.81640625" customWidth="1"/>
    <col min="20" max="20" width="28.54296875" customWidth="1"/>
    <col min="21" max="21" width="30.81640625" customWidth="1"/>
    <col min="22" max="22" width="28.54296875" customWidth="1"/>
    <col min="23" max="23" width="30.81640625" customWidth="1"/>
    <col min="24" max="24" width="28.54296875" customWidth="1"/>
    <col min="25" max="25" width="30.81640625" customWidth="1"/>
    <col min="26" max="26" width="28.54296875" customWidth="1"/>
    <col min="27" max="27" width="30.81640625" customWidth="1"/>
    <col min="28" max="28" width="28.54296875" customWidth="1"/>
    <col min="29" max="29" width="30.81640625" customWidth="1"/>
    <col min="30" max="30" width="28.54296875" customWidth="1"/>
    <col min="31" max="31" width="30.81640625" customWidth="1"/>
    <col min="32" max="32" width="28.54296875" customWidth="1"/>
    <col min="33" max="33" width="30.81640625" customWidth="1"/>
    <col min="34" max="34" width="28.54296875" customWidth="1"/>
    <col min="35" max="35" width="30.81640625" customWidth="1"/>
    <col min="36" max="36" width="28.54296875" customWidth="1"/>
    <col min="37" max="37" width="30.81640625" customWidth="1"/>
    <col min="38" max="38" width="28.54296875" customWidth="1"/>
    <col min="39" max="39" width="30.81640625" customWidth="1"/>
    <col min="40" max="40" width="28.54296875" customWidth="1"/>
    <col min="41" max="41" width="30.81640625" customWidth="1"/>
    <col min="42" max="42" width="28.54296875" customWidth="1"/>
    <col min="43" max="43" width="30.81640625" customWidth="1"/>
    <col min="44" max="44" width="28.54296875" customWidth="1"/>
    <col min="45" max="45" width="30.81640625" customWidth="1"/>
    <col min="46" max="46" width="28.54296875" customWidth="1"/>
    <col min="47" max="47" width="30.81640625" customWidth="1"/>
    <col min="48" max="48" width="28.54296875" customWidth="1"/>
    <col min="49" max="49" width="30.81640625" customWidth="1"/>
    <col min="50" max="50" width="28.54296875" customWidth="1"/>
    <col min="51" max="51" width="30.81640625" customWidth="1"/>
    <col min="52" max="52" width="28.54296875" customWidth="1"/>
    <col min="53" max="53" width="30.81640625" customWidth="1"/>
    <col min="54" max="54" width="28.54296875" customWidth="1"/>
    <col min="55" max="55" width="30.81640625" customWidth="1"/>
    <col min="56" max="56" width="28.54296875" customWidth="1"/>
    <col min="57" max="57" width="30.81640625" customWidth="1"/>
    <col min="58" max="58" width="28.54296875" customWidth="1"/>
    <col min="59" max="59" width="30.81640625" customWidth="1"/>
    <col min="60" max="60" width="28.54296875" customWidth="1"/>
    <col min="61" max="61" width="30.81640625" customWidth="1"/>
    <col min="62" max="62" width="28.54296875" customWidth="1"/>
    <col min="63" max="63" width="30.81640625" customWidth="1"/>
    <col min="64" max="64" width="28.54296875" customWidth="1"/>
    <col min="65" max="65" width="30.81640625" customWidth="1"/>
    <col min="66" max="66" width="39.26953125" customWidth="1"/>
    <col min="67" max="67" width="43.26953125" customWidth="1"/>
    <col min="68" max="68" width="39.26953125" customWidth="1"/>
    <col min="69" max="69" width="43.26953125" customWidth="1"/>
    <col min="70" max="70" width="39.26953125" customWidth="1"/>
    <col min="71" max="71" width="43.26953125" customWidth="1"/>
    <col min="72" max="72" width="39.26953125" customWidth="1"/>
    <col min="73" max="73" width="43.26953125" customWidth="1"/>
    <col min="74" max="74" width="39.26953125" customWidth="1"/>
    <col min="75" max="75" width="43.26953125" customWidth="1"/>
    <col min="76" max="76" width="39.26953125" customWidth="1"/>
    <col min="77" max="77" width="43.26953125" customWidth="1"/>
    <col min="78" max="78" width="39.26953125" customWidth="1"/>
    <col min="79" max="79" width="43.26953125" customWidth="1"/>
    <col min="80" max="80" width="39.26953125" customWidth="1"/>
    <col min="81" max="81" width="43.26953125" customWidth="1"/>
    <col min="82" max="82" width="39.26953125" customWidth="1"/>
    <col min="83" max="83" width="43.26953125" customWidth="1"/>
    <col min="84" max="84" width="39.26953125" customWidth="1"/>
    <col min="85" max="85" width="43.26953125" customWidth="1"/>
    <col min="86" max="86" width="39.26953125" customWidth="1"/>
    <col min="87" max="87" width="43.26953125" customWidth="1"/>
    <col min="88" max="88" width="39.26953125" customWidth="1"/>
    <col min="89" max="89" width="43.26953125" customWidth="1"/>
    <col min="90" max="90" width="39.26953125" customWidth="1"/>
    <col min="91" max="91" width="43.26953125" customWidth="1"/>
    <col min="92" max="92" width="39.26953125" customWidth="1"/>
    <col min="93" max="93" width="43.26953125" customWidth="1"/>
    <col min="94" max="94" width="39.26953125" customWidth="1"/>
    <col min="95" max="95" width="43.26953125" customWidth="1"/>
    <col min="96" max="96" width="39.26953125" customWidth="1"/>
    <col min="97" max="97" width="43.26953125" customWidth="1"/>
    <col min="98" max="98" width="39.26953125" customWidth="1"/>
    <col min="99" max="99" width="43.26953125" customWidth="1"/>
    <col min="100" max="100" width="39.26953125" customWidth="1"/>
    <col min="101" max="101" width="43.26953125" customWidth="1"/>
    <col min="102" max="102" width="39.26953125" customWidth="1"/>
    <col min="103" max="103" width="43.26953125" customWidth="1"/>
    <col min="104" max="104" width="39.26953125" customWidth="1"/>
    <col min="105" max="105" width="43.26953125" customWidth="1"/>
    <col min="106" max="106" width="39.26953125" customWidth="1"/>
    <col min="107" max="107" width="43.26953125" customWidth="1"/>
    <col min="108" max="108" width="39.26953125" customWidth="1"/>
    <col min="109" max="109" width="43.26953125" customWidth="1"/>
    <col min="110" max="110" width="39.26953125" customWidth="1"/>
    <col min="111" max="111" width="43.26953125" customWidth="1"/>
    <col min="112" max="112" width="39.26953125" customWidth="1"/>
    <col min="113" max="113" width="43.26953125" customWidth="1"/>
    <col min="114" max="114" width="39.26953125" customWidth="1"/>
    <col min="115" max="115" width="43.26953125" customWidth="1"/>
    <col min="116" max="116" width="39.26953125" customWidth="1"/>
    <col min="117" max="117" width="43.26953125" customWidth="1"/>
    <col min="118" max="118" width="39.26953125" customWidth="1"/>
    <col min="119" max="119" width="43.26953125" customWidth="1"/>
    <col min="120" max="120" width="39.26953125" customWidth="1"/>
    <col min="121" max="121" width="43.26953125" customWidth="1"/>
    <col min="122" max="122" width="39.26953125" customWidth="1"/>
    <col min="123" max="123" width="43.26953125" customWidth="1"/>
    <col min="124" max="124" width="39.26953125" customWidth="1"/>
    <col min="125" max="125" width="43.26953125" customWidth="1"/>
    <col min="126" max="126" width="39.26953125" customWidth="1"/>
    <col min="127" max="127" width="43.26953125" customWidth="1"/>
    <col min="128" max="128" width="39.26953125" customWidth="1"/>
    <col min="129" max="129" width="43.26953125" customWidth="1"/>
    <col min="130" max="130" width="39.26953125" customWidth="1"/>
    <col min="131" max="131" width="43.26953125" customWidth="1"/>
    <col min="132" max="132" width="39.26953125" customWidth="1"/>
    <col min="133" max="133" width="43.26953125" customWidth="1"/>
    <col min="134" max="134" width="39.26953125" customWidth="1"/>
    <col min="135" max="135" width="43.26953125" customWidth="1"/>
    <col min="136" max="136" width="39.26953125" customWidth="1"/>
    <col min="137" max="137" width="43.26953125" customWidth="1"/>
    <col min="138" max="138" width="39.26953125" customWidth="1"/>
    <col min="139" max="139" width="43.26953125" customWidth="1"/>
    <col min="140" max="140" width="39.26953125" customWidth="1"/>
    <col min="141" max="141" width="43.26953125" customWidth="1"/>
    <col min="142" max="142" width="39.26953125" customWidth="1"/>
    <col min="143" max="143" width="43.26953125" customWidth="1"/>
    <col min="144" max="144" width="39.26953125" bestFit="1" customWidth="1"/>
    <col min="145" max="145" width="43.26953125" bestFit="1" customWidth="1"/>
    <col min="146" max="146" width="39.26953125" bestFit="1" customWidth="1"/>
    <col min="147" max="147" width="43.26953125" bestFit="1" customWidth="1"/>
    <col min="148" max="148" width="39.26953125" bestFit="1" customWidth="1"/>
    <col min="149" max="149" width="43.26953125" bestFit="1" customWidth="1"/>
    <col min="150" max="150" width="39.26953125" bestFit="1" customWidth="1"/>
    <col min="151" max="151" width="43.26953125" bestFit="1" customWidth="1"/>
    <col min="152" max="152" width="39.26953125" bestFit="1" customWidth="1"/>
    <col min="153" max="153" width="43.26953125" bestFit="1" customWidth="1"/>
    <col min="154" max="154" width="39.26953125" bestFit="1" customWidth="1"/>
    <col min="155" max="155" width="43.26953125" bestFit="1" customWidth="1"/>
    <col min="156" max="156" width="39.26953125" bestFit="1" customWidth="1"/>
    <col min="157" max="157" width="43.26953125" bestFit="1" customWidth="1"/>
    <col min="158" max="158" width="39.26953125" bestFit="1" customWidth="1"/>
    <col min="159" max="159" width="43.26953125" bestFit="1" customWidth="1"/>
    <col min="160" max="160" width="39.26953125" bestFit="1" customWidth="1"/>
    <col min="161" max="161" width="43.26953125" bestFit="1" customWidth="1"/>
    <col min="162" max="162" width="39.26953125" bestFit="1" customWidth="1"/>
    <col min="163" max="163" width="43.26953125" bestFit="1" customWidth="1"/>
    <col min="164" max="164" width="39.26953125" bestFit="1" customWidth="1"/>
    <col min="165" max="165" width="43.26953125" bestFit="1" customWidth="1"/>
    <col min="166" max="166" width="39.26953125" bestFit="1" customWidth="1"/>
    <col min="167" max="167" width="43.26953125" bestFit="1" customWidth="1"/>
    <col min="168" max="168" width="39.26953125" bestFit="1" customWidth="1"/>
    <col min="169" max="169" width="43.26953125" bestFit="1" customWidth="1"/>
    <col min="170" max="170" width="39.26953125" bestFit="1" customWidth="1"/>
    <col min="171" max="171" width="43.26953125" bestFit="1" customWidth="1"/>
    <col min="172" max="172" width="39.26953125" bestFit="1" customWidth="1"/>
    <col min="173" max="173" width="43.26953125" bestFit="1" customWidth="1"/>
    <col min="174" max="174" width="39.26953125" bestFit="1" customWidth="1"/>
    <col min="175" max="175" width="43.26953125" bestFit="1" customWidth="1"/>
    <col min="176" max="176" width="39.26953125" bestFit="1" customWidth="1"/>
    <col min="177" max="177" width="43.26953125" bestFit="1" customWidth="1"/>
    <col min="178" max="178" width="39.26953125" bestFit="1" customWidth="1"/>
    <col min="179" max="179" width="43.26953125" bestFit="1" customWidth="1"/>
    <col min="180" max="180" width="39.26953125" bestFit="1" customWidth="1"/>
    <col min="181" max="181" width="43.26953125" bestFit="1" customWidth="1"/>
    <col min="182" max="182" width="39.26953125" bestFit="1" customWidth="1"/>
    <col min="183" max="183" width="43.26953125" bestFit="1" customWidth="1"/>
    <col min="184" max="184" width="39.26953125" bestFit="1" customWidth="1"/>
    <col min="185" max="185" width="43.26953125" bestFit="1" customWidth="1"/>
    <col min="186" max="186" width="39.26953125" bestFit="1" customWidth="1"/>
    <col min="187" max="187" width="43.26953125" bestFit="1" customWidth="1"/>
    <col min="188" max="188" width="39.26953125" bestFit="1" customWidth="1"/>
    <col min="189" max="189" width="43.26953125" bestFit="1" customWidth="1"/>
    <col min="190" max="190" width="39.26953125" bestFit="1" customWidth="1"/>
    <col min="191" max="191" width="43.26953125" bestFit="1" customWidth="1"/>
    <col min="192" max="192" width="39.26953125" bestFit="1" customWidth="1"/>
    <col min="193" max="193" width="43.26953125" bestFit="1" customWidth="1"/>
  </cols>
  <sheetData>
    <row r="1" spans="1:5" ht="18.5" x14ac:dyDescent="0.45">
      <c r="A1" s="10"/>
      <c r="B1" s="10"/>
      <c r="C1" s="10"/>
      <c r="D1" s="514">
        <f ca="1">TODAY()</f>
        <v>45194</v>
      </c>
      <c r="E1" s="515"/>
    </row>
    <row r="2" spans="1:5" ht="29" x14ac:dyDescent="0.35">
      <c r="A2" s="14" t="s">
        <v>0</v>
      </c>
      <c r="B2" s="14" t="s">
        <v>1</v>
      </c>
      <c r="C2" s="14" t="s">
        <v>2</v>
      </c>
      <c r="D2" s="298" t="s">
        <v>4572</v>
      </c>
      <c r="E2" s="298" t="s">
        <v>4573</v>
      </c>
    </row>
    <row r="3" spans="1:5" x14ac:dyDescent="0.35">
      <c r="A3" s="5">
        <v>2781</v>
      </c>
      <c r="B3" s="11" t="s">
        <v>9</v>
      </c>
      <c r="C3" s="5" t="s">
        <v>10</v>
      </c>
      <c r="D3" s="10"/>
      <c r="E3" s="10"/>
    </row>
    <row r="4" spans="1:5" x14ac:dyDescent="0.35">
      <c r="A4" s="5">
        <v>2783</v>
      </c>
      <c r="B4" s="11" t="s">
        <v>22</v>
      </c>
      <c r="C4" s="5" t="s">
        <v>10</v>
      </c>
      <c r="D4" s="10"/>
      <c r="E4" s="10"/>
    </row>
    <row r="5" spans="1:5" x14ac:dyDescent="0.35">
      <c r="A5" s="5">
        <v>2784</v>
      </c>
      <c r="B5" s="11" t="s">
        <v>28</v>
      </c>
      <c r="C5" s="5" t="s">
        <v>10</v>
      </c>
      <c r="D5" s="10"/>
      <c r="E5" s="10"/>
    </row>
    <row r="6" spans="1:5" x14ac:dyDescent="0.35">
      <c r="A6" s="5">
        <v>2785</v>
      </c>
      <c r="B6" s="11" t="s">
        <v>34</v>
      </c>
      <c r="C6" s="5" t="s">
        <v>10</v>
      </c>
      <c r="D6" s="10"/>
      <c r="E6" s="10"/>
    </row>
    <row r="7" spans="1:5" x14ac:dyDescent="0.35">
      <c r="A7" s="5">
        <v>3070</v>
      </c>
      <c r="B7" s="11" t="s">
        <v>40</v>
      </c>
      <c r="C7" s="5" t="s">
        <v>10</v>
      </c>
      <c r="D7" s="10"/>
      <c r="E7" s="10"/>
    </row>
    <row r="8" spans="1:5" x14ac:dyDescent="0.35">
      <c r="A8" s="5">
        <v>2787</v>
      </c>
      <c r="B8" s="11" t="s">
        <v>46</v>
      </c>
      <c r="C8" s="5" t="s">
        <v>10</v>
      </c>
      <c r="D8" s="10"/>
      <c r="E8" s="10"/>
    </row>
    <row r="9" spans="1:5" x14ac:dyDescent="0.35">
      <c r="A9" s="5">
        <v>3347</v>
      </c>
      <c r="B9" s="11" t="s">
        <v>52</v>
      </c>
      <c r="C9" s="5" t="s">
        <v>10</v>
      </c>
      <c r="D9" s="10"/>
      <c r="E9" s="10"/>
    </row>
    <row r="10" spans="1:5" x14ac:dyDescent="0.35">
      <c r="A10" s="5">
        <v>2790</v>
      </c>
      <c r="B10" s="11" t="s">
        <v>60</v>
      </c>
      <c r="C10" s="5" t="s">
        <v>61</v>
      </c>
      <c r="D10" s="10"/>
      <c r="E10" s="10"/>
    </row>
    <row r="11" spans="1:5" x14ac:dyDescent="0.35">
      <c r="A11" s="5">
        <v>2791</v>
      </c>
      <c r="B11" s="11" t="s">
        <v>70</v>
      </c>
      <c r="C11" s="5" t="s">
        <v>61</v>
      </c>
      <c r="D11" s="10"/>
      <c r="E11" s="10"/>
    </row>
    <row r="12" spans="1:5" x14ac:dyDescent="0.35">
      <c r="A12" s="5">
        <v>2792</v>
      </c>
      <c r="B12" s="11" t="s">
        <v>78</v>
      </c>
      <c r="C12" s="5" t="s">
        <v>61</v>
      </c>
      <c r="D12" s="10"/>
      <c r="E12" s="10"/>
    </row>
    <row r="13" spans="1:5" x14ac:dyDescent="0.35">
      <c r="A13" s="5">
        <v>3195</v>
      </c>
      <c r="B13" s="11" t="s">
        <v>85</v>
      </c>
      <c r="C13" s="5" t="s">
        <v>61</v>
      </c>
      <c r="D13" s="10"/>
      <c r="E13" s="10"/>
    </row>
    <row r="14" spans="1:5" x14ac:dyDescent="0.35">
      <c r="A14" s="5">
        <v>2799</v>
      </c>
      <c r="B14" s="11" t="s">
        <v>91</v>
      </c>
      <c r="C14" s="5" t="s">
        <v>92</v>
      </c>
      <c r="D14" s="10"/>
      <c r="E14" s="10"/>
    </row>
    <row r="15" spans="1:5" x14ac:dyDescent="0.35">
      <c r="A15" s="5">
        <v>2800</v>
      </c>
      <c r="B15" s="11" t="s">
        <v>98</v>
      </c>
      <c r="C15" s="5" t="s">
        <v>92</v>
      </c>
      <c r="D15" s="10"/>
      <c r="E15" s="10"/>
    </row>
    <row r="16" spans="1:5" x14ac:dyDescent="0.35">
      <c r="A16" s="5">
        <v>2801</v>
      </c>
      <c r="B16" s="11" t="s">
        <v>104</v>
      </c>
      <c r="C16" s="5" t="s">
        <v>92</v>
      </c>
      <c r="D16" s="10"/>
      <c r="E16" s="10"/>
    </row>
    <row r="17" spans="1:193" x14ac:dyDescent="0.35">
      <c r="A17" s="5">
        <v>3346</v>
      </c>
      <c r="B17" s="11" t="s">
        <v>110</v>
      </c>
      <c r="C17" s="5" t="s">
        <v>92</v>
      </c>
      <c r="D17" s="10"/>
      <c r="E17" s="10"/>
    </row>
    <row r="18" spans="1:193" x14ac:dyDescent="0.35">
      <c r="A18" s="10">
        <v>8</v>
      </c>
      <c r="B18" s="11" t="s">
        <v>116</v>
      </c>
      <c r="C18" s="5" t="s">
        <v>117</v>
      </c>
      <c r="D18" s="10"/>
      <c r="E18" s="10"/>
    </row>
    <row r="19" spans="1:193" x14ac:dyDescent="0.35">
      <c r="A19" s="5">
        <v>8</v>
      </c>
      <c r="B19" s="11" t="s">
        <v>1034</v>
      </c>
      <c r="C19" s="5" t="s">
        <v>92</v>
      </c>
      <c r="D19" s="10"/>
      <c r="E19" s="10"/>
    </row>
    <row r="20" spans="1:193" x14ac:dyDescent="0.35">
      <c r="A20" s="5">
        <v>8</v>
      </c>
      <c r="B20" s="11" t="s">
        <v>1164</v>
      </c>
      <c r="C20" s="5" t="s">
        <v>61</v>
      </c>
      <c r="D20" s="10"/>
      <c r="E20" s="10"/>
    </row>
    <row r="21" spans="1:193" x14ac:dyDescent="0.35">
      <c r="A21" s="5">
        <v>8</v>
      </c>
      <c r="B21" s="11" t="s">
        <v>4574</v>
      </c>
      <c r="C21" s="5" t="s">
        <v>61</v>
      </c>
      <c r="D21" s="10"/>
      <c r="E21" s="10"/>
    </row>
    <row r="22" spans="1:193" x14ac:dyDescent="0.35">
      <c r="A22" s="5">
        <v>8</v>
      </c>
      <c r="B22" s="11" t="s">
        <v>4575</v>
      </c>
      <c r="C22" s="5" t="s">
        <v>4576</v>
      </c>
      <c r="D22" s="10"/>
      <c r="E22" s="10"/>
    </row>
    <row r="31" spans="1:193" ht="18.5" x14ac:dyDescent="0.45">
      <c r="A31" s="10"/>
      <c r="B31" s="10"/>
      <c r="C31" s="10"/>
      <c r="D31" s="514">
        <v>44957</v>
      </c>
      <c r="E31" s="515"/>
      <c r="F31" s="514">
        <v>44958</v>
      </c>
      <c r="G31" s="515"/>
      <c r="H31" s="514">
        <v>44959</v>
      </c>
      <c r="I31" s="515"/>
      <c r="J31" s="514">
        <v>44960</v>
      </c>
      <c r="K31" s="515"/>
      <c r="L31" s="514">
        <v>44961</v>
      </c>
      <c r="M31" s="515"/>
      <c r="N31" s="514">
        <v>44962</v>
      </c>
      <c r="O31" s="515"/>
      <c r="P31" s="514">
        <v>44963</v>
      </c>
      <c r="Q31" s="515"/>
      <c r="R31" s="514">
        <v>44964</v>
      </c>
      <c r="S31" s="515"/>
      <c r="T31" s="514">
        <v>44965</v>
      </c>
      <c r="U31" s="515"/>
      <c r="V31" s="514">
        <v>44966</v>
      </c>
      <c r="W31" s="515"/>
      <c r="X31" s="514">
        <v>44967</v>
      </c>
      <c r="Y31" s="515"/>
      <c r="Z31" s="514">
        <v>44968</v>
      </c>
      <c r="AA31" s="515"/>
      <c r="AB31" s="514">
        <v>44969</v>
      </c>
      <c r="AC31" s="515"/>
      <c r="AD31" s="514">
        <v>44970</v>
      </c>
      <c r="AE31" s="515"/>
      <c r="AF31" s="514">
        <v>44971</v>
      </c>
      <c r="AG31" s="515"/>
      <c r="AH31" s="514">
        <v>44972</v>
      </c>
      <c r="AI31" s="515"/>
      <c r="AJ31" s="514">
        <v>44973</v>
      </c>
      <c r="AK31" s="515"/>
      <c r="AL31" s="514">
        <v>44974</v>
      </c>
      <c r="AM31" s="515"/>
      <c r="AN31" s="514">
        <v>44975</v>
      </c>
      <c r="AO31" s="515"/>
      <c r="AP31" s="514">
        <v>44976</v>
      </c>
      <c r="AQ31" s="515"/>
      <c r="AR31" s="514">
        <v>44977</v>
      </c>
      <c r="AS31" s="515"/>
      <c r="AT31" s="514">
        <v>44978</v>
      </c>
      <c r="AU31" s="515"/>
      <c r="AV31" s="514">
        <v>44979</v>
      </c>
      <c r="AW31" s="515"/>
      <c r="AX31" s="514">
        <v>44980</v>
      </c>
      <c r="AY31" s="515"/>
      <c r="AZ31" s="514">
        <v>44981</v>
      </c>
      <c r="BA31" s="515"/>
      <c r="BB31" s="514">
        <v>44982</v>
      </c>
      <c r="BC31" s="515"/>
      <c r="BD31" s="514">
        <v>44983</v>
      </c>
      <c r="BE31" s="515"/>
      <c r="BF31" s="514">
        <v>44984</v>
      </c>
      <c r="BG31" s="515"/>
      <c r="BH31" s="514">
        <v>44985</v>
      </c>
      <c r="BI31" s="515"/>
      <c r="BJ31" s="514">
        <v>44986</v>
      </c>
      <c r="BK31" s="515"/>
      <c r="BL31" s="514">
        <v>44987</v>
      </c>
      <c r="BM31" s="515"/>
      <c r="BN31" s="514">
        <v>44988</v>
      </c>
      <c r="BO31" s="515"/>
      <c r="BP31" s="514">
        <v>44989</v>
      </c>
      <c r="BQ31" s="515"/>
      <c r="BR31" s="514">
        <v>44990</v>
      </c>
      <c r="BS31" s="515"/>
      <c r="BT31" s="514">
        <v>44991</v>
      </c>
      <c r="BU31" s="515"/>
      <c r="BV31" s="514">
        <v>44992</v>
      </c>
      <c r="BW31" s="515"/>
      <c r="BX31" s="514">
        <v>44993</v>
      </c>
      <c r="BY31" s="515"/>
      <c r="BZ31" s="514">
        <v>44994</v>
      </c>
      <c r="CA31" s="515"/>
      <c r="CB31" s="514">
        <v>44995</v>
      </c>
      <c r="CC31" s="515"/>
      <c r="CD31" s="514">
        <v>44996</v>
      </c>
      <c r="CE31" s="515"/>
      <c r="CF31" s="530" t="s">
        <v>3168</v>
      </c>
      <c r="CG31" s="525"/>
      <c r="CH31" s="514">
        <v>44998</v>
      </c>
      <c r="CI31" s="515"/>
      <c r="CJ31" s="514">
        <v>44999</v>
      </c>
      <c r="CK31" s="515"/>
      <c r="CL31" s="514">
        <v>45000</v>
      </c>
      <c r="CM31" s="515"/>
      <c r="CN31" s="514">
        <v>45001</v>
      </c>
      <c r="CO31" s="515"/>
      <c r="CP31" s="514">
        <v>45002</v>
      </c>
      <c r="CQ31" s="515"/>
      <c r="CR31" s="514">
        <v>45003</v>
      </c>
      <c r="CS31" s="515"/>
      <c r="CT31" s="514">
        <v>45004</v>
      </c>
      <c r="CU31" s="515"/>
      <c r="CV31" s="514">
        <v>45005</v>
      </c>
      <c r="CW31" s="515"/>
      <c r="CX31" s="514">
        <v>45006</v>
      </c>
      <c r="CY31" s="515"/>
      <c r="CZ31" s="514">
        <v>45007</v>
      </c>
      <c r="DA31" s="515"/>
      <c r="DB31" s="505">
        <v>45008</v>
      </c>
      <c r="DC31" s="504"/>
      <c r="DD31" s="505">
        <v>45009</v>
      </c>
      <c r="DE31" s="504"/>
      <c r="DF31" s="505">
        <v>45010</v>
      </c>
      <c r="DG31" s="504"/>
      <c r="DH31" s="505">
        <v>45011</v>
      </c>
      <c r="DI31" s="504"/>
      <c r="DJ31" s="505">
        <v>45012</v>
      </c>
      <c r="DK31" s="504"/>
      <c r="DL31" s="505">
        <v>45013</v>
      </c>
      <c r="DM31" s="504"/>
      <c r="DN31" s="505">
        <v>45014</v>
      </c>
      <c r="DO31" s="504"/>
      <c r="DP31" s="505">
        <v>45015</v>
      </c>
      <c r="DQ31" s="504"/>
      <c r="DR31" s="505">
        <v>45016</v>
      </c>
      <c r="DS31" s="504"/>
      <c r="DT31" s="505">
        <v>45017</v>
      </c>
      <c r="DU31" s="504"/>
      <c r="DV31" s="505">
        <v>45018</v>
      </c>
      <c r="DW31" s="504"/>
      <c r="DX31" s="505">
        <v>45019</v>
      </c>
      <c r="DY31" s="504"/>
      <c r="DZ31" s="505">
        <v>45020</v>
      </c>
      <c r="EA31" s="504"/>
      <c r="EB31" s="505">
        <v>45021</v>
      </c>
      <c r="EC31" s="504"/>
      <c r="ED31" s="505">
        <v>45022</v>
      </c>
      <c r="EE31" s="504"/>
      <c r="EF31" s="505">
        <v>45023</v>
      </c>
      <c r="EG31" s="504"/>
      <c r="EH31" s="505">
        <v>45024</v>
      </c>
      <c r="EI31" s="504"/>
      <c r="EJ31" s="505">
        <v>45025</v>
      </c>
      <c r="EK31" s="504"/>
      <c r="EL31" s="505">
        <v>45026</v>
      </c>
      <c r="EM31" s="504"/>
      <c r="EN31" s="505">
        <v>45027</v>
      </c>
      <c r="EO31" s="504"/>
      <c r="EP31" s="505">
        <v>45028</v>
      </c>
      <c r="EQ31" s="504"/>
      <c r="ER31" s="505">
        <v>45029</v>
      </c>
      <c r="ES31" s="504"/>
      <c r="ET31" s="505">
        <v>45030</v>
      </c>
      <c r="EU31" s="504"/>
      <c r="EV31" s="505">
        <v>45031</v>
      </c>
      <c r="EW31" s="504"/>
      <c r="EX31" s="505">
        <v>45032</v>
      </c>
      <c r="EY31" s="504"/>
      <c r="EZ31" s="505">
        <v>45033</v>
      </c>
      <c r="FA31" s="504"/>
      <c r="FB31" s="505">
        <v>45034</v>
      </c>
      <c r="FC31" s="504"/>
      <c r="FD31" s="505">
        <v>45035</v>
      </c>
      <c r="FE31" s="504"/>
      <c r="FF31" s="505">
        <v>45036</v>
      </c>
      <c r="FG31" s="504"/>
      <c r="FH31" s="505">
        <v>45037</v>
      </c>
      <c r="FI31" s="504"/>
      <c r="FJ31" s="505">
        <v>45038</v>
      </c>
      <c r="FK31" s="504"/>
      <c r="FL31" s="505">
        <v>45039</v>
      </c>
      <c r="FM31" s="504"/>
      <c r="FN31" s="505">
        <v>45040</v>
      </c>
      <c r="FO31" s="504"/>
      <c r="FP31" s="505">
        <v>45041</v>
      </c>
      <c r="FQ31" s="504"/>
      <c r="FR31" s="505">
        <v>45042</v>
      </c>
      <c r="FS31" s="504"/>
      <c r="FT31" s="505">
        <v>45043</v>
      </c>
      <c r="FU31" s="504"/>
      <c r="FV31" s="505">
        <v>45044</v>
      </c>
      <c r="FW31" s="504"/>
      <c r="FX31" s="505">
        <v>45045</v>
      </c>
      <c r="FY31" s="504"/>
      <c r="FZ31" s="505">
        <v>45046</v>
      </c>
      <c r="GA31" s="504"/>
      <c r="GB31" s="505">
        <v>45047</v>
      </c>
      <c r="GC31" s="504"/>
      <c r="GD31" s="505">
        <v>45048</v>
      </c>
      <c r="GE31" s="504"/>
      <c r="GF31" s="505">
        <v>45049</v>
      </c>
      <c r="GG31" s="504"/>
      <c r="GH31" s="505">
        <v>45050</v>
      </c>
      <c r="GI31" s="504"/>
      <c r="GJ31" s="505">
        <v>45051</v>
      </c>
      <c r="GK31" s="504"/>
    </row>
    <row r="32" spans="1:193" ht="30" customHeight="1" x14ac:dyDescent="0.35">
      <c r="A32" s="14" t="s">
        <v>0</v>
      </c>
      <c r="B32" s="14" t="s">
        <v>1</v>
      </c>
      <c r="C32" s="14" t="s">
        <v>2</v>
      </c>
      <c r="D32" s="298" t="s">
        <v>4572</v>
      </c>
      <c r="E32" s="298" t="s">
        <v>4573</v>
      </c>
      <c r="F32" s="298" t="s">
        <v>4572</v>
      </c>
      <c r="G32" s="298" t="s">
        <v>4573</v>
      </c>
      <c r="H32" s="298" t="s">
        <v>4572</v>
      </c>
      <c r="I32" s="298" t="s">
        <v>4573</v>
      </c>
      <c r="J32" s="298" t="s">
        <v>4572</v>
      </c>
      <c r="K32" s="298" t="s">
        <v>4573</v>
      </c>
      <c r="L32" s="298" t="s">
        <v>4572</v>
      </c>
      <c r="M32" s="298" t="s">
        <v>4573</v>
      </c>
      <c r="N32" s="298" t="s">
        <v>4572</v>
      </c>
      <c r="O32" s="298" t="s">
        <v>4573</v>
      </c>
      <c r="P32" s="298" t="s">
        <v>4572</v>
      </c>
      <c r="Q32" s="298" t="s">
        <v>4573</v>
      </c>
      <c r="R32" s="298" t="s">
        <v>4572</v>
      </c>
      <c r="S32" s="298" t="s">
        <v>4573</v>
      </c>
      <c r="T32" s="298" t="s">
        <v>4572</v>
      </c>
      <c r="U32" s="298" t="s">
        <v>4573</v>
      </c>
      <c r="V32" s="298" t="s">
        <v>4572</v>
      </c>
      <c r="W32" s="298" t="s">
        <v>4573</v>
      </c>
      <c r="X32" s="298" t="s">
        <v>4572</v>
      </c>
      <c r="Y32" s="298" t="s">
        <v>4573</v>
      </c>
      <c r="Z32" s="298" t="s">
        <v>4572</v>
      </c>
      <c r="AA32" s="298" t="s">
        <v>4573</v>
      </c>
      <c r="AB32" s="298" t="s">
        <v>4572</v>
      </c>
      <c r="AC32" s="298" t="s">
        <v>4573</v>
      </c>
      <c r="AD32" s="298" t="s">
        <v>4572</v>
      </c>
      <c r="AE32" s="298" t="s">
        <v>4573</v>
      </c>
      <c r="AF32" s="298" t="s">
        <v>4572</v>
      </c>
      <c r="AG32" s="298" t="s">
        <v>4573</v>
      </c>
      <c r="AH32" s="298" t="s">
        <v>4572</v>
      </c>
      <c r="AI32" s="298" t="s">
        <v>4573</v>
      </c>
      <c r="AJ32" s="298" t="s">
        <v>4572</v>
      </c>
      <c r="AK32" s="298" t="s">
        <v>4573</v>
      </c>
      <c r="AL32" s="298" t="s">
        <v>4572</v>
      </c>
      <c r="AM32" s="298" t="s">
        <v>4573</v>
      </c>
      <c r="AN32" s="298" t="s">
        <v>4572</v>
      </c>
      <c r="AO32" s="298" t="s">
        <v>4573</v>
      </c>
      <c r="AP32" s="298" t="s">
        <v>4572</v>
      </c>
      <c r="AQ32" s="298" t="s">
        <v>4573</v>
      </c>
      <c r="AR32" s="298" t="s">
        <v>4572</v>
      </c>
      <c r="AS32" s="298" t="s">
        <v>4573</v>
      </c>
      <c r="AT32" s="298" t="s">
        <v>4572</v>
      </c>
      <c r="AU32" s="298" t="s">
        <v>4573</v>
      </c>
      <c r="AV32" s="298" t="s">
        <v>4572</v>
      </c>
      <c r="AW32" s="298" t="s">
        <v>4573</v>
      </c>
      <c r="AX32" s="298" t="s">
        <v>4572</v>
      </c>
      <c r="AY32" s="298" t="s">
        <v>4573</v>
      </c>
      <c r="AZ32" s="298" t="s">
        <v>4572</v>
      </c>
      <c r="BA32" s="298" t="s">
        <v>4573</v>
      </c>
      <c r="BB32" s="298" t="s">
        <v>4572</v>
      </c>
      <c r="BC32" s="298" t="s">
        <v>4573</v>
      </c>
      <c r="BD32" s="298" t="s">
        <v>4572</v>
      </c>
      <c r="BE32" s="298" t="s">
        <v>4573</v>
      </c>
      <c r="BF32" s="298" t="s">
        <v>4572</v>
      </c>
      <c r="BG32" s="298" t="s">
        <v>4573</v>
      </c>
      <c r="BH32" s="298" t="s">
        <v>4572</v>
      </c>
      <c r="BI32" s="298" t="s">
        <v>4573</v>
      </c>
      <c r="BJ32" s="298" t="s">
        <v>4572</v>
      </c>
      <c r="BK32" s="298" t="s">
        <v>4573</v>
      </c>
      <c r="BL32" s="298" t="s">
        <v>4572</v>
      </c>
      <c r="BM32" s="298" t="s">
        <v>4573</v>
      </c>
      <c r="BN32" s="14" t="s">
        <v>4572</v>
      </c>
      <c r="BO32" s="14" t="s">
        <v>4573</v>
      </c>
      <c r="BP32" s="14" t="s">
        <v>4572</v>
      </c>
      <c r="BQ32" s="14" t="s">
        <v>4573</v>
      </c>
      <c r="BR32" s="14" t="s">
        <v>4572</v>
      </c>
      <c r="BS32" s="14" t="s">
        <v>4573</v>
      </c>
      <c r="BT32" s="14" t="s">
        <v>4572</v>
      </c>
      <c r="BU32" s="14" t="s">
        <v>4573</v>
      </c>
      <c r="BV32" s="14" t="s">
        <v>4572</v>
      </c>
      <c r="BW32" s="14" t="s">
        <v>4573</v>
      </c>
      <c r="BX32" s="14" t="s">
        <v>4572</v>
      </c>
      <c r="BY32" s="14" t="s">
        <v>4573</v>
      </c>
      <c r="BZ32" s="14" t="s">
        <v>4572</v>
      </c>
      <c r="CA32" s="14" t="s">
        <v>4573</v>
      </c>
      <c r="CB32" s="14" t="s">
        <v>4572</v>
      </c>
      <c r="CC32" s="14" t="s">
        <v>4573</v>
      </c>
      <c r="CD32" s="14" t="s">
        <v>4572</v>
      </c>
      <c r="CE32" s="14" t="s">
        <v>4573</v>
      </c>
      <c r="CF32" s="531"/>
      <c r="CG32" s="527"/>
      <c r="CH32" s="14" t="s">
        <v>4572</v>
      </c>
      <c r="CI32" s="14" t="s">
        <v>4573</v>
      </c>
      <c r="CJ32" s="14" t="s">
        <v>4572</v>
      </c>
      <c r="CK32" s="14" t="s">
        <v>4573</v>
      </c>
      <c r="CL32" s="14" t="s">
        <v>4572</v>
      </c>
      <c r="CM32" s="14" t="s">
        <v>4573</v>
      </c>
      <c r="CN32" s="14" t="s">
        <v>4572</v>
      </c>
      <c r="CO32" s="14" t="s">
        <v>4573</v>
      </c>
      <c r="CP32" s="14" t="s">
        <v>4577</v>
      </c>
      <c r="CQ32" s="14" t="s">
        <v>4577</v>
      </c>
      <c r="CR32" s="14" t="s">
        <v>4577</v>
      </c>
      <c r="CS32" s="14" t="s">
        <v>4577</v>
      </c>
      <c r="CT32" s="14" t="s">
        <v>4577</v>
      </c>
      <c r="CU32" s="14" t="s">
        <v>4577</v>
      </c>
      <c r="CV32" s="14" t="s">
        <v>4577</v>
      </c>
      <c r="CW32" s="14" t="s">
        <v>4577</v>
      </c>
      <c r="CX32" s="14" t="s">
        <v>4577</v>
      </c>
      <c r="CY32" s="14" t="s">
        <v>4577</v>
      </c>
      <c r="CZ32" s="14" t="s">
        <v>4577</v>
      </c>
      <c r="DA32" s="14" t="s">
        <v>4577</v>
      </c>
      <c r="DB32" s="14" t="s">
        <v>4577</v>
      </c>
      <c r="DC32" s="14" t="s">
        <v>4577</v>
      </c>
      <c r="DD32" s="14" t="s">
        <v>4577</v>
      </c>
      <c r="DE32" s="14" t="s">
        <v>4577</v>
      </c>
      <c r="DF32" s="14" t="s">
        <v>4577</v>
      </c>
      <c r="DG32" s="14" t="s">
        <v>4577</v>
      </c>
      <c r="DH32" s="14" t="s">
        <v>4577</v>
      </c>
      <c r="DI32" s="14" t="s">
        <v>4577</v>
      </c>
      <c r="DJ32" s="14" t="s">
        <v>4572</v>
      </c>
      <c r="DK32" s="14" t="s">
        <v>4573</v>
      </c>
      <c r="DL32" s="14" t="s">
        <v>4572</v>
      </c>
      <c r="DM32" s="14" t="s">
        <v>4573</v>
      </c>
      <c r="DN32" s="14" t="s">
        <v>4572</v>
      </c>
      <c r="DO32" s="14" t="s">
        <v>4573</v>
      </c>
      <c r="DP32" s="14" t="s">
        <v>4572</v>
      </c>
      <c r="DQ32" s="14" t="s">
        <v>4573</v>
      </c>
      <c r="DR32" s="14" t="s">
        <v>4572</v>
      </c>
      <c r="DS32" s="14" t="s">
        <v>4573</v>
      </c>
      <c r="DT32" s="14" t="s">
        <v>4572</v>
      </c>
      <c r="DU32" s="14" t="s">
        <v>4573</v>
      </c>
      <c r="DV32" s="14" t="s">
        <v>4572</v>
      </c>
      <c r="DW32" s="14" t="s">
        <v>4573</v>
      </c>
      <c r="DX32" s="14" t="s">
        <v>4572</v>
      </c>
      <c r="DY32" s="14" t="s">
        <v>4573</v>
      </c>
      <c r="DZ32" s="14" t="s">
        <v>4572</v>
      </c>
      <c r="EA32" s="14" t="s">
        <v>4573</v>
      </c>
      <c r="EB32" s="14" t="s">
        <v>4572</v>
      </c>
      <c r="EC32" s="14" t="s">
        <v>4573</v>
      </c>
      <c r="ED32" s="14" t="s">
        <v>4572</v>
      </c>
      <c r="EE32" s="14" t="s">
        <v>4573</v>
      </c>
      <c r="EF32" s="14" t="s">
        <v>4572</v>
      </c>
      <c r="EG32" s="14" t="s">
        <v>4573</v>
      </c>
      <c r="EH32" s="14" t="s">
        <v>4572</v>
      </c>
      <c r="EI32" s="14" t="s">
        <v>4573</v>
      </c>
      <c r="EJ32" s="14" t="s">
        <v>4572</v>
      </c>
      <c r="EK32" s="14" t="s">
        <v>4573</v>
      </c>
      <c r="EL32" s="14" t="s">
        <v>4572</v>
      </c>
      <c r="EM32" s="14" t="s">
        <v>4573</v>
      </c>
      <c r="EN32" s="14" t="s">
        <v>4572</v>
      </c>
      <c r="EO32" s="14" t="s">
        <v>4573</v>
      </c>
      <c r="EP32" s="14" t="s">
        <v>4572</v>
      </c>
      <c r="EQ32" s="14" t="s">
        <v>4573</v>
      </c>
      <c r="ER32" s="14" t="s">
        <v>4572</v>
      </c>
      <c r="ES32" s="14" t="s">
        <v>4573</v>
      </c>
      <c r="ET32" s="14" t="s">
        <v>4572</v>
      </c>
      <c r="EU32" s="14" t="s">
        <v>4573</v>
      </c>
      <c r="EV32" s="14" t="s">
        <v>4572</v>
      </c>
      <c r="EW32" s="14" t="s">
        <v>4573</v>
      </c>
      <c r="EX32" s="14" t="s">
        <v>4572</v>
      </c>
      <c r="EY32" s="14" t="s">
        <v>4573</v>
      </c>
      <c r="EZ32" s="14" t="s">
        <v>4572</v>
      </c>
      <c r="FA32" s="14" t="s">
        <v>4573</v>
      </c>
      <c r="FB32" s="14" t="s">
        <v>4572</v>
      </c>
      <c r="FC32" s="14" t="s">
        <v>4573</v>
      </c>
      <c r="FD32" s="14" t="s">
        <v>4572</v>
      </c>
      <c r="FE32" s="14" t="s">
        <v>4573</v>
      </c>
      <c r="FF32" s="14" t="s">
        <v>4572</v>
      </c>
      <c r="FG32" s="14" t="s">
        <v>4573</v>
      </c>
      <c r="FH32" s="14" t="s">
        <v>4572</v>
      </c>
      <c r="FI32" s="14" t="s">
        <v>4573</v>
      </c>
      <c r="FJ32" s="14" t="s">
        <v>4572</v>
      </c>
      <c r="FK32" s="14" t="s">
        <v>4573</v>
      </c>
      <c r="FL32" s="14" t="s">
        <v>4572</v>
      </c>
      <c r="FM32" s="14" t="s">
        <v>4573</v>
      </c>
      <c r="FN32" s="14" t="s">
        <v>4572</v>
      </c>
      <c r="FO32" s="14" t="s">
        <v>4573</v>
      </c>
      <c r="FP32" s="14" t="s">
        <v>4572</v>
      </c>
      <c r="FQ32" s="14" t="s">
        <v>4573</v>
      </c>
      <c r="FR32" s="14" t="s">
        <v>4572</v>
      </c>
      <c r="FS32" s="14" t="s">
        <v>4573</v>
      </c>
      <c r="FT32" s="14" t="s">
        <v>4572</v>
      </c>
      <c r="FU32" s="14" t="s">
        <v>4573</v>
      </c>
      <c r="FV32" s="14" t="s">
        <v>4572</v>
      </c>
      <c r="FW32" s="14" t="s">
        <v>4573</v>
      </c>
      <c r="FX32" s="14" t="s">
        <v>4572</v>
      </c>
      <c r="FY32" s="14" t="s">
        <v>4573</v>
      </c>
      <c r="FZ32" s="14" t="s">
        <v>4572</v>
      </c>
      <c r="GA32" s="14" t="s">
        <v>4573</v>
      </c>
      <c r="GB32" s="14" t="s">
        <v>4572</v>
      </c>
      <c r="GC32" s="14" t="s">
        <v>4573</v>
      </c>
      <c r="GD32" s="14" t="s">
        <v>4572</v>
      </c>
      <c r="GE32" s="14" t="s">
        <v>4573</v>
      </c>
      <c r="GF32" s="14" t="s">
        <v>4572</v>
      </c>
      <c r="GG32" s="14" t="s">
        <v>4573</v>
      </c>
      <c r="GH32" s="14" t="s">
        <v>4572</v>
      </c>
      <c r="GI32" s="14" t="s">
        <v>4573</v>
      </c>
      <c r="GJ32" s="14" t="s">
        <v>4572</v>
      </c>
      <c r="GK32" s="14" t="s">
        <v>4573</v>
      </c>
    </row>
    <row r="33" spans="1:159" ht="15" customHeight="1" x14ac:dyDescent="0.35">
      <c r="A33" s="5">
        <v>2781</v>
      </c>
      <c r="B33" s="11" t="s">
        <v>6020</v>
      </c>
      <c r="C33" s="5" t="s">
        <v>10</v>
      </c>
      <c r="D33" s="10">
        <v>0</v>
      </c>
      <c r="E33" s="10">
        <v>0</v>
      </c>
      <c r="F33" s="10">
        <v>1</v>
      </c>
      <c r="G33" s="10">
        <v>0</v>
      </c>
      <c r="H33" s="10">
        <v>2</v>
      </c>
      <c r="I33" s="10">
        <v>0</v>
      </c>
      <c r="J33" s="10">
        <v>0</v>
      </c>
      <c r="K33" s="10">
        <v>0</v>
      </c>
      <c r="L33" s="10">
        <v>0</v>
      </c>
      <c r="M33" s="10">
        <v>1</v>
      </c>
      <c r="N33" s="533" t="s">
        <v>3180</v>
      </c>
      <c r="O33" s="534"/>
      <c r="P33" s="10">
        <v>3</v>
      </c>
      <c r="Q33" s="10">
        <v>1</v>
      </c>
      <c r="R33" s="10">
        <v>0</v>
      </c>
      <c r="S33" s="10">
        <v>0</v>
      </c>
      <c r="T33" s="10">
        <v>1</v>
      </c>
      <c r="U33" s="10">
        <v>1</v>
      </c>
      <c r="V33" s="10">
        <v>0</v>
      </c>
      <c r="W33" s="10">
        <v>0</v>
      </c>
      <c r="X33" s="10">
        <v>0</v>
      </c>
      <c r="Y33" s="10">
        <v>0</v>
      </c>
      <c r="Z33" s="10">
        <v>1</v>
      </c>
      <c r="AA33" s="10">
        <v>0</v>
      </c>
      <c r="AB33" s="10"/>
      <c r="AC33" s="10"/>
      <c r="AD33" s="10"/>
      <c r="AE33" s="10"/>
      <c r="AF33" s="10">
        <v>1</v>
      </c>
      <c r="AG33" s="10"/>
      <c r="AH33" s="10"/>
      <c r="AI33" s="10"/>
      <c r="AJ33" s="10"/>
      <c r="AK33" s="10"/>
      <c r="AL33" s="10"/>
      <c r="AM33" s="10"/>
      <c r="AN33" s="10"/>
      <c r="AO33" s="10"/>
      <c r="AP33" s="10"/>
      <c r="AQ33" s="10"/>
      <c r="AR33" s="10">
        <v>0</v>
      </c>
      <c r="AS33" s="10">
        <v>0</v>
      </c>
      <c r="AT33" s="10"/>
      <c r="AU33" s="10"/>
      <c r="AV33" s="10"/>
      <c r="AW33" s="10"/>
      <c r="AX33" s="10"/>
      <c r="AY33" s="10"/>
      <c r="AZ33" s="10">
        <v>2</v>
      </c>
      <c r="BA33" s="10"/>
      <c r="BB33" s="10"/>
      <c r="BC33" s="10"/>
      <c r="BD33" s="10"/>
      <c r="BE33" s="10"/>
      <c r="BH33" s="10">
        <v>0</v>
      </c>
      <c r="BI33" s="10">
        <v>0</v>
      </c>
      <c r="BJ33" s="10">
        <v>2</v>
      </c>
      <c r="BK33" s="10">
        <v>0</v>
      </c>
      <c r="BL33" s="10">
        <v>3</v>
      </c>
      <c r="BM33" s="10"/>
      <c r="BP33">
        <v>1</v>
      </c>
      <c r="BR33" s="524" t="s">
        <v>3180</v>
      </c>
      <c r="BS33" s="525"/>
      <c r="BT33" s="10">
        <v>2</v>
      </c>
      <c r="BU33" s="10"/>
      <c r="BV33" s="10">
        <v>1</v>
      </c>
      <c r="BW33" s="10">
        <v>2</v>
      </c>
      <c r="BX33" s="10"/>
      <c r="BY33" s="10"/>
      <c r="BZ33" s="10">
        <v>3</v>
      </c>
      <c r="CA33" s="10"/>
      <c r="CB33" s="10"/>
      <c r="CC33" s="10"/>
      <c r="CD33" s="10"/>
      <c r="CE33" s="10"/>
      <c r="CF33" s="531"/>
      <c r="CG33" s="527"/>
      <c r="CH33" s="10">
        <v>7</v>
      </c>
      <c r="CI33" s="10">
        <v>1</v>
      </c>
      <c r="CJ33" s="10"/>
      <c r="CK33" s="10"/>
      <c r="CL33" s="10"/>
      <c r="CM33" s="10"/>
      <c r="CN33" s="10"/>
      <c r="CO33" s="10"/>
      <c r="CP33" s="10"/>
      <c r="CQ33" s="10"/>
      <c r="CR33" s="10"/>
      <c r="CS33" s="10"/>
      <c r="CT33" s="516" t="s">
        <v>3180</v>
      </c>
      <c r="CU33" s="517"/>
      <c r="CV33" s="10">
        <v>1</v>
      </c>
      <c r="CW33" s="10">
        <v>2</v>
      </c>
      <c r="CX33" s="10">
        <v>4</v>
      </c>
      <c r="CY33" s="10"/>
      <c r="CZ33" s="10"/>
      <c r="DA33" s="10"/>
      <c r="DB33" s="10"/>
      <c r="DC33" s="10"/>
      <c r="DD33" s="10"/>
      <c r="DE33" s="10"/>
      <c r="DF33" s="10">
        <v>2</v>
      </c>
      <c r="DG33" s="10">
        <v>1</v>
      </c>
      <c r="DH33" s="506" t="s">
        <v>3180</v>
      </c>
      <c r="DI33" s="507"/>
      <c r="DJ33" s="10">
        <v>1</v>
      </c>
      <c r="DK33" s="10">
        <v>2</v>
      </c>
      <c r="DL33" s="10"/>
      <c r="DM33" s="10"/>
      <c r="DN33" s="10"/>
      <c r="DO33" s="10"/>
      <c r="DP33" s="10"/>
      <c r="DQ33" s="10"/>
      <c r="DR33" s="10"/>
      <c r="DS33" s="10"/>
      <c r="DT33" s="10"/>
      <c r="DU33" s="10"/>
      <c r="DV33" s="10"/>
      <c r="DW33" s="10"/>
      <c r="DX33" s="10">
        <v>4</v>
      </c>
      <c r="DY33" s="10">
        <v>1</v>
      </c>
      <c r="DZ33" s="10"/>
      <c r="EA33" s="10"/>
      <c r="EB33" s="10">
        <v>0</v>
      </c>
      <c r="EC33" s="10">
        <v>0</v>
      </c>
      <c r="ED33" s="10">
        <v>2</v>
      </c>
      <c r="EE33" s="10">
        <v>2</v>
      </c>
      <c r="EF33" s="10"/>
      <c r="EG33" s="10"/>
      <c r="EH33" s="10"/>
      <c r="EI33" s="10"/>
      <c r="EJ33" s="10"/>
      <c r="EK33" s="10"/>
      <c r="EL33" s="10"/>
      <c r="EM33" s="10"/>
      <c r="EP33">
        <v>2</v>
      </c>
      <c r="EQ33">
        <v>0</v>
      </c>
      <c r="EV33">
        <v>1</v>
      </c>
      <c r="EW33">
        <v>1</v>
      </c>
      <c r="FB33">
        <v>2</v>
      </c>
      <c r="FC33">
        <v>1</v>
      </c>
    </row>
    <row r="34" spans="1:159" ht="15" customHeight="1" x14ac:dyDescent="0.35">
      <c r="A34" s="5">
        <v>2783</v>
      </c>
      <c r="B34" s="11" t="s">
        <v>22</v>
      </c>
      <c r="C34" s="5" t="s">
        <v>10</v>
      </c>
      <c r="D34" s="10">
        <v>0</v>
      </c>
      <c r="E34" s="10">
        <v>0</v>
      </c>
      <c r="F34" s="10">
        <v>0</v>
      </c>
      <c r="G34" s="10">
        <v>0</v>
      </c>
      <c r="H34" s="10">
        <v>1</v>
      </c>
      <c r="I34" s="10">
        <v>0</v>
      </c>
      <c r="J34" s="10">
        <v>0</v>
      </c>
      <c r="K34" s="10">
        <v>0</v>
      </c>
      <c r="L34" s="10">
        <v>1</v>
      </c>
      <c r="M34" s="10">
        <v>0</v>
      </c>
      <c r="N34" s="535"/>
      <c r="O34" s="536"/>
      <c r="P34" s="10">
        <v>2</v>
      </c>
      <c r="Q34" s="10">
        <v>0</v>
      </c>
      <c r="R34" s="10">
        <v>0</v>
      </c>
      <c r="S34" s="10">
        <v>0</v>
      </c>
      <c r="T34" s="10">
        <v>0</v>
      </c>
      <c r="U34" s="10">
        <v>0</v>
      </c>
      <c r="V34" s="10">
        <v>0</v>
      </c>
      <c r="W34" s="10">
        <v>0</v>
      </c>
      <c r="X34" s="10">
        <v>0</v>
      </c>
      <c r="Y34" s="10">
        <v>0</v>
      </c>
      <c r="Z34" s="10">
        <v>0</v>
      </c>
      <c r="AA34" s="10">
        <v>0</v>
      </c>
      <c r="AB34" s="10"/>
      <c r="AC34" s="10"/>
      <c r="AD34" s="10"/>
      <c r="AE34" s="10"/>
      <c r="AF34" s="10">
        <v>0</v>
      </c>
      <c r="AG34" s="10"/>
      <c r="AH34" s="10"/>
      <c r="AI34" s="10"/>
      <c r="AJ34" s="10"/>
      <c r="AK34" s="10"/>
      <c r="AL34" s="10"/>
      <c r="AM34" s="10"/>
      <c r="AN34" s="10"/>
      <c r="AO34" s="10"/>
      <c r="AP34" s="10"/>
      <c r="AQ34" s="10"/>
      <c r="AR34" s="10">
        <v>0</v>
      </c>
      <c r="AS34" s="10">
        <v>0</v>
      </c>
      <c r="AT34" s="10"/>
      <c r="AU34" s="10"/>
      <c r="AV34" s="10"/>
      <c r="AW34" s="10"/>
      <c r="AX34" s="10"/>
      <c r="AY34" s="10"/>
      <c r="AZ34" s="10">
        <v>1</v>
      </c>
      <c r="BA34" s="10"/>
      <c r="BB34" s="10"/>
      <c r="BC34" s="10"/>
      <c r="BD34" s="10"/>
      <c r="BE34" s="10"/>
      <c r="BH34" s="10">
        <v>0</v>
      </c>
      <c r="BI34" s="10">
        <v>0</v>
      </c>
      <c r="BJ34" s="10">
        <v>0</v>
      </c>
      <c r="BK34" s="10">
        <v>0</v>
      </c>
      <c r="BL34" s="10"/>
      <c r="BM34" s="10"/>
      <c r="BN34" s="36">
        <v>1</v>
      </c>
      <c r="BP34">
        <v>1</v>
      </c>
      <c r="BR34" s="526"/>
      <c r="BS34" s="527"/>
      <c r="BT34" s="10"/>
      <c r="BU34" s="10"/>
      <c r="BV34" s="10"/>
      <c r="BW34" s="10"/>
      <c r="BX34" s="10"/>
      <c r="BY34" s="10"/>
      <c r="BZ34" s="10">
        <v>0</v>
      </c>
      <c r="CA34" s="10"/>
      <c r="CB34" s="10"/>
      <c r="CC34" s="10"/>
      <c r="CD34" s="10"/>
      <c r="CE34" s="10"/>
      <c r="CF34" s="531"/>
      <c r="CG34" s="527"/>
      <c r="CH34" s="10">
        <v>2</v>
      </c>
      <c r="CI34" s="10">
        <v>0</v>
      </c>
      <c r="CJ34" s="10"/>
      <c r="CK34" s="10"/>
      <c r="CL34" s="10"/>
      <c r="CM34" s="10"/>
      <c r="CN34" s="10"/>
      <c r="CO34" s="10"/>
      <c r="CP34" s="10"/>
      <c r="CQ34" s="10"/>
      <c r="CR34" s="10"/>
      <c r="CS34" s="10"/>
      <c r="CT34" s="518"/>
      <c r="CU34" s="519"/>
      <c r="CV34" s="10">
        <v>1</v>
      </c>
      <c r="CW34" s="10"/>
      <c r="CX34" s="10"/>
      <c r="CY34" s="10"/>
      <c r="CZ34" s="10"/>
      <c r="DA34" s="10"/>
      <c r="DB34" s="10"/>
      <c r="DC34" s="10"/>
      <c r="DD34" s="10"/>
      <c r="DE34" s="10"/>
      <c r="DF34" s="10">
        <v>1</v>
      </c>
      <c r="DG34" s="10"/>
      <c r="DH34" s="508"/>
      <c r="DI34" s="509"/>
      <c r="DJ34" s="10"/>
      <c r="DK34" s="10"/>
      <c r="DL34" s="10"/>
      <c r="DM34" s="10"/>
      <c r="DN34" s="10"/>
      <c r="DO34" s="10"/>
      <c r="DP34" s="10"/>
      <c r="DQ34" s="10"/>
      <c r="DR34" s="10"/>
      <c r="DS34" s="10"/>
      <c r="DT34" s="10"/>
      <c r="DU34" s="10"/>
      <c r="DV34" s="10"/>
      <c r="DW34" s="10"/>
      <c r="DX34" s="10"/>
      <c r="DY34" s="10"/>
      <c r="DZ34" s="10"/>
      <c r="EA34" s="10"/>
      <c r="EB34" s="10">
        <v>0</v>
      </c>
      <c r="EC34" s="10">
        <v>0</v>
      </c>
      <c r="ED34" s="10"/>
      <c r="EE34" s="10"/>
      <c r="EF34" s="10"/>
      <c r="EG34" s="10"/>
      <c r="EH34" s="10"/>
      <c r="EI34" s="10"/>
      <c r="EJ34" s="10"/>
      <c r="EK34" s="10"/>
      <c r="EL34" s="10"/>
      <c r="EM34" s="10"/>
      <c r="EP34">
        <v>1</v>
      </c>
      <c r="EQ34">
        <v>0</v>
      </c>
      <c r="ER34">
        <v>1</v>
      </c>
      <c r="ET34">
        <v>1</v>
      </c>
      <c r="EV34">
        <v>1</v>
      </c>
    </row>
    <row r="35" spans="1:159" ht="15" customHeight="1" x14ac:dyDescent="0.35">
      <c r="A35" s="5">
        <v>2784</v>
      </c>
      <c r="B35" s="11" t="s">
        <v>28</v>
      </c>
      <c r="C35" s="5" t="s">
        <v>10</v>
      </c>
      <c r="D35" s="10">
        <v>0</v>
      </c>
      <c r="E35" s="10">
        <v>1</v>
      </c>
      <c r="F35" s="10">
        <v>1</v>
      </c>
      <c r="G35" s="10">
        <v>0</v>
      </c>
      <c r="H35" s="10">
        <v>3</v>
      </c>
      <c r="I35" s="10">
        <v>0</v>
      </c>
      <c r="J35" s="10">
        <v>0</v>
      </c>
      <c r="K35" s="10">
        <v>2</v>
      </c>
      <c r="L35" s="10">
        <v>3</v>
      </c>
      <c r="M35" s="10">
        <v>1</v>
      </c>
      <c r="N35" s="535"/>
      <c r="O35" s="536"/>
      <c r="P35" s="10">
        <v>1</v>
      </c>
      <c r="Q35" s="10">
        <v>0</v>
      </c>
      <c r="R35" s="10">
        <v>0</v>
      </c>
      <c r="S35" s="10">
        <v>0</v>
      </c>
      <c r="T35" s="10">
        <v>0</v>
      </c>
      <c r="U35" s="10">
        <v>0</v>
      </c>
      <c r="V35" s="10">
        <v>0</v>
      </c>
      <c r="W35" s="10">
        <v>0</v>
      </c>
      <c r="X35" s="10">
        <v>0</v>
      </c>
      <c r="Y35" s="10">
        <v>0</v>
      </c>
      <c r="Z35" s="10">
        <v>1</v>
      </c>
      <c r="AA35" s="10">
        <v>1</v>
      </c>
      <c r="AB35" s="10"/>
      <c r="AC35" s="10"/>
      <c r="AD35" s="10"/>
      <c r="AE35" s="10"/>
      <c r="AF35" s="10">
        <v>0</v>
      </c>
      <c r="AG35" s="10"/>
      <c r="AH35" s="10"/>
      <c r="AI35" s="10"/>
      <c r="AJ35" s="10"/>
      <c r="AK35" s="10"/>
      <c r="AL35" s="10"/>
      <c r="AM35" s="10"/>
      <c r="AN35" s="10"/>
      <c r="AO35" s="10"/>
      <c r="AP35" s="10"/>
      <c r="AQ35" s="10"/>
      <c r="AR35" s="10">
        <v>3</v>
      </c>
      <c r="AS35" s="10">
        <v>1</v>
      </c>
      <c r="AT35" s="10"/>
      <c r="AU35" s="10"/>
      <c r="AV35" s="10"/>
      <c r="AW35" s="10"/>
      <c r="AX35" s="10"/>
      <c r="AY35" s="10"/>
      <c r="AZ35" s="10">
        <v>1</v>
      </c>
      <c r="BA35" s="10"/>
      <c r="BB35" s="10">
        <v>2</v>
      </c>
      <c r="BC35" s="10"/>
      <c r="BD35" s="10"/>
      <c r="BE35" s="10"/>
      <c r="BH35" s="10">
        <v>3</v>
      </c>
      <c r="BI35" s="10">
        <v>0</v>
      </c>
      <c r="BJ35" s="10">
        <v>4</v>
      </c>
      <c r="BK35" s="10">
        <v>0</v>
      </c>
      <c r="BL35" s="10"/>
      <c r="BM35" s="10"/>
      <c r="BP35">
        <v>2</v>
      </c>
      <c r="BR35" s="526"/>
      <c r="BS35" s="527"/>
      <c r="BT35" s="10">
        <v>1</v>
      </c>
      <c r="BU35" s="10"/>
      <c r="BV35" s="10"/>
      <c r="BW35" s="10"/>
      <c r="BX35" s="10"/>
      <c r="BY35" s="10"/>
      <c r="BZ35" s="10">
        <v>0</v>
      </c>
      <c r="CA35" s="10"/>
      <c r="CB35" s="10"/>
      <c r="CC35" s="10"/>
      <c r="CD35" s="10">
        <v>5</v>
      </c>
      <c r="CE35" s="10"/>
      <c r="CF35" s="531"/>
      <c r="CG35" s="527"/>
      <c r="CH35" s="10">
        <v>2</v>
      </c>
      <c r="CI35" s="10">
        <v>0</v>
      </c>
      <c r="CJ35" s="10"/>
      <c r="CK35" s="10"/>
      <c r="CL35" s="10"/>
      <c r="CM35" s="10"/>
      <c r="CN35" s="10"/>
      <c r="CO35" s="10"/>
      <c r="CP35" s="10">
        <v>2</v>
      </c>
      <c r="CQ35" s="10"/>
      <c r="CR35" s="10"/>
      <c r="CS35" s="10"/>
      <c r="CT35" s="518"/>
      <c r="CU35" s="519"/>
      <c r="CV35" s="10"/>
      <c r="CW35" s="10"/>
      <c r="CX35" s="10"/>
      <c r="CY35" s="10"/>
      <c r="CZ35" s="10"/>
      <c r="DA35" s="10"/>
      <c r="DB35" s="10">
        <v>4</v>
      </c>
      <c r="DC35" s="10"/>
      <c r="DD35" s="10"/>
      <c r="DE35" s="10"/>
      <c r="DF35" s="10">
        <v>1</v>
      </c>
      <c r="DG35" s="10"/>
      <c r="DH35" s="508"/>
      <c r="DI35" s="509"/>
      <c r="DJ35" s="10">
        <v>1</v>
      </c>
      <c r="DK35" s="10"/>
      <c r="DL35" s="10"/>
      <c r="DM35" s="10"/>
      <c r="DN35" s="10"/>
      <c r="DO35" s="10"/>
      <c r="DP35" s="10"/>
      <c r="DQ35" s="10"/>
      <c r="DR35" s="10"/>
      <c r="DS35" s="10"/>
      <c r="DT35" s="10"/>
      <c r="DU35" s="10"/>
      <c r="DV35" s="10"/>
      <c r="DW35" s="10"/>
      <c r="DX35" s="10"/>
      <c r="DY35" s="10"/>
      <c r="DZ35" s="10"/>
      <c r="EA35" s="10"/>
      <c r="EB35" s="10">
        <v>0</v>
      </c>
      <c r="EC35" s="10">
        <v>0</v>
      </c>
      <c r="ED35" s="10">
        <v>1</v>
      </c>
      <c r="EE35" s="10">
        <v>2</v>
      </c>
      <c r="EF35" s="10">
        <v>1</v>
      </c>
      <c r="EG35" s="10"/>
      <c r="EH35" s="10">
        <v>2</v>
      </c>
      <c r="EI35" s="10"/>
      <c r="EJ35" s="10"/>
      <c r="EK35" s="10"/>
      <c r="EL35" s="10">
        <v>1</v>
      </c>
      <c r="EM35" s="10">
        <v>1</v>
      </c>
      <c r="EP35">
        <v>2</v>
      </c>
      <c r="EQ35">
        <v>0</v>
      </c>
      <c r="ER35">
        <v>2</v>
      </c>
      <c r="ET35">
        <v>3</v>
      </c>
      <c r="EZ35">
        <v>3</v>
      </c>
      <c r="FB35">
        <v>4</v>
      </c>
      <c r="FC35">
        <v>1</v>
      </c>
    </row>
    <row r="36" spans="1:159" ht="15" customHeight="1" x14ac:dyDescent="0.35">
      <c r="A36" s="5">
        <v>2785</v>
      </c>
      <c r="B36" s="11" t="s">
        <v>34</v>
      </c>
      <c r="C36" s="5" t="s">
        <v>10</v>
      </c>
      <c r="D36" s="10">
        <v>0</v>
      </c>
      <c r="E36" s="10">
        <v>1</v>
      </c>
      <c r="F36" s="10">
        <v>0</v>
      </c>
      <c r="G36" s="10">
        <v>1</v>
      </c>
      <c r="H36" s="10">
        <v>2</v>
      </c>
      <c r="I36" s="10">
        <v>0</v>
      </c>
      <c r="J36" s="10">
        <v>0</v>
      </c>
      <c r="K36" s="10">
        <v>1</v>
      </c>
      <c r="L36" s="10">
        <v>2</v>
      </c>
      <c r="M36" s="10">
        <v>0</v>
      </c>
      <c r="N36" s="535"/>
      <c r="O36" s="536"/>
      <c r="P36" s="10">
        <v>0</v>
      </c>
      <c r="Q36" s="10">
        <v>2</v>
      </c>
      <c r="R36" s="10">
        <v>0</v>
      </c>
      <c r="S36" s="10">
        <v>0</v>
      </c>
      <c r="T36" s="10">
        <v>0</v>
      </c>
      <c r="U36" s="10">
        <v>0</v>
      </c>
      <c r="V36" s="10">
        <v>0</v>
      </c>
      <c r="W36" s="10">
        <v>0</v>
      </c>
      <c r="X36" s="10">
        <v>0</v>
      </c>
      <c r="Y36" s="10">
        <v>0</v>
      </c>
      <c r="Z36" s="10">
        <v>5</v>
      </c>
      <c r="AA36" s="10">
        <v>1</v>
      </c>
      <c r="AB36" s="10"/>
      <c r="AC36" s="10"/>
      <c r="AD36" s="10"/>
      <c r="AE36" s="10"/>
      <c r="AF36" s="10">
        <v>1</v>
      </c>
      <c r="AG36" s="10"/>
      <c r="AH36" s="10"/>
      <c r="AI36" s="10"/>
      <c r="AJ36" s="10"/>
      <c r="AK36" s="10"/>
      <c r="AL36" s="10"/>
      <c r="AM36" s="10"/>
      <c r="AN36" s="10"/>
      <c r="AO36" s="10"/>
      <c r="AP36" s="10"/>
      <c r="AQ36" s="10"/>
      <c r="AR36" s="10">
        <v>3</v>
      </c>
      <c r="AS36" s="10">
        <v>0</v>
      </c>
      <c r="AT36" s="10"/>
      <c r="AU36" s="10"/>
      <c r="AV36" s="10"/>
      <c r="AW36" s="10"/>
      <c r="AX36" s="10"/>
      <c r="AY36" s="10"/>
      <c r="AZ36" s="10"/>
      <c r="BA36" s="10"/>
      <c r="BB36" s="10"/>
      <c r="BC36" s="10"/>
      <c r="BD36" s="10"/>
      <c r="BE36" s="10"/>
      <c r="BF36">
        <v>1</v>
      </c>
      <c r="BH36" s="10">
        <v>0</v>
      </c>
      <c r="BI36" s="10">
        <v>0</v>
      </c>
      <c r="BJ36" s="10">
        <v>2</v>
      </c>
      <c r="BK36" s="10">
        <v>1</v>
      </c>
      <c r="BL36" s="10">
        <v>2</v>
      </c>
      <c r="BM36" s="10">
        <v>1</v>
      </c>
      <c r="BN36" s="36">
        <v>1</v>
      </c>
      <c r="BQ36">
        <v>1</v>
      </c>
      <c r="BR36" s="526"/>
      <c r="BS36" s="527"/>
      <c r="BT36" s="10">
        <v>2</v>
      </c>
      <c r="BU36" s="10"/>
      <c r="BV36" s="10"/>
      <c r="BW36" s="10"/>
      <c r="BX36" s="10"/>
      <c r="BY36" s="10"/>
      <c r="BZ36" s="10">
        <v>4</v>
      </c>
      <c r="CA36" s="10"/>
      <c r="CB36" s="10">
        <v>1</v>
      </c>
      <c r="CC36" s="10"/>
      <c r="CD36" s="10"/>
      <c r="CE36" s="10"/>
      <c r="CF36" s="531"/>
      <c r="CG36" s="527"/>
      <c r="CH36" s="10">
        <v>0</v>
      </c>
      <c r="CI36" s="10">
        <v>0</v>
      </c>
      <c r="CJ36" s="10">
        <v>1</v>
      </c>
      <c r="CK36" s="10"/>
      <c r="CL36" s="10"/>
      <c r="CM36" s="10"/>
      <c r="CN36" s="10"/>
      <c r="CO36" s="10"/>
      <c r="CP36" s="10"/>
      <c r="CQ36" s="10"/>
      <c r="CR36" s="10"/>
      <c r="CS36" s="10"/>
      <c r="CT36" s="518"/>
      <c r="CU36" s="519"/>
      <c r="CV36" s="10">
        <v>2</v>
      </c>
      <c r="CW36" s="10"/>
      <c r="CX36" s="10">
        <v>3</v>
      </c>
      <c r="CY36" s="10"/>
      <c r="CZ36" s="10">
        <v>3</v>
      </c>
      <c r="DA36" s="10"/>
      <c r="DB36" s="10"/>
      <c r="DC36" s="10"/>
      <c r="DD36" s="10"/>
      <c r="DE36" s="10"/>
      <c r="DF36" s="10"/>
      <c r="DG36" s="10"/>
      <c r="DH36" s="508"/>
      <c r="DI36" s="509"/>
      <c r="DJ36" s="10"/>
      <c r="DK36" s="10"/>
      <c r="DL36" s="10"/>
      <c r="DM36" s="10"/>
      <c r="DN36" s="10"/>
      <c r="DO36" s="10"/>
      <c r="DP36" s="10"/>
      <c r="DQ36" s="10"/>
      <c r="DR36" s="10"/>
      <c r="DS36" s="10"/>
      <c r="DT36" s="10"/>
      <c r="DU36" s="10"/>
      <c r="DV36" s="10"/>
      <c r="DW36" s="10"/>
      <c r="DX36" s="10"/>
      <c r="DY36" s="10"/>
      <c r="DZ36" s="10"/>
      <c r="EA36" s="10"/>
      <c r="EB36" s="10">
        <v>0</v>
      </c>
      <c r="EC36" s="10">
        <v>0</v>
      </c>
      <c r="ED36" s="10"/>
      <c r="EE36" s="10"/>
      <c r="EF36" s="10">
        <v>2</v>
      </c>
      <c r="EG36" s="10"/>
      <c r="EH36" s="10">
        <v>4</v>
      </c>
      <c r="EI36" s="10"/>
      <c r="EJ36" s="10"/>
      <c r="EK36" s="10"/>
      <c r="EL36" s="10"/>
      <c r="EM36" s="10"/>
      <c r="EN36">
        <v>3</v>
      </c>
      <c r="EO36">
        <v>1</v>
      </c>
      <c r="EP36">
        <v>0</v>
      </c>
      <c r="EQ36">
        <v>0</v>
      </c>
      <c r="FB36">
        <v>1</v>
      </c>
    </row>
    <row r="37" spans="1:159" ht="15" customHeight="1" x14ac:dyDescent="0.35">
      <c r="A37" s="5">
        <v>3070</v>
      </c>
      <c r="B37" s="11" t="s">
        <v>40</v>
      </c>
      <c r="C37" s="5" t="s">
        <v>10</v>
      </c>
      <c r="D37" s="10">
        <v>2</v>
      </c>
      <c r="E37" s="10">
        <v>0</v>
      </c>
      <c r="F37" s="10">
        <v>0</v>
      </c>
      <c r="G37" s="10">
        <v>0</v>
      </c>
      <c r="H37" s="10">
        <v>0</v>
      </c>
      <c r="I37" s="10">
        <v>0</v>
      </c>
      <c r="J37" s="10">
        <v>0</v>
      </c>
      <c r="K37" s="10">
        <v>0</v>
      </c>
      <c r="L37" s="10">
        <v>1</v>
      </c>
      <c r="M37" s="10">
        <v>0</v>
      </c>
      <c r="N37" s="535"/>
      <c r="O37" s="536"/>
      <c r="P37" s="10">
        <v>0</v>
      </c>
      <c r="Q37" s="10">
        <v>0</v>
      </c>
      <c r="R37" s="10">
        <v>0</v>
      </c>
      <c r="S37" s="10">
        <v>1</v>
      </c>
      <c r="T37" s="10">
        <v>0</v>
      </c>
      <c r="U37" s="10">
        <v>0</v>
      </c>
      <c r="V37" s="10">
        <v>0</v>
      </c>
      <c r="W37" s="10">
        <v>0</v>
      </c>
      <c r="X37" s="10">
        <v>0</v>
      </c>
      <c r="Y37" s="10">
        <v>0</v>
      </c>
      <c r="Z37" s="10">
        <v>0</v>
      </c>
      <c r="AA37" s="10">
        <v>0</v>
      </c>
      <c r="AB37" s="10"/>
      <c r="AC37" s="10"/>
      <c r="AD37" s="10"/>
      <c r="AE37" s="10"/>
      <c r="AF37" s="10">
        <v>0</v>
      </c>
      <c r="AG37" s="10"/>
      <c r="AH37" s="10"/>
      <c r="AI37" s="10"/>
      <c r="AJ37" s="10"/>
      <c r="AK37" s="10"/>
      <c r="AL37" s="10"/>
      <c r="AM37" s="10"/>
      <c r="AN37" s="10"/>
      <c r="AO37" s="10"/>
      <c r="AP37" s="10"/>
      <c r="AQ37" s="10"/>
      <c r="AR37" s="10">
        <v>1</v>
      </c>
      <c r="AS37" s="10">
        <v>0</v>
      </c>
      <c r="AT37" s="10"/>
      <c r="AU37" s="10"/>
      <c r="AV37" s="10"/>
      <c r="AW37" s="10"/>
      <c r="AX37" s="10"/>
      <c r="AY37" s="10"/>
      <c r="AZ37" s="10">
        <v>2</v>
      </c>
      <c r="BA37" s="10"/>
      <c r="BB37" s="10"/>
      <c r="BC37" s="10"/>
      <c r="BD37" s="10"/>
      <c r="BE37" s="10"/>
      <c r="BF37">
        <v>1</v>
      </c>
      <c r="BH37" s="10">
        <v>1</v>
      </c>
      <c r="BI37" s="10">
        <v>0</v>
      </c>
      <c r="BJ37" s="10">
        <v>0</v>
      </c>
      <c r="BK37" s="10">
        <v>0</v>
      </c>
      <c r="BL37" s="10"/>
      <c r="BM37" s="10">
        <v>1</v>
      </c>
      <c r="BN37" s="36">
        <v>2</v>
      </c>
      <c r="BO37" s="36">
        <v>1</v>
      </c>
      <c r="BR37" s="526"/>
      <c r="BS37" s="527"/>
      <c r="BT37" s="10">
        <v>2</v>
      </c>
      <c r="BU37" s="10">
        <v>1</v>
      </c>
      <c r="BV37" s="10"/>
      <c r="BW37" s="10"/>
      <c r="BX37" s="10"/>
      <c r="BY37" s="10"/>
      <c r="BZ37" s="10">
        <v>0</v>
      </c>
      <c r="CA37" s="10"/>
      <c r="CB37" s="10"/>
      <c r="CC37" s="10"/>
      <c r="CD37" s="10"/>
      <c r="CE37" s="10"/>
      <c r="CF37" s="531"/>
      <c r="CG37" s="527"/>
      <c r="CH37" s="10">
        <v>3</v>
      </c>
      <c r="CI37" s="10">
        <v>1</v>
      </c>
      <c r="CJ37" s="10">
        <v>1</v>
      </c>
      <c r="CK37" s="10">
        <v>1</v>
      </c>
      <c r="CL37" s="10"/>
      <c r="CM37" s="10"/>
      <c r="CN37" s="10"/>
      <c r="CO37" s="10"/>
      <c r="CP37" s="10"/>
      <c r="CQ37" s="10"/>
      <c r="CR37" s="10"/>
      <c r="CS37" s="10"/>
      <c r="CT37" s="518"/>
      <c r="CU37" s="519"/>
      <c r="CV37" s="10"/>
      <c r="CW37" s="10"/>
      <c r="CX37" s="10">
        <v>1</v>
      </c>
      <c r="CY37" s="10"/>
      <c r="CZ37" s="10"/>
      <c r="DA37" s="10"/>
      <c r="DB37" s="10"/>
      <c r="DC37" s="10"/>
      <c r="DD37" s="10"/>
      <c r="DE37" s="10"/>
      <c r="DF37" s="10"/>
      <c r="DG37" s="10">
        <v>1</v>
      </c>
      <c r="DH37" s="508"/>
      <c r="DI37" s="509"/>
      <c r="DJ37" s="10"/>
      <c r="DK37" s="10"/>
      <c r="DL37" s="10"/>
      <c r="DM37" s="10"/>
      <c r="DN37" s="10"/>
      <c r="DO37" s="10"/>
      <c r="DP37" s="10"/>
      <c r="DQ37" s="10"/>
      <c r="DR37" s="10"/>
      <c r="DS37" s="10"/>
      <c r="DT37" s="10"/>
      <c r="DU37" s="10"/>
      <c r="DV37" s="10"/>
      <c r="DW37" s="10"/>
      <c r="DX37" s="10"/>
      <c r="DY37" s="10"/>
      <c r="DZ37" s="10"/>
      <c r="EA37" s="10"/>
      <c r="EB37" s="10">
        <v>0</v>
      </c>
      <c r="EC37" s="10">
        <v>0</v>
      </c>
      <c r="ED37" s="10"/>
      <c r="EE37" s="10"/>
      <c r="EF37" s="10"/>
      <c r="EG37" s="10"/>
      <c r="EH37" s="10"/>
      <c r="EI37" s="10"/>
      <c r="EJ37" s="10"/>
      <c r="EK37" s="10"/>
      <c r="EL37" s="10">
        <v>1</v>
      </c>
      <c r="EM37" s="10"/>
      <c r="EP37">
        <v>0</v>
      </c>
      <c r="EQ37">
        <v>0</v>
      </c>
      <c r="EZ37">
        <v>3</v>
      </c>
    </row>
    <row r="38" spans="1:159" ht="15" customHeight="1" x14ac:dyDescent="0.35">
      <c r="A38" s="5">
        <v>2787</v>
      </c>
      <c r="B38" s="11" t="s">
        <v>46</v>
      </c>
      <c r="C38" s="5" t="s">
        <v>10</v>
      </c>
      <c r="D38" s="10">
        <v>0</v>
      </c>
      <c r="E38" s="10">
        <v>0</v>
      </c>
      <c r="F38" s="10">
        <v>0</v>
      </c>
      <c r="G38" s="10">
        <v>0</v>
      </c>
      <c r="H38" s="10">
        <v>0</v>
      </c>
      <c r="I38" s="10">
        <v>0</v>
      </c>
      <c r="J38" s="10">
        <v>0</v>
      </c>
      <c r="K38" s="10">
        <v>0</v>
      </c>
      <c r="L38" s="10">
        <v>0</v>
      </c>
      <c r="M38" s="10">
        <v>0</v>
      </c>
      <c r="N38" s="535"/>
      <c r="O38" s="536"/>
      <c r="P38" s="10">
        <v>1</v>
      </c>
      <c r="Q38" s="10">
        <v>0</v>
      </c>
      <c r="R38" s="10">
        <v>4</v>
      </c>
      <c r="S38" s="10">
        <v>0</v>
      </c>
      <c r="T38" s="10">
        <v>0</v>
      </c>
      <c r="U38" s="10">
        <v>0</v>
      </c>
      <c r="V38" s="10">
        <v>1</v>
      </c>
      <c r="W38" s="10">
        <v>0</v>
      </c>
      <c r="X38" s="10">
        <v>0</v>
      </c>
      <c r="Y38" s="10">
        <v>0</v>
      </c>
      <c r="Z38" s="10">
        <v>0</v>
      </c>
      <c r="AA38" s="10">
        <v>0</v>
      </c>
      <c r="AB38" s="10"/>
      <c r="AC38" s="10"/>
      <c r="AD38" s="10"/>
      <c r="AE38" s="10"/>
      <c r="AF38" s="10"/>
      <c r="AG38" s="10"/>
      <c r="AH38" s="10"/>
      <c r="AI38" s="10"/>
      <c r="AJ38" s="10"/>
      <c r="AK38" s="10"/>
      <c r="AL38" s="10"/>
      <c r="AM38" s="10"/>
      <c r="AN38" s="10"/>
      <c r="AO38" s="10"/>
      <c r="AP38" s="10"/>
      <c r="AQ38" s="10"/>
      <c r="AR38" s="10">
        <v>2</v>
      </c>
      <c r="AS38" s="10">
        <v>0</v>
      </c>
      <c r="AT38" s="10"/>
      <c r="AU38" s="10"/>
      <c r="AV38" s="10"/>
      <c r="AW38" s="10"/>
      <c r="AX38" s="10"/>
      <c r="AY38" s="10"/>
      <c r="AZ38" s="10"/>
      <c r="BA38" s="10"/>
      <c r="BB38" s="10"/>
      <c r="BC38" s="10"/>
      <c r="BD38" s="10"/>
      <c r="BE38" s="10"/>
      <c r="BH38" s="10">
        <v>0</v>
      </c>
      <c r="BI38" s="10">
        <v>0</v>
      </c>
      <c r="BJ38" s="10">
        <v>1</v>
      </c>
      <c r="BK38" s="10">
        <v>1</v>
      </c>
      <c r="BL38" s="10"/>
      <c r="BM38" s="10"/>
      <c r="BP38" t="s">
        <v>3136</v>
      </c>
      <c r="BR38" s="526"/>
      <c r="BS38" s="527"/>
      <c r="BT38" s="10">
        <v>1</v>
      </c>
      <c r="BU38" s="10"/>
      <c r="BV38" s="10"/>
      <c r="BW38" s="10">
        <v>1</v>
      </c>
      <c r="BX38" s="10"/>
      <c r="BY38" s="10"/>
      <c r="BZ38" s="10">
        <v>1</v>
      </c>
      <c r="CA38" s="10"/>
      <c r="CB38" s="10"/>
      <c r="CC38" s="10"/>
      <c r="CD38" s="10"/>
      <c r="CE38" s="10"/>
      <c r="CF38" s="531"/>
      <c r="CG38" s="527"/>
      <c r="CH38" s="10">
        <v>1</v>
      </c>
      <c r="CI38" s="10">
        <v>0</v>
      </c>
      <c r="CJ38" s="10"/>
      <c r="CK38" s="10"/>
      <c r="CL38" s="10"/>
      <c r="CM38" s="10"/>
      <c r="CN38" s="10">
        <v>1</v>
      </c>
      <c r="CO38" s="10"/>
      <c r="CP38" s="10"/>
      <c r="CQ38" s="10">
        <v>1</v>
      </c>
      <c r="CR38" s="10"/>
      <c r="CS38" s="10"/>
      <c r="CT38" s="518"/>
      <c r="CU38" s="519"/>
      <c r="CV38" s="10"/>
      <c r="CW38" s="10"/>
      <c r="CX38" s="10">
        <v>4</v>
      </c>
      <c r="CY38" s="10"/>
      <c r="CZ38" s="10"/>
      <c r="DA38" s="10"/>
      <c r="DB38" s="10"/>
      <c r="DC38" s="10"/>
      <c r="DD38" s="10"/>
      <c r="DE38" s="10"/>
      <c r="DF38" s="10"/>
      <c r="DG38" s="10"/>
      <c r="DH38" s="508"/>
      <c r="DI38" s="509"/>
      <c r="DJ38" s="10"/>
      <c r="DK38" s="10"/>
      <c r="DL38" s="10"/>
      <c r="DM38" s="10"/>
      <c r="DN38" s="10"/>
      <c r="DO38" s="10"/>
      <c r="DP38" s="10"/>
      <c r="DQ38" s="10"/>
      <c r="DR38" s="10"/>
      <c r="DS38" s="10"/>
      <c r="DT38" s="10"/>
      <c r="DU38" s="10"/>
      <c r="DV38" s="10"/>
      <c r="DW38" s="10"/>
      <c r="DX38" s="10">
        <v>5</v>
      </c>
      <c r="DY38" s="10">
        <v>1</v>
      </c>
      <c r="DZ38" s="10"/>
      <c r="EA38" s="10"/>
      <c r="EB38" s="10">
        <v>0</v>
      </c>
      <c r="EC38" s="10">
        <v>0</v>
      </c>
      <c r="ED38" s="10"/>
      <c r="EE38" s="10"/>
      <c r="EF38" s="10">
        <v>1</v>
      </c>
      <c r="EG38" s="10"/>
      <c r="EH38" s="10"/>
      <c r="EI38" s="10"/>
      <c r="EJ38" s="10"/>
      <c r="EK38" s="10"/>
      <c r="EL38" s="10">
        <v>2</v>
      </c>
      <c r="EM38" s="10"/>
      <c r="EP38">
        <v>0</v>
      </c>
      <c r="EQ38">
        <v>0</v>
      </c>
    </row>
    <row r="39" spans="1:159" ht="15" customHeight="1" x14ac:dyDescent="0.35">
      <c r="A39" s="5">
        <v>3347</v>
      </c>
      <c r="B39" s="11" t="s">
        <v>52</v>
      </c>
      <c r="C39" s="5" t="s">
        <v>10</v>
      </c>
      <c r="D39" s="10">
        <v>2</v>
      </c>
      <c r="E39" s="10">
        <v>1</v>
      </c>
      <c r="F39" s="10">
        <v>1</v>
      </c>
      <c r="G39" s="10">
        <v>0</v>
      </c>
      <c r="H39" s="10">
        <v>0</v>
      </c>
      <c r="I39" s="10">
        <v>0</v>
      </c>
      <c r="J39" s="10">
        <v>2</v>
      </c>
      <c r="K39" s="10">
        <v>0</v>
      </c>
      <c r="L39" s="10">
        <v>2</v>
      </c>
      <c r="M39" s="10">
        <v>0</v>
      </c>
      <c r="N39" s="535"/>
      <c r="O39" s="536"/>
      <c r="P39" s="10">
        <v>0</v>
      </c>
      <c r="Q39" s="10">
        <v>0</v>
      </c>
      <c r="R39" s="10">
        <v>1</v>
      </c>
      <c r="S39" s="10">
        <v>1</v>
      </c>
      <c r="T39" s="10">
        <v>0</v>
      </c>
      <c r="U39" s="10">
        <v>1</v>
      </c>
      <c r="V39" s="10">
        <v>0</v>
      </c>
      <c r="W39" s="10">
        <v>0</v>
      </c>
      <c r="X39" s="10">
        <v>0</v>
      </c>
      <c r="Y39" s="10">
        <v>0</v>
      </c>
      <c r="Z39" s="10">
        <v>0</v>
      </c>
      <c r="AA39" s="10">
        <v>0</v>
      </c>
      <c r="AB39" s="10"/>
      <c r="AC39" s="10"/>
      <c r="AD39" s="10"/>
      <c r="AE39" s="10"/>
      <c r="AF39" s="10"/>
      <c r="AG39" s="10"/>
      <c r="AH39" s="10"/>
      <c r="AI39" s="10"/>
      <c r="AJ39" s="10"/>
      <c r="AK39" s="10"/>
      <c r="AL39" s="10"/>
      <c r="AM39" s="10"/>
      <c r="AN39" s="10"/>
      <c r="AO39" s="10"/>
      <c r="AP39" s="10"/>
      <c r="AQ39" s="10"/>
      <c r="AR39" s="10">
        <v>1</v>
      </c>
      <c r="AS39" s="10">
        <v>1</v>
      </c>
      <c r="AT39" s="10"/>
      <c r="AU39" s="10"/>
      <c r="AV39" s="10"/>
      <c r="AW39" s="10"/>
      <c r="AX39" s="10"/>
      <c r="AY39" s="10"/>
      <c r="AZ39" s="10"/>
      <c r="BA39" s="10"/>
      <c r="BB39" s="10">
        <v>2</v>
      </c>
      <c r="BC39" s="10">
        <v>1</v>
      </c>
      <c r="BD39" s="10"/>
      <c r="BE39" s="10"/>
      <c r="BF39">
        <v>1</v>
      </c>
      <c r="BG39" s="336">
        <v>1</v>
      </c>
      <c r="BH39" s="10">
        <v>0</v>
      </c>
      <c r="BI39" s="10">
        <v>0</v>
      </c>
      <c r="BJ39" s="10">
        <v>2</v>
      </c>
      <c r="BK39" s="10">
        <v>1</v>
      </c>
      <c r="BL39" s="10">
        <v>3</v>
      </c>
      <c r="BM39" s="10"/>
      <c r="BN39" s="36">
        <v>1</v>
      </c>
      <c r="BO39" s="36">
        <v>2</v>
      </c>
      <c r="BR39" s="526"/>
      <c r="BS39" s="527"/>
      <c r="BT39" s="10">
        <v>1</v>
      </c>
      <c r="BU39" s="10"/>
      <c r="BV39" s="10"/>
      <c r="BW39" s="10"/>
      <c r="BX39" s="10"/>
      <c r="BY39" s="10"/>
      <c r="BZ39" s="10">
        <v>0</v>
      </c>
      <c r="CA39" s="10"/>
      <c r="CB39" s="10"/>
      <c r="CC39" s="10"/>
      <c r="CD39" s="10">
        <v>1</v>
      </c>
      <c r="CE39" s="10"/>
      <c r="CF39" s="531"/>
      <c r="CG39" s="527"/>
      <c r="CH39" s="10">
        <v>2</v>
      </c>
      <c r="CI39" s="10">
        <v>0</v>
      </c>
      <c r="CJ39" s="10">
        <v>1</v>
      </c>
      <c r="CK39" s="10"/>
      <c r="CL39" s="10"/>
      <c r="CM39" s="10"/>
      <c r="CN39" s="10"/>
      <c r="CO39" s="10"/>
      <c r="CP39" s="10"/>
      <c r="CQ39" s="10"/>
      <c r="CR39" s="10"/>
      <c r="CS39" s="10"/>
      <c r="CT39" s="518"/>
      <c r="CU39" s="519"/>
      <c r="CV39" s="10"/>
      <c r="CW39" s="10"/>
      <c r="CX39" s="10"/>
      <c r="CY39" s="10"/>
      <c r="CZ39" s="10">
        <v>1</v>
      </c>
      <c r="DA39" s="10"/>
      <c r="DB39" s="10"/>
      <c r="DC39" s="10"/>
      <c r="DD39" s="10"/>
      <c r="DE39" s="10"/>
      <c r="DF39" s="10"/>
      <c r="DG39" s="10"/>
      <c r="DH39" s="508"/>
      <c r="DI39" s="509"/>
      <c r="DJ39" s="10"/>
      <c r="DK39" s="10"/>
      <c r="DL39" s="10"/>
      <c r="DM39" s="10"/>
      <c r="DN39" s="10"/>
      <c r="DO39" s="10"/>
      <c r="DP39" s="10"/>
      <c r="DQ39" s="10"/>
      <c r="DR39" s="10"/>
      <c r="DS39" s="10"/>
      <c r="DT39" s="10"/>
      <c r="DU39" s="10"/>
      <c r="DV39" s="10"/>
      <c r="DW39" s="10"/>
      <c r="DX39" s="10">
        <v>2</v>
      </c>
      <c r="DY39" s="10"/>
      <c r="DZ39" s="10"/>
      <c r="EA39" s="10"/>
      <c r="EB39" s="10">
        <v>0</v>
      </c>
      <c r="EC39" s="10">
        <v>0</v>
      </c>
      <c r="ED39" s="10">
        <v>1</v>
      </c>
      <c r="EE39" s="10">
        <v>2</v>
      </c>
      <c r="EF39" s="10">
        <v>1</v>
      </c>
      <c r="EG39" s="10">
        <v>1</v>
      </c>
      <c r="EH39" s="10">
        <v>3</v>
      </c>
      <c r="EI39" s="10"/>
      <c r="EJ39" s="10"/>
      <c r="EK39" s="10"/>
      <c r="EL39" s="10">
        <v>3</v>
      </c>
      <c r="EM39" s="10"/>
      <c r="EN39">
        <v>3</v>
      </c>
      <c r="EO39">
        <v>1</v>
      </c>
      <c r="EP39">
        <v>0</v>
      </c>
      <c r="EQ39">
        <v>0</v>
      </c>
      <c r="EV39">
        <v>2</v>
      </c>
      <c r="EZ39">
        <v>1</v>
      </c>
      <c r="FA39">
        <v>1</v>
      </c>
      <c r="FB39">
        <v>1</v>
      </c>
    </row>
    <row r="40" spans="1:159" ht="15" customHeight="1" x14ac:dyDescent="0.35">
      <c r="A40" s="5">
        <v>2790</v>
      </c>
      <c r="B40" s="11" t="s">
        <v>60</v>
      </c>
      <c r="C40" s="5" t="s">
        <v>61</v>
      </c>
      <c r="D40" s="10">
        <v>0</v>
      </c>
      <c r="E40" s="10">
        <v>0</v>
      </c>
      <c r="F40" s="10">
        <v>0</v>
      </c>
      <c r="G40" s="10">
        <v>0</v>
      </c>
      <c r="H40" s="10">
        <v>0</v>
      </c>
      <c r="I40" s="10">
        <v>0</v>
      </c>
      <c r="J40" s="10">
        <v>0</v>
      </c>
      <c r="K40" s="10">
        <v>0</v>
      </c>
      <c r="L40" s="10">
        <v>0</v>
      </c>
      <c r="M40" s="10">
        <v>0</v>
      </c>
      <c r="N40" s="535"/>
      <c r="O40" s="536"/>
      <c r="P40" s="10">
        <v>1</v>
      </c>
      <c r="Q40" s="10">
        <v>1</v>
      </c>
      <c r="R40" s="10">
        <v>0</v>
      </c>
      <c r="S40" s="10">
        <v>0</v>
      </c>
      <c r="T40" s="10">
        <v>0</v>
      </c>
      <c r="U40" s="10">
        <v>0</v>
      </c>
      <c r="V40" s="10">
        <v>0</v>
      </c>
      <c r="W40" s="10">
        <v>1</v>
      </c>
      <c r="X40" s="10">
        <v>2</v>
      </c>
      <c r="Y40" s="10">
        <v>0</v>
      </c>
      <c r="Z40" s="10">
        <v>0</v>
      </c>
      <c r="AA40" s="10">
        <v>0</v>
      </c>
      <c r="AB40" s="10"/>
      <c r="AC40" s="10"/>
      <c r="AD40" s="10"/>
      <c r="AE40" s="10"/>
      <c r="AF40" s="10"/>
      <c r="AG40" s="10"/>
      <c r="AH40" s="10"/>
      <c r="AI40" s="10"/>
      <c r="AJ40" s="10"/>
      <c r="AK40" s="10"/>
      <c r="AL40" s="10"/>
      <c r="AM40" s="10"/>
      <c r="AN40" s="10"/>
      <c r="AO40" s="10"/>
      <c r="AP40" s="10"/>
      <c r="AQ40" s="10"/>
      <c r="AR40" s="10">
        <v>0</v>
      </c>
      <c r="AS40" s="10">
        <v>0</v>
      </c>
      <c r="AT40" s="10"/>
      <c r="AU40" s="10"/>
      <c r="AV40" s="10"/>
      <c r="AW40" s="10"/>
      <c r="AX40" s="10"/>
      <c r="AY40" s="10"/>
      <c r="AZ40" s="10"/>
      <c r="BA40" s="10">
        <v>1</v>
      </c>
      <c r="BB40" s="10"/>
      <c r="BC40" s="10"/>
      <c r="BD40" s="10"/>
      <c r="BE40" s="10"/>
      <c r="BH40" s="10">
        <v>0</v>
      </c>
      <c r="BI40" s="10">
        <v>0</v>
      </c>
      <c r="BJ40" s="10">
        <v>0</v>
      </c>
      <c r="BK40" s="10">
        <v>0</v>
      </c>
      <c r="BL40" s="10">
        <v>2</v>
      </c>
      <c r="BM40" s="10"/>
      <c r="BR40" s="526"/>
      <c r="BS40" s="527"/>
      <c r="BT40" s="10"/>
      <c r="BU40" s="10"/>
      <c r="BV40" s="10"/>
      <c r="BW40" s="10"/>
      <c r="BX40" s="10"/>
      <c r="BY40" s="10"/>
      <c r="BZ40" s="10">
        <v>0</v>
      </c>
      <c r="CA40" s="10"/>
      <c r="CB40" s="10"/>
      <c r="CC40" s="10">
        <v>1</v>
      </c>
      <c r="CD40" s="10"/>
      <c r="CE40" s="10"/>
      <c r="CF40" s="531"/>
      <c r="CG40" s="527"/>
      <c r="CH40" s="10">
        <v>0</v>
      </c>
      <c r="CI40" s="10">
        <v>0</v>
      </c>
      <c r="CJ40" s="10">
        <v>2</v>
      </c>
      <c r="CK40" s="10"/>
      <c r="CL40" s="10"/>
      <c r="CM40" s="10"/>
      <c r="CN40" s="10"/>
      <c r="CO40" s="10"/>
      <c r="CP40" s="10"/>
      <c r="CQ40" s="10"/>
      <c r="CR40" s="10"/>
      <c r="CS40" s="10"/>
      <c r="CT40" s="518"/>
      <c r="CU40" s="519"/>
      <c r="CV40" s="10"/>
      <c r="CW40" s="10"/>
      <c r="CX40" s="10">
        <v>2</v>
      </c>
      <c r="CY40" s="10"/>
      <c r="CZ40" s="10">
        <v>1</v>
      </c>
      <c r="DA40" s="10"/>
      <c r="DB40" s="10"/>
      <c r="DC40" s="10"/>
      <c r="DD40" s="10"/>
      <c r="DE40" s="10"/>
      <c r="DF40" s="10">
        <v>1</v>
      </c>
      <c r="DG40" s="10"/>
      <c r="DH40" s="508"/>
      <c r="DI40" s="509"/>
      <c r="DJ40" s="10"/>
      <c r="DK40" s="10"/>
      <c r="DL40" s="10"/>
      <c r="DM40" s="10"/>
      <c r="DN40" s="10"/>
      <c r="DO40" s="10"/>
      <c r="DP40" s="10"/>
      <c r="DQ40" s="10"/>
      <c r="DR40" s="10"/>
      <c r="DS40" s="10"/>
      <c r="DT40" s="10"/>
      <c r="DU40" s="10"/>
      <c r="DV40" s="10"/>
      <c r="DW40" s="10"/>
      <c r="DX40" s="10"/>
      <c r="DY40" s="10"/>
      <c r="DZ40" s="10"/>
      <c r="EA40" s="10"/>
      <c r="EB40" s="10">
        <v>0</v>
      </c>
      <c r="EC40" s="10">
        <v>0</v>
      </c>
      <c r="ED40" s="10">
        <v>3</v>
      </c>
      <c r="EE40" s="10"/>
      <c r="EF40" s="10"/>
      <c r="EG40" s="10"/>
      <c r="EH40" s="10"/>
      <c r="EI40" s="10"/>
      <c r="EJ40" s="10"/>
      <c r="EK40" s="10"/>
      <c r="EL40" s="10">
        <v>1</v>
      </c>
      <c r="EM40" s="10"/>
      <c r="EN40">
        <v>2</v>
      </c>
      <c r="EO40">
        <v>1</v>
      </c>
      <c r="EP40">
        <v>1</v>
      </c>
      <c r="EQ40">
        <v>0</v>
      </c>
      <c r="ER40">
        <v>2</v>
      </c>
      <c r="ES40">
        <v>1</v>
      </c>
      <c r="ET40">
        <v>3</v>
      </c>
      <c r="EZ40">
        <v>6</v>
      </c>
      <c r="FA40">
        <v>3</v>
      </c>
    </row>
    <row r="41" spans="1:159" ht="15" customHeight="1" x14ac:dyDescent="0.35">
      <c r="A41" s="5">
        <v>2791</v>
      </c>
      <c r="B41" s="11" t="s">
        <v>70</v>
      </c>
      <c r="C41" s="5" t="s">
        <v>61</v>
      </c>
      <c r="D41" s="10">
        <v>0</v>
      </c>
      <c r="E41" s="10">
        <v>0</v>
      </c>
      <c r="F41" s="10">
        <v>0</v>
      </c>
      <c r="G41" s="10">
        <v>0</v>
      </c>
      <c r="H41" s="10">
        <v>0</v>
      </c>
      <c r="I41" s="10">
        <v>0</v>
      </c>
      <c r="J41" s="10">
        <v>0</v>
      </c>
      <c r="K41" s="10">
        <v>0</v>
      </c>
      <c r="L41" s="10">
        <v>0</v>
      </c>
      <c r="M41" s="10">
        <v>0</v>
      </c>
      <c r="N41" s="535"/>
      <c r="O41" s="536"/>
      <c r="P41" s="10">
        <v>0</v>
      </c>
      <c r="Q41" s="10">
        <v>0</v>
      </c>
      <c r="R41" s="10">
        <v>1</v>
      </c>
      <c r="S41" s="10">
        <v>0</v>
      </c>
      <c r="T41" s="10">
        <v>0</v>
      </c>
      <c r="U41" s="10">
        <v>0</v>
      </c>
      <c r="V41" s="10">
        <v>0</v>
      </c>
      <c r="W41" s="10">
        <v>0</v>
      </c>
      <c r="X41" s="10">
        <v>0</v>
      </c>
      <c r="Y41" s="10">
        <v>0</v>
      </c>
      <c r="Z41" s="10">
        <v>0</v>
      </c>
      <c r="AA41" s="10">
        <v>0</v>
      </c>
      <c r="AB41" s="10"/>
      <c r="AC41" s="10"/>
      <c r="AD41" s="10"/>
      <c r="AE41" s="10"/>
      <c r="AF41" s="10"/>
      <c r="AG41" s="10"/>
      <c r="AH41" s="10"/>
      <c r="AI41" s="10"/>
      <c r="AJ41" s="10"/>
      <c r="AK41" s="10"/>
      <c r="AL41" s="10"/>
      <c r="AM41" s="10"/>
      <c r="AN41" s="10"/>
      <c r="AO41" s="10"/>
      <c r="AP41" s="10"/>
      <c r="AQ41" s="10"/>
      <c r="AR41" s="10">
        <v>2</v>
      </c>
      <c r="AS41" s="10">
        <v>0</v>
      </c>
      <c r="AT41" s="10"/>
      <c r="AU41" s="10"/>
      <c r="AV41" s="10"/>
      <c r="AW41" s="10"/>
      <c r="AX41" s="10"/>
      <c r="AY41" s="10"/>
      <c r="AZ41" s="10">
        <v>1</v>
      </c>
      <c r="BA41" s="10"/>
      <c r="BB41" s="10"/>
      <c r="BC41" s="10"/>
      <c r="BD41" s="10"/>
      <c r="BE41" s="10"/>
      <c r="BH41" s="10">
        <v>0</v>
      </c>
      <c r="BI41" s="10">
        <v>0</v>
      </c>
      <c r="BJ41" s="10">
        <v>0</v>
      </c>
      <c r="BK41" s="10">
        <v>0</v>
      </c>
      <c r="BL41" s="10"/>
      <c r="BM41" s="10"/>
      <c r="BR41" s="526"/>
      <c r="BS41" s="527"/>
      <c r="BT41" s="10"/>
      <c r="BU41" s="10"/>
      <c r="BV41" s="10"/>
      <c r="BW41" s="10"/>
      <c r="BX41" s="10"/>
      <c r="BY41" s="10"/>
      <c r="BZ41" s="10">
        <v>0</v>
      </c>
      <c r="CA41" s="10"/>
      <c r="CB41" s="10"/>
      <c r="CC41" s="10">
        <v>1</v>
      </c>
      <c r="CD41" s="10"/>
      <c r="CE41" s="10"/>
      <c r="CF41" s="531"/>
      <c r="CG41" s="527"/>
      <c r="CH41" s="10">
        <v>0</v>
      </c>
      <c r="CI41" s="10">
        <v>0</v>
      </c>
      <c r="CJ41" s="10"/>
      <c r="CK41" s="10"/>
      <c r="CL41" s="10"/>
      <c r="CM41" s="10"/>
      <c r="CN41" s="10"/>
      <c r="CO41" s="10"/>
      <c r="CP41" s="10"/>
      <c r="CQ41" s="10"/>
      <c r="CR41" s="10"/>
      <c r="CS41" s="10"/>
      <c r="CT41" s="518"/>
      <c r="CU41" s="519"/>
      <c r="CV41" s="10"/>
      <c r="CW41" s="10"/>
      <c r="CX41" s="10"/>
      <c r="CY41" s="10"/>
      <c r="CZ41" s="10"/>
      <c r="DA41" s="10"/>
      <c r="DB41" s="10"/>
      <c r="DC41" s="10"/>
      <c r="DD41" s="10"/>
      <c r="DE41" s="10"/>
      <c r="DF41" s="10"/>
      <c r="DG41" s="10"/>
      <c r="DH41" s="508"/>
      <c r="DI41" s="509"/>
      <c r="DJ41" s="10"/>
      <c r="DK41" s="10"/>
      <c r="DL41" s="10"/>
      <c r="DM41" s="10"/>
      <c r="DN41" s="10"/>
      <c r="DO41" s="10"/>
      <c r="DP41" s="10"/>
      <c r="DQ41" s="10"/>
      <c r="DR41" s="10"/>
      <c r="DS41" s="10"/>
      <c r="DT41" s="10"/>
      <c r="DU41" s="10"/>
      <c r="DV41" s="10"/>
      <c r="DW41" s="10"/>
      <c r="DX41" s="10"/>
      <c r="DY41" s="10"/>
      <c r="DZ41" s="10"/>
      <c r="EA41" s="10"/>
      <c r="EB41" s="10">
        <v>0</v>
      </c>
      <c r="EC41" s="10">
        <v>0</v>
      </c>
      <c r="ED41" s="10"/>
      <c r="EE41" s="10"/>
      <c r="EF41" s="10"/>
      <c r="EG41" s="10"/>
      <c r="EH41" s="10"/>
      <c r="EI41" s="10"/>
      <c r="EJ41" s="10"/>
      <c r="EK41" s="10"/>
      <c r="EL41" s="10">
        <v>1</v>
      </c>
      <c r="EM41" s="10"/>
      <c r="EP41">
        <v>0</v>
      </c>
      <c r="EQ41">
        <v>1</v>
      </c>
      <c r="ER41">
        <v>2</v>
      </c>
      <c r="EV41">
        <v>2</v>
      </c>
      <c r="EZ41">
        <v>3</v>
      </c>
    </row>
    <row r="42" spans="1:159" ht="15" customHeight="1" x14ac:dyDescent="0.35">
      <c r="A42" s="5">
        <v>2792</v>
      </c>
      <c r="B42" s="11" t="s">
        <v>78</v>
      </c>
      <c r="C42" s="5" t="s">
        <v>61</v>
      </c>
      <c r="D42" s="10">
        <v>0</v>
      </c>
      <c r="E42" s="10">
        <v>0</v>
      </c>
      <c r="F42" s="10">
        <v>0</v>
      </c>
      <c r="G42" s="10">
        <v>0</v>
      </c>
      <c r="H42" s="10">
        <v>0</v>
      </c>
      <c r="I42" s="10">
        <v>0</v>
      </c>
      <c r="J42" s="10">
        <v>1</v>
      </c>
      <c r="K42" s="10">
        <v>0</v>
      </c>
      <c r="L42" s="10">
        <v>4</v>
      </c>
      <c r="M42" s="10">
        <v>0</v>
      </c>
      <c r="N42" s="535"/>
      <c r="O42" s="536"/>
      <c r="P42" s="10">
        <v>0</v>
      </c>
      <c r="Q42" s="10">
        <v>0</v>
      </c>
      <c r="R42" s="10">
        <v>0</v>
      </c>
      <c r="S42" s="10">
        <v>0</v>
      </c>
      <c r="T42" s="10">
        <v>0</v>
      </c>
      <c r="U42" s="10">
        <v>0</v>
      </c>
      <c r="V42" s="10">
        <v>0</v>
      </c>
      <c r="W42" s="10">
        <v>0</v>
      </c>
      <c r="X42" s="10">
        <v>0</v>
      </c>
      <c r="Y42" s="10">
        <v>0</v>
      </c>
      <c r="Z42" s="10">
        <v>0</v>
      </c>
      <c r="AA42" s="10">
        <v>0</v>
      </c>
      <c r="AB42" s="10"/>
      <c r="AC42" s="10"/>
      <c r="AD42" s="10"/>
      <c r="AE42" s="10"/>
      <c r="AF42" s="10"/>
      <c r="AG42" s="10"/>
      <c r="AH42" s="10"/>
      <c r="AI42" s="10"/>
      <c r="AJ42" s="10"/>
      <c r="AK42" s="10"/>
      <c r="AL42" s="10"/>
      <c r="AM42" s="10"/>
      <c r="AN42" s="10"/>
      <c r="AO42" s="10"/>
      <c r="AP42" s="10"/>
      <c r="AQ42" s="10"/>
      <c r="AR42" s="10">
        <v>0</v>
      </c>
      <c r="AS42" s="10">
        <v>0</v>
      </c>
      <c r="AT42" s="10"/>
      <c r="AU42" s="10"/>
      <c r="AV42" s="10"/>
      <c r="AW42" s="10"/>
      <c r="AX42" s="10"/>
      <c r="AY42" s="10"/>
      <c r="AZ42" s="10"/>
      <c r="BA42" s="10"/>
      <c r="BB42" s="10">
        <v>1</v>
      </c>
      <c r="BC42" s="10"/>
      <c r="BD42" s="10"/>
      <c r="BE42" s="10"/>
      <c r="BH42" s="10">
        <v>0</v>
      </c>
      <c r="BI42" s="10">
        <v>0</v>
      </c>
      <c r="BJ42" s="10">
        <v>0</v>
      </c>
      <c r="BK42" s="10">
        <v>0</v>
      </c>
      <c r="BL42" s="10"/>
      <c r="BM42" s="10"/>
      <c r="BR42" s="526"/>
      <c r="BS42" s="527"/>
      <c r="BT42" s="10"/>
      <c r="BU42" s="10"/>
      <c r="BV42" s="10"/>
      <c r="BW42" s="10"/>
      <c r="BX42" s="10"/>
      <c r="BY42" s="10"/>
      <c r="BZ42" s="10">
        <v>0</v>
      </c>
      <c r="CA42" s="10"/>
      <c r="CB42" s="10"/>
      <c r="CC42" s="10"/>
      <c r="CD42" s="10"/>
      <c r="CE42" s="10"/>
      <c r="CF42" s="531"/>
      <c r="CG42" s="527"/>
      <c r="CH42" s="10">
        <v>0</v>
      </c>
      <c r="CI42" s="10">
        <v>0</v>
      </c>
      <c r="CJ42" s="10"/>
      <c r="CK42" s="10"/>
      <c r="CL42" s="10"/>
      <c r="CM42" s="10"/>
      <c r="CN42" s="10"/>
      <c r="CO42" s="10"/>
      <c r="CP42" s="10"/>
      <c r="CQ42" s="10"/>
      <c r="CR42" s="10"/>
      <c r="CS42" s="10"/>
      <c r="CT42" s="518"/>
      <c r="CU42" s="519"/>
      <c r="CV42" s="10"/>
      <c r="CW42" s="10"/>
      <c r="CX42" s="10"/>
      <c r="CY42" s="10"/>
      <c r="CZ42" s="10"/>
      <c r="DA42" s="10"/>
      <c r="DB42" s="10"/>
      <c r="DC42" s="10"/>
      <c r="DD42" s="10"/>
      <c r="DE42" s="10"/>
      <c r="DF42" s="10"/>
      <c r="DG42" s="10"/>
      <c r="DH42" s="508"/>
      <c r="DI42" s="509"/>
      <c r="DJ42" s="10"/>
      <c r="DK42" s="10"/>
      <c r="DL42" s="10"/>
      <c r="DM42" s="10"/>
      <c r="DN42" s="10"/>
      <c r="DO42" s="10"/>
      <c r="DP42" s="10"/>
      <c r="DQ42" s="10"/>
      <c r="DR42" s="10"/>
      <c r="DS42" s="10"/>
      <c r="DT42" s="10"/>
      <c r="DU42" s="10"/>
      <c r="DV42" s="10"/>
      <c r="DW42" s="10"/>
      <c r="DX42" s="10"/>
      <c r="DY42" s="10"/>
      <c r="DZ42" s="10"/>
      <c r="EA42" s="10"/>
      <c r="EB42" s="10">
        <v>3</v>
      </c>
      <c r="EC42" s="10">
        <v>0</v>
      </c>
      <c r="ED42" s="10"/>
      <c r="EE42" s="10"/>
      <c r="EF42" s="10">
        <v>2</v>
      </c>
      <c r="EG42" s="10"/>
      <c r="EH42" s="10">
        <v>2</v>
      </c>
      <c r="EI42" s="10"/>
      <c r="EJ42" s="10"/>
      <c r="EK42" s="10"/>
      <c r="EL42" s="10"/>
      <c r="EM42" s="10"/>
      <c r="EP42">
        <v>0</v>
      </c>
      <c r="EQ42">
        <v>0</v>
      </c>
      <c r="EV42">
        <v>2</v>
      </c>
      <c r="EZ42">
        <v>2</v>
      </c>
      <c r="FA42">
        <v>1</v>
      </c>
      <c r="FB42">
        <v>1</v>
      </c>
      <c r="FC42">
        <v>1</v>
      </c>
    </row>
    <row r="43" spans="1:159" ht="15" customHeight="1" x14ac:dyDescent="0.35">
      <c r="A43" s="5">
        <v>3195</v>
      </c>
      <c r="B43" s="11" t="s">
        <v>85</v>
      </c>
      <c r="C43" s="5" t="s">
        <v>61</v>
      </c>
      <c r="D43" s="10">
        <v>3</v>
      </c>
      <c r="E43" s="10">
        <v>0</v>
      </c>
      <c r="F43" s="10">
        <v>0</v>
      </c>
      <c r="G43" s="10">
        <v>0</v>
      </c>
      <c r="H43" s="10">
        <v>0</v>
      </c>
      <c r="I43" s="10">
        <v>1</v>
      </c>
      <c r="J43" s="10">
        <v>1</v>
      </c>
      <c r="K43" s="10">
        <v>0</v>
      </c>
      <c r="L43" s="10">
        <v>0</v>
      </c>
      <c r="M43" s="10">
        <v>0</v>
      </c>
      <c r="N43" s="535"/>
      <c r="O43" s="536"/>
      <c r="P43" s="10">
        <v>1</v>
      </c>
      <c r="Q43" s="10">
        <v>2</v>
      </c>
      <c r="R43" s="10">
        <v>0</v>
      </c>
      <c r="S43" s="10">
        <v>0</v>
      </c>
      <c r="T43" s="10">
        <v>0</v>
      </c>
      <c r="U43" s="10">
        <v>0</v>
      </c>
      <c r="V43" s="10">
        <v>1</v>
      </c>
      <c r="W43" s="10">
        <v>0</v>
      </c>
      <c r="X43" s="10">
        <v>2</v>
      </c>
      <c r="Y43" s="10">
        <v>1</v>
      </c>
      <c r="Z43" s="10">
        <v>0</v>
      </c>
      <c r="AA43" s="10">
        <v>0</v>
      </c>
      <c r="AB43" s="10"/>
      <c r="AC43" s="10"/>
      <c r="AD43" s="10"/>
      <c r="AE43" s="10"/>
      <c r="AF43" s="10"/>
      <c r="AG43" s="10"/>
      <c r="AH43" s="10"/>
      <c r="AI43" s="10"/>
      <c r="AJ43" s="10"/>
      <c r="AK43" s="10"/>
      <c r="AL43" s="10"/>
      <c r="AM43" s="10"/>
      <c r="AN43" s="10"/>
      <c r="AO43" s="10"/>
      <c r="AP43" s="10"/>
      <c r="AQ43" s="10"/>
      <c r="AR43" s="10">
        <v>4</v>
      </c>
      <c r="AS43" s="10">
        <v>1</v>
      </c>
      <c r="AT43" s="10"/>
      <c r="AU43" s="10"/>
      <c r="AV43" s="10"/>
      <c r="AW43" s="10"/>
      <c r="AX43" s="10"/>
      <c r="AY43" s="10"/>
      <c r="AZ43" s="10"/>
      <c r="BA43" s="10"/>
      <c r="BB43" s="10"/>
      <c r="BC43" s="10"/>
      <c r="BD43" s="10"/>
      <c r="BE43" s="10"/>
      <c r="BH43" s="10">
        <v>1</v>
      </c>
      <c r="BI43" s="10">
        <v>1</v>
      </c>
      <c r="BJ43" s="10">
        <v>1</v>
      </c>
      <c r="BK43" s="10">
        <v>0</v>
      </c>
      <c r="BL43" s="10"/>
      <c r="BM43" s="10"/>
      <c r="BR43" s="526"/>
      <c r="BS43" s="527"/>
      <c r="BT43" s="10">
        <v>2</v>
      </c>
      <c r="BU43" s="10"/>
      <c r="BV43" s="10">
        <v>1</v>
      </c>
      <c r="BW43" s="10"/>
      <c r="BX43" s="10"/>
      <c r="BY43" s="10"/>
      <c r="BZ43" s="10">
        <v>0</v>
      </c>
      <c r="CA43" s="10">
        <v>1</v>
      </c>
      <c r="CB43" s="10"/>
      <c r="CC43" s="10"/>
      <c r="CD43" s="10"/>
      <c r="CE43" s="10"/>
      <c r="CF43" s="531"/>
      <c r="CG43" s="527"/>
      <c r="CH43" s="10">
        <v>3</v>
      </c>
      <c r="CI43" s="10">
        <v>3</v>
      </c>
      <c r="CJ43" s="10"/>
      <c r="CK43" s="10"/>
      <c r="CL43" s="10"/>
      <c r="CM43" s="10"/>
      <c r="CN43" s="10"/>
      <c r="CO43" s="10"/>
      <c r="CP43" s="10"/>
      <c r="CQ43" s="10"/>
      <c r="CR43" s="10"/>
      <c r="CS43" s="10"/>
      <c r="CT43" s="518"/>
      <c r="CU43" s="519"/>
      <c r="CV43" s="10"/>
      <c r="CW43" s="10"/>
      <c r="CX43" s="10"/>
      <c r="CY43" s="10"/>
      <c r="CZ43" s="10"/>
      <c r="DA43" s="10"/>
      <c r="DB43" s="10"/>
      <c r="DC43" s="10"/>
      <c r="DD43" s="10"/>
      <c r="DE43" s="10"/>
      <c r="DF43" s="10"/>
      <c r="DG43" s="10"/>
      <c r="DH43" s="508"/>
      <c r="DI43" s="509"/>
      <c r="DJ43" s="10"/>
      <c r="DK43" s="10"/>
      <c r="DL43" s="10"/>
      <c r="DM43" s="10"/>
      <c r="DN43" s="10"/>
      <c r="DO43" s="10"/>
      <c r="DP43" s="10"/>
      <c r="DQ43" s="10"/>
      <c r="DR43" s="10"/>
      <c r="DS43" s="10"/>
      <c r="DT43" s="10"/>
      <c r="DU43" s="10"/>
      <c r="DV43" s="10"/>
      <c r="DW43" s="10"/>
      <c r="DX43" s="10"/>
      <c r="DY43" s="10"/>
      <c r="DZ43" s="10">
        <v>2</v>
      </c>
      <c r="EA43" s="10"/>
      <c r="EB43" s="10">
        <v>2</v>
      </c>
      <c r="EC43" s="10">
        <v>0</v>
      </c>
      <c r="ED43" s="10"/>
      <c r="EE43" s="10"/>
      <c r="EF43" s="10"/>
      <c r="EG43" s="10"/>
      <c r="EH43" s="10"/>
      <c r="EI43" s="10"/>
      <c r="EJ43" s="10"/>
      <c r="EK43" s="10"/>
      <c r="EL43" s="10">
        <v>3</v>
      </c>
      <c r="EM43" s="10"/>
      <c r="EP43">
        <v>0</v>
      </c>
      <c r="EQ43">
        <v>0</v>
      </c>
    </row>
    <row r="44" spans="1:159" ht="15" customHeight="1" x14ac:dyDescent="0.35">
      <c r="A44" s="5">
        <v>2799</v>
      </c>
      <c r="B44" s="11" t="s">
        <v>91</v>
      </c>
      <c r="C44" s="5" t="s">
        <v>92</v>
      </c>
      <c r="D44" s="10">
        <v>0</v>
      </c>
      <c r="E44" s="10">
        <v>0</v>
      </c>
      <c r="F44" s="10">
        <v>0</v>
      </c>
      <c r="G44" s="10">
        <v>0</v>
      </c>
      <c r="H44" s="10">
        <v>0</v>
      </c>
      <c r="I44" s="10">
        <v>0</v>
      </c>
      <c r="J44" s="10">
        <v>0</v>
      </c>
      <c r="K44" s="10">
        <v>0</v>
      </c>
      <c r="L44" s="10">
        <v>0</v>
      </c>
      <c r="M44" s="10">
        <v>0</v>
      </c>
      <c r="N44" s="535"/>
      <c r="O44" s="536"/>
      <c r="P44" s="10">
        <v>0</v>
      </c>
      <c r="Q44" s="10">
        <v>0</v>
      </c>
      <c r="R44" s="10">
        <v>0</v>
      </c>
      <c r="S44" s="10">
        <v>0</v>
      </c>
      <c r="T44" s="10">
        <v>1</v>
      </c>
      <c r="U44" s="10">
        <v>1</v>
      </c>
      <c r="V44" s="10">
        <v>0</v>
      </c>
      <c r="W44" s="10">
        <v>0</v>
      </c>
      <c r="X44" s="10">
        <v>0</v>
      </c>
      <c r="Y44" s="10">
        <v>0</v>
      </c>
      <c r="Z44" s="10">
        <v>0</v>
      </c>
      <c r="AA44" s="10">
        <v>0</v>
      </c>
      <c r="AB44" s="10"/>
      <c r="AC44" s="10"/>
      <c r="AD44" s="10"/>
      <c r="AE44" s="10"/>
      <c r="AF44" s="10"/>
      <c r="AG44" s="10"/>
      <c r="AH44" s="10"/>
      <c r="AI44" s="10"/>
      <c r="AJ44" s="10"/>
      <c r="AK44" s="10"/>
      <c r="AL44" s="10"/>
      <c r="AM44" s="10"/>
      <c r="AN44" s="10"/>
      <c r="AO44" s="10"/>
      <c r="AP44" s="10"/>
      <c r="AQ44" s="10"/>
      <c r="AR44" s="10">
        <v>1</v>
      </c>
      <c r="AS44" s="10">
        <v>0</v>
      </c>
      <c r="AT44" s="10"/>
      <c r="AU44" s="10"/>
      <c r="AV44" s="10"/>
      <c r="AW44" s="10"/>
      <c r="AX44" s="10"/>
      <c r="AY44" s="10"/>
      <c r="AZ44" s="10"/>
      <c r="BA44" s="10"/>
      <c r="BB44" s="10"/>
      <c r="BC44" s="10"/>
      <c r="BD44" s="10"/>
      <c r="BE44" s="10"/>
      <c r="BF44">
        <v>3</v>
      </c>
      <c r="BH44" s="10">
        <v>0</v>
      </c>
      <c r="BI44" s="10">
        <v>0</v>
      </c>
      <c r="BJ44" s="10">
        <v>0</v>
      </c>
      <c r="BK44" s="10">
        <v>0</v>
      </c>
      <c r="BL44" s="10"/>
      <c r="BM44" s="10"/>
      <c r="BR44" s="526"/>
      <c r="BS44" s="527"/>
      <c r="BT44" s="10">
        <v>1</v>
      </c>
      <c r="BU44" s="10"/>
      <c r="BV44" s="10"/>
      <c r="BW44" s="10"/>
      <c r="BX44" s="10"/>
      <c r="BY44" s="10"/>
      <c r="BZ44" s="10">
        <v>0</v>
      </c>
      <c r="CA44" s="10"/>
      <c r="CB44" s="10"/>
      <c r="CC44" s="10"/>
      <c r="CD44" s="10"/>
      <c r="CE44" s="10"/>
      <c r="CF44" s="531"/>
      <c r="CG44" s="527"/>
      <c r="CH44" s="10">
        <v>3</v>
      </c>
      <c r="CI44" s="10">
        <v>0</v>
      </c>
      <c r="CJ44" s="10"/>
      <c r="CK44" s="10"/>
      <c r="CL44" s="10"/>
      <c r="CM44" s="10"/>
      <c r="CN44" s="10">
        <v>1</v>
      </c>
      <c r="CO44" s="10"/>
      <c r="CP44" s="10"/>
      <c r="CQ44" s="10"/>
      <c r="CR44" s="10"/>
      <c r="CS44" s="10"/>
      <c r="CT44" s="518"/>
      <c r="CU44" s="519"/>
      <c r="CV44" s="10"/>
      <c r="CW44" s="10"/>
      <c r="CX44" s="10"/>
      <c r="CY44" s="10"/>
      <c r="CZ44" s="10"/>
      <c r="DA44" s="10"/>
      <c r="DB44" s="10"/>
      <c r="DC44" s="10"/>
      <c r="DD44" s="10"/>
      <c r="DE44" s="10"/>
      <c r="DF44" s="10">
        <v>3</v>
      </c>
      <c r="DG44" s="10"/>
      <c r="DH44" s="508"/>
      <c r="DI44" s="509"/>
      <c r="DJ44" s="10"/>
      <c r="DK44" s="10"/>
      <c r="DL44" s="10"/>
      <c r="DM44" s="10"/>
      <c r="DN44" s="10"/>
      <c r="DO44" s="10"/>
      <c r="DP44" s="10"/>
      <c r="DQ44" s="10"/>
      <c r="DR44" s="10"/>
      <c r="DS44" s="10"/>
      <c r="DT44" s="10"/>
      <c r="DU44" s="10"/>
      <c r="DV44" s="10"/>
      <c r="DW44" s="10"/>
      <c r="DX44" s="10"/>
      <c r="DY44" s="10"/>
      <c r="DZ44" s="10"/>
      <c r="EA44" s="10"/>
      <c r="EB44" s="10">
        <v>0</v>
      </c>
      <c r="EC44" s="10">
        <v>0</v>
      </c>
      <c r="ED44" s="10"/>
      <c r="EE44" s="10"/>
      <c r="EF44" s="10"/>
      <c r="EG44" s="10"/>
      <c r="EH44" s="10"/>
      <c r="EI44" s="10">
        <v>1</v>
      </c>
      <c r="EJ44" s="10"/>
      <c r="EK44" s="10"/>
      <c r="EL44" s="10"/>
      <c r="EM44" s="10"/>
      <c r="EP44">
        <v>1</v>
      </c>
      <c r="EQ44">
        <v>0</v>
      </c>
      <c r="ER44">
        <v>3</v>
      </c>
      <c r="ET44">
        <v>1</v>
      </c>
      <c r="EZ44">
        <v>3</v>
      </c>
      <c r="FB44">
        <v>2</v>
      </c>
      <c r="FC44">
        <v>2</v>
      </c>
    </row>
    <row r="45" spans="1:159" ht="15" customHeight="1" x14ac:dyDescent="0.35">
      <c r="A45" s="5">
        <v>2800</v>
      </c>
      <c r="B45" s="11" t="s">
        <v>98</v>
      </c>
      <c r="C45" s="5" t="s">
        <v>92</v>
      </c>
      <c r="D45" s="10">
        <v>0</v>
      </c>
      <c r="E45" s="10">
        <v>0</v>
      </c>
      <c r="F45" s="10">
        <v>0</v>
      </c>
      <c r="G45" s="10">
        <v>0</v>
      </c>
      <c r="H45" s="10">
        <v>0</v>
      </c>
      <c r="I45" s="10">
        <v>1</v>
      </c>
      <c r="J45" s="10">
        <v>0</v>
      </c>
      <c r="K45" s="10">
        <v>0</v>
      </c>
      <c r="L45" s="10">
        <v>0</v>
      </c>
      <c r="M45" s="10">
        <v>0</v>
      </c>
      <c r="N45" s="535"/>
      <c r="O45" s="536"/>
      <c r="P45" s="10">
        <v>0</v>
      </c>
      <c r="Q45" s="10">
        <v>0</v>
      </c>
      <c r="R45" s="10">
        <v>0</v>
      </c>
      <c r="S45" s="10">
        <v>0</v>
      </c>
      <c r="T45" s="10">
        <v>0</v>
      </c>
      <c r="U45" s="10">
        <v>0</v>
      </c>
      <c r="V45" s="10">
        <v>0</v>
      </c>
      <c r="W45" s="10">
        <v>0</v>
      </c>
      <c r="X45" s="10">
        <v>0</v>
      </c>
      <c r="Y45" s="10">
        <v>0</v>
      </c>
      <c r="Z45" s="10">
        <v>0</v>
      </c>
      <c r="AA45" s="10">
        <v>0</v>
      </c>
      <c r="AB45" s="10"/>
      <c r="AC45" s="10"/>
      <c r="AD45" s="10"/>
      <c r="AE45" s="10"/>
      <c r="AF45" s="10"/>
      <c r="AG45" s="10"/>
      <c r="AH45" s="10"/>
      <c r="AI45" s="10"/>
      <c r="AJ45" s="10"/>
      <c r="AK45" s="10"/>
      <c r="AL45" s="10"/>
      <c r="AM45" s="10"/>
      <c r="AN45" s="10"/>
      <c r="AO45" s="10"/>
      <c r="AP45" s="10"/>
      <c r="AQ45" s="10"/>
      <c r="AR45" s="10">
        <v>0</v>
      </c>
      <c r="AS45" s="10">
        <v>0</v>
      </c>
      <c r="AT45" s="10"/>
      <c r="AU45" s="10"/>
      <c r="AV45" s="10"/>
      <c r="AW45" s="10"/>
      <c r="AX45" s="10"/>
      <c r="AY45" s="10"/>
      <c r="AZ45" s="10">
        <v>1</v>
      </c>
      <c r="BA45" s="10">
        <v>1</v>
      </c>
      <c r="BB45" s="10"/>
      <c r="BC45" s="10"/>
      <c r="BD45" s="10"/>
      <c r="BE45" s="10"/>
      <c r="BH45" s="10">
        <v>1</v>
      </c>
      <c r="BI45" s="10">
        <v>0</v>
      </c>
      <c r="BJ45" s="10">
        <v>0</v>
      </c>
      <c r="BK45" s="10">
        <v>0</v>
      </c>
      <c r="BL45" s="10"/>
      <c r="BM45" s="10"/>
      <c r="BN45" s="36">
        <v>1</v>
      </c>
      <c r="BQ45">
        <v>1</v>
      </c>
      <c r="BR45" s="526"/>
      <c r="BS45" s="527"/>
      <c r="BT45" s="10">
        <v>1</v>
      </c>
      <c r="BU45" s="10"/>
      <c r="BV45" s="10">
        <v>1</v>
      </c>
      <c r="BW45" s="10"/>
      <c r="BX45" s="10"/>
      <c r="BY45" s="10"/>
      <c r="BZ45" s="10">
        <v>0</v>
      </c>
      <c r="CA45" s="10"/>
      <c r="CB45" s="10">
        <v>1</v>
      </c>
      <c r="CC45" s="10"/>
      <c r="CD45" s="10"/>
      <c r="CE45" s="10"/>
      <c r="CF45" s="531"/>
      <c r="CG45" s="527"/>
      <c r="CH45" s="10">
        <v>0</v>
      </c>
      <c r="CI45" s="10">
        <v>0</v>
      </c>
      <c r="CJ45" s="10"/>
      <c r="CK45" s="10"/>
      <c r="CL45" s="10"/>
      <c r="CM45" s="10"/>
      <c r="CN45" s="10"/>
      <c r="CO45" s="10"/>
      <c r="CP45" s="10">
        <v>1</v>
      </c>
      <c r="CQ45" s="10"/>
      <c r="CR45" s="10"/>
      <c r="CS45" s="10"/>
      <c r="CT45" s="518"/>
      <c r="CU45" s="519"/>
      <c r="CV45" s="10"/>
      <c r="CW45" s="10"/>
      <c r="CX45" s="10"/>
      <c r="CY45" s="10"/>
      <c r="CZ45" s="10"/>
      <c r="DA45" s="10"/>
      <c r="DB45" s="10"/>
      <c r="DC45" s="10"/>
      <c r="DD45" s="10"/>
      <c r="DE45" s="10"/>
      <c r="DF45" s="10"/>
      <c r="DG45" s="10"/>
      <c r="DH45" s="508"/>
      <c r="DI45" s="509"/>
      <c r="DJ45" s="10"/>
      <c r="DK45" s="10"/>
      <c r="DL45" s="10"/>
      <c r="DM45" s="10"/>
      <c r="DN45" s="10"/>
      <c r="DO45" s="10"/>
      <c r="DP45" s="10"/>
      <c r="DQ45" s="10"/>
      <c r="DR45" s="10"/>
      <c r="DS45" s="10"/>
      <c r="DT45" s="10"/>
      <c r="DU45" s="10"/>
      <c r="DV45" s="10"/>
      <c r="DW45" s="10"/>
      <c r="DX45" s="10"/>
      <c r="DY45" s="10"/>
      <c r="DZ45" s="10"/>
      <c r="EA45" s="10"/>
      <c r="EB45" s="10">
        <v>0</v>
      </c>
      <c r="EC45" s="10">
        <v>0</v>
      </c>
      <c r="ED45" s="10"/>
      <c r="EE45" s="10"/>
      <c r="EF45" s="10"/>
      <c r="EG45" s="10"/>
      <c r="EH45" s="10"/>
      <c r="EI45" s="10"/>
      <c r="EJ45" s="10"/>
      <c r="EK45" s="10"/>
      <c r="EL45" s="10"/>
      <c r="EM45" s="10"/>
      <c r="EP45">
        <v>0</v>
      </c>
      <c r="EQ45">
        <v>0</v>
      </c>
    </row>
    <row r="46" spans="1:159" ht="15" customHeight="1" x14ac:dyDescent="0.35">
      <c r="A46" s="5">
        <v>2801</v>
      </c>
      <c r="B46" s="11" t="s">
        <v>104</v>
      </c>
      <c r="C46" s="5" t="s">
        <v>92</v>
      </c>
      <c r="D46" s="10">
        <v>2</v>
      </c>
      <c r="E46" s="10">
        <v>3</v>
      </c>
      <c r="F46" s="10">
        <v>1</v>
      </c>
      <c r="G46" s="10">
        <v>0</v>
      </c>
      <c r="H46" s="10">
        <v>0</v>
      </c>
      <c r="I46" s="10">
        <v>0</v>
      </c>
      <c r="J46" s="10">
        <v>0</v>
      </c>
      <c r="K46" s="10">
        <v>0</v>
      </c>
      <c r="L46" s="10">
        <v>1</v>
      </c>
      <c r="M46" s="10">
        <v>1</v>
      </c>
      <c r="N46" s="535"/>
      <c r="O46" s="536"/>
      <c r="P46" s="10">
        <v>4</v>
      </c>
      <c r="Q46" s="10">
        <v>1</v>
      </c>
      <c r="R46" s="10">
        <v>1</v>
      </c>
      <c r="S46" s="10">
        <v>0</v>
      </c>
      <c r="T46" s="10">
        <v>1</v>
      </c>
      <c r="U46" s="10">
        <v>0</v>
      </c>
      <c r="V46" s="10">
        <v>1</v>
      </c>
      <c r="W46" s="10">
        <v>3</v>
      </c>
      <c r="X46" s="10">
        <v>4</v>
      </c>
      <c r="Y46" s="10">
        <v>0</v>
      </c>
      <c r="Z46" s="10">
        <v>0</v>
      </c>
      <c r="AA46" s="10">
        <v>0</v>
      </c>
      <c r="AB46" s="10"/>
      <c r="AC46" s="10"/>
      <c r="AD46" s="10"/>
      <c r="AE46" s="10"/>
      <c r="AF46" s="10"/>
      <c r="AG46" s="10"/>
      <c r="AH46" s="10"/>
      <c r="AI46" s="10"/>
      <c r="AJ46" s="10"/>
      <c r="AK46" s="10"/>
      <c r="AL46" s="10"/>
      <c r="AM46" s="10"/>
      <c r="AN46" s="10"/>
      <c r="AO46" s="10"/>
      <c r="AP46" s="10"/>
      <c r="AQ46" s="10"/>
      <c r="AR46" s="10">
        <v>0</v>
      </c>
      <c r="AS46" s="10">
        <v>0</v>
      </c>
      <c r="AT46" s="10"/>
      <c r="AU46" s="10"/>
      <c r="AV46" s="10"/>
      <c r="AW46" s="10"/>
      <c r="AX46" s="10"/>
      <c r="AY46" s="10"/>
      <c r="AZ46" s="10"/>
      <c r="BA46" s="10">
        <v>3</v>
      </c>
      <c r="BB46" s="10">
        <v>1</v>
      </c>
      <c r="BC46" s="10">
        <v>2</v>
      </c>
      <c r="BD46" s="10"/>
      <c r="BE46" s="10"/>
      <c r="BF46" s="36">
        <v>4</v>
      </c>
      <c r="BH46" s="10">
        <v>2</v>
      </c>
      <c r="BI46" s="10">
        <v>1</v>
      </c>
      <c r="BJ46" s="10">
        <v>1</v>
      </c>
      <c r="BK46" s="10">
        <v>1</v>
      </c>
      <c r="BL46" s="10"/>
      <c r="BM46" s="10"/>
      <c r="BP46">
        <v>1</v>
      </c>
      <c r="BR46" s="526"/>
      <c r="BS46" s="527"/>
      <c r="BT46" s="10">
        <v>2</v>
      </c>
      <c r="BU46" s="10"/>
      <c r="BV46" s="10"/>
      <c r="BW46" s="10"/>
      <c r="BX46" s="10"/>
      <c r="BY46" s="10"/>
      <c r="BZ46" s="10">
        <v>1</v>
      </c>
      <c r="CA46" s="10">
        <v>1</v>
      </c>
      <c r="CB46" s="10">
        <v>1</v>
      </c>
      <c r="CC46" s="10"/>
      <c r="CD46" s="10"/>
      <c r="CE46" s="10">
        <v>2</v>
      </c>
      <c r="CF46" s="531"/>
      <c r="CG46" s="527"/>
      <c r="CH46" s="10">
        <v>0</v>
      </c>
      <c r="CI46" s="10">
        <v>0</v>
      </c>
      <c r="CJ46" s="10"/>
      <c r="CK46" s="10"/>
      <c r="CL46" s="10"/>
      <c r="CM46" s="10"/>
      <c r="CN46" s="10"/>
      <c r="CO46" s="10"/>
      <c r="CP46" s="10">
        <v>1</v>
      </c>
      <c r="CQ46" s="10">
        <v>1</v>
      </c>
      <c r="CR46" s="10"/>
      <c r="CS46" s="10"/>
      <c r="CT46" s="518"/>
      <c r="CU46" s="519"/>
      <c r="CV46" s="10"/>
      <c r="CW46" s="10"/>
      <c r="CX46" s="10"/>
      <c r="CY46" s="10"/>
      <c r="CZ46" s="10">
        <v>1</v>
      </c>
      <c r="DA46" s="10"/>
      <c r="DB46" s="10"/>
      <c r="DC46" s="10"/>
      <c r="DD46" s="10"/>
      <c r="DE46" s="10"/>
      <c r="DF46" s="10"/>
      <c r="DG46" s="10"/>
      <c r="DH46" s="508"/>
      <c r="DI46" s="509"/>
      <c r="DJ46" s="10"/>
      <c r="DK46" s="10"/>
      <c r="DL46" s="10"/>
      <c r="DM46" s="10"/>
      <c r="DN46" s="10"/>
      <c r="DO46" s="10"/>
      <c r="DP46" s="10"/>
      <c r="DQ46" s="10"/>
      <c r="DR46" s="10"/>
      <c r="DS46" s="10"/>
      <c r="DT46" s="10"/>
      <c r="DU46" s="10"/>
      <c r="DV46" s="10"/>
      <c r="DW46" s="10"/>
      <c r="DX46" s="10">
        <v>4</v>
      </c>
      <c r="DY46" s="10">
        <v>1</v>
      </c>
      <c r="DZ46" s="10">
        <v>5</v>
      </c>
      <c r="EA46" s="10"/>
      <c r="EB46" s="10">
        <v>4</v>
      </c>
      <c r="EC46" s="10">
        <v>1</v>
      </c>
      <c r="ED46" s="10">
        <v>3</v>
      </c>
      <c r="EE46" s="10">
        <v>1</v>
      </c>
      <c r="EF46" s="10">
        <v>1</v>
      </c>
      <c r="EG46" s="10">
        <v>1</v>
      </c>
      <c r="EH46" s="10"/>
      <c r="EI46" s="10"/>
      <c r="EJ46" s="10"/>
      <c r="EK46" s="10"/>
      <c r="EL46" s="10">
        <v>2</v>
      </c>
      <c r="EM46" s="10"/>
      <c r="EN46">
        <v>1</v>
      </c>
      <c r="EP46">
        <v>0</v>
      </c>
      <c r="EQ46">
        <v>0</v>
      </c>
      <c r="ET46">
        <v>1</v>
      </c>
      <c r="EZ46">
        <v>2</v>
      </c>
      <c r="FA46">
        <v>1</v>
      </c>
    </row>
    <row r="47" spans="1:159" ht="15" customHeight="1" x14ac:dyDescent="0.35">
      <c r="A47" s="5">
        <v>3346</v>
      </c>
      <c r="B47" s="11" t="s">
        <v>110</v>
      </c>
      <c r="C47" s="5" t="s">
        <v>92</v>
      </c>
      <c r="D47" s="10">
        <v>0</v>
      </c>
      <c r="E47" s="10">
        <v>0</v>
      </c>
      <c r="F47" s="10">
        <v>1</v>
      </c>
      <c r="G47" s="10">
        <v>0</v>
      </c>
      <c r="H47" s="10">
        <v>1</v>
      </c>
      <c r="I47" s="10">
        <v>2</v>
      </c>
      <c r="J47" s="10">
        <v>2</v>
      </c>
      <c r="K47" s="10">
        <v>1</v>
      </c>
      <c r="L47" s="10">
        <v>2</v>
      </c>
      <c r="M47" s="10">
        <v>1</v>
      </c>
      <c r="N47" s="535"/>
      <c r="O47" s="536"/>
      <c r="P47" s="10">
        <v>2</v>
      </c>
      <c r="Q47" s="10">
        <v>3</v>
      </c>
      <c r="R47" s="10">
        <v>3</v>
      </c>
      <c r="S47" s="10">
        <v>0</v>
      </c>
      <c r="T47" s="10">
        <v>0</v>
      </c>
      <c r="U47" s="10">
        <v>0</v>
      </c>
      <c r="V47" s="10">
        <v>2</v>
      </c>
      <c r="W47" s="10">
        <v>0</v>
      </c>
      <c r="X47" s="10">
        <v>0</v>
      </c>
      <c r="Y47" s="10">
        <v>1</v>
      </c>
      <c r="Z47" s="10">
        <v>0</v>
      </c>
      <c r="AA47" s="10">
        <v>0</v>
      </c>
      <c r="AB47" s="10"/>
      <c r="AC47" s="10"/>
      <c r="AD47" s="10"/>
      <c r="AE47" s="10"/>
      <c r="AF47" s="10"/>
      <c r="AG47" s="10"/>
      <c r="AH47" s="10"/>
      <c r="AI47" s="10"/>
      <c r="AJ47" s="10"/>
      <c r="AK47" s="10"/>
      <c r="AL47" s="10"/>
      <c r="AM47" s="10"/>
      <c r="AN47" s="10"/>
      <c r="AO47" s="10"/>
      <c r="AP47" s="10"/>
      <c r="AQ47" s="10"/>
      <c r="AR47" s="10">
        <v>0</v>
      </c>
      <c r="AS47" s="10">
        <v>0</v>
      </c>
      <c r="AT47" s="10"/>
      <c r="AU47" s="10"/>
      <c r="AV47" s="10"/>
      <c r="AW47" s="10"/>
      <c r="AX47" s="10"/>
      <c r="AY47" s="10"/>
      <c r="AZ47" s="10"/>
      <c r="BA47" s="10"/>
      <c r="BB47" s="10"/>
      <c r="BC47" s="10"/>
      <c r="BD47" s="10"/>
      <c r="BE47" s="10"/>
      <c r="BF47">
        <v>2</v>
      </c>
      <c r="BH47" s="10">
        <v>0</v>
      </c>
      <c r="BI47" s="10">
        <v>0</v>
      </c>
      <c r="BJ47" s="10">
        <v>3</v>
      </c>
      <c r="BK47" s="10">
        <v>1</v>
      </c>
      <c r="BL47" s="10"/>
      <c r="BM47" s="10"/>
      <c r="BR47" s="526"/>
      <c r="BS47" s="527"/>
      <c r="BT47" s="10">
        <v>1</v>
      </c>
      <c r="BU47" s="10"/>
      <c r="BV47" s="10"/>
      <c r="BW47" s="10"/>
      <c r="BX47" s="10"/>
      <c r="BY47" s="10"/>
      <c r="BZ47" s="10">
        <v>0</v>
      </c>
      <c r="CA47" s="10"/>
      <c r="CB47" s="10"/>
      <c r="CC47" s="10"/>
      <c r="CD47" s="10"/>
      <c r="CE47" s="10"/>
      <c r="CF47" s="531"/>
      <c r="CG47" s="527"/>
      <c r="CH47" s="10">
        <v>0</v>
      </c>
      <c r="CI47" s="10">
        <v>2</v>
      </c>
      <c r="CJ47" s="10">
        <v>1</v>
      </c>
      <c r="CK47" s="10"/>
      <c r="CL47" s="10">
        <v>2</v>
      </c>
      <c r="CM47" s="10"/>
      <c r="CN47" s="10"/>
      <c r="CO47" s="10"/>
      <c r="CP47" s="10"/>
      <c r="CQ47" s="10"/>
      <c r="CR47" s="10"/>
      <c r="CS47" s="10"/>
      <c r="CT47" s="518"/>
      <c r="CU47" s="519"/>
      <c r="CV47" s="10">
        <v>2</v>
      </c>
      <c r="CW47" s="10">
        <v>1</v>
      </c>
      <c r="CX47" s="10"/>
      <c r="CY47" s="10"/>
      <c r="CZ47" s="10">
        <v>2</v>
      </c>
      <c r="DA47" s="10">
        <v>1</v>
      </c>
      <c r="DB47" s="10"/>
      <c r="DC47" s="10"/>
      <c r="DD47" s="10"/>
      <c r="DE47" s="10"/>
      <c r="DF47" s="10"/>
      <c r="DG47" s="10"/>
      <c r="DH47" s="508"/>
      <c r="DI47" s="509"/>
      <c r="DJ47" s="10"/>
      <c r="DK47" s="10"/>
      <c r="DL47" s="10"/>
      <c r="DM47" s="10"/>
      <c r="DN47" s="10"/>
      <c r="DO47" s="10"/>
      <c r="DP47" s="10"/>
      <c r="DQ47" s="10"/>
      <c r="DR47" s="10"/>
      <c r="DS47" s="10"/>
      <c r="DT47" s="10"/>
      <c r="DU47" s="10"/>
      <c r="DV47" s="10"/>
      <c r="DW47" s="10"/>
      <c r="DX47" s="10"/>
      <c r="DY47" s="10"/>
      <c r="DZ47" s="10"/>
      <c r="EA47" s="10"/>
      <c r="EB47" s="10">
        <v>0</v>
      </c>
      <c r="EC47" s="10">
        <v>0</v>
      </c>
      <c r="ED47" s="10"/>
      <c r="EE47" s="10"/>
      <c r="EF47" s="10">
        <v>2</v>
      </c>
      <c r="EG47" s="10"/>
      <c r="EH47" s="10"/>
      <c r="EI47" s="10"/>
      <c r="EJ47" s="10"/>
      <c r="EK47" s="10"/>
      <c r="EL47" s="10"/>
      <c r="EM47" s="10"/>
      <c r="EP47">
        <v>0</v>
      </c>
      <c r="EQ47">
        <v>0</v>
      </c>
      <c r="EZ47">
        <v>4</v>
      </c>
      <c r="FA47">
        <v>1</v>
      </c>
    </row>
    <row r="48" spans="1:159" ht="15" customHeight="1" x14ac:dyDescent="0.35">
      <c r="A48" s="10">
        <v>8</v>
      </c>
      <c r="B48" s="11" t="s">
        <v>116</v>
      </c>
      <c r="C48" s="5" t="s">
        <v>117</v>
      </c>
      <c r="D48" s="10">
        <v>0</v>
      </c>
      <c r="E48" s="10">
        <v>0</v>
      </c>
      <c r="F48" s="10">
        <v>0</v>
      </c>
      <c r="G48" s="10">
        <v>0</v>
      </c>
      <c r="H48" s="10">
        <v>0</v>
      </c>
      <c r="I48" s="10">
        <v>0</v>
      </c>
      <c r="J48" s="10">
        <v>0</v>
      </c>
      <c r="K48" s="10">
        <v>0</v>
      </c>
      <c r="L48" s="10">
        <v>0</v>
      </c>
      <c r="M48" s="10">
        <v>0</v>
      </c>
      <c r="N48" s="535"/>
      <c r="O48" s="536"/>
      <c r="P48" s="10">
        <v>0</v>
      </c>
      <c r="Q48" s="10">
        <v>0</v>
      </c>
      <c r="R48" s="10">
        <v>0</v>
      </c>
      <c r="S48" s="10">
        <v>0</v>
      </c>
      <c r="T48" s="10">
        <v>0</v>
      </c>
      <c r="U48" s="10">
        <v>0</v>
      </c>
      <c r="V48" s="10">
        <v>0</v>
      </c>
      <c r="W48" s="10">
        <v>0</v>
      </c>
      <c r="X48" s="10">
        <v>0</v>
      </c>
      <c r="Y48" s="10">
        <v>0</v>
      </c>
      <c r="Z48" s="10">
        <v>0</v>
      </c>
      <c r="AA48" s="10">
        <v>0</v>
      </c>
      <c r="AB48" s="10"/>
      <c r="AC48" s="10"/>
      <c r="AD48" s="10"/>
      <c r="AE48" s="10"/>
      <c r="AF48" s="10"/>
      <c r="AG48" s="10"/>
      <c r="AH48" s="10"/>
      <c r="AI48" s="10"/>
      <c r="AJ48" s="10"/>
      <c r="AK48" s="10"/>
      <c r="AL48" s="10"/>
      <c r="AM48" s="10"/>
      <c r="AN48" s="10"/>
      <c r="AO48" s="10"/>
      <c r="AP48" s="10"/>
      <c r="AQ48" s="10"/>
      <c r="AR48" s="10">
        <v>0</v>
      </c>
      <c r="AS48" s="10">
        <v>0</v>
      </c>
      <c r="AT48" s="10"/>
      <c r="AU48" s="10"/>
      <c r="AV48" s="10"/>
      <c r="AW48" s="10"/>
      <c r="AX48" s="10"/>
      <c r="AY48" s="10"/>
      <c r="AZ48" s="10"/>
      <c r="BA48" s="10"/>
      <c r="BB48" s="10"/>
      <c r="BC48" s="10"/>
      <c r="BD48" s="10"/>
      <c r="BE48" s="10"/>
      <c r="BH48" s="10">
        <v>0</v>
      </c>
      <c r="BI48" s="10">
        <v>0</v>
      </c>
      <c r="BJ48" s="10">
        <v>0</v>
      </c>
      <c r="BK48" s="10">
        <v>0</v>
      </c>
      <c r="BL48" s="10"/>
      <c r="BM48" s="10"/>
      <c r="BR48" s="526"/>
      <c r="BS48" s="527"/>
      <c r="BT48" s="10"/>
      <c r="BU48" s="10"/>
      <c r="BV48" s="10"/>
      <c r="BW48" s="10"/>
      <c r="BX48" s="10"/>
      <c r="BY48" s="10"/>
      <c r="BZ48" s="10">
        <v>0</v>
      </c>
      <c r="CA48" s="10"/>
      <c r="CB48" s="10"/>
      <c r="CC48" s="10"/>
      <c r="CD48" s="10"/>
      <c r="CE48" s="10"/>
      <c r="CF48" s="531"/>
      <c r="CG48" s="527"/>
      <c r="CH48" s="10">
        <v>0</v>
      </c>
      <c r="CI48" s="10">
        <v>0</v>
      </c>
      <c r="CJ48" s="10"/>
      <c r="CK48" s="10"/>
      <c r="CL48" s="10"/>
      <c r="CM48" s="10"/>
      <c r="CN48" s="10"/>
      <c r="CO48" s="10"/>
      <c r="CP48" s="10"/>
      <c r="CQ48" s="10"/>
      <c r="CR48" s="10"/>
      <c r="CS48" s="10"/>
      <c r="CT48" s="518"/>
      <c r="CU48" s="519"/>
      <c r="CV48" s="10"/>
      <c r="CW48" s="10"/>
      <c r="CX48" s="10"/>
      <c r="CY48" s="10"/>
      <c r="CZ48" s="10"/>
      <c r="DA48" s="10"/>
      <c r="DB48" s="10"/>
      <c r="DC48" s="10"/>
      <c r="DD48" s="10"/>
      <c r="DE48" s="10"/>
      <c r="DF48" s="10"/>
      <c r="DG48" s="10"/>
      <c r="DH48" s="508"/>
      <c r="DI48" s="509"/>
      <c r="DJ48" s="10"/>
      <c r="DK48" s="10"/>
      <c r="DL48" s="10"/>
      <c r="DM48" s="10"/>
      <c r="DN48" s="10"/>
      <c r="DO48" s="10"/>
      <c r="DP48" s="10"/>
      <c r="DQ48" s="10"/>
      <c r="DR48" s="10"/>
      <c r="DS48" s="10"/>
      <c r="DT48" s="10"/>
      <c r="DU48" s="10"/>
      <c r="DV48" s="10"/>
      <c r="DW48" s="10"/>
      <c r="DX48" s="10"/>
      <c r="DY48" s="10"/>
      <c r="DZ48" s="10"/>
      <c r="EA48" s="10"/>
      <c r="EB48" s="10">
        <v>0</v>
      </c>
      <c r="EC48" s="10">
        <v>0</v>
      </c>
      <c r="ED48" s="10"/>
      <c r="EE48" s="10"/>
      <c r="EF48" s="10"/>
      <c r="EG48" s="10"/>
      <c r="EH48" s="10"/>
      <c r="EI48" s="10"/>
      <c r="EJ48" s="10"/>
      <c r="EK48" s="10"/>
      <c r="EL48" s="10"/>
      <c r="EM48" s="10"/>
      <c r="EP48">
        <v>0</v>
      </c>
      <c r="EQ48">
        <v>0</v>
      </c>
    </row>
    <row r="49" spans="1:193" ht="15" customHeight="1" x14ac:dyDescent="0.35">
      <c r="A49" s="5">
        <v>8</v>
      </c>
      <c r="B49" s="11" t="s">
        <v>1034</v>
      </c>
      <c r="C49" s="5" t="s">
        <v>92</v>
      </c>
      <c r="D49" s="10">
        <v>0</v>
      </c>
      <c r="E49" s="10">
        <v>0</v>
      </c>
      <c r="F49" s="10">
        <v>0</v>
      </c>
      <c r="G49" s="10">
        <v>0</v>
      </c>
      <c r="H49" s="10">
        <v>0</v>
      </c>
      <c r="I49" s="10">
        <v>0</v>
      </c>
      <c r="J49" s="10">
        <v>0</v>
      </c>
      <c r="K49" s="10">
        <v>0</v>
      </c>
      <c r="L49" s="10">
        <v>0</v>
      </c>
      <c r="M49" s="10">
        <v>0</v>
      </c>
      <c r="N49" s="535"/>
      <c r="O49" s="536"/>
      <c r="P49" s="10">
        <v>1</v>
      </c>
      <c r="Q49" s="10">
        <v>1</v>
      </c>
      <c r="R49" s="10">
        <v>1</v>
      </c>
      <c r="S49" s="10">
        <v>1</v>
      </c>
      <c r="T49" s="10">
        <v>1</v>
      </c>
      <c r="U49" s="10">
        <v>1</v>
      </c>
      <c r="V49" s="10">
        <v>1</v>
      </c>
      <c r="W49" s="10">
        <v>1</v>
      </c>
      <c r="X49" s="10">
        <v>0</v>
      </c>
      <c r="Y49" s="10">
        <v>0</v>
      </c>
      <c r="Z49" s="10">
        <v>0</v>
      </c>
      <c r="AA49" s="10">
        <v>0</v>
      </c>
      <c r="AB49" s="10"/>
      <c r="AC49" s="10"/>
      <c r="AD49" s="10"/>
      <c r="AE49" s="10"/>
      <c r="AF49" s="10">
        <v>2</v>
      </c>
      <c r="AG49" s="10"/>
      <c r="AH49" s="10"/>
      <c r="AI49" s="10"/>
      <c r="AJ49" s="10"/>
      <c r="AK49" s="10"/>
      <c r="AL49" s="10"/>
      <c r="AM49" s="10"/>
      <c r="AN49" s="10"/>
      <c r="AO49" s="10"/>
      <c r="AP49" s="10"/>
      <c r="AQ49" s="10"/>
      <c r="AR49" s="10">
        <v>0</v>
      </c>
      <c r="AS49" s="10">
        <v>4</v>
      </c>
      <c r="AT49" s="10"/>
      <c r="AU49" s="10"/>
      <c r="AV49" s="10"/>
      <c r="AW49" s="10"/>
      <c r="AX49" s="10"/>
      <c r="AY49" s="10"/>
      <c r="AZ49" s="10"/>
      <c r="BA49" s="10">
        <v>1</v>
      </c>
      <c r="BB49" s="10"/>
      <c r="BC49" s="10"/>
      <c r="BD49" s="10"/>
      <c r="BE49" s="10"/>
      <c r="BH49" s="10">
        <v>0</v>
      </c>
      <c r="BI49" s="10">
        <v>0</v>
      </c>
      <c r="BJ49" s="10">
        <v>0</v>
      </c>
      <c r="BK49" s="10">
        <v>0</v>
      </c>
      <c r="BL49" s="10"/>
      <c r="BM49" s="10"/>
      <c r="BN49" s="36">
        <v>4</v>
      </c>
      <c r="BO49" s="36">
        <v>2</v>
      </c>
      <c r="BR49" s="526"/>
      <c r="BS49" s="527"/>
      <c r="BT49" s="10">
        <v>1</v>
      </c>
      <c r="BU49" s="10">
        <v>1</v>
      </c>
      <c r="BV49" s="10"/>
      <c r="BW49" s="10">
        <v>2</v>
      </c>
      <c r="BX49" s="10"/>
      <c r="BY49" s="10"/>
      <c r="BZ49" s="10">
        <v>2</v>
      </c>
      <c r="CA49" s="10"/>
      <c r="CB49" s="10"/>
      <c r="CC49" s="10"/>
      <c r="CD49" s="10"/>
      <c r="CE49" s="10">
        <v>1</v>
      </c>
      <c r="CF49" s="531"/>
      <c r="CG49" s="527"/>
      <c r="CH49" s="10">
        <v>2</v>
      </c>
      <c r="CI49" s="10">
        <v>3</v>
      </c>
      <c r="CJ49" s="10">
        <v>1</v>
      </c>
      <c r="CK49" s="10"/>
      <c r="CL49" s="10"/>
      <c r="CM49" s="10"/>
      <c r="CN49" s="10">
        <v>1</v>
      </c>
      <c r="CO49" s="10">
        <v>1</v>
      </c>
      <c r="CP49" s="10"/>
      <c r="CQ49" s="10">
        <v>1</v>
      </c>
      <c r="CR49" s="10"/>
      <c r="CS49" s="10"/>
      <c r="CT49" s="518"/>
      <c r="CU49" s="519"/>
      <c r="CV49" s="10">
        <v>1</v>
      </c>
      <c r="CW49" s="10">
        <v>1</v>
      </c>
      <c r="CX49" s="10"/>
      <c r="CY49" s="10"/>
      <c r="CZ49" s="10"/>
      <c r="DA49" s="10"/>
      <c r="DB49" s="10"/>
      <c r="DC49" s="10"/>
      <c r="DD49" s="10"/>
      <c r="DE49" s="10"/>
      <c r="DF49" s="10"/>
      <c r="DG49" s="10"/>
      <c r="DH49" s="508"/>
      <c r="DI49" s="509"/>
      <c r="DJ49" s="10"/>
      <c r="DK49" s="10"/>
      <c r="DL49" s="10"/>
      <c r="DM49" s="10"/>
      <c r="DN49" s="10"/>
      <c r="DO49" s="10"/>
      <c r="DP49" s="10"/>
      <c r="DQ49" s="10"/>
      <c r="DR49" s="10"/>
      <c r="DS49" s="10"/>
      <c r="DT49" s="10"/>
      <c r="DU49" s="10"/>
      <c r="DV49" s="10"/>
      <c r="DW49" s="10"/>
      <c r="DX49" s="10"/>
      <c r="DY49" s="10"/>
      <c r="DZ49" s="10"/>
      <c r="EA49" s="10"/>
      <c r="EB49" s="10">
        <v>0</v>
      </c>
      <c r="EC49" s="10">
        <v>0</v>
      </c>
      <c r="ED49" s="10">
        <v>5</v>
      </c>
      <c r="EE49" s="10"/>
      <c r="EF49" s="10"/>
      <c r="EG49" s="10">
        <v>1</v>
      </c>
      <c r="EH49" s="10"/>
      <c r="EI49" s="10"/>
      <c r="EJ49" s="10"/>
      <c r="EK49" s="10"/>
      <c r="EL49" s="10">
        <v>3</v>
      </c>
      <c r="EM49" s="10">
        <v>1</v>
      </c>
      <c r="EN49">
        <v>2</v>
      </c>
      <c r="EP49">
        <v>2</v>
      </c>
      <c r="EQ49">
        <v>1</v>
      </c>
      <c r="ER49">
        <v>2</v>
      </c>
      <c r="ET49">
        <v>1</v>
      </c>
      <c r="EU49">
        <v>1</v>
      </c>
      <c r="EV49">
        <v>2</v>
      </c>
      <c r="EW49">
        <v>2</v>
      </c>
      <c r="EZ49">
        <v>3</v>
      </c>
      <c r="FC49">
        <v>1</v>
      </c>
    </row>
    <row r="50" spans="1:193" ht="15" customHeight="1" x14ac:dyDescent="0.35">
      <c r="A50" s="5">
        <v>8</v>
      </c>
      <c r="B50" s="11" t="s">
        <v>6021</v>
      </c>
      <c r="C50" s="5" t="s">
        <v>61</v>
      </c>
      <c r="D50" s="10">
        <v>0</v>
      </c>
      <c r="E50" s="10">
        <v>1</v>
      </c>
      <c r="F50" s="10">
        <v>2</v>
      </c>
      <c r="G50" s="10">
        <v>0</v>
      </c>
      <c r="H50" s="10">
        <v>0</v>
      </c>
      <c r="I50" s="10">
        <v>0</v>
      </c>
      <c r="J50" s="10">
        <v>0</v>
      </c>
      <c r="K50" s="10">
        <v>0</v>
      </c>
      <c r="L50" s="10">
        <v>0</v>
      </c>
      <c r="M50" s="10">
        <v>0</v>
      </c>
      <c r="N50" s="535"/>
      <c r="O50" s="536"/>
      <c r="P50" s="10">
        <v>0</v>
      </c>
      <c r="Q50" s="10">
        <v>0</v>
      </c>
      <c r="R50" s="10">
        <v>0</v>
      </c>
      <c r="S50" s="10">
        <v>0</v>
      </c>
      <c r="T50" s="10">
        <v>0</v>
      </c>
      <c r="U50" s="10">
        <v>0</v>
      </c>
      <c r="V50" s="10">
        <v>0</v>
      </c>
      <c r="W50" s="10">
        <v>0</v>
      </c>
      <c r="X50" s="10">
        <v>0</v>
      </c>
      <c r="Y50" s="10">
        <v>0</v>
      </c>
      <c r="Z50" s="10">
        <v>0</v>
      </c>
      <c r="AA50" s="10">
        <v>0</v>
      </c>
      <c r="AB50" s="10"/>
      <c r="AC50" s="10"/>
      <c r="AD50" s="10"/>
      <c r="AE50" s="10"/>
      <c r="AF50" s="10"/>
      <c r="AG50" s="10"/>
      <c r="AH50" s="10"/>
      <c r="AI50" s="10"/>
      <c r="AJ50" s="10"/>
      <c r="AK50" s="10"/>
      <c r="AL50" s="10"/>
      <c r="AM50" s="10"/>
      <c r="AN50" s="10"/>
      <c r="AO50" s="10"/>
      <c r="AP50" s="10"/>
      <c r="AQ50" s="10"/>
      <c r="AR50" s="10">
        <v>0</v>
      </c>
      <c r="AS50" s="10">
        <v>0</v>
      </c>
      <c r="AT50" s="10"/>
      <c r="AU50" s="10"/>
      <c r="AV50" s="10"/>
      <c r="AW50" s="10"/>
      <c r="AX50" s="10"/>
      <c r="AY50" s="10"/>
      <c r="AZ50" s="10"/>
      <c r="BA50" s="10"/>
      <c r="BB50" s="10"/>
      <c r="BC50" s="10"/>
      <c r="BD50" s="10"/>
      <c r="BE50" s="10"/>
      <c r="BH50" s="10">
        <v>0</v>
      </c>
      <c r="BI50" s="10">
        <v>0</v>
      </c>
      <c r="BJ50" s="10">
        <v>0</v>
      </c>
      <c r="BK50" s="10">
        <v>0</v>
      </c>
      <c r="BL50" s="10"/>
      <c r="BM50" s="10"/>
      <c r="BR50" s="526"/>
      <c r="BS50" s="527"/>
      <c r="BT50" s="10"/>
      <c r="BU50" s="10"/>
      <c r="BV50" s="10"/>
      <c r="BW50" s="10"/>
      <c r="BX50" s="10"/>
      <c r="BY50" s="10"/>
      <c r="BZ50" s="10">
        <v>0</v>
      </c>
      <c r="CA50" s="10"/>
      <c r="CB50" s="10"/>
      <c r="CC50" s="10"/>
      <c r="CD50" s="10"/>
      <c r="CE50" s="10"/>
      <c r="CF50" s="531"/>
      <c r="CG50" s="527"/>
      <c r="CH50" s="10">
        <v>0</v>
      </c>
      <c r="CI50" s="10">
        <v>0</v>
      </c>
      <c r="CJ50" s="10"/>
      <c r="CK50" s="10"/>
      <c r="CL50" s="10"/>
      <c r="CM50" s="10"/>
      <c r="CN50" s="10"/>
      <c r="CO50" s="10"/>
      <c r="CP50" s="10"/>
      <c r="CQ50" s="10"/>
      <c r="CR50" s="10"/>
      <c r="CS50" s="10"/>
      <c r="CT50" s="518"/>
      <c r="CU50" s="519"/>
      <c r="CV50" s="10"/>
      <c r="CW50" s="10"/>
      <c r="CX50" s="10"/>
      <c r="CY50" s="10"/>
      <c r="CZ50" s="10"/>
      <c r="DA50" s="10"/>
      <c r="DB50" s="10"/>
      <c r="DC50" s="10"/>
      <c r="DD50" s="10"/>
      <c r="DE50" s="10"/>
      <c r="DF50" s="10"/>
      <c r="DG50" s="10"/>
      <c r="DH50" s="508"/>
      <c r="DI50" s="509"/>
      <c r="DJ50" s="10"/>
      <c r="DK50" s="10"/>
      <c r="DL50" s="10"/>
      <c r="DM50" s="10"/>
      <c r="DN50" s="10"/>
      <c r="DO50" s="10"/>
      <c r="DP50" s="10"/>
      <c r="DQ50" s="10"/>
      <c r="DR50" s="10"/>
      <c r="DS50" s="10"/>
      <c r="DT50" s="10"/>
      <c r="DU50" s="10"/>
      <c r="DV50" s="10"/>
      <c r="DW50" s="10"/>
      <c r="DX50" s="10"/>
      <c r="DY50" s="10"/>
      <c r="DZ50" s="10"/>
      <c r="EA50" s="10"/>
      <c r="EB50" s="10">
        <v>0</v>
      </c>
      <c r="EC50" s="10">
        <v>0</v>
      </c>
      <c r="ED50" s="10"/>
      <c r="EE50" s="10"/>
      <c r="EF50" s="10"/>
      <c r="EG50" s="10"/>
      <c r="EH50" s="10"/>
      <c r="EI50" s="10"/>
      <c r="EJ50" s="10"/>
      <c r="EK50" s="10"/>
      <c r="EL50" s="10"/>
      <c r="EM50" s="10"/>
      <c r="EP50">
        <v>0</v>
      </c>
      <c r="EQ50">
        <v>0</v>
      </c>
      <c r="ET50">
        <v>2</v>
      </c>
      <c r="EV50">
        <v>3</v>
      </c>
      <c r="EZ50">
        <v>1</v>
      </c>
      <c r="FA50">
        <v>1</v>
      </c>
    </row>
    <row r="51" spans="1:193" ht="15" customHeight="1" x14ac:dyDescent="0.35">
      <c r="A51" s="290">
        <v>8</v>
      </c>
      <c r="B51" s="291" t="s">
        <v>4574</v>
      </c>
      <c r="C51" s="290" t="s">
        <v>61</v>
      </c>
      <c r="D51" s="10">
        <v>0</v>
      </c>
      <c r="E51" s="10">
        <v>0</v>
      </c>
      <c r="F51" s="10">
        <v>0</v>
      </c>
      <c r="G51" s="10">
        <v>0</v>
      </c>
      <c r="H51" s="10">
        <v>0</v>
      </c>
      <c r="I51" s="10">
        <v>0</v>
      </c>
      <c r="J51" s="10">
        <v>0</v>
      </c>
      <c r="K51" s="10">
        <v>0</v>
      </c>
      <c r="L51" s="10">
        <v>0</v>
      </c>
      <c r="M51" s="10">
        <v>0</v>
      </c>
      <c r="N51" s="535"/>
      <c r="O51" s="536"/>
      <c r="P51" s="10">
        <v>0</v>
      </c>
      <c r="Q51" s="10">
        <v>0</v>
      </c>
      <c r="R51" s="10">
        <v>0</v>
      </c>
      <c r="S51" s="10">
        <v>0</v>
      </c>
      <c r="T51" s="10">
        <v>0</v>
      </c>
      <c r="U51" s="10">
        <v>0</v>
      </c>
      <c r="V51" s="10">
        <v>0</v>
      </c>
      <c r="W51" s="10">
        <v>0</v>
      </c>
      <c r="X51" s="10">
        <v>0</v>
      </c>
      <c r="Y51" s="10">
        <v>0</v>
      </c>
      <c r="Z51" s="10">
        <v>0</v>
      </c>
      <c r="AA51" s="10">
        <v>0</v>
      </c>
      <c r="AB51" s="10"/>
      <c r="AC51" s="10"/>
      <c r="AD51" s="10"/>
      <c r="AE51" s="10"/>
      <c r="AF51" s="10"/>
      <c r="AG51" s="10"/>
      <c r="AH51" s="10"/>
      <c r="AI51" s="10"/>
      <c r="AJ51" s="10"/>
      <c r="AK51" s="10"/>
      <c r="AL51" s="10"/>
      <c r="AM51" s="10"/>
      <c r="AN51" s="10"/>
      <c r="AO51" s="10"/>
      <c r="AP51" s="10"/>
      <c r="AQ51" s="10"/>
      <c r="AR51" s="10">
        <v>0</v>
      </c>
      <c r="AS51" s="10">
        <v>0</v>
      </c>
      <c r="AT51" s="10"/>
      <c r="AU51" s="10"/>
      <c r="AV51" s="10"/>
      <c r="AW51" s="10"/>
      <c r="AX51" s="10"/>
      <c r="AY51" s="10"/>
      <c r="AZ51" s="10"/>
      <c r="BA51" s="10"/>
      <c r="BB51" s="10"/>
      <c r="BC51" s="10"/>
      <c r="BD51" s="10"/>
      <c r="BE51" s="10"/>
      <c r="BH51" s="10">
        <v>0</v>
      </c>
      <c r="BI51" s="10">
        <v>0</v>
      </c>
      <c r="BJ51" s="10">
        <v>0</v>
      </c>
      <c r="BK51" s="10">
        <v>0</v>
      </c>
      <c r="BL51" s="10"/>
      <c r="BM51" s="10"/>
      <c r="BR51" s="526"/>
      <c r="BS51" s="527"/>
      <c r="BT51" s="10"/>
      <c r="BU51" s="10"/>
      <c r="BV51" s="10"/>
      <c r="BW51" s="10"/>
      <c r="BX51" s="10"/>
      <c r="BY51" s="10"/>
      <c r="BZ51" s="10">
        <v>0</v>
      </c>
      <c r="CA51" s="10"/>
      <c r="CB51" s="10"/>
      <c r="CC51" s="10"/>
      <c r="CD51" s="10"/>
      <c r="CE51" s="10"/>
      <c r="CF51" s="531"/>
      <c r="CG51" s="527"/>
      <c r="CH51" s="10">
        <v>0</v>
      </c>
      <c r="CI51" s="10">
        <v>0</v>
      </c>
      <c r="CJ51" s="10"/>
      <c r="CK51" s="10"/>
      <c r="CL51" s="10"/>
      <c r="CM51" s="10"/>
      <c r="CN51" s="10"/>
      <c r="CO51" s="10"/>
      <c r="CP51" s="10"/>
      <c r="CQ51" s="10"/>
      <c r="CR51" s="10"/>
      <c r="CS51" s="10"/>
      <c r="CT51" s="518"/>
      <c r="CU51" s="519"/>
      <c r="CV51" s="10"/>
      <c r="CW51" s="10"/>
      <c r="CX51" s="10"/>
      <c r="CY51" s="10"/>
      <c r="CZ51" s="10"/>
      <c r="DA51" s="10"/>
      <c r="DB51" s="10"/>
      <c r="DC51" s="10"/>
      <c r="DD51" s="10"/>
      <c r="DE51" s="10"/>
      <c r="DF51" s="10"/>
      <c r="DG51" s="10"/>
      <c r="DH51" s="508"/>
      <c r="DI51" s="509"/>
      <c r="DJ51" s="10"/>
      <c r="DK51" s="10"/>
      <c r="DL51" s="10"/>
      <c r="DM51" s="10"/>
      <c r="DN51" s="10"/>
      <c r="DO51" s="10"/>
      <c r="DP51" s="10"/>
      <c r="DQ51" s="10"/>
      <c r="DR51" s="10"/>
      <c r="DS51" s="10"/>
      <c r="DT51" s="10"/>
      <c r="DU51" s="10"/>
      <c r="DV51" s="10"/>
      <c r="DW51" s="10"/>
      <c r="DX51" s="10"/>
      <c r="DY51" s="10"/>
      <c r="DZ51" s="10"/>
      <c r="EA51" s="10"/>
      <c r="EB51" s="10">
        <v>0</v>
      </c>
      <c r="EC51" s="10">
        <v>0</v>
      </c>
      <c r="ED51" s="10"/>
      <c r="EE51" s="10"/>
      <c r="EF51" s="10"/>
      <c r="EG51" s="10"/>
      <c r="EH51" s="10"/>
      <c r="EI51" s="10"/>
      <c r="EJ51" s="10"/>
      <c r="EK51" s="10"/>
      <c r="EL51" s="10"/>
      <c r="EM51" s="10"/>
      <c r="EP51">
        <v>0</v>
      </c>
      <c r="EQ51">
        <v>0</v>
      </c>
    </row>
    <row r="52" spans="1:193" s="10" customFormat="1" ht="15" customHeight="1" x14ac:dyDescent="0.35">
      <c r="A52" s="5">
        <v>8</v>
      </c>
      <c r="B52" s="11" t="s">
        <v>1859</v>
      </c>
      <c r="C52" s="5" t="s">
        <v>189</v>
      </c>
      <c r="D52" s="10">
        <v>0</v>
      </c>
      <c r="E52" s="10">
        <v>0</v>
      </c>
      <c r="F52" s="10">
        <v>2</v>
      </c>
      <c r="G52" s="10">
        <v>0</v>
      </c>
      <c r="H52" s="10">
        <v>0</v>
      </c>
      <c r="I52" s="10">
        <v>0</v>
      </c>
      <c r="J52" s="10">
        <v>0</v>
      </c>
      <c r="K52" s="10">
        <v>0</v>
      </c>
      <c r="L52" s="10">
        <v>1</v>
      </c>
      <c r="M52" s="10">
        <v>0</v>
      </c>
      <c r="N52" s="535"/>
      <c r="O52" s="536"/>
      <c r="P52" s="10">
        <v>0</v>
      </c>
      <c r="Q52" s="10">
        <v>0</v>
      </c>
      <c r="R52" s="10">
        <v>0</v>
      </c>
      <c r="S52" s="10">
        <v>0</v>
      </c>
      <c r="T52" s="10">
        <v>0</v>
      </c>
      <c r="U52" s="10">
        <v>0</v>
      </c>
      <c r="V52" s="10">
        <v>0</v>
      </c>
      <c r="W52" s="10">
        <v>0</v>
      </c>
      <c r="X52" s="10">
        <v>0</v>
      </c>
      <c r="Y52" s="10">
        <v>0</v>
      </c>
      <c r="Z52" s="10">
        <v>0</v>
      </c>
      <c r="AA52" s="10">
        <v>0</v>
      </c>
      <c r="AR52" s="10">
        <v>0</v>
      </c>
      <c r="AS52" s="10">
        <v>0</v>
      </c>
      <c r="BH52" s="10">
        <v>0</v>
      </c>
      <c r="BI52" s="10">
        <v>0</v>
      </c>
      <c r="BJ52" s="10">
        <v>0</v>
      </c>
      <c r="BK52" s="10">
        <v>0</v>
      </c>
      <c r="BR52" s="526"/>
      <c r="BS52" s="527"/>
      <c r="BZ52" s="10">
        <v>0</v>
      </c>
      <c r="CF52" s="532"/>
      <c r="CG52" s="529"/>
      <c r="CH52" s="10">
        <v>0</v>
      </c>
      <c r="CI52" s="10">
        <v>0</v>
      </c>
      <c r="CT52" s="518"/>
      <c r="CU52" s="519"/>
      <c r="DH52" s="508"/>
      <c r="DI52" s="509"/>
      <c r="EB52" s="10">
        <v>0</v>
      </c>
      <c r="EC52" s="10">
        <v>0</v>
      </c>
      <c r="EN52" s="38"/>
      <c r="EP52" s="10">
        <v>0</v>
      </c>
      <c r="EQ52" s="10">
        <v>0</v>
      </c>
    </row>
    <row r="53" spans="1:193" s="10" customFormat="1" ht="15" customHeight="1" x14ac:dyDescent="0.35">
      <c r="A53" s="5">
        <v>8</v>
      </c>
      <c r="B53" s="11" t="s">
        <v>2788</v>
      </c>
      <c r="C53" s="5" t="s">
        <v>189</v>
      </c>
      <c r="D53" s="10">
        <v>0</v>
      </c>
      <c r="E53" s="10">
        <v>0</v>
      </c>
      <c r="F53" s="10">
        <v>0</v>
      </c>
      <c r="G53" s="10">
        <v>0</v>
      </c>
      <c r="H53" s="10">
        <v>0</v>
      </c>
      <c r="I53" s="10">
        <v>0</v>
      </c>
      <c r="J53" s="10">
        <v>1</v>
      </c>
      <c r="K53" s="10">
        <v>0</v>
      </c>
      <c r="L53" s="10">
        <v>0</v>
      </c>
      <c r="M53" s="10">
        <v>0</v>
      </c>
      <c r="N53" s="535"/>
      <c r="O53" s="536"/>
      <c r="P53" s="10">
        <v>0</v>
      </c>
      <c r="Q53" s="10">
        <v>0</v>
      </c>
      <c r="R53" s="10">
        <v>1</v>
      </c>
      <c r="S53" s="10">
        <v>0</v>
      </c>
      <c r="T53" s="10">
        <v>0</v>
      </c>
      <c r="U53" s="10">
        <v>0</v>
      </c>
      <c r="V53" s="10">
        <v>0</v>
      </c>
      <c r="W53" s="10">
        <v>0</v>
      </c>
      <c r="X53" s="10">
        <v>0</v>
      </c>
      <c r="Y53" s="10">
        <v>0</v>
      </c>
      <c r="Z53" s="10">
        <v>0</v>
      </c>
      <c r="AA53" s="10">
        <v>0</v>
      </c>
      <c r="AR53" s="10">
        <v>0</v>
      </c>
      <c r="AS53" s="10">
        <v>0</v>
      </c>
      <c r="BB53" s="10">
        <v>1</v>
      </c>
      <c r="BF53" s="10">
        <v>1</v>
      </c>
      <c r="BH53" s="10">
        <v>0</v>
      </c>
      <c r="BI53" s="10">
        <v>0</v>
      </c>
      <c r="BJ53" s="10">
        <v>0</v>
      </c>
      <c r="BK53" s="10">
        <v>0</v>
      </c>
      <c r="BL53" s="10">
        <v>1</v>
      </c>
      <c r="BR53" s="526"/>
      <c r="BS53" s="527"/>
      <c r="BZ53" s="10">
        <v>0</v>
      </c>
      <c r="CF53" s="530"/>
      <c r="CG53" s="525"/>
      <c r="CH53" s="10">
        <v>0</v>
      </c>
      <c r="CI53" s="10">
        <v>0</v>
      </c>
      <c r="CT53" s="518"/>
      <c r="CU53" s="519"/>
      <c r="DH53" s="508"/>
      <c r="DI53" s="509"/>
      <c r="EB53" s="10">
        <v>0</v>
      </c>
      <c r="EC53" s="10">
        <v>0</v>
      </c>
      <c r="ED53" s="10">
        <v>2</v>
      </c>
      <c r="EN53" s="38"/>
      <c r="EP53" s="10">
        <v>0</v>
      </c>
      <c r="EQ53" s="10">
        <v>0</v>
      </c>
      <c r="ET53" s="10">
        <v>1</v>
      </c>
      <c r="EV53" s="10">
        <v>1</v>
      </c>
    </row>
    <row r="54" spans="1:193" ht="15" customHeight="1" x14ac:dyDescent="0.35">
      <c r="B54" s="295" t="s">
        <v>4578</v>
      </c>
      <c r="C54" s="30" t="s">
        <v>4579</v>
      </c>
      <c r="D54" s="30">
        <v>0</v>
      </c>
      <c r="E54" s="30"/>
      <c r="F54" s="30">
        <v>0</v>
      </c>
      <c r="G54" s="30">
        <v>0</v>
      </c>
      <c r="H54" s="30">
        <v>1</v>
      </c>
      <c r="I54" s="30">
        <v>0</v>
      </c>
      <c r="J54" s="36">
        <v>0</v>
      </c>
      <c r="K54" s="36">
        <v>0</v>
      </c>
      <c r="L54" s="36">
        <v>0</v>
      </c>
      <c r="M54" s="36">
        <v>0</v>
      </c>
      <c r="N54" s="537"/>
      <c r="O54" s="538"/>
      <c r="R54" s="36">
        <v>0</v>
      </c>
      <c r="S54" s="36">
        <v>0</v>
      </c>
      <c r="V54" s="36">
        <v>0</v>
      </c>
      <c r="W54">
        <v>0</v>
      </c>
      <c r="Z54">
        <v>0</v>
      </c>
      <c r="AA54" s="36">
        <v>0</v>
      </c>
      <c r="AR54" s="36">
        <v>0</v>
      </c>
      <c r="AS54" s="36">
        <v>0</v>
      </c>
      <c r="BH54">
        <v>0</v>
      </c>
      <c r="BI54">
        <v>0</v>
      </c>
      <c r="BJ54">
        <v>0</v>
      </c>
      <c r="BK54">
        <v>0</v>
      </c>
      <c r="BR54" s="528"/>
      <c r="BS54" s="529"/>
      <c r="BT54" s="10"/>
      <c r="BU54" s="10">
        <v>1</v>
      </c>
      <c r="BV54" s="10"/>
      <c r="BW54" s="10"/>
      <c r="BX54" s="10"/>
      <c r="BY54" s="10"/>
      <c r="BZ54" s="10">
        <v>0</v>
      </c>
      <c r="CA54" s="10"/>
      <c r="CB54" s="10"/>
      <c r="CC54" s="10"/>
      <c r="CD54" s="10"/>
      <c r="CE54" s="10"/>
      <c r="CF54" s="531"/>
      <c r="CG54" s="527"/>
      <c r="CH54" s="10">
        <v>0</v>
      </c>
      <c r="CI54" s="10">
        <v>0</v>
      </c>
      <c r="CJ54" s="10"/>
      <c r="CK54" s="10"/>
      <c r="CL54" s="10"/>
      <c r="CM54" s="10"/>
      <c r="CN54" s="10">
        <v>1</v>
      </c>
      <c r="CO54" s="10"/>
      <c r="CP54" s="10"/>
      <c r="CQ54" s="10">
        <v>1</v>
      </c>
      <c r="CR54" s="10"/>
      <c r="CS54" s="10"/>
      <c r="CT54" s="518"/>
      <c r="CU54" s="519"/>
      <c r="CV54" s="10"/>
      <c r="CW54" s="10"/>
      <c r="CX54" s="10">
        <v>1</v>
      </c>
      <c r="CY54" s="10"/>
      <c r="CZ54" s="10"/>
      <c r="DA54" s="10"/>
      <c r="DB54" s="10"/>
      <c r="DC54" s="10"/>
      <c r="DD54" s="10"/>
      <c r="DE54" s="10"/>
      <c r="DF54" s="10"/>
      <c r="DG54" s="10"/>
      <c r="DH54" s="510"/>
      <c r="DI54" s="511"/>
      <c r="DJ54" s="10"/>
      <c r="DK54" s="10"/>
      <c r="DL54" s="10"/>
      <c r="DM54" s="10"/>
      <c r="DN54" s="10"/>
      <c r="DO54" s="10"/>
      <c r="DP54" s="10"/>
      <c r="DQ54" s="10"/>
      <c r="DR54" s="10"/>
      <c r="DS54" s="10"/>
      <c r="DT54" s="10"/>
      <c r="DU54" s="10"/>
      <c r="DV54" s="10"/>
      <c r="DW54" s="10"/>
      <c r="DX54" s="10"/>
      <c r="DY54" s="10"/>
      <c r="DZ54" s="10">
        <v>1</v>
      </c>
      <c r="EA54" s="10"/>
      <c r="EB54" s="10">
        <v>0</v>
      </c>
      <c r="EC54" s="10">
        <v>0</v>
      </c>
      <c r="ED54" s="10"/>
      <c r="EE54" s="10"/>
      <c r="EF54" s="10"/>
      <c r="EG54" s="10"/>
      <c r="EH54" s="10"/>
      <c r="EI54" s="10"/>
      <c r="EJ54" s="10"/>
      <c r="EK54" s="10"/>
      <c r="EL54" s="10">
        <v>1</v>
      </c>
      <c r="EM54" s="10"/>
      <c r="EP54">
        <v>0</v>
      </c>
      <c r="EQ54">
        <v>1</v>
      </c>
    </row>
    <row r="55" spans="1:193" ht="21" x14ac:dyDescent="0.5">
      <c r="B55" s="297" t="s">
        <v>4580</v>
      </c>
      <c r="C55" s="10"/>
      <c r="D55" s="296">
        <f>SUM(D33:D54)</f>
        <v>9</v>
      </c>
      <c r="E55" s="296">
        <f t="shared" ref="E55:BP55" si="0">SUM(E33:E54)</f>
        <v>7</v>
      </c>
      <c r="F55" s="296">
        <f t="shared" si="0"/>
        <v>9</v>
      </c>
      <c r="G55" s="296">
        <f t="shared" si="0"/>
        <v>1</v>
      </c>
      <c r="H55" s="296">
        <f t="shared" si="0"/>
        <v>10</v>
      </c>
      <c r="I55" s="296">
        <f t="shared" si="0"/>
        <v>4</v>
      </c>
      <c r="J55" s="296">
        <f t="shared" si="0"/>
        <v>7</v>
      </c>
      <c r="K55" s="296">
        <f t="shared" si="0"/>
        <v>4</v>
      </c>
      <c r="L55" s="296">
        <f t="shared" si="0"/>
        <v>17</v>
      </c>
      <c r="M55" s="296">
        <f t="shared" si="0"/>
        <v>4</v>
      </c>
      <c r="N55" s="296">
        <f t="shared" si="0"/>
        <v>0</v>
      </c>
      <c r="O55" s="296">
        <f t="shared" si="0"/>
        <v>0</v>
      </c>
      <c r="P55" s="296">
        <f t="shared" si="0"/>
        <v>16</v>
      </c>
      <c r="Q55" s="296">
        <f t="shared" si="0"/>
        <v>11</v>
      </c>
      <c r="R55" s="296">
        <f t="shared" si="0"/>
        <v>12</v>
      </c>
      <c r="S55" s="296">
        <f t="shared" si="0"/>
        <v>3</v>
      </c>
      <c r="T55" s="296">
        <f t="shared" si="0"/>
        <v>4</v>
      </c>
      <c r="U55" s="296">
        <f t="shared" si="0"/>
        <v>4</v>
      </c>
      <c r="V55" s="296">
        <f t="shared" si="0"/>
        <v>6</v>
      </c>
      <c r="W55" s="296">
        <f t="shared" si="0"/>
        <v>5</v>
      </c>
      <c r="X55" s="296">
        <f t="shared" si="0"/>
        <v>8</v>
      </c>
      <c r="Y55" s="296">
        <f t="shared" si="0"/>
        <v>2</v>
      </c>
      <c r="Z55" s="296">
        <f t="shared" si="0"/>
        <v>7</v>
      </c>
      <c r="AA55" s="296">
        <f t="shared" si="0"/>
        <v>2</v>
      </c>
      <c r="AB55" s="296">
        <f t="shared" si="0"/>
        <v>0</v>
      </c>
      <c r="AC55" s="296">
        <f t="shared" si="0"/>
        <v>0</v>
      </c>
      <c r="AD55" s="296">
        <f t="shared" si="0"/>
        <v>0</v>
      </c>
      <c r="AE55" s="296">
        <f t="shared" si="0"/>
        <v>0</v>
      </c>
      <c r="AF55" s="296">
        <f t="shared" si="0"/>
        <v>4</v>
      </c>
      <c r="AG55" s="296">
        <f t="shared" si="0"/>
        <v>0</v>
      </c>
      <c r="AH55" s="296">
        <f t="shared" si="0"/>
        <v>0</v>
      </c>
      <c r="AI55" s="296">
        <f t="shared" si="0"/>
        <v>0</v>
      </c>
      <c r="AJ55" s="296">
        <f t="shared" si="0"/>
        <v>0</v>
      </c>
      <c r="AK55" s="296">
        <f t="shared" si="0"/>
        <v>0</v>
      </c>
      <c r="AL55" s="296">
        <f t="shared" si="0"/>
        <v>0</v>
      </c>
      <c r="AM55" s="296">
        <f t="shared" si="0"/>
        <v>0</v>
      </c>
      <c r="AN55" s="296">
        <f t="shared" si="0"/>
        <v>0</v>
      </c>
      <c r="AO55" s="296">
        <f t="shared" si="0"/>
        <v>0</v>
      </c>
      <c r="AP55" s="296">
        <f t="shared" si="0"/>
        <v>0</v>
      </c>
      <c r="AQ55" s="296">
        <f t="shared" si="0"/>
        <v>0</v>
      </c>
      <c r="AR55" s="296">
        <f t="shared" si="0"/>
        <v>17</v>
      </c>
      <c r="AS55" s="296">
        <f t="shared" si="0"/>
        <v>7</v>
      </c>
      <c r="AT55" s="296">
        <f t="shared" si="0"/>
        <v>0</v>
      </c>
      <c r="AU55" s="296">
        <f t="shared" si="0"/>
        <v>0</v>
      </c>
      <c r="AV55" s="296">
        <f t="shared" si="0"/>
        <v>0</v>
      </c>
      <c r="AW55" s="296">
        <f t="shared" si="0"/>
        <v>0</v>
      </c>
      <c r="AX55" s="296">
        <f t="shared" si="0"/>
        <v>0</v>
      </c>
      <c r="AY55" s="296">
        <f t="shared" si="0"/>
        <v>0</v>
      </c>
      <c r="AZ55" s="296">
        <f t="shared" si="0"/>
        <v>8</v>
      </c>
      <c r="BA55" s="296">
        <f t="shared" si="0"/>
        <v>6</v>
      </c>
      <c r="BB55" s="296">
        <f t="shared" si="0"/>
        <v>7</v>
      </c>
      <c r="BC55" s="296">
        <f t="shared" si="0"/>
        <v>3</v>
      </c>
      <c r="BD55" s="296">
        <f t="shared" si="0"/>
        <v>0</v>
      </c>
      <c r="BE55" s="296">
        <f t="shared" si="0"/>
        <v>0</v>
      </c>
      <c r="BF55" s="296">
        <f t="shared" si="0"/>
        <v>13</v>
      </c>
      <c r="BG55" s="296">
        <f t="shared" si="0"/>
        <v>1</v>
      </c>
      <c r="BH55" s="296">
        <f t="shared" si="0"/>
        <v>8</v>
      </c>
      <c r="BI55" s="296">
        <f t="shared" si="0"/>
        <v>2</v>
      </c>
      <c r="BJ55" s="296">
        <f t="shared" si="0"/>
        <v>16</v>
      </c>
      <c r="BK55" s="296">
        <f t="shared" si="0"/>
        <v>5</v>
      </c>
      <c r="BL55" s="296">
        <f t="shared" si="0"/>
        <v>11</v>
      </c>
      <c r="BM55" s="296">
        <f t="shared" si="0"/>
        <v>2</v>
      </c>
      <c r="BN55" s="296">
        <f t="shared" si="0"/>
        <v>10</v>
      </c>
      <c r="BO55" s="296">
        <f t="shared" si="0"/>
        <v>5</v>
      </c>
      <c r="BP55" s="296">
        <f t="shared" si="0"/>
        <v>5</v>
      </c>
      <c r="BQ55" s="296">
        <f t="shared" ref="BQ55:CE55" si="1">SUM(BQ33:BQ54)</f>
        <v>2</v>
      </c>
      <c r="BR55" s="296">
        <f t="shared" si="1"/>
        <v>0</v>
      </c>
      <c r="BS55" s="296">
        <f t="shared" si="1"/>
        <v>0</v>
      </c>
      <c r="BT55" s="10">
        <f t="shared" si="1"/>
        <v>17</v>
      </c>
      <c r="BU55" s="10">
        <f t="shared" si="1"/>
        <v>3</v>
      </c>
      <c r="BV55" s="344">
        <f t="shared" si="1"/>
        <v>3</v>
      </c>
      <c r="BW55" s="344">
        <f t="shared" si="1"/>
        <v>5</v>
      </c>
      <c r="BX55" s="344">
        <f t="shared" si="1"/>
        <v>0</v>
      </c>
      <c r="BY55" s="344">
        <f t="shared" si="1"/>
        <v>0</v>
      </c>
      <c r="BZ55" s="344">
        <f t="shared" si="1"/>
        <v>11</v>
      </c>
      <c r="CA55" s="344">
        <f t="shared" si="1"/>
        <v>2</v>
      </c>
      <c r="CB55" s="344">
        <f t="shared" si="1"/>
        <v>3</v>
      </c>
      <c r="CC55" s="344">
        <f t="shared" si="1"/>
        <v>2</v>
      </c>
      <c r="CD55" s="344">
        <f t="shared" si="1"/>
        <v>6</v>
      </c>
      <c r="CE55" s="344">
        <f t="shared" si="1"/>
        <v>3</v>
      </c>
      <c r="CF55" s="531"/>
      <c r="CG55" s="527"/>
      <c r="CH55" s="344">
        <f t="shared" ref="CH55:ES55" si="2">SUM(CH33:CH54)</f>
        <v>25</v>
      </c>
      <c r="CI55" s="344">
        <f t="shared" si="2"/>
        <v>10</v>
      </c>
      <c r="CJ55" s="344">
        <f t="shared" si="2"/>
        <v>7</v>
      </c>
      <c r="CK55" s="344">
        <f t="shared" si="2"/>
        <v>1</v>
      </c>
      <c r="CL55" s="344">
        <f t="shared" si="2"/>
        <v>2</v>
      </c>
      <c r="CM55" s="344">
        <f t="shared" si="2"/>
        <v>0</v>
      </c>
      <c r="CN55" s="344">
        <f t="shared" si="2"/>
        <v>4</v>
      </c>
      <c r="CO55" s="344">
        <f t="shared" si="2"/>
        <v>1</v>
      </c>
      <c r="CP55" s="344">
        <f t="shared" si="2"/>
        <v>4</v>
      </c>
      <c r="CQ55" s="344">
        <f t="shared" si="2"/>
        <v>4</v>
      </c>
      <c r="CR55" s="344">
        <f t="shared" si="2"/>
        <v>0</v>
      </c>
      <c r="CS55" s="344">
        <f t="shared" si="2"/>
        <v>0</v>
      </c>
      <c r="CT55" s="518">
        <f t="shared" si="2"/>
        <v>0</v>
      </c>
      <c r="CU55" s="519">
        <f t="shared" si="2"/>
        <v>0</v>
      </c>
      <c r="CV55" s="344">
        <f t="shared" si="2"/>
        <v>7</v>
      </c>
      <c r="CW55" s="344">
        <f t="shared" si="2"/>
        <v>4</v>
      </c>
      <c r="CX55" s="344">
        <f t="shared" si="2"/>
        <v>15</v>
      </c>
      <c r="CY55" s="344">
        <f t="shared" si="2"/>
        <v>0</v>
      </c>
      <c r="CZ55" s="344">
        <f t="shared" si="2"/>
        <v>8</v>
      </c>
      <c r="DA55" s="344">
        <f t="shared" si="2"/>
        <v>1</v>
      </c>
      <c r="DB55" s="344">
        <f t="shared" si="2"/>
        <v>4</v>
      </c>
      <c r="DC55" s="344">
        <f t="shared" si="2"/>
        <v>0</v>
      </c>
      <c r="DD55" s="344">
        <f t="shared" si="2"/>
        <v>0</v>
      </c>
      <c r="DE55" s="344">
        <f t="shared" si="2"/>
        <v>0</v>
      </c>
      <c r="DF55" s="344">
        <f t="shared" si="2"/>
        <v>8</v>
      </c>
      <c r="DG55" s="344">
        <f t="shared" si="2"/>
        <v>2</v>
      </c>
      <c r="DH55" s="344">
        <f t="shared" si="2"/>
        <v>0</v>
      </c>
      <c r="DI55" s="344">
        <f t="shared" si="2"/>
        <v>0</v>
      </c>
      <c r="DJ55" s="344">
        <f t="shared" si="2"/>
        <v>2</v>
      </c>
      <c r="DK55" s="344">
        <f t="shared" si="2"/>
        <v>2</v>
      </c>
      <c r="DL55" s="344">
        <f t="shared" si="2"/>
        <v>0</v>
      </c>
      <c r="DM55" s="344">
        <f t="shared" si="2"/>
        <v>0</v>
      </c>
      <c r="DN55" s="344">
        <f t="shared" si="2"/>
        <v>0</v>
      </c>
      <c r="DO55" s="344">
        <f t="shared" si="2"/>
        <v>0</v>
      </c>
      <c r="DP55" s="344">
        <f t="shared" si="2"/>
        <v>0</v>
      </c>
      <c r="DQ55" s="344">
        <f t="shared" si="2"/>
        <v>0</v>
      </c>
      <c r="DR55" s="344">
        <f t="shared" si="2"/>
        <v>0</v>
      </c>
      <c r="DS55" s="344">
        <f t="shared" si="2"/>
        <v>0</v>
      </c>
      <c r="DT55" s="344">
        <f t="shared" si="2"/>
        <v>0</v>
      </c>
      <c r="DU55" s="344">
        <f t="shared" si="2"/>
        <v>0</v>
      </c>
      <c r="DV55" s="344">
        <f t="shared" si="2"/>
        <v>0</v>
      </c>
      <c r="DW55" s="344">
        <f t="shared" si="2"/>
        <v>0</v>
      </c>
      <c r="DX55" s="344">
        <f t="shared" si="2"/>
        <v>15</v>
      </c>
      <c r="DY55" s="344">
        <f t="shared" si="2"/>
        <v>3</v>
      </c>
      <c r="DZ55" s="344">
        <f t="shared" si="2"/>
        <v>8</v>
      </c>
      <c r="EA55" s="344">
        <f t="shared" si="2"/>
        <v>0</v>
      </c>
      <c r="EB55" s="344">
        <f t="shared" si="2"/>
        <v>9</v>
      </c>
      <c r="EC55" s="344">
        <f t="shared" si="2"/>
        <v>1</v>
      </c>
      <c r="ED55" s="344">
        <f t="shared" si="2"/>
        <v>17</v>
      </c>
      <c r="EE55" s="344">
        <f t="shared" si="2"/>
        <v>7</v>
      </c>
      <c r="EF55" s="344">
        <f t="shared" si="2"/>
        <v>10</v>
      </c>
      <c r="EG55" s="344">
        <f t="shared" si="2"/>
        <v>3</v>
      </c>
      <c r="EH55" s="344">
        <f t="shared" si="2"/>
        <v>11</v>
      </c>
      <c r="EI55" s="344">
        <f t="shared" si="2"/>
        <v>1</v>
      </c>
      <c r="EJ55" s="344">
        <f t="shared" si="2"/>
        <v>0</v>
      </c>
      <c r="EK55" s="344">
        <f t="shared" si="2"/>
        <v>0</v>
      </c>
      <c r="EL55" s="344">
        <f t="shared" si="2"/>
        <v>18</v>
      </c>
      <c r="EM55" s="344">
        <f t="shared" si="2"/>
        <v>2</v>
      </c>
      <c r="EN55" s="344">
        <f t="shared" si="2"/>
        <v>11</v>
      </c>
      <c r="EO55" s="344">
        <f t="shared" si="2"/>
        <v>3</v>
      </c>
      <c r="EP55" s="344">
        <f t="shared" si="2"/>
        <v>9</v>
      </c>
      <c r="EQ55" s="344">
        <f t="shared" si="2"/>
        <v>3</v>
      </c>
      <c r="ER55" s="344">
        <f t="shared" si="2"/>
        <v>12</v>
      </c>
      <c r="ES55" s="344">
        <f t="shared" si="2"/>
        <v>1</v>
      </c>
      <c r="ET55" s="344">
        <f>SUM(ET34:ET54)</f>
        <v>13</v>
      </c>
      <c r="EU55" s="344">
        <f t="shared" ref="EU55:GK55" si="3">SUM(EU33:EU54)</f>
        <v>1</v>
      </c>
      <c r="EV55" s="344">
        <f t="shared" si="3"/>
        <v>14</v>
      </c>
      <c r="EW55" s="344">
        <f t="shared" si="3"/>
        <v>3</v>
      </c>
      <c r="EX55" s="344">
        <f t="shared" si="3"/>
        <v>0</v>
      </c>
      <c r="EY55" s="344">
        <f t="shared" si="3"/>
        <v>0</v>
      </c>
      <c r="EZ55" s="344">
        <f t="shared" si="3"/>
        <v>31</v>
      </c>
      <c r="FA55" s="344">
        <f t="shared" si="3"/>
        <v>8</v>
      </c>
      <c r="FB55" s="344">
        <f t="shared" si="3"/>
        <v>11</v>
      </c>
      <c r="FC55" s="344">
        <f t="shared" si="3"/>
        <v>6</v>
      </c>
      <c r="FD55" s="344">
        <f t="shared" si="3"/>
        <v>0</v>
      </c>
      <c r="FE55" s="344">
        <f t="shared" si="3"/>
        <v>0</v>
      </c>
      <c r="FF55" s="344">
        <f t="shared" si="3"/>
        <v>0</v>
      </c>
      <c r="FG55" s="344">
        <f t="shared" si="3"/>
        <v>0</v>
      </c>
      <c r="FH55" s="344">
        <f t="shared" si="3"/>
        <v>0</v>
      </c>
      <c r="FI55" s="344">
        <f t="shared" si="3"/>
        <v>0</v>
      </c>
      <c r="FJ55" s="344">
        <f t="shared" si="3"/>
        <v>0</v>
      </c>
      <c r="FK55" s="344">
        <f t="shared" si="3"/>
        <v>0</v>
      </c>
      <c r="FL55" s="344">
        <f t="shared" si="3"/>
        <v>0</v>
      </c>
      <c r="FM55" s="344">
        <f t="shared" si="3"/>
        <v>0</v>
      </c>
      <c r="FN55" s="344">
        <f t="shared" si="3"/>
        <v>0</v>
      </c>
      <c r="FO55" s="344">
        <f t="shared" si="3"/>
        <v>0</v>
      </c>
      <c r="FP55" s="344">
        <f t="shared" si="3"/>
        <v>0</v>
      </c>
      <c r="FQ55" s="344">
        <f t="shared" si="3"/>
        <v>0</v>
      </c>
      <c r="FR55" s="344">
        <f t="shared" si="3"/>
        <v>0</v>
      </c>
      <c r="FS55" s="344">
        <f t="shared" si="3"/>
        <v>0</v>
      </c>
      <c r="FT55" s="344">
        <f t="shared" si="3"/>
        <v>0</v>
      </c>
      <c r="FU55" s="344">
        <f t="shared" si="3"/>
        <v>0</v>
      </c>
      <c r="FV55" s="344">
        <f t="shared" si="3"/>
        <v>0</v>
      </c>
      <c r="FW55" s="344">
        <f t="shared" si="3"/>
        <v>0</v>
      </c>
      <c r="FX55" s="344">
        <f t="shared" si="3"/>
        <v>0</v>
      </c>
      <c r="FY55" s="344">
        <f t="shared" si="3"/>
        <v>0</v>
      </c>
      <c r="FZ55" s="344">
        <f t="shared" si="3"/>
        <v>0</v>
      </c>
      <c r="GA55" s="344">
        <f t="shared" si="3"/>
        <v>0</v>
      </c>
      <c r="GB55" s="344">
        <f t="shared" si="3"/>
        <v>0</v>
      </c>
      <c r="GC55" s="344">
        <f t="shared" si="3"/>
        <v>0</v>
      </c>
      <c r="GD55" s="344">
        <f t="shared" si="3"/>
        <v>0</v>
      </c>
      <c r="GE55" s="344">
        <f t="shared" si="3"/>
        <v>0</v>
      </c>
      <c r="GF55" s="344">
        <f t="shared" si="3"/>
        <v>0</v>
      </c>
      <c r="GG55" s="344">
        <f t="shared" si="3"/>
        <v>0</v>
      </c>
      <c r="GH55" s="344">
        <f t="shared" si="3"/>
        <v>0</v>
      </c>
      <c r="GI55" s="344">
        <f t="shared" si="3"/>
        <v>0</v>
      </c>
      <c r="GJ55" s="344">
        <f t="shared" si="3"/>
        <v>0</v>
      </c>
      <c r="GK55" s="344">
        <f t="shared" si="3"/>
        <v>0</v>
      </c>
    </row>
    <row r="56" spans="1:193" ht="21" x14ac:dyDescent="0.5">
      <c r="B56" s="297" t="s">
        <v>4581</v>
      </c>
      <c r="C56" s="174"/>
      <c r="D56" s="522">
        <f>D55+E55</f>
        <v>16</v>
      </c>
      <c r="E56" s="523"/>
      <c r="F56" s="522">
        <f t="shared" ref="F56" si="4">F55+G55</f>
        <v>10</v>
      </c>
      <c r="G56" s="523"/>
      <c r="H56" s="522">
        <f t="shared" ref="H56" si="5">H55+I55</f>
        <v>14</v>
      </c>
      <c r="I56" s="523"/>
      <c r="J56" s="522">
        <f t="shared" ref="J56" si="6">J55+K55</f>
        <v>11</v>
      </c>
      <c r="K56" s="523"/>
      <c r="L56" s="522">
        <f t="shared" ref="L56" si="7">L55+M55</f>
        <v>21</v>
      </c>
      <c r="M56" s="523"/>
      <c r="N56" s="522">
        <f t="shared" ref="N56" si="8">N55+O55</f>
        <v>0</v>
      </c>
      <c r="O56" s="523"/>
      <c r="P56" s="522">
        <f t="shared" ref="P56" si="9">P55+Q55</f>
        <v>27</v>
      </c>
      <c r="Q56" s="523"/>
      <c r="R56" s="522">
        <f t="shared" ref="R56" si="10">R55+S55</f>
        <v>15</v>
      </c>
      <c r="S56" s="523"/>
      <c r="T56" s="522">
        <f t="shared" ref="T56" si="11">T55+U55</f>
        <v>8</v>
      </c>
      <c r="U56" s="523"/>
      <c r="V56" s="522">
        <f t="shared" ref="V56" si="12">V55+W55</f>
        <v>11</v>
      </c>
      <c r="W56" s="523"/>
      <c r="X56" s="522">
        <f t="shared" ref="X56" si="13">X55+Y55</f>
        <v>10</v>
      </c>
      <c r="Y56" s="523"/>
      <c r="Z56" s="522">
        <f t="shared" ref="Z56" si="14">Z55+AA55</f>
        <v>9</v>
      </c>
      <c r="AA56" s="523"/>
      <c r="AB56" s="522">
        <f t="shared" ref="AB56" si="15">AB55+AC55</f>
        <v>0</v>
      </c>
      <c r="AC56" s="523"/>
      <c r="AD56" s="522">
        <f t="shared" ref="AD56" si="16">AD55+AE55</f>
        <v>0</v>
      </c>
      <c r="AE56" s="523"/>
      <c r="AF56" s="522">
        <f t="shared" ref="AF56" si="17">AF55+AG55</f>
        <v>4</v>
      </c>
      <c r="AG56" s="523"/>
      <c r="AH56" s="522">
        <f t="shared" ref="AH56" si="18">AH55+AI55</f>
        <v>0</v>
      </c>
      <c r="AI56" s="523"/>
      <c r="AJ56" s="522">
        <f t="shared" ref="AJ56" si="19">AJ55+AK55</f>
        <v>0</v>
      </c>
      <c r="AK56" s="523"/>
      <c r="AL56" s="522">
        <f t="shared" ref="AL56" si="20">AL55+AM55</f>
        <v>0</v>
      </c>
      <c r="AM56" s="523"/>
      <c r="AN56" s="522">
        <f t="shared" ref="AN56" si="21">AN55+AO55</f>
        <v>0</v>
      </c>
      <c r="AO56" s="523"/>
      <c r="AP56" s="522">
        <f t="shared" ref="AP56" si="22">AP55+AQ55</f>
        <v>0</v>
      </c>
      <c r="AQ56" s="523"/>
      <c r="AR56" s="522">
        <f t="shared" ref="AR56" si="23">AR55+AS55</f>
        <v>24</v>
      </c>
      <c r="AS56" s="523"/>
      <c r="AT56" s="522">
        <f t="shared" ref="AT56" si="24">AT55+AU55</f>
        <v>0</v>
      </c>
      <c r="AU56" s="523"/>
      <c r="AV56" s="522">
        <f t="shared" ref="AV56" si="25">AV55+AW55</f>
        <v>0</v>
      </c>
      <c r="AW56" s="523"/>
      <c r="AX56" s="522">
        <f t="shared" ref="AX56" si="26">AX55+AY55</f>
        <v>0</v>
      </c>
      <c r="AY56" s="523"/>
      <c r="AZ56" s="522">
        <f t="shared" ref="AZ56" si="27">AZ55+BA55</f>
        <v>14</v>
      </c>
      <c r="BA56" s="523"/>
      <c r="BB56" s="522">
        <f t="shared" ref="BB56" si="28">BB55+BC55</f>
        <v>10</v>
      </c>
      <c r="BC56" s="523"/>
      <c r="BD56" s="522">
        <f t="shared" ref="BD56" si="29">BD55+BE55</f>
        <v>0</v>
      </c>
      <c r="BE56" s="523"/>
      <c r="BF56" s="522">
        <f t="shared" ref="BF56" si="30">BF55+BG55</f>
        <v>14</v>
      </c>
      <c r="BG56" s="523"/>
      <c r="BH56" s="522">
        <f t="shared" ref="BH56" si="31">BH55+BI55</f>
        <v>10</v>
      </c>
      <c r="BI56" s="523"/>
      <c r="BJ56" s="522">
        <f t="shared" ref="BJ56" si="32">BJ55+BK55</f>
        <v>21</v>
      </c>
      <c r="BK56" s="523"/>
      <c r="BL56" s="522">
        <f t="shared" ref="BL56" si="33">BL55+BM55</f>
        <v>13</v>
      </c>
      <c r="BM56" s="523"/>
      <c r="BN56" s="522">
        <f t="shared" ref="BN56" si="34">BN55+BO55</f>
        <v>15</v>
      </c>
      <c r="BO56" s="523"/>
      <c r="BP56" s="522">
        <f t="shared" ref="BP56" si="35">BP55+BQ55</f>
        <v>7</v>
      </c>
      <c r="BQ56" s="523"/>
      <c r="BR56" s="522">
        <f t="shared" ref="BR56" si="36">BR55+BS55</f>
        <v>0</v>
      </c>
      <c r="BS56" s="523"/>
      <c r="BT56" s="10">
        <f t="shared" ref="BT56" si="37">BT55+BU55</f>
        <v>20</v>
      </c>
      <c r="BU56" s="10"/>
      <c r="BV56" s="345">
        <f t="shared" ref="BV56" si="38">BV55+BW55</f>
        <v>8</v>
      </c>
      <c r="BW56" s="345"/>
      <c r="BX56" s="345">
        <f t="shared" ref="BX56" si="39">BX55+BY55</f>
        <v>0</v>
      </c>
      <c r="BY56" s="345"/>
      <c r="BZ56" s="345">
        <f t="shared" ref="BZ56" si="40">BZ55+CA55</f>
        <v>13</v>
      </c>
      <c r="CA56" s="345"/>
      <c r="CB56" s="345">
        <f t="shared" ref="CB56" si="41">CB55+CC55</f>
        <v>5</v>
      </c>
      <c r="CC56" s="345"/>
      <c r="CD56" s="344">
        <f t="shared" ref="CD56" si="42">CD55+CE55</f>
        <v>9</v>
      </c>
      <c r="CE56" s="344"/>
      <c r="CF56" s="531"/>
      <c r="CG56" s="527"/>
      <c r="CH56" s="512">
        <f t="shared" ref="CH56" si="43">CH55+CI55</f>
        <v>35</v>
      </c>
      <c r="CI56" s="513"/>
      <c r="CJ56" s="512">
        <f t="shared" ref="CJ56" si="44">CJ55+CK55</f>
        <v>8</v>
      </c>
      <c r="CK56" s="513"/>
      <c r="CL56" s="512">
        <f t="shared" ref="CL56" si="45">CL55+CM55</f>
        <v>2</v>
      </c>
      <c r="CM56" s="513"/>
      <c r="CN56" s="512">
        <f t="shared" ref="CN56" si="46">CN55+CO55</f>
        <v>5</v>
      </c>
      <c r="CO56" s="513"/>
      <c r="CP56" s="512">
        <f t="shared" ref="CP56" si="47">CP55+CQ55</f>
        <v>8</v>
      </c>
      <c r="CQ56" s="513"/>
      <c r="CR56" s="512">
        <f t="shared" ref="CR56" si="48">CR55+CS55</f>
        <v>0</v>
      </c>
      <c r="CS56" s="513"/>
      <c r="CT56" s="518">
        <f t="shared" ref="CT56" si="49">CT55+CU55</f>
        <v>0</v>
      </c>
      <c r="CU56" s="519"/>
      <c r="CV56" s="512">
        <f t="shared" ref="CV56" si="50">CV55+CW55</f>
        <v>11</v>
      </c>
      <c r="CW56" s="513"/>
      <c r="CX56" s="512">
        <f t="shared" ref="CX56" si="51">CX55+CY55</f>
        <v>15</v>
      </c>
      <c r="CY56" s="513"/>
      <c r="CZ56" s="512">
        <f t="shared" ref="CZ56" si="52">CZ55+DA55</f>
        <v>9</v>
      </c>
      <c r="DA56" s="513"/>
      <c r="DB56" s="504">
        <f t="shared" ref="DB56" si="53">DB55+DC55</f>
        <v>4</v>
      </c>
      <c r="DC56" s="504"/>
      <c r="DD56" s="504">
        <f t="shared" ref="DD56" si="54">DD55+DE55</f>
        <v>0</v>
      </c>
      <c r="DE56" s="504"/>
      <c r="DF56" s="504">
        <f t="shared" ref="DF56" si="55">DF55+DG55</f>
        <v>10</v>
      </c>
      <c r="DG56" s="504"/>
      <c r="DH56" s="504">
        <f t="shared" ref="DH56" si="56">DH55+DI55</f>
        <v>0</v>
      </c>
      <c r="DI56" s="504"/>
      <c r="DJ56" s="504">
        <f t="shared" ref="DJ56" si="57">DJ55+DK55</f>
        <v>4</v>
      </c>
      <c r="DK56" s="504"/>
      <c r="DL56" s="504">
        <f t="shared" ref="DL56" si="58">DL55+DM55</f>
        <v>0</v>
      </c>
      <c r="DM56" s="504"/>
      <c r="DN56" s="504">
        <f t="shared" ref="DN56" si="59">DN55+DO55</f>
        <v>0</v>
      </c>
      <c r="DO56" s="504"/>
      <c r="DP56" s="504">
        <f t="shared" ref="DP56" si="60">DP55+DQ55</f>
        <v>0</v>
      </c>
      <c r="DQ56" s="504"/>
      <c r="DR56" s="504">
        <f t="shared" ref="DR56" si="61">DR55+DS55</f>
        <v>0</v>
      </c>
      <c r="DS56" s="504"/>
      <c r="DT56" s="504">
        <f t="shared" ref="DT56" si="62">DT55+DU55</f>
        <v>0</v>
      </c>
      <c r="DU56" s="504"/>
      <c r="DV56" s="504">
        <f t="shared" ref="DV56" si="63">DV55+DW55</f>
        <v>0</v>
      </c>
      <c r="DW56" s="504"/>
      <c r="DX56" s="504">
        <f t="shared" ref="DX56" si="64">DX55+DY55</f>
        <v>18</v>
      </c>
      <c r="DY56" s="504"/>
      <c r="DZ56" s="512">
        <f t="shared" ref="DZ56" si="65">DZ55+EA55</f>
        <v>8</v>
      </c>
      <c r="EA56" s="513"/>
      <c r="EB56" s="504">
        <f t="shared" ref="EB56" si="66">EB55+EC55</f>
        <v>10</v>
      </c>
      <c r="EC56" s="504"/>
      <c r="ED56" s="504">
        <f t="shared" ref="ED56" si="67">ED55+EE55</f>
        <v>24</v>
      </c>
      <c r="EE56" s="504"/>
      <c r="EF56" s="504">
        <f t="shared" ref="EF56" si="68">EF55+EG55</f>
        <v>13</v>
      </c>
      <c r="EG56" s="504"/>
      <c r="EH56" s="504">
        <f t="shared" ref="EH56" si="69">EH55+EI55</f>
        <v>12</v>
      </c>
      <c r="EI56" s="504"/>
      <c r="EJ56" s="504">
        <f t="shared" ref="EJ56" si="70">EJ55+EK55</f>
        <v>0</v>
      </c>
      <c r="EK56" s="504"/>
      <c r="EL56" s="504">
        <f t="shared" ref="EL56" si="71">EL55+EM55</f>
        <v>20</v>
      </c>
      <c r="EM56" s="504"/>
      <c r="EN56" s="504">
        <f t="shared" ref="EN56" si="72">EN55+EO55</f>
        <v>14</v>
      </c>
      <c r="EO56" s="504"/>
      <c r="EP56" s="504">
        <f t="shared" ref="EP56" si="73">EP55+EQ55</f>
        <v>12</v>
      </c>
      <c r="EQ56" s="504"/>
      <c r="ER56" s="504">
        <f t="shared" ref="ER56" si="74">ER55+ES55</f>
        <v>13</v>
      </c>
      <c r="ES56" s="504"/>
      <c r="ET56" s="504">
        <f t="shared" ref="ET56" si="75">ET55+EU55</f>
        <v>14</v>
      </c>
      <c r="EU56" s="504"/>
      <c r="EV56" s="504">
        <f t="shared" ref="EV56" si="76">EV55+EW55</f>
        <v>17</v>
      </c>
      <c r="EW56" s="504"/>
      <c r="EX56" s="504">
        <f t="shared" ref="EX56" si="77">EX55+EY55</f>
        <v>0</v>
      </c>
      <c r="EY56" s="504"/>
      <c r="EZ56" s="504">
        <f t="shared" ref="EZ56" si="78">EZ55+FA55</f>
        <v>39</v>
      </c>
      <c r="FA56" s="504"/>
      <c r="FB56" s="504">
        <f t="shared" ref="FB56" si="79">FB55+FC55</f>
        <v>17</v>
      </c>
      <c r="FC56" s="504"/>
      <c r="FD56" s="504">
        <f t="shared" ref="FD56" si="80">FD55+FE55</f>
        <v>0</v>
      </c>
      <c r="FE56" s="504"/>
      <c r="FF56" s="504">
        <f t="shared" ref="FF56" si="81">FF55+FG55</f>
        <v>0</v>
      </c>
      <c r="FG56" s="504"/>
      <c r="FH56" s="504">
        <f t="shared" ref="FH56" si="82">FH55+FI55</f>
        <v>0</v>
      </c>
      <c r="FI56" s="504"/>
      <c r="FJ56" s="504">
        <f t="shared" ref="FJ56" si="83">FJ55+FK55</f>
        <v>0</v>
      </c>
      <c r="FK56" s="504"/>
      <c r="FL56" s="504">
        <f t="shared" ref="FL56" si="84">FL55+FM55</f>
        <v>0</v>
      </c>
      <c r="FM56" s="504"/>
      <c r="FN56" s="504">
        <f t="shared" ref="FN56" si="85">FN55+FO55</f>
        <v>0</v>
      </c>
      <c r="FO56" s="504"/>
      <c r="FP56" s="504">
        <f t="shared" ref="FP56" si="86">FP55+FQ55</f>
        <v>0</v>
      </c>
      <c r="FQ56" s="504"/>
      <c r="FR56" s="504">
        <f t="shared" ref="FR56" si="87">FR55+FS55</f>
        <v>0</v>
      </c>
      <c r="FS56" s="504"/>
      <c r="FT56" s="504">
        <f t="shared" ref="FT56" si="88">FT55+FU55</f>
        <v>0</v>
      </c>
      <c r="FU56" s="504"/>
      <c r="FV56" s="504">
        <f t="shared" ref="FV56" si="89">FV55+FW55</f>
        <v>0</v>
      </c>
      <c r="FW56" s="504"/>
      <c r="FX56" s="504">
        <f t="shared" ref="FX56" si="90">FX55+FY55</f>
        <v>0</v>
      </c>
      <c r="FY56" s="504"/>
      <c r="FZ56" s="504">
        <f t="shared" ref="FZ56" si="91">FZ55+GA55</f>
        <v>0</v>
      </c>
      <c r="GA56" s="504"/>
      <c r="GB56" s="504">
        <f t="shared" ref="GB56" si="92">GB55+GC55</f>
        <v>0</v>
      </c>
      <c r="GC56" s="504"/>
      <c r="GD56" s="504">
        <f t="shared" ref="GD56" si="93">GD55+GE55</f>
        <v>0</v>
      </c>
      <c r="GE56" s="504"/>
      <c r="GF56" s="504">
        <f t="shared" ref="GF56" si="94">GF55+GG55</f>
        <v>0</v>
      </c>
      <c r="GG56" s="504"/>
      <c r="GH56" s="504">
        <f t="shared" ref="GH56" si="95">GH55+GI55</f>
        <v>0</v>
      </c>
      <c r="GI56" s="504"/>
      <c r="GJ56" s="504">
        <f t="shared" ref="GJ56" si="96">GJ55+GK55</f>
        <v>0</v>
      </c>
      <c r="GK56" s="504"/>
    </row>
    <row r="57" spans="1:193" ht="18.5" x14ac:dyDescent="0.45">
      <c r="A57" s="231" t="s">
        <v>3139</v>
      </c>
      <c r="B57" s="231" t="s">
        <v>3140</v>
      </c>
      <c r="C57" s="231" t="s">
        <v>3141</v>
      </c>
      <c r="D57" s="231" t="s">
        <v>4221</v>
      </c>
      <c r="E57" s="231" t="s">
        <v>3143</v>
      </c>
      <c r="F57" s="59" t="s">
        <v>3145</v>
      </c>
      <c r="G57" s="59" t="s">
        <v>3146</v>
      </c>
      <c r="H57" s="60" t="s">
        <v>3147</v>
      </c>
      <c r="I57" s="302" t="s">
        <v>4247</v>
      </c>
      <c r="J57" s="302" t="s">
        <v>202</v>
      </c>
      <c r="K57" s="302" t="s">
        <v>4582</v>
      </c>
      <c r="L57" s="302" t="s">
        <v>4583</v>
      </c>
      <c r="CT57" s="518"/>
      <c r="CU57" s="519"/>
    </row>
    <row r="58" spans="1:193" ht="15.75" customHeight="1" x14ac:dyDescent="0.35">
      <c r="A58" s="10" t="e" cm="1">
        <f t="array" aca="1" ref="A58" ca="1">_xlfn._xlws.FILTER(_xlfn._xlws.FILTER('IW28'!C:Z,(('IW28'!O:O=TODAY())+('IW28'!P:P=TODAY())+('IW28'!O:O=TODAY()+1)+('IW28'!P:P=TODAY()+1)),""),{1,1,1,1,1,0,1,1,1,1,1,1,0,0,0,0,1,0,0,0,0,0,0,0},"")</f>
        <v>#VALUE!</v>
      </c>
      <c r="B58" s="134"/>
      <c r="C58" s="10"/>
      <c r="D58" s="10"/>
      <c r="E58" s="10"/>
      <c r="F58" s="10"/>
      <c r="G58" s="10"/>
      <c r="H58" s="10"/>
      <c r="CT58" s="520"/>
      <c r="CU58" s="521"/>
    </row>
    <row r="59" spans="1:193" ht="15.5" hidden="1" x14ac:dyDescent="0.35">
      <c r="A59" s="10"/>
      <c r="B59" s="134"/>
      <c r="C59" s="10"/>
      <c r="D59" s="10"/>
      <c r="E59" s="10"/>
      <c r="F59" s="10"/>
      <c r="G59" s="10"/>
      <c r="H59" s="10"/>
    </row>
    <row r="60" spans="1:193" ht="15.5" x14ac:dyDescent="0.35">
      <c r="A60" s="10"/>
      <c r="B60" s="134"/>
      <c r="C60" s="10"/>
      <c r="D60" s="10"/>
      <c r="E60" s="10"/>
      <c r="F60" s="10"/>
      <c r="G60" s="10"/>
      <c r="H60" s="10"/>
    </row>
    <row r="61" spans="1:193" ht="15.5" hidden="1" x14ac:dyDescent="0.35">
      <c r="A61" s="10"/>
      <c r="B61" s="134"/>
      <c r="C61" s="10"/>
      <c r="D61" s="10"/>
      <c r="E61" s="10"/>
      <c r="F61" s="10"/>
      <c r="G61" s="10"/>
      <c r="H61" s="10"/>
    </row>
    <row r="62" spans="1:193" ht="15.5" hidden="1" x14ac:dyDescent="0.35">
      <c r="A62" s="10"/>
      <c r="B62" s="134"/>
      <c r="C62" s="10"/>
      <c r="D62" s="10"/>
      <c r="E62" s="10"/>
      <c r="F62" s="10"/>
      <c r="G62" s="10"/>
      <c r="H62" s="10"/>
    </row>
    <row r="63" spans="1:193" ht="15.5" hidden="1" x14ac:dyDescent="0.35">
      <c r="A63" s="10"/>
      <c r="B63" s="134"/>
      <c r="C63" s="10"/>
      <c r="D63" s="10"/>
      <c r="E63" s="10"/>
      <c r="F63" s="10"/>
      <c r="G63" s="10"/>
      <c r="H63" s="10"/>
    </row>
    <row r="64" spans="1:193" ht="15.5" x14ac:dyDescent="0.35">
      <c r="A64" s="10"/>
      <c r="B64" s="134"/>
      <c r="C64" s="10"/>
      <c r="D64" s="10"/>
      <c r="E64" s="10"/>
      <c r="F64" s="10"/>
      <c r="G64" s="10"/>
      <c r="H64" s="10"/>
    </row>
    <row r="65" spans="1:8" ht="15.5" x14ac:dyDescent="0.35">
      <c r="A65" s="10"/>
      <c r="B65" s="134"/>
      <c r="C65" s="10"/>
      <c r="D65" s="10"/>
      <c r="E65" s="10"/>
      <c r="F65" s="10"/>
      <c r="G65" s="10"/>
      <c r="H65" s="10"/>
    </row>
    <row r="66" spans="1:8" ht="15.5" x14ac:dyDescent="0.35">
      <c r="A66" s="10"/>
      <c r="B66" s="134"/>
      <c r="C66" s="10"/>
      <c r="D66" s="10"/>
      <c r="E66" s="10"/>
      <c r="F66" s="10"/>
      <c r="G66" s="10"/>
      <c r="H66" s="10"/>
    </row>
    <row r="67" spans="1:8" ht="15.5" x14ac:dyDescent="0.35">
      <c r="B67" s="272"/>
    </row>
    <row r="68" spans="1:8" ht="15.5" x14ac:dyDescent="0.35">
      <c r="B68" s="134"/>
    </row>
    <row r="69" spans="1:8" ht="15.5" x14ac:dyDescent="0.35">
      <c r="B69" s="134"/>
    </row>
    <row r="70" spans="1:8" ht="15.5" x14ac:dyDescent="0.35">
      <c r="B70" s="134"/>
    </row>
    <row r="71" spans="1:8" ht="15.5" x14ac:dyDescent="0.35">
      <c r="B71" s="134"/>
    </row>
    <row r="72" spans="1:8" ht="15.5" x14ac:dyDescent="0.35">
      <c r="B72" s="134"/>
    </row>
    <row r="73" spans="1:8" ht="15.5" x14ac:dyDescent="0.35">
      <c r="B73" s="134"/>
    </row>
    <row r="74" spans="1:8" ht="15.5" x14ac:dyDescent="0.35">
      <c r="B74" s="134"/>
    </row>
    <row r="75" spans="1:8" ht="15.5" x14ac:dyDescent="0.35">
      <c r="B75" s="134"/>
    </row>
    <row r="76" spans="1:8" ht="15.5" x14ac:dyDescent="0.35">
      <c r="B76" s="134"/>
    </row>
    <row r="77" spans="1:8" ht="15.5" x14ac:dyDescent="0.35">
      <c r="B77" s="134"/>
    </row>
    <row r="78" spans="1:8" ht="15.5" x14ac:dyDescent="0.35">
      <c r="B78" s="134"/>
    </row>
    <row r="79" spans="1:8" ht="15.5" x14ac:dyDescent="0.35">
      <c r="B79" s="134"/>
    </row>
    <row r="80" spans="1:8" ht="15.5" x14ac:dyDescent="0.35">
      <c r="B80" s="134"/>
    </row>
    <row r="81" spans="2:2" ht="15.5" x14ac:dyDescent="0.35">
      <c r="B81" s="134"/>
    </row>
    <row r="83" spans="2:2" ht="15.5" x14ac:dyDescent="0.35">
      <c r="B83" s="134"/>
    </row>
    <row r="84" spans="2:2" ht="15.5" x14ac:dyDescent="0.35">
      <c r="B84" s="134"/>
    </row>
    <row r="85" spans="2:2" ht="15.5" x14ac:dyDescent="0.35">
      <c r="B85" s="134"/>
    </row>
    <row r="86" spans="2:2" ht="15.5" x14ac:dyDescent="0.35">
      <c r="B86" s="134"/>
    </row>
    <row r="87" spans="2:2" ht="15.5" x14ac:dyDescent="0.35">
      <c r="B87" s="134"/>
    </row>
  </sheetData>
  <autoFilter ref="A57:GK66" xr:uid="{7AF12BF3-3C9A-4749-97CD-D77CE79781AC}">
    <filterColumn colId="6">
      <filters>
        <filter val="INPRG"/>
        <filter val="SCHD"/>
      </filters>
    </filterColumn>
    <filterColumn colId="97" showButton="0"/>
  </autoFilter>
  <mergeCells count="188">
    <mergeCell ref="D1:E1"/>
    <mergeCell ref="D31:E31"/>
    <mergeCell ref="F31:G31"/>
    <mergeCell ref="H31:I31"/>
    <mergeCell ref="J31:K31"/>
    <mergeCell ref="L31:M31"/>
    <mergeCell ref="AL31:AM31"/>
    <mergeCell ref="P31:Q31"/>
    <mergeCell ref="R31:S31"/>
    <mergeCell ref="T31:U31"/>
    <mergeCell ref="V31:W31"/>
    <mergeCell ref="X31:Y31"/>
    <mergeCell ref="Z31:AA31"/>
    <mergeCell ref="N31:O31"/>
    <mergeCell ref="BL31:BM31"/>
    <mergeCell ref="BN31:BO31"/>
    <mergeCell ref="BP31:BQ31"/>
    <mergeCell ref="BR31:BS31"/>
    <mergeCell ref="BT31:BU31"/>
    <mergeCell ref="BV31:BW31"/>
    <mergeCell ref="AB31:AC31"/>
    <mergeCell ref="AD31:AE31"/>
    <mergeCell ref="AF31:AG31"/>
    <mergeCell ref="AH31:AI31"/>
    <mergeCell ref="AJ31:AK31"/>
    <mergeCell ref="BJ31:BK31"/>
    <mergeCell ref="AN31:AO31"/>
    <mergeCell ref="AP31:AQ31"/>
    <mergeCell ref="AR31:AS31"/>
    <mergeCell ref="AT31:AU31"/>
    <mergeCell ref="AV31:AW31"/>
    <mergeCell ref="AX31:AY31"/>
    <mergeCell ref="AZ31:BA31"/>
    <mergeCell ref="BB31:BC31"/>
    <mergeCell ref="BD31:BE31"/>
    <mergeCell ref="BF31:BG31"/>
    <mergeCell ref="BH31:BI31"/>
    <mergeCell ref="L56:M56"/>
    <mergeCell ref="N56:O56"/>
    <mergeCell ref="P56:Q56"/>
    <mergeCell ref="R56:S56"/>
    <mergeCell ref="T56:U56"/>
    <mergeCell ref="D56:E56"/>
    <mergeCell ref="F56:G56"/>
    <mergeCell ref="H56:I56"/>
    <mergeCell ref="J56:K56"/>
    <mergeCell ref="N33:O54"/>
    <mergeCell ref="AF56:AG56"/>
    <mergeCell ref="AH56:AI56"/>
    <mergeCell ref="AJ56:AK56"/>
    <mergeCell ref="AL56:AM56"/>
    <mergeCell ref="AN56:AO56"/>
    <mergeCell ref="V56:W56"/>
    <mergeCell ref="X56:Y56"/>
    <mergeCell ref="Z56:AA56"/>
    <mergeCell ref="AB56:AC56"/>
    <mergeCell ref="AD56:AE56"/>
    <mergeCell ref="BJ56:BK56"/>
    <mergeCell ref="BL56:BM56"/>
    <mergeCell ref="AZ56:BA56"/>
    <mergeCell ref="BB56:BC56"/>
    <mergeCell ref="BD56:BE56"/>
    <mergeCell ref="BF56:BG56"/>
    <mergeCell ref="BH56:BI56"/>
    <mergeCell ref="AP56:AQ56"/>
    <mergeCell ref="AR56:AS56"/>
    <mergeCell ref="AT56:AU56"/>
    <mergeCell ref="AV56:AW56"/>
    <mergeCell ref="AX56:AY56"/>
    <mergeCell ref="CH31:CI31"/>
    <mergeCell ref="CH56:CI56"/>
    <mergeCell ref="CJ31:CK31"/>
    <mergeCell ref="BN56:BO56"/>
    <mergeCell ref="BP56:BQ56"/>
    <mergeCell ref="BR56:BS56"/>
    <mergeCell ref="BR33:BS54"/>
    <mergeCell ref="BX31:BY31"/>
    <mergeCell ref="CD31:CE31"/>
    <mergeCell ref="CF31:CG52"/>
    <mergeCell ref="CF53:CG56"/>
    <mergeCell ref="BZ31:CA31"/>
    <mergeCell ref="CB31:CC31"/>
    <mergeCell ref="DN31:DO31"/>
    <mergeCell ref="DB31:DC31"/>
    <mergeCell ref="DD31:DE31"/>
    <mergeCell ref="DL56:DM56"/>
    <mergeCell ref="DN56:DO56"/>
    <mergeCell ref="DP56:DQ56"/>
    <mergeCell ref="DR56:DS56"/>
    <mergeCell ref="DT56:DU56"/>
    <mergeCell ref="EB31:EC31"/>
    <mergeCell ref="DP31:DQ31"/>
    <mergeCell ref="DR31:DS31"/>
    <mergeCell ref="DT31:DU31"/>
    <mergeCell ref="DV31:DW31"/>
    <mergeCell ref="DX31:DY31"/>
    <mergeCell ref="DZ31:EA31"/>
    <mergeCell ref="DB56:DC56"/>
    <mergeCell ref="DD56:DE56"/>
    <mergeCell ref="DF56:DG56"/>
    <mergeCell ref="DH56:DI56"/>
    <mergeCell ref="DJ56:DK56"/>
    <mergeCell ref="DF31:DG31"/>
    <mergeCell ref="DH31:DI31"/>
    <mergeCell ref="DJ31:DK31"/>
    <mergeCell ref="DL31:DM31"/>
    <mergeCell ref="EJ31:EK31"/>
    <mergeCell ref="EL31:EM31"/>
    <mergeCell ref="EF56:EG56"/>
    <mergeCell ref="EH56:EI56"/>
    <mergeCell ref="EJ56:EK56"/>
    <mergeCell ref="EL56:EM56"/>
    <mergeCell ref="DV56:DW56"/>
    <mergeCell ref="DX56:DY56"/>
    <mergeCell ref="DZ56:EA56"/>
    <mergeCell ref="EB56:EC56"/>
    <mergeCell ref="ED56:EE56"/>
    <mergeCell ref="ED31:EE31"/>
    <mergeCell ref="EF31:EG31"/>
    <mergeCell ref="EH31:EI31"/>
    <mergeCell ref="CZ31:DA31"/>
    <mergeCell ref="CX31:CY31"/>
    <mergeCell ref="CV31:CW31"/>
    <mergeCell ref="CL31:CM31"/>
    <mergeCell ref="CN31:CO31"/>
    <mergeCell ref="CP31:CQ31"/>
    <mergeCell ref="CR31:CS31"/>
    <mergeCell ref="CT31:CU31"/>
    <mergeCell ref="CT33:CU58"/>
    <mergeCell ref="DH33:DI54"/>
    <mergeCell ref="CZ56:DA56"/>
    <mergeCell ref="CX56:CY56"/>
    <mergeCell ref="CV56:CW56"/>
    <mergeCell ref="CR56:CS56"/>
    <mergeCell ref="CP56:CQ56"/>
    <mergeCell ref="CN56:CO56"/>
    <mergeCell ref="CL56:CM56"/>
    <mergeCell ref="CJ56:CK56"/>
    <mergeCell ref="EN31:EO31"/>
    <mergeCell ref="EP31:EQ31"/>
    <mergeCell ref="ER31:ES31"/>
    <mergeCell ref="ET31:EU31"/>
    <mergeCell ref="EV31:EW31"/>
    <mergeCell ref="EX31:EY31"/>
    <mergeCell ref="EZ31:FA31"/>
    <mergeCell ref="FB31:FC31"/>
    <mergeCell ref="FD31:FE31"/>
    <mergeCell ref="FF56:FG56"/>
    <mergeCell ref="FH56:FI56"/>
    <mergeCell ref="FJ56:FK56"/>
    <mergeCell ref="FL56:FM56"/>
    <mergeCell ref="FN56:FO56"/>
    <mergeCell ref="FP56:FQ56"/>
    <mergeCell ref="FR56:FS56"/>
    <mergeCell ref="FT56:FU56"/>
    <mergeCell ref="FF31:FG31"/>
    <mergeCell ref="FH31:FI31"/>
    <mergeCell ref="FJ31:FK31"/>
    <mergeCell ref="FL31:FM31"/>
    <mergeCell ref="FN31:FO31"/>
    <mergeCell ref="FP31:FQ31"/>
    <mergeCell ref="FR31:FS31"/>
    <mergeCell ref="FT31:FU31"/>
    <mergeCell ref="EN56:EO56"/>
    <mergeCell ref="EP56:EQ56"/>
    <mergeCell ref="ER56:ES56"/>
    <mergeCell ref="ET56:EU56"/>
    <mergeCell ref="EV56:EW56"/>
    <mergeCell ref="EX56:EY56"/>
    <mergeCell ref="EZ56:FA56"/>
    <mergeCell ref="FB56:FC56"/>
    <mergeCell ref="FD56:FE56"/>
    <mergeCell ref="FV56:FW56"/>
    <mergeCell ref="FX56:FY56"/>
    <mergeCell ref="FZ56:GA56"/>
    <mergeCell ref="GB56:GC56"/>
    <mergeCell ref="GD56:GE56"/>
    <mergeCell ref="GF56:GG56"/>
    <mergeCell ref="GH56:GI56"/>
    <mergeCell ref="GJ56:GK56"/>
    <mergeCell ref="FX31:FY31"/>
    <mergeCell ref="FZ31:GA31"/>
    <mergeCell ref="GB31:GC31"/>
    <mergeCell ref="GD31:GE31"/>
    <mergeCell ref="GF31:GG31"/>
    <mergeCell ref="GH31:GI31"/>
    <mergeCell ref="GJ31:GK31"/>
    <mergeCell ref="FV31:FW31"/>
  </mergeCells>
  <conditionalFormatting sqref="A57">
    <cfRule type="duplicateValues" dxfId="86" priority="20"/>
  </conditionalFormatting>
  <conditionalFormatting sqref="B57:E57">
    <cfRule type="duplicateValues" dxfId="85" priority="19"/>
  </conditionalFormatting>
  <conditionalFormatting sqref="D33:N33 P33:BE53 BH33:BM53 BN34 D34:M53 BQ36 BN36:BN37 BO37 BG39 BN39:BO39 BN45 BF46 BN49:BO49 J54:M54 R54:S54 V54:W54 AA54 AR54:AS54">
    <cfRule type="cellIs" dxfId="84" priority="9" operator="greaterThan">
      <formula>0</formula>
    </cfRule>
  </conditionalFormatting>
  <conditionalFormatting sqref="G57">
    <cfRule type="containsText" dxfId="83" priority="10" operator="containsText" text="COMP">
      <formula>NOT(ISERROR(SEARCH("COMP",G57)))</formula>
    </cfRule>
    <cfRule type="cellIs" dxfId="82" priority="11" operator="equal">
      <formula>"WMAT"</formula>
    </cfRule>
    <cfRule type="cellIs" dxfId="81" priority="12" operator="equal">
      <formula>"WMOC"</formula>
    </cfRule>
    <cfRule type="containsText" dxfId="80" priority="13" operator="containsText" text="CANCEL">
      <formula>NOT(ISERROR(SEARCH("CANCEL",G57)))</formula>
    </cfRule>
    <cfRule type="containsText" dxfId="79" priority="14" operator="containsText" text="INPRG">
      <formula>NOT(ISERROR(SEARCH("INPRG",G57)))</formula>
    </cfRule>
    <cfRule type="containsText" dxfId="78" priority="15" operator="containsText" text="WPSD">
      <formula>NOT(ISERROR(SEARCH("WPSD",G57)))</formula>
    </cfRule>
    <cfRule type="containsText" dxfId="77" priority="16" operator="containsText" text="INPRG">
      <formula>NOT(ISERROR(SEARCH("INPRG",G57)))</formula>
    </cfRule>
    <cfRule type="containsText" dxfId="76" priority="17" operator="containsText" text="SCHD">
      <formula>NOT(ISERROR(SEARCH("SCHD",G57)))</formula>
    </cfRule>
    <cfRule type="containsText" dxfId="75" priority="18" operator="containsText" text="COMP">
      <formula>NOT(ISERROR(SEARCH("COMP",G57)))</formula>
    </cfRule>
  </conditionalFormatting>
  <conditionalFormatting sqref="BT33:BU56">
    <cfRule type="cellIs" dxfId="74" priority="8" operator="greaterThan">
      <formula>0</formula>
    </cfRule>
  </conditionalFormatting>
  <conditionalFormatting sqref="BV33:CE54">
    <cfRule type="cellIs" dxfId="73" priority="7" operator="greaterThan">
      <formula>0</formula>
    </cfRule>
  </conditionalFormatting>
  <conditionalFormatting sqref="CH33:CI54">
    <cfRule type="cellIs" dxfId="72" priority="5" operator="greaterThan">
      <formula>0</formula>
    </cfRule>
  </conditionalFormatting>
  <conditionalFormatting sqref="CP33:CQ56">
    <cfRule type="cellIs" dxfId="71" priority="2" operator="greaterThan">
      <formula>0</formula>
    </cfRule>
  </conditionalFormatting>
  <conditionalFormatting sqref="DZ33:EM54">
    <cfRule type="cellIs" dxfId="70" priority="1" operator="greaterThan">
      <formula>0</formula>
    </cfRule>
  </conditionalFormatting>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E13AB-618F-423E-9B04-460CE9E99850}">
  <sheetPr codeName="Sheet9" filterMode="1"/>
  <dimension ref="A1:AH3145"/>
  <sheetViews>
    <sheetView tabSelected="1" topLeftCell="A14" zoomScaleNormal="100" zoomScaleSheetLayoutView="98" workbookViewId="0">
      <selection activeCell="A20" sqref="A20:XFD20"/>
    </sheetView>
  </sheetViews>
  <sheetFormatPr defaultRowHeight="14.5" x14ac:dyDescent="0.35"/>
  <cols>
    <col min="1" max="1" width="6.1796875" customWidth="1"/>
    <col min="2" max="2" width="11.54296875" customWidth="1"/>
    <col min="3" max="3" width="11.81640625" bestFit="1" customWidth="1"/>
    <col min="4" max="4" width="10.81640625" customWidth="1"/>
    <col min="5" max="5" width="10.81640625" style="66" customWidth="1"/>
    <col min="6" max="6" width="13.54296875" customWidth="1"/>
    <col min="7" max="7" width="13.453125" customWidth="1"/>
    <col min="8" max="8" width="12.54296875" customWidth="1"/>
    <col min="9" max="9" width="17.81640625" customWidth="1"/>
    <col min="10" max="10" width="33.81640625" customWidth="1"/>
    <col min="11" max="11" width="40.1796875" customWidth="1"/>
    <col min="12" max="12" width="7.54296875" customWidth="1"/>
    <col min="13" max="13" width="30.54296875" customWidth="1"/>
    <col min="14" max="14" width="6.453125" style="94" customWidth="1"/>
    <col min="15" max="15" width="15.81640625" customWidth="1"/>
    <col min="16" max="16" width="5.81640625" customWidth="1"/>
    <col min="17" max="17" width="10.81640625" customWidth="1"/>
    <col min="18" max="18" width="12.1796875" customWidth="1"/>
    <col min="19" max="19" width="31.54296875" bestFit="1" customWidth="1"/>
    <col min="20" max="20" width="12.54296875" customWidth="1"/>
    <col min="21" max="21" width="8" customWidth="1"/>
    <col min="22" max="22" width="9.81640625" customWidth="1"/>
    <col min="23" max="23" width="10.1796875" customWidth="1"/>
    <col min="24" max="27" width="8.81640625" customWidth="1"/>
    <col min="29" max="29" width="29.81640625" customWidth="1"/>
  </cols>
  <sheetData>
    <row r="1" spans="1:26" s="19" customFormat="1" ht="19" thickBot="1" x14ac:dyDescent="0.5">
      <c r="A1" s="539" t="s">
        <v>4584</v>
      </c>
      <c r="B1" s="540"/>
      <c r="C1" s="541" t="s">
        <v>4585</v>
      </c>
      <c r="D1" s="542"/>
      <c r="E1" s="543"/>
      <c r="F1" s="541" t="s">
        <v>4586</v>
      </c>
      <c r="G1" s="543"/>
      <c r="H1" s="19" t="s">
        <v>4587</v>
      </c>
      <c r="J1" s="299" t="s">
        <v>4588</v>
      </c>
      <c r="K1" s="300"/>
      <c r="N1" s="61"/>
      <c r="X1"/>
      <c r="Y1"/>
      <c r="Z1"/>
    </row>
    <row r="2" spans="1:26" s="19" customFormat="1" ht="19.5" customHeight="1" thickBot="1" x14ac:dyDescent="0.5">
      <c r="A2" s="539"/>
      <c r="B2" s="540"/>
      <c r="C2" s="95" t="s">
        <v>4589</v>
      </c>
      <c r="D2" s="96" t="s">
        <v>4590</v>
      </c>
      <c r="E2" s="96" t="s">
        <v>4591</v>
      </c>
      <c r="F2" s="95" t="s">
        <v>4590</v>
      </c>
      <c r="G2" s="95" t="s">
        <v>4591</v>
      </c>
      <c r="H2" s="97"/>
      <c r="N2" s="61"/>
      <c r="X2"/>
      <c r="Y2"/>
      <c r="Z2"/>
    </row>
    <row r="3" spans="1:26" ht="18.5" x14ac:dyDescent="0.45">
      <c r="A3">
        <v>2781</v>
      </c>
      <c r="B3" s="2" t="s">
        <v>9</v>
      </c>
      <c r="C3" s="19">
        <f>$K$4</f>
        <v>14</v>
      </c>
      <c r="D3">
        <f t="shared" ref="D3:D18" si="0">COUNTIFS($A$21:$A$6549, C3, $Q$21:$Q$6549,A3)</f>
        <v>15</v>
      </c>
      <c r="E3">
        <f t="shared" ref="E3:E18" si="1">COUNTIFS($Q$21:$Q$6549,$A3)</f>
        <v>106</v>
      </c>
      <c r="F3" s="19">
        <f t="shared" ref="F3:F18" si="2">COUNTIFS($A$21:$A$6549, C3, $Q$21:$Q$6549,A3, $N$21:$N$6549, "=COMP")</f>
        <v>15</v>
      </c>
      <c r="G3" s="19">
        <f t="shared" ref="G3:G18" si="3">COUNTIFS($Q$21:$Q$6549,$A3,$N$21:$N$6549,"=COMP")</f>
        <v>54</v>
      </c>
      <c r="H3" s="19">
        <f>SUMIFS(P:P,A:A,$I$4,Q:Q,$A$3)</f>
        <v>0</v>
      </c>
      <c r="I3" s="21"/>
      <c r="J3" s="301">
        <f>IFERROR(F3/D3,"0")</f>
        <v>1</v>
      </c>
      <c r="K3" s="21" t="s">
        <v>4592</v>
      </c>
      <c r="L3" s="19"/>
      <c r="M3" s="19"/>
      <c r="N3" s="61"/>
      <c r="O3" s="19"/>
    </row>
    <row r="4" spans="1:26" x14ac:dyDescent="0.35">
      <c r="A4" s="5">
        <v>2782</v>
      </c>
      <c r="B4" s="6" t="s">
        <v>16</v>
      </c>
      <c r="C4" s="19">
        <f t="shared" ref="C4:C18" si="4">$K$4</f>
        <v>14</v>
      </c>
      <c r="D4">
        <f t="shared" si="0"/>
        <v>0</v>
      </c>
      <c r="E4">
        <f t="shared" si="1"/>
        <v>48</v>
      </c>
      <c r="F4" s="19">
        <f t="shared" si="2"/>
        <v>0</v>
      </c>
      <c r="G4" s="19">
        <f t="shared" si="3"/>
        <v>26</v>
      </c>
      <c r="H4" s="19">
        <f t="shared" ref="H4:H18" si="5">SUMIFS(P:P,A:A,$I$4,Q:Q,$A4)</f>
        <v>0</v>
      </c>
      <c r="I4" s="97"/>
      <c r="J4" s="301" t="str">
        <f t="shared" ref="J4:J19" si="6">IFERROR(F4/D4,"0")</f>
        <v>0</v>
      </c>
      <c r="K4" s="19">
        <v>14</v>
      </c>
      <c r="L4" s="19"/>
      <c r="M4" s="19"/>
      <c r="N4" s="61"/>
      <c r="O4" s="19"/>
    </row>
    <row r="5" spans="1:26" x14ac:dyDescent="0.35">
      <c r="A5" s="5">
        <v>2783</v>
      </c>
      <c r="B5" s="6" t="s">
        <v>22</v>
      </c>
      <c r="C5" s="19">
        <f t="shared" si="4"/>
        <v>14</v>
      </c>
      <c r="D5">
        <f t="shared" si="0"/>
        <v>1</v>
      </c>
      <c r="E5">
        <f t="shared" si="1"/>
        <v>56</v>
      </c>
      <c r="F5" s="19">
        <f t="shared" si="2"/>
        <v>1</v>
      </c>
      <c r="G5" s="19">
        <f t="shared" si="3"/>
        <v>25</v>
      </c>
      <c r="H5" s="19">
        <f t="shared" si="5"/>
        <v>0</v>
      </c>
      <c r="I5" s="19"/>
      <c r="J5" s="301">
        <f t="shared" si="6"/>
        <v>1</v>
      </c>
      <c r="K5" s="19"/>
      <c r="L5" s="19"/>
      <c r="M5" s="19"/>
      <c r="N5" s="61"/>
      <c r="O5" s="19"/>
    </row>
    <row r="6" spans="1:26" x14ac:dyDescent="0.35">
      <c r="A6" s="5">
        <v>2784</v>
      </c>
      <c r="B6" s="6" t="s">
        <v>28</v>
      </c>
      <c r="C6" s="19">
        <f t="shared" si="4"/>
        <v>14</v>
      </c>
      <c r="D6">
        <f t="shared" si="0"/>
        <v>2</v>
      </c>
      <c r="E6">
        <f t="shared" si="1"/>
        <v>45</v>
      </c>
      <c r="F6" s="19">
        <f t="shared" si="2"/>
        <v>2</v>
      </c>
      <c r="G6" s="19">
        <f t="shared" si="3"/>
        <v>40</v>
      </c>
      <c r="H6" s="19">
        <f t="shared" si="5"/>
        <v>0</v>
      </c>
      <c r="I6" s="19"/>
      <c r="J6" s="301">
        <f t="shared" si="6"/>
        <v>1</v>
      </c>
      <c r="K6" s="19"/>
      <c r="L6" s="19"/>
      <c r="M6" s="19"/>
      <c r="N6" s="61"/>
      <c r="O6" s="19"/>
    </row>
    <row r="7" spans="1:26" x14ac:dyDescent="0.35">
      <c r="A7" s="5">
        <v>2785</v>
      </c>
      <c r="B7" s="6" t="s">
        <v>34</v>
      </c>
      <c r="C7" s="19">
        <f t="shared" si="4"/>
        <v>14</v>
      </c>
      <c r="D7">
        <f t="shared" si="0"/>
        <v>2</v>
      </c>
      <c r="E7">
        <f t="shared" si="1"/>
        <v>62</v>
      </c>
      <c r="F7" s="19">
        <f t="shared" si="2"/>
        <v>2</v>
      </c>
      <c r="G7" s="19">
        <f t="shared" si="3"/>
        <v>60</v>
      </c>
      <c r="H7" s="19">
        <f t="shared" si="5"/>
        <v>0</v>
      </c>
      <c r="I7" s="19"/>
      <c r="J7" s="301">
        <f t="shared" si="6"/>
        <v>1</v>
      </c>
      <c r="K7" s="19"/>
      <c r="L7" s="19"/>
      <c r="M7" s="19"/>
      <c r="N7" s="61"/>
      <c r="O7" s="19"/>
    </row>
    <row r="8" spans="1:26" x14ac:dyDescent="0.35">
      <c r="A8" s="5">
        <v>3070</v>
      </c>
      <c r="B8" s="6" t="s">
        <v>40</v>
      </c>
      <c r="C8" s="19">
        <f t="shared" si="4"/>
        <v>14</v>
      </c>
      <c r="D8">
        <f t="shared" si="0"/>
        <v>6</v>
      </c>
      <c r="E8">
        <f t="shared" si="1"/>
        <v>115</v>
      </c>
      <c r="F8" s="19">
        <f t="shared" si="2"/>
        <v>6</v>
      </c>
      <c r="G8" s="19">
        <f t="shared" si="3"/>
        <v>86</v>
      </c>
      <c r="H8" s="19">
        <f t="shared" si="5"/>
        <v>0</v>
      </c>
      <c r="I8" s="19"/>
      <c r="J8" s="301">
        <f t="shared" si="6"/>
        <v>1</v>
      </c>
      <c r="K8" s="19"/>
      <c r="L8" s="19"/>
      <c r="M8" s="19"/>
      <c r="N8" s="61"/>
      <c r="O8" s="19"/>
    </row>
    <row r="9" spans="1:26" x14ac:dyDescent="0.35">
      <c r="A9" s="5">
        <v>2787</v>
      </c>
      <c r="B9" s="6" t="s">
        <v>46</v>
      </c>
      <c r="C9" s="19">
        <f t="shared" si="4"/>
        <v>14</v>
      </c>
      <c r="D9">
        <f t="shared" si="0"/>
        <v>2</v>
      </c>
      <c r="E9">
        <f t="shared" si="1"/>
        <v>72</v>
      </c>
      <c r="F9" s="19">
        <f t="shared" si="2"/>
        <v>2</v>
      </c>
      <c r="G9" s="19">
        <f t="shared" si="3"/>
        <v>55</v>
      </c>
      <c r="H9" s="19">
        <f t="shared" si="5"/>
        <v>0</v>
      </c>
      <c r="I9" s="19"/>
      <c r="J9" s="301">
        <f t="shared" si="6"/>
        <v>1</v>
      </c>
      <c r="K9" s="19"/>
      <c r="L9" s="19"/>
      <c r="M9" s="19"/>
      <c r="N9" s="61"/>
      <c r="O9" s="19"/>
    </row>
    <row r="10" spans="1:26" x14ac:dyDescent="0.35">
      <c r="A10" s="5">
        <v>3347</v>
      </c>
      <c r="B10" s="6" t="s">
        <v>52</v>
      </c>
      <c r="C10" s="19">
        <f t="shared" si="4"/>
        <v>14</v>
      </c>
      <c r="D10">
        <f t="shared" si="0"/>
        <v>2</v>
      </c>
      <c r="E10">
        <f t="shared" si="1"/>
        <v>42</v>
      </c>
      <c r="F10" s="19">
        <f t="shared" si="2"/>
        <v>2</v>
      </c>
      <c r="G10" s="19">
        <f t="shared" si="3"/>
        <v>34</v>
      </c>
      <c r="H10" s="19">
        <f t="shared" si="5"/>
        <v>0</v>
      </c>
      <c r="I10" s="19"/>
      <c r="J10" s="301">
        <f t="shared" si="6"/>
        <v>1</v>
      </c>
      <c r="K10" s="19"/>
      <c r="L10" s="19"/>
      <c r="M10" s="19"/>
      <c r="N10" s="61"/>
      <c r="O10" s="19"/>
    </row>
    <row r="11" spans="1:26" x14ac:dyDescent="0.35">
      <c r="A11" s="5">
        <v>2790</v>
      </c>
      <c r="B11" s="6" t="s">
        <v>60</v>
      </c>
      <c r="C11" s="19">
        <f t="shared" si="4"/>
        <v>14</v>
      </c>
      <c r="D11">
        <f t="shared" si="0"/>
        <v>3</v>
      </c>
      <c r="E11">
        <f t="shared" si="1"/>
        <v>58</v>
      </c>
      <c r="F11" s="19">
        <f t="shared" si="2"/>
        <v>3</v>
      </c>
      <c r="G11" s="19">
        <f t="shared" si="3"/>
        <v>41</v>
      </c>
      <c r="H11" s="19">
        <f t="shared" si="5"/>
        <v>0</v>
      </c>
      <c r="I11" s="19"/>
      <c r="J11" s="301">
        <f t="shared" si="6"/>
        <v>1</v>
      </c>
      <c r="K11" s="19"/>
      <c r="L11" s="19"/>
      <c r="M11" s="19"/>
      <c r="N11" s="61"/>
      <c r="O11" s="19"/>
    </row>
    <row r="12" spans="1:26" x14ac:dyDescent="0.35">
      <c r="A12" s="5">
        <v>2791</v>
      </c>
      <c r="B12" s="6" t="s">
        <v>70</v>
      </c>
      <c r="C12" s="19">
        <f t="shared" si="4"/>
        <v>14</v>
      </c>
      <c r="D12">
        <f t="shared" si="0"/>
        <v>3</v>
      </c>
      <c r="E12">
        <f t="shared" si="1"/>
        <v>46</v>
      </c>
      <c r="F12" s="19">
        <f t="shared" si="2"/>
        <v>3</v>
      </c>
      <c r="G12" s="19">
        <f t="shared" si="3"/>
        <v>33</v>
      </c>
      <c r="H12" s="19">
        <f t="shared" si="5"/>
        <v>0</v>
      </c>
      <c r="I12" s="19"/>
      <c r="J12" s="301">
        <f t="shared" si="6"/>
        <v>1</v>
      </c>
      <c r="K12" s="19"/>
      <c r="L12" s="19"/>
      <c r="M12" s="19"/>
      <c r="N12" s="61"/>
      <c r="O12" s="19"/>
    </row>
    <row r="13" spans="1:26" x14ac:dyDescent="0.35">
      <c r="A13" s="5">
        <v>2792</v>
      </c>
      <c r="B13" s="6" t="s">
        <v>78</v>
      </c>
      <c r="C13" s="19">
        <f t="shared" si="4"/>
        <v>14</v>
      </c>
      <c r="D13">
        <f t="shared" si="0"/>
        <v>6</v>
      </c>
      <c r="E13">
        <f t="shared" si="1"/>
        <v>78</v>
      </c>
      <c r="F13" s="19">
        <f t="shared" si="2"/>
        <v>6</v>
      </c>
      <c r="G13" s="19">
        <f t="shared" si="3"/>
        <v>56</v>
      </c>
      <c r="H13" s="19">
        <f>SUMIFS(P:P,A:A,$I$4,Q:Q,$A13)</f>
        <v>0</v>
      </c>
      <c r="I13" s="19"/>
      <c r="J13" s="301">
        <f t="shared" si="6"/>
        <v>1</v>
      </c>
      <c r="K13" s="19"/>
      <c r="L13" s="19"/>
      <c r="M13" s="19"/>
      <c r="N13" s="61"/>
      <c r="O13" s="19"/>
    </row>
    <row r="14" spans="1:26" x14ac:dyDescent="0.35">
      <c r="A14" s="5">
        <v>3195</v>
      </c>
      <c r="B14" s="6" t="s">
        <v>85</v>
      </c>
      <c r="C14" s="19">
        <f t="shared" si="4"/>
        <v>14</v>
      </c>
      <c r="D14">
        <f t="shared" si="0"/>
        <v>0</v>
      </c>
      <c r="E14">
        <f t="shared" si="1"/>
        <v>68</v>
      </c>
      <c r="F14" s="19">
        <f t="shared" si="2"/>
        <v>0</v>
      </c>
      <c r="G14" s="19">
        <f t="shared" si="3"/>
        <v>57</v>
      </c>
      <c r="H14" s="19">
        <f t="shared" si="5"/>
        <v>0</v>
      </c>
      <c r="I14" s="19"/>
      <c r="J14" s="301" t="str">
        <f t="shared" si="6"/>
        <v>0</v>
      </c>
      <c r="K14" s="19"/>
      <c r="L14" s="19"/>
      <c r="M14" s="19"/>
      <c r="N14" s="61"/>
      <c r="O14" s="19"/>
    </row>
    <row r="15" spans="1:26" x14ac:dyDescent="0.35">
      <c r="A15" s="5">
        <v>2799</v>
      </c>
      <c r="B15" s="6" t="s">
        <v>91</v>
      </c>
      <c r="C15" s="19">
        <f t="shared" si="4"/>
        <v>14</v>
      </c>
      <c r="D15">
        <f t="shared" si="0"/>
        <v>1</v>
      </c>
      <c r="E15">
        <f t="shared" si="1"/>
        <v>41</v>
      </c>
      <c r="F15" s="19">
        <f t="shared" si="2"/>
        <v>1</v>
      </c>
      <c r="G15" s="19">
        <f t="shared" si="3"/>
        <v>25</v>
      </c>
      <c r="H15" s="19">
        <f t="shared" si="5"/>
        <v>0</v>
      </c>
      <c r="I15" s="19"/>
      <c r="J15" s="301">
        <f t="shared" si="6"/>
        <v>1</v>
      </c>
      <c r="K15" s="19"/>
      <c r="L15" s="19"/>
      <c r="M15" s="19"/>
      <c r="N15" s="61"/>
      <c r="O15" s="19"/>
    </row>
    <row r="16" spans="1:26" x14ac:dyDescent="0.35">
      <c r="A16" s="5">
        <v>2800</v>
      </c>
      <c r="B16" s="6" t="s">
        <v>98</v>
      </c>
      <c r="C16" s="19">
        <f t="shared" si="4"/>
        <v>14</v>
      </c>
      <c r="D16">
        <f t="shared" si="0"/>
        <v>0</v>
      </c>
      <c r="E16">
        <f t="shared" si="1"/>
        <v>7</v>
      </c>
      <c r="F16" s="19">
        <f t="shared" si="2"/>
        <v>0</v>
      </c>
      <c r="G16" s="19">
        <f t="shared" si="3"/>
        <v>3</v>
      </c>
      <c r="H16" s="19">
        <f t="shared" si="5"/>
        <v>0</v>
      </c>
      <c r="I16" s="19"/>
      <c r="J16" s="301" t="str">
        <f t="shared" si="6"/>
        <v>0</v>
      </c>
      <c r="K16" s="19"/>
      <c r="L16" s="19"/>
      <c r="M16" s="19"/>
      <c r="N16" s="61"/>
      <c r="O16" s="19"/>
    </row>
    <row r="17" spans="1:34" x14ac:dyDescent="0.35">
      <c r="A17" s="5">
        <v>2801</v>
      </c>
      <c r="B17" s="6" t="s">
        <v>104</v>
      </c>
      <c r="C17" s="19">
        <f t="shared" si="4"/>
        <v>14</v>
      </c>
      <c r="D17">
        <f t="shared" si="0"/>
        <v>0</v>
      </c>
      <c r="E17">
        <f t="shared" si="1"/>
        <v>28</v>
      </c>
      <c r="F17" s="19">
        <f t="shared" si="2"/>
        <v>0</v>
      </c>
      <c r="G17" s="19">
        <f t="shared" si="3"/>
        <v>25</v>
      </c>
      <c r="H17" s="19">
        <f t="shared" si="5"/>
        <v>0</v>
      </c>
      <c r="I17" s="19"/>
      <c r="J17" s="301" t="str">
        <f t="shared" si="6"/>
        <v>0</v>
      </c>
      <c r="K17" s="19"/>
      <c r="L17" s="19"/>
      <c r="M17" s="19"/>
      <c r="N17" s="61"/>
      <c r="O17" s="19"/>
    </row>
    <row r="18" spans="1:34" x14ac:dyDescent="0.35">
      <c r="A18" s="5">
        <v>3346</v>
      </c>
      <c r="B18" s="6" t="s">
        <v>110</v>
      </c>
      <c r="C18" s="19">
        <f t="shared" si="4"/>
        <v>14</v>
      </c>
      <c r="D18">
        <f t="shared" si="0"/>
        <v>10</v>
      </c>
      <c r="E18">
        <f t="shared" si="1"/>
        <v>90</v>
      </c>
      <c r="F18" s="19">
        <f t="shared" si="2"/>
        <v>0</v>
      </c>
      <c r="G18" s="19">
        <f t="shared" si="3"/>
        <v>41</v>
      </c>
      <c r="H18" s="19">
        <f t="shared" si="5"/>
        <v>0</v>
      </c>
      <c r="I18" s="19"/>
      <c r="J18" s="301">
        <f t="shared" si="6"/>
        <v>0</v>
      </c>
      <c r="K18" s="19"/>
      <c r="L18" s="19"/>
      <c r="M18" s="19"/>
      <c r="N18" s="61"/>
      <c r="O18" s="19"/>
    </row>
    <row r="19" spans="1:34" ht="29" x14ac:dyDescent="0.35">
      <c r="A19" s="23" t="s">
        <v>4593</v>
      </c>
      <c r="B19" s="19" t="s">
        <v>3319</v>
      </c>
      <c r="C19" s="19"/>
      <c r="D19" s="19">
        <f>SUM(D$3:D$18)</f>
        <v>53</v>
      </c>
      <c r="E19">
        <f>SUM(E$3:E$18)</f>
        <v>962</v>
      </c>
      <c r="F19" s="19">
        <f>SUM(F$3:F$18)</f>
        <v>43</v>
      </c>
      <c r="G19" s="19">
        <f>SUM(G$3:G$18)</f>
        <v>661</v>
      </c>
      <c r="H19" s="19">
        <f>SUM(H3:H18)</f>
        <v>0</v>
      </c>
      <c r="I19" s="19"/>
      <c r="J19" s="311">
        <f t="shared" si="6"/>
        <v>0.81132075471698117</v>
      </c>
      <c r="K19" s="19"/>
      <c r="L19" s="19"/>
      <c r="M19" s="19"/>
      <c r="N19" s="61"/>
      <c r="O19" s="19"/>
    </row>
    <row r="20" spans="1:34" ht="29" x14ac:dyDescent="0.35">
      <c r="A20" s="177" t="s">
        <v>3137</v>
      </c>
      <c r="B20" s="177" t="s">
        <v>3852</v>
      </c>
      <c r="C20" s="177" t="s">
        <v>3853</v>
      </c>
      <c r="D20" s="177" t="s">
        <v>3854</v>
      </c>
      <c r="E20" s="103" t="s">
        <v>3855</v>
      </c>
      <c r="F20" s="177" t="s">
        <v>3856</v>
      </c>
      <c r="G20" s="177" t="s">
        <v>3914</v>
      </c>
      <c r="H20" s="177" t="s">
        <v>3143</v>
      </c>
      <c r="I20" s="177" t="s">
        <v>3857</v>
      </c>
      <c r="J20" s="177" t="s">
        <v>3858</v>
      </c>
      <c r="K20" s="177" t="s">
        <v>3141</v>
      </c>
      <c r="L20" s="177" t="s">
        <v>3144</v>
      </c>
      <c r="M20" s="177" t="s">
        <v>3859</v>
      </c>
      <c r="N20" s="62" t="s">
        <v>3860</v>
      </c>
      <c r="O20" s="177" t="s">
        <v>3861</v>
      </c>
      <c r="P20" s="177" t="s">
        <v>3862</v>
      </c>
      <c r="Q20" s="51" t="s">
        <v>3863</v>
      </c>
      <c r="R20" s="51" t="s">
        <v>3864</v>
      </c>
      <c r="S20" s="51" t="s">
        <v>5</v>
      </c>
      <c r="T20" s="177" t="s">
        <v>4594</v>
      </c>
      <c r="U20" s="319"/>
      <c r="V20" s="98" t="s">
        <v>4595</v>
      </c>
      <c r="W20" s="98" t="s">
        <v>4596</v>
      </c>
      <c r="X20" s="98" t="s">
        <v>4597</v>
      </c>
      <c r="Y20" s="98" t="s">
        <v>4598</v>
      </c>
      <c r="Z20" s="98" t="s">
        <v>4599</v>
      </c>
      <c r="AA20" s="98" t="s">
        <v>4600</v>
      </c>
      <c r="AB20" s="98" t="s">
        <v>4601</v>
      </c>
      <c r="AC20" s="98" t="s">
        <v>4602</v>
      </c>
      <c r="AG20" t="s">
        <v>4603</v>
      </c>
      <c r="AH20" t="s">
        <v>4604</v>
      </c>
    </row>
    <row r="21" spans="1:34" ht="15" hidden="1" customHeight="1" x14ac:dyDescent="0.35">
      <c r="A21" s="30">
        <v>2</v>
      </c>
      <c r="B21" s="250" t="s">
        <v>4605</v>
      </c>
      <c r="C21" s="30">
        <v>7979825</v>
      </c>
      <c r="D21" s="250" t="s">
        <v>3823</v>
      </c>
      <c r="E21" s="251">
        <v>44922</v>
      </c>
      <c r="F21" s="251">
        <v>44937</v>
      </c>
      <c r="G21" s="251">
        <v>44937</v>
      </c>
      <c r="H21" s="250" t="s">
        <v>10</v>
      </c>
      <c r="I21" s="250" t="s">
        <v>288</v>
      </c>
      <c r="J21" s="250" t="s">
        <v>80</v>
      </c>
      <c r="K21" s="250" t="s">
        <v>4606</v>
      </c>
      <c r="L21" s="250" t="s">
        <v>223</v>
      </c>
      <c r="M21" s="250" t="s">
        <v>4607</v>
      </c>
      <c r="N21" s="250" t="s">
        <v>220</v>
      </c>
      <c r="O21" s="288">
        <v>6</v>
      </c>
      <c r="P21" s="288">
        <v>6</v>
      </c>
      <c r="Q21" s="30">
        <v>2784</v>
      </c>
      <c r="R21" s="30" t="s">
        <v>40</v>
      </c>
      <c r="S21" t="s">
        <v>81</v>
      </c>
      <c r="T21" s="156">
        <f>$AF$21+((A21-1)*7+U21)-$AH$21</f>
        <v>44933</v>
      </c>
      <c r="U21" s="10">
        <v>1</v>
      </c>
      <c r="V21" s="74" t="str" cm="1">
        <f t="array" ref="V21:AB21">_xlfn._xlws.FILTER(_xlfn._xlws.FILTER('Capacity Scheduling '!$A$41:$FO$56,'Capacity Scheduling '!$A$41:$A$56='PM PDM'!Q21),'Capacity Scheduling '!$A$40:$FO$40='PM PDM'!A21)</f>
        <v>G</v>
      </c>
      <c r="W21" s="10" t="str">
        <v>W/OFF</v>
      </c>
      <c r="X21" t="str">
        <v>G</v>
      </c>
      <c r="Y21" t="str">
        <v>G</v>
      </c>
      <c r="Z21" t="str">
        <v>G</v>
      </c>
      <c r="AA21">
        <v>0</v>
      </c>
      <c r="AB21">
        <v>0</v>
      </c>
      <c r="AF21" s="33">
        <v>44927</v>
      </c>
      <c r="AG21">
        <f>WEEKNUM(AF21,15)</f>
        <v>1</v>
      </c>
      <c r="AH21">
        <f>WEEKDAY(AF21,16)</f>
        <v>2</v>
      </c>
    </row>
    <row r="22" spans="1:34" ht="15" hidden="1" customHeight="1" x14ac:dyDescent="0.35">
      <c r="A22" s="10">
        <v>2</v>
      </c>
      <c r="B22" s="25" t="s">
        <v>4608</v>
      </c>
      <c r="C22" s="10">
        <v>7978817</v>
      </c>
      <c r="D22" s="25" t="s">
        <v>3823</v>
      </c>
      <c r="E22" s="43">
        <v>44920</v>
      </c>
      <c r="F22" s="43">
        <v>44935</v>
      </c>
      <c r="G22" s="43">
        <v>44935</v>
      </c>
      <c r="H22" s="25" t="s">
        <v>10</v>
      </c>
      <c r="I22" s="25" t="s">
        <v>288</v>
      </c>
      <c r="J22" s="25" t="s">
        <v>80</v>
      </c>
      <c r="K22" s="25" t="s">
        <v>4609</v>
      </c>
      <c r="L22" s="25" t="s">
        <v>223</v>
      </c>
      <c r="M22" s="25" t="s">
        <v>4610</v>
      </c>
      <c r="N22" s="25" t="s">
        <v>220</v>
      </c>
      <c r="O22" s="178">
        <v>3</v>
      </c>
      <c r="P22" s="178">
        <v>3</v>
      </c>
      <c r="Q22" s="10">
        <v>3070</v>
      </c>
      <c r="R22" s="10" t="s">
        <v>40</v>
      </c>
      <c r="S22" t="s">
        <v>81</v>
      </c>
      <c r="T22" s="26">
        <f t="shared" ref="T22:T85" si="7">$AF$21+((A22-1)*7+U22)-$AH$21</f>
        <v>44932</v>
      </c>
      <c r="U22" s="10"/>
      <c r="V22" s="74" t="str" cm="1">
        <f t="array" ref="V22:AB22">_xlfn._xlws.FILTER(_xlfn._xlws.FILTER('Capacity Scheduling '!$A$41:$FO$56,'Capacity Scheduling '!$A$41:$A$56='PM PDM'!Q22),'Capacity Scheduling '!$A$40:$FO$40='PM PDM'!A22)</f>
        <v>B</v>
      </c>
      <c r="W22" s="10" t="str">
        <v>A</v>
      </c>
      <c r="X22" t="str">
        <v>B</v>
      </c>
      <c r="Y22" t="str">
        <v>W/OFF</v>
      </c>
      <c r="Z22" t="str">
        <v>B</v>
      </c>
      <c r="AA22">
        <v>0</v>
      </c>
      <c r="AB22">
        <v>0</v>
      </c>
      <c r="AF22">
        <f>((A21-1)*7+U21)-AH21</f>
        <v>6</v>
      </c>
    </row>
    <row r="23" spans="1:34" ht="15" hidden="1" customHeight="1" x14ac:dyDescent="0.35">
      <c r="A23" s="10">
        <v>2</v>
      </c>
      <c r="B23" s="25" t="s">
        <v>4611</v>
      </c>
      <c r="C23" s="10">
        <v>7983478</v>
      </c>
      <c r="D23" s="25" t="s">
        <v>3872</v>
      </c>
      <c r="E23" s="43">
        <v>44931</v>
      </c>
      <c r="F23" s="43">
        <v>44935</v>
      </c>
      <c r="G23" s="43">
        <v>44935</v>
      </c>
      <c r="H23" s="25" t="s">
        <v>10</v>
      </c>
      <c r="I23" s="25" t="s">
        <v>288</v>
      </c>
      <c r="J23" s="25" t="s">
        <v>42</v>
      </c>
      <c r="K23" s="25" t="s">
        <v>334</v>
      </c>
      <c r="L23" s="25" t="s">
        <v>223</v>
      </c>
      <c r="M23" s="25" t="s">
        <v>3977</v>
      </c>
      <c r="N23" s="25" t="s">
        <v>220</v>
      </c>
      <c r="O23" s="178">
        <v>5</v>
      </c>
      <c r="P23" s="178">
        <v>5</v>
      </c>
      <c r="Q23" s="10">
        <v>2787</v>
      </c>
      <c r="R23" s="10" t="s">
        <v>46</v>
      </c>
      <c r="S23" t="s">
        <v>43</v>
      </c>
      <c r="T23" s="26">
        <f t="shared" si="7"/>
        <v>44932</v>
      </c>
      <c r="U23" s="10"/>
      <c r="V23" s="74" t="str" cm="1">
        <f t="array" ref="V23:AB23">_xlfn._xlws.FILTER(_xlfn._xlws.FILTER('Capacity Scheduling '!$A$41:$FO$56,'Capacity Scheduling '!$A$41:$A$56='PM PDM'!Q23),'Capacity Scheduling '!$A$40:$FO$40='PM PDM'!A23)</f>
        <v>C</v>
      </c>
      <c r="W23" s="10" t="str">
        <v>C</v>
      </c>
      <c r="X23" t="str">
        <v>C</v>
      </c>
      <c r="Y23" t="str">
        <v>C</v>
      </c>
      <c r="Z23" t="str">
        <v>C</v>
      </c>
      <c r="AA23">
        <v>0</v>
      </c>
      <c r="AB23">
        <v>0</v>
      </c>
    </row>
    <row r="24" spans="1:34" ht="15" hidden="1" customHeight="1" x14ac:dyDescent="0.35">
      <c r="A24" s="10">
        <v>2</v>
      </c>
      <c r="B24" s="25" t="s">
        <v>4612</v>
      </c>
      <c r="C24" s="10">
        <v>7983479</v>
      </c>
      <c r="D24" s="25" t="s">
        <v>3823</v>
      </c>
      <c r="E24" s="43">
        <v>44931</v>
      </c>
      <c r="F24" s="43">
        <v>44937</v>
      </c>
      <c r="G24" s="43">
        <v>44937</v>
      </c>
      <c r="H24" s="25" t="s">
        <v>10</v>
      </c>
      <c r="I24" s="25" t="s">
        <v>3983</v>
      </c>
      <c r="J24" s="25" t="s">
        <v>721</v>
      </c>
      <c r="K24" s="25" t="s">
        <v>1398</v>
      </c>
      <c r="L24" s="25" t="s">
        <v>223</v>
      </c>
      <c r="M24" s="25" t="s">
        <v>3977</v>
      </c>
      <c r="N24" s="25" t="s">
        <v>220</v>
      </c>
      <c r="O24" s="178">
        <v>4</v>
      </c>
      <c r="P24" s="178">
        <v>4</v>
      </c>
      <c r="Q24" s="10">
        <v>3070</v>
      </c>
      <c r="R24" s="10" t="s">
        <v>40</v>
      </c>
      <c r="S24" t="s">
        <v>81</v>
      </c>
      <c r="T24" s="26">
        <f t="shared" si="7"/>
        <v>44932</v>
      </c>
      <c r="U24" s="10"/>
      <c r="V24" s="74" t="str" cm="1">
        <f t="array" ref="V24:AB24">_xlfn._xlws.FILTER(_xlfn._xlws.FILTER('Capacity Scheduling '!$A$41:$FO$56,'Capacity Scheduling '!$A$41:$A$56='PM PDM'!Q24),'Capacity Scheduling '!$A$40:$FO$40='PM PDM'!A24)</f>
        <v>B</v>
      </c>
      <c r="W24" s="10" t="str">
        <v>A</v>
      </c>
      <c r="X24" t="str">
        <v>B</v>
      </c>
      <c r="Y24" t="str">
        <v>W/OFF</v>
      </c>
      <c r="Z24" t="str">
        <v>B</v>
      </c>
      <c r="AA24">
        <v>0</v>
      </c>
      <c r="AB24">
        <v>0</v>
      </c>
    </row>
    <row r="25" spans="1:34" ht="15" hidden="1" customHeight="1" x14ac:dyDescent="0.35">
      <c r="A25" s="10">
        <v>2</v>
      </c>
      <c r="B25" s="25" t="s">
        <v>4613</v>
      </c>
      <c r="C25" s="10">
        <v>7984201</v>
      </c>
      <c r="D25" s="25" t="s">
        <v>3823</v>
      </c>
      <c r="E25" s="43">
        <v>44931</v>
      </c>
      <c r="F25" s="43">
        <v>44939</v>
      </c>
      <c r="G25" s="43">
        <v>44939</v>
      </c>
      <c r="H25" s="25" t="s">
        <v>92</v>
      </c>
      <c r="I25" s="25" t="s">
        <v>4190</v>
      </c>
      <c r="J25" s="25" t="s">
        <v>637</v>
      </c>
      <c r="K25" s="25" t="s">
        <v>4191</v>
      </c>
      <c r="L25" s="25" t="s">
        <v>223</v>
      </c>
      <c r="M25" s="25" t="s">
        <v>3977</v>
      </c>
      <c r="N25" s="25" t="s">
        <v>215</v>
      </c>
      <c r="O25" s="178">
        <v>0.5</v>
      </c>
      <c r="P25" s="178">
        <v>1</v>
      </c>
      <c r="Q25" s="10">
        <v>3346</v>
      </c>
      <c r="R25" s="10" t="s">
        <v>110</v>
      </c>
      <c r="S25" t="s">
        <v>81</v>
      </c>
      <c r="T25" s="26">
        <f t="shared" si="7"/>
        <v>44932</v>
      </c>
      <c r="U25" s="10"/>
      <c r="V25" s="74" cm="1">
        <f t="array" ref="V25:AB25">_xlfn._xlws.FILTER(_xlfn._xlws.FILTER('Capacity Scheduling '!$A$41:$FO$56,'Capacity Scheduling '!$A$41:$A$56='PM PDM'!Q25),'Capacity Scheduling '!$A$40:$FO$40='PM PDM'!A25)</f>
        <v>0</v>
      </c>
      <c r="W25" s="10">
        <v>0</v>
      </c>
      <c r="X25">
        <v>0</v>
      </c>
      <c r="Y25">
        <v>0</v>
      </c>
      <c r="Z25">
        <v>0</v>
      </c>
      <c r="AA25">
        <v>0</v>
      </c>
      <c r="AB25">
        <v>0</v>
      </c>
    </row>
    <row r="26" spans="1:34" ht="15" hidden="1" customHeight="1" x14ac:dyDescent="0.35">
      <c r="A26" s="10">
        <v>2</v>
      </c>
      <c r="B26" s="25" t="s">
        <v>4614</v>
      </c>
      <c r="C26" s="10">
        <v>7984206</v>
      </c>
      <c r="D26" s="25" t="s">
        <v>3823</v>
      </c>
      <c r="E26" s="43">
        <v>44931</v>
      </c>
      <c r="F26" s="43">
        <v>44938</v>
      </c>
      <c r="G26" s="43">
        <v>44938</v>
      </c>
      <c r="H26" s="25" t="s">
        <v>61</v>
      </c>
      <c r="I26" s="25" t="s">
        <v>288</v>
      </c>
      <c r="J26" s="25" t="s">
        <v>907</v>
      </c>
      <c r="K26" s="25" t="s">
        <v>3127</v>
      </c>
      <c r="L26" s="25" t="s">
        <v>223</v>
      </c>
      <c r="M26" s="25" t="s">
        <v>3977</v>
      </c>
      <c r="N26" s="25" t="s">
        <v>220</v>
      </c>
      <c r="O26" s="178">
        <v>4</v>
      </c>
      <c r="P26" s="178">
        <v>4</v>
      </c>
      <c r="Q26" s="10">
        <v>2790</v>
      </c>
      <c r="R26" s="10" t="s">
        <v>60</v>
      </c>
      <c r="S26" t="s">
        <v>81</v>
      </c>
      <c r="T26" s="26">
        <f t="shared" si="7"/>
        <v>44932</v>
      </c>
      <c r="U26" s="10"/>
      <c r="V26" s="74" t="str" cm="1">
        <f t="array" ref="V26:AB26">_xlfn._xlws.FILTER(_xlfn._xlws.FILTER('Capacity Scheduling '!$A$41:$FO$56,'Capacity Scheduling '!$A$41:$A$56='PM PDM'!Q26),'Capacity Scheduling '!$A$40:$FO$40='PM PDM'!A26)</f>
        <v>A</v>
      </c>
      <c r="W26" s="10" t="str">
        <v>OFF</v>
      </c>
      <c r="X26" t="str">
        <v>B</v>
      </c>
      <c r="Y26" t="str">
        <v>L</v>
      </c>
      <c r="Z26" t="str">
        <v>L</v>
      </c>
      <c r="AA26" t="str">
        <v>L</v>
      </c>
      <c r="AB26" t="str">
        <v>B</v>
      </c>
    </row>
    <row r="27" spans="1:34" ht="15" hidden="1" customHeight="1" x14ac:dyDescent="0.35">
      <c r="A27" s="10">
        <v>2</v>
      </c>
      <c r="B27" s="25" t="s">
        <v>4615</v>
      </c>
      <c r="C27" s="10">
        <v>7983477</v>
      </c>
      <c r="D27" s="25" t="s">
        <v>3872</v>
      </c>
      <c r="E27" s="43">
        <v>44931</v>
      </c>
      <c r="F27" s="43">
        <v>44936</v>
      </c>
      <c r="G27" s="43">
        <v>44936</v>
      </c>
      <c r="H27" s="25" t="s">
        <v>10</v>
      </c>
      <c r="I27" s="25" t="s">
        <v>4108</v>
      </c>
      <c r="J27" s="25" t="s">
        <v>1396</v>
      </c>
      <c r="K27" s="25" t="s">
        <v>1395</v>
      </c>
      <c r="L27" s="25" t="s">
        <v>223</v>
      </c>
      <c r="M27" s="25" t="s">
        <v>3977</v>
      </c>
      <c r="N27" s="25" t="s">
        <v>220</v>
      </c>
      <c r="O27" s="178">
        <v>2</v>
      </c>
      <c r="P27" s="178">
        <v>2</v>
      </c>
      <c r="Q27" s="10">
        <v>2782</v>
      </c>
      <c r="R27" s="10" t="s">
        <v>16</v>
      </c>
      <c r="S27" t="s">
        <v>31</v>
      </c>
      <c r="T27" s="26">
        <f t="shared" si="7"/>
        <v>44932</v>
      </c>
      <c r="U27" s="10"/>
      <c r="V27" s="74" t="str" cm="1">
        <f t="array" ref="V27:AB27">_xlfn._xlws.FILTER(_xlfn._xlws.FILTER('Capacity Scheduling '!$A$41:$FO$56,'Capacity Scheduling '!$A$41:$A$56='PM PDM'!Q27),'Capacity Scheduling '!$A$40:$FO$40='PM PDM'!A27)</f>
        <v>B</v>
      </c>
      <c r="W27" s="10" t="str">
        <v>B</v>
      </c>
      <c r="X27" t="str">
        <v>B</v>
      </c>
      <c r="Y27" t="str">
        <v>B</v>
      </c>
      <c r="Z27" t="str">
        <v>B</v>
      </c>
      <c r="AA27" t="str">
        <v>W/OFF</v>
      </c>
      <c r="AB27" t="str">
        <v>B</v>
      </c>
    </row>
    <row r="28" spans="1:34" ht="15" hidden="1" customHeight="1" x14ac:dyDescent="0.35">
      <c r="A28" s="10">
        <v>2</v>
      </c>
      <c r="B28" s="25" t="s">
        <v>4616</v>
      </c>
      <c r="C28" s="10">
        <v>7978128</v>
      </c>
      <c r="D28" s="25" t="s">
        <v>3823</v>
      </c>
      <c r="E28" s="43">
        <v>44918</v>
      </c>
      <c r="F28" s="43">
        <v>44933</v>
      </c>
      <c r="G28" s="43">
        <v>44933</v>
      </c>
      <c r="H28" s="25" t="s">
        <v>10</v>
      </c>
      <c r="I28" s="25" t="s">
        <v>288</v>
      </c>
      <c r="J28" s="25" t="s">
        <v>434</v>
      </c>
      <c r="K28" s="25" t="s">
        <v>3917</v>
      </c>
      <c r="L28" s="25" t="s">
        <v>223</v>
      </c>
      <c r="M28" s="25" t="s">
        <v>4617</v>
      </c>
      <c r="N28" s="25" t="s">
        <v>220</v>
      </c>
      <c r="O28" s="178">
        <v>0</v>
      </c>
      <c r="P28" s="178">
        <v>3</v>
      </c>
      <c r="Q28" s="10">
        <v>2785</v>
      </c>
      <c r="R28" s="10" t="s">
        <v>34</v>
      </c>
      <c r="S28" t="s">
        <v>73</v>
      </c>
      <c r="T28" s="26">
        <f t="shared" si="7"/>
        <v>44932</v>
      </c>
      <c r="U28" s="10"/>
      <c r="V28" s="74" t="str" cm="1">
        <f t="array" ref="V28:AB28">_xlfn._xlws.FILTER(_xlfn._xlws.FILTER('Capacity Scheduling '!$A$41:$FO$56,'Capacity Scheduling '!$A$41:$A$56='PM PDM'!Q28),'Capacity Scheduling '!$A$40:$FO$40='PM PDM'!A28)</f>
        <v>W/OFF</v>
      </c>
      <c r="W28" s="10" t="str">
        <v>L</v>
      </c>
      <c r="X28" t="str">
        <v>A</v>
      </c>
      <c r="Y28" t="str">
        <v>A</v>
      </c>
      <c r="Z28" t="str">
        <v>A</v>
      </c>
      <c r="AA28">
        <v>0</v>
      </c>
      <c r="AB28">
        <v>0</v>
      </c>
    </row>
    <row r="29" spans="1:34" ht="15" hidden="1" customHeight="1" x14ac:dyDescent="0.35">
      <c r="A29" s="10">
        <v>2</v>
      </c>
      <c r="B29" s="25" t="s">
        <v>4618</v>
      </c>
      <c r="C29" s="10">
        <v>7971001</v>
      </c>
      <c r="D29" s="25" t="s">
        <v>3823</v>
      </c>
      <c r="E29" s="43">
        <v>44904</v>
      </c>
      <c r="F29" s="43">
        <v>44934</v>
      </c>
      <c r="G29" s="43">
        <v>44934</v>
      </c>
      <c r="H29" s="25" t="s">
        <v>92</v>
      </c>
      <c r="I29" s="25" t="s">
        <v>288</v>
      </c>
      <c r="J29" s="25" t="s">
        <v>42</v>
      </c>
      <c r="K29" s="25" t="s">
        <v>4619</v>
      </c>
      <c r="L29" s="25" t="s">
        <v>223</v>
      </c>
      <c r="M29" s="25" t="s">
        <v>4617</v>
      </c>
      <c r="N29" s="25" t="s">
        <v>220</v>
      </c>
      <c r="O29" s="178">
        <v>4</v>
      </c>
      <c r="P29" s="178">
        <v>4</v>
      </c>
      <c r="Q29" s="10">
        <v>2801</v>
      </c>
      <c r="R29" s="10" t="s">
        <v>104</v>
      </c>
      <c r="S29" t="s">
        <v>43</v>
      </c>
      <c r="T29" s="26">
        <f t="shared" si="7"/>
        <v>44932</v>
      </c>
      <c r="U29" s="10"/>
      <c r="V29" s="74" cm="1">
        <f t="array" ref="V29:AB29">_xlfn._xlws.FILTER(_xlfn._xlws.FILTER('Capacity Scheduling '!$A$41:$FO$56,'Capacity Scheduling '!$A$41:$A$56='PM PDM'!Q29),'Capacity Scheduling '!$A$40:$FO$40='PM PDM'!A29)</f>
        <v>0</v>
      </c>
      <c r="W29" s="10">
        <v>0</v>
      </c>
      <c r="X29">
        <v>0</v>
      </c>
      <c r="Y29">
        <v>0</v>
      </c>
      <c r="Z29">
        <v>0</v>
      </c>
      <c r="AA29">
        <v>0</v>
      </c>
      <c r="AB29">
        <v>0</v>
      </c>
    </row>
    <row r="30" spans="1:34" ht="15" hidden="1" customHeight="1" x14ac:dyDescent="0.35">
      <c r="A30" s="10">
        <v>2</v>
      </c>
      <c r="B30" s="25" t="s">
        <v>4620</v>
      </c>
      <c r="C30" s="10">
        <v>7978805</v>
      </c>
      <c r="D30" s="25" t="s">
        <v>3823</v>
      </c>
      <c r="E30" s="43">
        <v>44920</v>
      </c>
      <c r="F30" s="43">
        <v>44935</v>
      </c>
      <c r="G30" s="43">
        <v>44935</v>
      </c>
      <c r="H30" s="25" t="s">
        <v>61</v>
      </c>
      <c r="I30" s="25" t="s">
        <v>288</v>
      </c>
      <c r="J30" s="25" t="s">
        <v>42</v>
      </c>
      <c r="K30" s="25" t="s">
        <v>4621</v>
      </c>
      <c r="L30" s="25" t="s">
        <v>223</v>
      </c>
      <c r="M30" s="25" t="s">
        <v>4617</v>
      </c>
      <c r="N30" s="25" t="s">
        <v>220</v>
      </c>
      <c r="O30" s="178">
        <v>4</v>
      </c>
      <c r="P30" s="178">
        <v>4</v>
      </c>
      <c r="Q30" s="10">
        <v>3195</v>
      </c>
      <c r="R30" s="10" t="s">
        <v>85</v>
      </c>
      <c r="S30" t="s">
        <v>43</v>
      </c>
      <c r="T30" s="26">
        <f t="shared" si="7"/>
        <v>44932</v>
      </c>
      <c r="U30" s="10"/>
      <c r="V30" s="74" t="str" cm="1">
        <f t="array" ref="V30:AB30">_xlfn._xlws.FILTER(_xlfn._xlws.FILTER('Capacity Scheduling '!$A$41:$FO$56,'Capacity Scheduling '!$A$41:$A$56='PM PDM'!Q30),'Capacity Scheduling '!$A$40:$FO$40='PM PDM'!A30)</f>
        <v>C</v>
      </c>
      <c r="W30" s="10" t="str">
        <v>C</v>
      </c>
      <c r="X30" t="str">
        <v>C</v>
      </c>
      <c r="Y30" t="str">
        <v>C</v>
      </c>
      <c r="Z30" t="str">
        <v>C</v>
      </c>
      <c r="AA30" t="str">
        <v>C</v>
      </c>
      <c r="AB30" t="str">
        <v>OFF</v>
      </c>
    </row>
    <row r="31" spans="1:34" ht="15" hidden="1" customHeight="1" x14ac:dyDescent="0.35">
      <c r="A31" s="10">
        <v>2</v>
      </c>
      <c r="B31" s="25" t="s">
        <v>4622</v>
      </c>
      <c r="C31" s="10">
        <v>7979308</v>
      </c>
      <c r="D31" s="25" t="s">
        <v>3872</v>
      </c>
      <c r="E31" s="43">
        <v>44921</v>
      </c>
      <c r="F31" s="43">
        <v>44936</v>
      </c>
      <c r="G31" s="43">
        <v>44936</v>
      </c>
      <c r="H31" s="25" t="s">
        <v>61</v>
      </c>
      <c r="I31" s="25" t="s">
        <v>288</v>
      </c>
      <c r="J31" s="25" t="s">
        <v>42</v>
      </c>
      <c r="K31" s="25" t="s">
        <v>4623</v>
      </c>
      <c r="L31" s="25" t="s">
        <v>223</v>
      </c>
      <c r="M31" s="25" t="s">
        <v>4617</v>
      </c>
      <c r="N31" s="25" t="s">
        <v>220</v>
      </c>
      <c r="O31" s="178">
        <v>6</v>
      </c>
      <c r="P31" s="178">
        <v>6</v>
      </c>
      <c r="Q31" s="10">
        <v>3195</v>
      </c>
      <c r="R31" s="10" t="s">
        <v>85</v>
      </c>
      <c r="S31" t="s">
        <v>43</v>
      </c>
      <c r="T31" s="26">
        <f t="shared" si="7"/>
        <v>44932</v>
      </c>
      <c r="U31" s="10"/>
      <c r="V31" s="74" t="str" cm="1">
        <f t="array" ref="V31:AB31">_xlfn._xlws.FILTER(_xlfn._xlws.FILTER('Capacity Scheduling '!$A$41:$FO$56,'Capacity Scheduling '!$A$41:$A$56='PM PDM'!Q31),'Capacity Scheduling '!$A$40:$FO$40='PM PDM'!A31)</f>
        <v>C</v>
      </c>
      <c r="W31" s="10" t="str">
        <v>C</v>
      </c>
      <c r="X31" t="str">
        <v>C</v>
      </c>
      <c r="Y31" t="str">
        <v>C</v>
      </c>
      <c r="Z31" t="str">
        <v>C</v>
      </c>
      <c r="AA31" t="str">
        <v>C</v>
      </c>
      <c r="AB31" t="str">
        <v>OFF</v>
      </c>
    </row>
    <row r="32" spans="1:34" ht="15" hidden="1" customHeight="1" x14ac:dyDescent="0.35">
      <c r="A32" s="10">
        <v>2</v>
      </c>
      <c r="B32" s="25" t="s">
        <v>4624</v>
      </c>
      <c r="C32" s="10">
        <v>7979309</v>
      </c>
      <c r="D32" s="25" t="s">
        <v>3872</v>
      </c>
      <c r="E32" s="43">
        <v>44921</v>
      </c>
      <c r="F32" s="43">
        <v>44936</v>
      </c>
      <c r="G32" s="43">
        <v>44936</v>
      </c>
      <c r="H32" s="25" t="s">
        <v>61</v>
      </c>
      <c r="I32" s="25" t="s">
        <v>288</v>
      </c>
      <c r="J32" s="25" t="s">
        <v>42</v>
      </c>
      <c r="K32" s="25" t="s">
        <v>4625</v>
      </c>
      <c r="L32" s="25" t="s">
        <v>223</v>
      </c>
      <c r="M32" s="25" t="s">
        <v>4617</v>
      </c>
      <c r="N32" s="25" t="s">
        <v>220</v>
      </c>
      <c r="O32" s="178">
        <v>6</v>
      </c>
      <c r="P32" s="178">
        <v>6</v>
      </c>
      <c r="Q32" s="10">
        <v>3195</v>
      </c>
      <c r="R32" s="10" t="s">
        <v>85</v>
      </c>
      <c r="S32" t="s">
        <v>43</v>
      </c>
      <c r="T32" s="26">
        <f t="shared" si="7"/>
        <v>44932</v>
      </c>
      <c r="U32" s="10"/>
      <c r="V32" s="74" t="str" cm="1">
        <f t="array" ref="V32:AB32">_xlfn._xlws.FILTER(_xlfn._xlws.FILTER('Capacity Scheduling '!$A$41:$FO$56,'Capacity Scheduling '!$A$41:$A$56='PM PDM'!Q32),'Capacity Scheduling '!$A$40:$FO$40='PM PDM'!A32)</f>
        <v>C</v>
      </c>
      <c r="W32" s="10" t="str">
        <v>C</v>
      </c>
      <c r="X32" t="str">
        <v>C</v>
      </c>
      <c r="Y32" t="str">
        <v>C</v>
      </c>
      <c r="Z32" t="str">
        <v>C</v>
      </c>
      <c r="AA32" t="str">
        <v>C</v>
      </c>
      <c r="AB32" t="str">
        <v>OFF</v>
      </c>
    </row>
    <row r="33" spans="1:28" ht="15" hidden="1" customHeight="1" x14ac:dyDescent="0.35">
      <c r="A33" s="10">
        <v>2</v>
      </c>
      <c r="B33" s="25" t="s">
        <v>4626</v>
      </c>
      <c r="C33" s="10">
        <v>7980116</v>
      </c>
      <c r="D33" s="25" t="s">
        <v>3823</v>
      </c>
      <c r="E33" s="43">
        <v>44923</v>
      </c>
      <c r="F33" s="43">
        <v>44938</v>
      </c>
      <c r="G33" s="43">
        <v>44938</v>
      </c>
      <c r="H33" s="25" t="s">
        <v>10</v>
      </c>
      <c r="I33" s="25"/>
      <c r="J33" s="25" t="s">
        <v>1845</v>
      </c>
      <c r="K33" s="25" t="s">
        <v>4627</v>
      </c>
      <c r="L33" s="25" t="s">
        <v>223</v>
      </c>
      <c r="M33" s="25" t="s">
        <v>4617</v>
      </c>
      <c r="N33" s="25" t="s">
        <v>215</v>
      </c>
      <c r="O33" s="178">
        <v>6</v>
      </c>
      <c r="P33" s="178">
        <v>6</v>
      </c>
      <c r="Q33" s="10">
        <v>2783</v>
      </c>
      <c r="R33" s="10" t="s">
        <v>22</v>
      </c>
      <c r="S33" t="s">
        <v>43</v>
      </c>
      <c r="T33" s="26">
        <f t="shared" si="7"/>
        <v>44932</v>
      </c>
      <c r="U33" s="10"/>
      <c r="V33" s="74" t="str" cm="1">
        <f t="array" ref="V33:AB33">_xlfn._xlws.FILTER(_xlfn._xlws.FILTER('Capacity Scheduling '!$A$41:$FO$56,'Capacity Scheduling '!$A$41:$A$56='PM PDM'!Q33),'Capacity Scheduling '!$A$40:$FO$40='PM PDM'!A33)</f>
        <v>G</v>
      </c>
      <c r="W33" s="10" t="str">
        <v>L</v>
      </c>
      <c r="X33" t="str">
        <v>W/OFF</v>
      </c>
      <c r="Y33" t="str">
        <v>G</v>
      </c>
      <c r="Z33" t="str">
        <v>G</v>
      </c>
      <c r="AA33">
        <v>0</v>
      </c>
      <c r="AB33">
        <v>0</v>
      </c>
    </row>
    <row r="34" spans="1:28" ht="15" hidden="1" customHeight="1" x14ac:dyDescent="0.35">
      <c r="A34" s="10">
        <v>2</v>
      </c>
      <c r="B34" s="25" t="s">
        <v>4628</v>
      </c>
      <c r="C34" s="10">
        <v>7980117</v>
      </c>
      <c r="D34" s="25" t="s">
        <v>3823</v>
      </c>
      <c r="E34" s="43">
        <v>44923</v>
      </c>
      <c r="F34" s="43">
        <v>44938</v>
      </c>
      <c r="G34" s="43">
        <v>44938</v>
      </c>
      <c r="H34" s="25" t="s">
        <v>61</v>
      </c>
      <c r="I34" s="25" t="s">
        <v>288</v>
      </c>
      <c r="J34" s="25" t="s">
        <v>1845</v>
      </c>
      <c r="K34" s="25" t="s">
        <v>4022</v>
      </c>
      <c r="L34" s="25" t="s">
        <v>223</v>
      </c>
      <c r="M34" s="25" t="s">
        <v>4617</v>
      </c>
      <c r="N34" s="25" t="s">
        <v>220</v>
      </c>
      <c r="O34" s="178">
        <v>4</v>
      </c>
      <c r="P34" s="178">
        <v>4</v>
      </c>
      <c r="Q34" s="10">
        <v>3195</v>
      </c>
      <c r="R34" s="10" t="s">
        <v>85</v>
      </c>
      <c r="S34" t="s">
        <v>43</v>
      </c>
      <c r="T34" s="26">
        <f t="shared" si="7"/>
        <v>44932</v>
      </c>
      <c r="U34" s="10"/>
      <c r="V34" s="74" t="str" cm="1">
        <f t="array" ref="V34:AB34">_xlfn._xlws.FILTER(_xlfn._xlws.FILTER('Capacity Scheduling '!$A$41:$FO$56,'Capacity Scheduling '!$A$41:$A$56='PM PDM'!Q34),'Capacity Scheduling '!$A$40:$FO$40='PM PDM'!A34)</f>
        <v>C</v>
      </c>
      <c r="W34" s="10" t="str">
        <v>C</v>
      </c>
      <c r="X34" t="str">
        <v>C</v>
      </c>
      <c r="Y34" t="str">
        <v>C</v>
      </c>
      <c r="Z34" t="str">
        <v>C</v>
      </c>
      <c r="AA34" t="str">
        <v>C</v>
      </c>
      <c r="AB34" t="str">
        <v>OFF</v>
      </c>
    </row>
    <row r="35" spans="1:28" ht="15" hidden="1" customHeight="1" x14ac:dyDescent="0.35">
      <c r="A35" s="10">
        <v>2</v>
      </c>
      <c r="B35" s="25" t="s">
        <v>4629</v>
      </c>
      <c r="C35" s="10">
        <v>7979832</v>
      </c>
      <c r="D35" s="25" t="s">
        <v>3823</v>
      </c>
      <c r="E35" s="43">
        <v>44922</v>
      </c>
      <c r="F35" s="43">
        <v>44937</v>
      </c>
      <c r="G35" s="43">
        <v>44937</v>
      </c>
      <c r="H35" s="25" t="s">
        <v>10</v>
      </c>
      <c r="I35" s="25" t="s">
        <v>288</v>
      </c>
      <c r="J35" s="25" t="s">
        <v>128</v>
      </c>
      <c r="K35" s="25" t="s">
        <v>4630</v>
      </c>
      <c r="L35" s="25" t="s">
        <v>223</v>
      </c>
      <c r="M35" s="25" t="s">
        <v>4617</v>
      </c>
      <c r="N35" s="25" t="s">
        <v>220</v>
      </c>
      <c r="O35" s="178">
        <v>0</v>
      </c>
      <c r="P35" s="178">
        <v>3</v>
      </c>
      <c r="Q35" s="10">
        <v>2787</v>
      </c>
      <c r="R35" s="10" t="s">
        <v>46</v>
      </c>
      <c r="S35" t="s">
        <v>43</v>
      </c>
      <c r="T35" s="26">
        <f t="shared" si="7"/>
        <v>44932</v>
      </c>
      <c r="U35" s="10"/>
      <c r="V35" s="74" t="str" cm="1">
        <f t="array" ref="V35:AB35">_xlfn._xlws.FILTER(_xlfn._xlws.FILTER('Capacity Scheduling '!$A$41:$FO$56,'Capacity Scheduling '!$A$41:$A$56='PM PDM'!Q35),'Capacity Scheduling '!$A$40:$FO$40='PM PDM'!A35)</f>
        <v>C</v>
      </c>
      <c r="W35" s="10" t="str">
        <v>C</v>
      </c>
      <c r="X35" t="str">
        <v>C</v>
      </c>
      <c r="Y35" t="str">
        <v>C</v>
      </c>
      <c r="Z35" t="str">
        <v>C</v>
      </c>
      <c r="AA35">
        <v>0</v>
      </c>
      <c r="AB35">
        <v>0</v>
      </c>
    </row>
    <row r="36" spans="1:28" ht="15" hidden="1" customHeight="1" x14ac:dyDescent="0.35">
      <c r="A36" s="10">
        <v>2</v>
      </c>
      <c r="B36" s="25" t="s">
        <v>4631</v>
      </c>
      <c r="C36" s="10">
        <v>7979833</v>
      </c>
      <c r="D36" s="25" t="s">
        <v>3823</v>
      </c>
      <c r="E36" s="43">
        <v>44922</v>
      </c>
      <c r="F36" s="43">
        <v>44937</v>
      </c>
      <c r="G36" s="43">
        <v>44937</v>
      </c>
      <c r="H36" s="25" t="s">
        <v>92</v>
      </c>
      <c r="I36" s="25" t="s">
        <v>4632</v>
      </c>
      <c r="J36" s="25" t="s">
        <v>1560</v>
      </c>
      <c r="K36" s="25" t="s">
        <v>4633</v>
      </c>
      <c r="L36" s="25" t="s">
        <v>223</v>
      </c>
      <c r="M36" s="25" t="s">
        <v>4617</v>
      </c>
      <c r="N36" s="25" t="s">
        <v>220</v>
      </c>
      <c r="O36" s="178">
        <v>4</v>
      </c>
      <c r="P36" s="178">
        <v>4</v>
      </c>
      <c r="Q36" s="10">
        <v>2801</v>
      </c>
      <c r="R36" s="10" t="s">
        <v>104</v>
      </c>
      <c r="S36" t="s">
        <v>43</v>
      </c>
      <c r="T36" s="26">
        <f t="shared" si="7"/>
        <v>44932</v>
      </c>
      <c r="U36" s="10"/>
      <c r="V36" s="74" cm="1">
        <f t="array" ref="V36:AB36">_xlfn._xlws.FILTER(_xlfn._xlws.FILTER('Capacity Scheduling '!$A$41:$FO$56,'Capacity Scheduling '!$A$41:$A$56='PM PDM'!Q36),'Capacity Scheduling '!$A$40:$FO$40='PM PDM'!A36)</f>
        <v>0</v>
      </c>
      <c r="W36" s="10">
        <v>0</v>
      </c>
      <c r="X36">
        <v>0</v>
      </c>
      <c r="Y36">
        <v>0</v>
      </c>
      <c r="Z36">
        <v>0</v>
      </c>
      <c r="AA36">
        <v>0</v>
      </c>
      <c r="AB36">
        <v>0</v>
      </c>
    </row>
    <row r="37" spans="1:28" ht="15" hidden="1" customHeight="1" x14ac:dyDescent="0.35">
      <c r="A37" s="10">
        <v>2</v>
      </c>
      <c r="B37" s="25" t="s">
        <v>4634</v>
      </c>
      <c r="C37" s="10">
        <v>7979313</v>
      </c>
      <c r="D37" s="25" t="s">
        <v>3823</v>
      </c>
      <c r="E37" s="43">
        <v>44921</v>
      </c>
      <c r="F37" s="43">
        <v>44936</v>
      </c>
      <c r="G37" s="43">
        <v>44936</v>
      </c>
      <c r="H37" s="25" t="s">
        <v>10</v>
      </c>
      <c r="I37" s="25" t="s">
        <v>288</v>
      </c>
      <c r="J37" s="25" t="s">
        <v>163</v>
      </c>
      <c r="K37" s="25" t="s">
        <v>4635</v>
      </c>
      <c r="L37" s="25" t="s">
        <v>223</v>
      </c>
      <c r="M37" s="25" t="s">
        <v>4617</v>
      </c>
      <c r="N37" s="25" t="s">
        <v>220</v>
      </c>
      <c r="O37" s="178">
        <v>6</v>
      </c>
      <c r="P37" s="178">
        <v>6</v>
      </c>
      <c r="Q37" s="10">
        <v>2783</v>
      </c>
      <c r="R37" s="10" t="s">
        <v>22</v>
      </c>
      <c r="S37" t="s">
        <v>43</v>
      </c>
      <c r="T37" s="26">
        <f t="shared" si="7"/>
        <v>44932</v>
      </c>
      <c r="U37" s="10"/>
      <c r="V37" s="74" t="str" cm="1">
        <f t="array" ref="V37:AB37">_xlfn._xlws.FILTER(_xlfn._xlws.FILTER('Capacity Scheduling '!$A$41:$FO$56,'Capacity Scheduling '!$A$41:$A$56='PM PDM'!Q37),'Capacity Scheduling '!$A$40:$FO$40='PM PDM'!A37)</f>
        <v>G</v>
      </c>
      <c r="W37" s="10" t="str">
        <v>L</v>
      </c>
      <c r="X37" t="str">
        <v>W/OFF</v>
      </c>
      <c r="Y37" t="str">
        <v>G</v>
      </c>
      <c r="Z37" t="str">
        <v>G</v>
      </c>
      <c r="AA37">
        <v>0</v>
      </c>
      <c r="AB37">
        <v>0</v>
      </c>
    </row>
    <row r="38" spans="1:28" ht="15" hidden="1" customHeight="1" x14ac:dyDescent="0.35">
      <c r="A38" s="10">
        <v>2</v>
      </c>
      <c r="B38" s="25" t="s">
        <v>4636</v>
      </c>
      <c r="C38" s="10">
        <v>7979312</v>
      </c>
      <c r="D38" s="25" t="s">
        <v>3823</v>
      </c>
      <c r="E38" s="43">
        <v>44921</v>
      </c>
      <c r="F38" s="43">
        <v>44936</v>
      </c>
      <c r="G38" s="43">
        <v>44936</v>
      </c>
      <c r="H38" s="25" t="s">
        <v>61</v>
      </c>
      <c r="I38" s="25" t="s">
        <v>288</v>
      </c>
      <c r="J38" s="25" t="s">
        <v>4637</v>
      </c>
      <c r="K38" s="25" t="s">
        <v>4638</v>
      </c>
      <c r="L38" s="25" t="s">
        <v>223</v>
      </c>
      <c r="M38" s="25" t="s">
        <v>4617</v>
      </c>
      <c r="N38" s="25" t="s">
        <v>220</v>
      </c>
      <c r="O38" s="178">
        <v>4</v>
      </c>
      <c r="P38" s="178">
        <v>4</v>
      </c>
      <c r="Q38" s="10">
        <v>3195</v>
      </c>
      <c r="R38" s="10" t="s">
        <v>85</v>
      </c>
      <c r="S38" t="s">
        <v>43</v>
      </c>
      <c r="T38" s="26">
        <f t="shared" si="7"/>
        <v>44932</v>
      </c>
      <c r="U38" s="10"/>
      <c r="V38" s="74" t="str" cm="1">
        <f t="array" ref="V38:AB38">_xlfn._xlws.FILTER(_xlfn._xlws.FILTER('Capacity Scheduling '!$A$41:$FO$56,'Capacity Scheduling '!$A$41:$A$56='PM PDM'!Q38),'Capacity Scheduling '!$A$40:$FO$40='PM PDM'!A38)</f>
        <v>C</v>
      </c>
      <c r="W38" s="10" t="str">
        <v>C</v>
      </c>
      <c r="X38" t="str">
        <v>C</v>
      </c>
      <c r="Y38" t="str">
        <v>C</v>
      </c>
      <c r="Z38" t="str">
        <v>C</v>
      </c>
      <c r="AA38" t="str">
        <v>C</v>
      </c>
      <c r="AB38" t="str">
        <v>OFF</v>
      </c>
    </row>
    <row r="39" spans="1:28" ht="15" hidden="1" customHeight="1" x14ac:dyDescent="0.35">
      <c r="A39" s="10">
        <v>2</v>
      </c>
      <c r="B39" s="25" t="s">
        <v>4639</v>
      </c>
      <c r="C39" s="10">
        <v>7979325</v>
      </c>
      <c r="D39" s="25" t="s">
        <v>3823</v>
      </c>
      <c r="E39" s="43">
        <v>44921</v>
      </c>
      <c r="F39" s="43">
        <v>44936</v>
      </c>
      <c r="G39" s="43">
        <v>44936</v>
      </c>
      <c r="H39" s="25" t="s">
        <v>10</v>
      </c>
      <c r="I39" s="25" t="s">
        <v>288</v>
      </c>
      <c r="J39" s="25" t="s">
        <v>4640</v>
      </c>
      <c r="K39" s="25" t="s">
        <v>4641</v>
      </c>
      <c r="L39" s="25" t="s">
        <v>223</v>
      </c>
      <c r="M39" s="25" t="s">
        <v>4617</v>
      </c>
      <c r="N39" s="25" t="s">
        <v>220</v>
      </c>
      <c r="O39" s="178">
        <v>0</v>
      </c>
      <c r="P39" s="178">
        <v>3</v>
      </c>
      <c r="Q39" s="10">
        <v>2784</v>
      </c>
      <c r="R39" s="10" t="s">
        <v>28</v>
      </c>
      <c r="S39" t="s">
        <v>49</v>
      </c>
      <c r="T39" s="26">
        <f t="shared" si="7"/>
        <v>44932</v>
      </c>
      <c r="U39" s="10"/>
      <c r="V39" s="74" t="str" cm="1">
        <f t="array" ref="V39:AB39">_xlfn._xlws.FILTER(_xlfn._xlws.FILTER('Capacity Scheduling '!$A$41:$FO$56,'Capacity Scheduling '!$A$41:$A$56='PM PDM'!Q39),'Capacity Scheduling '!$A$40:$FO$40='PM PDM'!A39)</f>
        <v>G</v>
      </c>
      <c r="W39" s="10" t="str">
        <v>W/OFF</v>
      </c>
      <c r="X39" t="str">
        <v>G</v>
      </c>
      <c r="Y39" t="str">
        <v>G</v>
      </c>
      <c r="Z39" t="str">
        <v>G</v>
      </c>
      <c r="AA39">
        <v>0</v>
      </c>
      <c r="AB39">
        <v>0</v>
      </c>
    </row>
    <row r="40" spans="1:28" ht="15" hidden="1" customHeight="1" x14ac:dyDescent="0.35">
      <c r="A40" s="10">
        <v>2</v>
      </c>
      <c r="B40" s="25" t="s">
        <v>4642</v>
      </c>
      <c r="C40" s="10">
        <v>7979730</v>
      </c>
      <c r="D40" s="25" t="s">
        <v>3823</v>
      </c>
      <c r="E40" s="43">
        <v>44922</v>
      </c>
      <c r="F40" s="43">
        <v>44936</v>
      </c>
      <c r="G40" s="43">
        <v>44936</v>
      </c>
      <c r="H40" s="25" t="s">
        <v>92</v>
      </c>
      <c r="I40" s="25" t="s">
        <v>4643</v>
      </c>
      <c r="J40" s="25" t="s">
        <v>2229</v>
      </c>
      <c r="K40" s="25" t="s">
        <v>4644</v>
      </c>
      <c r="L40" s="25" t="s">
        <v>223</v>
      </c>
      <c r="M40" s="25" t="s">
        <v>4617</v>
      </c>
      <c r="N40" s="25" t="s">
        <v>220</v>
      </c>
      <c r="O40" s="178">
        <v>0.5</v>
      </c>
      <c r="P40" s="178">
        <v>1</v>
      </c>
      <c r="Q40" s="10">
        <v>2799</v>
      </c>
      <c r="R40" s="10" t="s">
        <v>91</v>
      </c>
      <c r="S40" t="s">
        <v>49</v>
      </c>
      <c r="T40" s="26">
        <f t="shared" si="7"/>
        <v>44932</v>
      </c>
      <c r="U40" s="10"/>
      <c r="V40" s="74" cm="1">
        <f t="array" ref="V40:AB40">_xlfn._xlws.FILTER(_xlfn._xlws.FILTER('Capacity Scheduling '!$A$41:$FO$56,'Capacity Scheduling '!$A$41:$A$56='PM PDM'!Q40),'Capacity Scheduling '!$A$40:$FO$40='PM PDM'!A40)</f>
        <v>0</v>
      </c>
      <c r="W40" s="10">
        <v>0</v>
      </c>
      <c r="X40">
        <v>0</v>
      </c>
      <c r="Y40">
        <v>0</v>
      </c>
      <c r="Z40">
        <v>0</v>
      </c>
      <c r="AA40">
        <v>0</v>
      </c>
      <c r="AB40">
        <v>0</v>
      </c>
    </row>
    <row r="41" spans="1:28" ht="15" hidden="1" customHeight="1" x14ac:dyDescent="0.35">
      <c r="A41" s="10">
        <v>2</v>
      </c>
      <c r="B41" s="25" t="s">
        <v>4645</v>
      </c>
      <c r="C41" s="10">
        <v>7973258</v>
      </c>
      <c r="D41" s="25" t="s">
        <v>3823</v>
      </c>
      <c r="E41" s="43">
        <v>44909</v>
      </c>
      <c r="F41" s="43">
        <v>44936</v>
      </c>
      <c r="G41" s="43">
        <v>44936</v>
      </c>
      <c r="H41" s="25" t="s">
        <v>92</v>
      </c>
      <c r="I41" s="25" t="s">
        <v>4646</v>
      </c>
      <c r="J41" s="25" t="s">
        <v>4647</v>
      </c>
      <c r="K41" s="25" t="s">
        <v>4648</v>
      </c>
      <c r="L41" s="25" t="s">
        <v>223</v>
      </c>
      <c r="M41" s="25" t="s">
        <v>4617</v>
      </c>
      <c r="N41" s="25" t="s">
        <v>220</v>
      </c>
      <c r="O41" s="178">
        <v>1</v>
      </c>
      <c r="P41" s="178">
        <v>1</v>
      </c>
      <c r="Q41" s="10">
        <v>2799</v>
      </c>
      <c r="R41" s="10" t="s">
        <v>91</v>
      </c>
      <c r="S41" t="s">
        <v>49</v>
      </c>
      <c r="T41" s="26">
        <f t="shared" si="7"/>
        <v>44932</v>
      </c>
      <c r="U41" s="10"/>
      <c r="V41" s="74" cm="1">
        <f t="array" ref="V41:AB41">_xlfn._xlws.FILTER(_xlfn._xlws.FILTER('Capacity Scheduling '!$A$41:$FO$56,'Capacity Scheduling '!$A$41:$A$56='PM PDM'!Q41),'Capacity Scheduling '!$A$40:$FO$40='PM PDM'!A41)</f>
        <v>0</v>
      </c>
      <c r="W41" s="10">
        <v>0</v>
      </c>
      <c r="X41">
        <v>0</v>
      </c>
      <c r="Y41">
        <v>0</v>
      </c>
      <c r="Z41">
        <v>0</v>
      </c>
      <c r="AA41">
        <v>0</v>
      </c>
      <c r="AB41">
        <v>0</v>
      </c>
    </row>
    <row r="42" spans="1:28" ht="15" hidden="1" customHeight="1" x14ac:dyDescent="0.35">
      <c r="A42" s="10">
        <v>2</v>
      </c>
      <c r="B42" s="25" t="s">
        <v>4649</v>
      </c>
      <c r="C42" s="10">
        <v>7974749</v>
      </c>
      <c r="D42" s="25" t="s">
        <v>3823</v>
      </c>
      <c r="E42" s="43">
        <v>44912</v>
      </c>
      <c r="F42" s="43">
        <v>44939</v>
      </c>
      <c r="G42" s="43">
        <v>44939</v>
      </c>
      <c r="H42" s="25" t="s">
        <v>92</v>
      </c>
      <c r="I42" s="25" t="s">
        <v>4650</v>
      </c>
      <c r="J42" s="25" t="s">
        <v>3436</v>
      </c>
      <c r="K42" s="25" t="s">
        <v>4651</v>
      </c>
      <c r="L42" s="25" t="s">
        <v>223</v>
      </c>
      <c r="M42" s="25" t="s">
        <v>4617</v>
      </c>
      <c r="N42" s="25" t="s">
        <v>215</v>
      </c>
      <c r="O42" s="178">
        <v>1</v>
      </c>
      <c r="P42" s="178">
        <v>1</v>
      </c>
      <c r="Q42" s="10">
        <v>2799</v>
      </c>
      <c r="R42" s="10" t="s">
        <v>91</v>
      </c>
      <c r="S42" t="s">
        <v>49</v>
      </c>
      <c r="T42" s="26">
        <f t="shared" si="7"/>
        <v>44932</v>
      </c>
      <c r="U42" s="10"/>
      <c r="V42" s="74" cm="1">
        <f t="array" ref="V42:AB42">_xlfn._xlws.FILTER(_xlfn._xlws.FILTER('Capacity Scheduling '!$A$41:$FO$56,'Capacity Scheduling '!$A$41:$A$56='PM PDM'!Q42),'Capacity Scheduling '!$A$40:$FO$40='PM PDM'!A42)</f>
        <v>0</v>
      </c>
      <c r="W42" s="10">
        <v>0</v>
      </c>
      <c r="X42">
        <v>0</v>
      </c>
      <c r="Y42">
        <v>0</v>
      </c>
      <c r="Z42">
        <v>0</v>
      </c>
      <c r="AA42">
        <v>0</v>
      </c>
      <c r="AB42">
        <v>0</v>
      </c>
    </row>
    <row r="43" spans="1:28" ht="15" hidden="1" customHeight="1" x14ac:dyDescent="0.35">
      <c r="A43" s="10">
        <v>2</v>
      </c>
      <c r="B43" s="25" t="s">
        <v>4652</v>
      </c>
      <c r="C43" s="10">
        <v>7978818</v>
      </c>
      <c r="D43" s="25" t="s">
        <v>3823</v>
      </c>
      <c r="E43" s="43">
        <v>44920</v>
      </c>
      <c r="F43" s="43">
        <v>44935</v>
      </c>
      <c r="G43" s="43">
        <v>44935</v>
      </c>
      <c r="H43" s="25" t="s">
        <v>10</v>
      </c>
      <c r="I43" s="25" t="s">
        <v>288</v>
      </c>
      <c r="J43" s="25" t="s">
        <v>80</v>
      </c>
      <c r="K43" s="25" t="s">
        <v>4609</v>
      </c>
      <c r="L43" s="25" t="s">
        <v>223</v>
      </c>
      <c r="M43" s="25" t="s">
        <v>4617</v>
      </c>
      <c r="N43" s="25" t="s">
        <v>220</v>
      </c>
      <c r="O43" s="178">
        <v>3</v>
      </c>
      <c r="P43" s="178">
        <v>3</v>
      </c>
      <c r="Q43" s="10">
        <v>3070</v>
      </c>
      <c r="R43" s="10" t="s">
        <v>40</v>
      </c>
      <c r="S43" t="s">
        <v>81</v>
      </c>
      <c r="T43" s="26">
        <f t="shared" si="7"/>
        <v>44932</v>
      </c>
      <c r="U43" s="10"/>
      <c r="V43" s="74" t="str" cm="1">
        <f t="array" ref="V43:AB43">_xlfn._xlws.FILTER(_xlfn._xlws.FILTER('Capacity Scheduling '!$A$41:$FO$56,'Capacity Scheduling '!$A$41:$A$56='PM PDM'!Q43),'Capacity Scheduling '!$A$40:$FO$40='PM PDM'!A43)</f>
        <v>B</v>
      </c>
      <c r="W43" s="10" t="str">
        <v>A</v>
      </c>
      <c r="X43" t="str">
        <v>B</v>
      </c>
      <c r="Y43" t="str">
        <v>W/OFF</v>
      </c>
      <c r="Z43" t="str">
        <v>B</v>
      </c>
      <c r="AA43">
        <v>0</v>
      </c>
      <c r="AB43">
        <v>0</v>
      </c>
    </row>
    <row r="44" spans="1:28" ht="15" hidden="1" customHeight="1" x14ac:dyDescent="0.35">
      <c r="A44" s="10">
        <v>2</v>
      </c>
      <c r="B44" s="25" t="s">
        <v>4653</v>
      </c>
      <c r="C44" s="10">
        <v>7979324</v>
      </c>
      <c r="D44" s="25" t="s">
        <v>3823</v>
      </c>
      <c r="E44" s="43">
        <v>44921</v>
      </c>
      <c r="F44" s="43">
        <v>44936</v>
      </c>
      <c r="G44" s="43">
        <v>44936</v>
      </c>
      <c r="H44" s="25" t="s">
        <v>10</v>
      </c>
      <c r="I44" s="25" t="s">
        <v>288</v>
      </c>
      <c r="J44" s="25" t="s">
        <v>80</v>
      </c>
      <c r="K44" s="25" t="s">
        <v>4654</v>
      </c>
      <c r="L44" s="25" t="s">
        <v>223</v>
      </c>
      <c r="M44" s="25" t="s">
        <v>4617</v>
      </c>
      <c r="N44" s="25" t="s">
        <v>220</v>
      </c>
      <c r="O44" s="178">
        <v>6</v>
      </c>
      <c r="P44" s="178">
        <v>6</v>
      </c>
      <c r="Q44" s="10">
        <v>3070</v>
      </c>
      <c r="R44" s="10" t="s">
        <v>40</v>
      </c>
      <c r="S44" t="s">
        <v>81</v>
      </c>
      <c r="T44" s="26">
        <f t="shared" si="7"/>
        <v>44932</v>
      </c>
      <c r="U44" s="10"/>
      <c r="V44" s="74" t="str" cm="1">
        <f t="array" ref="V44:AB44">_xlfn._xlws.FILTER(_xlfn._xlws.FILTER('Capacity Scheduling '!$A$41:$FO$56,'Capacity Scheduling '!$A$41:$A$56='PM PDM'!Q44),'Capacity Scheduling '!$A$40:$FO$40='PM PDM'!A44)</f>
        <v>B</v>
      </c>
      <c r="W44" s="10" t="str">
        <v>A</v>
      </c>
      <c r="X44" t="str">
        <v>B</v>
      </c>
      <c r="Y44" t="str">
        <v>W/OFF</v>
      </c>
      <c r="Z44" t="str">
        <v>B</v>
      </c>
      <c r="AA44">
        <v>0</v>
      </c>
      <c r="AB44">
        <v>0</v>
      </c>
    </row>
    <row r="45" spans="1:28" ht="15" hidden="1" customHeight="1" x14ac:dyDescent="0.35">
      <c r="A45" s="10">
        <v>2</v>
      </c>
      <c r="B45" s="25" t="s">
        <v>4655</v>
      </c>
      <c r="C45" s="10">
        <v>7980361</v>
      </c>
      <c r="D45" s="25" t="s">
        <v>3823</v>
      </c>
      <c r="E45" s="43">
        <v>44923</v>
      </c>
      <c r="F45" s="43">
        <v>44938</v>
      </c>
      <c r="G45" s="43">
        <v>44938</v>
      </c>
      <c r="H45" s="25" t="s">
        <v>10</v>
      </c>
      <c r="I45" s="25" t="s">
        <v>288</v>
      </c>
      <c r="J45" s="25" t="s">
        <v>80</v>
      </c>
      <c r="K45" s="25" t="s">
        <v>4656</v>
      </c>
      <c r="L45" s="25" t="s">
        <v>223</v>
      </c>
      <c r="M45" s="25" t="s">
        <v>4617</v>
      </c>
      <c r="N45" s="25" t="s">
        <v>215</v>
      </c>
      <c r="O45" s="178">
        <v>3</v>
      </c>
      <c r="P45" s="178">
        <v>3</v>
      </c>
      <c r="Q45" s="10">
        <v>3070</v>
      </c>
      <c r="R45" s="10" t="s">
        <v>40</v>
      </c>
      <c r="S45" t="s">
        <v>81</v>
      </c>
      <c r="T45" s="26">
        <f t="shared" si="7"/>
        <v>44932</v>
      </c>
      <c r="U45" s="10"/>
      <c r="V45" s="74" t="str" cm="1">
        <f t="array" ref="V45:AB45">_xlfn._xlws.FILTER(_xlfn._xlws.FILTER('Capacity Scheduling '!$A$41:$FO$56,'Capacity Scheduling '!$A$41:$A$56='PM PDM'!Q45),'Capacity Scheduling '!$A$40:$FO$40='PM PDM'!A45)</f>
        <v>B</v>
      </c>
      <c r="W45" s="10" t="str">
        <v>A</v>
      </c>
      <c r="X45" t="str">
        <v>B</v>
      </c>
      <c r="Y45" t="str">
        <v>W/OFF</v>
      </c>
      <c r="Z45" t="str">
        <v>B</v>
      </c>
      <c r="AA45">
        <v>0</v>
      </c>
      <c r="AB45">
        <v>0</v>
      </c>
    </row>
    <row r="46" spans="1:28" ht="15" hidden="1" customHeight="1" x14ac:dyDescent="0.35">
      <c r="A46" s="10">
        <v>2</v>
      </c>
      <c r="B46" s="25" t="s">
        <v>4657</v>
      </c>
      <c r="C46" s="10">
        <v>7978802</v>
      </c>
      <c r="D46" s="25" t="s">
        <v>3823</v>
      </c>
      <c r="E46" s="43">
        <v>44920</v>
      </c>
      <c r="F46" s="43">
        <v>44934</v>
      </c>
      <c r="G46" s="43">
        <v>44934</v>
      </c>
      <c r="H46" s="25" t="s">
        <v>92</v>
      </c>
      <c r="I46" s="25" t="s">
        <v>4658</v>
      </c>
      <c r="J46" s="25" t="s">
        <v>964</v>
      </c>
      <c r="K46" s="25" t="s">
        <v>4659</v>
      </c>
      <c r="L46" s="25" t="s">
        <v>223</v>
      </c>
      <c r="M46" s="25" t="s">
        <v>4617</v>
      </c>
      <c r="N46" s="25" t="s">
        <v>220</v>
      </c>
      <c r="O46" s="178">
        <v>0.5</v>
      </c>
      <c r="P46" s="178">
        <v>1</v>
      </c>
      <c r="Q46" s="10">
        <v>3346</v>
      </c>
      <c r="R46" s="10" t="s">
        <v>110</v>
      </c>
      <c r="S46" t="s">
        <v>81</v>
      </c>
      <c r="T46" s="26">
        <f t="shared" si="7"/>
        <v>44932</v>
      </c>
      <c r="U46" s="10"/>
      <c r="V46" s="74" cm="1">
        <f t="array" ref="V46:AB46">_xlfn._xlws.FILTER(_xlfn._xlws.FILTER('Capacity Scheduling '!$A$41:$FO$56,'Capacity Scheduling '!$A$41:$A$56='PM PDM'!Q46),'Capacity Scheduling '!$A$40:$FO$40='PM PDM'!A46)</f>
        <v>0</v>
      </c>
      <c r="W46" s="10">
        <v>0</v>
      </c>
      <c r="X46">
        <v>0</v>
      </c>
      <c r="Y46">
        <v>0</v>
      </c>
      <c r="Z46">
        <v>0</v>
      </c>
      <c r="AA46">
        <v>0</v>
      </c>
      <c r="AB46">
        <v>0</v>
      </c>
    </row>
    <row r="47" spans="1:28" ht="15" hidden="1" customHeight="1" x14ac:dyDescent="0.35">
      <c r="A47" s="10">
        <v>2</v>
      </c>
      <c r="B47" s="25" t="s">
        <v>4660</v>
      </c>
      <c r="C47" s="10">
        <v>7981232</v>
      </c>
      <c r="D47" s="25" t="s">
        <v>3872</v>
      </c>
      <c r="E47" s="43">
        <v>44925</v>
      </c>
      <c r="F47" s="43">
        <v>44939</v>
      </c>
      <c r="G47" s="43">
        <v>44939</v>
      </c>
      <c r="H47" s="25" t="s">
        <v>92</v>
      </c>
      <c r="I47" s="25" t="s">
        <v>4186</v>
      </c>
      <c r="J47" s="25" t="s">
        <v>964</v>
      </c>
      <c r="K47" s="25" t="s">
        <v>4187</v>
      </c>
      <c r="L47" s="25" t="s">
        <v>223</v>
      </c>
      <c r="M47" s="25" t="s">
        <v>4617</v>
      </c>
      <c r="N47" s="25" t="s">
        <v>215</v>
      </c>
      <c r="O47" s="178">
        <v>1.5</v>
      </c>
      <c r="P47" s="178">
        <v>3</v>
      </c>
      <c r="Q47" s="10">
        <v>3346</v>
      </c>
      <c r="R47" s="10" t="s">
        <v>110</v>
      </c>
      <c r="S47" t="s">
        <v>81</v>
      </c>
      <c r="T47" s="26">
        <f t="shared" si="7"/>
        <v>44932</v>
      </c>
      <c r="U47" s="10"/>
      <c r="V47" s="74" cm="1">
        <f t="array" ref="V47:AB47">_xlfn._xlws.FILTER(_xlfn._xlws.FILTER('Capacity Scheduling '!$A$41:$FO$56,'Capacity Scheduling '!$A$41:$A$56='PM PDM'!Q47),'Capacity Scheduling '!$A$40:$FO$40='PM PDM'!A47)</f>
        <v>0</v>
      </c>
      <c r="W47" s="10">
        <v>0</v>
      </c>
      <c r="X47">
        <v>0</v>
      </c>
      <c r="Y47">
        <v>0</v>
      </c>
      <c r="Z47">
        <v>0</v>
      </c>
      <c r="AA47">
        <v>0</v>
      </c>
      <c r="AB47">
        <v>0</v>
      </c>
    </row>
    <row r="48" spans="1:28" ht="15" hidden="1" customHeight="1" x14ac:dyDescent="0.35">
      <c r="A48" s="10">
        <v>2</v>
      </c>
      <c r="B48" s="25" t="s">
        <v>4661</v>
      </c>
      <c r="C48" s="10">
        <v>7980370</v>
      </c>
      <c r="D48" s="25" t="s">
        <v>3872</v>
      </c>
      <c r="E48" s="43">
        <v>44923</v>
      </c>
      <c r="F48" s="43">
        <v>44937</v>
      </c>
      <c r="G48" s="43">
        <v>44937</v>
      </c>
      <c r="H48" s="25" t="s">
        <v>92</v>
      </c>
      <c r="I48" s="25" t="s">
        <v>3986</v>
      </c>
      <c r="J48" s="25" t="s">
        <v>902</v>
      </c>
      <c r="K48" s="25" t="s">
        <v>3987</v>
      </c>
      <c r="L48" s="25" t="s">
        <v>223</v>
      </c>
      <c r="M48" s="25" t="s">
        <v>4617</v>
      </c>
      <c r="N48" s="25" t="s">
        <v>220</v>
      </c>
      <c r="O48" s="178">
        <v>1.5</v>
      </c>
      <c r="P48" s="178">
        <v>3</v>
      </c>
      <c r="Q48" s="10">
        <v>3346</v>
      </c>
      <c r="R48" s="10" t="s">
        <v>110</v>
      </c>
      <c r="S48" t="s">
        <v>81</v>
      </c>
      <c r="T48" s="26">
        <f t="shared" si="7"/>
        <v>44932</v>
      </c>
      <c r="U48" s="10"/>
      <c r="V48" s="74" cm="1">
        <f t="array" ref="V48:AB48">_xlfn._xlws.FILTER(_xlfn._xlws.FILTER('Capacity Scheduling '!$A$41:$FO$56,'Capacity Scheduling '!$A$41:$A$56='PM PDM'!Q48),'Capacity Scheduling '!$A$40:$FO$40='PM PDM'!A48)</f>
        <v>0</v>
      </c>
      <c r="W48" s="10">
        <v>0</v>
      </c>
      <c r="X48">
        <v>0</v>
      </c>
      <c r="Y48">
        <v>0</v>
      </c>
      <c r="Z48">
        <v>0</v>
      </c>
      <c r="AA48">
        <v>0</v>
      </c>
      <c r="AB48">
        <v>0</v>
      </c>
    </row>
    <row r="49" spans="1:28" ht="15" hidden="1" customHeight="1" x14ac:dyDescent="0.35">
      <c r="A49" s="10">
        <v>2</v>
      </c>
      <c r="B49" s="25" t="s">
        <v>4662</v>
      </c>
      <c r="C49" s="10">
        <v>7980115</v>
      </c>
      <c r="D49" s="25" t="s">
        <v>3823</v>
      </c>
      <c r="E49" s="43">
        <v>44923</v>
      </c>
      <c r="F49" s="43">
        <v>44937</v>
      </c>
      <c r="G49" s="43">
        <v>44937</v>
      </c>
      <c r="H49" s="25" t="s">
        <v>92</v>
      </c>
      <c r="I49" s="25" t="s">
        <v>3990</v>
      </c>
      <c r="J49" s="25" t="s">
        <v>3991</v>
      </c>
      <c r="K49" s="25" t="s">
        <v>3992</v>
      </c>
      <c r="L49" s="25" t="s">
        <v>223</v>
      </c>
      <c r="M49" s="25" t="s">
        <v>4617</v>
      </c>
      <c r="N49" s="25" t="s">
        <v>220</v>
      </c>
      <c r="O49" s="178">
        <v>0.5</v>
      </c>
      <c r="P49" s="178">
        <v>1</v>
      </c>
      <c r="Q49" s="10">
        <v>3346</v>
      </c>
      <c r="R49" s="10" t="s">
        <v>110</v>
      </c>
      <c r="S49" t="s">
        <v>81</v>
      </c>
      <c r="T49" s="26">
        <f t="shared" si="7"/>
        <v>44932</v>
      </c>
      <c r="U49" s="10"/>
      <c r="V49" s="74" cm="1">
        <f t="array" ref="V49:AB49">_xlfn._xlws.FILTER(_xlfn._xlws.FILTER('Capacity Scheduling '!$A$41:$FO$56,'Capacity Scheduling '!$A$41:$A$56='PM PDM'!Q49),'Capacity Scheduling '!$A$40:$FO$40='PM PDM'!A49)</f>
        <v>0</v>
      </c>
      <c r="W49" s="10">
        <v>0</v>
      </c>
      <c r="X49">
        <v>0</v>
      </c>
      <c r="Y49">
        <v>0</v>
      </c>
      <c r="Z49">
        <v>0</v>
      </c>
      <c r="AA49">
        <v>0</v>
      </c>
      <c r="AB49">
        <v>0</v>
      </c>
    </row>
    <row r="50" spans="1:28" ht="15" hidden="1" customHeight="1" x14ac:dyDescent="0.35">
      <c r="A50" s="10">
        <v>2</v>
      </c>
      <c r="B50" s="25" t="s">
        <v>4663</v>
      </c>
      <c r="C50" s="10">
        <v>7980932</v>
      </c>
      <c r="D50" s="25" t="s">
        <v>3872</v>
      </c>
      <c r="E50" s="43">
        <v>44924</v>
      </c>
      <c r="F50" s="43">
        <v>44938</v>
      </c>
      <c r="G50" s="43">
        <v>44938</v>
      </c>
      <c r="H50" s="25" t="s">
        <v>92</v>
      </c>
      <c r="I50" s="25" t="s">
        <v>4048</v>
      </c>
      <c r="J50" s="25" t="s">
        <v>1288</v>
      </c>
      <c r="K50" s="25" t="s">
        <v>4049</v>
      </c>
      <c r="L50" s="25" t="s">
        <v>223</v>
      </c>
      <c r="M50" s="25" t="s">
        <v>4617</v>
      </c>
      <c r="N50" s="25" t="s">
        <v>215</v>
      </c>
      <c r="O50" s="178">
        <v>1.5</v>
      </c>
      <c r="P50" s="178">
        <v>3</v>
      </c>
      <c r="Q50" s="10">
        <v>3346</v>
      </c>
      <c r="R50" s="10" t="s">
        <v>110</v>
      </c>
      <c r="S50" t="s">
        <v>81</v>
      </c>
      <c r="T50" s="26">
        <f t="shared" si="7"/>
        <v>44932</v>
      </c>
      <c r="U50" s="10"/>
      <c r="V50" s="74" cm="1">
        <f t="array" ref="V50:AB50">_xlfn._xlws.FILTER(_xlfn._xlws.FILTER('Capacity Scheduling '!$A$41:$FO$56,'Capacity Scheduling '!$A$41:$A$56='PM PDM'!Q50),'Capacity Scheduling '!$A$40:$FO$40='PM PDM'!A50)</f>
        <v>0</v>
      </c>
      <c r="W50" s="10">
        <v>0</v>
      </c>
      <c r="X50">
        <v>0</v>
      </c>
      <c r="Y50">
        <v>0</v>
      </c>
      <c r="Z50">
        <v>0</v>
      </c>
      <c r="AA50">
        <v>0</v>
      </c>
      <c r="AB50">
        <v>0</v>
      </c>
    </row>
    <row r="51" spans="1:28" ht="15" hidden="1" customHeight="1" x14ac:dyDescent="0.35">
      <c r="A51" s="10">
        <v>2</v>
      </c>
      <c r="B51" s="25" t="s">
        <v>4664</v>
      </c>
      <c r="C51" s="10">
        <v>7979306</v>
      </c>
      <c r="D51" s="25" t="s">
        <v>3872</v>
      </c>
      <c r="E51" s="43">
        <v>44921</v>
      </c>
      <c r="F51" s="43">
        <v>44935</v>
      </c>
      <c r="G51" s="43">
        <v>44935</v>
      </c>
      <c r="H51" s="25" t="s">
        <v>92</v>
      </c>
      <c r="I51" s="25" t="s">
        <v>4665</v>
      </c>
      <c r="J51" s="25" t="s">
        <v>637</v>
      </c>
      <c r="K51" s="25" t="s">
        <v>4666</v>
      </c>
      <c r="L51" s="25" t="s">
        <v>223</v>
      </c>
      <c r="M51" s="25" t="s">
        <v>4617</v>
      </c>
      <c r="N51" s="25" t="s">
        <v>220</v>
      </c>
      <c r="O51" s="178">
        <v>1.5</v>
      </c>
      <c r="P51" s="178">
        <v>3</v>
      </c>
      <c r="Q51" s="10">
        <v>3346</v>
      </c>
      <c r="R51" s="10" t="s">
        <v>110</v>
      </c>
      <c r="S51" t="s">
        <v>81</v>
      </c>
      <c r="T51" s="26">
        <f t="shared" si="7"/>
        <v>44932</v>
      </c>
      <c r="U51" s="10"/>
      <c r="V51" s="74" cm="1">
        <f t="array" ref="V51:AB51">_xlfn._xlws.FILTER(_xlfn._xlws.FILTER('Capacity Scheduling '!$A$41:$FO$56,'Capacity Scheduling '!$A$41:$A$56='PM PDM'!Q51),'Capacity Scheduling '!$A$40:$FO$40='PM PDM'!A51)</f>
        <v>0</v>
      </c>
      <c r="W51" s="10">
        <v>0</v>
      </c>
      <c r="X51">
        <v>0</v>
      </c>
      <c r="Y51">
        <v>0</v>
      </c>
      <c r="Z51">
        <v>0</v>
      </c>
      <c r="AA51">
        <v>0</v>
      </c>
      <c r="AB51">
        <v>0</v>
      </c>
    </row>
    <row r="52" spans="1:28" ht="15" hidden="1" customHeight="1" x14ac:dyDescent="0.35">
      <c r="A52" s="10">
        <v>2</v>
      </c>
      <c r="B52" s="25" t="s">
        <v>4667</v>
      </c>
      <c r="C52" s="10">
        <v>7981365</v>
      </c>
      <c r="D52" s="25" t="s">
        <v>3872</v>
      </c>
      <c r="E52" s="43">
        <v>44925</v>
      </c>
      <c r="F52" s="43">
        <v>44939</v>
      </c>
      <c r="G52" s="43">
        <v>44939</v>
      </c>
      <c r="H52" s="25" t="s">
        <v>92</v>
      </c>
      <c r="I52" s="25" t="s">
        <v>4194</v>
      </c>
      <c r="J52" s="25" t="s">
        <v>1740</v>
      </c>
      <c r="K52" s="25" t="s">
        <v>4195</v>
      </c>
      <c r="L52" s="25" t="s">
        <v>223</v>
      </c>
      <c r="M52" s="25" t="s">
        <v>4617</v>
      </c>
      <c r="N52" s="25" t="s">
        <v>215</v>
      </c>
      <c r="O52" s="178">
        <v>1.5</v>
      </c>
      <c r="P52" s="178">
        <v>3</v>
      </c>
      <c r="Q52" s="10">
        <v>3346</v>
      </c>
      <c r="R52" s="10" t="s">
        <v>110</v>
      </c>
      <c r="S52" t="s">
        <v>81</v>
      </c>
      <c r="T52" s="26">
        <f t="shared" si="7"/>
        <v>44932</v>
      </c>
      <c r="U52" s="10"/>
      <c r="V52" s="74" cm="1">
        <f t="array" ref="V52:AB52">_xlfn._xlws.FILTER(_xlfn._xlws.FILTER('Capacity Scheduling '!$A$41:$FO$56,'Capacity Scheduling '!$A$41:$A$56='PM PDM'!Q52),'Capacity Scheduling '!$A$40:$FO$40='PM PDM'!A52)</f>
        <v>0</v>
      </c>
      <c r="W52" s="10">
        <v>0</v>
      </c>
      <c r="X52">
        <v>0</v>
      </c>
      <c r="Y52">
        <v>0</v>
      </c>
      <c r="Z52">
        <v>0</v>
      </c>
      <c r="AA52">
        <v>0</v>
      </c>
      <c r="AB52">
        <v>0</v>
      </c>
    </row>
    <row r="53" spans="1:28" ht="15" hidden="1" customHeight="1" x14ac:dyDescent="0.35">
      <c r="A53" s="10">
        <v>2</v>
      </c>
      <c r="B53" s="25" t="s">
        <v>4668</v>
      </c>
      <c r="C53" s="10">
        <v>7973937</v>
      </c>
      <c r="D53" s="25" t="s">
        <v>3823</v>
      </c>
      <c r="E53" s="43">
        <v>44910</v>
      </c>
      <c r="F53" s="43">
        <v>44937</v>
      </c>
      <c r="G53" s="43">
        <v>44937</v>
      </c>
      <c r="H53" s="25" t="s">
        <v>10</v>
      </c>
      <c r="I53" s="25" t="s">
        <v>4669</v>
      </c>
      <c r="J53" s="25" t="s">
        <v>4670</v>
      </c>
      <c r="K53" s="25" t="s">
        <v>4671</v>
      </c>
      <c r="L53" s="25" t="s">
        <v>223</v>
      </c>
      <c r="M53" s="25" t="s">
        <v>4617</v>
      </c>
      <c r="N53" s="25" t="s">
        <v>220</v>
      </c>
      <c r="O53" s="178">
        <v>6</v>
      </c>
      <c r="P53" s="178">
        <v>6</v>
      </c>
      <c r="Q53" s="10">
        <v>3070</v>
      </c>
      <c r="R53" s="10" t="s">
        <v>40</v>
      </c>
      <c r="S53" t="s">
        <v>81</v>
      </c>
      <c r="T53" s="26">
        <f t="shared" si="7"/>
        <v>44932</v>
      </c>
      <c r="U53" s="10"/>
      <c r="V53" s="74" t="str" cm="1">
        <f t="array" ref="V53:AB53">_xlfn._xlws.FILTER(_xlfn._xlws.FILTER('Capacity Scheduling '!$A$41:$FO$56,'Capacity Scheduling '!$A$41:$A$56='PM PDM'!Q53),'Capacity Scheduling '!$A$40:$FO$40='PM PDM'!A53)</f>
        <v>B</v>
      </c>
      <c r="W53" s="10" t="str">
        <v>A</v>
      </c>
      <c r="X53" t="str">
        <v>B</v>
      </c>
      <c r="Y53" t="str">
        <v>W/OFF</v>
      </c>
      <c r="Z53" t="str">
        <v>B</v>
      </c>
      <c r="AA53">
        <v>0</v>
      </c>
      <c r="AB53">
        <v>0</v>
      </c>
    </row>
    <row r="54" spans="1:28" ht="15" hidden="1" customHeight="1" x14ac:dyDescent="0.35">
      <c r="A54" s="10">
        <v>2</v>
      </c>
      <c r="B54" s="25" t="s">
        <v>4672</v>
      </c>
      <c r="C54" s="10">
        <v>7974640</v>
      </c>
      <c r="D54" s="25" t="s">
        <v>3823</v>
      </c>
      <c r="E54" s="43">
        <v>44911</v>
      </c>
      <c r="F54" s="43">
        <v>44938</v>
      </c>
      <c r="G54" s="43">
        <v>44938</v>
      </c>
      <c r="H54" s="25" t="s">
        <v>61</v>
      </c>
      <c r="I54" s="25" t="s">
        <v>4673</v>
      </c>
      <c r="J54" s="25" t="s">
        <v>4670</v>
      </c>
      <c r="K54" s="25" t="s">
        <v>4674</v>
      </c>
      <c r="L54" s="25" t="s">
        <v>223</v>
      </c>
      <c r="M54" s="25" t="s">
        <v>4617</v>
      </c>
      <c r="N54" s="25" t="s">
        <v>220</v>
      </c>
      <c r="O54" s="178">
        <v>0.1</v>
      </c>
      <c r="P54" s="178">
        <v>0.2</v>
      </c>
      <c r="Q54" s="10">
        <v>2790</v>
      </c>
      <c r="R54" s="10" t="s">
        <v>60</v>
      </c>
      <c r="S54" t="s">
        <v>81</v>
      </c>
      <c r="T54" s="26">
        <f t="shared" si="7"/>
        <v>44932</v>
      </c>
      <c r="U54" s="10"/>
      <c r="V54" s="74" t="str" cm="1">
        <f t="array" ref="V54:AB54">_xlfn._xlws.FILTER(_xlfn._xlws.FILTER('Capacity Scheduling '!$A$41:$FO$56,'Capacity Scheduling '!$A$41:$A$56='PM PDM'!Q54),'Capacity Scheduling '!$A$40:$FO$40='PM PDM'!A54)</f>
        <v>A</v>
      </c>
      <c r="W54" s="10" t="str">
        <v>OFF</v>
      </c>
      <c r="X54" t="str">
        <v>B</v>
      </c>
      <c r="Y54" t="str">
        <v>L</v>
      </c>
      <c r="Z54" t="str">
        <v>L</v>
      </c>
      <c r="AA54" t="str">
        <v>L</v>
      </c>
      <c r="AB54" t="str">
        <v>B</v>
      </c>
    </row>
    <row r="55" spans="1:28" ht="15" hidden="1" customHeight="1" x14ac:dyDescent="0.35">
      <c r="A55" s="10">
        <v>2</v>
      </c>
      <c r="B55" s="25" t="s">
        <v>4675</v>
      </c>
      <c r="C55" s="10">
        <v>7979954</v>
      </c>
      <c r="D55" s="25" t="s">
        <v>3872</v>
      </c>
      <c r="E55" s="43">
        <v>44923</v>
      </c>
      <c r="F55" s="43">
        <v>44938</v>
      </c>
      <c r="G55" s="43">
        <v>44938</v>
      </c>
      <c r="H55" s="25" t="s">
        <v>10</v>
      </c>
      <c r="I55" s="25" t="s">
        <v>288</v>
      </c>
      <c r="J55" s="25" t="s">
        <v>236</v>
      </c>
      <c r="K55" s="25" t="s">
        <v>4676</v>
      </c>
      <c r="L55" s="25" t="s">
        <v>223</v>
      </c>
      <c r="M55" s="25" t="s">
        <v>4617</v>
      </c>
      <c r="N55" s="25" t="s">
        <v>215</v>
      </c>
      <c r="O55" s="178">
        <v>8</v>
      </c>
      <c r="P55" s="178">
        <v>8</v>
      </c>
      <c r="Q55" s="10">
        <v>3070</v>
      </c>
      <c r="R55" s="10" t="s">
        <v>40</v>
      </c>
      <c r="S55" t="s">
        <v>81</v>
      </c>
      <c r="T55" s="26">
        <f t="shared" si="7"/>
        <v>44932</v>
      </c>
      <c r="U55" s="10"/>
      <c r="V55" s="74" t="str" cm="1">
        <f t="array" ref="V55:AB55">_xlfn._xlws.FILTER(_xlfn._xlws.FILTER('Capacity Scheduling '!$A$41:$FO$56,'Capacity Scheduling '!$A$41:$A$56='PM PDM'!Q55),'Capacity Scheduling '!$A$40:$FO$40='PM PDM'!A55)</f>
        <v>B</v>
      </c>
      <c r="W55" s="10" t="str">
        <v>A</v>
      </c>
      <c r="X55" t="str">
        <v>B</v>
      </c>
      <c r="Y55" t="str">
        <v>W/OFF</v>
      </c>
      <c r="Z55" t="str">
        <v>B</v>
      </c>
      <c r="AA55">
        <v>0</v>
      </c>
      <c r="AB55">
        <v>0</v>
      </c>
    </row>
    <row r="56" spans="1:28" ht="15" hidden="1" customHeight="1" x14ac:dyDescent="0.35">
      <c r="A56" s="10">
        <v>2</v>
      </c>
      <c r="B56" s="25" t="s">
        <v>4677</v>
      </c>
      <c r="C56" s="10">
        <v>7978471</v>
      </c>
      <c r="D56" s="25" t="s">
        <v>3872</v>
      </c>
      <c r="E56" s="43">
        <v>44919</v>
      </c>
      <c r="F56" s="43">
        <v>44934</v>
      </c>
      <c r="G56" s="43">
        <v>44934</v>
      </c>
      <c r="H56" s="25" t="s">
        <v>10</v>
      </c>
      <c r="I56" s="25" t="s">
        <v>288</v>
      </c>
      <c r="J56" s="25" t="s">
        <v>186</v>
      </c>
      <c r="K56" s="25" t="s">
        <v>4678</v>
      </c>
      <c r="L56" s="25" t="s">
        <v>223</v>
      </c>
      <c r="M56" s="25" t="s">
        <v>4617</v>
      </c>
      <c r="N56" s="25" t="s">
        <v>220</v>
      </c>
      <c r="O56" s="178">
        <v>8</v>
      </c>
      <c r="P56" s="178">
        <v>8</v>
      </c>
      <c r="Q56" s="10">
        <v>3070</v>
      </c>
      <c r="R56" s="10" t="s">
        <v>40</v>
      </c>
      <c r="S56" t="s">
        <v>81</v>
      </c>
      <c r="T56" s="26">
        <f t="shared" si="7"/>
        <v>44932</v>
      </c>
      <c r="U56" s="10"/>
      <c r="V56" s="74" t="str" cm="1">
        <f t="array" ref="V56:AB56">_xlfn._xlws.FILTER(_xlfn._xlws.FILTER('Capacity Scheduling '!$A$41:$FO$56,'Capacity Scheduling '!$A$41:$A$56='PM PDM'!Q56),'Capacity Scheduling '!$A$40:$FO$40='PM PDM'!A56)</f>
        <v>B</v>
      </c>
      <c r="W56" s="10" t="str">
        <v>A</v>
      </c>
      <c r="X56" t="str">
        <v>B</v>
      </c>
      <c r="Y56" t="str">
        <v>W/OFF</v>
      </c>
      <c r="Z56" t="str">
        <v>B</v>
      </c>
      <c r="AA56">
        <v>0</v>
      </c>
      <c r="AB56">
        <v>0</v>
      </c>
    </row>
    <row r="57" spans="1:28" ht="15" hidden="1" customHeight="1" x14ac:dyDescent="0.35">
      <c r="A57" s="10">
        <v>2</v>
      </c>
      <c r="B57" s="25" t="s">
        <v>4679</v>
      </c>
      <c r="C57" s="10">
        <v>7978472</v>
      </c>
      <c r="D57" s="25" t="s">
        <v>3872</v>
      </c>
      <c r="E57" s="43">
        <v>44919</v>
      </c>
      <c r="F57" s="43">
        <v>44934</v>
      </c>
      <c r="G57" s="43">
        <v>44934</v>
      </c>
      <c r="H57" s="25" t="s">
        <v>61</v>
      </c>
      <c r="I57" s="25" t="s">
        <v>288</v>
      </c>
      <c r="J57" s="25" t="s">
        <v>186</v>
      </c>
      <c r="K57" s="25" t="s">
        <v>3939</v>
      </c>
      <c r="L57" s="25" t="s">
        <v>223</v>
      </c>
      <c r="M57" s="25" t="s">
        <v>4617</v>
      </c>
      <c r="N57" s="25" t="s">
        <v>220</v>
      </c>
      <c r="O57" s="178">
        <v>6</v>
      </c>
      <c r="P57" s="178">
        <v>6</v>
      </c>
      <c r="Q57" s="10">
        <v>2790</v>
      </c>
      <c r="R57" s="10" t="s">
        <v>60</v>
      </c>
      <c r="S57" t="s">
        <v>81</v>
      </c>
      <c r="T57" s="26">
        <f t="shared" si="7"/>
        <v>44932</v>
      </c>
      <c r="U57" s="10"/>
      <c r="V57" s="74" t="str" cm="1">
        <f t="array" ref="V57:AB57">_xlfn._xlws.FILTER(_xlfn._xlws.FILTER('Capacity Scheduling '!$A$41:$FO$56,'Capacity Scheduling '!$A$41:$A$56='PM PDM'!Q57),'Capacity Scheduling '!$A$40:$FO$40='PM PDM'!A57)</f>
        <v>A</v>
      </c>
      <c r="W57" s="10" t="str">
        <v>OFF</v>
      </c>
      <c r="X57" t="str">
        <v>B</v>
      </c>
      <c r="Y57" t="str">
        <v>L</v>
      </c>
      <c r="Z57" t="str">
        <v>L</v>
      </c>
      <c r="AA57" t="str">
        <v>L</v>
      </c>
      <c r="AB57" t="str">
        <v>B</v>
      </c>
    </row>
    <row r="58" spans="1:28" ht="15" hidden="1" customHeight="1" x14ac:dyDescent="0.35">
      <c r="A58" s="10">
        <v>2</v>
      </c>
      <c r="B58" s="25" t="s">
        <v>4680</v>
      </c>
      <c r="C58" s="10">
        <v>7978129</v>
      </c>
      <c r="D58" s="25" t="s">
        <v>3823</v>
      </c>
      <c r="E58" s="43">
        <v>44918</v>
      </c>
      <c r="F58" s="43">
        <v>44933</v>
      </c>
      <c r="G58" s="43">
        <v>44933</v>
      </c>
      <c r="H58" s="25" t="s">
        <v>92</v>
      </c>
      <c r="I58" s="25" t="s">
        <v>3920</v>
      </c>
      <c r="J58" s="25" t="s">
        <v>188</v>
      </c>
      <c r="K58" s="25" t="s">
        <v>3921</v>
      </c>
      <c r="L58" s="25" t="s">
        <v>223</v>
      </c>
      <c r="M58" s="25" t="s">
        <v>4617</v>
      </c>
      <c r="N58" s="25" t="s">
        <v>220</v>
      </c>
      <c r="O58" s="178">
        <v>6.5</v>
      </c>
      <c r="P58" s="178">
        <v>6.5</v>
      </c>
      <c r="Q58" s="10">
        <v>3346</v>
      </c>
      <c r="R58" s="10" t="s">
        <v>110</v>
      </c>
      <c r="S58" t="s">
        <v>81</v>
      </c>
      <c r="T58" s="26">
        <f t="shared" si="7"/>
        <v>44932</v>
      </c>
      <c r="U58" s="10"/>
      <c r="V58" s="74" cm="1">
        <f t="array" ref="V58:AB58">_xlfn._xlws.FILTER(_xlfn._xlws.FILTER('Capacity Scheduling '!$A$41:$FO$56,'Capacity Scheduling '!$A$41:$A$56='PM PDM'!Q58),'Capacity Scheduling '!$A$40:$FO$40='PM PDM'!A58)</f>
        <v>0</v>
      </c>
      <c r="W58" s="10">
        <v>0</v>
      </c>
      <c r="X58">
        <v>0</v>
      </c>
      <c r="Y58">
        <v>0</v>
      </c>
      <c r="Z58">
        <v>0</v>
      </c>
      <c r="AA58">
        <v>0</v>
      </c>
      <c r="AB58">
        <v>0</v>
      </c>
    </row>
    <row r="59" spans="1:28" ht="15" hidden="1" customHeight="1" x14ac:dyDescent="0.35">
      <c r="A59" s="10">
        <v>2</v>
      </c>
      <c r="B59" s="25" t="s">
        <v>4681</v>
      </c>
      <c r="C59" s="10">
        <v>7979311</v>
      </c>
      <c r="D59" s="25" t="s">
        <v>3872</v>
      </c>
      <c r="E59" s="43">
        <v>44921</v>
      </c>
      <c r="F59" s="43">
        <v>44936</v>
      </c>
      <c r="G59" s="43">
        <v>44936</v>
      </c>
      <c r="H59" s="25" t="s">
        <v>10</v>
      </c>
      <c r="I59" s="25" t="s">
        <v>288</v>
      </c>
      <c r="J59" s="25" t="s">
        <v>87</v>
      </c>
      <c r="K59" s="25" t="s">
        <v>4682</v>
      </c>
      <c r="L59" s="25" t="s">
        <v>223</v>
      </c>
      <c r="M59" s="25" t="s">
        <v>4617</v>
      </c>
      <c r="N59" s="25" t="s">
        <v>220</v>
      </c>
      <c r="O59" s="178">
        <v>2</v>
      </c>
      <c r="P59" s="178">
        <v>2</v>
      </c>
      <c r="Q59" s="10">
        <v>3347</v>
      </c>
      <c r="R59" s="10" t="s">
        <v>52</v>
      </c>
      <c r="S59" t="s">
        <v>88</v>
      </c>
      <c r="T59" s="26">
        <f t="shared" si="7"/>
        <v>44932</v>
      </c>
      <c r="U59" s="10"/>
      <c r="V59" s="74" t="str" cm="1">
        <f t="array" ref="V59:AB59">_xlfn._xlws.FILTER(_xlfn._xlws.FILTER('Capacity Scheduling '!$A$41:$FO$56,'Capacity Scheduling '!$A$41:$A$56='PM PDM'!Q59),'Capacity Scheduling '!$A$40:$FO$40='PM PDM'!A59)</f>
        <v>A</v>
      </c>
      <c r="W59" s="10" t="str">
        <v>W/OFF</v>
      </c>
      <c r="X59" t="str">
        <v>G</v>
      </c>
      <c r="Y59" t="str">
        <v>B</v>
      </c>
      <c r="Z59" t="str">
        <v>B</v>
      </c>
      <c r="AA59">
        <v>0</v>
      </c>
      <c r="AB59">
        <v>0</v>
      </c>
    </row>
    <row r="60" spans="1:28" ht="15" hidden="1" customHeight="1" x14ac:dyDescent="0.35">
      <c r="A60" s="10">
        <v>2</v>
      </c>
      <c r="B60" s="25" t="s">
        <v>4683</v>
      </c>
      <c r="C60" s="10">
        <v>7973936</v>
      </c>
      <c r="D60" s="25" t="s">
        <v>3823</v>
      </c>
      <c r="E60" s="43">
        <v>44910</v>
      </c>
      <c r="F60" s="43">
        <v>44937</v>
      </c>
      <c r="G60" s="43">
        <v>44937</v>
      </c>
      <c r="H60" s="25" t="s">
        <v>10</v>
      </c>
      <c r="I60" s="25" t="s">
        <v>4684</v>
      </c>
      <c r="J60" s="25" t="s">
        <v>4685</v>
      </c>
      <c r="K60" s="25" t="s">
        <v>4686</v>
      </c>
      <c r="L60" s="25" t="s">
        <v>223</v>
      </c>
      <c r="M60" s="25" t="s">
        <v>4617</v>
      </c>
      <c r="N60" s="25" t="s">
        <v>220</v>
      </c>
      <c r="O60" s="178">
        <v>0.1</v>
      </c>
      <c r="P60" s="178">
        <v>0.2</v>
      </c>
      <c r="Q60" s="10">
        <v>3347</v>
      </c>
      <c r="R60" s="10" t="s">
        <v>52</v>
      </c>
      <c r="S60" t="s">
        <v>88</v>
      </c>
      <c r="T60" s="26">
        <f t="shared" si="7"/>
        <v>44932</v>
      </c>
      <c r="U60" s="10"/>
      <c r="V60" s="74" t="str" cm="1">
        <f t="array" ref="V60:AB60">_xlfn._xlws.FILTER(_xlfn._xlws.FILTER('Capacity Scheduling '!$A$41:$FO$56,'Capacity Scheduling '!$A$41:$A$56='PM PDM'!Q60),'Capacity Scheduling '!$A$40:$FO$40='PM PDM'!A60)</f>
        <v>A</v>
      </c>
      <c r="W60" s="10" t="str">
        <v>W/OFF</v>
      </c>
      <c r="X60" t="str">
        <v>G</v>
      </c>
      <c r="Y60" t="str">
        <v>B</v>
      </c>
      <c r="Z60" t="str">
        <v>B</v>
      </c>
      <c r="AA60">
        <v>0</v>
      </c>
      <c r="AB60">
        <v>0</v>
      </c>
    </row>
    <row r="61" spans="1:28" ht="15" hidden="1" customHeight="1" x14ac:dyDescent="0.35">
      <c r="A61" s="10">
        <v>2</v>
      </c>
      <c r="B61" s="25" t="s">
        <v>4687</v>
      </c>
      <c r="C61" s="10">
        <v>7979310</v>
      </c>
      <c r="D61" s="25" t="s">
        <v>3823</v>
      </c>
      <c r="E61" s="43">
        <v>44921</v>
      </c>
      <c r="F61" s="43">
        <v>44936</v>
      </c>
      <c r="G61" s="43">
        <v>44936</v>
      </c>
      <c r="H61" s="25" t="s">
        <v>92</v>
      </c>
      <c r="I61" s="25" t="s">
        <v>288</v>
      </c>
      <c r="J61" s="25" t="s">
        <v>3755</v>
      </c>
      <c r="K61" s="25" t="s">
        <v>4688</v>
      </c>
      <c r="L61" s="25" t="s">
        <v>223</v>
      </c>
      <c r="M61" s="25" t="s">
        <v>4617</v>
      </c>
      <c r="N61" s="25" t="s">
        <v>220</v>
      </c>
      <c r="O61" s="178">
        <v>6</v>
      </c>
      <c r="P61" s="178">
        <v>6</v>
      </c>
      <c r="Q61" s="10">
        <v>2800</v>
      </c>
      <c r="R61" s="10" t="s">
        <v>98</v>
      </c>
      <c r="S61" t="s">
        <v>88</v>
      </c>
      <c r="T61" s="26">
        <f t="shared" si="7"/>
        <v>44932</v>
      </c>
      <c r="U61" s="10"/>
      <c r="V61" s="74" cm="1">
        <f t="array" ref="V61:AB61">_xlfn._xlws.FILTER(_xlfn._xlws.FILTER('Capacity Scheduling '!$A$41:$FO$56,'Capacity Scheduling '!$A$41:$A$56='PM PDM'!Q61),'Capacity Scheduling '!$A$40:$FO$40='PM PDM'!A61)</f>
        <v>0</v>
      </c>
      <c r="W61" s="10">
        <v>0</v>
      </c>
      <c r="X61">
        <v>0</v>
      </c>
      <c r="Y61">
        <v>0</v>
      </c>
      <c r="Z61">
        <v>0</v>
      </c>
      <c r="AA61">
        <v>0</v>
      </c>
      <c r="AB61">
        <v>0</v>
      </c>
    </row>
    <row r="62" spans="1:28" ht="15" hidden="1" customHeight="1" x14ac:dyDescent="0.35">
      <c r="A62" s="10">
        <v>2</v>
      </c>
      <c r="B62" s="25" t="s">
        <v>4689</v>
      </c>
      <c r="C62" s="10">
        <v>7978050</v>
      </c>
      <c r="D62" s="25" t="s">
        <v>3872</v>
      </c>
      <c r="E62" s="43">
        <v>44918</v>
      </c>
      <c r="F62" s="43">
        <v>44933</v>
      </c>
      <c r="G62" s="43">
        <v>44933</v>
      </c>
      <c r="H62" s="25" t="s">
        <v>10</v>
      </c>
      <c r="I62" s="25" t="s">
        <v>288</v>
      </c>
      <c r="J62" s="25" t="s">
        <v>18</v>
      </c>
      <c r="K62" s="25" t="s">
        <v>3924</v>
      </c>
      <c r="L62" s="25" t="s">
        <v>223</v>
      </c>
      <c r="M62" s="25" t="s">
        <v>4617</v>
      </c>
      <c r="N62" s="25" t="s">
        <v>220</v>
      </c>
      <c r="O62" s="178">
        <v>2</v>
      </c>
      <c r="P62" s="178">
        <v>4</v>
      </c>
      <c r="Q62" s="10">
        <v>2781</v>
      </c>
      <c r="R62" s="10" t="s">
        <v>9</v>
      </c>
      <c r="S62" t="s">
        <v>3925</v>
      </c>
      <c r="T62" s="26">
        <f t="shared" si="7"/>
        <v>44932</v>
      </c>
      <c r="U62" s="10"/>
      <c r="V62" s="74" t="str" cm="1">
        <f t="array" ref="V62:AB62">_xlfn._xlws.FILTER(_xlfn._xlws.FILTER('Capacity Scheduling '!$A$41:$FO$56,'Capacity Scheduling '!$A$41:$A$56='PM PDM'!Q62),'Capacity Scheduling '!$A$40:$FO$40='PM PDM'!A62)</f>
        <v>B</v>
      </c>
      <c r="W62" s="10" t="str">
        <v>B</v>
      </c>
      <c r="X62" t="str">
        <v>B</v>
      </c>
      <c r="Y62" t="str">
        <v>B</v>
      </c>
      <c r="Z62" t="str">
        <v>B</v>
      </c>
      <c r="AA62">
        <v>0</v>
      </c>
      <c r="AB62">
        <v>0</v>
      </c>
    </row>
    <row r="63" spans="1:28" ht="15" hidden="1" customHeight="1" x14ac:dyDescent="0.35">
      <c r="A63" s="10">
        <v>2</v>
      </c>
      <c r="B63" s="25" t="s">
        <v>4690</v>
      </c>
      <c r="C63" s="10">
        <v>7972135</v>
      </c>
      <c r="D63" s="25" t="s">
        <v>3823</v>
      </c>
      <c r="E63" s="43">
        <v>44907</v>
      </c>
      <c r="F63" s="43">
        <v>44934</v>
      </c>
      <c r="G63" s="43">
        <v>44934</v>
      </c>
      <c r="H63" s="25" t="s">
        <v>10</v>
      </c>
      <c r="I63" s="25" t="s">
        <v>4691</v>
      </c>
      <c r="J63" s="25" t="s">
        <v>4692</v>
      </c>
      <c r="K63" s="25" t="s">
        <v>4693</v>
      </c>
      <c r="L63" s="25" t="s">
        <v>223</v>
      </c>
      <c r="M63" s="25" t="s">
        <v>4617</v>
      </c>
      <c r="N63" s="25" t="s">
        <v>220</v>
      </c>
      <c r="O63" s="178">
        <v>0.1</v>
      </c>
      <c r="P63" s="178">
        <v>0.2</v>
      </c>
      <c r="Q63" s="10">
        <v>2781</v>
      </c>
      <c r="R63" s="10" t="s">
        <v>9</v>
      </c>
      <c r="S63" t="s">
        <v>3925</v>
      </c>
      <c r="T63" s="26">
        <f t="shared" si="7"/>
        <v>44932</v>
      </c>
      <c r="U63" s="10"/>
      <c r="V63" s="74" t="str" cm="1">
        <f t="array" ref="V63:AB63">_xlfn._xlws.FILTER(_xlfn._xlws.FILTER('Capacity Scheduling '!$A$41:$FO$56,'Capacity Scheduling '!$A$41:$A$56='PM PDM'!Q63),'Capacity Scheduling '!$A$40:$FO$40='PM PDM'!A63)</f>
        <v>B</v>
      </c>
      <c r="W63" s="10" t="str">
        <v>B</v>
      </c>
      <c r="X63" t="str">
        <v>B</v>
      </c>
      <c r="Y63" t="str">
        <v>B</v>
      </c>
      <c r="Z63" t="str">
        <v>B</v>
      </c>
      <c r="AA63">
        <v>0</v>
      </c>
      <c r="AB63">
        <v>0</v>
      </c>
    </row>
    <row r="64" spans="1:28" ht="15" hidden="1" customHeight="1" x14ac:dyDescent="0.35">
      <c r="A64" s="10">
        <v>3</v>
      </c>
      <c r="B64" s="25" t="s">
        <v>4694</v>
      </c>
      <c r="C64" s="10">
        <v>7982146</v>
      </c>
      <c r="D64" s="25" t="s">
        <v>3872</v>
      </c>
      <c r="E64" s="43">
        <v>44928</v>
      </c>
      <c r="F64" s="43">
        <v>44943</v>
      </c>
      <c r="G64" s="43">
        <v>44943</v>
      </c>
      <c r="H64" s="25" t="s">
        <v>10</v>
      </c>
      <c r="I64" s="25" t="s">
        <v>288</v>
      </c>
      <c r="J64" s="25" t="s">
        <v>12</v>
      </c>
      <c r="K64" s="25" t="s">
        <v>4695</v>
      </c>
      <c r="L64" s="25" t="s">
        <v>223</v>
      </c>
      <c r="M64" s="25" t="s">
        <v>3977</v>
      </c>
      <c r="N64" s="25" t="s">
        <v>215</v>
      </c>
      <c r="O64" s="178">
        <v>8</v>
      </c>
      <c r="P64" s="178">
        <v>8</v>
      </c>
      <c r="Q64" s="10">
        <v>2781</v>
      </c>
      <c r="R64" s="10" t="s">
        <v>9</v>
      </c>
      <c r="S64" s="10" t="s">
        <v>4696</v>
      </c>
      <c r="T64" s="26">
        <f t="shared" si="7"/>
        <v>44939</v>
      </c>
      <c r="U64" s="10"/>
      <c r="V64" s="74" cm="1">
        <f t="array" ref="V64:AB64">_xlfn._xlws.FILTER(_xlfn._xlws.FILTER('Capacity Scheduling '!$A$41:$FO$56,'Capacity Scheduling '!$A$41:$A$56='PM PDM'!Q64),'Capacity Scheduling '!$A$40:$FO$40='PM PDM'!A64)</f>
        <v>0</v>
      </c>
      <c r="W64" s="10">
        <v>0</v>
      </c>
      <c r="X64">
        <v>0</v>
      </c>
      <c r="Y64">
        <v>0</v>
      </c>
      <c r="Z64">
        <v>0</v>
      </c>
      <c r="AA64">
        <v>0</v>
      </c>
      <c r="AB64">
        <v>0</v>
      </c>
    </row>
    <row r="65" spans="1:28" ht="15" hidden="1" customHeight="1" x14ac:dyDescent="0.35">
      <c r="A65" s="10">
        <v>3</v>
      </c>
      <c r="B65" s="25" t="s">
        <v>4697</v>
      </c>
      <c r="C65" s="10">
        <v>7982143</v>
      </c>
      <c r="D65" s="25" t="s">
        <v>3872</v>
      </c>
      <c r="E65" s="43">
        <v>44928</v>
      </c>
      <c r="F65" s="43">
        <v>44943</v>
      </c>
      <c r="G65" s="43">
        <v>44943</v>
      </c>
      <c r="H65" s="25" t="s">
        <v>61</v>
      </c>
      <c r="I65" s="25" t="s">
        <v>288</v>
      </c>
      <c r="J65" s="25" t="s">
        <v>118</v>
      </c>
      <c r="K65" s="25" t="s">
        <v>4698</v>
      </c>
      <c r="L65" s="25" t="s">
        <v>223</v>
      </c>
      <c r="M65" s="25" t="s">
        <v>3977</v>
      </c>
      <c r="N65" s="25" t="s">
        <v>220</v>
      </c>
      <c r="O65" s="178">
        <v>6</v>
      </c>
      <c r="P65" s="178">
        <v>6</v>
      </c>
      <c r="Q65" s="10">
        <v>3195</v>
      </c>
      <c r="R65" s="10" t="s">
        <v>85</v>
      </c>
      <c r="S65" s="10" t="s">
        <v>43</v>
      </c>
      <c r="T65" s="26">
        <f t="shared" si="7"/>
        <v>44939</v>
      </c>
      <c r="U65" s="10"/>
      <c r="V65" s="74" t="str" cm="1">
        <f t="array" ref="V65:AB65">_xlfn._xlws.FILTER(_xlfn._xlws.FILTER('Capacity Scheduling '!$A$41:$FO$56,'Capacity Scheduling '!$A$41:$A$56='PM PDM'!Q65),'Capacity Scheduling '!$A$40:$FO$40='PM PDM'!A65)</f>
        <v>C</v>
      </c>
      <c r="W65" s="10" t="str">
        <v>C</v>
      </c>
      <c r="X65" t="str">
        <v>A</v>
      </c>
      <c r="Y65" t="str">
        <v>A</v>
      </c>
      <c r="Z65" t="str">
        <v>A</v>
      </c>
      <c r="AA65" t="str">
        <v>A</v>
      </c>
      <c r="AB65" t="str">
        <v>OFF</v>
      </c>
    </row>
    <row r="66" spans="1:28" ht="15" hidden="1" customHeight="1" x14ac:dyDescent="0.35">
      <c r="A66" s="10">
        <v>3</v>
      </c>
      <c r="B66" s="25" t="s">
        <v>4699</v>
      </c>
      <c r="C66" s="10">
        <v>7982144</v>
      </c>
      <c r="D66" s="25" t="s">
        <v>3872</v>
      </c>
      <c r="E66" s="43">
        <v>44928</v>
      </c>
      <c r="F66" s="43">
        <v>44943</v>
      </c>
      <c r="G66" s="43">
        <v>44943</v>
      </c>
      <c r="H66" s="25" t="s">
        <v>61</v>
      </c>
      <c r="I66" s="25" t="s">
        <v>288</v>
      </c>
      <c r="J66" s="25" t="s">
        <v>118</v>
      </c>
      <c r="K66" s="25" t="s">
        <v>4700</v>
      </c>
      <c r="L66" s="25" t="s">
        <v>223</v>
      </c>
      <c r="M66" s="25" t="s">
        <v>3977</v>
      </c>
      <c r="N66" s="25" t="s">
        <v>220</v>
      </c>
      <c r="O66" s="178">
        <v>6</v>
      </c>
      <c r="P66" s="178">
        <v>6</v>
      </c>
      <c r="Q66" s="10">
        <v>3195</v>
      </c>
      <c r="R66" s="10" t="s">
        <v>85</v>
      </c>
      <c r="S66" s="10" t="s">
        <v>43</v>
      </c>
      <c r="T66" s="26">
        <f t="shared" si="7"/>
        <v>44939</v>
      </c>
      <c r="U66" s="10"/>
      <c r="V66" s="74" t="str" cm="1">
        <f t="array" ref="V66:AB66">_xlfn._xlws.FILTER(_xlfn._xlws.FILTER('Capacity Scheduling '!$A$41:$FO$56,'Capacity Scheduling '!$A$41:$A$56='PM PDM'!Q66),'Capacity Scheduling '!$A$40:$FO$40='PM PDM'!A66)</f>
        <v>C</v>
      </c>
      <c r="W66" s="10" t="str">
        <v>C</v>
      </c>
      <c r="X66" t="str">
        <v>A</v>
      </c>
      <c r="Y66" t="str">
        <v>A</v>
      </c>
      <c r="Z66" t="str">
        <v>A</v>
      </c>
      <c r="AA66" t="str">
        <v>A</v>
      </c>
      <c r="AB66" t="str">
        <v>OFF</v>
      </c>
    </row>
    <row r="67" spans="1:28" ht="15" hidden="1" customHeight="1" x14ac:dyDescent="0.35">
      <c r="A67" s="10">
        <v>3</v>
      </c>
      <c r="B67" s="25" t="s">
        <v>4701</v>
      </c>
      <c r="C67" s="10">
        <v>7982769</v>
      </c>
      <c r="D67" s="25" t="s">
        <v>3823</v>
      </c>
      <c r="E67" s="43">
        <v>44929</v>
      </c>
      <c r="F67" s="43">
        <v>44944</v>
      </c>
      <c r="G67" s="43">
        <v>44944</v>
      </c>
      <c r="H67" s="25" t="s">
        <v>10</v>
      </c>
      <c r="I67" s="25" t="s">
        <v>288</v>
      </c>
      <c r="J67" s="25" t="s">
        <v>138</v>
      </c>
      <c r="K67" s="25" t="s">
        <v>4702</v>
      </c>
      <c r="L67" s="25" t="s">
        <v>223</v>
      </c>
      <c r="M67" s="25" t="s">
        <v>3977</v>
      </c>
      <c r="N67" s="25" t="s">
        <v>220</v>
      </c>
      <c r="O67" s="178">
        <v>6</v>
      </c>
      <c r="P67" s="178">
        <v>6</v>
      </c>
      <c r="Q67" s="10">
        <v>2787</v>
      </c>
      <c r="R67" s="10" t="s">
        <v>46</v>
      </c>
      <c r="S67" s="10" t="s">
        <v>43</v>
      </c>
      <c r="T67" s="26">
        <f t="shared" si="7"/>
        <v>44939</v>
      </c>
      <c r="U67" s="10"/>
      <c r="V67" s="74" cm="1">
        <f t="array" ref="V67:AB67">_xlfn._xlws.FILTER(_xlfn._xlws.FILTER('Capacity Scheduling '!$A$41:$FO$56,'Capacity Scheduling '!$A$41:$A$56='PM PDM'!Q67),'Capacity Scheduling '!$A$40:$FO$40='PM PDM'!A67)</f>
        <v>0</v>
      </c>
      <c r="W67" s="10">
        <v>0</v>
      </c>
      <c r="X67">
        <v>0</v>
      </c>
      <c r="Y67">
        <v>0</v>
      </c>
      <c r="Z67">
        <v>0</v>
      </c>
      <c r="AA67">
        <v>0</v>
      </c>
      <c r="AB67">
        <v>0</v>
      </c>
    </row>
    <row r="68" spans="1:28" ht="15" hidden="1" customHeight="1" x14ac:dyDescent="0.35">
      <c r="A68" s="10">
        <v>3</v>
      </c>
      <c r="B68" s="25" t="s">
        <v>4703</v>
      </c>
      <c r="C68" s="10">
        <v>7982770</v>
      </c>
      <c r="D68" s="25" t="s">
        <v>3823</v>
      </c>
      <c r="E68" s="43">
        <v>44929</v>
      </c>
      <c r="F68" s="43">
        <v>44944</v>
      </c>
      <c r="G68" s="43">
        <v>44944</v>
      </c>
      <c r="H68" s="25" t="s">
        <v>61</v>
      </c>
      <c r="I68" s="25" t="s">
        <v>288</v>
      </c>
      <c r="J68" s="25" t="s">
        <v>138</v>
      </c>
      <c r="K68" s="25" t="s">
        <v>4704</v>
      </c>
      <c r="L68" s="25" t="s">
        <v>223</v>
      </c>
      <c r="M68" s="25" t="s">
        <v>3977</v>
      </c>
      <c r="N68" s="25" t="s">
        <v>220</v>
      </c>
      <c r="O68" s="178">
        <v>4</v>
      </c>
      <c r="P68" s="178">
        <v>4</v>
      </c>
      <c r="Q68" s="10">
        <v>3195</v>
      </c>
      <c r="R68" s="10" t="s">
        <v>85</v>
      </c>
      <c r="S68" s="10" t="s">
        <v>43</v>
      </c>
      <c r="T68" s="26">
        <f t="shared" si="7"/>
        <v>44939</v>
      </c>
      <c r="U68" s="10"/>
      <c r="V68" s="74" t="str" cm="1">
        <f t="array" ref="V68:AB68">_xlfn._xlws.FILTER(_xlfn._xlws.FILTER('Capacity Scheduling '!$A$41:$FO$56,'Capacity Scheduling '!$A$41:$A$56='PM PDM'!Q68),'Capacity Scheduling '!$A$40:$FO$40='PM PDM'!A68)</f>
        <v>C</v>
      </c>
      <c r="W68" s="10" t="str">
        <v>C</v>
      </c>
      <c r="X68" t="str">
        <v>A</v>
      </c>
      <c r="Y68" t="str">
        <v>A</v>
      </c>
      <c r="Z68" t="str">
        <v>A</v>
      </c>
      <c r="AA68" t="str">
        <v>A</v>
      </c>
      <c r="AB68" t="str">
        <v>OFF</v>
      </c>
    </row>
    <row r="69" spans="1:28" ht="15" hidden="1" customHeight="1" x14ac:dyDescent="0.35">
      <c r="A69" s="10">
        <v>3</v>
      </c>
      <c r="B69" s="25" t="s">
        <v>4705</v>
      </c>
      <c r="C69" s="10">
        <v>7982779</v>
      </c>
      <c r="D69" s="25" t="s">
        <v>3823</v>
      </c>
      <c r="E69" s="43">
        <v>44929</v>
      </c>
      <c r="F69" s="43">
        <v>44944</v>
      </c>
      <c r="G69" s="43">
        <v>44944</v>
      </c>
      <c r="H69" s="25" t="s">
        <v>10</v>
      </c>
      <c r="I69" s="25" t="s">
        <v>288</v>
      </c>
      <c r="J69" s="25" t="s">
        <v>138</v>
      </c>
      <c r="K69" s="25" t="s">
        <v>4706</v>
      </c>
      <c r="L69" s="25" t="s">
        <v>223</v>
      </c>
      <c r="M69" s="25" t="s">
        <v>3977</v>
      </c>
      <c r="N69" s="25" t="s">
        <v>220</v>
      </c>
      <c r="O69" s="178">
        <v>0</v>
      </c>
      <c r="P69" s="178">
        <v>3</v>
      </c>
      <c r="Q69" s="10">
        <v>2787</v>
      </c>
      <c r="R69" s="10" t="s">
        <v>46</v>
      </c>
      <c r="S69" s="10" t="s">
        <v>43</v>
      </c>
      <c r="T69" s="26">
        <f t="shared" si="7"/>
        <v>44939</v>
      </c>
      <c r="U69" s="10"/>
      <c r="V69" s="74" cm="1">
        <f t="array" ref="V69:AB69">_xlfn._xlws.FILTER(_xlfn._xlws.FILTER('Capacity Scheduling '!$A$41:$FO$56,'Capacity Scheduling '!$A$41:$A$56='PM PDM'!Q69),'Capacity Scheduling '!$A$40:$FO$40='PM PDM'!A69)</f>
        <v>0</v>
      </c>
      <c r="W69" s="10">
        <v>0</v>
      </c>
      <c r="X69">
        <v>0</v>
      </c>
      <c r="Y69">
        <v>0</v>
      </c>
      <c r="Z69">
        <v>0</v>
      </c>
      <c r="AA69">
        <v>0</v>
      </c>
      <c r="AB69">
        <v>0</v>
      </c>
    </row>
    <row r="70" spans="1:28" ht="15" hidden="1" customHeight="1" x14ac:dyDescent="0.35">
      <c r="A70" s="10">
        <v>3</v>
      </c>
      <c r="B70" s="25" t="s">
        <v>4707</v>
      </c>
      <c r="C70" s="10">
        <v>7981729</v>
      </c>
      <c r="D70" s="25" t="s">
        <v>3823</v>
      </c>
      <c r="E70" s="43">
        <v>44927</v>
      </c>
      <c r="F70" s="43">
        <v>44942</v>
      </c>
      <c r="G70" s="43">
        <v>44942</v>
      </c>
      <c r="H70" s="25" t="s">
        <v>61</v>
      </c>
      <c r="I70" s="25" t="s">
        <v>288</v>
      </c>
      <c r="J70" s="25" t="s">
        <v>448</v>
      </c>
      <c r="K70" s="25" t="s">
        <v>4183</v>
      </c>
      <c r="L70" s="25" t="s">
        <v>223</v>
      </c>
      <c r="M70" s="25" t="s">
        <v>3977</v>
      </c>
      <c r="N70" s="25" t="s">
        <v>220</v>
      </c>
      <c r="O70" s="178">
        <v>6</v>
      </c>
      <c r="P70" s="178">
        <v>6</v>
      </c>
      <c r="Q70" s="10">
        <v>3195</v>
      </c>
      <c r="R70" s="10" t="s">
        <v>85</v>
      </c>
      <c r="S70" s="10" t="s">
        <v>43</v>
      </c>
      <c r="T70" s="26">
        <f t="shared" si="7"/>
        <v>44939</v>
      </c>
      <c r="U70" s="10"/>
      <c r="V70" s="74" t="str" cm="1">
        <f t="array" ref="V70:AB70">_xlfn._xlws.FILTER(_xlfn._xlws.FILTER('Capacity Scheduling '!$A$41:$FO$56,'Capacity Scheduling '!$A$41:$A$56='PM PDM'!Q70),'Capacity Scheduling '!$A$40:$FO$40='PM PDM'!A70)</f>
        <v>C</v>
      </c>
      <c r="W70" s="10" t="str">
        <v>C</v>
      </c>
      <c r="X70" t="str">
        <v>A</v>
      </c>
      <c r="Y70" t="str">
        <v>A</v>
      </c>
      <c r="Z70" t="str">
        <v>A</v>
      </c>
      <c r="AA70" t="str">
        <v>A</v>
      </c>
      <c r="AB70" t="str">
        <v>OFF</v>
      </c>
    </row>
    <row r="71" spans="1:28" ht="15" hidden="1" customHeight="1" x14ac:dyDescent="0.35">
      <c r="A71" s="10">
        <v>3</v>
      </c>
      <c r="B71" s="25" t="s">
        <v>4708</v>
      </c>
      <c r="C71" s="10">
        <v>7984207</v>
      </c>
      <c r="D71" s="25" t="s">
        <v>3872</v>
      </c>
      <c r="E71" s="43">
        <v>44931</v>
      </c>
      <c r="F71" s="43">
        <v>44946</v>
      </c>
      <c r="G71" s="43">
        <v>44946</v>
      </c>
      <c r="H71" s="25" t="s">
        <v>10</v>
      </c>
      <c r="I71" s="25" t="s">
        <v>288</v>
      </c>
      <c r="J71" s="25" t="s">
        <v>4640</v>
      </c>
      <c r="K71" s="25" t="s">
        <v>4709</v>
      </c>
      <c r="L71" s="25" t="s">
        <v>223</v>
      </c>
      <c r="M71" s="25" t="s">
        <v>3977</v>
      </c>
      <c r="N71" s="25" t="s">
        <v>215</v>
      </c>
      <c r="O71" s="178">
        <v>8</v>
      </c>
      <c r="P71" s="178">
        <v>8</v>
      </c>
      <c r="Q71" s="10">
        <v>2784</v>
      </c>
      <c r="R71" s="10" t="s">
        <v>28</v>
      </c>
      <c r="S71" s="10" t="s">
        <v>49</v>
      </c>
      <c r="T71" s="26">
        <f t="shared" si="7"/>
        <v>44939</v>
      </c>
      <c r="U71" s="10"/>
      <c r="V71" s="74" cm="1">
        <f t="array" ref="V71:AB71">_xlfn._xlws.FILTER(_xlfn._xlws.FILTER('Capacity Scheduling '!$A$41:$FO$56,'Capacity Scheduling '!$A$41:$A$56='PM PDM'!Q71),'Capacity Scheduling '!$A$40:$FO$40='PM PDM'!A71)</f>
        <v>0</v>
      </c>
      <c r="W71" s="10">
        <v>0</v>
      </c>
      <c r="X71">
        <v>0</v>
      </c>
      <c r="Y71">
        <v>0</v>
      </c>
      <c r="Z71">
        <v>0</v>
      </c>
      <c r="AA71">
        <v>0</v>
      </c>
      <c r="AB71">
        <v>0</v>
      </c>
    </row>
    <row r="72" spans="1:28" ht="15" hidden="1" customHeight="1" x14ac:dyDescent="0.35">
      <c r="A72" s="10">
        <v>3</v>
      </c>
      <c r="B72" s="25" t="s">
        <v>4710</v>
      </c>
      <c r="C72" s="10">
        <v>7981733</v>
      </c>
      <c r="D72" s="25" t="s">
        <v>3872</v>
      </c>
      <c r="E72" s="43">
        <v>44927</v>
      </c>
      <c r="F72" s="43">
        <v>44941</v>
      </c>
      <c r="G72" s="43">
        <v>44941</v>
      </c>
      <c r="H72" s="25" t="s">
        <v>92</v>
      </c>
      <c r="I72" s="25" t="s">
        <v>4711</v>
      </c>
      <c r="J72" s="25" t="s">
        <v>854</v>
      </c>
      <c r="K72" s="25" t="s">
        <v>4712</v>
      </c>
      <c r="L72" s="25" t="s">
        <v>223</v>
      </c>
      <c r="M72" s="25" t="s">
        <v>3977</v>
      </c>
      <c r="N72" s="25" t="s">
        <v>220</v>
      </c>
      <c r="O72" s="178">
        <v>1.5</v>
      </c>
      <c r="P72" s="178">
        <v>3</v>
      </c>
      <c r="Q72" s="10">
        <v>2799</v>
      </c>
      <c r="R72" s="10" t="s">
        <v>91</v>
      </c>
      <c r="S72" s="10" t="s">
        <v>55</v>
      </c>
      <c r="T72" s="26">
        <f t="shared" si="7"/>
        <v>44939</v>
      </c>
      <c r="U72" s="10"/>
      <c r="V72" s="74" cm="1">
        <f t="array" ref="V72:AB72">_xlfn._xlws.FILTER(_xlfn._xlws.FILTER('Capacity Scheduling '!$A$41:$FO$56,'Capacity Scheduling '!$A$41:$A$56='PM PDM'!Q72),'Capacity Scheduling '!$A$40:$FO$40='PM PDM'!A72)</f>
        <v>0</v>
      </c>
      <c r="W72" s="10">
        <v>0</v>
      </c>
      <c r="X72">
        <v>0</v>
      </c>
      <c r="Y72">
        <v>0</v>
      </c>
      <c r="Z72">
        <v>0</v>
      </c>
      <c r="AA72">
        <v>0</v>
      </c>
      <c r="AB72">
        <v>0</v>
      </c>
    </row>
    <row r="73" spans="1:28" ht="15" hidden="1" customHeight="1" x14ac:dyDescent="0.35">
      <c r="A73" s="10">
        <v>3</v>
      </c>
      <c r="B73" s="25" t="s">
        <v>4713</v>
      </c>
      <c r="C73" s="10">
        <v>7982773</v>
      </c>
      <c r="D73" s="25" t="s">
        <v>3823</v>
      </c>
      <c r="E73" s="43">
        <v>44929</v>
      </c>
      <c r="F73" s="43">
        <v>44944</v>
      </c>
      <c r="G73" s="43">
        <v>44944</v>
      </c>
      <c r="H73" s="25" t="s">
        <v>10</v>
      </c>
      <c r="I73" s="25" t="s">
        <v>288</v>
      </c>
      <c r="J73" s="25" t="s">
        <v>80</v>
      </c>
      <c r="K73" s="25" t="s">
        <v>4714</v>
      </c>
      <c r="L73" s="25" t="s">
        <v>223</v>
      </c>
      <c r="M73" s="25" t="s">
        <v>3977</v>
      </c>
      <c r="N73" s="25" t="s">
        <v>215</v>
      </c>
      <c r="O73" s="178">
        <v>3</v>
      </c>
      <c r="P73" s="178">
        <v>3</v>
      </c>
      <c r="Q73" s="10">
        <v>3070</v>
      </c>
      <c r="R73" s="10" t="s">
        <v>40</v>
      </c>
      <c r="S73" s="10" t="s">
        <v>81</v>
      </c>
      <c r="T73" s="26">
        <f t="shared" si="7"/>
        <v>44939</v>
      </c>
      <c r="U73" s="10"/>
      <c r="V73" s="74" cm="1">
        <f t="array" ref="V73:AB73">_xlfn._xlws.FILTER(_xlfn._xlws.FILTER('Capacity Scheduling '!$A$41:$FO$56,'Capacity Scheduling '!$A$41:$A$56='PM PDM'!Q73),'Capacity Scheduling '!$A$40:$FO$40='PM PDM'!A73)</f>
        <v>0</v>
      </c>
      <c r="W73" s="10">
        <v>0</v>
      </c>
      <c r="X73">
        <v>0</v>
      </c>
      <c r="Y73">
        <v>0</v>
      </c>
      <c r="Z73">
        <v>0</v>
      </c>
      <c r="AA73">
        <v>0</v>
      </c>
      <c r="AB73">
        <v>0</v>
      </c>
    </row>
    <row r="74" spans="1:28" ht="15" hidden="1" customHeight="1" x14ac:dyDescent="0.35">
      <c r="A74" s="10">
        <v>3</v>
      </c>
      <c r="B74" s="25" t="s">
        <v>4715</v>
      </c>
      <c r="C74" s="10">
        <v>7982993</v>
      </c>
      <c r="D74" s="25" t="s">
        <v>3872</v>
      </c>
      <c r="E74" s="43">
        <v>44930</v>
      </c>
      <c r="F74" s="43">
        <v>44945</v>
      </c>
      <c r="G74" s="43">
        <v>44945</v>
      </c>
      <c r="H74" s="25" t="s">
        <v>10</v>
      </c>
      <c r="I74" s="25" t="s">
        <v>288</v>
      </c>
      <c r="J74" s="25" t="s">
        <v>80</v>
      </c>
      <c r="K74" s="25" t="s">
        <v>4716</v>
      </c>
      <c r="L74" s="25" t="s">
        <v>223</v>
      </c>
      <c r="M74" s="25" t="s">
        <v>3977</v>
      </c>
      <c r="N74" s="25" t="s">
        <v>220</v>
      </c>
      <c r="O74" s="178">
        <v>8</v>
      </c>
      <c r="P74" s="178">
        <v>8</v>
      </c>
      <c r="Q74" s="10">
        <v>3070</v>
      </c>
      <c r="R74" s="10" t="s">
        <v>40</v>
      </c>
      <c r="S74" s="10" t="s">
        <v>81</v>
      </c>
      <c r="T74" s="26">
        <f t="shared" si="7"/>
        <v>44939</v>
      </c>
      <c r="U74" s="10"/>
      <c r="V74" s="74" cm="1">
        <f t="array" ref="V74:AB74">_xlfn._xlws.FILTER(_xlfn._xlws.FILTER('Capacity Scheduling '!$A$41:$FO$56,'Capacity Scheduling '!$A$41:$A$56='PM PDM'!Q74),'Capacity Scheduling '!$A$40:$FO$40='PM PDM'!A74)</f>
        <v>0</v>
      </c>
      <c r="W74" s="10">
        <v>0</v>
      </c>
      <c r="X74">
        <v>0</v>
      </c>
      <c r="Y74">
        <v>0</v>
      </c>
      <c r="Z74">
        <v>0</v>
      </c>
      <c r="AA74">
        <v>0</v>
      </c>
      <c r="AB74">
        <v>0</v>
      </c>
    </row>
    <row r="75" spans="1:28" ht="15" hidden="1" customHeight="1" x14ac:dyDescent="0.35">
      <c r="A75" s="10">
        <v>3</v>
      </c>
      <c r="B75" s="25" t="s">
        <v>4717</v>
      </c>
      <c r="C75" s="10">
        <v>7984212</v>
      </c>
      <c r="D75" s="25" t="s">
        <v>3823</v>
      </c>
      <c r="E75" s="43">
        <v>44931</v>
      </c>
      <c r="F75" s="43">
        <v>44946</v>
      </c>
      <c r="G75" s="43">
        <v>44946</v>
      </c>
      <c r="H75" s="25" t="s">
        <v>10</v>
      </c>
      <c r="I75" s="25" t="s">
        <v>288</v>
      </c>
      <c r="J75" s="25" t="s">
        <v>80</v>
      </c>
      <c r="K75" s="25" t="s">
        <v>4718</v>
      </c>
      <c r="L75" s="25" t="s">
        <v>223</v>
      </c>
      <c r="M75" s="25" t="s">
        <v>3977</v>
      </c>
      <c r="N75" s="25" t="s">
        <v>220</v>
      </c>
      <c r="O75" s="178">
        <v>6</v>
      </c>
      <c r="P75" s="178">
        <v>6</v>
      </c>
      <c r="Q75" s="10">
        <v>3070</v>
      </c>
      <c r="R75" s="10" t="s">
        <v>40</v>
      </c>
      <c r="S75" s="10" t="s">
        <v>81</v>
      </c>
      <c r="T75" s="26">
        <f t="shared" si="7"/>
        <v>44939</v>
      </c>
      <c r="U75" s="10"/>
      <c r="V75" s="74" cm="1">
        <f t="array" ref="V75:AB75">_xlfn._xlws.FILTER(_xlfn._xlws.FILTER('Capacity Scheduling '!$A$41:$FO$56,'Capacity Scheduling '!$A$41:$A$56='PM PDM'!Q75),'Capacity Scheduling '!$A$40:$FO$40='PM PDM'!A75)</f>
        <v>0</v>
      </c>
      <c r="W75" s="10">
        <v>0</v>
      </c>
      <c r="X75">
        <v>0</v>
      </c>
      <c r="Y75">
        <v>0</v>
      </c>
      <c r="Z75">
        <v>0</v>
      </c>
      <c r="AA75">
        <v>0</v>
      </c>
      <c r="AB75">
        <v>0</v>
      </c>
    </row>
    <row r="76" spans="1:28" ht="15" hidden="1" customHeight="1" x14ac:dyDescent="0.35">
      <c r="A76" s="10">
        <v>3</v>
      </c>
      <c r="B76" s="25" t="s">
        <v>4719</v>
      </c>
      <c r="C76" s="10">
        <v>7982145</v>
      </c>
      <c r="D76" s="25" t="s">
        <v>3823</v>
      </c>
      <c r="E76" s="43">
        <v>44928</v>
      </c>
      <c r="F76" s="43">
        <v>44943</v>
      </c>
      <c r="G76" s="43">
        <v>44943</v>
      </c>
      <c r="H76" s="25" t="s">
        <v>61</v>
      </c>
      <c r="I76" s="25" t="s">
        <v>288</v>
      </c>
      <c r="J76" s="25" t="s">
        <v>4720</v>
      </c>
      <c r="K76" s="25" t="s">
        <v>4721</v>
      </c>
      <c r="L76" s="25" t="s">
        <v>223</v>
      </c>
      <c r="M76" s="25" t="s">
        <v>3977</v>
      </c>
      <c r="N76" s="25" t="s">
        <v>215</v>
      </c>
      <c r="O76" s="178">
        <v>6</v>
      </c>
      <c r="P76" s="178">
        <v>6</v>
      </c>
      <c r="Q76" s="10">
        <v>2790</v>
      </c>
      <c r="R76" s="10" t="s">
        <v>60</v>
      </c>
      <c r="S76" s="10" t="s">
        <v>81</v>
      </c>
      <c r="T76" s="26">
        <f t="shared" si="7"/>
        <v>44939</v>
      </c>
      <c r="U76" s="10"/>
      <c r="V76" s="74" t="str" cm="1">
        <f t="array" ref="V76:AB76">_xlfn._xlws.FILTER(_xlfn._xlws.FILTER('Capacity Scheduling '!$A$41:$FO$56,'Capacity Scheduling '!$A$41:$A$56='PM PDM'!Q76),'Capacity Scheduling '!$A$40:$FO$40='PM PDM'!A76)</f>
        <v>B</v>
      </c>
      <c r="W76" s="10" t="str">
        <v>OFF</v>
      </c>
      <c r="X76" t="str">
        <v>C</v>
      </c>
      <c r="Y76" t="str">
        <v>C</v>
      </c>
      <c r="Z76" t="str">
        <v>C</v>
      </c>
      <c r="AA76" t="str">
        <v>C</v>
      </c>
      <c r="AB76" t="str">
        <v>C</v>
      </c>
    </row>
    <row r="77" spans="1:28" ht="15" hidden="1" customHeight="1" x14ac:dyDescent="0.35">
      <c r="A77" s="10">
        <v>3</v>
      </c>
      <c r="B77" s="25" t="s">
        <v>4722</v>
      </c>
      <c r="C77" s="10">
        <v>7985029</v>
      </c>
      <c r="D77" s="25" t="s">
        <v>3823</v>
      </c>
      <c r="E77" s="43">
        <v>44933</v>
      </c>
      <c r="F77" s="43">
        <v>44941</v>
      </c>
      <c r="G77" s="43">
        <v>44941</v>
      </c>
      <c r="H77" s="25" t="s">
        <v>10</v>
      </c>
      <c r="I77" s="25" t="s">
        <v>4723</v>
      </c>
      <c r="J77" s="25" t="s">
        <v>529</v>
      </c>
      <c r="K77" s="25" t="s">
        <v>3829</v>
      </c>
      <c r="L77" s="25" t="s">
        <v>223</v>
      </c>
      <c r="M77" s="25" t="s">
        <v>3977</v>
      </c>
      <c r="N77" s="25" t="s">
        <v>220</v>
      </c>
      <c r="O77" s="178">
        <v>4</v>
      </c>
      <c r="P77" s="178">
        <v>4</v>
      </c>
      <c r="Q77" s="10">
        <v>3070</v>
      </c>
      <c r="R77" s="10" t="s">
        <v>40</v>
      </c>
      <c r="S77" s="10" t="s">
        <v>81</v>
      </c>
      <c r="T77" s="26">
        <f t="shared" si="7"/>
        <v>44939</v>
      </c>
      <c r="U77" s="10"/>
      <c r="V77" s="74" cm="1">
        <f t="array" ref="V77:AB77">_xlfn._xlws.FILTER(_xlfn._xlws.FILTER('Capacity Scheduling '!$A$41:$FO$56,'Capacity Scheduling '!$A$41:$A$56='PM PDM'!Q77),'Capacity Scheduling '!$A$40:$FO$40='PM PDM'!A77)</f>
        <v>0</v>
      </c>
      <c r="W77" s="10">
        <v>0</v>
      </c>
      <c r="X77">
        <v>0</v>
      </c>
      <c r="Y77">
        <v>0</v>
      </c>
      <c r="Z77">
        <v>0</v>
      </c>
      <c r="AA77">
        <v>0</v>
      </c>
      <c r="AB77">
        <v>0</v>
      </c>
    </row>
    <row r="78" spans="1:28" ht="15" hidden="1" customHeight="1" x14ac:dyDescent="0.35">
      <c r="A78" s="10">
        <v>3</v>
      </c>
      <c r="B78" s="25" t="s">
        <v>4724</v>
      </c>
      <c r="C78" s="10">
        <v>7987272</v>
      </c>
      <c r="D78" s="25" t="s">
        <v>3823</v>
      </c>
      <c r="E78" s="43">
        <v>44937</v>
      </c>
      <c r="F78" s="43">
        <v>44945</v>
      </c>
      <c r="G78" s="43">
        <v>44945</v>
      </c>
      <c r="H78" s="25" t="s">
        <v>10</v>
      </c>
      <c r="I78" s="25" t="s">
        <v>4725</v>
      </c>
      <c r="J78" s="25" t="s">
        <v>927</v>
      </c>
      <c r="K78" s="25" t="s">
        <v>4726</v>
      </c>
      <c r="L78" s="25" t="s">
        <v>223</v>
      </c>
      <c r="M78" s="25" t="s">
        <v>3977</v>
      </c>
      <c r="N78" s="25" t="s">
        <v>220</v>
      </c>
      <c r="O78" s="178">
        <v>4</v>
      </c>
      <c r="P78" s="178">
        <v>4</v>
      </c>
      <c r="Q78" s="10">
        <v>3070</v>
      </c>
      <c r="R78" s="10" t="s">
        <v>40</v>
      </c>
      <c r="S78" s="10" t="s">
        <v>81</v>
      </c>
      <c r="T78" s="26">
        <f t="shared" si="7"/>
        <v>44939</v>
      </c>
      <c r="U78" s="10"/>
      <c r="V78" s="74" cm="1">
        <f t="array" ref="V78:AB78">_xlfn._xlws.FILTER(_xlfn._xlws.FILTER('Capacity Scheduling '!$A$41:$FO$56,'Capacity Scheduling '!$A$41:$A$56='PM PDM'!Q78),'Capacity Scheduling '!$A$40:$FO$40='PM PDM'!A78)</f>
        <v>0</v>
      </c>
      <c r="W78" s="10">
        <v>0</v>
      </c>
      <c r="X78">
        <v>0</v>
      </c>
      <c r="Y78">
        <v>0</v>
      </c>
      <c r="Z78">
        <v>0</v>
      </c>
      <c r="AA78">
        <v>0</v>
      </c>
      <c r="AB78">
        <v>0</v>
      </c>
    </row>
    <row r="79" spans="1:28" ht="15" hidden="1" customHeight="1" x14ac:dyDescent="0.35">
      <c r="A79" s="10">
        <v>3</v>
      </c>
      <c r="B79" s="25" t="s">
        <v>4727</v>
      </c>
      <c r="C79" s="10">
        <v>7986725</v>
      </c>
      <c r="D79" s="25" t="s">
        <v>3823</v>
      </c>
      <c r="E79" s="43">
        <v>44936</v>
      </c>
      <c r="F79" s="43">
        <v>44940</v>
      </c>
      <c r="G79" s="43">
        <v>44940</v>
      </c>
      <c r="H79" s="25" t="s">
        <v>10</v>
      </c>
      <c r="I79" s="25" t="s">
        <v>4728</v>
      </c>
      <c r="J79" s="25" t="s">
        <v>465</v>
      </c>
      <c r="K79" s="25" t="s">
        <v>1398</v>
      </c>
      <c r="L79" s="25" t="s">
        <v>223</v>
      </c>
      <c r="M79" s="25" t="s">
        <v>3977</v>
      </c>
      <c r="N79" s="25" t="s">
        <v>220</v>
      </c>
      <c r="O79" s="178">
        <v>4</v>
      </c>
      <c r="P79" s="178">
        <v>4</v>
      </c>
      <c r="Q79" s="10">
        <v>3070</v>
      </c>
      <c r="R79" s="10" t="s">
        <v>40</v>
      </c>
      <c r="S79" s="10" t="s">
        <v>81</v>
      </c>
      <c r="T79" s="26">
        <f t="shared" si="7"/>
        <v>44939</v>
      </c>
      <c r="U79" s="10"/>
      <c r="V79" s="74" cm="1">
        <f t="array" ref="V79:AB79">_xlfn._xlws.FILTER(_xlfn._xlws.FILTER('Capacity Scheduling '!$A$41:$FO$56,'Capacity Scheduling '!$A$41:$A$56='PM PDM'!Q79),'Capacity Scheduling '!$A$40:$FO$40='PM PDM'!A79)</f>
        <v>0</v>
      </c>
      <c r="W79" s="10">
        <v>0</v>
      </c>
      <c r="X79">
        <v>0</v>
      </c>
      <c r="Y79">
        <v>0</v>
      </c>
      <c r="Z79">
        <v>0</v>
      </c>
      <c r="AA79">
        <v>0</v>
      </c>
      <c r="AB79">
        <v>0</v>
      </c>
    </row>
    <row r="80" spans="1:28" ht="15" hidden="1" customHeight="1" x14ac:dyDescent="0.35">
      <c r="A80" s="10">
        <v>3</v>
      </c>
      <c r="B80" s="25" t="s">
        <v>4729</v>
      </c>
      <c r="C80" s="10">
        <v>7987274</v>
      </c>
      <c r="D80" s="25" t="s">
        <v>3823</v>
      </c>
      <c r="E80" s="43">
        <v>44937</v>
      </c>
      <c r="F80" s="43">
        <v>44945</v>
      </c>
      <c r="G80" s="43">
        <v>44945</v>
      </c>
      <c r="H80" s="25" t="s">
        <v>92</v>
      </c>
      <c r="I80" s="25" t="s">
        <v>4048</v>
      </c>
      <c r="J80" s="25" t="s">
        <v>1288</v>
      </c>
      <c r="K80" s="25" t="s">
        <v>4730</v>
      </c>
      <c r="L80" s="25" t="s">
        <v>223</v>
      </c>
      <c r="M80" s="25" t="s">
        <v>3977</v>
      </c>
      <c r="N80" s="25" t="s">
        <v>220</v>
      </c>
      <c r="O80" s="178">
        <v>1.5</v>
      </c>
      <c r="P80" s="178">
        <v>3</v>
      </c>
      <c r="Q80" s="10">
        <v>3346</v>
      </c>
      <c r="R80" s="10" t="s">
        <v>110</v>
      </c>
      <c r="S80" s="10" t="s">
        <v>81</v>
      </c>
      <c r="T80" s="26">
        <f t="shared" si="7"/>
        <v>44939</v>
      </c>
      <c r="U80" s="10"/>
      <c r="V80" s="74" cm="1">
        <f t="array" ref="V80:AB80">_xlfn._xlws.FILTER(_xlfn._xlws.FILTER('Capacity Scheduling '!$A$41:$FO$56,'Capacity Scheduling '!$A$41:$A$56='PM PDM'!Q80),'Capacity Scheduling '!$A$40:$FO$40='PM PDM'!A80)</f>
        <v>0</v>
      </c>
      <c r="W80" s="10">
        <v>0</v>
      </c>
      <c r="X80">
        <v>0</v>
      </c>
      <c r="Y80">
        <v>0</v>
      </c>
      <c r="Z80">
        <v>0</v>
      </c>
      <c r="AA80">
        <v>0</v>
      </c>
      <c r="AB80">
        <v>0</v>
      </c>
    </row>
    <row r="81" spans="1:28" ht="15" hidden="1" customHeight="1" x14ac:dyDescent="0.35">
      <c r="A81" s="10">
        <v>3</v>
      </c>
      <c r="B81" s="25" t="s">
        <v>4731</v>
      </c>
      <c r="C81" s="10">
        <v>7984830</v>
      </c>
      <c r="D81" s="25" t="s">
        <v>3872</v>
      </c>
      <c r="E81" s="43">
        <v>44932</v>
      </c>
      <c r="F81" s="43">
        <v>44946</v>
      </c>
      <c r="G81" s="43">
        <v>44946</v>
      </c>
      <c r="H81" s="25" t="s">
        <v>92</v>
      </c>
      <c r="I81" s="25" t="s">
        <v>4732</v>
      </c>
      <c r="J81" s="25" t="s">
        <v>1263</v>
      </c>
      <c r="K81" s="25" t="s">
        <v>4733</v>
      </c>
      <c r="L81" s="25" t="s">
        <v>288</v>
      </c>
      <c r="M81" s="25" t="s">
        <v>3977</v>
      </c>
      <c r="N81" s="25" t="s">
        <v>220</v>
      </c>
      <c r="O81" s="178">
        <v>1.5</v>
      </c>
      <c r="P81" s="178">
        <v>3</v>
      </c>
      <c r="Q81" s="10">
        <v>3346</v>
      </c>
      <c r="R81" s="10" t="s">
        <v>110</v>
      </c>
      <c r="S81" s="10" t="s">
        <v>81</v>
      </c>
      <c r="T81" s="26">
        <f t="shared" si="7"/>
        <v>44939</v>
      </c>
      <c r="U81" s="10"/>
      <c r="V81" s="74" cm="1">
        <f t="array" ref="V81:AB81">_xlfn._xlws.FILTER(_xlfn._xlws.FILTER('Capacity Scheduling '!$A$41:$FO$56,'Capacity Scheduling '!$A$41:$A$56='PM PDM'!Q81),'Capacity Scheduling '!$A$40:$FO$40='PM PDM'!A81)</f>
        <v>0</v>
      </c>
      <c r="W81" s="10">
        <v>0</v>
      </c>
      <c r="X81">
        <v>0</v>
      </c>
      <c r="Y81">
        <v>0</v>
      </c>
      <c r="Z81">
        <v>0</v>
      </c>
      <c r="AA81">
        <v>0</v>
      </c>
      <c r="AB81">
        <v>0</v>
      </c>
    </row>
    <row r="82" spans="1:28" ht="15" hidden="1" customHeight="1" x14ac:dyDescent="0.35">
      <c r="A82" s="10">
        <v>3</v>
      </c>
      <c r="B82" s="25" t="s">
        <v>4734</v>
      </c>
      <c r="C82" s="10">
        <v>7981730</v>
      </c>
      <c r="D82" s="25" t="s">
        <v>3823</v>
      </c>
      <c r="E82" s="43">
        <v>44927</v>
      </c>
      <c r="F82" s="43">
        <v>44942</v>
      </c>
      <c r="G82" s="43">
        <v>44942</v>
      </c>
      <c r="H82" s="25" t="s">
        <v>92</v>
      </c>
      <c r="I82" s="25" t="s">
        <v>288</v>
      </c>
      <c r="J82" s="25" t="s">
        <v>723</v>
      </c>
      <c r="K82" s="25" t="s">
        <v>4198</v>
      </c>
      <c r="L82" s="25" t="s">
        <v>223</v>
      </c>
      <c r="M82" s="25" t="s">
        <v>3977</v>
      </c>
      <c r="N82" s="25" t="s">
        <v>215</v>
      </c>
      <c r="O82" s="178">
        <v>6</v>
      </c>
      <c r="P82" s="178">
        <v>6</v>
      </c>
      <c r="Q82" s="10">
        <v>3346</v>
      </c>
      <c r="R82" s="10" t="s">
        <v>110</v>
      </c>
      <c r="S82" s="10" t="s">
        <v>81</v>
      </c>
      <c r="T82" s="26">
        <f t="shared" si="7"/>
        <v>44939</v>
      </c>
      <c r="U82" s="10"/>
      <c r="V82" s="74" cm="1">
        <f t="array" ref="V82:AB82">_xlfn._xlws.FILTER(_xlfn._xlws.FILTER('Capacity Scheduling '!$A$41:$FO$56,'Capacity Scheduling '!$A$41:$A$56='PM PDM'!Q82),'Capacity Scheduling '!$A$40:$FO$40='PM PDM'!A82)</f>
        <v>0</v>
      </c>
      <c r="W82" s="10">
        <v>0</v>
      </c>
      <c r="X82">
        <v>0</v>
      </c>
      <c r="Y82">
        <v>0</v>
      </c>
      <c r="Z82">
        <v>0</v>
      </c>
      <c r="AA82">
        <v>0</v>
      </c>
      <c r="AB82">
        <v>0</v>
      </c>
    </row>
    <row r="83" spans="1:28" ht="15" hidden="1" customHeight="1" x14ac:dyDescent="0.35">
      <c r="A83" s="10">
        <v>3</v>
      </c>
      <c r="B83" s="25" t="s">
        <v>4735</v>
      </c>
      <c r="C83" s="10">
        <v>7987496</v>
      </c>
      <c r="D83" s="25" t="s">
        <v>3823</v>
      </c>
      <c r="E83" s="43">
        <v>44938</v>
      </c>
      <c r="F83" s="43">
        <v>44945</v>
      </c>
      <c r="G83" s="43">
        <v>44945</v>
      </c>
      <c r="H83" s="25" t="s">
        <v>61</v>
      </c>
      <c r="I83" s="25" t="s">
        <v>288</v>
      </c>
      <c r="J83" s="25" t="s">
        <v>907</v>
      </c>
      <c r="K83" s="25" t="s">
        <v>3127</v>
      </c>
      <c r="L83" s="25" t="s">
        <v>223</v>
      </c>
      <c r="M83" s="25" t="s">
        <v>3977</v>
      </c>
      <c r="N83" s="25" t="s">
        <v>220</v>
      </c>
      <c r="O83" s="178">
        <v>4</v>
      </c>
      <c r="P83" s="178">
        <v>4</v>
      </c>
      <c r="Q83" s="10">
        <v>2790</v>
      </c>
      <c r="R83" s="10" t="s">
        <v>60</v>
      </c>
      <c r="S83" s="10" t="s">
        <v>81</v>
      </c>
      <c r="T83" s="26">
        <f t="shared" si="7"/>
        <v>44939</v>
      </c>
      <c r="U83" s="10"/>
      <c r="V83" s="74" t="str" cm="1">
        <f t="array" ref="V83:AB83">_xlfn._xlws.FILTER(_xlfn._xlws.FILTER('Capacity Scheduling '!$A$41:$FO$56,'Capacity Scheduling '!$A$41:$A$56='PM PDM'!Q83),'Capacity Scheduling '!$A$40:$FO$40='PM PDM'!A83)</f>
        <v>B</v>
      </c>
      <c r="W83" s="10" t="str">
        <v>OFF</v>
      </c>
      <c r="X83" t="str">
        <v>C</v>
      </c>
      <c r="Y83" t="str">
        <v>C</v>
      </c>
      <c r="Z83" t="str">
        <v>C</v>
      </c>
      <c r="AA83" t="str">
        <v>C</v>
      </c>
      <c r="AB83" t="str">
        <v>C</v>
      </c>
    </row>
    <row r="84" spans="1:28" ht="15" hidden="1" customHeight="1" x14ac:dyDescent="0.35">
      <c r="A84" s="10">
        <v>3</v>
      </c>
      <c r="B84" s="25" t="s">
        <v>4736</v>
      </c>
      <c r="C84" s="10">
        <v>7983385</v>
      </c>
      <c r="D84" s="25" t="s">
        <v>3872</v>
      </c>
      <c r="E84" s="43">
        <v>44930</v>
      </c>
      <c r="F84" s="43">
        <v>44944</v>
      </c>
      <c r="G84" s="43">
        <v>44944</v>
      </c>
      <c r="H84" s="25" t="s">
        <v>92</v>
      </c>
      <c r="I84" s="25" t="s">
        <v>4737</v>
      </c>
      <c r="J84" s="25" t="s">
        <v>478</v>
      </c>
      <c r="K84" s="25" t="s">
        <v>4738</v>
      </c>
      <c r="L84" s="25" t="s">
        <v>223</v>
      </c>
      <c r="M84" s="25" t="s">
        <v>3977</v>
      </c>
      <c r="N84" s="25" t="s">
        <v>215</v>
      </c>
      <c r="O84" s="178">
        <v>1.5</v>
      </c>
      <c r="P84" s="178">
        <v>3</v>
      </c>
      <c r="Q84" s="10">
        <v>3346</v>
      </c>
      <c r="R84" s="10" t="s">
        <v>110</v>
      </c>
      <c r="S84" s="10" t="s">
        <v>81</v>
      </c>
      <c r="T84" s="26">
        <f t="shared" si="7"/>
        <v>44939</v>
      </c>
      <c r="U84" s="10"/>
      <c r="V84" s="74" cm="1">
        <f t="array" ref="V84:AB84">_xlfn._xlws.FILTER(_xlfn._xlws.FILTER('Capacity Scheduling '!$A$41:$FO$56,'Capacity Scheduling '!$A$41:$A$56='PM PDM'!Q84),'Capacity Scheduling '!$A$40:$FO$40='PM PDM'!A84)</f>
        <v>0</v>
      </c>
      <c r="W84" s="10">
        <v>0</v>
      </c>
      <c r="X84">
        <v>0</v>
      </c>
      <c r="Y84">
        <v>0</v>
      </c>
      <c r="Z84">
        <v>0</v>
      </c>
      <c r="AA84">
        <v>0</v>
      </c>
      <c r="AB84">
        <v>0</v>
      </c>
    </row>
    <row r="85" spans="1:28" ht="15" hidden="1" customHeight="1" x14ac:dyDescent="0.35">
      <c r="A85" s="10">
        <v>3</v>
      </c>
      <c r="B85" s="25" t="s">
        <v>4739</v>
      </c>
      <c r="C85" s="10">
        <v>7984280</v>
      </c>
      <c r="D85" s="25" t="s">
        <v>3872</v>
      </c>
      <c r="E85" s="43">
        <v>44931</v>
      </c>
      <c r="F85" s="43">
        <v>44945</v>
      </c>
      <c r="G85" s="43">
        <v>44945</v>
      </c>
      <c r="H85" s="25" t="s">
        <v>92</v>
      </c>
      <c r="I85" s="25" t="s">
        <v>4740</v>
      </c>
      <c r="J85" s="25" t="s">
        <v>441</v>
      </c>
      <c r="K85" s="25" t="s">
        <v>4741</v>
      </c>
      <c r="L85" s="25" t="s">
        <v>223</v>
      </c>
      <c r="M85" s="25" t="s">
        <v>3977</v>
      </c>
      <c r="N85" s="25" t="s">
        <v>215</v>
      </c>
      <c r="O85" s="178">
        <v>1.5</v>
      </c>
      <c r="P85" s="178">
        <v>3</v>
      </c>
      <c r="Q85" s="10">
        <v>3346</v>
      </c>
      <c r="R85" s="10" t="s">
        <v>110</v>
      </c>
      <c r="S85" s="10" t="s">
        <v>81</v>
      </c>
      <c r="T85" s="26">
        <f t="shared" si="7"/>
        <v>44939</v>
      </c>
      <c r="U85" s="10"/>
      <c r="V85" s="74" cm="1">
        <f t="array" ref="V85:AB85">_xlfn._xlws.FILTER(_xlfn._xlws.FILTER('Capacity Scheduling '!$A$41:$FO$56,'Capacity Scheduling '!$A$41:$A$56='PM PDM'!Q85),'Capacity Scheduling '!$A$40:$FO$40='PM PDM'!A85)</f>
        <v>0</v>
      </c>
      <c r="W85" s="10">
        <v>0</v>
      </c>
      <c r="X85">
        <v>0</v>
      </c>
      <c r="Y85">
        <v>0</v>
      </c>
      <c r="Z85">
        <v>0</v>
      </c>
      <c r="AA85">
        <v>0</v>
      </c>
      <c r="AB85">
        <v>0</v>
      </c>
    </row>
    <row r="86" spans="1:28" ht="15" hidden="1" customHeight="1" x14ac:dyDescent="0.35">
      <c r="A86" s="10">
        <v>3</v>
      </c>
      <c r="B86" s="25" t="s">
        <v>4742</v>
      </c>
      <c r="C86" s="10">
        <v>7982155</v>
      </c>
      <c r="D86" s="25" t="s">
        <v>3872</v>
      </c>
      <c r="E86" s="43">
        <v>44928</v>
      </c>
      <c r="F86" s="43">
        <v>44942</v>
      </c>
      <c r="G86" s="43">
        <v>44942</v>
      </c>
      <c r="H86" s="25" t="s">
        <v>92</v>
      </c>
      <c r="I86" s="25" t="s">
        <v>4743</v>
      </c>
      <c r="J86" s="25" t="s">
        <v>418</v>
      </c>
      <c r="K86" s="25" t="s">
        <v>4744</v>
      </c>
      <c r="L86" s="25" t="s">
        <v>223</v>
      </c>
      <c r="M86" s="25" t="s">
        <v>3977</v>
      </c>
      <c r="N86" s="25" t="s">
        <v>215</v>
      </c>
      <c r="O86" s="178">
        <v>1.5</v>
      </c>
      <c r="P86" s="178">
        <v>3</v>
      </c>
      <c r="Q86" s="10">
        <v>3346</v>
      </c>
      <c r="R86" s="10" t="s">
        <v>110</v>
      </c>
      <c r="S86" s="10" t="s">
        <v>81</v>
      </c>
      <c r="T86" s="26">
        <f t="shared" ref="T86:T149" si="8">$AF$21+((A86-1)*7+U86)-$AH$21</f>
        <v>44939</v>
      </c>
      <c r="U86" s="10"/>
      <c r="V86" s="74" cm="1">
        <f t="array" ref="V86:AB86">_xlfn._xlws.FILTER(_xlfn._xlws.FILTER('Capacity Scheduling '!$A$41:$FO$56,'Capacity Scheduling '!$A$41:$A$56='PM PDM'!Q86),'Capacity Scheduling '!$A$40:$FO$40='PM PDM'!A86)</f>
        <v>0</v>
      </c>
      <c r="W86" s="10">
        <v>0</v>
      </c>
      <c r="X86">
        <v>0</v>
      </c>
      <c r="Y86">
        <v>0</v>
      </c>
      <c r="Z86">
        <v>0</v>
      </c>
      <c r="AA86">
        <v>0</v>
      </c>
      <c r="AB86">
        <v>0</v>
      </c>
    </row>
    <row r="87" spans="1:28" s="99" customFormat="1" ht="15" hidden="1" customHeight="1" x14ac:dyDescent="0.35">
      <c r="A87" s="10">
        <v>3</v>
      </c>
      <c r="B87" s="25" t="s">
        <v>4745</v>
      </c>
      <c r="C87" s="179">
        <v>7982780</v>
      </c>
      <c r="D87" s="285" t="s">
        <v>3872</v>
      </c>
      <c r="E87" s="286">
        <v>44929</v>
      </c>
      <c r="F87" s="286">
        <v>44943</v>
      </c>
      <c r="G87" s="286">
        <v>44943</v>
      </c>
      <c r="H87" s="285" t="s">
        <v>92</v>
      </c>
      <c r="I87" s="285" t="s">
        <v>4746</v>
      </c>
      <c r="J87" s="285" t="s">
        <v>421</v>
      </c>
      <c r="K87" s="285" t="s">
        <v>4747</v>
      </c>
      <c r="L87" s="285" t="s">
        <v>223</v>
      </c>
      <c r="M87" s="285" t="s">
        <v>3977</v>
      </c>
      <c r="N87" s="285" t="s">
        <v>215</v>
      </c>
      <c r="O87" s="287">
        <v>1.5</v>
      </c>
      <c r="P87" s="287">
        <v>3</v>
      </c>
      <c r="Q87" s="179">
        <v>3346</v>
      </c>
      <c r="R87" s="179" t="s">
        <v>110</v>
      </c>
      <c r="S87" s="179" t="s">
        <v>81</v>
      </c>
      <c r="T87" s="26">
        <f t="shared" si="8"/>
        <v>44939</v>
      </c>
      <c r="U87" s="179"/>
      <c r="V87" s="74" cm="1">
        <f t="array" ref="V87:AB87">_xlfn._xlws.FILTER(_xlfn._xlws.FILTER('Capacity Scheduling '!$A$41:$FO$56,'Capacity Scheduling '!$A$41:$A$56='PM PDM'!Q87),'Capacity Scheduling '!$A$40:$FO$40='PM PDM'!A87)</f>
        <v>0</v>
      </c>
      <c r="W87" s="10">
        <v>0</v>
      </c>
      <c r="X87" s="99">
        <v>0</v>
      </c>
      <c r="Y87" s="99">
        <v>0</v>
      </c>
      <c r="Z87" s="99">
        <v>0</v>
      </c>
      <c r="AA87" s="99">
        <v>0</v>
      </c>
      <c r="AB87" s="99">
        <v>0</v>
      </c>
    </row>
    <row r="88" spans="1:28" ht="15" hidden="1" customHeight="1" x14ac:dyDescent="0.35">
      <c r="A88" s="10">
        <v>3</v>
      </c>
      <c r="B88" s="25" t="s">
        <v>4748</v>
      </c>
      <c r="C88" s="10">
        <v>7984219</v>
      </c>
      <c r="D88" s="25" t="s">
        <v>3823</v>
      </c>
      <c r="E88" s="43">
        <v>44931</v>
      </c>
      <c r="F88" s="43">
        <v>44946</v>
      </c>
      <c r="G88" s="43">
        <v>44946</v>
      </c>
      <c r="H88" s="25" t="s">
        <v>92</v>
      </c>
      <c r="I88" s="25" t="s">
        <v>4749</v>
      </c>
      <c r="J88" s="25" t="s">
        <v>188</v>
      </c>
      <c r="K88" s="25" t="s">
        <v>4750</v>
      </c>
      <c r="L88" s="25" t="s">
        <v>223</v>
      </c>
      <c r="M88" s="25" t="s">
        <v>3977</v>
      </c>
      <c r="N88" s="25" t="s">
        <v>220</v>
      </c>
      <c r="O88" s="178">
        <v>6.5</v>
      </c>
      <c r="P88" s="178">
        <v>6.5</v>
      </c>
      <c r="Q88" s="10">
        <v>3346</v>
      </c>
      <c r="R88" s="10" t="s">
        <v>110</v>
      </c>
      <c r="S88" s="10" t="s">
        <v>81</v>
      </c>
      <c r="T88" s="26">
        <f t="shared" si="8"/>
        <v>44939</v>
      </c>
      <c r="U88" s="10"/>
      <c r="V88" s="74" cm="1">
        <f t="array" ref="V88:AB88">_xlfn._xlws.FILTER(_xlfn._xlws.FILTER('Capacity Scheduling '!$A$41:$FO$56,'Capacity Scheduling '!$A$41:$A$56='PM PDM'!Q88),'Capacity Scheduling '!$A$40:$FO$40='PM PDM'!A88)</f>
        <v>0</v>
      </c>
      <c r="W88" s="10">
        <v>0</v>
      </c>
      <c r="X88">
        <v>0</v>
      </c>
      <c r="Y88">
        <v>0</v>
      </c>
      <c r="Z88">
        <v>0</v>
      </c>
      <c r="AA88">
        <v>0</v>
      </c>
      <c r="AB88">
        <v>0</v>
      </c>
    </row>
    <row r="89" spans="1:28" ht="15" hidden="1" customHeight="1" x14ac:dyDescent="0.35">
      <c r="A89" s="10">
        <v>3</v>
      </c>
      <c r="B89" s="25" t="s">
        <v>4751</v>
      </c>
      <c r="C89" s="10">
        <v>7982765</v>
      </c>
      <c r="D89" s="25" t="s">
        <v>3823</v>
      </c>
      <c r="E89" s="43">
        <v>44929</v>
      </c>
      <c r="F89" s="43">
        <v>44944</v>
      </c>
      <c r="G89" s="43">
        <v>44944</v>
      </c>
      <c r="H89" s="25" t="s">
        <v>61</v>
      </c>
      <c r="I89" s="25" t="s">
        <v>288</v>
      </c>
      <c r="J89" s="25" t="s">
        <v>87</v>
      </c>
      <c r="K89" s="25" t="s">
        <v>4752</v>
      </c>
      <c r="L89" s="25" t="s">
        <v>223</v>
      </c>
      <c r="M89" s="25" t="s">
        <v>3977</v>
      </c>
      <c r="N89" s="25" t="s">
        <v>220</v>
      </c>
      <c r="O89" s="178">
        <v>6</v>
      </c>
      <c r="P89" s="178">
        <v>6</v>
      </c>
      <c r="Q89" s="10">
        <v>2791</v>
      </c>
      <c r="R89" s="10" t="s">
        <v>70</v>
      </c>
      <c r="S89" s="10" t="s">
        <v>88</v>
      </c>
      <c r="T89" s="26">
        <f t="shared" si="8"/>
        <v>44939</v>
      </c>
      <c r="U89" s="10"/>
      <c r="V89" s="74" t="str" cm="1">
        <f t="array" ref="V89:AB89">_xlfn._xlws.FILTER(_xlfn._xlws.FILTER('Capacity Scheduling '!$A$41:$FO$56,'Capacity Scheduling '!$A$41:$A$56='PM PDM'!Q89),'Capacity Scheduling '!$A$40:$FO$40='PM PDM'!A89)</f>
        <v>L</v>
      </c>
      <c r="W89" s="10" t="str">
        <v>L</v>
      </c>
      <c r="X89" t="str">
        <v>OFF</v>
      </c>
      <c r="Y89" t="str">
        <v>L</v>
      </c>
      <c r="Z89" t="str">
        <v>L</v>
      </c>
      <c r="AA89" t="str">
        <v>L</v>
      </c>
      <c r="AB89" t="str">
        <v>A</v>
      </c>
    </row>
    <row r="90" spans="1:28" ht="15" hidden="1" customHeight="1" x14ac:dyDescent="0.35">
      <c r="A90" s="10">
        <v>3</v>
      </c>
      <c r="B90" s="25" t="s">
        <v>4753</v>
      </c>
      <c r="C90" s="10">
        <v>7982771</v>
      </c>
      <c r="D90" s="25" t="s">
        <v>3872</v>
      </c>
      <c r="E90" s="43">
        <v>44929</v>
      </c>
      <c r="F90" s="43">
        <v>44944</v>
      </c>
      <c r="G90" s="43">
        <v>44944</v>
      </c>
      <c r="H90" s="25" t="s">
        <v>10</v>
      </c>
      <c r="I90" s="25" t="s">
        <v>288</v>
      </c>
      <c r="J90" s="25" t="s">
        <v>30</v>
      </c>
      <c r="K90" s="25" t="s">
        <v>4754</v>
      </c>
      <c r="L90" s="25" t="s">
        <v>223</v>
      </c>
      <c r="M90" s="25" t="s">
        <v>3977</v>
      </c>
      <c r="N90" s="25" t="s">
        <v>220</v>
      </c>
      <c r="O90" s="178">
        <v>8</v>
      </c>
      <c r="P90" s="178">
        <v>8</v>
      </c>
      <c r="Q90" s="10">
        <v>2782</v>
      </c>
      <c r="R90" s="10" t="s">
        <v>16</v>
      </c>
      <c r="S90" s="10" t="s">
        <v>31</v>
      </c>
      <c r="T90" s="26">
        <f t="shared" si="8"/>
        <v>44939</v>
      </c>
      <c r="U90" s="10"/>
      <c r="V90" s="74" t="str" cm="1">
        <f t="array" ref="V90:AB90">_xlfn._xlws.FILTER(_xlfn._xlws.FILTER('Capacity Scheduling '!$A$41:$FO$56,'Capacity Scheduling '!$A$41:$A$56='PM PDM'!Q90),'Capacity Scheduling '!$A$40:$FO$40='PM PDM'!A90)</f>
        <v>B</v>
      </c>
      <c r="W90" s="10" t="str">
        <v>B</v>
      </c>
      <c r="X90" t="str">
        <v>B</v>
      </c>
      <c r="Y90" t="str">
        <v>B</v>
      </c>
      <c r="Z90" t="str">
        <v>B</v>
      </c>
      <c r="AA90" t="str">
        <v>W/OFF</v>
      </c>
      <c r="AB90">
        <v>0</v>
      </c>
    </row>
    <row r="91" spans="1:28" ht="15" hidden="1" customHeight="1" x14ac:dyDescent="0.35">
      <c r="A91" s="10">
        <v>3</v>
      </c>
      <c r="B91" s="25" t="s">
        <v>4755</v>
      </c>
      <c r="C91" s="10">
        <v>7984218</v>
      </c>
      <c r="D91" s="25" t="s">
        <v>3823</v>
      </c>
      <c r="E91" s="43">
        <v>44931</v>
      </c>
      <c r="F91" s="43">
        <v>44946</v>
      </c>
      <c r="G91" s="43">
        <v>44946</v>
      </c>
      <c r="H91" s="25" t="s">
        <v>10</v>
      </c>
      <c r="I91" s="25" t="s">
        <v>288</v>
      </c>
      <c r="J91" s="25" t="s">
        <v>30</v>
      </c>
      <c r="K91" s="25" t="s">
        <v>4756</v>
      </c>
      <c r="L91" s="25" t="s">
        <v>223</v>
      </c>
      <c r="M91" s="25" t="s">
        <v>3977</v>
      </c>
      <c r="N91" s="25" t="s">
        <v>220</v>
      </c>
      <c r="O91" s="178">
        <v>0</v>
      </c>
      <c r="P91" s="178">
        <v>3</v>
      </c>
      <c r="Q91" s="10">
        <v>2782</v>
      </c>
      <c r="R91" s="10" t="s">
        <v>16</v>
      </c>
      <c r="S91" s="10" t="s">
        <v>31</v>
      </c>
      <c r="T91" s="26">
        <f t="shared" si="8"/>
        <v>44939</v>
      </c>
      <c r="U91" s="10"/>
      <c r="V91" s="74" t="str" cm="1">
        <f t="array" ref="V91:AB91">_xlfn._xlws.FILTER(_xlfn._xlws.FILTER('Capacity Scheduling '!$A$41:$FO$56,'Capacity Scheduling '!$A$41:$A$56='PM PDM'!Q91),'Capacity Scheduling '!$A$40:$FO$40='PM PDM'!A91)</f>
        <v>B</v>
      </c>
      <c r="W91" s="10" t="str">
        <v>B</v>
      </c>
      <c r="X91" t="str">
        <v>B</v>
      </c>
      <c r="Y91" t="str">
        <v>B</v>
      </c>
      <c r="Z91" t="str">
        <v>B</v>
      </c>
      <c r="AA91" t="str">
        <v>W/OFF</v>
      </c>
      <c r="AB91">
        <v>0</v>
      </c>
    </row>
    <row r="92" spans="1:28" ht="15" hidden="1" customHeight="1" x14ac:dyDescent="0.35">
      <c r="A92" s="10">
        <v>3</v>
      </c>
      <c r="B92" s="25" t="s">
        <v>4757</v>
      </c>
      <c r="C92" s="10">
        <v>7984865</v>
      </c>
      <c r="D92" s="25" t="s">
        <v>3872</v>
      </c>
      <c r="E92" s="43">
        <v>44932</v>
      </c>
      <c r="F92" s="43">
        <v>44941</v>
      </c>
      <c r="G92" s="43">
        <v>44941</v>
      </c>
      <c r="H92" s="25" t="s">
        <v>10</v>
      </c>
      <c r="I92" s="25" t="s">
        <v>4060</v>
      </c>
      <c r="J92" s="25" t="s">
        <v>2496</v>
      </c>
      <c r="K92" s="25" t="s">
        <v>1395</v>
      </c>
      <c r="L92" s="25" t="s">
        <v>223</v>
      </c>
      <c r="M92" s="25" t="s">
        <v>3977</v>
      </c>
      <c r="N92" s="25" t="s">
        <v>220</v>
      </c>
      <c r="O92" s="178">
        <v>2</v>
      </c>
      <c r="P92" s="178">
        <v>2</v>
      </c>
      <c r="Q92" s="10">
        <v>2782</v>
      </c>
      <c r="R92" s="10" t="s">
        <v>16</v>
      </c>
      <c r="S92" s="10" t="s">
        <v>31</v>
      </c>
      <c r="T92" s="26">
        <f t="shared" si="8"/>
        <v>44939</v>
      </c>
      <c r="U92" s="10"/>
      <c r="V92" s="74" t="str" cm="1">
        <f t="array" ref="V92:AB92">_xlfn._xlws.FILTER(_xlfn._xlws.FILTER('Capacity Scheduling '!$A$41:$FO$56,'Capacity Scheduling '!$A$41:$A$56='PM PDM'!Q92),'Capacity Scheduling '!$A$40:$FO$40='PM PDM'!A92)</f>
        <v>B</v>
      </c>
      <c r="W92" s="10" t="str">
        <v>B</v>
      </c>
      <c r="X92" t="str">
        <v>B</v>
      </c>
      <c r="Y92" t="str">
        <v>B</v>
      </c>
      <c r="Z92" t="str">
        <v>B</v>
      </c>
      <c r="AA92" t="str">
        <v>W/OFF</v>
      </c>
      <c r="AB92">
        <v>0</v>
      </c>
    </row>
    <row r="93" spans="1:28" ht="15" hidden="1" customHeight="1" x14ac:dyDescent="0.35">
      <c r="A93" s="10">
        <v>3</v>
      </c>
      <c r="B93" s="25" t="s">
        <v>4758</v>
      </c>
      <c r="C93" s="10">
        <v>7984866</v>
      </c>
      <c r="D93" s="25" t="s">
        <v>3872</v>
      </c>
      <c r="E93" s="43">
        <v>44932</v>
      </c>
      <c r="F93" s="43">
        <v>44941</v>
      </c>
      <c r="G93" s="43">
        <v>44941</v>
      </c>
      <c r="H93" s="25" t="s">
        <v>61</v>
      </c>
      <c r="I93" s="25" t="s">
        <v>4063</v>
      </c>
      <c r="J93" s="25" t="s">
        <v>2496</v>
      </c>
      <c r="K93" s="25" t="s">
        <v>4064</v>
      </c>
      <c r="L93" s="25" t="s">
        <v>223</v>
      </c>
      <c r="M93" s="25" t="s">
        <v>3977</v>
      </c>
      <c r="N93" s="25" t="s">
        <v>220</v>
      </c>
      <c r="O93" s="178">
        <v>6</v>
      </c>
      <c r="P93" s="178">
        <v>6</v>
      </c>
      <c r="Q93" s="10">
        <v>2792</v>
      </c>
      <c r="R93" s="10" t="s">
        <v>78</v>
      </c>
      <c r="S93" s="10" t="s">
        <v>31</v>
      </c>
      <c r="T93" s="26">
        <f t="shared" si="8"/>
        <v>44939</v>
      </c>
      <c r="U93" s="10"/>
      <c r="V93" s="74" t="str" cm="1">
        <f t="array" ref="V93:AB93">_xlfn._xlws.FILTER(_xlfn._xlws.FILTER('Capacity Scheduling '!$A$41:$FO$56,'Capacity Scheduling '!$A$41:$A$56='PM PDM'!Q93),'Capacity Scheduling '!$A$40:$FO$40='PM PDM'!A93)</f>
        <v>OFF</v>
      </c>
      <c r="W93" s="10" t="str">
        <v>B</v>
      </c>
      <c r="X93" t="str">
        <v>B</v>
      </c>
      <c r="Y93" t="str">
        <v>B</v>
      </c>
      <c r="Z93" t="str">
        <v>B</v>
      </c>
      <c r="AA93" t="str">
        <v>B</v>
      </c>
      <c r="AB93" t="str">
        <v>B</v>
      </c>
    </row>
    <row r="94" spans="1:28" ht="15" hidden="1" customHeight="1" x14ac:dyDescent="0.35">
      <c r="A94" s="10">
        <v>3</v>
      </c>
      <c r="B94" s="25" t="s">
        <v>4759</v>
      </c>
      <c r="C94" s="10">
        <v>7984857</v>
      </c>
      <c r="D94" s="25" t="s">
        <v>3872</v>
      </c>
      <c r="E94" s="43">
        <v>44932</v>
      </c>
      <c r="F94" s="43">
        <v>44941</v>
      </c>
      <c r="G94" s="43">
        <v>44941</v>
      </c>
      <c r="H94" s="25" t="s">
        <v>10</v>
      </c>
      <c r="I94" s="25" t="s">
        <v>4067</v>
      </c>
      <c r="J94" s="25" t="s">
        <v>3032</v>
      </c>
      <c r="K94" s="25" t="s">
        <v>1395</v>
      </c>
      <c r="L94" s="25" t="s">
        <v>223</v>
      </c>
      <c r="M94" s="25" t="s">
        <v>3977</v>
      </c>
      <c r="N94" s="25" t="s">
        <v>220</v>
      </c>
      <c r="O94" s="178">
        <v>2</v>
      </c>
      <c r="P94" s="178">
        <v>2</v>
      </c>
      <c r="Q94" s="10">
        <v>2782</v>
      </c>
      <c r="R94" s="10" t="s">
        <v>16</v>
      </c>
      <c r="S94" s="10" t="s">
        <v>31</v>
      </c>
      <c r="T94" s="26">
        <f t="shared" si="8"/>
        <v>44939</v>
      </c>
      <c r="U94" s="10"/>
      <c r="V94" s="74" t="str" cm="1">
        <f t="array" ref="V94:AB94">_xlfn._xlws.FILTER(_xlfn._xlws.FILTER('Capacity Scheduling '!$A$41:$FO$56,'Capacity Scheduling '!$A$41:$A$56='PM PDM'!Q94),'Capacity Scheduling '!$A$40:$FO$40='PM PDM'!A94)</f>
        <v>B</v>
      </c>
      <c r="W94" s="10" t="str">
        <v>B</v>
      </c>
      <c r="X94" t="str">
        <v>B</v>
      </c>
      <c r="Y94" t="str">
        <v>B</v>
      </c>
      <c r="Z94" t="str">
        <v>B</v>
      </c>
      <c r="AA94" t="str">
        <v>W/OFF</v>
      </c>
      <c r="AB94">
        <v>0</v>
      </c>
    </row>
    <row r="95" spans="1:28" ht="15" hidden="1" customHeight="1" x14ac:dyDescent="0.35">
      <c r="A95" s="10">
        <v>3</v>
      </c>
      <c r="B95" s="25" t="s">
        <v>4760</v>
      </c>
      <c r="C95" s="10">
        <v>7984858</v>
      </c>
      <c r="D95" s="25" t="s">
        <v>3872</v>
      </c>
      <c r="E95" s="43">
        <v>44932</v>
      </c>
      <c r="F95" s="43">
        <v>44941</v>
      </c>
      <c r="G95" s="43">
        <v>44941</v>
      </c>
      <c r="H95" s="25" t="s">
        <v>61</v>
      </c>
      <c r="I95" s="25" t="s">
        <v>4070</v>
      </c>
      <c r="J95" s="25" t="s">
        <v>3032</v>
      </c>
      <c r="K95" s="25" t="s">
        <v>4064</v>
      </c>
      <c r="L95" s="25" t="s">
        <v>223</v>
      </c>
      <c r="M95" s="25" t="s">
        <v>3977</v>
      </c>
      <c r="N95" s="25" t="s">
        <v>220</v>
      </c>
      <c r="O95" s="178">
        <v>6</v>
      </c>
      <c r="P95" s="178">
        <v>6</v>
      </c>
      <c r="Q95" s="10">
        <v>2792</v>
      </c>
      <c r="R95" s="10" t="s">
        <v>78</v>
      </c>
      <c r="S95" s="10" t="s">
        <v>31</v>
      </c>
      <c r="T95" s="26">
        <f t="shared" si="8"/>
        <v>44939</v>
      </c>
      <c r="U95" s="10"/>
      <c r="V95" s="74" t="str" cm="1">
        <f t="array" ref="V95:AB95">_xlfn._xlws.FILTER(_xlfn._xlws.FILTER('Capacity Scheduling '!$A$41:$FO$56,'Capacity Scheduling '!$A$41:$A$56='PM PDM'!Q95),'Capacity Scheduling '!$A$40:$FO$40='PM PDM'!A95)</f>
        <v>OFF</v>
      </c>
      <c r="W95" s="10" t="str">
        <v>B</v>
      </c>
      <c r="X95" t="str">
        <v>B</v>
      </c>
      <c r="Y95" t="str">
        <v>B</v>
      </c>
      <c r="Z95" t="str">
        <v>B</v>
      </c>
      <c r="AA95" t="str">
        <v>B</v>
      </c>
      <c r="AB95" t="str">
        <v>B</v>
      </c>
    </row>
    <row r="96" spans="1:28" ht="15" hidden="1" customHeight="1" x14ac:dyDescent="0.35">
      <c r="A96" s="10">
        <v>3</v>
      </c>
      <c r="B96" s="25" t="s">
        <v>4761</v>
      </c>
      <c r="C96" s="10">
        <v>7984854</v>
      </c>
      <c r="D96" s="25" t="s">
        <v>3872</v>
      </c>
      <c r="E96" s="43">
        <v>44932</v>
      </c>
      <c r="F96" s="43">
        <v>44941</v>
      </c>
      <c r="G96" s="43">
        <v>44941</v>
      </c>
      <c r="H96" s="25" t="s">
        <v>61</v>
      </c>
      <c r="I96" s="25" t="s">
        <v>4073</v>
      </c>
      <c r="J96" s="25" t="s">
        <v>280</v>
      </c>
      <c r="K96" s="25" t="s">
        <v>4762</v>
      </c>
      <c r="L96" s="25" t="s">
        <v>223</v>
      </c>
      <c r="M96" s="25" t="s">
        <v>3977</v>
      </c>
      <c r="N96" s="25" t="s">
        <v>220</v>
      </c>
      <c r="O96" s="178">
        <v>6</v>
      </c>
      <c r="P96" s="178">
        <v>6</v>
      </c>
      <c r="Q96" s="10">
        <v>2792</v>
      </c>
      <c r="R96" s="10" t="s">
        <v>78</v>
      </c>
      <c r="S96" s="10" t="s">
        <v>31</v>
      </c>
      <c r="T96" s="26">
        <f t="shared" si="8"/>
        <v>44939</v>
      </c>
      <c r="U96" s="10"/>
      <c r="V96" s="74" t="str" cm="1">
        <f t="array" ref="V96:AB96">_xlfn._xlws.FILTER(_xlfn._xlws.FILTER('Capacity Scheduling '!$A$41:$FO$56,'Capacity Scheduling '!$A$41:$A$56='PM PDM'!Q96),'Capacity Scheduling '!$A$40:$FO$40='PM PDM'!A96)</f>
        <v>OFF</v>
      </c>
      <c r="W96" s="10" t="str">
        <v>B</v>
      </c>
      <c r="X96" t="str">
        <v>B</v>
      </c>
      <c r="Y96" t="str">
        <v>B</v>
      </c>
      <c r="Z96" t="str">
        <v>B</v>
      </c>
      <c r="AA96" t="str">
        <v>B</v>
      </c>
      <c r="AB96" t="str">
        <v>B</v>
      </c>
    </row>
    <row r="97" spans="1:28" ht="15" hidden="1" customHeight="1" x14ac:dyDescent="0.35">
      <c r="A97" s="10">
        <v>3</v>
      </c>
      <c r="B97" s="25" t="s">
        <v>4763</v>
      </c>
      <c r="C97" s="10">
        <v>7984855</v>
      </c>
      <c r="D97" s="25" t="s">
        <v>3872</v>
      </c>
      <c r="E97" s="43">
        <v>44932</v>
      </c>
      <c r="F97" s="43">
        <v>44941</v>
      </c>
      <c r="G97" s="43">
        <v>44941</v>
      </c>
      <c r="H97" s="25" t="s">
        <v>10</v>
      </c>
      <c r="I97" s="25" t="s">
        <v>4077</v>
      </c>
      <c r="J97" s="25" t="s">
        <v>280</v>
      </c>
      <c r="K97" s="25" t="s">
        <v>4764</v>
      </c>
      <c r="L97" s="25" t="s">
        <v>223</v>
      </c>
      <c r="M97" s="25" t="s">
        <v>3977</v>
      </c>
      <c r="N97" s="25" t="s">
        <v>220</v>
      </c>
      <c r="O97" s="178">
        <v>2</v>
      </c>
      <c r="P97" s="178">
        <v>2</v>
      </c>
      <c r="Q97" s="10">
        <v>2782</v>
      </c>
      <c r="R97" s="10" t="s">
        <v>16</v>
      </c>
      <c r="S97" s="10" t="s">
        <v>31</v>
      </c>
      <c r="T97" s="26">
        <f t="shared" si="8"/>
        <v>44939</v>
      </c>
      <c r="U97" s="10"/>
      <c r="V97" s="74" t="str" cm="1">
        <f t="array" ref="V97:AB97">_xlfn._xlws.FILTER(_xlfn._xlws.FILTER('Capacity Scheduling '!$A$41:$FO$56,'Capacity Scheduling '!$A$41:$A$56='PM PDM'!Q97),'Capacity Scheduling '!$A$40:$FO$40='PM PDM'!A97)</f>
        <v>B</v>
      </c>
      <c r="W97" s="10" t="str">
        <v>B</v>
      </c>
      <c r="X97" t="str">
        <v>B</v>
      </c>
      <c r="Y97" t="str">
        <v>B</v>
      </c>
      <c r="Z97" t="str">
        <v>B</v>
      </c>
      <c r="AA97" t="str">
        <v>W/OFF</v>
      </c>
      <c r="AB97">
        <v>0</v>
      </c>
    </row>
    <row r="98" spans="1:28" ht="15" hidden="1" customHeight="1" x14ac:dyDescent="0.35">
      <c r="A98" s="10">
        <v>3</v>
      </c>
      <c r="B98" s="25" t="s">
        <v>4765</v>
      </c>
      <c r="C98" s="10">
        <v>7984856</v>
      </c>
      <c r="D98" s="25" t="s">
        <v>3872</v>
      </c>
      <c r="E98" s="43">
        <v>44932</v>
      </c>
      <c r="F98" s="43">
        <v>44941</v>
      </c>
      <c r="G98" s="43">
        <v>44941</v>
      </c>
      <c r="H98" s="25" t="s">
        <v>10</v>
      </c>
      <c r="I98" s="25" t="s">
        <v>4081</v>
      </c>
      <c r="J98" s="25" t="s">
        <v>280</v>
      </c>
      <c r="K98" s="25" t="s">
        <v>4764</v>
      </c>
      <c r="L98" s="25" t="s">
        <v>223</v>
      </c>
      <c r="M98" s="25" t="s">
        <v>3977</v>
      </c>
      <c r="N98" s="25" t="s">
        <v>220</v>
      </c>
      <c r="O98" s="178">
        <v>2</v>
      </c>
      <c r="P98" s="178">
        <v>2</v>
      </c>
      <c r="Q98" s="10">
        <v>2782</v>
      </c>
      <c r="R98" s="10" t="s">
        <v>16</v>
      </c>
      <c r="S98" s="10" t="s">
        <v>31</v>
      </c>
      <c r="T98" s="26">
        <f t="shared" si="8"/>
        <v>44939</v>
      </c>
      <c r="U98" s="10"/>
      <c r="V98" s="74" t="str" cm="1">
        <f t="array" ref="V98:AB98">_xlfn._xlws.FILTER(_xlfn._xlws.FILTER('Capacity Scheduling '!$A$41:$FO$56,'Capacity Scheduling '!$A$41:$A$56='PM PDM'!Q98),'Capacity Scheduling '!$A$40:$FO$40='PM PDM'!A98)</f>
        <v>B</v>
      </c>
      <c r="W98" s="10" t="str">
        <v>B</v>
      </c>
      <c r="X98" t="str">
        <v>B</v>
      </c>
      <c r="Y98" t="str">
        <v>B</v>
      </c>
      <c r="Z98" t="str">
        <v>B</v>
      </c>
      <c r="AA98" t="str">
        <v>W/OFF</v>
      </c>
      <c r="AB98">
        <v>0</v>
      </c>
    </row>
    <row r="99" spans="1:28" ht="15" hidden="1" customHeight="1" x14ac:dyDescent="0.35">
      <c r="A99" s="10">
        <v>3</v>
      </c>
      <c r="B99" s="25" t="s">
        <v>4766</v>
      </c>
      <c r="C99" s="10">
        <v>7984859</v>
      </c>
      <c r="D99" s="25" t="s">
        <v>3872</v>
      </c>
      <c r="E99" s="43">
        <v>44932</v>
      </c>
      <c r="F99" s="43">
        <v>44941</v>
      </c>
      <c r="G99" s="43">
        <v>44941</v>
      </c>
      <c r="H99" s="25" t="s">
        <v>10</v>
      </c>
      <c r="I99" s="25" t="s">
        <v>4084</v>
      </c>
      <c r="J99" s="25" t="s">
        <v>490</v>
      </c>
      <c r="K99" s="25" t="s">
        <v>1395</v>
      </c>
      <c r="L99" s="25" t="s">
        <v>223</v>
      </c>
      <c r="M99" s="25" t="s">
        <v>3977</v>
      </c>
      <c r="N99" s="25" t="s">
        <v>215</v>
      </c>
      <c r="O99" s="178">
        <v>2</v>
      </c>
      <c r="P99" s="178">
        <v>2</v>
      </c>
      <c r="Q99" s="10">
        <v>2782</v>
      </c>
      <c r="R99" s="10" t="s">
        <v>16</v>
      </c>
      <c r="S99" s="10" t="s">
        <v>31</v>
      </c>
      <c r="T99" s="26">
        <f t="shared" si="8"/>
        <v>44939</v>
      </c>
      <c r="U99" s="10"/>
      <c r="V99" s="74" t="str" cm="1">
        <f t="array" ref="V99:AB99">_xlfn._xlws.FILTER(_xlfn._xlws.FILTER('Capacity Scheduling '!$A$41:$FO$56,'Capacity Scheduling '!$A$41:$A$56='PM PDM'!Q99),'Capacity Scheduling '!$A$40:$FO$40='PM PDM'!A99)</f>
        <v>B</v>
      </c>
      <c r="W99" s="10" t="str">
        <v>B</v>
      </c>
      <c r="X99" t="str">
        <v>B</v>
      </c>
      <c r="Y99" t="str">
        <v>B</v>
      </c>
      <c r="Z99" t="str">
        <v>B</v>
      </c>
      <c r="AA99" t="str">
        <v>W/OFF</v>
      </c>
      <c r="AB99">
        <v>0</v>
      </c>
    </row>
    <row r="100" spans="1:28" ht="15" hidden="1" customHeight="1" x14ac:dyDescent="0.35">
      <c r="A100" s="10">
        <v>3</v>
      </c>
      <c r="B100" s="25" t="s">
        <v>4767</v>
      </c>
      <c r="C100" s="10">
        <v>7984860</v>
      </c>
      <c r="D100" s="25" t="s">
        <v>3872</v>
      </c>
      <c r="E100" s="43">
        <v>44932</v>
      </c>
      <c r="F100" s="43">
        <v>44941</v>
      </c>
      <c r="G100" s="43">
        <v>44941</v>
      </c>
      <c r="H100" s="25" t="s">
        <v>61</v>
      </c>
      <c r="I100" s="25" t="s">
        <v>4087</v>
      </c>
      <c r="J100" s="25" t="s">
        <v>490</v>
      </c>
      <c r="K100" s="25" t="s">
        <v>4064</v>
      </c>
      <c r="L100" s="25" t="s">
        <v>223</v>
      </c>
      <c r="M100" s="25" t="s">
        <v>3977</v>
      </c>
      <c r="N100" s="25" t="s">
        <v>220</v>
      </c>
      <c r="O100" s="178">
        <v>6</v>
      </c>
      <c r="P100" s="178">
        <v>6</v>
      </c>
      <c r="Q100" s="10">
        <v>2792</v>
      </c>
      <c r="R100" s="10" t="s">
        <v>78</v>
      </c>
      <c r="S100" s="10" t="s">
        <v>31</v>
      </c>
      <c r="T100" s="26">
        <f t="shared" si="8"/>
        <v>44939</v>
      </c>
      <c r="U100" s="10"/>
      <c r="V100" s="74" t="str" cm="1">
        <f t="array" ref="V100:AB100">_xlfn._xlws.FILTER(_xlfn._xlws.FILTER('Capacity Scheduling '!$A$41:$FO$56,'Capacity Scheduling '!$A$41:$A$56='PM PDM'!Q100),'Capacity Scheduling '!$A$40:$FO$40='PM PDM'!A100)</f>
        <v>OFF</v>
      </c>
      <c r="W100" s="10" t="str">
        <v>B</v>
      </c>
      <c r="X100" t="str">
        <v>B</v>
      </c>
      <c r="Y100" t="str">
        <v>B</v>
      </c>
      <c r="Z100" t="str">
        <v>B</v>
      </c>
      <c r="AA100" t="str">
        <v>B</v>
      </c>
      <c r="AB100" t="str">
        <v>B</v>
      </c>
    </row>
    <row r="101" spans="1:28" ht="15" hidden="1" customHeight="1" x14ac:dyDescent="0.35">
      <c r="A101" s="10">
        <v>3</v>
      </c>
      <c r="B101" s="25" t="s">
        <v>4768</v>
      </c>
      <c r="C101" s="10">
        <v>7984861</v>
      </c>
      <c r="D101" s="25" t="s">
        <v>3872</v>
      </c>
      <c r="E101" s="43">
        <v>44932</v>
      </c>
      <c r="F101" s="43">
        <v>44941</v>
      </c>
      <c r="G101" s="43">
        <v>44941</v>
      </c>
      <c r="H101" s="25" t="s">
        <v>10</v>
      </c>
      <c r="I101" s="25" t="s">
        <v>4090</v>
      </c>
      <c r="J101" s="25" t="s">
        <v>490</v>
      </c>
      <c r="K101" s="25" t="s">
        <v>1395</v>
      </c>
      <c r="L101" s="25" t="s">
        <v>288</v>
      </c>
      <c r="M101" s="25" t="s">
        <v>3977</v>
      </c>
      <c r="N101" s="25" t="s">
        <v>220</v>
      </c>
      <c r="O101" s="178">
        <v>2</v>
      </c>
      <c r="P101" s="178">
        <v>2</v>
      </c>
      <c r="Q101" s="10">
        <v>2782</v>
      </c>
      <c r="R101" s="10" t="s">
        <v>16</v>
      </c>
      <c r="S101" s="10" t="s">
        <v>31</v>
      </c>
      <c r="T101" s="26">
        <f t="shared" si="8"/>
        <v>44939</v>
      </c>
      <c r="U101" s="10"/>
      <c r="V101" s="74" t="str" cm="1">
        <f t="array" ref="V101:AB101">_xlfn._xlws.FILTER(_xlfn._xlws.FILTER('Capacity Scheduling '!$A$41:$FO$56,'Capacity Scheduling '!$A$41:$A$56='PM PDM'!Q101),'Capacity Scheduling '!$A$40:$FO$40='PM PDM'!A101)</f>
        <v>B</v>
      </c>
      <c r="W101" s="10" t="str">
        <v>B</v>
      </c>
      <c r="X101" t="str">
        <v>B</v>
      </c>
      <c r="Y101" t="str">
        <v>B</v>
      </c>
      <c r="Z101" t="str">
        <v>B</v>
      </c>
      <c r="AA101" t="str">
        <v>W/OFF</v>
      </c>
      <c r="AB101">
        <v>0</v>
      </c>
    </row>
    <row r="102" spans="1:28" ht="15" hidden="1" customHeight="1" x14ac:dyDescent="0.35">
      <c r="A102" s="10">
        <v>3</v>
      </c>
      <c r="B102" s="25" t="s">
        <v>4769</v>
      </c>
      <c r="C102" s="10">
        <v>7984862</v>
      </c>
      <c r="D102" s="25" t="s">
        <v>3872</v>
      </c>
      <c r="E102" s="43">
        <v>44932</v>
      </c>
      <c r="F102" s="43">
        <v>44941</v>
      </c>
      <c r="G102" s="43">
        <v>44941</v>
      </c>
      <c r="H102" s="25" t="s">
        <v>61</v>
      </c>
      <c r="I102" s="25" t="s">
        <v>4093</v>
      </c>
      <c r="J102" s="25" t="s">
        <v>490</v>
      </c>
      <c r="K102" s="25" t="s">
        <v>4064</v>
      </c>
      <c r="L102" s="25" t="s">
        <v>223</v>
      </c>
      <c r="M102" s="25" t="s">
        <v>3977</v>
      </c>
      <c r="N102" s="25" t="s">
        <v>220</v>
      </c>
      <c r="O102" s="178">
        <v>6</v>
      </c>
      <c r="P102" s="178">
        <v>6</v>
      </c>
      <c r="Q102" s="10">
        <v>2792</v>
      </c>
      <c r="R102" s="10" t="s">
        <v>78</v>
      </c>
      <c r="S102" s="10" t="s">
        <v>31</v>
      </c>
      <c r="T102" s="26">
        <f t="shared" si="8"/>
        <v>44939</v>
      </c>
      <c r="U102" s="10"/>
      <c r="V102" s="74" t="str" cm="1">
        <f t="array" ref="V102:AB102">_xlfn._xlws.FILTER(_xlfn._xlws.FILTER('Capacity Scheduling '!$A$41:$FO$56,'Capacity Scheduling '!$A$41:$A$56='PM PDM'!Q102),'Capacity Scheduling '!$A$40:$FO$40='PM PDM'!A102)</f>
        <v>OFF</v>
      </c>
      <c r="W102" s="10" t="str">
        <v>B</v>
      </c>
      <c r="X102" t="str">
        <v>B</v>
      </c>
      <c r="Y102" t="str">
        <v>B</v>
      </c>
      <c r="Z102" t="str">
        <v>B</v>
      </c>
      <c r="AA102" t="str">
        <v>B</v>
      </c>
      <c r="AB102" t="str">
        <v>B</v>
      </c>
    </row>
    <row r="103" spans="1:28" ht="15" hidden="1" customHeight="1" x14ac:dyDescent="0.35">
      <c r="A103" s="10">
        <v>3</v>
      </c>
      <c r="B103" s="25" t="s">
        <v>4770</v>
      </c>
      <c r="C103" s="10">
        <v>7984863</v>
      </c>
      <c r="D103" s="25" t="s">
        <v>3872</v>
      </c>
      <c r="E103" s="43">
        <v>44932</v>
      </c>
      <c r="F103" s="43">
        <v>44941</v>
      </c>
      <c r="G103" s="43">
        <v>44941</v>
      </c>
      <c r="H103" s="25" t="s">
        <v>10</v>
      </c>
      <c r="I103" s="25" t="s">
        <v>4096</v>
      </c>
      <c r="J103" s="25" t="s">
        <v>490</v>
      </c>
      <c r="K103" s="25" t="s">
        <v>1395</v>
      </c>
      <c r="L103" s="25" t="s">
        <v>223</v>
      </c>
      <c r="M103" s="25" t="s">
        <v>3977</v>
      </c>
      <c r="N103" s="25" t="s">
        <v>220</v>
      </c>
      <c r="O103" s="178">
        <v>2</v>
      </c>
      <c r="P103" s="178">
        <v>2</v>
      </c>
      <c r="Q103" s="10">
        <v>2782</v>
      </c>
      <c r="R103" s="10" t="s">
        <v>16</v>
      </c>
      <c r="S103" s="10" t="s">
        <v>31</v>
      </c>
      <c r="T103" s="26">
        <f t="shared" si="8"/>
        <v>44939</v>
      </c>
      <c r="U103" s="10"/>
      <c r="V103" s="74" t="str" cm="1">
        <f t="array" ref="V103:AB103">_xlfn._xlws.FILTER(_xlfn._xlws.FILTER('Capacity Scheduling '!$A$41:$FO$56,'Capacity Scheduling '!$A$41:$A$56='PM PDM'!Q103),'Capacity Scheduling '!$A$40:$FO$40='PM PDM'!A103)</f>
        <v>B</v>
      </c>
      <c r="W103" s="10" t="str">
        <v>B</v>
      </c>
      <c r="X103" t="str">
        <v>B</v>
      </c>
      <c r="Y103" t="str">
        <v>B</v>
      </c>
      <c r="Z103" t="str">
        <v>B</v>
      </c>
      <c r="AA103" t="str">
        <v>W/OFF</v>
      </c>
      <c r="AB103">
        <v>0</v>
      </c>
    </row>
    <row r="104" spans="1:28" ht="15" hidden="1" customHeight="1" x14ac:dyDescent="0.35">
      <c r="A104" s="10">
        <v>3</v>
      </c>
      <c r="B104" s="25" t="s">
        <v>4771</v>
      </c>
      <c r="C104" s="10">
        <v>7984864</v>
      </c>
      <c r="D104" s="25" t="s">
        <v>3872</v>
      </c>
      <c r="E104" s="43">
        <v>44932</v>
      </c>
      <c r="F104" s="43">
        <v>44941</v>
      </c>
      <c r="G104" s="43">
        <v>44941</v>
      </c>
      <c r="H104" s="25" t="s">
        <v>61</v>
      </c>
      <c r="I104" s="25" t="s">
        <v>4099</v>
      </c>
      <c r="J104" s="25" t="s">
        <v>490</v>
      </c>
      <c r="K104" s="25" t="s">
        <v>4064</v>
      </c>
      <c r="L104" s="25" t="s">
        <v>223</v>
      </c>
      <c r="M104" s="25" t="s">
        <v>3977</v>
      </c>
      <c r="N104" s="25" t="s">
        <v>220</v>
      </c>
      <c r="O104" s="178">
        <v>6</v>
      </c>
      <c r="P104" s="178">
        <v>6</v>
      </c>
      <c r="Q104" s="10">
        <v>2792</v>
      </c>
      <c r="R104" s="10" t="s">
        <v>78</v>
      </c>
      <c r="S104" s="10" t="s">
        <v>31</v>
      </c>
      <c r="T104" s="26">
        <f t="shared" si="8"/>
        <v>44939</v>
      </c>
      <c r="U104" s="10"/>
      <c r="V104" s="74" t="str" cm="1">
        <f t="array" ref="V104:AB104">_xlfn._xlws.FILTER(_xlfn._xlws.FILTER('Capacity Scheduling '!$A$41:$FO$56,'Capacity Scheduling '!$A$41:$A$56='PM PDM'!Q104),'Capacity Scheduling '!$A$40:$FO$40='PM PDM'!A104)</f>
        <v>OFF</v>
      </c>
      <c r="W104" s="10" t="str">
        <v>B</v>
      </c>
      <c r="X104" t="str">
        <v>B</v>
      </c>
      <c r="Y104" t="str">
        <v>B</v>
      </c>
      <c r="Z104" t="str">
        <v>B</v>
      </c>
      <c r="AA104" t="str">
        <v>B</v>
      </c>
      <c r="AB104" t="str">
        <v>B</v>
      </c>
    </row>
    <row r="105" spans="1:28" ht="15" hidden="1" customHeight="1" x14ac:dyDescent="0.35">
      <c r="A105" s="10">
        <v>3</v>
      </c>
      <c r="B105" s="25" t="s">
        <v>4772</v>
      </c>
      <c r="C105" s="10">
        <v>7984832</v>
      </c>
      <c r="D105" s="25" t="s">
        <v>3872</v>
      </c>
      <c r="E105" s="43">
        <v>44932</v>
      </c>
      <c r="F105" s="43">
        <v>44941</v>
      </c>
      <c r="G105" s="43">
        <v>44941</v>
      </c>
      <c r="H105" s="25" t="s">
        <v>10</v>
      </c>
      <c r="I105" s="25" t="s">
        <v>4102</v>
      </c>
      <c r="J105" s="25" t="s">
        <v>1396</v>
      </c>
      <c r="K105" s="25" t="s">
        <v>1395</v>
      </c>
      <c r="L105" s="25" t="s">
        <v>223</v>
      </c>
      <c r="M105" s="25" t="s">
        <v>3977</v>
      </c>
      <c r="N105" s="25" t="s">
        <v>220</v>
      </c>
      <c r="O105" s="178">
        <v>2</v>
      </c>
      <c r="P105" s="178">
        <v>2</v>
      </c>
      <c r="Q105" s="10">
        <v>2782</v>
      </c>
      <c r="R105" s="10" t="s">
        <v>16</v>
      </c>
      <c r="S105" s="10" t="s">
        <v>31</v>
      </c>
      <c r="T105" s="26">
        <f t="shared" si="8"/>
        <v>44939</v>
      </c>
      <c r="U105" s="10"/>
      <c r="V105" s="74" t="str" cm="1">
        <f t="array" ref="V105:AB105">_xlfn._xlws.FILTER(_xlfn._xlws.FILTER('Capacity Scheduling '!$A$41:$FO$56,'Capacity Scheduling '!$A$41:$A$56='PM PDM'!Q105),'Capacity Scheduling '!$A$40:$FO$40='PM PDM'!A105)</f>
        <v>B</v>
      </c>
      <c r="W105" s="10" t="str">
        <v>B</v>
      </c>
      <c r="X105" t="str">
        <v>B</v>
      </c>
      <c r="Y105" t="str">
        <v>B</v>
      </c>
      <c r="Z105" t="str">
        <v>B</v>
      </c>
      <c r="AA105" t="str">
        <v>W/OFF</v>
      </c>
      <c r="AB105">
        <v>0</v>
      </c>
    </row>
    <row r="106" spans="1:28" ht="15" hidden="1" customHeight="1" x14ac:dyDescent="0.35">
      <c r="A106" s="10">
        <v>3</v>
      </c>
      <c r="B106" s="25" t="s">
        <v>4773</v>
      </c>
      <c r="C106" s="10">
        <v>7984833</v>
      </c>
      <c r="D106" s="25" t="s">
        <v>3872</v>
      </c>
      <c r="E106" s="43">
        <v>44932</v>
      </c>
      <c r="F106" s="43">
        <v>44941</v>
      </c>
      <c r="G106" s="43">
        <v>44941</v>
      </c>
      <c r="H106" s="25" t="s">
        <v>10</v>
      </c>
      <c r="I106" s="25" t="s">
        <v>4105</v>
      </c>
      <c r="J106" s="25" t="s">
        <v>1396</v>
      </c>
      <c r="K106" s="25" t="s">
        <v>1395</v>
      </c>
      <c r="L106" s="25" t="s">
        <v>223</v>
      </c>
      <c r="M106" s="25" t="s">
        <v>3977</v>
      </c>
      <c r="N106" s="25" t="s">
        <v>220</v>
      </c>
      <c r="O106" s="178">
        <v>2</v>
      </c>
      <c r="P106" s="178">
        <v>2</v>
      </c>
      <c r="Q106" s="10">
        <v>2782</v>
      </c>
      <c r="R106" s="10" t="s">
        <v>16</v>
      </c>
      <c r="S106" s="10" t="s">
        <v>31</v>
      </c>
      <c r="T106" s="26">
        <f t="shared" si="8"/>
        <v>44939</v>
      </c>
      <c r="U106" s="10"/>
      <c r="V106" s="74" t="str" cm="1">
        <f t="array" ref="V106:AB106">_xlfn._xlws.FILTER(_xlfn._xlws.FILTER('Capacity Scheduling '!$A$41:$FO$56,'Capacity Scheduling '!$A$41:$A$56='PM PDM'!Q106),'Capacity Scheduling '!$A$40:$FO$40='PM PDM'!A106)</f>
        <v>B</v>
      </c>
      <c r="W106" s="10" t="str">
        <v>B</v>
      </c>
      <c r="X106" t="str">
        <v>B</v>
      </c>
      <c r="Y106" t="str">
        <v>B</v>
      </c>
      <c r="Z106" t="str">
        <v>B</v>
      </c>
      <c r="AA106" t="str">
        <v>W/OFF</v>
      </c>
      <c r="AB106">
        <v>0</v>
      </c>
    </row>
    <row r="107" spans="1:28" ht="15" hidden="1" customHeight="1" x14ac:dyDescent="0.35">
      <c r="A107" s="10">
        <v>3</v>
      </c>
      <c r="B107" s="25" t="s">
        <v>4774</v>
      </c>
      <c r="C107" s="10">
        <v>7984834</v>
      </c>
      <c r="D107" s="25" t="s">
        <v>3872</v>
      </c>
      <c r="E107" s="43">
        <v>44932</v>
      </c>
      <c r="F107" s="43">
        <v>44941</v>
      </c>
      <c r="G107" s="43">
        <v>44941</v>
      </c>
      <c r="H107" s="25" t="s">
        <v>10</v>
      </c>
      <c r="I107" s="25" t="s">
        <v>4108</v>
      </c>
      <c r="J107" s="25" t="s">
        <v>1396</v>
      </c>
      <c r="K107" s="25" t="s">
        <v>1395</v>
      </c>
      <c r="L107" s="25" t="s">
        <v>223</v>
      </c>
      <c r="M107" s="25" t="s">
        <v>3977</v>
      </c>
      <c r="N107" s="25" t="s">
        <v>220</v>
      </c>
      <c r="O107" s="178">
        <v>2</v>
      </c>
      <c r="P107" s="178">
        <v>2</v>
      </c>
      <c r="Q107" s="10">
        <v>2782</v>
      </c>
      <c r="R107" s="10" t="s">
        <v>16</v>
      </c>
      <c r="S107" s="10" t="s">
        <v>31</v>
      </c>
      <c r="T107" s="26">
        <f t="shared" si="8"/>
        <v>44939</v>
      </c>
      <c r="U107" s="10"/>
      <c r="V107" s="74" t="str" cm="1">
        <f t="array" ref="V107:AB107">_xlfn._xlws.FILTER(_xlfn._xlws.FILTER('Capacity Scheduling '!$A$41:$FO$56,'Capacity Scheduling '!$A$41:$A$56='PM PDM'!Q107),'Capacity Scheduling '!$A$40:$FO$40='PM PDM'!A107)</f>
        <v>B</v>
      </c>
      <c r="W107" s="10" t="str">
        <v>B</v>
      </c>
      <c r="X107" t="str">
        <v>B</v>
      </c>
      <c r="Y107" t="str">
        <v>B</v>
      </c>
      <c r="Z107" t="str">
        <v>B</v>
      </c>
      <c r="AA107" t="str">
        <v>W/OFF</v>
      </c>
      <c r="AB107">
        <v>0</v>
      </c>
    </row>
    <row r="108" spans="1:28" ht="15" hidden="1" customHeight="1" x14ac:dyDescent="0.35">
      <c r="A108" s="10">
        <v>3</v>
      </c>
      <c r="B108" s="25" t="s">
        <v>4775</v>
      </c>
      <c r="C108" s="10">
        <v>7984835</v>
      </c>
      <c r="D108" s="25" t="s">
        <v>3872</v>
      </c>
      <c r="E108" s="43">
        <v>44932</v>
      </c>
      <c r="F108" s="43">
        <v>44941</v>
      </c>
      <c r="G108" s="43">
        <v>44941</v>
      </c>
      <c r="H108" s="25" t="s">
        <v>10</v>
      </c>
      <c r="I108" s="25" t="s">
        <v>4111</v>
      </c>
      <c r="J108" s="25" t="s">
        <v>1396</v>
      </c>
      <c r="K108" s="25" t="s">
        <v>1395</v>
      </c>
      <c r="L108" s="25" t="s">
        <v>223</v>
      </c>
      <c r="M108" s="25" t="s">
        <v>3977</v>
      </c>
      <c r="N108" s="25" t="s">
        <v>220</v>
      </c>
      <c r="O108" s="178">
        <v>2</v>
      </c>
      <c r="P108" s="178">
        <v>2</v>
      </c>
      <c r="Q108" s="10">
        <v>2782</v>
      </c>
      <c r="R108" s="10" t="s">
        <v>16</v>
      </c>
      <c r="S108" s="10" t="s">
        <v>31</v>
      </c>
      <c r="T108" s="26">
        <f t="shared" si="8"/>
        <v>44939</v>
      </c>
      <c r="U108" s="10"/>
      <c r="V108" s="74" t="str" cm="1">
        <f t="array" ref="V108:AB108">_xlfn._xlws.FILTER(_xlfn._xlws.FILTER('Capacity Scheduling '!$A$41:$FO$56,'Capacity Scheduling '!$A$41:$A$56='PM PDM'!Q108),'Capacity Scheduling '!$A$40:$FO$40='PM PDM'!A108)</f>
        <v>B</v>
      </c>
      <c r="W108" s="10" t="str">
        <v>B</v>
      </c>
      <c r="X108" t="str">
        <v>B</v>
      </c>
      <c r="Y108" t="str">
        <v>B</v>
      </c>
      <c r="Z108" t="str">
        <v>B</v>
      </c>
      <c r="AA108" t="str">
        <v>W/OFF</v>
      </c>
      <c r="AB108">
        <v>0</v>
      </c>
    </row>
    <row r="109" spans="1:28" ht="15" hidden="1" customHeight="1" x14ac:dyDescent="0.35">
      <c r="A109" s="10">
        <v>3</v>
      </c>
      <c r="B109" s="25" t="s">
        <v>4776</v>
      </c>
      <c r="C109" s="10">
        <v>7984836</v>
      </c>
      <c r="D109" s="25" t="s">
        <v>3872</v>
      </c>
      <c r="E109" s="43">
        <v>44932</v>
      </c>
      <c r="F109" s="43">
        <v>44941</v>
      </c>
      <c r="G109" s="43">
        <v>44941</v>
      </c>
      <c r="H109" s="25" t="s">
        <v>10</v>
      </c>
      <c r="I109" s="25" t="s">
        <v>4114</v>
      </c>
      <c r="J109" s="25" t="s">
        <v>1396</v>
      </c>
      <c r="K109" s="25" t="s">
        <v>1395</v>
      </c>
      <c r="L109" s="25" t="s">
        <v>223</v>
      </c>
      <c r="M109" s="25" t="s">
        <v>3977</v>
      </c>
      <c r="N109" s="25" t="s">
        <v>220</v>
      </c>
      <c r="O109" s="178">
        <v>2</v>
      </c>
      <c r="P109" s="178">
        <v>2</v>
      </c>
      <c r="Q109" s="10">
        <v>2782</v>
      </c>
      <c r="R109" s="10" t="s">
        <v>16</v>
      </c>
      <c r="S109" s="10" t="s">
        <v>31</v>
      </c>
      <c r="T109" s="26">
        <f t="shared" si="8"/>
        <v>44939</v>
      </c>
      <c r="U109" s="10"/>
      <c r="V109" s="74" t="str" cm="1">
        <f t="array" ref="V109:AB109">_xlfn._xlws.FILTER(_xlfn._xlws.FILTER('Capacity Scheduling '!$A$41:$FO$56,'Capacity Scheduling '!$A$41:$A$56='PM PDM'!Q109),'Capacity Scheduling '!$A$40:$FO$40='PM PDM'!A109)</f>
        <v>B</v>
      </c>
      <c r="W109" s="10" t="str">
        <v>B</v>
      </c>
      <c r="X109" t="str">
        <v>B</v>
      </c>
      <c r="Y109" t="str">
        <v>B</v>
      </c>
      <c r="Z109" t="str">
        <v>B</v>
      </c>
      <c r="AA109" t="str">
        <v>W/OFF</v>
      </c>
      <c r="AB109">
        <v>0</v>
      </c>
    </row>
    <row r="110" spans="1:28" ht="15" hidden="1" customHeight="1" x14ac:dyDescent="0.35">
      <c r="A110" s="10">
        <v>3</v>
      </c>
      <c r="B110" s="25" t="s">
        <v>4777</v>
      </c>
      <c r="C110" s="10">
        <v>7984837</v>
      </c>
      <c r="D110" s="25" t="s">
        <v>3872</v>
      </c>
      <c r="E110" s="43">
        <v>44932</v>
      </c>
      <c r="F110" s="43">
        <v>44941</v>
      </c>
      <c r="G110" s="43">
        <v>44941</v>
      </c>
      <c r="H110" s="25" t="s">
        <v>10</v>
      </c>
      <c r="I110" s="25" t="s">
        <v>4117</v>
      </c>
      <c r="J110" s="25" t="s">
        <v>1396</v>
      </c>
      <c r="K110" s="25" t="s">
        <v>1395</v>
      </c>
      <c r="L110" s="25" t="s">
        <v>223</v>
      </c>
      <c r="M110" s="25" t="s">
        <v>3977</v>
      </c>
      <c r="N110" s="25" t="s">
        <v>220</v>
      </c>
      <c r="O110" s="178">
        <v>2</v>
      </c>
      <c r="P110" s="178">
        <v>2</v>
      </c>
      <c r="Q110" s="10">
        <v>2782</v>
      </c>
      <c r="R110" s="10" t="s">
        <v>16</v>
      </c>
      <c r="S110" s="10" t="s">
        <v>31</v>
      </c>
      <c r="T110" s="26">
        <f t="shared" si="8"/>
        <v>44939</v>
      </c>
      <c r="U110" s="10"/>
      <c r="V110" s="74" t="str" cm="1">
        <f t="array" ref="V110:AB110">_xlfn._xlws.FILTER(_xlfn._xlws.FILTER('Capacity Scheduling '!$A$41:$FO$56,'Capacity Scheduling '!$A$41:$A$56='PM PDM'!Q110),'Capacity Scheduling '!$A$40:$FO$40='PM PDM'!A110)</f>
        <v>B</v>
      </c>
      <c r="W110" s="10" t="str">
        <v>B</v>
      </c>
      <c r="X110" t="str">
        <v>B</v>
      </c>
      <c r="Y110" t="str">
        <v>B</v>
      </c>
      <c r="Z110" t="str">
        <v>B</v>
      </c>
      <c r="AA110" t="str">
        <v>W/OFF</v>
      </c>
      <c r="AB110">
        <v>0</v>
      </c>
    </row>
    <row r="111" spans="1:28" ht="15" hidden="1" customHeight="1" x14ac:dyDescent="0.35">
      <c r="A111" s="10">
        <v>3</v>
      </c>
      <c r="B111" s="25" t="s">
        <v>4778</v>
      </c>
      <c r="C111" s="10">
        <v>7984838</v>
      </c>
      <c r="D111" s="25" t="s">
        <v>3872</v>
      </c>
      <c r="E111" s="43">
        <v>44932</v>
      </c>
      <c r="F111" s="43">
        <v>44941</v>
      </c>
      <c r="G111" s="43">
        <v>44941</v>
      </c>
      <c r="H111" s="25" t="s">
        <v>10</v>
      </c>
      <c r="I111" s="25" t="s">
        <v>4120</v>
      </c>
      <c r="J111" s="25" t="s">
        <v>1396</v>
      </c>
      <c r="K111" s="25" t="s">
        <v>1395</v>
      </c>
      <c r="L111" s="25" t="s">
        <v>223</v>
      </c>
      <c r="M111" s="25" t="s">
        <v>3977</v>
      </c>
      <c r="N111" s="25" t="s">
        <v>215</v>
      </c>
      <c r="O111" s="178">
        <v>2</v>
      </c>
      <c r="P111" s="178">
        <v>2</v>
      </c>
      <c r="Q111" s="10">
        <v>2782</v>
      </c>
      <c r="R111" s="10" t="s">
        <v>16</v>
      </c>
      <c r="S111" s="10" t="s">
        <v>31</v>
      </c>
      <c r="T111" s="26">
        <f t="shared" si="8"/>
        <v>44939</v>
      </c>
      <c r="U111" s="10"/>
      <c r="V111" s="74" t="str" cm="1">
        <f t="array" ref="V111:AB111">_xlfn._xlws.FILTER(_xlfn._xlws.FILTER('Capacity Scheduling '!$A$41:$FO$56,'Capacity Scheduling '!$A$41:$A$56='PM PDM'!Q111),'Capacity Scheduling '!$A$40:$FO$40='PM PDM'!A111)</f>
        <v>B</v>
      </c>
      <c r="W111" s="10" t="str">
        <v>B</v>
      </c>
      <c r="X111" t="str">
        <v>B</v>
      </c>
      <c r="Y111" t="str">
        <v>B</v>
      </c>
      <c r="Z111" t="str">
        <v>B</v>
      </c>
      <c r="AA111" t="str">
        <v>W/OFF</v>
      </c>
      <c r="AB111">
        <v>0</v>
      </c>
    </row>
    <row r="112" spans="1:28" ht="15" hidden="1" customHeight="1" x14ac:dyDescent="0.35">
      <c r="A112" s="10">
        <v>3</v>
      </c>
      <c r="B112" s="25" t="s">
        <v>4779</v>
      </c>
      <c r="C112" s="10">
        <v>7984839</v>
      </c>
      <c r="D112" s="25" t="s">
        <v>3872</v>
      </c>
      <c r="E112" s="43">
        <v>44932</v>
      </c>
      <c r="F112" s="43">
        <v>44941</v>
      </c>
      <c r="G112" s="43">
        <v>44941</v>
      </c>
      <c r="H112" s="25" t="s">
        <v>10</v>
      </c>
      <c r="I112" s="25" t="s">
        <v>4123</v>
      </c>
      <c r="J112" s="25" t="s">
        <v>1396</v>
      </c>
      <c r="K112" s="25" t="s">
        <v>1395</v>
      </c>
      <c r="L112" s="25" t="s">
        <v>223</v>
      </c>
      <c r="M112" s="25" t="s">
        <v>3977</v>
      </c>
      <c r="N112" s="25" t="s">
        <v>215</v>
      </c>
      <c r="O112" s="178">
        <v>2</v>
      </c>
      <c r="P112" s="178">
        <v>2</v>
      </c>
      <c r="Q112" s="10">
        <v>2782</v>
      </c>
      <c r="R112" s="10" t="s">
        <v>16</v>
      </c>
      <c r="S112" s="10" t="s">
        <v>31</v>
      </c>
      <c r="T112" s="26">
        <f t="shared" si="8"/>
        <v>44939</v>
      </c>
      <c r="U112" s="10"/>
      <c r="V112" s="74" t="str" cm="1">
        <f t="array" ref="V112:AB112">_xlfn._xlws.FILTER(_xlfn._xlws.FILTER('Capacity Scheduling '!$A$41:$FO$56,'Capacity Scheduling '!$A$41:$A$56='PM PDM'!Q112),'Capacity Scheduling '!$A$40:$FO$40='PM PDM'!A112)</f>
        <v>B</v>
      </c>
      <c r="W112" s="10" t="str">
        <v>B</v>
      </c>
      <c r="X112" t="str">
        <v>B</v>
      </c>
      <c r="Y112" t="str">
        <v>B</v>
      </c>
      <c r="Z112" t="str">
        <v>B</v>
      </c>
      <c r="AA112" t="str">
        <v>W/OFF</v>
      </c>
      <c r="AB112">
        <v>0</v>
      </c>
    </row>
    <row r="113" spans="1:28" ht="15" hidden="1" customHeight="1" x14ac:dyDescent="0.35">
      <c r="A113" s="10">
        <v>3</v>
      </c>
      <c r="B113" s="25" t="s">
        <v>4780</v>
      </c>
      <c r="C113" s="10">
        <v>7984840</v>
      </c>
      <c r="D113" s="25" t="s">
        <v>3872</v>
      </c>
      <c r="E113" s="43">
        <v>44932</v>
      </c>
      <c r="F113" s="43">
        <v>44941</v>
      </c>
      <c r="G113" s="43">
        <v>44941</v>
      </c>
      <c r="H113" s="25" t="s">
        <v>61</v>
      </c>
      <c r="I113" s="25" t="s">
        <v>4126</v>
      </c>
      <c r="J113" s="25" t="s">
        <v>1396</v>
      </c>
      <c r="K113" s="25" t="s">
        <v>1395</v>
      </c>
      <c r="L113" s="25" t="s">
        <v>223</v>
      </c>
      <c r="M113" s="25" t="s">
        <v>3977</v>
      </c>
      <c r="N113" s="25" t="s">
        <v>220</v>
      </c>
      <c r="O113" s="178">
        <v>6</v>
      </c>
      <c r="P113" s="178">
        <v>6</v>
      </c>
      <c r="Q113" s="10">
        <v>2792</v>
      </c>
      <c r="R113" s="10" t="s">
        <v>78</v>
      </c>
      <c r="S113" s="10" t="s">
        <v>31</v>
      </c>
      <c r="T113" s="26">
        <f t="shared" si="8"/>
        <v>44939</v>
      </c>
      <c r="U113" s="10"/>
      <c r="V113" s="74" t="str" cm="1">
        <f t="array" ref="V113:AB113">_xlfn._xlws.FILTER(_xlfn._xlws.FILTER('Capacity Scheduling '!$A$41:$FO$56,'Capacity Scheduling '!$A$41:$A$56='PM PDM'!Q113),'Capacity Scheduling '!$A$40:$FO$40='PM PDM'!A113)</f>
        <v>OFF</v>
      </c>
      <c r="W113" s="10" t="str">
        <v>B</v>
      </c>
      <c r="X113" t="str">
        <v>B</v>
      </c>
      <c r="Y113" t="str">
        <v>B</v>
      </c>
      <c r="Z113" t="str">
        <v>B</v>
      </c>
      <c r="AA113" t="str">
        <v>B</v>
      </c>
      <c r="AB113" t="str">
        <v>B</v>
      </c>
    </row>
    <row r="114" spans="1:28" ht="15" hidden="1" customHeight="1" x14ac:dyDescent="0.35">
      <c r="A114" s="10">
        <v>3</v>
      </c>
      <c r="B114" s="25" t="s">
        <v>4781</v>
      </c>
      <c r="C114" s="10">
        <v>7984841</v>
      </c>
      <c r="D114" s="25" t="s">
        <v>3872</v>
      </c>
      <c r="E114" s="43">
        <v>44932</v>
      </c>
      <c r="F114" s="43">
        <v>44941</v>
      </c>
      <c r="G114" s="43">
        <v>44941</v>
      </c>
      <c r="H114" s="25" t="s">
        <v>10</v>
      </c>
      <c r="I114" s="25" t="s">
        <v>4129</v>
      </c>
      <c r="J114" s="25" t="s">
        <v>1396</v>
      </c>
      <c r="K114" s="25" t="s">
        <v>1395</v>
      </c>
      <c r="L114" s="25" t="s">
        <v>223</v>
      </c>
      <c r="M114" s="25" t="s">
        <v>3977</v>
      </c>
      <c r="N114" s="25" t="s">
        <v>220</v>
      </c>
      <c r="O114" s="178">
        <v>2</v>
      </c>
      <c r="P114" s="178">
        <v>2</v>
      </c>
      <c r="Q114" s="10">
        <v>2782</v>
      </c>
      <c r="R114" s="10" t="s">
        <v>16</v>
      </c>
      <c r="S114" s="10" t="s">
        <v>31</v>
      </c>
      <c r="T114" s="26">
        <f t="shared" si="8"/>
        <v>44939</v>
      </c>
      <c r="U114" s="10"/>
      <c r="V114" s="74" t="str" cm="1">
        <f t="array" ref="V114:AB114">_xlfn._xlws.FILTER(_xlfn._xlws.FILTER('Capacity Scheduling '!$A$41:$FO$56,'Capacity Scheduling '!$A$41:$A$56='PM PDM'!Q114),'Capacity Scheduling '!$A$40:$FO$40='PM PDM'!A114)</f>
        <v>B</v>
      </c>
      <c r="W114" s="10" t="str">
        <v>B</v>
      </c>
      <c r="X114" t="str">
        <v>B</v>
      </c>
      <c r="Y114" t="str">
        <v>B</v>
      </c>
      <c r="Z114" t="str">
        <v>B</v>
      </c>
      <c r="AA114" t="str">
        <v>W/OFF</v>
      </c>
      <c r="AB114">
        <v>0</v>
      </c>
    </row>
    <row r="115" spans="1:28" ht="15" hidden="1" customHeight="1" x14ac:dyDescent="0.35">
      <c r="A115" s="10">
        <v>3</v>
      </c>
      <c r="B115" s="25" t="s">
        <v>4782</v>
      </c>
      <c r="C115" s="10">
        <v>7984842</v>
      </c>
      <c r="D115" s="25" t="s">
        <v>3872</v>
      </c>
      <c r="E115" s="43">
        <v>44932</v>
      </c>
      <c r="F115" s="43">
        <v>44941</v>
      </c>
      <c r="G115" s="43">
        <v>44941</v>
      </c>
      <c r="H115" s="25" t="s">
        <v>10</v>
      </c>
      <c r="I115" s="25" t="s">
        <v>4132</v>
      </c>
      <c r="J115" s="25" t="s">
        <v>1396</v>
      </c>
      <c r="K115" s="25" t="s">
        <v>1395</v>
      </c>
      <c r="L115" s="25" t="s">
        <v>223</v>
      </c>
      <c r="M115" s="25" t="s">
        <v>3977</v>
      </c>
      <c r="N115" s="25" t="s">
        <v>220</v>
      </c>
      <c r="O115" s="178">
        <v>2</v>
      </c>
      <c r="P115" s="178">
        <v>2</v>
      </c>
      <c r="Q115" s="10">
        <v>2782</v>
      </c>
      <c r="R115" s="10" t="s">
        <v>16</v>
      </c>
      <c r="S115" s="10" t="s">
        <v>31</v>
      </c>
      <c r="T115" s="26">
        <f t="shared" si="8"/>
        <v>44939</v>
      </c>
      <c r="U115" s="10"/>
      <c r="V115" s="74" t="str" cm="1">
        <f t="array" ref="V115:AB115">_xlfn._xlws.FILTER(_xlfn._xlws.FILTER('Capacity Scheduling '!$A$41:$FO$56,'Capacity Scheduling '!$A$41:$A$56='PM PDM'!Q115),'Capacity Scheduling '!$A$40:$FO$40='PM PDM'!A115)</f>
        <v>B</v>
      </c>
      <c r="W115" s="10" t="str">
        <v>B</v>
      </c>
      <c r="X115" t="str">
        <v>B</v>
      </c>
      <c r="Y115" t="str">
        <v>B</v>
      </c>
      <c r="Z115" t="str">
        <v>B</v>
      </c>
      <c r="AA115" t="str">
        <v>W/OFF</v>
      </c>
      <c r="AB115">
        <v>0</v>
      </c>
    </row>
    <row r="116" spans="1:28" ht="15" hidden="1" customHeight="1" x14ac:dyDescent="0.35">
      <c r="A116" s="10">
        <v>3</v>
      </c>
      <c r="B116" s="25" t="s">
        <v>4783</v>
      </c>
      <c r="C116" s="10">
        <v>7984843</v>
      </c>
      <c r="D116" s="25" t="s">
        <v>3872</v>
      </c>
      <c r="E116" s="43">
        <v>44932</v>
      </c>
      <c r="F116" s="43">
        <v>44941</v>
      </c>
      <c r="G116" s="43">
        <v>44941</v>
      </c>
      <c r="H116" s="25" t="s">
        <v>10</v>
      </c>
      <c r="I116" s="25" t="s">
        <v>4135</v>
      </c>
      <c r="J116" s="25" t="s">
        <v>410</v>
      </c>
      <c r="K116" s="25" t="s">
        <v>1395</v>
      </c>
      <c r="L116" s="25" t="s">
        <v>223</v>
      </c>
      <c r="M116" s="25" t="s">
        <v>3977</v>
      </c>
      <c r="N116" s="25" t="s">
        <v>220</v>
      </c>
      <c r="O116" s="178">
        <v>2</v>
      </c>
      <c r="P116" s="178">
        <v>2</v>
      </c>
      <c r="Q116" s="10">
        <v>2782</v>
      </c>
      <c r="R116" s="10" t="s">
        <v>16</v>
      </c>
      <c r="S116" s="10" t="s">
        <v>31</v>
      </c>
      <c r="T116" s="26">
        <f t="shared" si="8"/>
        <v>44939</v>
      </c>
      <c r="U116" s="10"/>
      <c r="V116" s="74" t="str" cm="1">
        <f t="array" ref="V116:AB116">_xlfn._xlws.FILTER(_xlfn._xlws.FILTER('Capacity Scheduling '!$A$41:$FO$56,'Capacity Scheduling '!$A$41:$A$56='PM PDM'!Q116),'Capacity Scheduling '!$A$40:$FO$40='PM PDM'!A116)</f>
        <v>B</v>
      </c>
      <c r="W116" s="10" t="str">
        <v>B</v>
      </c>
      <c r="X116" t="str">
        <v>B</v>
      </c>
      <c r="Y116" t="str">
        <v>B</v>
      </c>
      <c r="Z116" t="str">
        <v>B</v>
      </c>
      <c r="AA116" t="str">
        <v>W/OFF</v>
      </c>
      <c r="AB116">
        <v>0</v>
      </c>
    </row>
    <row r="117" spans="1:28" ht="15" hidden="1" customHeight="1" x14ac:dyDescent="0.35">
      <c r="A117" s="10">
        <v>3</v>
      </c>
      <c r="B117" s="25" t="s">
        <v>4784</v>
      </c>
      <c r="C117" s="10">
        <v>7984844</v>
      </c>
      <c r="D117" s="25" t="s">
        <v>3872</v>
      </c>
      <c r="E117" s="43">
        <v>44932</v>
      </c>
      <c r="F117" s="43">
        <v>44941</v>
      </c>
      <c r="G117" s="43">
        <v>44941</v>
      </c>
      <c r="H117" s="25" t="s">
        <v>10</v>
      </c>
      <c r="I117" s="25" t="s">
        <v>4138</v>
      </c>
      <c r="J117" s="25" t="s">
        <v>410</v>
      </c>
      <c r="K117" s="25" t="s">
        <v>1395</v>
      </c>
      <c r="L117" s="25" t="s">
        <v>223</v>
      </c>
      <c r="M117" s="25" t="s">
        <v>3977</v>
      </c>
      <c r="N117" s="25" t="s">
        <v>220</v>
      </c>
      <c r="O117" s="178">
        <v>2</v>
      </c>
      <c r="P117" s="178">
        <v>2</v>
      </c>
      <c r="Q117" s="10">
        <v>2782</v>
      </c>
      <c r="R117" s="10" t="s">
        <v>16</v>
      </c>
      <c r="S117" s="10" t="s">
        <v>31</v>
      </c>
      <c r="T117" s="26">
        <f t="shared" si="8"/>
        <v>44939</v>
      </c>
      <c r="U117" s="10"/>
      <c r="V117" s="74" t="str" cm="1">
        <f t="array" ref="V117:AB117">_xlfn._xlws.FILTER(_xlfn._xlws.FILTER('Capacity Scheduling '!$A$41:$FO$56,'Capacity Scheduling '!$A$41:$A$56='PM PDM'!Q117),'Capacity Scheduling '!$A$40:$FO$40='PM PDM'!A117)</f>
        <v>B</v>
      </c>
      <c r="W117" s="10" t="str">
        <v>B</v>
      </c>
      <c r="X117" t="str">
        <v>B</v>
      </c>
      <c r="Y117" t="str">
        <v>B</v>
      </c>
      <c r="Z117" t="str">
        <v>B</v>
      </c>
      <c r="AA117" t="str">
        <v>W/OFF</v>
      </c>
      <c r="AB117">
        <v>0</v>
      </c>
    </row>
    <row r="118" spans="1:28" ht="15" hidden="1" customHeight="1" x14ac:dyDescent="0.35">
      <c r="A118" s="10">
        <v>3</v>
      </c>
      <c r="B118" s="25" t="s">
        <v>4785</v>
      </c>
      <c r="C118" s="10">
        <v>7984845</v>
      </c>
      <c r="D118" s="25" t="s">
        <v>3872</v>
      </c>
      <c r="E118" s="43">
        <v>44932</v>
      </c>
      <c r="F118" s="43">
        <v>44941</v>
      </c>
      <c r="G118" s="43">
        <v>44941</v>
      </c>
      <c r="H118" s="25" t="s">
        <v>10</v>
      </c>
      <c r="I118" s="25" t="s">
        <v>4141</v>
      </c>
      <c r="J118" s="25" t="s">
        <v>410</v>
      </c>
      <c r="K118" s="25" t="s">
        <v>1395</v>
      </c>
      <c r="L118" s="25" t="s">
        <v>223</v>
      </c>
      <c r="M118" s="25" t="s">
        <v>3977</v>
      </c>
      <c r="N118" s="25" t="s">
        <v>220</v>
      </c>
      <c r="O118" s="178">
        <v>2</v>
      </c>
      <c r="P118" s="178">
        <v>2</v>
      </c>
      <c r="Q118" s="10">
        <v>2782</v>
      </c>
      <c r="R118" s="10" t="s">
        <v>16</v>
      </c>
      <c r="S118" s="10" t="s">
        <v>31</v>
      </c>
      <c r="T118" s="26">
        <f t="shared" si="8"/>
        <v>44939</v>
      </c>
      <c r="U118" s="10"/>
      <c r="V118" s="74" t="str" cm="1">
        <f t="array" ref="V118:AB118">_xlfn._xlws.FILTER(_xlfn._xlws.FILTER('Capacity Scheduling '!$A$41:$FO$56,'Capacity Scheduling '!$A$41:$A$56='PM PDM'!Q118),'Capacity Scheduling '!$A$40:$FO$40='PM PDM'!A118)</f>
        <v>B</v>
      </c>
      <c r="W118" s="10" t="str">
        <v>B</v>
      </c>
      <c r="X118" t="str">
        <v>B</v>
      </c>
      <c r="Y118" t="str">
        <v>B</v>
      </c>
      <c r="Z118" t="str">
        <v>B</v>
      </c>
      <c r="AA118" t="str">
        <v>W/OFF</v>
      </c>
      <c r="AB118">
        <v>0</v>
      </c>
    </row>
    <row r="119" spans="1:28" ht="15" hidden="1" customHeight="1" x14ac:dyDescent="0.35">
      <c r="A119" s="10">
        <v>3</v>
      </c>
      <c r="B119" s="25" t="s">
        <v>4786</v>
      </c>
      <c r="C119" s="10">
        <v>7984846</v>
      </c>
      <c r="D119" s="25" t="s">
        <v>3872</v>
      </c>
      <c r="E119" s="43">
        <v>44932</v>
      </c>
      <c r="F119" s="43">
        <v>44941</v>
      </c>
      <c r="G119" s="43">
        <v>44941</v>
      </c>
      <c r="H119" s="25" t="s">
        <v>10</v>
      </c>
      <c r="I119" s="25" t="s">
        <v>4144</v>
      </c>
      <c r="J119" s="25" t="s">
        <v>410</v>
      </c>
      <c r="K119" s="25" t="s">
        <v>1395</v>
      </c>
      <c r="L119" s="25" t="s">
        <v>223</v>
      </c>
      <c r="M119" s="25" t="s">
        <v>3977</v>
      </c>
      <c r="N119" s="25" t="s">
        <v>215</v>
      </c>
      <c r="O119" s="178">
        <v>2</v>
      </c>
      <c r="P119" s="178">
        <v>2</v>
      </c>
      <c r="Q119" s="10">
        <v>2782</v>
      </c>
      <c r="R119" s="10" t="s">
        <v>16</v>
      </c>
      <c r="S119" s="10" t="s">
        <v>31</v>
      </c>
      <c r="T119" s="26">
        <f t="shared" si="8"/>
        <v>44939</v>
      </c>
      <c r="U119" s="10"/>
      <c r="V119" s="74" t="str" cm="1">
        <f t="array" ref="V119:AB119">_xlfn._xlws.FILTER(_xlfn._xlws.FILTER('Capacity Scheduling '!$A$41:$FO$56,'Capacity Scheduling '!$A$41:$A$56='PM PDM'!Q119),'Capacity Scheduling '!$A$40:$FO$40='PM PDM'!A119)</f>
        <v>B</v>
      </c>
      <c r="W119" s="10" t="str">
        <v>B</v>
      </c>
      <c r="X119" t="str">
        <v>B</v>
      </c>
      <c r="Y119" t="str">
        <v>B</v>
      </c>
      <c r="Z119" t="str">
        <v>B</v>
      </c>
      <c r="AA119" t="str">
        <v>W/OFF</v>
      </c>
      <c r="AB119">
        <v>0</v>
      </c>
    </row>
    <row r="120" spans="1:28" ht="15" hidden="1" customHeight="1" x14ac:dyDescent="0.35">
      <c r="A120" s="10">
        <v>3</v>
      </c>
      <c r="B120" s="25" t="s">
        <v>4787</v>
      </c>
      <c r="C120" s="10">
        <v>7984847</v>
      </c>
      <c r="D120" s="25" t="s">
        <v>3872</v>
      </c>
      <c r="E120" s="43">
        <v>44932</v>
      </c>
      <c r="F120" s="43">
        <v>44941</v>
      </c>
      <c r="G120" s="43">
        <v>44941</v>
      </c>
      <c r="H120" s="25" t="s">
        <v>10</v>
      </c>
      <c r="I120" s="25" t="s">
        <v>4147</v>
      </c>
      <c r="J120" s="25" t="s">
        <v>410</v>
      </c>
      <c r="K120" s="25" t="s">
        <v>1395</v>
      </c>
      <c r="L120" s="25" t="s">
        <v>223</v>
      </c>
      <c r="M120" s="25" t="s">
        <v>3977</v>
      </c>
      <c r="N120" s="25" t="s">
        <v>215</v>
      </c>
      <c r="O120" s="178">
        <v>2</v>
      </c>
      <c r="P120" s="178">
        <v>2</v>
      </c>
      <c r="Q120" s="10">
        <v>2782</v>
      </c>
      <c r="R120" s="10" t="s">
        <v>16</v>
      </c>
      <c r="S120" s="10" t="s">
        <v>31</v>
      </c>
      <c r="T120" s="26">
        <f t="shared" si="8"/>
        <v>44939</v>
      </c>
      <c r="U120" s="10"/>
      <c r="V120" s="74" t="str" cm="1">
        <f t="array" ref="V120:AB120">_xlfn._xlws.FILTER(_xlfn._xlws.FILTER('Capacity Scheduling '!$A$41:$FO$56,'Capacity Scheduling '!$A$41:$A$56='PM PDM'!Q120),'Capacity Scheduling '!$A$40:$FO$40='PM PDM'!A120)</f>
        <v>B</v>
      </c>
      <c r="W120" s="10" t="str">
        <v>B</v>
      </c>
      <c r="X120" t="str">
        <v>B</v>
      </c>
      <c r="Y120" t="str">
        <v>B</v>
      </c>
      <c r="Z120" t="str">
        <v>B</v>
      </c>
      <c r="AA120" t="str">
        <v>W/OFF</v>
      </c>
      <c r="AB120">
        <v>0</v>
      </c>
    </row>
    <row r="121" spans="1:28" ht="15" hidden="1" customHeight="1" x14ac:dyDescent="0.35">
      <c r="A121" s="10">
        <v>3</v>
      </c>
      <c r="B121" s="25" t="s">
        <v>4788</v>
      </c>
      <c r="C121" s="10">
        <v>7984848</v>
      </c>
      <c r="D121" s="25" t="s">
        <v>3872</v>
      </c>
      <c r="E121" s="43">
        <v>44932</v>
      </c>
      <c r="F121" s="43">
        <v>44941</v>
      </c>
      <c r="G121" s="43">
        <v>44941</v>
      </c>
      <c r="H121" s="25" t="s">
        <v>61</v>
      </c>
      <c r="I121" s="25" t="s">
        <v>4150</v>
      </c>
      <c r="J121" s="25" t="s">
        <v>410</v>
      </c>
      <c r="K121" s="25" t="s">
        <v>4064</v>
      </c>
      <c r="L121" s="25" t="s">
        <v>223</v>
      </c>
      <c r="M121" s="25" t="s">
        <v>3977</v>
      </c>
      <c r="N121" s="25" t="s">
        <v>220</v>
      </c>
      <c r="O121" s="178">
        <v>6</v>
      </c>
      <c r="P121" s="178">
        <v>6</v>
      </c>
      <c r="Q121" s="10">
        <v>2792</v>
      </c>
      <c r="R121" s="10" t="s">
        <v>78</v>
      </c>
      <c r="S121" s="10" t="s">
        <v>31</v>
      </c>
      <c r="T121" s="26">
        <f t="shared" si="8"/>
        <v>44939</v>
      </c>
      <c r="U121" s="10"/>
      <c r="V121" s="74" t="str" cm="1">
        <f t="array" ref="V121:AB121">_xlfn._xlws.FILTER(_xlfn._xlws.FILTER('Capacity Scheduling '!$A$41:$FO$56,'Capacity Scheduling '!$A$41:$A$56='PM PDM'!Q121),'Capacity Scheduling '!$A$40:$FO$40='PM PDM'!A121)</f>
        <v>OFF</v>
      </c>
      <c r="W121" s="10" t="str">
        <v>B</v>
      </c>
      <c r="X121" t="str">
        <v>B</v>
      </c>
      <c r="Y121" t="str">
        <v>B</v>
      </c>
      <c r="Z121" t="str">
        <v>B</v>
      </c>
      <c r="AA121" t="str">
        <v>B</v>
      </c>
      <c r="AB121" t="str">
        <v>B</v>
      </c>
    </row>
    <row r="122" spans="1:28" ht="15" hidden="1" customHeight="1" x14ac:dyDescent="0.35">
      <c r="A122" s="10">
        <v>3</v>
      </c>
      <c r="B122" s="25" t="s">
        <v>4789</v>
      </c>
      <c r="C122" s="10">
        <v>7984849</v>
      </c>
      <c r="D122" s="25" t="s">
        <v>3823</v>
      </c>
      <c r="E122" s="43">
        <v>44932</v>
      </c>
      <c r="F122" s="43">
        <v>44941</v>
      </c>
      <c r="G122" s="43">
        <v>44941</v>
      </c>
      <c r="H122" s="25" t="s">
        <v>10</v>
      </c>
      <c r="I122" s="25" t="s">
        <v>4153</v>
      </c>
      <c r="J122" s="25" t="s">
        <v>410</v>
      </c>
      <c r="K122" s="25" t="s">
        <v>1395</v>
      </c>
      <c r="L122" s="25" t="s">
        <v>223</v>
      </c>
      <c r="M122" s="25" t="s">
        <v>3977</v>
      </c>
      <c r="N122" s="25" t="s">
        <v>215</v>
      </c>
      <c r="O122" s="178">
        <v>2</v>
      </c>
      <c r="P122" s="178">
        <v>2</v>
      </c>
      <c r="Q122" s="10">
        <v>2782</v>
      </c>
      <c r="R122" s="10" t="s">
        <v>16</v>
      </c>
      <c r="S122" s="10" t="s">
        <v>31</v>
      </c>
      <c r="T122" s="26">
        <f t="shared" si="8"/>
        <v>44939</v>
      </c>
      <c r="U122" s="10"/>
      <c r="V122" s="74" t="str" cm="1">
        <f t="array" ref="V122:AB122">_xlfn._xlws.FILTER(_xlfn._xlws.FILTER('Capacity Scheduling '!$A$41:$FO$56,'Capacity Scheduling '!$A$41:$A$56='PM PDM'!Q122),'Capacity Scheduling '!$A$40:$FO$40='PM PDM'!A122)</f>
        <v>B</v>
      </c>
      <c r="W122" s="10" t="str">
        <v>B</v>
      </c>
      <c r="X122" t="str">
        <v>B</v>
      </c>
      <c r="Y122" t="str">
        <v>B</v>
      </c>
      <c r="Z122" t="str">
        <v>B</v>
      </c>
      <c r="AA122" t="str">
        <v>W/OFF</v>
      </c>
      <c r="AB122">
        <v>0</v>
      </c>
    </row>
    <row r="123" spans="1:28" ht="15" hidden="1" customHeight="1" x14ac:dyDescent="0.35">
      <c r="A123" s="10">
        <v>3</v>
      </c>
      <c r="B123" s="25" t="s">
        <v>4790</v>
      </c>
      <c r="C123" s="10">
        <v>7984850</v>
      </c>
      <c r="D123" s="25" t="s">
        <v>3872</v>
      </c>
      <c r="E123" s="43">
        <v>44932</v>
      </c>
      <c r="F123" s="43">
        <v>44941</v>
      </c>
      <c r="G123" s="43">
        <v>44941</v>
      </c>
      <c r="H123" s="25" t="s">
        <v>10</v>
      </c>
      <c r="I123" s="25" t="s">
        <v>4156</v>
      </c>
      <c r="J123" s="25" t="s">
        <v>410</v>
      </c>
      <c r="K123" s="25" t="s">
        <v>1395</v>
      </c>
      <c r="L123" s="25" t="s">
        <v>223</v>
      </c>
      <c r="M123" s="25" t="s">
        <v>3977</v>
      </c>
      <c r="N123" s="25" t="s">
        <v>215</v>
      </c>
      <c r="O123" s="178">
        <v>2</v>
      </c>
      <c r="P123" s="178">
        <v>2</v>
      </c>
      <c r="Q123" s="10">
        <v>2782</v>
      </c>
      <c r="R123" s="10" t="s">
        <v>16</v>
      </c>
      <c r="S123" s="10" t="s">
        <v>31</v>
      </c>
      <c r="T123" s="26">
        <f t="shared" si="8"/>
        <v>44939</v>
      </c>
      <c r="U123" s="10"/>
      <c r="V123" s="74" t="str" cm="1">
        <f t="array" ref="V123:AB123">_xlfn._xlws.FILTER(_xlfn._xlws.FILTER('Capacity Scheduling '!$A$41:$FO$56,'Capacity Scheduling '!$A$41:$A$56='PM PDM'!Q123),'Capacity Scheduling '!$A$40:$FO$40='PM PDM'!A123)</f>
        <v>B</v>
      </c>
      <c r="W123" s="10" t="str">
        <v>B</v>
      </c>
      <c r="X123" t="str">
        <v>B</v>
      </c>
      <c r="Y123" t="str">
        <v>B</v>
      </c>
      <c r="Z123" t="str">
        <v>B</v>
      </c>
      <c r="AA123" t="str">
        <v>W/OFF</v>
      </c>
      <c r="AB123">
        <v>0</v>
      </c>
    </row>
    <row r="124" spans="1:28" ht="15" hidden="1" customHeight="1" x14ac:dyDescent="0.35">
      <c r="A124" s="10">
        <v>3</v>
      </c>
      <c r="B124" s="25" t="s">
        <v>4791</v>
      </c>
      <c r="C124" s="10">
        <v>7984851</v>
      </c>
      <c r="D124" s="25" t="s">
        <v>3872</v>
      </c>
      <c r="E124" s="43">
        <v>44932</v>
      </c>
      <c r="F124" s="43">
        <v>44941</v>
      </c>
      <c r="G124" s="43">
        <v>44941</v>
      </c>
      <c r="H124" s="25" t="s">
        <v>61</v>
      </c>
      <c r="I124" s="25" t="s">
        <v>4159</v>
      </c>
      <c r="J124" s="25" t="s">
        <v>410</v>
      </c>
      <c r="K124" s="25" t="s">
        <v>4064</v>
      </c>
      <c r="L124" s="25" t="s">
        <v>223</v>
      </c>
      <c r="M124" s="25" t="s">
        <v>3977</v>
      </c>
      <c r="N124" s="25" t="s">
        <v>215</v>
      </c>
      <c r="O124" s="178">
        <v>6</v>
      </c>
      <c r="P124" s="178">
        <v>6</v>
      </c>
      <c r="Q124" s="10">
        <v>2792</v>
      </c>
      <c r="R124" s="10" t="s">
        <v>78</v>
      </c>
      <c r="S124" s="10" t="s">
        <v>31</v>
      </c>
      <c r="T124" s="26">
        <f t="shared" si="8"/>
        <v>44939</v>
      </c>
      <c r="U124" s="10"/>
      <c r="V124" s="74" t="str" cm="1">
        <f t="array" ref="V124:AB124">_xlfn._xlws.FILTER(_xlfn._xlws.FILTER('Capacity Scheduling '!$A$41:$FO$56,'Capacity Scheduling '!$A$41:$A$56='PM PDM'!Q124),'Capacity Scheduling '!$A$40:$FO$40='PM PDM'!A124)</f>
        <v>OFF</v>
      </c>
      <c r="W124" s="10" t="str">
        <v>B</v>
      </c>
      <c r="X124" t="str">
        <v>B</v>
      </c>
      <c r="Y124" t="str">
        <v>B</v>
      </c>
      <c r="Z124" t="str">
        <v>B</v>
      </c>
      <c r="AA124" t="str">
        <v>B</v>
      </c>
      <c r="AB124" t="str">
        <v>B</v>
      </c>
    </row>
    <row r="125" spans="1:28" ht="15" hidden="1" customHeight="1" x14ac:dyDescent="0.35">
      <c r="A125" s="10">
        <v>3</v>
      </c>
      <c r="B125" s="25" t="s">
        <v>4792</v>
      </c>
      <c r="C125" s="10">
        <v>7984852</v>
      </c>
      <c r="D125" s="25" t="s">
        <v>3872</v>
      </c>
      <c r="E125" s="43">
        <v>44932</v>
      </c>
      <c r="F125" s="43">
        <v>44941</v>
      </c>
      <c r="G125" s="43">
        <v>44941</v>
      </c>
      <c r="H125" s="25" t="s">
        <v>10</v>
      </c>
      <c r="I125" s="25" t="s">
        <v>4162</v>
      </c>
      <c r="J125" s="25" t="s">
        <v>410</v>
      </c>
      <c r="K125" s="25" t="s">
        <v>1395</v>
      </c>
      <c r="L125" s="25" t="s">
        <v>223</v>
      </c>
      <c r="M125" s="25" t="s">
        <v>3977</v>
      </c>
      <c r="N125" s="25" t="s">
        <v>220</v>
      </c>
      <c r="O125" s="178">
        <v>2</v>
      </c>
      <c r="P125" s="178">
        <v>2</v>
      </c>
      <c r="Q125" s="10">
        <v>2782</v>
      </c>
      <c r="R125" s="10" t="s">
        <v>16</v>
      </c>
      <c r="S125" s="10" t="s">
        <v>31</v>
      </c>
      <c r="T125" s="26">
        <f t="shared" si="8"/>
        <v>44939</v>
      </c>
      <c r="U125" s="10"/>
      <c r="V125" s="74" t="str" cm="1">
        <f t="array" ref="V125:AB125">_xlfn._xlws.FILTER(_xlfn._xlws.FILTER('Capacity Scheduling '!$A$41:$FO$56,'Capacity Scheduling '!$A$41:$A$56='PM PDM'!Q125),'Capacity Scheduling '!$A$40:$FO$40='PM PDM'!A125)</f>
        <v>B</v>
      </c>
      <c r="W125" s="10" t="str">
        <v>B</v>
      </c>
      <c r="X125" t="str">
        <v>B</v>
      </c>
      <c r="Y125" t="str">
        <v>B</v>
      </c>
      <c r="Z125" t="str">
        <v>B</v>
      </c>
      <c r="AA125" t="str">
        <v>W/OFF</v>
      </c>
      <c r="AB125">
        <v>0</v>
      </c>
    </row>
    <row r="126" spans="1:28" ht="15" hidden="1" customHeight="1" x14ac:dyDescent="0.35">
      <c r="A126" s="10">
        <v>3</v>
      </c>
      <c r="B126" s="25" t="s">
        <v>4793</v>
      </c>
      <c r="C126" s="10">
        <v>7984853</v>
      </c>
      <c r="D126" s="25" t="s">
        <v>3872</v>
      </c>
      <c r="E126" s="43">
        <v>44932</v>
      </c>
      <c r="F126" s="43">
        <v>44941</v>
      </c>
      <c r="G126" s="43">
        <v>44941</v>
      </c>
      <c r="H126" s="25" t="s">
        <v>61</v>
      </c>
      <c r="I126" s="25" t="s">
        <v>4165</v>
      </c>
      <c r="J126" s="25" t="s">
        <v>410</v>
      </c>
      <c r="K126" s="25" t="s">
        <v>4064</v>
      </c>
      <c r="L126" s="25" t="s">
        <v>223</v>
      </c>
      <c r="M126" s="25" t="s">
        <v>3977</v>
      </c>
      <c r="N126" s="25" t="s">
        <v>220</v>
      </c>
      <c r="O126" s="178">
        <v>6</v>
      </c>
      <c r="P126" s="178">
        <v>6</v>
      </c>
      <c r="Q126" s="10">
        <v>2792</v>
      </c>
      <c r="R126" s="10" t="s">
        <v>78</v>
      </c>
      <c r="S126" s="10" t="s">
        <v>31</v>
      </c>
      <c r="T126" s="26">
        <f t="shared" si="8"/>
        <v>44939</v>
      </c>
      <c r="U126" s="10"/>
      <c r="V126" s="74" t="str" cm="1">
        <f t="array" ref="V126:AB126">_xlfn._xlws.FILTER(_xlfn._xlws.FILTER('Capacity Scheduling '!$A$41:$FO$56,'Capacity Scheduling '!$A$41:$A$56='PM PDM'!Q126),'Capacity Scheduling '!$A$40:$FO$40='PM PDM'!A126)</f>
        <v>OFF</v>
      </c>
      <c r="W126" s="10" t="str">
        <v>B</v>
      </c>
      <c r="X126" t="str">
        <v>B</v>
      </c>
      <c r="Y126" t="str">
        <v>B</v>
      </c>
      <c r="Z126" t="str">
        <v>B</v>
      </c>
      <c r="AA126" t="str">
        <v>B</v>
      </c>
      <c r="AB126" t="str">
        <v>B</v>
      </c>
    </row>
    <row r="127" spans="1:28" ht="15" hidden="1" customHeight="1" x14ac:dyDescent="0.35">
      <c r="A127" s="10">
        <v>3</v>
      </c>
      <c r="B127" s="25" t="s">
        <v>4794</v>
      </c>
      <c r="C127" s="10">
        <v>7978468</v>
      </c>
      <c r="D127" s="25" t="s">
        <v>3823</v>
      </c>
      <c r="E127" s="43">
        <v>44919</v>
      </c>
      <c r="F127" s="43">
        <v>44946</v>
      </c>
      <c r="G127" s="43">
        <v>44946</v>
      </c>
      <c r="H127" s="25" t="s">
        <v>10</v>
      </c>
      <c r="I127" s="25" t="s">
        <v>4795</v>
      </c>
      <c r="J127" s="25" t="s">
        <v>2442</v>
      </c>
      <c r="K127" s="25" t="s">
        <v>4796</v>
      </c>
      <c r="L127" s="25" t="s">
        <v>223</v>
      </c>
      <c r="M127" s="25" t="s">
        <v>4617</v>
      </c>
      <c r="N127" s="25" t="s">
        <v>220</v>
      </c>
      <c r="O127" s="178">
        <v>0.1</v>
      </c>
      <c r="P127" s="178">
        <v>0.2</v>
      </c>
      <c r="Q127" s="10">
        <v>2785</v>
      </c>
      <c r="R127" s="10" t="s">
        <v>34</v>
      </c>
      <c r="S127" s="10" t="s">
        <v>64</v>
      </c>
      <c r="T127" s="26">
        <f t="shared" si="8"/>
        <v>44939</v>
      </c>
      <c r="U127" s="10"/>
      <c r="V127" s="74" cm="1">
        <f t="array" ref="V127:AB127">_xlfn._xlws.FILTER(_xlfn._xlws.FILTER('Capacity Scheduling '!$A$41:$FO$56,'Capacity Scheduling '!$A$41:$A$56='PM PDM'!Q127),'Capacity Scheduling '!$A$40:$FO$40='PM PDM'!A127)</f>
        <v>0</v>
      </c>
      <c r="W127" s="10">
        <v>0</v>
      </c>
      <c r="X127">
        <v>0</v>
      </c>
      <c r="Y127">
        <v>0</v>
      </c>
      <c r="Z127">
        <v>0</v>
      </c>
      <c r="AA127">
        <v>0</v>
      </c>
      <c r="AB127">
        <v>0</v>
      </c>
    </row>
    <row r="128" spans="1:28" ht="15" hidden="1" customHeight="1" x14ac:dyDescent="0.35">
      <c r="A128" s="10">
        <v>3</v>
      </c>
      <c r="B128" s="25" t="s">
        <v>4797</v>
      </c>
      <c r="C128" s="10">
        <v>7973938</v>
      </c>
      <c r="D128" s="25" t="s">
        <v>3823</v>
      </c>
      <c r="E128" s="43">
        <v>44910</v>
      </c>
      <c r="F128" s="43">
        <v>44940</v>
      </c>
      <c r="G128" s="43">
        <v>44940</v>
      </c>
      <c r="H128" s="25" t="s">
        <v>92</v>
      </c>
      <c r="I128" s="25" t="s">
        <v>288</v>
      </c>
      <c r="J128" s="25" t="s">
        <v>42</v>
      </c>
      <c r="K128" s="25" t="s">
        <v>4798</v>
      </c>
      <c r="L128" s="25" t="s">
        <v>223</v>
      </c>
      <c r="M128" s="25" t="s">
        <v>4617</v>
      </c>
      <c r="N128" s="25" t="s">
        <v>220</v>
      </c>
      <c r="O128" s="178">
        <v>4</v>
      </c>
      <c r="P128" s="178">
        <v>4</v>
      </c>
      <c r="Q128" s="10">
        <v>2801</v>
      </c>
      <c r="R128" s="10" t="s">
        <v>104</v>
      </c>
      <c r="S128" s="10" t="s">
        <v>43</v>
      </c>
      <c r="T128" s="26">
        <f t="shared" si="8"/>
        <v>44939</v>
      </c>
      <c r="U128" s="10"/>
      <c r="V128" s="74" cm="1">
        <f t="array" ref="V128:AB128">_xlfn._xlws.FILTER(_xlfn._xlws.FILTER('Capacity Scheduling '!$A$41:$FO$56,'Capacity Scheduling '!$A$41:$A$56='PM PDM'!Q128),'Capacity Scheduling '!$A$40:$FO$40='PM PDM'!A128)</f>
        <v>0</v>
      </c>
      <c r="W128" s="10">
        <v>0</v>
      </c>
      <c r="X128">
        <v>0</v>
      </c>
      <c r="Y128">
        <v>0</v>
      </c>
      <c r="Z128">
        <v>0</v>
      </c>
      <c r="AA128">
        <v>0</v>
      </c>
      <c r="AB128">
        <v>0</v>
      </c>
    </row>
    <row r="129" spans="1:28" ht="15" hidden="1" customHeight="1" x14ac:dyDescent="0.35">
      <c r="A129" s="10">
        <v>3</v>
      </c>
      <c r="B129" s="25" t="s">
        <v>4799</v>
      </c>
      <c r="C129" s="10">
        <v>7981601</v>
      </c>
      <c r="D129" s="25" t="s">
        <v>3872</v>
      </c>
      <c r="E129" s="43">
        <v>44926</v>
      </c>
      <c r="F129" s="43">
        <v>44941</v>
      </c>
      <c r="G129" s="43">
        <v>44941</v>
      </c>
      <c r="H129" s="25" t="s">
        <v>10</v>
      </c>
      <c r="I129" s="25" t="s">
        <v>288</v>
      </c>
      <c r="J129" s="25" t="s">
        <v>42</v>
      </c>
      <c r="K129" s="25" t="s">
        <v>4016</v>
      </c>
      <c r="L129" s="25" t="s">
        <v>223</v>
      </c>
      <c r="M129" s="25" t="s">
        <v>4617</v>
      </c>
      <c r="N129" s="25" t="s">
        <v>220</v>
      </c>
      <c r="O129" s="178">
        <v>6</v>
      </c>
      <c r="P129" s="178">
        <v>6</v>
      </c>
      <c r="Q129" s="10">
        <v>2787</v>
      </c>
      <c r="R129" s="10" t="s">
        <v>46</v>
      </c>
      <c r="S129" s="10" t="s">
        <v>43</v>
      </c>
      <c r="T129" s="26">
        <f t="shared" si="8"/>
        <v>44939</v>
      </c>
      <c r="U129" s="10"/>
      <c r="V129" s="74" cm="1">
        <f t="array" ref="V129:AB129">_xlfn._xlws.FILTER(_xlfn._xlws.FILTER('Capacity Scheduling '!$A$41:$FO$56,'Capacity Scheduling '!$A$41:$A$56='PM PDM'!Q129),'Capacity Scheduling '!$A$40:$FO$40='PM PDM'!A129)</f>
        <v>0</v>
      </c>
      <c r="W129" s="10">
        <v>0</v>
      </c>
      <c r="X129">
        <v>0</v>
      </c>
      <c r="Y129">
        <v>0</v>
      </c>
      <c r="Z129">
        <v>0</v>
      </c>
      <c r="AA129">
        <v>0</v>
      </c>
      <c r="AB129">
        <v>0</v>
      </c>
    </row>
    <row r="130" spans="1:28" ht="15" hidden="1" customHeight="1" x14ac:dyDescent="0.35">
      <c r="A130" s="10">
        <v>3</v>
      </c>
      <c r="B130" s="25" t="s">
        <v>4800</v>
      </c>
      <c r="C130" s="10">
        <v>7981610</v>
      </c>
      <c r="D130" s="25" t="s">
        <v>3823</v>
      </c>
      <c r="E130" s="43">
        <v>44926</v>
      </c>
      <c r="F130" s="43">
        <v>44941</v>
      </c>
      <c r="G130" s="43">
        <v>44941</v>
      </c>
      <c r="H130" s="25" t="s">
        <v>10</v>
      </c>
      <c r="I130" s="25" t="s">
        <v>288</v>
      </c>
      <c r="J130" s="25" t="s">
        <v>42</v>
      </c>
      <c r="K130" s="25" t="s">
        <v>4019</v>
      </c>
      <c r="L130" s="25" t="s">
        <v>223</v>
      </c>
      <c r="M130" s="25" t="s">
        <v>4617</v>
      </c>
      <c r="N130" s="25" t="s">
        <v>220</v>
      </c>
      <c r="O130" s="178">
        <v>0</v>
      </c>
      <c r="P130" s="178">
        <v>6</v>
      </c>
      <c r="Q130" s="10">
        <v>2787</v>
      </c>
      <c r="R130" s="10" t="s">
        <v>46</v>
      </c>
      <c r="S130" s="10" t="s">
        <v>43</v>
      </c>
      <c r="T130" s="26">
        <f t="shared" si="8"/>
        <v>44939</v>
      </c>
      <c r="U130" s="10"/>
      <c r="V130" s="74" cm="1">
        <f t="array" ref="V130:AB130">_xlfn._xlws.FILTER(_xlfn._xlws.FILTER('Capacity Scheduling '!$A$41:$FO$56,'Capacity Scheduling '!$A$41:$A$56='PM PDM'!Q130),'Capacity Scheduling '!$A$40:$FO$40='PM PDM'!A130)</f>
        <v>0</v>
      </c>
      <c r="W130" s="10">
        <v>0</v>
      </c>
      <c r="X130">
        <v>0</v>
      </c>
      <c r="Y130">
        <v>0</v>
      </c>
      <c r="Z130">
        <v>0</v>
      </c>
      <c r="AA130">
        <v>0</v>
      </c>
      <c r="AB130">
        <v>0</v>
      </c>
    </row>
    <row r="131" spans="1:28" ht="15" hidden="1" customHeight="1" x14ac:dyDescent="0.35">
      <c r="A131" s="10">
        <v>3</v>
      </c>
      <c r="B131" s="25" t="s">
        <v>4801</v>
      </c>
      <c r="C131" s="10">
        <v>7981363</v>
      </c>
      <c r="D131" s="25" t="s">
        <v>3823</v>
      </c>
      <c r="E131" s="43">
        <v>44925</v>
      </c>
      <c r="F131" s="43">
        <v>44940</v>
      </c>
      <c r="G131" s="43">
        <v>44940</v>
      </c>
      <c r="H131" s="25" t="s">
        <v>10</v>
      </c>
      <c r="I131" s="25" t="s">
        <v>288</v>
      </c>
      <c r="J131" s="25" t="s">
        <v>177</v>
      </c>
      <c r="K131" s="25" t="s">
        <v>3976</v>
      </c>
      <c r="L131" s="25" t="s">
        <v>223</v>
      </c>
      <c r="M131" s="25" t="s">
        <v>4617</v>
      </c>
      <c r="N131" s="25" t="s">
        <v>220</v>
      </c>
      <c r="O131" s="178">
        <v>0</v>
      </c>
      <c r="P131" s="178">
        <v>3</v>
      </c>
      <c r="Q131" s="10">
        <v>2783</v>
      </c>
      <c r="R131" s="10" t="s">
        <v>22</v>
      </c>
      <c r="S131" s="10" t="s">
        <v>43</v>
      </c>
      <c r="T131" s="26">
        <f t="shared" si="8"/>
        <v>44939</v>
      </c>
      <c r="U131" s="10"/>
      <c r="V131" s="74" cm="1">
        <f t="array" ref="V131:AB131">_xlfn._xlws.FILTER(_xlfn._xlws.FILTER('Capacity Scheduling '!$A$41:$FO$56,'Capacity Scheduling '!$A$41:$A$56='PM PDM'!Q131),'Capacity Scheduling '!$A$40:$FO$40='PM PDM'!A131)</f>
        <v>0</v>
      </c>
      <c r="W131" s="10">
        <v>0</v>
      </c>
      <c r="X131">
        <v>0</v>
      </c>
      <c r="Y131">
        <v>0</v>
      </c>
      <c r="Z131">
        <v>0</v>
      </c>
      <c r="AA131">
        <v>0</v>
      </c>
      <c r="AB131">
        <v>0</v>
      </c>
    </row>
    <row r="132" spans="1:28" ht="15" hidden="1" customHeight="1" x14ac:dyDescent="0.35">
      <c r="A132" s="10">
        <v>3</v>
      </c>
      <c r="B132" s="25" t="s">
        <v>4802</v>
      </c>
      <c r="C132" s="10">
        <v>7981556</v>
      </c>
      <c r="D132" s="25" t="s">
        <v>3823</v>
      </c>
      <c r="E132" s="43">
        <v>44926</v>
      </c>
      <c r="F132" s="43">
        <v>44941</v>
      </c>
      <c r="G132" s="43">
        <v>44941</v>
      </c>
      <c r="H132" s="25" t="s">
        <v>61</v>
      </c>
      <c r="I132" s="25" t="s">
        <v>288</v>
      </c>
      <c r="J132" s="25" t="s">
        <v>128</v>
      </c>
      <c r="K132" s="25" t="s">
        <v>4022</v>
      </c>
      <c r="L132" s="25" t="s">
        <v>223</v>
      </c>
      <c r="M132" s="25" t="s">
        <v>4617</v>
      </c>
      <c r="N132" s="25" t="s">
        <v>220</v>
      </c>
      <c r="O132" s="178">
        <v>4</v>
      </c>
      <c r="P132" s="178">
        <v>4</v>
      </c>
      <c r="Q132" s="10">
        <v>3195</v>
      </c>
      <c r="R132" s="10" t="s">
        <v>85</v>
      </c>
      <c r="S132" s="10" t="s">
        <v>43</v>
      </c>
      <c r="T132" s="26">
        <f t="shared" si="8"/>
        <v>44939</v>
      </c>
      <c r="U132" s="10"/>
      <c r="V132" s="74" t="str" cm="1">
        <f t="array" ref="V132:AB132">_xlfn._xlws.FILTER(_xlfn._xlws.FILTER('Capacity Scheduling '!$A$41:$FO$56,'Capacity Scheduling '!$A$41:$A$56='PM PDM'!Q132),'Capacity Scheduling '!$A$40:$FO$40='PM PDM'!A132)</f>
        <v>C</v>
      </c>
      <c r="W132" s="10" t="str">
        <v>C</v>
      </c>
      <c r="X132" t="str">
        <v>A</v>
      </c>
      <c r="Y132" t="str">
        <v>A</v>
      </c>
      <c r="Z132" t="str">
        <v>A</v>
      </c>
      <c r="AA132" t="str">
        <v>A</v>
      </c>
      <c r="AB132" t="str">
        <v>OFF</v>
      </c>
    </row>
    <row r="133" spans="1:28" ht="15" hidden="1" customHeight="1" x14ac:dyDescent="0.35">
      <c r="A133" s="10">
        <v>3</v>
      </c>
      <c r="B133" s="25" t="s">
        <v>4803</v>
      </c>
      <c r="C133" s="10">
        <v>7981557</v>
      </c>
      <c r="D133" s="25" t="s">
        <v>3823</v>
      </c>
      <c r="E133" s="43">
        <v>44926</v>
      </c>
      <c r="F133" s="43">
        <v>44941</v>
      </c>
      <c r="G133" s="43">
        <v>44941</v>
      </c>
      <c r="H133" s="25" t="s">
        <v>10</v>
      </c>
      <c r="I133" s="25" t="s">
        <v>288</v>
      </c>
      <c r="J133" s="25" t="s">
        <v>128</v>
      </c>
      <c r="K133" s="25" t="s">
        <v>4025</v>
      </c>
      <c r="L133" s="25" t="s">
        <v>223</v>
      </c>
      <c r="M133" s="25" t="s">
        <v>4617</v>
      </c>
      <c r="N133" s="25" t="s">
        <v>215</v>
      </c>
      <c r="O133" s="178">
        <v>6</v>
      </c>
      <c r="P133" s="178">
        <v>6</v>
      </c>
      <c r="Q133" s="10">
        <v>2783</v>
      </c>
      <c r="R133" s="10" t="s">
        <v>22</v>
      </c>
      <c r="S133" s="10" t="s">
        <v>43</v>
      </c>
      <c r="T133" s="26">
        <f t="shared" si="8"/>
        <v>44939</v>
      </c>
      <c r="U133" s="10"/>
      <c r="V133" s="74" cm="1">
        <f t="array" ref="V133:AB133">_xlfn._xlws.FILTER(_xlfn._xlws.FILTER('Capacity Scheduling '!$A$41:$FO$56,'Capacity Scheduling '!$A$41:$A$56='PM PDM'!Q133),'Capacity Scheduling '!$A$40:$FO$40='PM PDM'!A133)</f>
        <v>0</v>
      </c>
      <c r="W133" s="10">
        <v>0</v>
      </c>
      <c r="X133">
        <v>0</v>
      </c>
      <c r="Y133">
        <v>0</v>
      </c>
      <c r="Z133">
        <v>0</v>
      </c>
      <c r="AA133">
        <v>0</v>
      </c>
      <c r="AB133">
        <v>0</v>
      </c>
    </row>
    <row r="134" spans="1:28" ht="15" hidden="1" customHeight="1" x14ac:dyDescent="0.35">
      <c r="A134" s="10">
        <v>3</v>
      </c>
      <c r="B134" s="25" t="s">
        <v>4804</v>
      </c>
      <c r="C134" s="10">
        <v>7981553</v>
      </c>
      <c r="D134" s="25" t="s">
        <v>3872</v>
      </c>
      <c r="E134" s="43">
        <v>44926</v>
      </c>
      <c r="F134" s="43">
        <v>44941</v>
      </c>
      <c r="G134" s="43">
        <v>44941</v>
      </c>
      <c r="H134" s="25" t="s">
        <v>61</v>
      </c>
      <c r="I134" s="25" t="s">
        <v>288</v>
      </c>
      <c r="J134" s="25" t="s">
        <v>138</v>
      </c>
      <c r="K134" s="25" t="s">
        <v>4028</v>
      </c>
      <c r="L134" s="25" t="s">
        <v>223</v>
      </c>
      <c r="M134" s="25" t="s">
        <v>4617</v>
      </c>
      <c r="N134" s="25" t="s">
        <v>220</v>
      </c>
      <c r="O134" s="178">
        <v>6</v>
      </c>
      <c r="P134" s="178">
        <v>6</v>
      </c>
      <c r="Q134" s="10">
        <v>3195</v>
      </c>
      <c r="R134" s="10" t="s">
        <v>85</v>
      </c>
      <c r="S134" s="10" t="s">
        <v>43</v>
      </c>
      <c r="T134" s="26">
        <f t="shared" si="8"/>
        <v>44939</v>
      </c>
      <c r="U134" s="10"/>
      <c r="V134" s="74" t="str" cm="1">
        <f t="array" ref="V134:AB134">_xlfn._xlws.FILTER(_xlfn._xlws.FILTER('Capacity Scheduling '!$A$41:$FO$56,'Capacity Scheduling '!$A$41:$A$56='PM PDM'!Q134),'Capacity Scheduling '!$A$40:$FO$40='PM PDM'!A134)</f>
        <v>C</v>
      </c>
      <c r="W134" s="10" t="str">
        <v>C</v>
      </c>
      <c r="X134" t="str">
        <v>A</v>
      </c>
      <c r="Y134" t="str">
        <v>A</v>
      </c>
      <c r="Z134" t="str">
        <v>A</v>
      </c>
      <c r="AA134" t="str">
        <v>A</v>
      </c>
      <c r="AB134" t="str">
        <v>OFF</v>
      </c>
    </row>
    <row r="135" spans="1:28" ht="15" hidden="1" customHeight="1" x14ac:dyDescent="0.35">
      <c r="A135" s="10">
        <v>3</v>
      </c>
      <c r="B135" s="25" t="s">
        <v>4805</v>
      </c>
      <c r="C135" s="10">
        <v>7981554</v>
      </c>
      <c r="D135" s="25" t="s">
        <v>3872</v>
      </c>
      <c r="E135" s="43">
        <v>44926</v>
      </c>
      <c r="F135" s="43">
        <v>44941</v>
      </c>
      <c r="G135" s="43">
        <v>44941</v>
      </c>
      <c r="H135" s="25" t="s">
        <v>61</v>
      </c>
      <c r="I135" s="25" t="s">
        <v>288</v>
      </c>
      <c r="J135" s="25" t="s">
        <v>138</v>
      </c>
      <c r="K135" s="25" t="s">
        <v>4031</v>
      </c>
      <c r="L135" s="25" t="s">
        <v>223</v>
      </c>
      <c r="M135" s="25" t="s">
        <v>4617</v>
      </c>
      <c r="N135" s="25" t="s">
        <v>220</v>
      </c>
      <c r="O135" s="178">
        <v>6</v>
      </c>
      <c r="P135" s="178">
        <v>6</v>
      </c>
      <c r="Q135" s="10">
        <v>3195</v>
      </c>
      <c r="R135" s="10" t="s">
        <v>85</v>
      </c>
      <c r="S135" s="10" t="s">
        <v>43</v>
      </c>
      <c r="T135" s="26">
        <f t="shared" si="8"/>
        <v>44939</v>
      </c>
      <c r="U135" s="10"/>
      <c r="V135" s="74" t="str" cm="1">
        <f t="array" ref="V135:AB135">_xlfn._xlws.FILTER(_xlfn._xlws.FILTER('Capacity Scheduling '!$A$41:$FO$56,'Capacity Scheduling '!$A$41:$A$56='PM PDM'!Q135),'Capacity Scheduling '!$A$40:$FO$40='PM PDM'!A135)</f>
        <v>C</v>
      </c>
      <c r="W135" s="10" t="str">
        <v>C</v>
      </c>
      <c r="X135" t="str">
        <v>A</v>
      </c>
      <c r="Y135" t="str">
        <v>A</v>
      </c>
      <c r="Z135" t="str">
        <v>A</v>
      </c>
      <c r="AA135" t="str">
        <v>A</v>
      </c>
      <c r="AB135" t="str">
        <v>OFF</v>
      </c>
    </row>
    <row r="136" spans="1:28" ht="15" hidden="1" customHeight="1" x14ac:dyDescent="0.35">
      <c r="A136" s="10">
        <v>3</v>
      </c>
      <c r="B136" s="25" t="s">
        <v>4806</v>
      </c>
      <c r="C136" s="10">
        <v>7975747</v>
      </c>
      <c r="D136" s="25" t="s">
        <v>3823</v>
      </c>
      <c r="E136" s="43">
        <v>44914</v>
      </c>
      <c r="F136" s="43">
        <v>44941</v>
      </c>
      <c r="G136" s="43">
        <v>44941</v>
      </c>
      <c r="H136" s="25" t="s">
        <v>10</v>
      </c>
      <c r="I136" s="25" t="s">
        <v>4807</v>
      </c>
      <c r="J136" s="25" t="s">
        <v>2849</v>
      </c>
      <c r="K136" s="25" t="s">
        <v>4808</v>
      </c>
      <c r="L136" s="25" t="s">
        <v>223</v>
      </c>
      <c r="M136" s="25" t="s">
        <v>4617</v>
      </c>
      <c r="N136" s="25" t="s">
        <v>215</v>
      </c>
      <c r="O136" s="178">
        <v>5</v>
      </c>
      <c r="P136" s="178">
        <v>10</v>
      </c>
      <c r="Q136" s="10">
        <v>2784</v>
      </c>
      <c r="R136" s="10" t="s">
        <v>28</v>
      </c>
      <c r="S136" s="10" t="s">
        <v>49</v>
      </c>
      <c r="T136" s="26">
        <f t="shared" si="8"/>
        <v>44939</v>
      </c>
      <c r="U136" s="10"/>
      <c r="V136" s="74" cm="1">
        <f t="array" ref="V136:AB136">_xlfn._xlws.FILTER(_xlfn._xlws.FILTER('Capacity Scheduling '!$A$41:$FO$56,'Capacity Scheduling '!$A$41:$A$56='PM PDM'!Q136),'Capacity Scheduling '!$A$40:$FO$40='PM PDM'!A136)</f>
        <v>0</v>
      </c>
      <c r="W136" s="10">
        <v>0</v>
      </c>
      <c r="X136">
        <v>0</v>
      </c>
      <c r="Y136">
        <v>0</v>
      </c>
      <c r="Z136">
        <v>0</v>
      </c>
      <c r="AA136">
        <v>0</v>
      </c>
      <c r="AB136">
        <v>0</v>
      </c>
    </row>
    <row r="137" spans="1:28" ht="15" hidden="1" customHeight="1" x14ac:dyDescent="0.35">
      <c r="A137" s="10">
        <v>3</v>
      </c>
      <c r="B137" s="25" t="s">
        <v>4809</v>
      </c>
      <c r="C137" s="10">
        <v>7975748</v>
      </c>
      <c r="D137" s="25" t="s">
        <v>3823</v>
      </c>
      <c r="E137" s="43">
        <v>44914</v>
      </c>
      <c r="F137" s="43">
        <v>44941</v>
      </c>
      <c r="G137" s="43">
        <v>44941</v>
      </c>
      <c r="H137" s="25" t="s">
        <v>10</v>
      </c>
      <c r="I137" s="25" t="s">
        <v>4810</v>
      </c>
      <c r="J137" s="25" t="s">
        <v>2229</v>
      </c>
      <c r="K137" s="25" t="s">
        <v>4811</v>
      </c>
      <c r="L137" s="25" t="s">
        <v>223</v>
      </c>
      <c r="M137" s="25" t="s">
        <v>4617</v>
      </c>
      <c r="N137" s="25" t="s">
        <v>215</v>
      </c>
      <c r="O137" s="178">
        <v>5</v>
      </c>
      <c r="P137" s="178">
        <v>10</v>
      </c>
      <c r="Q137" s="10">
        <v>2784</v>
      </c>
      <c r="R137" s="10" t="s">
        <v>28</v>
      </c>
      <c r="S137" s="10" t="s">
        <v>49</v>
      </c>
      <c r="T137" s="26">
        <f t="shared" si="8"/>
        <v>44939</v>
      </c>
      <c r="U137" s="10"/>
      <c r="V137" s="74" cm="1">
        <f t="array" ref="V137:AB137">_xlfn._xlws.FILTER(_xlfn._xlws.FILTER('Capacity Scheduling '!$A$41:$FO$56,'Capacity Scheduling '!$A$41:$A$56='PM PDM'!Q137),'Capacity Scheduling '!$A$40:$FO$40='PM PDM'!A137)</f>
        <v>0</v>
      </c>
      <c r="W137" s="10">
        <v>0</v>
      </c>
      <c r="X137">
        <v>0</v>
      </c>
      <c r="Y137">
        <v>0</v>
      </c>
      <c r="Z137">
        <v>0</v>
      </c>
      <c r="AA137">
        <v>0</v>
      </c>
      <c r="AB137">
        <v>0</v>
      </c>
    </row>
    <row r="138" spans="1:28" ht="15" hidden="1" customHeight="1" x14ac:dyDescent="0.35">
      <c r="A138" s="10">
        <v>3</v>
      </c>
      <c r="B138" s="25" t="s">
        <v>4812</v>
      </c>
      <c r="C138" s="10">
        <v>7981606</v>
      </c>
      <c r="D138" s="25" t="s">
        <v>3823</v>
      </c>
      <c r="E138" s="43">
        <v>44926</v>
      </c>
      <c r="F138" s="43">
        <v>44941</v>
      </c>
      <c r="G138" s="43">
        <v>44941</v>
      </c>
      <c r="H138" s="25" t="s">
        <v>61</v>
      </c>
      <c r="I138" s="25" t="s">
        <v>288</v>
      </c>
      <c r="J138" s="25" t="s">
        <v>80</v>
      </c>
      <c r="K138" s="25" t="s">
        <v>4042</v>
      </c>
      <c r="L138" s="25" t="s">
        <v>223</v>
      </c>
      <c r="M138" s="25" t="s">
        <v>4617</v>
      </c>
      <c r="N138" s="25" t="s">
        <v>220</v>
      </c>
      <c r="O138" s="178">
        <v>3</v>
      </c>
      <c r="P138" s="178">
        <v>3</v>
      </c>
      <c r="Q138" s="10">
        <v>2790</v>
      </c>
      <c r="R138" s="10" t="s">
        <v>60</v>
      </c>
      <c r="S138" s="10" t="s">
        <v>81</v>
      </c>
      <c r="T138" s="26">
        <f t="shared" si="8"/>
        <v>44939</v>
      </c>
      <c r="U138" s="10"/>
      <c r="V138" s="74" t="str" cm="1">
        <f t="array" ref="V138:AB138">_xlfn._xlws.FILTER(_xlfn._xlws.FILTER('Capacity Scheduling '!$A$41:$FO$56,'Capacity Scheduling '!$A$41:$A$56='PM PDM'!Q138),'Capacity Scheduling '!$A$40:$FO$40='PM PDM'!A138)</f>
        <v>B</v>
      </c>
      <c r="W138" s="10" t="str">
        <v>OFF</v>
      </c>
      <c r="X138" t="str">
        <v>C</v>
      </c>
      <c r="Y138" t="str">
        <v>C</v>
      </c>
      <c r="Z138" t="str">
        <v>C</v>
      </c>
      <c r="AA138" t="str">
        <v>C</v>
      </c>
      <c r="AB138" t="str">
        <v>C</v>
      </c>
    </row>
    <row r="139" spans="1:28" ht="15" hidden="1" customHeight="1" x14ac:dyDescent="0.35">
      <c r="A139" s="10">
        <v>3</v>
      </c>
      <c r="B139" s="25" t="s">
        <v>4813</v>
      </c>
      <c r="C139" s="10">
        <v>7981607</v>
      </c>
      <c r="D139" s="25" t="s">
        <v>3823</v>
      </c>
      <c r="E139" s="43">
        <v>44926</v>
      </c>
      <c r="F139" s="43">
        <v>44941</v>
      </c>
      <c r="G139" s="43">
        <v>44941</v>
      </c>
      <c r="H139" s="25" t="s">
        <v>10</v>
      </c>
      <c r="I139" s="25" t="s">
        <v>288</v>
      </c>
      <c r="J139" s="25" t="s">
        <v>80</v>
      </c>
      <c r="K139" s="25" t="s">
        <v>4045</v>
      </c>
      <c r="L139" s="25" t="s">
        <v>223</v>
      </c>
      <c r="M139" s="25" t="s">
        <v>4617</v>
      </c>
      <c r="N139" s="25" t="s">
        <v>220</v>
      </c>
      <c r="O139" s="178">
        <v>6</v>
      </c>
      <c r="P139" s="178">
        <v>6</v>
      </c>
      <c r="Q139" s="10">
        <v>3070</v>
      </c>
      <c r="R139" s="10" t="s">
        <v>40</v>
      </c>
      <c r="S139" s="10" t="s">
        <v>81</v>
      </c>
      <c r="T139" s="26">
        <f t="shared" si="8"/>
        <v>44939</v>
      </c>
      <c r="U139" s="10"/>
      <c r="V139" s="74" cm="1">
        <f t="array" ref="V139:AB139">_xlfn._xlws.FILTER(_xlfn._xlws.FILTER('Capacity Scheduling '!$A$41:$FO$56,'Capacity Scheduling '!$A$41:$A$56='PM PDM'!Q139),'Capacity Scheduling '!$A$40:$FO$40='PM PDM'!A139)</f>
        <v>0</v>
      </c>
      <c r="W139" s="10">
        <v>0</v>
      </c>
      <c r="X139">
        <v>0</v>
      </c>
      <c r="Y139">
        <v>0</v>
      </c>
      <c r="Z139">
        <v>0</v>
      </c>
      <c r="AA139">
        <v>0</v>
      </c>
      <c r="AB139">
        <v>0</v>
      </c>
    </row>
    <row r="140" spans="1:28" ht="15" hidden="1" customHeight="1" x14ac:dyDescent="0.35">
      <c r="A140" s="10">
        <v>3</v>
      </c>
      <c r="B140" s="25" t="s">
        <v>4814</v>
      </c>
      <c r="C140" s="10">
        <v>7981611</v>
      </c>
      <c r="D140" s="25" t="s">
        <v>3872</v>
      </c>
      <c r="E140" s="43">
        <v>44926</v>
      </c>
      <c r="F140" s="43">
        <v>44940</v>
      </c>
      <c r="G140" s="43">
        <v>44940</v>
      </c>
      <c r="H140" s="25" t="s">
        <v>92</v>
      </c>
      <c r="I140" s="25" t="s">
        <v>4815</v>
      </c>
      <c r="J140" s="25" t="s">
        <v>686</v>
      </c>
      <c r="K140" s="25" t="s">
        <v>4816</v>
      </c>
      <c r="L140" s="25" t="s">
        <v>223</v>
      </c>
      <c r="M140" s="25" t="s">
        <v>4617</v>
      </c>
      <c r="N140" s="25" t="s">
        <v>215</v>
      </c>
      <c r="O140" s="178">
        <v>1.5</v>
      </c>
      <c r="P140" s="178">
        <v>3</v>
      </c>
      <c r="Q140" s="10">
        <v>3346</v>
      </c>
      <c r="R140" s="10" t="s">
        <v>110</v>
      </c>
      <c r="S140" s="10" t="s">
        <v>81</v>
      </c>
      <c r="T140" s="26">
        <f t="shared" si="8"/>
        <v>44939</v>
      </c>
      <c r="U140" s="10"/>
      <c r="V140" s="74" cm="1">
        <f t="array" ref="V140:AB140">_xlfn._xlws.FILTER(_xlfn._xlws.FILTER('Capacity Scheduling '!$A$41:$FO$56,'Capacity Scheduling '!$A$41:$A$56='PM PDM'!Q140),'Capacity Scheduling '!$A$40:$FO$40='PM PDM'!A140)</f>
        <v>0</v>
      </c>
      <c r="W140" s="10">
        <v>0</v>
      </c>
      <c r="X140">
        <v>0</v>
      </c>
      <c r="Y140">
        <v>0</v>
      </c>
      <c r="Z140">
        <v>0</v>
      </c>
      <c r="AA140">
        <v>0</v>
      </c>
      <c r="AB140">
        <v>0</v>
      </c>
    </row>
    <row r="141" spans="1:28" ht="15" hidden="1" customHeight="1" x14ac:dyDescent="0.35">
      <c r="A141" s="10">
        <v>3</v>
      </c>
      <c r="B141" s="25" t="s">
        <v>4817</v>
      </c>
      <c r="C141" s="10">
        <v>7976775</v>
      </c>
      <c r="D141" s="25" t="s">
        <v>3823</v>
      </c>
      <c r="E141" s="43">
        <v>44916</v>
      </c>
      <c r="F141" s="43">
        <v>44943</v>
      </c>
      <c r="G141" s="43">
        <v>44943</v>
      </c>
      <c r="H141" s="25" t="s">
        <v>61</v>
      </c>
      <c r="I141" s="25" t="s">
        <v>4818</v>
      </c>
      <c r="J141" s="25" t="s">
        <v>4819</v>
      </c>
      <c r="K141" s="25" t="s">
        <v>4820</v>
      </c>
      <c r="L141" s="25" t="s">
        <v>223</v>
      </c>
      <c r="M141" s="25" t="s">
        <v>4617</v>
      </c>
      <c r="N141" s="25" t="s">
        <v>220</v>
      </c>
      <c r="O141" s="178">
        <v>0.1</v>
      </c>
      <c r="P141" s="178">
        <v>0.2</v>
      </c>
      <c r="Q141" s="10">
        <v>2790</v>
      </c>
      <c r="R141" s="10" t="s">
        <v>60</v>
      </c>
      <c r="S141" s="10" t="s">
        <v>81</v>
      </c>
      <c r="T141" s="26">
        <f t="shared" si="8"/>
        <v>44939</v>
      </c>
      <c r="U141" s="10"/>
      <c r="V141" s="74" t="str" cm="1">
        <f t="array" ref="V141:AB141">_xlfn._xlws.FILTER(_xlfn._xlws.FILTER('Capacity Scheduling '!$A$41:$FO$56,'Capacity Scheduling '!$A$41:$A$56='PM PDM'!Q141),'Capacity Scheduling '!$A$40:$FO$40='PM PDM'!A141)</f>
        <v>B</v>
      </c>
      <c r="W141" s="10" t="str">
        <v>OFF</v>
      </c>
      <c r="X141" t="str">
        <v>C</v>
      </c>
      <c r="Y141" t="str">
        <v>C</v>
      </c>
      <c r="Z141" t="str">
        <v>C</v>
      </c>
      <c r="AA141" t="str">
        <v>C</v>
      </c>
      <c r="AB141" t="str">
        <v>C</v>
      </c>
    </row>
    <row r="142" spans="1:28" ht="15" hidden="1" customHeight="1" x14ac:dyDescent="0.35">
      <c r="A142" s="10">
        <v>3</v>
      </c>
      <c r="B142" s="25" t="s">
        <v>4821</v>
      </c>
      <c r="C142" s="10">
        <v>7976776</v>
      </c>
      <c r="D142" s="25" t="s">
        <v>3823</v>
      </c>
      <c r="E142" s="43">
        <v>44916</v>
      </c>
      <c r="F142" s="43">
        <v>44943</v>
      </c>
      <c r="G142" s="43">
        <v>44943</v>
      </c>
      <c r="H142" s="25" t="s">
        <v>61</v>
      </c>
      <c r="I142" s="25" t="s">
        <v>4822</v>
      </c>
      <c r="J142" s="25" t="s">
        <v>4823</v>
      </c>
      <c r="K142" s="25" t="s">
        <v>4824</v>
      </c>
      <c r="L142" s="25" t="s">
        <v>223</v>
      </c>
      <c r="M142" s="25" t="s">
        <v>4617</v>
      </c>
      <c r="N142" s="25" t="s">
        <v>220</v>
      </c>
      <c r="O142" s="178">
        <v>0.1</v>
      </c>
      <c r="P142" s="178">
        <v>0.2</v>
      </c>
      <c r="Q142" s="10">
        <v>2790</v>
      </c>
      <c r="R142" s="10" t="s">
        <v>60</v>
      </c>
      <c r="S142" s="10" t="s">
        <v>81</v>
      </c>
      <c r="T142" s="26">
        <f t="shared" si="8"/>
        <v>44939</v>
      </c>
      <c r="U142" s="10"/>
      <c r="V142" s="74" t="str" cm="1">
        <f t="array" ref="V142:AB142">_xlfn._xlws.FILTER(_xlfn._xlws.FILTER('Capacity Scheduling '!$A$41:$FO$56,'Capacity Scheduling '!$A$41:$A$56='PM PDM'!Q142),'Capacity Scheduling '!$A$40:$FO$40='PM PDM'!A142)</f>
        <v>B</v>
      </c>
      <c r="W142" s="10" t="str">
        <v>OFF</v>
      </c>
      <c r="X142" t="str">
        <v>C</v>
      </c>
      <c r="Y142" t="str">
        <v>C</v>
      </c>
      <c r="Z142" t="str">
        <v>C</v>
      </c>
      <c r="AA142" t="str">
        <v>C</v>
      </c>
      <c r="AB142" t="str">
        <v>C</v>
      </c>
    </row>
    <row r="143" spans="1:28" ht="15" hidden="1" customHeight="1" x14ac:dyDescent="0.35">
      <c r="A143" s="10">
        <v>3</v>
      </c>
      <c r="B143" s="25" t="s">
        <v>4825</v>
      </c>
      <c r="C143" s="10">
        <v>7981605</v>
      </c>
      <c r="D143" s="25" t="s">
        <v>3823</v>
      </c>
      <c r="E143" s="43">
        <v>44926</v>
      </c>
      <c r="F143" s="43">
        <v>44941</v>
      </c>
      <c r="G143" s="43">
        <v>44941</v>
      </c>
      <c r="H143" s="25" t="s">
        <v>10</v>
      </c>
      <c r="I143" s="25" t="s">
        <v>288</v>
      </c>
      <c r="J143" s="25" t="s">
        <v>186</v>
      </c>
      <c r="K143" s="25" t="s">
        <v>4054</v>
      </c>
      <c r="L143" s="25" t="s">
        <v>223</v>
      </c>
      <c r="M143" s="25" t="s">
        <v>4617</v>
      </c>
      <c r="N143" s="25" t="s">
        <v>220</v>
      </c>
      <c r="O143" s="178">
        <v>4</v>
      </c>
      <c r="P143" s="178">
        <v>8</v>
      </c>
      <c r="Q143" s="10">
        <v>3070</v>
      </c>
      <c r="R143" s="10" t="s">
        <v>40</v>
      </c>
      <c r="S143" s="10" t="s">
        <v>81</v>
      </c>
      <c r="T143" s="26">
        <f t="shared" si="8"/>
        <v>44939</v>
      </c>
      <c r="U143" s="10"/>
      <c r="V143" s="74" cm="1">
        <f t="array" ref="V143:AB143">_xlfn._xlws.FILTER(_xlfn._xlws.FILTER('Capacity Scheduling '!$A$41:$FO$56,'Capacity Scheduling '!$A$41:$A$56='PM PDM'!Q143),'Capacity Scheduling '!$A$40:$FO$40='PM PDM'!A143)</f>
        <v>0</v>
      </c>
      <c r="W143" s="10">
        <v>0</v>
      </c>
      <c r="X143">
        <v>0</v>
      </c>
      <c r="Y143">
        <v>0</v>
      </c>
      <c r="Z143">
        <v>0</v>
      </c>
      <c r="AA143">
        <v>0</v>
      </c>
      <c r="AB143">
        <v>0</v>
      </c>
    </row>
    <row r="144" spans="1:28" ht="15" hidden="1" customHeight="1" x14ac:dyDescent="0.35">
      <c r="A144" s="10">
        <v>3</v>
      </c>
      <c r="B144" s="25" t="s">
        <v>4826</v>
      </c>
      <c r="C144" s="10">
        <v>7980927</v>
      </c>
      <c r="D144" s="25" t="s">
        <v>3872</v>
      </c>
      <c r="E144" s="43">
        <v>44924</v>
      </c>
      <c r="F144" s="43">
        <v>44942</v>
      </c>
      <c r="G144" s="43">
        <v>44942</v>
      </c>
      <c r="H144" s="25" t="s">
        <v>10</v>
      </c>
      <c r="I144" s="25" t="s">
        <v>288</v>
      </c>
      <c r="J144" s="25" t="s">
        <v>87</v>
      </c>
      <c r="K144" s="25" t="s">
        <v>4827</v>
      </c>
      <c r="L144" s="25" t="s">
        <v>223</v>
      </c>
      <c r="M144" s="25" t="s">
        <v>4617</v>
      </c>
      <c r="N144" s="25" t="s">
        <v>220</v>
      </c>
      <c r="O144" s="178">
        <v>6</v>
      </c>
      <c r="P144" s="178">
        <v>6</v>
      </c>
      <c r="Q144" s="10">
        <v>3347</v>
      </c>
      <c r="R144" s="10" t="s">
        <v>52</v>
      </c>
      <c r="S144" s="10" t="s">
        <v>88</v>
      </c>
      <c r="T144" s="26">
        <f t="shared" si="8"/>
        <v>44939</v>
      </c>
      <c r="U144" s="10"/>
      <c r="V144" s="74" cm="1">
        <f t="array" ref="V144:AB144">_xlfn._xlws.FILTER(_xlfn._xlws.FILTER('Capacity Scheduling '!$A$41:$FO$56,'Capacity Scheduling '!$A$41:$A$56='PM PDM'!Q144),'Capacity Scheduling '!$A$40:$FO$40='PM PDM'!A144)</f>
        <v>0</v>
      </c>
      <c r="W144" s="10">
        <v>0</v>
      </c>
      <c r="X144">
        <v>0</v>
      </c>
      <c r="Y144">
        <v>0</v>
      </c>
      <c r="Z144">
        <v>0</v>
      </c>
      <c r="AA144">
        <v>0</v>
      </c>
      <c r="AB144">
        <v>0</v>
      </c>
    </row>
    <row r="145" spans="1:28" ht="15" hidden="1" customHeight="1" x14ac:dyDescent="0.35">
      <c r="A145" s="10">
        <v>3</v>
      </c>
      <c r="B145" s="25" t="s">
        <v>4828</v>
      </c>
      <c r="C145" s="10">
        <v>7981609</v>
      </c>
      <c r="D145" s="25" t="s">
        <v>3823</v>
      </c>
      <c r="E145" s="43">
        <v>44926</v>
      </c>
      <c r="F145" s="43">
        <v>44941</v>
      </c>
      <c r="G145" s="43">
        <v>44941</v>
      </c>
      <c r="H145" s="25" t="s">
        <v>10</v>
      </c>
      <c r="I145" s="25" t="s">
        <v>288</v>
      </c>
      <c r="J145" s="25" t="s">
        <v>24</v>
      </c>
      <c r="K145" s="25" t="s">
        <v>4057</v>
      </c>
      <c r="L145" s="25" t="s">
        <v>223</v>
      </c>
      <c r="M145" s="25" t="s">
        <v>4617</v>
      </c>
      <c r="N145" s="25" t="s">
        <v>220</v>
      </c>
      <c r="O145" s="178">
        <v>0</v>
      </c>
      <c r="P145" s="178">
        <v>3</v>
      </c>
      <c r="Q145" s="10">
        <v>2781</v>
      </c>
      <c r="R145" s="10" t="s">
        <v>9</v>
      </c>
      <c r="S145" s="10" t="s">
        <v>25</v>
      </c>
      <c r="T145" s="26">
        <f t="shared" si="8"/>
        <v>44939</v>
      </c>
      <c r="U145" s="10"/>
      <c r="V145" s="74" cm="1">
        <f t="array" ref="V145:AB145">_xlfn._xlws.FILTER(_xlfn._xlws.FILTER('Capacity Scheduling '!$A$41:$FO$56,'Capacity Scheduling '!$A$41:$A$56='PM PDM'!Q145),'Capacity Scheduling '!$A$40:$FO$40='PM PDM'!A145)</f>
        <v>0</v>
      </c>
      <c r="W145" s="10">
        <v>0</v>
      </c>
      <c r="X145">
        <v>0</v>
      </c>
      <c r="Y145">
        <v>0</v>
      </c>
      <c r="Z145">
        <v>0</v>
      </c>
      <c r="AA145">
        <v>0</v>
      </c>
      <c r="AB145">
        <v>0</v>
      </c>
    </row>
    <row r="146" spans="1:28" ht="15" hidden="1" customHeight="1" x14ac:dyDescent="0.35">
      <c r="A146" s="10">
        <v>3</v>
      </c>
      <c r="B146" s="25" t="s">
        <v>4829</v>
      </c>
      <c r="C146" s="10">
        <v>7978465</v>
      </c>
      <c r="D146" s="25" t="s">
        <v>3823</v>
      </c>
      <c r="E146" s="43">
        <v>44919</v>
      </c>
      <c r="F146" s="43">
        <v>44946</v>
      </c>
      <c r="G146" s="43">
        <v>44946</v>
      </c>
      <c r="H146" s="25" t="s">
        <v>10</v>
      </c>
      <c r="I146" s="25" t="s">
        <v>4830</v>
      </c>
      <c r="J146" s="25" t="s">
        <v>460</v>
      </c>
      <c r="K146" s="25" t="s">
        <v>4831</v>
      </c>
      <c r="L146" s="25" t="s">
        <v>223</v>
      </c>
      <c r="M146" s="25" t="s">
        <v>4617</v>
      </c>
      <c r="N146" s="25" t="s">
        <v>220</v>
      </c>
      <c r="O146" s="178">
        <v>0.1</v>
      </c>
      <c r="P146" s="178">
        <v>0.2</v>
      </c>
      <c r="Q146" s="10">
        <v>2781</v>
      </c>
      <c r="R146" s="10" t="s">
        <v>9</v>
      </c>
      <c r="S146" s="10" t="s">
        <v>3925</v>
      </c>
      <c r="T146" s="26">
        <f t="shared" si="8"/>
        <v>44939</v>
      </c>
      <c r="U146" s="10"/>
      <c r="V146" s="74" cm="1">
        <f t="array" ref="V146:AB146">_xlfn._xlws.FILTER(_xlfn._xlws.FILTER('Capacity Scheduling '!$A$41:$FO$56,'Capacity Scheduling '!$A$41:$A$56='PM PDM'!Q146),'Capacity Scheduling '!$A$40:$FO$40='PM PDM'!A146)</f>
        <v>0</v>
      </c>
      <c r="W146" s="10">
        <v>0</v>
      </c>
      <c r="X146">
        <v>0</v>
      </c>
      <c r="Y146">
        <v>0</v>
      </c>
      <c r="Z146">
        <v>0</v>
      </c>
      <c r="AA146">
        <v>0</v>
      </c>
      <c r="AB146">
        <v>0</v>
      </c>
    </row>
    <row r="147" spans="1:28" ht="15" hidden="1" customHeight="1" x14ac:dyDescent="0.35">
      <c r="A147" s="10">
        <v>3</v>
      </c>
      <c r="B147" s="25" t="s">
        <v>4832</v>
      </c>
      <c r="C147" s="10">
        <v>7978464</v>
      </c>
      <c r="D147" s="25" t="s">
        <v>3823</v>
      </c>
      <c r="E147" s="43">
        <v>44919</v>
      </c>
      <c r="F147" s="43">
        <v>44946</v>
      </c>
      <c r="G147" s="43">
        <v>44946</v>
      </c>
      <c r="H147" s="25" t="s">
        <v>61</v>
      </c>
      <c r="I147" s="25" t="s">
        <v>4833</v>
      </c>
      <c r="J147" s="25" t="s">
        <v>4834</v>
      </c>
      <c r="K147" s="25" t="s">
        <v>4835</v>
      </c>
      <c r="L147" s="25" t="s">
        <v>223</v>
      </c>
      <c r="M147" s="25" t="s">
        <v>4617</v>
      </c>
      <c r="N147" s="25" t="s">
        <v>215</v>
      </c>
      <c r="O147" s="178">
        <v>0.1</v>
      </c>
      <c r="P147" s="178">
        <v>0.2</v>
      </c>
      <c r="Q147" s="10">
        <v>2791</v>
      </c>
      <c r="R147" s="10" t="s">
        <v>70</v>
      </c>
      <c r="S147" s="10" t="s">
        <v>3925</v>
      </c>
      <c r="T147" s="26">
        <f t="shared" si="8"/>
        <v>44939</v>
      </c>
      <c r="U147" s="10"/>
      <c r="V147" s="74" t="str" cm="1">
        <f t="array" ref="V147:AB147">_xlfn._xlws.FILTER(_xlfn._xlws.FILTER('Capacity Scheduling '!$A$41:$FO$56,'Capacity Scheduling '!$A$41:$A$56='PM PDM'!Q147),'Capacity Scheduling '!$A$40:$FO$40='PM PDM'!A147)</f>
        <v>L</v>
      </c>
      <c r="W147" s="10" t="str">
        <v>L</v>
      </c>
      <c r="X147" t="str">
        <v>OFF</v>
      </c>
      <c r="Y147" t="str">
        <v>L</v>
      </c>
      <c r="Z147" t="str">
        <v>L</v>
      </c>
      <c r="AA147" t="str">
        <v>L</v>
      </c>
      <c r="AB147" t="str">
        <v>A</v>
      </c>
    </row>
    <row r="148" spans="1:28" ht="15" hidden="1" customHeight="1" x14ac:dyDescent="0.35">
      <c r="A148" s="10">
        <v>3</v>
      </c>
      <c r="B148" s="25" t="s">
        <v>4836</v>
      </c>
      <c r="C148" s="10">
        <v>7981558</v>
      </c>
      <c r="D148" s="25" t="s">
        <v>3872</v>
      </c>
      <c r="E148" s="43">
        <v>44926</v>
      </c>
      <c r="F148" s="43">
        <v>44941</v>
      </c>
      <c r="G148" s="43">
        <v>44941</v>
      </c>
      <c r="H148" s="25" t="s">
        <v>10</v>
      </c>
      <c r="I148" s="25" t="s">
        <v>288</v>
      </c>
      <c r="J148" s="25" t="s">
        <v>42</v>
      </c>
      <c r="K148" s="25" t="s">
        <v>4013</v>
      </c>
      <c r="L148" s="25" t="s">
        <v>223</v>
      </c>
      <c r="M148" s="25" t="s">
        <v>4837</v>
      </c>
      <c r="N148" s="25" t="s">
        <v>215</v>
      </c>
      <c r="O148" s="178">
        <v>8</v>
      </c>
      <c r="P148" s="178">
        <v>8</v>
      </c>
      <c r="Q148" s="10">
        <v>2783</v>
      </c>
      <c r="R148" s="10" t="s">
        <v>22</v>
      </c>
      <c r="S148" s="10" t="s">
        <v>43</v>
      </c>
      <c r="T148" s="26">
        <f t="shared" si="8"/>
        <v>44939</v>
      </c>
      <c r="U148" s="10"/>
      <c r="V148" s="74" cm="1">
        <f t="array" ref="V148:AB148">_xlfn._xlws.FILTER(_xlfn._xlws.FILTER('Capacity Scheduling '!$A$41:$FO$56,'Capacity Scheduling '!$A$41:$A$56='PM PDM'!Q148),'Capacity Scheduling '!$A$40:$FO$40='PM PDM'!A148)</f>
        <v>0</v>
      </c>
      <c r="W148" s="10">
        <v>0</v>
      </c>
      <c r="X148">
        <v>0</v>
      </c>
      <c r="Y148">
        <v>0</v>
      </c>
      <c r="Z148">
        <v>0</v>
      </c>
      <c r="AA148">
        <v>0</v>
      </c>
      <c r="AB148">
        <v>0</v>
      </c>
    </row>
    <row r="149" spans="1:28" ht="15" hidden="1" customHeight="1" x14ac:dyDescent="0.35">
      <c r="A149" s="10">
        <v>4</v>
      </c>
      <c r="B149" s="25" t="s">
        <v>4838</v>
      </c>
      <c r="C149" s="10">
        <v>7990274</v>
      </c>
      <c r="D149" s="25" t="s">
        <v>3823</v>
      </c>
      <c r="E149" s="43">
        <v>44943</v>
      </c>
      <c r="F149" s="43">
        <v>44952</v>
      </c>
      <c r="G149" s="43">
        <v>44952</v>
      </c>
      <c r="H149" s="25" t="s">
        <v>10</v>
      </c>
      <c r="I149" s="25" t="s">
        <v>288</v>
      </c>
      <c r="J149" s="25" t="s">
        <v>182</v>
      </c>
      <c r="K149" s="25" t="s">
        <v>4839</v>
      </c>
      <c r="L149" s="25" t="s">
        <v>223</v>
      </c>
      <c r="M149" s="25" t="s">
        <v>3868</v>
      </c>
      <c r="N149" s="25" t="s">
        <v>3869</v>
      </c>
      <c r="O149" s="178">
        <v>3</v>
      </c>
      <c r="P149" s="178">
        <v>3</v>
      </c>
      <c r="Q149" s="10">
        <v>0</v>
      </c>
      <c r="S149" s="10" t="s">
        <v>183</v>
      </c>
      <c r="T149" s="26">
        <f t="shared" si="8"/>
        <v>44946</v>
      </c>
      <c r="U149" s="10"/>
      <c r="V149" s="74" t="e" cm="1" vm="1">
        <f t="array" ref="V149">_xlfn._xlws.FILTER(_xlfn._xlws.FILTER('Capacity Scheduling '!$A$41:$FO$56,'Capacity Scheduling '!$A$41:$A$56='PM PDM'!Q149),'Capacity Scheduling '!$A$40:$FO$40='PM PDM'!A149)</f>
        <v>#VALUE!</v>
      </c>
      <c r="W149" s="10"/>
    </row>
    <row r="150" spans="1:28" ht="15" hidden="1" customHeight="1" x14ac:dyDescent="0.35">
      <c r="A150" s="10">
        <v>4</v>
      </c>
      <c r="B150" s="25" t="s">
        <v>4840</v>
      </c>
      <c r="C150" s="10">
        <v>7986738</v>
      </c>
      <c r="D150" s="25" t="s">
        <v>3872</v>
      </c>
      <c r="E150" s="43">
        <v>44936</v>
      </c>
      <c r="F150" s="43">
        <v>44951</v>
      </c>
      <c r="G150" s="43">
        <v>44951</v>
      </c>
      <c r="H150" s="25" t="s">
        <v>10</v>
      </c>
      <c r="I150" s="25" t="s">
        <v>288</v>
      </c>
      <c r="J150" s="25" t="s">
        <v>380</v>
      </c>
      <c r="K150" s="25" t="s">
        <v>4841</v>
      </c>
      <c r="L150" s="25" t="s">
        <v>223</v>
      </c>
      <c r="M150" s="25" t="s">
        <v>3868</v>
      </c>
      <c r="N150" s="25" t="s">
        <v>220</v>
      </c>
      <c r="O150" s="178">
        <v>8</v>
      </c>
      <c r="P150" s="178">
        <v>8</v>
      </c>
      <c r="Q150" s="10">
        <v>2785</v>
      </c>
      <c r="R150" t="s">
        <v>34</v>
      </c>
      <c r="S150" s="10" t="s">
        <v>64</v>
      </c>
      <c r="T150" s="26">
        <f t="shared" ref="T150:T213" si="9">$AF$21+((A150-1)*7+U150)-$AH$21</f>
        <v>44946</v>
      </c>
      <c r="U150" s="10"/>
      <c r="V150" s="74" cm="1">
        <f t="array" ref="V150:AB150">_xlfn._xlws.FILTER(_xlfn._xlws.FILTER('Capacity Scheduling '!$A$41:$FO$56,'Capacity Scheduling '!$A$41:$A$56='PM PDM'!Q150),'Capacity Scheduling '!$A$40:$FO$40='PM PDM'!A150)</f>
        <v>0</v>
      </c>
      <c r="W150" s="10">
        <v>0</v>
      </c>
      <c r="X150">
        <v>0</v>
      </c>
      <c r="Y150">
        <v>0</v>
      </c>
      <c r="Z150">
        <v>0</v>
      </c>
      <c r="AA150">
        <v>0</v>
      </c>
      <c r="AB150">
        <v>0</v>
      </c>
    </row>
    <row r="151" spans="1:28" ht="15" hidden="1" customHeight="1" x14ac:dyDescent="0.35">
      <c r="A151" s="10">
        <v>4</v>
      </c>
      <c r="B151" s="25" t="s">
        <v>4842</v>
      </c>
      <c r="C151" s="10">
        <v>7986051</v>
      </c>
      <c r="D151" s="25" t="s">
        <v>3872</v>
      </c>
      <c r="E151" s="43">
        <v>44935</v>
      </c>
      <c r="F151" s="43">
        <v>44950</v>
      </c>
      <c r="G151" s="43">
        <v>44950</v>
      </c>
      <c r="H151" s="25" t="s">
        <v>10</v>
      </c>
      <c r="I151" s="25" t="s">
        <v>288</v>
      </c>
      <c r="J151" s="25" t="s">
        <v>42</v>
      </c>
      <c r="K151" s="25" t="s">
        <v>4843</v>
      </c>
      <c r="L151" s="25" t="s">
        <v>223</v>
      </c>
      <c r="M151" s="25" t="s">
        <v>3868</v>
      </c>
      <c r="N151" s="25" t="s">
        <v>3869</v>
      </c>
      <c r="O151" s="178">
        <v>6</v>
      </c>
      <c r="P151" s="178">
        <v>6</v>
      </c>
      <c r="Q151" s="10">
        <v>2783</v>
      </c>
      <c r="R151" t="s">
        <v>22</v>
      </c>
      <c r="S151" s="10" t="s">
        <v>43</v>
      </c>
      <c r="T151" s="26">
        <f t="shared" si="9"/>
        <v>44946</v>
      </c>
      <c r="U151" s="10"/>
      <c r="V151" s="74" cm="1">
        <f t="array" ref="V151:AB151">_xlfn._xlws.FILTER(_xlfn._xlws.FILTER('Capacity Scheduling '!$A$41:$FO$56,'Capacity Scheduling '!$A$41:$A$56='PM PDM'!Q151),'Capacity Scheduling '!$A$40:$FO$40='PM PDM'!A151)</f>
        <v>0</v>
      </c>
      <c r="W151" s="10">
        <v>0</v>
      </c>
      <c r="X151">
        <v>0</v>
      </c>
      <c r="Y151">
        <v>0</v>
      </c>
      <c r="Z151">
        <v>0</v>
      </c>
      <c r="AA151">
        <v>0</v>
      </c>
      <c r="AB151">
        <v>0</v>
      </c>
    </row>
    <row r="152" spans="1:28" s="48" customFormat="1" ht="15" hidden="1" customHeight="1" x14ac:dyDescent="0.35">
      <c r="A152" s="10">
        <v>4</v>
      </c>
      <c r="B152" s="25" t="s">
        <v>4844</v>
      </c>
      <c r="C152" s="10">
        <v>7991680</v>
      </c>
      <c r="D152" s="25" t="s">
        <v>3823</v>
      </c>
      <c r="E152" s="43">
        <v>44945</v>
      </c>
      <c r="F152" s="43">
        <v>44951</v>
      </c>
      <c r="G152" s="43">
        <v>44951</v>
      </c>
      <c r="H152" s="25" t="s">
        <v>92</v>
      </c>
      <c r="I152" s="25" t="s">
        <v>288</v>
      </c>
      <c r="J152" s="25" t="s">
        <v>42</v>
      </c>
      <c r="K152" s="25" t="s">
        <v>4845</v>
      </c>
      <c r="L152" s="25" t="s">
        <v>223</v>
      </c>
      <c r="M152" s="25" t="s">
        <v>3868</v>
      </c>
      <c r="N152" s="25" t="s">
        <v>220</v>
      </c>
      <c r="O152" s="178">
        <v>4</v>
      </c>
      <c r="P152" s="178">
        <v>4</v>
      </c>
      <c r="Q152" s="10">
        <v>2801</v>
      </c>
      <c r="R152" t="s">
        <v>104</v>
      </c>
      <c r="S152" s="10" t="s">
        <v>43</v>
      </c>
      <c r="T152" s="26">
        <f t="shared" si="9"/>
        <v>44946</v>
      </c>
      <c r="U152" s="10"/>
      <c r="V152" s="74" cm="1">
        <f t="array" ref="V152:AB152">_xlfn._xlws.FILTER(_xlfn._xlws.FILTER('Capacity Scheduling '!$A$41:$FO$56,'Capacity Scheduling '!$A$41:$A$56='PM PDM'!Q152),'Capacity Scheduling '!$A$40:$FO$40='PM PDM'!A152)</f>
        <v>0</v>
      </c>
      <c r="W152" s="10">
        <v>0</v>
      </c>
      <c r="X152" s="48">
        <v>0</v>
      </c>
      <c r="Y152" s="48">
        <v>0</v>
      </c>
      <c r="Z152" s="48">
        <v>0</v>
      </c>
      <c r="AA152" s="48">
        <v>0</v>
      </c>
      <c r="AB152" s="48">
        <v>0</v>
      </c>
    </row>
    <row r="153" spans="1:28" s="99" customFormat="1" ht="15" hidden="1" customHeight="1" x14ac:dyDescent="0.35">
      <c r="A153" s="10">
        <v>4</v>
      </c>
      <c r="B153" s="25" t="s">
        <v>4846</v>
      </c>
      <c r="C153" s="10">
        <v>7984828</v>
      </c>
      <c r="D153" s="25" t="s">
        <v>3823</v>
      </c>
      <c r="E153" s="43">
        <v>44932</v>
      </c>
      <c r="F153" s="43">
        <v>44947</v>
      </c>
      <c r="G153" s="43">
        <v>44947</v>
      </c>
      <c r="H153" s="25" t="s">
        <v>10</v>
      </c>
      <c r="I153" s="25" t="s">
        <v>288</v>
      </c>
      <c r="J153" s="25" t="s">
        <v>12</v>
      </c>
      <c r="K153" s="25" t="s">
        <v>4847</v>
      </c>
      <c r="L153" s="25" t="s">
        <v>223</v>
      </c>
      <c r="M153" s="25" t="s">
        <v>3868</v>
      </c>
      <c r="N153" s="25" t="s">
        <v>3869</v>
      </c>
      <c r="O153" s="178">
        <v>0</v>
      </c>
      <c r="P153" s="178">
        <v>3</v>
      </c>
      <c r="Q153" s="10">
        <v>2781</v>
      </c>
      <c r="R153" t="s">
        <v>9</v>
      </c>
      <c r="S153" s="10" t="s">
        <v>4848</v>
      </c>
      <c r="T153" s="26">
        <f t="shared" si="9"/>
        <v>44946</v>
      </c>
      <c r="U153" s="10"/>
      <c r="V153" s="74" cm="1">
        <f t="array" ref="V153:AB153">_xlfn._xlws.FILTER(_xlfn._xlws.FILTER('Capacity Scheduling '!$A$41:$FO$56,'Capacity Scheduling '!$A$41:$A$56='PM PDM'!Q153),'Capacity Scheduling '!$A$40:$FO$40='PM PDM'!A153)</f>
        <v>0</v>
      </c>
      <c r="W153" s="10">
        <v>0</v>
      </c>
      <c r="X153" s="99">
        <v>0</v>
      </c>
      <c r="Y153" s="99">
        <v>0</v>
      </c>
      <c r="Z153" s="99">
        <v>0</v>
      </c>
      <c r="AA153" s="99">
        <v>0</v>
      </c>
      <c r="AB153" s="99">
        <v>0</v>
      </c>
    </row>
    <row r="154" spans="1:28" ht="15" hidden="1" customHeight="1" x14ac:dyDescent="0.35">
      <c r="A154" s="10">
        <v>4</v>
      </c>
      <c r="B154" s="25" t="s">
        <v>4849</v>
      </c>
      <c r="C154" s="10">
        <v>7979733</v>
      </c>
      <c r="D154" s="25" t="s">
        <v>3823</v>
      </c>
      <c r="E154" s="43">
        <v>44922</v>
      </c>
      <c r="F154" s="43">
        <v>44949</v>
      </c>
      <c r="G154" s="43">
        <v>44949</v>
      </c>
      <c r="H154" s="25" t="s">
        <v>61</v>
      </c>
      <c r="I154" s="25" t="s">
        <v>4850</v>
      </c>
      <c r="J154" s="25" t="s">
        <v>1918</v>
      </c>
      <c r="K154" s="25" t="s">
        <v>4851</v>
      </c>
      <c r="L154" s="25" t="s">
        <v>223</v>
      </c>
      <c r="M154" s="25" t="s">
        <v>3868</v>
      </c>
      <c r="N154" s="25" t="s">
        <v>220</v>
      </c>
      <c r="O154" s="178">
        <v>10</v>
      </c>
      <c r="P154" s="178">
        <v>20</v>
      </c>
      <c r="Q154" s="10">
        <v>3195</v>
      </c>
      <c r="R154" t="s">
        <v>85</v>
      </c>
      <c r="S154" s="10" t="s">
        <v>43</v>
      </c>
      <c r="T154" s="26">
        <f t="shared" si="9"/>
        <v>44946</v>
      </c>
      <c r="U154" s="10"/>
      <c r="V154" s="74" t="str" cm="1">
        <f t="array" ref="V154:AB154">_xlfn._xlws.FILTER(_xlfn._xlws.FILTER('Capacity Scheduling '!$A$41:$FO$56,'Capacity Scheduling '!$A$41:$A$56='PM PDM'!Q154),'Capacity Scheduling '!$A$40:$FO$40='PM PDM'!A154)</f>
        <v>B</v>
      </c>
      <c r="W154" s="10" t="str">
        <v>B</v>
      </c>
      <c r="X154" t="str">
        <v>L</v>
      </c>
      <c r="Y154" t="str">
        <v>L</v>
      </c>
      <c r="Z154" t="str">
        <v>L</v>
      </c>
      <c r="AA154" t="str">
        <v>L</v>
      </c>
      <c r="AB154" t="str">
        <v>L</v>
      </c>
    </row>
    <row r="155" spans="1:28" ht="15" hidden="1" customHeight="1" x14ac:dyDescent="0.35">
      <c r="A155" s="10">
        <v>4</v>
      </c>
      <c r="B155" s="25" t="s">
        <v>4852</v>
      </c>
      <c r="C155" s="10">
        <v>7988155</v>
      </c>
      <c r="D155" s="25" t="s">
        <v>3823</v>
      </c>
      <c r="E155" s="43">
        <v>44938</v>
      </c>
      <c r="F155" s="43">
        <v>44953</v>
      </c>
      <c r="G155" s="43">
        <v>44953</v>
      </c>
      <c r="H155" s="25" t="s">
        <v>92</v>
      </c>
      <c r="I155" s="25" t="s">
        <v>4853</v>
      </c>
      <c r="J155" s="25" t="s">
        <v>3821</v>
      </c>
      <c r="K155" s="25" t="s">
        <v>3822</v>
      </c>
      <c r="L155" s="25" t="s">
        <v>223</v>
      </c>
      <c r="M155" s="25" t="s">
        <v>3868</v>
      </c>
      <c r="N155" s="25" t="s">
        <v>220</v>
      </c>
      <c r="O155" s="178">
        <v>4</v>
      </c>
      <c r="P155" s="178">
        <v>4</v>
      </c>
      <c r="Q155" s="10">
        <v>2801</v>
      </c>
      <c r="R155" t="s">
        <v>104</v>
      </c>
      <c r="S155" s="10" t="s">
        <v>43</v>
      </c>
      <c r="T155" s="26">
        <f t="shared" si="9"/>
        <v>44946</v>
      </c>
      <c r="U155" s="10"/>
      <c r="V155" s="74" cm="1">
        <f t="array" ref="V155:AB155">_xlfn._xlws.FILTER(_xlfn._xlws.FILTER('Capacity Scheduling '!$A$41:$FO$56,'Capacity Scheduling '!$A$41:$A$56='PM PDM'!Q155),'Capacity Scheduling '!$A$40:$FO$40='PM PDM'!A155)</f>
        <v>0</v>
      </c>
      <c r="W155" s="10">
        <v>0</v>
      </c>
      <c r="X155">
        <v>0</v>
      </c>
      <c r="Y155">
        <v>0</v>
      </c>
      <c r="Z155">
        <v>0</v>
      </c>
      <c r="AA155">
        <v>0</v>
      </c>
      <c r="AB155">
        <v>0</v>
      </c>
    </row>
    <row r="156" spans="1:28" ht="15" hidden="1" customHeight="1" x14ac:dyDescent="0.35">
      <c r="A156" s="10">
        <v>4</v>
      </c>
      <c r="B156" s="25" t="s">
        <v>4854</v>
      </c>
      <c r="C156" s="10">
        <v>7984739</v>
      </c>
      <c r="D156" s="25" t="s">
        <v>3823</v>
      </c>
      <c r="E156" s="43">
        <v>44932</v>
      </c>
      <c r="F156" s="43">
        <v>44947</v>
      </c>
      <c r="G156" s="43">
        <v>44947</v>
      </c>
      <c r="H156" s="25" t="s">
        <v>10</v>
      </c>
      <c r="I156" s="25" t="s">
        <v>288</v>
      </c>
      <c r="J156" s="25" t="s">
        <v>128</v>
      </c>
      <c r="K156" s="25" t="s">
        <v>4855</v>
      </c>
      <c r="L156" s="25" t="s">
        <v>223</v>
      </c>
      <c r="M156" s="25" t="s">
        <v>3868</v>
      </c>
      <c r="N156" s="25" t="s">
        <v>220</v>
      </c>
      <c r="O156" s="178">
        <v>6</v>
      </c>
      <c r="P156" s="178">
        <v>6</v>
      </c>
      <c r="Q156" s="10">
        <v>2787</v>
      </c>
      <c r="R156" t="s">
        <v>46</v>
      </c>
      <c r="S156" s="10" t="s">
        <v>43</v>
      </c>
      <c r="T156" s="26">
        <f t="shared" si="9"/>
        <v>44946</v>
      </c>
      <c r="U156" s="10"/>
      <c r="V156" s="74" cm="1">
        <f t="array" ref="V156:AB156">_xlfn._xlws.FILTER(_xlfn._xlws.FILTER('Capacity Scheduling '!$A$41:$FO$56,'Capacity Scheduling '!$A$41:$A$56='PM PDM'!Q156),'Capacity Scheduling '!$A$40:$FO$40='PM PDM'!A156)</f>
        <v>0</v>
      </c>
      <c r="W156" s="10">
        <v>0</v>
      </c>
      <c r="X156">
        <v>0</v>
      </c>
      <c r="Y156">
        <v>0</v>
      </c>
      <c r="Z156">
        <v>0</v>
      </c>
      <c r="AA156">
        <v>0</v>
      </c>
      <c r="AB156">
        <v>0</v>
      </c>
    </row>
    <row r="157" spans="1:28" ht="15" hidden="1" customHeight="1" x14ac:dyDescent="0.35">
      <c r="A157" s="10">
        <v>4</v>
      </c>
      <c r="B157" s="25" t="s">
        <v>4856</v>
      </c>
      <c r="C157" s="10">
        <v>7967465</v>
      </c>
      <c r="D157" s="25" t="s">
        <v>3823</v>
      </c>
      <c r="E157" s="43">
        <v>44898</v>
      </c>
      <c r="F157" s="43">
        <v>44953</v>
      </c>
      <c r="G157" s="43">
        <v>44953</v>
      </c>
      <c r="H157" s="25" t="s">
        <v>10</v>
      </c>
      <c r="I157" s="25" t="s">
        <v>4857</v>
      </c>
      <c r="J157" s="25" t="s">
        <v>4858</v>
      </c>
      <c r="K157" s="25" t="s">
        <v>4859</v>
      </c>
      <c r="L157" s="25" t="s">
        <v>223</v>
      </c>
      <c r="M157" s="25" t="s">
        <v>3868</v>
      </c>
      <c r="N157" s="25" t="s">
        <v>3869</v>
      </c>
      <c r="O157" s="178">
        <v>4</v>
      </c>
      <c r="P157" s="178">
        <v>8</v>
      </c>
      <c r="Q157" s="10">
        <v>2783</v>
      </c>
      <c r="R157" t="s">
        <v>22</v>
      </c>
      <c r="S157" s="10" t="s">
        <v>43</v>
      </c>
      <c r="T157" s="26">
        <f t="shared" si="9"/>
        <v>44946</v>
      </c>
      <c r="U157" s="10"/>
      <c r="V157" s="74" cm="1">
        <f t="array" ref="V157:AB157">_xlfn._xlws.FILTER(_xlfn._xlws.FILTER('Capacity Scheduling '!$A$41:$FO$56,'Capacity Scheduling '!$A$41:$A$56='PM PDM'!Q157),'Capacity Scheduling '!$A$40:$FO$40='PM PDM'!A157)</f>
        <v>0</v>
      </c>
      <c r="W157" s="10">
        <v>0</v>
      </c>
      <c r="X157">
        <v>0</v>
      </c>
      <c r="Y157">
        <v>0</v>
      </c>
      <c r="Z157">
        <v>0</v>
      </c>
      <c r="AA157">
        <v>0</v>
      </c>
      <c r="AB157">
        <v>0</v>
      </c>
    </row>
    <row r="158" spans="1:28" ht="15" hidden="1" customHeight="1" x14ac:dyDescent="0.35">
      <c r="A158" s="10">
        <v>4</v>
      </c>
      <c r="B158" s="25" t="s">
        <v>4860</v>
      </c>
      <c r="C158" s="10">
        <v>7984738</v>
      </c>
      <c r="D158" s="25" t="s">
        <v>3823</v>
      </c>
      <c r="E158" s="43">
        <v>44932</v>
      </c>
      <c r="F158" s="43">
        <v>44947</v>
      </c>
      <c r="G158" s="43">
        <v>44947</v>
      </c>
      <c r="H158" s="25" t="s">
        <v>61</v>
      </c>
      <c r="I158" s="25" t="s">
        <v>288</v>
      </c>
      <c r="J158" s="25" t="s">
        <v>143</v>
      </c>
      <c r="K158" s="25" t="s">
        <v>4861</v>
      </c>
      <c r="L158" s="25" t="s">
        <v>223</v>
      </c>
      <c r="M158" s="25" t="s">
        <v>3868</v>
      </c>
      <c r="N158" s="25" t="s">
        <v>220</v>
      </c>
      <c r="O158" s="178">
        <v>4</v>
      </c>
      <c r="P158" s="178">
        <v>4</v>
      </c>
      <c r="Q158" s="10">
        <v>3195</v>
      </c>
      <c r="R158" t="s">
        <v>85</v>
      </c>
      <c r="S158" s="10" t="s">
        <v>43</v>
      </c>
      <c r="T158" s="26">
        <f t="shared" si="9"/>
        <v>44946</v>
      </c>
      <c r="U158" s="10"/>
      <c r="V158" s="74" t="str" cm="1">
        <f t="array" ref="V158:AB158">_xlfn._xlws.FILTER(_xlfn._xlws.FILTER('Capacity Scheduling '!$A$41:$FO$56,'Capacity Scheduling '!$A$41:$A$56='PM PDM'!Q158),'Capacity Scheduling '!$A$40:$FO$40='PM PDM'!A158)</f>
        <v>B</v>
      </c>
      <c r="W158" s="10" t="str">
        <v>B</v>
      </c>
      <c r="X158" t="str">
        <v>L</v>
      </c>
      <c r="Y158" t="str">
        <v>L</v>
      </c>
      <c r="Z158" t="str">
        <v>L</v>
      </c>
      <c r="AA158" t="str">
        <v>L</v>
      </c>
      <c r="AB158" t="str">
        <v>L</v>
      </c>
    </row>
    <row r="159" spans="1:28" ht="15" hidden="1" customHeight="1" x14ac:dyDescent="0.35">
      <c r="A159" s="10">
        <v>4</v>
      </c>
      <c r="B159" s="25" t="s">
        <v>4862</v>
      </c>
      <c r="C159" s="10">
        <v>7984820</v>
      </c>
      <c r="D159" s="25" t="s">
        <v>3823</v>
      </c>
      <c r="E159" s="43">
        <v>44932</v>
      </c>
      <c r="F159" s="43">
        <v>44947</v>
      </c>
      <c r="G159" s="43">
        <v>44947</v>
      </c>
      <c r="H159" s="25" t="s">
        <v>61</v>
      </c>
      <c r="I159" s="25" t="s">
        <v>288</v>
      </c>
      <c r="J159" s="25" t="s">
        <v>148</v>
      </c>
      <c r="K159" s="25" t="s">
        <v>4863</v>
      </c>
      <c r="L159" s="25" t="s">
        <v>223</v>
      </c>
      <c r="M159" s="25" t="s">
        <v>3868</v>
      </c>
      <c r="N159" s="25" t="s">
        <v>220</v>
      </c>
      <c r="O159" s="178">
        <v>4</v>
      </c>
      <c r="P159" s="178">
        <v>4</v>
      </c>
      <c r="Q159" s="10">
        <v>3195</v>
      </c>
      <c r="R159" t="s">
        <v>85</v>
      </c>
      <c r="S159" s="10" t="s">
        <v>43</v>
      </c>
      <c r="T159" s="26">
        <f t="shared" si="9"/>
        <v>44946</v>
      </c>
      <c r="U159" s="10"/>
      <c r="V159" s="74" t="str" cm="1">
        <f t="array" ref="V159:AB159">_xlfn._xlws.FILTER(_xlfn._xlws.FILTER('Capacity Scheduling '!$A$41:$FO$56,'Capacity Scheduling '!$A$41:$A$56='PM PDM'!Q159),'Capacity Scheduling '!$A$40:$FO$40='PM PDM'!A159)</f>
        <v>B</v>
      </c>
      <c r="W159" s="10" t="str">
        <v>B</v>
      </c>
      <c r="X159" t="str">
        <v>L</v>
      </c>
      <c r="Y159" t="str">
        <v>L</v>
      </c>
      <c r="Z159" t="str">
        <v>L</v>
      </c>
      <c r="AA159" t="str">
        <v>L</v>
      </c>
      <c r="AB159" t="str">
        <v>L</v>
      </c>
    </row>
    <row r="160" spans="1:28" ht="15" hidden="1" customHeight="1" x14ac:dyDescent="0.35">
      <c r="A160" s="10">
        <v>4</v>
      </c>
      <c r="B160" s="25" t="s">
        <v>4864</v>
      </c>
      <c r="C160" s="10">
        <v>7986049</v>
      </c>
      <c r="D160" s="25" t="s">
        <v>3823</v>
      </c>
      <c r="E160" s="43">
        <v>44935</v>
      </c>
      <c r="F160" s="43">
        <v>44950</v>
      </c>
      <c r="G160" s="43">
        <v>44950</v>
      </c>
      <c r="H160" s="25" t="s">
        <v>10</v>
      </c>
      <c r="I160" s="25" t="s">
        <v>288</v>
      </c>
      <c r="J160" s="25" t="s">
        <v>148</v>
      </c>
      <c r="K160" s="25" t="s">
        <v>4865</v>
      </c>
      <c r="L160" s="25" t="s">
        <v>223</v>
      </c>
      <c r="M160" s="25" t="s">
        <v>3868</v>
      </c>
      <c r="N160" s="25" t="s">
        <v>220</v>
      </c>
      <c r="O160" s="178">
        <v>6</v>
      </c>
      <c r="P160" s="178">
        <v>6</v>
      </c>
      <c r="Q160" s="10">
        <v>2787</v>
      </c>
      <c r="R160" t="s">
        <v>46</v>
      </c>
      <c r="S160" s="10" t="s">
        <v>43</v>
      </c>
      <c r="T160" s="26">
        <f t="shared" si="9"/>
        <v>44946</v>
      </c>
      <c r="U160" s="10"/>
      <c r="V160" s="74" cm="1">
        <f t="array" ref="V160:AB160">_xlfn._xlws.FILTER(_xlfn._xlws.FILTER('Capacity Scheduling '!$A$41:$FO$56,'Capacity Scheduling '!$A$41:$A$56='PM PDM'!Q160),'Capacity Scheduling '!$A$40:$FO$40='PM PDM'!A160)</f>
        <v>0</v>
      </c>
      <c r="W160" s="10">
        <v>0</v>
      </c>
      <c r="X160">
        <v>0</v>
      </c>
      <c r="Y160">
        <v>0</v>
      </c>
      <c r="Z160">
        <v>0</v>
      </c>
      <c r="AA160">
        <v>0</v>
      </c>
      <c r="AB160">
        <v>0</v>
      </c>
    </row>
    <row r="161" spans="1:28" ht="15" hidden="1" customHeight="1" x14ac:dyDescent="0.35">
      <c r="A161" s="10">
        <v>4</v>
      </c>
      <c r="B161" s="25" t="s">
        <v>4866</v>
      </c>
      <c r="C161" s="10">
        <v>7986050</v>
      </c>
      <c r="D161" s="25" t="s">
        <v>3823</v>
      </c>
      <c r="E161" s="43">
        <v>44935</v>
      </c>
      <c r="F161" s="43">
        <v>44950</v>
      </c>
      <c r="G161" s="43">
        <v>44950</v>
      </c>
      <c r="H161" s="25" t="s">
        <v>61</v>
      </c>
      <c r="I161" s="25" t="s">
        <v>288</v>
      </c>
      <c r="J161" s="25" t="s">
        <v>148</v>
      </c>
      <c r="K161" s="25" t="s">
        <v>4863</v>
      </c>
      <c r="L161" s="25" t="s">
        <v>223</v>
      </c>
      <c r="M161" s="25" t="s">
        <v>3868</v>
      </c>
      <c r="N161" s="25" t="s">
        <v>220</v>
      </c>
      <c r="O161" s="178">
        <v>4</v>
      </c>
      <c r="P161" s="178">
        <v>4</v>
      </c>
      <c r="Q161" s="10">
        <v>3195</v>
      </c>
      <c r="R161" t="s">
        <v>85</v>
      </c>
      <c r="S161" s="10" t="s">
        <v>43</v>
      </c>
      <c r="T161" s="26">
        <f t="shared" si="9"/>
        <v>44946</v>
      </c>
      <c r="U161" s="10"/>
      <c r="V161" s="74" t="str" cm="1">
        <f t="array" ref="V161:AB161">_xlfn._xlws.FILTER(_xlfn._xlws.FILTER('Capacity Scheduling '!$A$41:$FO$56,'Capacity Scheduling '!$A$41:$A$56='PM PDM'!Q161),'Capacity Scheduling '!$A$40:$FO$40='PM PDM'!A161)</f>
        <v>B</v>
      </c>
      <c r="W161" s="10" t="str">
        <v>B</v>
      </c>
      <c r="X161" t="str">
        <v>L</v>
      </c>
      <c r="Y161" t="str">
        <v>L</v>
      </c>
      <c r="Z161" t="str">
        <v>L</v>
      </c>
      <c r="AA161" t="str">
        <v>L</v>
      </c>
      <c r="AB161" t="str">
        <v>L</v>
      </c>
    </row>
    <row r="162" spans="1:28" ht="15" hidden="1" customHeight="1" x14ac:dyDescent="0.35">
      <c r="A162" s="10">
        <v>4</v>
      </c>
      <c r="B162" s="25" t="s">
        <v>4867</v>
      </c>
      <c r="C162" s="10">
        <v>7986771</v>
      </c>
      <c r="D162" s="25" t="s">
        <v>3823</v>
      </c>
      <c r="E162" s="43">
        <v>44936</v>
      </c>
      <c r="F162" s="43">
        <v>44951</v>
      </c>
      <c r="G162" s="43">
        <v>44951</v>
      </c>
      <c r="H162" s="25" t="s">
        <v>10</v>
      </c>
      <c r="I162" s="25" t="s">
        <v>288</v>
      </c>
      <c r="J162" s="25" t="s">
        <v>148</v>
      </c>
      <c r="K162" s="25" t="s">
        <v>4868</v>
      </c>
      <c r="L162" s="25" t="s">
        <v>223</v>
      </c>
      <c r="M162" s="25" t="s">
        <v>3868</v>
      </c>
      <c r="N162" s="25" t="s">
        <v>220</v>
      </c>
      <c r="O162" s="178">
        <v>0</v>
      </c>
      <c r="P162" s="178">
        <v>3</v>
      </c>
      <c r="Q162" s="10">
        <v>2787</v>
      </c>
      <c r="R162" t="s">
        <v>46</v>
      </c>
      <c r="S162" s="10" t="s">
        <v>43</v>
      </c>
      <c r="T162" s="26">
        <f t="shared" si="9"/>
        <v>44946</v>
      </c>
      <c r="U162" s="10"/>
      <c r="V162" s="74" cm="1">
        <f t="array" ref="V162:AB162">_xlfn._xlws.FILTER(_xlfn._xlws.FILTER('Capacity Scheduling '!$A$41:$FO$56,'Capacity Scheduling '!$A$41:$A$56='PM PDM'!Q162),'Capacity Scheduling '!$A$40:$FO$40='PM PDM'!A162)</f>
        <v>0</v>
      </c>
      <c r="W162" s="10">
        <v>0</v>
      </c>
      <c r="X162">
        <v>0</v>
      </c>
      <c r="Y162">
        <v>0</v>
      </c>
      <c r="Z162">
        <v>0</v>
      </c>
      <c r="AA162">
        <v>0</v>
      </c>
      <c r="AB162">
        <v>0</v>
      </c>
    </row>
    <row r="163" spans="1:28" ht="15" hidden="1" customHeight="1" x14ac:dyDescent="0.35">
      <c r="A163" s="10">
        <v>4</v>
      </c>
      <c r="B163" s="25" t="s">
        <v>4869</v>
      </c>
      <c r="C163" s="10">
        <v>7987494</v>
      </c>
      <c r="D163" s="25" t="s">
        <v>3823</v>
      </c>
      <c r="E163" s="43">
        <v>44938</v>
      </c>
      <c r="F163" s="43">
        <v>44953</v>
      </c>
      <c r="G163" s="43">
        <v>44953</v>
      </c>
      <c r="H163" s="25" t="s">
        <v>61</v>
      </c>
      <c r="I163" s="25" t="s">
        <v>288</v>
      </c>
      <c r="J163" s="25" t="s">
        <v>148</v>
      </c>
      <c r="K163" s="25" t="s">
        <v>3825</v>
      </c>
      <c r="L163" s="25" t="s">
        <v>223</v>
      </c>
      <c r="M163" s="25" t="s">
        <v>3868</v>
      </c>
      <c r="N163" s="25" t="s">
        <v>220</v>
      </c>
      <c r="O163" s="178">
        <v>6</v>
      </c>
      <c r="P163" s="178">
        <v>6</v>
      </c>
      <c r="Q163" s="10">
        <v>3195</v>
      </c>
      <c r="R163" t="s">
        <v>85</v>
      </c>
      <c r="S163" s="10" t="s">
        <v>43</v>
      </c>
      <c r="T163" s="26">
        <f t="shared" si="9"/>
        <v>44946</v>
      </c>
      <c r="U163" s="10"/>
      <c r="V163" s="74" t="str" cm="1">
        <f t="array" ref="V163:AB163">_xlfn._xlws.FILTER(_xlfn._xlws.FILTER('Capacity Scheduling '!$A$41:$FO$56,'Capacity Scheduling '!$A$41:$A$56='PM PDM'!Q163),'Capacity Scheduling '!$A$40:$FO$40='PM PDM'!A163)</f>
        <v>B</v>
      </c>
      <c r="W163" s="10" t="str">
        <v>B</v>
      </c>
      <c r="X163" t="str">
        <v>L</v>
      </c>
      <c r="Y163" t="str">
        <v>L</v>
      </c>
      <c r="Z163" t="str">
        <v>L</v>
      </c>
      <c r="AA163" t="str">
        <v>L</v>
      </c>
      <c r="AB163" t="str">
        <v>L</v>
      </c>
    </row>
    <row r="164" spans="1:28" ht="15" hidden="1" customHeight="1" x14ac:dyDescent="0.35">
      <c r="A164" s="10">
        <v>4</v>
      </c>
      <c r="B164" s="25" t="s">
        <v>4870</v>
      </c>
      <c r="C164" s="10">
        <v>7987495</v>
      </c>
      <c r="D164" s="25" t="s">
        <v>3823</v>
      </c>
      <c r="E164" s="43">
        <v>44938</v>
      </c>
      <c r="F164" s="43">
        <v>44953</v>
      </c>
      <c r="G164" s="43">
        <v>44953</v>
      </c>
      <c r="H164" s="25" t="s">
        <v>10</v>
      </c>
      <c r="I164" s="25" t="s">
        <v>288</v>
      </c>
      <c r="J164" s="25" t="s">
        <v>148</v>
      </c>
      <c r="K164" s="25" t="s">
        <v>3826</v>
      </c>
      <c r="L164" s="25" t="s">
        <v>223</v>
      </c>
      <c r="M164" s="25" t="s">
        <v>3868</v>
      </c>
      <c r="N164" s="25" t="s">
        <v>220</v>
      </c>
      <c r="O164" s="178">
        <v>6</v>
      </c>
      <c r="P164" s="178">
        <v>6</v>
      </c>
      <c r="Q164" s="10">
        <v>2787</v>
      </c>
      <c r="R164" t="s">
        <v>46</v>
      </c>
      <c r="S164" s="10" t="s">
        <v>43</v>
      </c>
      <c r="T164" s="26">
        <f t="shared" si="9"/>
        <v>44946</v>
      </c>
      <c r="U164" s="10"/>
      <c r="V164" s="74" cm="1">
        <f t="array" ref="V164:AB164">_xlfn._xlws.FILTER(_xlfn._xlws.FILTER('Capacity Scheduling '!$A$41:$FO$56,'Capacity Scheduling '!$A$41:$A$56='PM PDM'!Q164),'Capacity Scheduling '!$A$40:$FO$40='PM PDM'!A164)</f>
        <v>0</v>
      </c>
      <c r="W164" s="10">
        <v>0</v>
      </c>
      <c r="X164">
        <v>0</v>
      </c>
      <c r="Y164">
        <v>0</v>
      </c>
      <c r="Z164">
        <v>0</v>
      </c>
      <c r="AA164">
        <v>0</v>
      </c>
      <c r="AB164">
        <v>0</v>
      </c>
    </row>
    <row r="165" spans="1:28" ht="15" hidden="1" customHeight="1" x14ac:dyDescent="0.35">
      <c r="A165" s="10">
        <v>4</v>
      </c>
      <c r="B165" s="25" t="s">
        <v>4871</v>
      </c>
      <c r="C165" s="10">
        <v>7967400</v>
      </c>
      <c r="D165" s="25" t="s">
        <v>3823</v>
      </c>
      <c r="E165" s="43">
        <v>44897</v>
      </c>
      <c r="F165" s="43">
        <v>44952</v>
      </c>
      <c r="G165" s="43">
        <v>44952</v>
      </c>
      <c r="H165" s="25" t="s">
        <v>10</v>
      </c>
      <c r="I165" s="25" t="s">
        <v>4872</v>
      </c>
      <c r="J165" s="25" t="s">
        <v>4873</v>
      </c>
      <c r="K165" s="25" t="s">
        <v>4874</v>
      </c>
      <c r="L165" s="25" t="s">
        <v>223</v>
      </c>
      <c r="M165" s="25" t="s">
        <v>3868</v>
      </c>
      <c r="N165" s="25" t="s">
        <v>220</v>
      </c>
      <c r="O165" s="178">
        <v>4</v>
      </c>
      <c r="P165" s="178">
        <v>8</v>
      </c>
      <c r="Q165" s="10">
        <v>2787</v>
      </c>
      <c r="R165" t="s">
        <v>46</v>
      </c>
      <c r="S165" s="10" t="s">
        <v>43</v>
      </c>
      <c r="T165" s="26">
        <f t="shared" si="9"/>
        <v>44946</v>
      </c>
      <c r="U165" s="10"/>
      <c r="V165" s="74" cm="1">
        <f t="array" ref="V165:AB165">_xlfn._xlws.FILTER(_xlfn._xlws.FILTER('Capacity Scheduling '!$A$41:$FO$56,'Capacity Scheduling '!$A$41:$A$56='PM PDM'!Q165),'Capacity Scheduling '!$A$40:$FO$40='PM PDM'!A165)</f>
        <v>0</v>
      </c>
      <c r="W165" s="10">
        <v>0</v>
      </c>
      <c r="X165">
        <v>0</v>
      </c>
      <c r="Y165">
        <v>0</v>
      </c>
      <c r="Z165">
        <v>0</v>
      </c>
      <c r="AA165">
        <v>0</v>
      </c>
      <c r="AB165">
        <v>0</v>
      </c>
    </row>
    <row r="166" spans="1:28" ht="15" hidden="1" customHeight="1" x14ac:dyDescent="0.35">
      <c r="A166" s="10">
        <v>4</v>
      </c>
      <c r="B166" s="25" t="s">
        <v>4875</v>
      </c>
      <c r="C166" s="10">
        <v>7967079</v>
      </c>
      <c r="D166" s="25" t="s">
        <v>3823</v>
      </c>
      <c r="E166" s="43">
        <v>44897</v>
      </c>
      <c r="F166" s="43">
        <v>44952</v>
      </c>
      <c r="G166" s="43">
        <v>44952</v>
      </c>
      <c r="H166" s="25" t="s">
        <v>10</v>
      </c>
      <c r="I166" s="25" t="s">
        <v>4876</v>
      </c>
      <c r="J166" s="25" t="s">
        <v>4877</v>
      </c>
      <c r="K166" s="25" t="s">
        <v>4878</v>
      </c>
      <c r="L166" s="25" t="s">
        <v>223</v>
      </c>
      <c r="M166" s="25" t="s">
        <v>3868</v>
      </c>
      <c r="N166" s="25" t="s">
        <v>220</v>
      </c>
      <c r="O166" s="178">
        <v>4</v>
      </c>
      <c r="P166" s="178">
        <v>8</v>
      </c>
      <c r="Q166" s="10">
        <v>2787</v>
      </c>
      <c r="R166" t="s">
        <v>46</v>
      </c>
      <c r="S166" s="10" t="s">
        <v>43</v>
      </c>
      <c r="T166" s="26">
        <f t="shared" si="9"/>
        <v>44946</v>
      </c>
      <c r="U166" s="10"/>
      <c r="V166" s="74" cm="1">
        <f t="array" ref="V166:AB166">_xlfn._xlws.FILTER(_xlfn._xlws.FILTER('Capacity Scheduling '!$A$41:$FO$56,'Capacity Scheduling '!$A$41:$A$56='PM PDM'!Q166),'Capacity Scheduling '!$A$40:$FO$40='PM PDM'!A166)</f>
        <v>0</v>
      </c>
      <c r="W166" s="10">
        <v>0</v>
      </c>
      <c r="X166">
        <v>0</v>
      </c>
      <c r="Y166">
        <v>0</v>
      </c>
      <c r="Z166">
        <v>0</v>
      </c>
      <c r="AA166">
        <v>0</v>
      </c>
      <c r="AB166">
        <v>0</v>
      </c>
    </row>
    <row r="167" spans="1:28" ht="15" hidden="1" customHeight="1" x14ac:dyDescent="0.35">
      <c r="A167" s="10">
        <v>4</v>
      </c>
      <c r="B167" s="25" t="s">
        <v>4879</v>
      </c>
      <c r="C167" s="10">
        <v>7967466</v>
      </c>
      <c r="D167" s="25" t="s">
        <v>3823</v>
      </c>
      <c r="E167" s="43">
        <v>44898</v>
      </c>
      <c r="F167" s="43">
        <v>44953</v>
      </c>
      <c r="G167" s="43">
        <v>44953</v>
      </c>
      <c r="H167" s="25" t="s">
        <v>10</v>
      </c>
      <c r="I167" s="25" t="s">
        <v>4880</v>
      </c>
      <c r="J167" s="25" t="s">
        <v>4881</v>
      </c>
      <c r="K167" s="25" t="s">
        <v>4882</v>
      </c>
      <c r="L167" s="25" t="s">
        <v>223</v>
      </c>
      <c r="M167" s="25" t="s">
        <v>3868</v>
      </c>
      <c r="N167" s="25" t="s">
        <v>220</v>
      </c>
      <c r="O167" s="178">
        <v>4</v>
      </c>
      <c r="P167" s="178">
        <v>8</v>
      </c>
      <c r="Q167" s="10">
        <v>2787</v>
      </c>
      <c r="R167" t="s">
        <v>46</v>
      </c>
      <c r="S167" s="10" t="s">
        <v>43</v>
      </c>
      <c r="T167" s="26">
        <f t="shared" si="9"/>
        <v>44946</v>
      </c>
      <c r="U167" s="10"/>
      <c r="V167" s="74" cm="1">
        <f t="array" ref="V167:AB167">_xlfn._xlws.FILTER(_xlfn._xlws.FILTER('Capacity Scheduling '!$A$41:$FO$56,'Capacity Scheduling '!$A$41:$A$56='PM PDM'!Q167),'Capacity Scheduling '!$A$40:$FO$40='PM PDM'!A167)</f>
        <v>0</v>
      </c>
      <c r="W167" s="10">
        <v>0</v>
      </c>
      <c r="X167">
        <v>0</v>
      </c>
      <c r="Y167">
        <v>0</v>
      </c>
      <c r="Z167">
        <v>0</v>
      </c>
      <c r="AA167">
        <v>0</v>
      </c>
      <c r="AB167">
        <v>0</v>
      </c>
    </row>
    <row r="168" spans="1:28" ht="15" hidden="1" customHeight="1" x14ac:dyDescent="0.35">
      <c r="A168" s="10">
        <v>4</v>
      </c>
      <c r="B168" s="25" t="s">
        <v>4883</v>
      </c>
      <c r="C168" s="10">
        <v>7979732</v>
      </c>
      <c r="D168" s="25" t="s">
        <v>3823</v>
      </c>
      <c r="E168" s="43">
        <v>44922</v>
      </c>
      <c r="F168" s="43">
        <v>44949</v>
      </c>
      <c r="G168" s="43">
        <v>44949</v>
      </c>
      <c r="H168" s="25" t="s">
        <v>61</v>
      </c>
      <c r="I168" s="25" t="s">
        <v>4884</v>
      </c>
      <c r="J168" s="25" t="s">
        <v>4885</v>
      </c>
      <c r="K168" s="25" t="s">
        <v>4886</v>
      </c>
      <c r="L168" s="25" t="s">
        <v>223</v>
      </c>
      <c r="M168" s="25" t="s">
        <v>3868</v>
      </c>
      <c r="N168" s="25" t="s">
        <v>220</v>
      </c>
      <c r="O168" s="178">
        <v>10</v>
      </c>
      <c r="P168" s="178">
        <v>20</v>
      </c>
      <c r="Q168" s="10">
        <v>3195</v>
      </c>
      <c r="R168" t="s">
        <v>85</v>
      </c>
      <c r="S168" s="10" t="s">
        <v>43</v>
      </c>
      <c r="T168" s="26">
        <f t="shared" si="9"/>
        <v>44946</v>
      </c>
      <c r="U168" s="10"/>
      <c r="V168" s="74" t="str" cm="1">
        <f t="array" ref="V168:AB168">_xlfn._xlws.FILTER(_xlfn._xlws.FILTER('Capacity Scheduling '!$A$41:$FO$56,'Capacity Scheduling '!$A$41:$A$56='PM PDM'!Q168),'Capacity Scheduling '!$A$40:$FO$40='PM PDM'!A168)</f>
        <v>B</v>
      </c>
      <c r="W168" s="10" t="str">
        <v>B</v>
      </c>
      <c r="X168" t="str">
        <v>L</v>
      </c>
      <c r="Y168" t="str">
        <v>L</v>
      </c>
      <c r="Z168" t="str">
        <v>L</v>
      </c>
      <c r="AA168" t="str">
        <v>L</v>
      </c>
      <c r="AB168" t="str">
        <v>L</v>
      </c>
    </row>
    <row r="169" spans="1:28" ht="15" hidden="1" customHeight="1" x14ac:dyDescent="0.35">
      <c r="A169" s="10">
        <v>4</v>
      </c>
      <c r="B169" s="25" t="s">
        <v>4887</v>
      </c>
      <c r="C169" s="10">
        <v>7981548</v>
      </c>
      <c r="D169" s="25" t="s">
        <v>3823</v>
      </c>
      <c r="E169" s="43">
        <v>44926</v>
      </c>
      <c r="F169" s="43">
        <v>44953</v>
      </c>
      <c r="G169" s="43">
        <v>44953</v>
      </c>
      <c r="H169" s="25" t="s">
        <v>61</v>
      </c>
      <c r="I169" s="25" t="s">
        <v>4888</v>
      </c>
      <c r="J169" s="25" t="s">
        <v>4889</v>
      </c>
      <c r="K169" s="25" t="s">
        <v>4890</v>
      </c>
      <c r="L169" s="25" t="s">
        <v>223</v>
      </c>
      <c r="M169" s="25" t="s">
        <v>3868</v>
      </c>
      <c r="N169" s="25" t="s">
        <v>220</v>
      </c>
      <c r="O169" s="178">
        <v>0.1</v>
      </c>
      <c r="P169" s="178">
        <v>0.2</v>
      </c>
      <c r="Q169" s="10">
        <v>3195</v>
      </c>
      <c r="R169" t="s">
        <v>85</v>
      </c>
      <c r="S169" s="10" t="s">
        <v>43</v>
      </c>
      <c r="T169" s="26">
        <f t="shared" si="9"/>
        <v>44946</v>
      </c>
      <c r="U169" s="10"/>
      <c r="V169" s="74" t="str" cm="1">
        <f t="array" ref="V169:AB169">_xlfn._xlws.FILTER(_xlfn._xlws.FILTER('Capacity Scheduling '!$A$41:$FO$56,'Capacity Scheduling '!$A$41:$A$56='PM PDM'!Q169),'Capacity Scheduling '!$A$40:$FO$40='PM PDM'!A169)</f>
        <v>B</v>
      </c>
      <c r="W169" s="10" t="str">
        <v>B</v>
      </c>
      <c r="X169" t="str">
        <v>L</v>
      </c>
      <c r="Y169" t="str">
        <v>L</v>
      </c>
      <c r="Z169" t="str">
        <v>L</v>
      </c>
      <c r="AA169" t="str">
        <v>L</v>
      </c>
      <c r="AB169" t="str">
        <v>L</v>
      </c>
    </row>
    <row r="170" spans="1:28" ht="15" hidden="1" customHeight="1" x14ac:dyDescent="0.35">
      <c r="A170" s="10">
        <v>4</v>
      </c>
      <c r="B170" s="25" t="s">
        <v>4891</v>
      </c>
      <c r="C170" s="10">
        <v>7984831</v>
      </c>
      <c r="D170" s="25" t="s">
        <v>3823</v>
      </c>
      <c r="E170" s="43">
        <v>44932</v>
      </c>
      <c r="F170" s="43">
        <v>44947</v>
      </c>
      <c r="G170" s="43">
        <v>44947</v>
      </c>
      <c r="H170" s="25" t="s">
        <v>10</v>
      </c>
      <c r="I170" s="25" t="s">
        <v>4892</v>
      </c>
      <c r="J170" s="25" t="s">
        <v>1560</v>
      </c>
      <c r="K170" s="25" t="s">
        <v>4893</v>
      </c>
      <c r="L170" s="25" t="s">
        <v>223</v>
      </c>
      <c r="M170" s="25" t="s">
        <v>3868</v>
      </c>
      <c r="N170" s="25" t="s">
        <v>3869</v>
      </c>
      <c r="O170" s="178">
        <v>0</v>
      </c>
      <c r="P170" s="178">
        <v>6</v>
      </c>
      <c r="Q170" s="10">
        <v>2783</v>
      </c>
      <c r="R170" t="s">
        <v>22</v>
      </c>
      <c r="S170" s="10" t="s">
        <v>43</v>
      </c>
      <c r="T170" s="26">
        <f t="shared" si="9"/>
        <v>44946</v>
      </c>
      <c r="U170" s="10"/>
      <c r="V170" s="74" cm="1">
        <f t="array" ref="V170:AB170">_xlfn._xlws.FILTER(_xlfn._xlws.FILTER('Capacity Scheduling '!$A$41:$FO$56,'Capacity Scheduling '!$A$41:$A$56='PM PDM'!Q170),'Capacity Scheduling '!$A$40:$FO$40='PM PDM'!A170)</f>
        <v>0</v>
      </c>
      <c r="W170" s="10">
        <v>0</v>
      </c>
      <c r="X170">
        <v>0</v>
      </c>
      <c r="Y170">
        <v>0</v>
      </c>
      <c r="Z170">
        <v>0</v>
      </c>
      <c r="AA170">
        <v>0</v>
      </c>
      <c r="AB170">
        <v>0</v>
      </c>
    </row>
    <row r="171" spans="1:28" ht="15" hidden="1" customHeight="1" x14ac:dyDescent="0.35">
      <c r="A171" s="10">
        <v>4</v>
      </c>
      <c r="B171" s="25" t="s">
        <v>4894</v>
      </c>
      <c r="C171" s="10">
        <v>7988153</v>
      </c>
      <c r="D171" s="25" t="s">
        <v>3823</v>
      </c>
      <c r="E171" s="43">
        <v>44938</v>
      </c>
      <c r="F171" s="43">
        <v>44953</v>
      </c>
      <c r="G171" s="43">
        <v>44953</v>
      </c>
      <c r="H171" s="25" t="s">
        <v>10</v>
      </c>
      <c r="I171" s="25" t="s">
        <v>288</v>
      </c>
      <c r="J171" s="25" t="s">
        <v>175</v>
      </c>
      <c r="K171" s="25" t="s">
        <v>3827</v>
      </c>
      <c r="L171" s="25" t="s">
        <v>223</v>
      </c>
      <c r="M171" s="25" t="s">
        <v>3868</v>
      </c>
      <c r="N171" s="25" t="s">
        <v>3869</v>
      </c>
      <c r="O171" s="178">
        <v>0</v>
      </c>
      <c r="P171" s="178">
        <v>3</v>
      </c>
      <c r="Q171" s="10">
        <v>2783</v>
      </c>
      <c r="R171" t="s">
        <v>22</v>
      </c>
      <c r="S171" s="10" t="s">
        <v>43</v>
      </c>
      <c r="T171" s="26">
        <f t="shared" si="9"/>
        <v>44946</v>
      </c>
      <c r="U171" s="10"/>
      <c r="V171" s="74" cm="1">
        <f t="array" ref="V171:AB171">_xlfn._xlws.FILTER(_xlfn._xlws.FILTER('Capacity Scheduling '!$A$41:$FO$56,'Capacity Scheduling '!$A$41:$A$56='PM PDM'!Q171),'Capacity Scheduling '!$A$40:$FO$40='PM PDM'!A171)</f>
        <v>0</v>
      </c>
      <c r="W171" s="10">
        <v>0</v>
      </c>
      <c r="X171">
        <v>0</v>
      </c>
      <c r="Y171">
        <v>0</v>
      </c>
      <c r="Z171">
        <v>0</v>
      </c>
      <c r="AA171">
        <v>0</v>
      </c>
      <c r="AB171">
        <v>0</v>
      </c>
    </row>
    <row r="172" spans="1:28" ht="15" hidden="1" customHeight="1" x14ac:dyDescent="0.35">
      <c r="A172" s="10">
        <v>4</v>
      </c>
      <c r="B172" s="25" t="s">
        <v>4895</v>
      </c>
      <c r="C172" s="10">
        <v>7967078</v>
      </c>
      <c r="D172" s="25" t="s">
        <v>3823</v>
      </c>
      <c r="E172" s="43">
        <v>44897</v>
      </c>
      <c r="F172" s="43">
        <v>44952</v>
      </c>
      <c r="G172" s="43">
        <v>44952</v>
      </c>
      <c r="H172" s="25" t="s">
        <v>10</v>
      </c>
      <c r="I172" s="25" t="s">
        <v>4896</v>
      </c>
      <c r="J172" s="25" t="s">
        <v>4897</v>
      </c>
      <c r="K172" s="25" t="s">
        <v>4898</v>
      </c>
      <c r="L172" s="25" t="s">
        <v>223</v>
      </c>
      <c r="M172" s="25" t="s">
        <v>3868</v>
      </c>
      <c r="N172" s="25" t="s">
        <v>3869</v>
      </c>
      <c r="O172" s="178">
        <v>4</v>
      </c>
      <c r="P172" s="178">
        <v>8</v>
      </c>
      <c r="Q172" s="10">
        <v>2783</v>
      </c>
      <c r="R172" t="s">
        <v>22</v>
      </c>
      <c r="S172" s="10" t="s">
        <v>43</v>
      </c>
      <c r="T172" s="26">
        <f t="shared" si="9"/>
        <v>44946</v>
      </c>
      <c r="U172" s="10"/>
      <c r="V172" s="74" cm="1">
        <f t="array" ref="V172:AB172">_xlfn._xlws.FILTER(_xlfn._xlws.FILTER('Capacity Scheduling '!$A$41:$FO$56,'Capacity Scheduling '!$A$41:$A$56='PM PDM'!Q172),'Capacity Scheduling '!$A$40:$FO$40='PM PDM'!A172)</f>
        <v>0</v>
      </c>
      <c r="W172" s="10">
        <v>0</v>
      </c>
      <c r="X172">
        <v>0</v>
      </c>
      <c r="Y172">
        <v>0</v>
      </c>
      <c r="Z172">
        <v>0</v>
      </c>
      <c r="AA172">
        <v>0</v>
      </c>
      <c r="AB172">
        <v>0</v>
      </c>
    </row>
    <row r="173" spans="1:28" ht="15" hidden="1" customHeight="1" x14ac:dyDescent="0.35">
      <c r="A173" s="10">
        <v>4</v>
      </c>
      <c r="B173" s="25" t="s">
        <v>4899</v>
      </c>
      <c r="C173" s="10">
        <v>7979731</v>
      </c>
      <c r="D173" s="25" t="s">
        <v>3823</v>
      </c>
      <c r="E173" s="43">
        <v>44922</v>
      </c>
      <c r="F173" s="43">
        <v>44949</v>
      </c>
      <c r="G173" s="43">
        <v>44949</v>
      </c>
      <c r="H173" s="25" t="s">
        <v>61</v>
      </c>
      <c r="I173" s="25" t="s">
        <v>4900</v>
      </c>
      <c r="J173" s="25" t="s">
        <v>4901</v>
      </c>
      <c r="K173" s="25" t="s">
        <v>4902</v>
      </c>
      <c r="L173" s="25" t="s">
        <v>223</v>
      </c>
      <c r="M173" s="25" t="s">
        <v>3868</v>
      </c>
      <c r="N173" s="25" t="s">
        <v>220</v>
      </c>
      <c r="O173" s="178">
        <v>10</v>
      </c>
      <c r="P173" s="178">
        <v>20</v>
      </c>
      <c r="Q173" s="10">
        <v>3195</v>
      </c>
      <c r="R173" t="s">
        <v>85</v>
      </c>
      <c r="S173" s="10" t="s">
        <v>43</v>
      </c>
      <c r="T173" s="26">
        <f t="shared" si="9"/>
        <v>44946</v>
      </c>
      <c r="U173" s="10"/>
      <c r="V173" s="74" t="str" cm="1">
        <f t="array" ref="V173:AB173">_xlfn._xlws.FILTER(_xlfn._xlws.FILTER('Capacity Scheduling '!$A$41:$FO$56,'Capacity Scheduling '!$A$41:$A$56='PM PDM'!Q173),'Capacity Scheduling '!$A$40:$FO$40='PM PDM'!A173)</f>
        <v>B</v>
      </c>
      <c r="W173" s="10" t="str">
        <v>B</v>
      </c>
      <c r="X173" t="str">
        <v>L</v>
      </c>
      <c r="Y173" t="str">
        <v>L</v>
      </c>
      <c r="Z173" t="str">
        <v>L</v>
      </c>
      <c r="AA173" t="str">
        <v>L</v>
      </c>
      <c r="AB173" t="str">
        <v>L</v>
      </c>
    </row>
    <row r="174" spans="1:28" ht="15" hidden="1" customHeight="1" x14ac:dyDescent="0.35">
      <c r="A174" s="10">
        <v>4</v>
      </c>
      <c r="B174" s="25" t="s">
        <v>4903</v>
      </c>
      <c r="C174" s="10">
        <v>7986770</v>
      </c>
      <c r="D174" s="25" t="s">
        <v>3823</v>
      </c>
      <c r="E174" s="43">
        <v>44936</v>
      </c>
      <c r="F174" s="43">
        <v>44951</v>
      </c>
      <c r="G174" s="43">
        <v>44951</v>
      </c>
      <c r="H174" s="25" t="s">
        <v>92</v>
      </c>
      <c r="I174" s="25" t="s">
        <v>288</v>
      </c>
      <c r="J174" s="25" t="s">
        <v>2547</v>
      </c>
      <c r="K174" s="25" t="s">
        <v>4904</v>
      </c>
      <c r="L174" s="25" t="s">
        <v>223</v>
      </c>
      <c r="M174" s="25" t="s">
        <v>3868</v>
      </c>
      <c r="N174" s="25" t="s">
        <v>220</v>
      </c>
      <c r="O174" s="178">
        <v>6</v>
      </c>
      <c r="P174" s="178">
        <v>6</v>
      </c>
      <c r="Q174" s="10">
        <v>2801</v>
      </c>
      <c r="R174" t="s">
        <v>104</v>
      </c>
      <c r="S174" s="10" t="s">
        <v>43</v>
      </c>
      <c r="T174" s="26">
        <f t="shared" si="9"/>
        <v>44946</v>
      </c>
      <c r="U174" s="10"/>
      <c r="V174" s="74" cm="1">
        <f t="array" ref="V174:AB174">_xlfn._xlws.FILTER(_xlfn._xlws.FILTER('Capacity Scheduling '!$A$41:$FO$56,'Capacity Scheduling '!$A$41:$A$56='PM PDM'!Q174),'Capacity Scheduling '!$A$40:$FO$40='PM PDM'!A174)</f>
        <v>0</v>
      </c>
      <c r="W174" s="10">
        <v>0</v>
      </c>
      <c r="X174">
        <v>0</v>
      </c>
      <c r="Y174">
        <v>0</v>
      </c>
      <c r="Z174">
        <v>0</v>
      </c>
      <c r="AA174">
        <v>0</v>
      </c>
      <c r="AB174">
        <v>0</v>
      </c>
    </row>
    <row r="175" spans="1:28" ht="15" hidden="1" customHeight="1" x14ac:dyDescent="0.35">
      <c r="A175" s="10">
        <v>4</v>
      </c>
      <c r="B175" s="25" t="s">
        <v>4905</v>
      </c>
      <c r="C175" s="10">
        <v>7985361</v>
      </c>
      <c r="D175" s="25" t="s">
        <v>3823</v>
      </c>
      <c r="E175" s="43">
        <v>44933</v>
      </c>
      <c r="F175" s="43">
        <v>44948</v>
      </c>
      <c r="G175" s="43">
        <v>44948</v>
      </c>
      <c r="H175" s="25" t="s">
        <v>92</v>
      </c>
      <c r="I175" s="25" t="s">
        <v>288</v>
      </c>
      <c r="J175" s="25" t="s">
        <v>1997</v>
      </c>
      <c r="K175" s="25" t="s">
        <v>4906</v>
      </c>
      <c r="L175" s="25" t="s">
        <v>223</v>
      </c>
      <c r="M175" s="25" t="s">
        <v>3868</v>
      </c>
      <c r="N175" s="25" t="s">
        <v>3869</v>
      </c>
      <c r="O175" s="178">
        <v>6</v>
      </c>
      <c r="P175" s="178">
        <v>6</v>
      </c>
      <c r="Q175" s="10">
        <v>2799</v>
      </c>
      <c r="R175" t="s">
        <v>91</v>
      </c>
      <c r="S175" s="10" t="s">
        <v>49</v>
      </c>
      <c r="T175" s="26">
        <f t="shared" si="9"/>
        <v>44946</v>
      </c>
      <c r="U175" s="10"/>
      <c r="V175" s="74" cm="1">
        <f t="array" ref="V175:AB175">_xlfn._xlws.FILTER(_xlfn._xlws.FILTER('Capacity Scheduling '!$A$41:$FO$56,'Capacity Scheduling '!$A$41:$A$56='PM PDM'!Q175),'Capacity Scheduling '!$A$40:$FO$40='PM PDM'!A175)</f>
        <v>0</v>
      </c>
      <c r="W175" s="10">
        <v>0</v>
      </c>
      <c r="X175">
        <v>0</v>
      </c>
      <c r="Y175">
        <v>0</v>
      </c>
      <c r="Z175">
        <v>0</v>
      </c>
      <c r="AA175">
        <v>0</v>
      </c>
      <c r="AB175">
        <v>0</v>
      </c>
    </row>
    <row r="176" spans="1:28" ht="15" hidden="1" customHeight="1" x14ac:dyDescent="0.35">
      <c r="A176" s="10">
        <v>4</v>
      </c>
      <c r="B176" s="25" t="s">
        <v>4907</v>
      </c>
      <c r="C176" s="10">
        <v>7985031</v>
      </c>
      <c r="D176" s="25" t="s">
        <v>3823</v>
      </c>
      <c r="E176" s="43">
        <v>44933</v>
      </c>
      <c r="F176" s="43">
        <v>44947</v>
      </c>
      <c r="G176" s="43">
        <v>44947</v>
      </c>
      <c r="H176" s="25" t="s">
        <v>92</v>
      </c>
      <c r="I176" s="25" t="s">
        <v>4908</v>
      </c>
      <c r="J176" s="25" t="s">
        <v>854</v>
      </c>
      <c r="K176" s="25" t="s">
        <v>4909</v>
      </c>
      <c r="L176" s="25" t="s">
        <v>223</v>
      </c>
      <c r="M176" s="25" t="s">
        <v>3868</v>
      </c>
      <c r="N176" s="25" t="s">
        <v>3869</v>
      </c>
      <c r="O176" s="178">
        <v>0.5</v>
      </c>
      <c r="P176" s="178">
        <v>1</v>
      </c>
      <c r="Q176" s="10">
        <v>2799</v>
      </c>
      <c r="R176" t="s">
        <v>91</v>
      </c>
      <c r="S176" s="10" t="s">
        <v>55</v>
      </c>
      <c r="T176" s="26">
        <f t="shared" si="9"/>
        <v>44946</v>
      </c>
      <c r="U176" s="10"/>
      <c r="V176" s="74" cm="1">
        <f t="array" ref="V176:AB176">_xlfn._xlws.FILTER(_xlfn._xlws.FILTER('Capacity Scheduling '!$A$41:$FO$56,'Capacity Scheduling '!$A$41:$A$56='PM PDM'!Q176),'Capacity Scheduling '!$A$40:$FO$40='PM PDM'!A176)</f>
        <v>0</v>
      </c>
      <c r="W176" s="10">
        <v>0</v>
      </c>
      <c r="X176">
        <v>0</v>
      </c>
      <c r="Y176">
        <v>0</v>
      </c>
      <c r="Z176">
        <v>0</v>
      </c>
      <c r="AA176">
        <v>0</v>
      </c>
      <c r="AB176">
        <v>0</v>
      </c>
    </row>
    <row r="177" spans="1:28" ht="15" hidden="1" customHeight="1" x14ac:dyDescent="0.35">
      <c r="A177" s="10">
        <v>4</v>
      </c>
      <c r="B177" s="25" t="s">
        <v>4910</v>
      </c>
      <c r="C177" s="10">
        <v>7984824</v>
      </c>
      <c r="D177" s="25" t="s">
        <v>3823</v>
      </c>
      <c r="E177" s="43">
        <v>44932</v>
      </c>
      <c r="F177" s="43">
        <v>44947</v>
      </c>
      <c r="G177" s="43">
        <v>44947</v>
      </c>
      <c r="H177" s="25" t="s">
        <v>61</v>
      </c>
      <c r="I177" s="25" t="s">
        <v>288</v>
      </c>
      <c r="J177" s="25" t="s">
        <v>80</v>
      </c>
      <c r="K177" s="25" t="s">
        <v>4911</v>
      </c>
      <c r="L177" s="25" t="s">
        <v>223</v>
      </c>
      <c r="M177" s="25" t="s">
        <v>3868</v>
      </c>
      <c r="N177" s="25" t="s">
        <v>3869</v>
      </c>
      <c r="O177" s="178">
        <v>3</v>
      </c>
      <c r="P177" s="178">
        <v>3</v>
      </c>
      <c r="Q177" s="10">
        <v>2790</v>
      </c>
      <c r="R177" t="s">
        <v>60</v>
      </c>
      <c r="S177" s="10" t="s">
        <v>81</v>
      </c>
      <c r="T177" s="26">
        <f t="shared" si="9"/>
        <v>44946</v>
      </c>
      <c r="U177" s="10"/>
      <c r="V177" s="74" t="str" cm="1">
        <f t="array" ref="V177:AB177">_xlfn._xlws.FILTER(_xlfn._xlws.FILTER('Capacity Scheduling '!$A$41:$FO$56,'Capacity Scheduling '!$A$41:$A$56='PM PDM'!Q177),'Capacity Scheduling '!$A$40:$FO$40='PM PDM'!A177)</f>
        <v>C</v>
      </c>
      <c r="W177" s="10" t="str">
        <v>OFF</v>
      </c>
      <c r="X177" t="str">
        <v>A</v>
      </c>
      <c r="Y177" t="str">
        <v>L</v>
      </c>
      <c r="Z177" t="str">
        <v>C</v>
      </c>
      <c r="AA177" t="str">
        <v>L</v>
      </c>
      <c r="AB177" t="str">
        <v>L</v>
      </c>
    </row>
    <row r="178" spans="1:28" ht="15" hidden="1" customHeight="1" x14ac:dyDescent="0.35">
      <c r="A178" s="10">
        <v>4</v>
      </c>
      <c r="B178" s="25" t="s">
        <v>4912</v>
      </c>
      <c r="C178" s="10">
        <v>7984825</v>
      </c>
      <c r="D178" s="25" t="s">
        <v>3823</v>
      </c>
      <c r="E178" s="43">
        <v>44932</v>
      </c>
      <c r="F178" s="43">
        <v>44947</v>
      </c>
      <c r="G178" s="43">
        <v>44947</v>
      </c>
      <c r="H178" s="25" t="s">
        <v>61</v>
      </c>
      <c r="I178" s="25" t="s">
        <v>288</v>
      </c>
      <c r="J178" s="25" t="s">
        <v>80</v>
      </c>
      <c r="K178" s="25" t="s">
        <v>4913</v>
      </c>
      <c r="L178" s="25" t="s">
        <v>223</v>
      </c>
      <c r="M178" s="25" t="s">
        <v>3868</v>
      </c>
      <c r="N178" s="25" t="s">
        <v>3869</v>
      </c>
      <c r="O178" s="178">
        <v>3</v>
      </c>
      <c r="P178" s="178">
        <v>3</v>
      </c>
      <c r="Q178" s="10">
        <v>2790</v>
      </c>
      <c r="R178" t="s">
        <v>60</v>
      </c>
      <c r="S178" s="10" t="s">
        <v>81</v>
      </c>
      <c r="T178" s="26">
        <f t="shared" si="9"/>
        <v>44946</v>
      </c>
      <c r="U178" s="10"/>
      <c r="V178" s="74" t="str" cm="1">
        <f t="array" ref="V178:AB178">_xlfn._xlws.FILTER(_xlfn._xlws.FILTER('Capacity Scheduling '!$A$41:$FO$56,'Capacity Scheduling '!$A$41:$A$56='PM PDM'!Q178),'Capacity Scheduling '!$A$40:$FO$40='PM PDM'!A178)</f>
        <v>C</v>
      </c>
      <c r="W178" s="10" t="str">
        <v>OFF</v>
      </c>
      <c r="X178" t="str">
        <v>A</v>
      </c>
      <c r="Y178" t="str">
        <v>L</v>
      </c>
      <c r="Z178" t="str">
        <v>C</v>
      </c>
      <c r="AA178" t="str">
        <v>L</v>
      </c>
      <c r="AB178" t="str">
        <v>L</v>
      </c>
    </row>
    <row r="179" spans="1:28" ht="15" hidden="1" customHeight="1" x14ac:dyDescent="0.35">
      <c r="A179" s="10">
        <v>4</v>
      </c>
      <c r="B179" s="25" t="s">
        <v>4914</v>
      </c>
      <c r="C179" s="10">
        <v>7986744</v>
      </c>
      <c r="D179" s="25" t="s">
        <v>3823</v>
      </c>
      <c r="E179" s="43">
        <v>44936</v>
      </c>
      <c r="F179" s="43">
        <v>44951</v>
      </c>
      <c r="G179" s="43">
        <v>44951</v>
      </c>
      <c r="H179" s="25" t="s">
        <v>10</v>
      </c>
      <c r="I179" s="25" t="s">
        <v>288</v>
      </c>
      <c r="J179" s="25" t="s">
        <v>80</v>
      </c>
      <c r="K179" s="25" t="s">
        <v>4915</v>
      </c>
      <c r="L179" s="25" t="s">
        <v>223</v>
      </c>
      <c r="M179" s="25" t="s">
        <v>3868</v>
      </c>
      <c r="N179" s="25" t="s">
        <v>220</v>
      </c>
      <c r="O179" s="178">
        <v>3</v>
      </c>
      <c r="P179" s="178">
        <v>3</v>
      </c>
      <c r="Q179" s="10">
        <v>3070</v>
      </c>
      <c r="R179" t="s">
        <v>40</v>
      </c>
      <c r="S179" s="10" t="s">
        <v>81</v>
      </c>
      <c r="T179" s="26">
        <f t="shared" si="9"/>
        <v>44946</v>
      </c>
      <c r="U179" s="10"/>
      <c r="V179" s="74" cm="1">
        <f t="array" ref="V179:AB179">_xlfn._xlws.FILTER(_xlfn._xlws.FILTER('Capacity Scheduling '!$A$41:$FO$56,'Capacity Scheduling '!$A$41:$A$56='PM PDM'!Q179),'Capacity Scheduling '!$A$40:$FO$40='PM PDM'!A179)</f>
        <v>0</v>
      </c>
      <c r="W179" s="10">
        <v>0</v>
      </c>
      <c r="X179">
        <v>0</v>
      </c>
      <c r="Y179">
        <v>0</v>
      </c>
      <c r="Z179">
        <v>0</v>
      </c>
      <c r="AA179">
        <v>0</v>
      </c>
      <c r="AB179">
        <v>0</v>
      </c>
    </row>
    <row r="180" spans="1:28" ht="15" hidden="1" customHeight="1" x14ac:dyDescent="0.35">
      <c r="A180" s="10">
        <v>4</v>
      </c>
      <c r="B180" s="25" t="s">
        <v>4916</v>
      </c>
      <c r="C180" s="10">
        <v>7988143</v>
      </c>
      <c r="D180" s="25" t="s">
        <v>3823</v>
      </c>
      <c r="E180" s="43">
        <v>44938</v>
      </c>
      <c r="F180" s="43">
        <v>44953</v>
      </c>
      <c r="G180" s="43">
        <v>44953</v>
      </c>
      <c r="H180" s="25" t="s">
        <v>10</v>
      </c>
      <c r="I180" s="25" t="s">
        <v>288</v>
      </c>
      <c r="J180" s="25" t="s">
        <v>80</v>
      </c>
      <c r="K180" s="25" t="s">
        <v>3828</v>
      </c>
      <c r="L180" s="25" t="s">
        <v>223</v>
      </c>
      <c r="M180" s="25" t="s">
        <v>3868</v>
      </c>
      <c r="N180" s="25" t="s">
        <v>220</v>
      </c>
      <c r="O180" s="178">
        <v>6</v>
      </c>
      <c r="P180" s="178">
        <v>6</v>
      </c>
      <c r="Q180" s="10">
        <v>3070</v>
      </c>
      <c r="R180" t="s">
        <v>40</v>
      </c>
      <c r="S180" s="10" t="s">
        <v>81</v>
      </c>
      <c r="T180" s="26">
        <f t="shared" si="9"/>
        <v>44946</v>
      </c>
      <c r="U180" s="10"/>
      <c r="V180" s="74" cm="1">
        <f t="array" ref="V180:AB180">_xlfn._xlws.FILTER(_xlfn._xlws.FILTER('Capacity Scheduling '!$A$41:$FO$56,'Capacity Scheduling '!$A$41:$A$56='PM PDM'!Q180),'Capacity Scheduling '!$A$40:$FO$40='PM PDM'!A180)</f>
        <v>0</v>
      </c>
      <c r="W180" s="10">
        <v>0</v>
      </c>
      <c r="X180">
        <v>0</v>
      </c>
      <c r="Y180">
        <v>0</v>
      </c>
      <c r="Z180">
        <v>0</v>
      </c>
      <c r="AA180">
        <v>0</v>
      </c>
      <c r="AB180">
        <v>0</v>
      </c>
    </row>
    <row r="181" spans="1:28" ht="15" hidden="1" customHeight="1" x14ac:dyDescent="0.35">
      <c r="A181" s="10">
        <v>4</v>
      </c>
      <c r="B181" s="25" t="s">
        <v>4917</v>
      </c>
      <c r="C181" s="10">
        <v>7989205</v>
      </c>
      <c r="D181" s="25" t="s">
        <v>3823</v>
      </c>
      <c r="E181" s="43">
        <v>44941</v>
      </c>
      <c r="F181" s="43">
        <v>44949</v>
      </c>
      <c r="G181" s="43">
        <v>44949</v>
      </c>
      <c r="H181" s="25" t="s">
        <v>10</v>
      </c>
      <c r="I181" s="25" t="s">
        <v>4918</v>
      </c>
      <c r="J181" s="25" t="s">
        <v>1100</v>
      </c>
      <c r="K181" s="25" t="s">
        <v>4919</v>
      </c>
      <c r="L181" s="25" t="s">
        <v>223</v>
      </c>
      <c r="M181" s="25" t="s">
        <v>3868</v>
      </c>
      <c r="N181" s="25" t="s">
        <v>3869</v>
      </c>
      <c r="O181" s="178">
        <v>4</v>
      </c>
      <c r="P181" s="178">
        <v>4</v>
      </c>
      <c r="Q181" s="10">
        <v>3070</v>
      </c>
      <c r="R181" t="s">
        <v>40</v>
      </c>
      <c r="S181" s="10" t="s">
        <v>81</v>
      </c>
      <c r="T181" s="26">
        <f t="shared" si="9"/>
        <v>44946</v>
      </c>
      <c r="U181" s="10"/>
      <c r="V181" s="74" cm="1">
        <f t="array" ref="V181:AB181">_xlfn._xlws.FILTER(_xlfn._xlws.FILTER('Capacity Scheduling '!$A$41:$FO$56,'Capacity Scheduling '!$A$41:$A$56='PM PDM'!Q181),'Capacity Scheduling '!$A$40:$FO$40='PM PDM'!A181)</f>
        <v>0</v>
      </c>
      <c r="W181" s="10">
        <v>0</v>
      </c>
      <c r="X181">
        <v>0</v>
      </c>
      <c r="Y181">
        <v>0</v>
      </c>
      <c r="Z181">
        <v>0</v>
      </c>
      <c r="AA181">
        <v>0</v>
      </c>
      <c r="AB181">
        <v>0</v>
      </c>
    </row>
    <row r="182" spans="1:28" ht="15" hidden="1" customHeight="1" x14ac:dyDescent="0.35">
      <c r="A182" s="10">
        <v>4</v>
      </c>
      <c r="B182" s="25" t="s">
        <v>4920</v>
      </c>
      <c r="C182" s="10">
        <v>7990815</v>
      </c>
      <c r="D182" s="25" t="s">
        <v>3823</v>
      </c>
      <c r="E182" s="43">
        <v>44944</v>
      </c>
      <c r="F182" s="43">
        <v>44952</v>
      </c>
      <c r="G182" s="43">
        <v>44952</v>
      </c>
      <c r="H182" s="25" t="s">
        <v>10</v>
      </c>
      <c r="I182" s="25" t="s">
        <v>4921</v>
      </c>
      <c r="J182" s="25" t="s">
        <v>946</v>
      </c>
      <c r="K182" s="25" t="s">
        <v>4922</v>
      </c>
      <c r="L182" s="25" t="s">
        <v>223</v>
      </c>
      <c r="M182" s="25" t="s">
        <v>3868</v>
      </c>
      <c r="N182" s="25" t="s">
        <v>220</v>
      </c>
      <c r="O182" s="178">
        <v>4</v>
      </c>
      <c r="P182" s="178">
        <v>4</v>
      </c>
      <c r="Q182" s="10">
        <v>3070</v>
      </c>
      <c r="R182" t="s">
        <v>40</v>
      </c>
      <c r="S182" s="10" t="s">
        <v>81</v>
      </c>
      <c r="T182" s="26">
        <f t="shared" si="9"/>
        <v>44946</v>
      </c>
      <c r="U182" s="10"/>
      <c r="V182" s="74" cm="1">
        <f t="array" ref="V182:AB182">_xlfn._xlws.FILTER(_xlfn._xlws.FILTER('Capacity Scheduling '!$A$41:$FO$56,'Capacity Scheduling '!$A$41:$A$56='PM PDM'!Q182),'Capacity Scheduling '!$A$40:$FO$40='PM PDM'!A182)</f>
        <v>0</v>
      </c>
      <c r="W182" s="10">
        <v>0</v>
      </c>
      <c r="X182">
        <v>0</v>
      </c>
      <c r="Y182">
        <v>0</v>
      </c>
      <c r="Z182">
        <v>0</v>
      </c>
      <c r="AA182">
        <v>0</v>
      </c>
      <c r="AB182">
        <v>0</v>
      </c>
    </row>
    <row r="183" spans="1:28" ht="15" hidden="1" customHeight="1" x14ac:dyDescent="0.35">
      <c r="A183" s="10">
        <v>4</v>
      </c>
      <c r="B183" s="25" t="s">
        <v>4923</v>
      </c>
      <c r="C183" s="10">
        <v>7985484</v>
      </c>
      <c r="D183" s="25" t="s">
        <v>3823</v>
      </c>
      <c r="E183" s="43">
        <v>44934</v>
      </c>
      <c r="F183" s="43">
        <v>44948</v>
      </c>
      <c r="G183" s="43">
        <v>44948</v>
      </c>
      <c r="H183" s="25" t="s">
        <v>92</v>
      </c>
      <c r="I183" s="25" t="s">
        <v>4924</v>
      </c>
      <c r="J183" s="25" t="s">
        <v>902</v>
      </c>
      <c r="K183" s="25" t="s">
        <v>3830</v>
      </c>
      <c r="L183" s="25" t="s">
        <v>223</v>
      </c>
      <c r="M183" s="25" t="s">
        <v>3868</v>
      </c>
      <c r="N183" s="25" t="s">
        <v>220</v>
      </c>
      <c r="O183" s="178">
        <v>0.5</v>
      </c>
      <c r="P183" s="178">
        <v>1</v>
      </c>
      <c r="Q183" s="10">
        <v>3346</v>
      </c>
      <c r="R183" t="s">
        <v>110</v>
      </c>
      <c r="S183" s="10" t="s">
        <v>81</v>
      </c>
      <c r="T183" s="26">
        <f t="shared" si="9"/>
        <v>44946</v>
      </c>
      <c r="U183" s="10"/>
      <c r="V183" s="74" cm="1">
        <f t="array" ref="V183:AB183">_xlfn._xlws.FILTER(_xlfn._xlws.FILTER('Capacity Scheduling '!$A$41:$FO$56,'Capacity Scheduling '!$A$41:$A$56='PM PDM'!Q183),'Capacity Scheduling '!$A$40:$FO$40='PM PDM'!A183)</f>
        <v>0</v>
      </c>
      <c r="W183" s="10">
        <v>0</v>
      </c>
      <c r="X183">
        <v>0</v>
      </c>
      <c r="Y183">
        <v>0</v>
      </c>
      <c r="Z183">
        <v>0</v>
      </c>
      <c r="AA183">
        <v>0</v>
      </c>
      <c r="AB183">
        <v>0</v>
      </c>
    </row>
    <row r="184" spans="1:28" ht="15" hidden="1" customHeight="1" x14ac:dyDescent="0.35">
      <c r="A184" s="10">
        <v>4</v>
      </c>
      <c r="B184" s="25" t="s">
        <v>4925</v>
      </c>
      <c r="C184" s="10">
        <v>7987273</v>
      </c>
      <c r="D184" s="25" t="s">
        <v>3823</v>
      </c>
      <c r="E184" s="43">
        <v>44937</v>
      </c>
      <c r="F184" s="43">
        <v>44951</v>
      </c>
      <c r="G184" s="43">
        <v>44951</v>
      </c>
      <c r="H184" s="25" t="s">
        <v>92</v>
      </c>
      <c r="I184" s="25" t="s">
        <v>4926</v>
      </c>
      <c r="J184" s="25" t="s">
        <v>4927</v>
      </c>
      <c r="K184" s="25" t="s">
        <v>4928</v>
      </c>
      <c r="L184" s="25" t="s">
        <v>223</v>
      </c>
      <c r="M184" s="25" t="s">
        <v>3868</v>
      </c>
      <c r="N184" s="25" t="s">
        <v>220</v>
      </c>
      <c r="O184" s="178">
        <v>0.5</v>
      </c>
      <c r="P184" s="178">
        <v>1</v>
      </c>
      <c r="Q184" s="10">
        <v>3346</v>
      </c>
      <c r="R184" t="s">
        <v>110</v>
      </c>
      <c r="S184" s="10" t="s">
        <v>81</v>
      </c>
      <c r="T184" s="26">
        <f t="shared" si="9"/>
        <v>44946</v>
      </c>
      <c r="U184" s="10"/>
      <c r="V184" s="74" cm="1">
        <f t="array" ref="V184:AB184">_xlfn._xlws.FILTER(_xlfn._xlws.FILTER('Capacity Scheduling '!$A$41:$FO$56,'Capacity Scheduling '!$A$41:$A$56='PM PDM'!Q184),'Capacity Scheduling '!$A$40:$FO$40='PM PDM'!A184)</f>
        <v>0</v>
      </c>
      <c r="W184" s="10">
        <v>0</v>
      </c>
      <c r="X184">
        <v>0</v>
      </c>
      <c r="Y184">
        <v>0</v>
      </c>
      <c r="Z184">
        <v>0</v>
      </c>
      <c r="AA184">
        <v>0</v>
      </c>
      <c r="AB184">
        <v>0</v>
      </c>
    </row>
    <row r="185" spans="1:28" ht="15" hidden="1" customHeight="1" x14ac:dyDescent="0.35">
      <c r="A185" s="10">
        <v>4</v>
      </c>
      <c r="B185" s="25" t="s">
        <v>4929</v>
      </c>
      <c r="C185" s="10">
        <v>7985366</v>
      </c>
      <c r="D185" s="25" t="s">
        <v>3872</v>
      </c>
      <c r="E185" s="43">
        <v>44933</v>
      </c>
      <c r="F185" s="43">
        <v>44947</v>
      </c>
      <c r="G185" s="43">
        <v>44947</v>
      </c>
      <c r="H185" s="25" t="s">
        <v>92</v>
      </c>
      <c r="I185" s="25" t="s">
        <v>4930</v>
      </c>
      <c r="J185" s="25" t="s">
        <v>4931</v>
      </c>
      <c r="K185" s="25" t="s">
        <v>4932</v>
      </c>
      <c r="L185" s="25" t="s">
        <v>223</v>
      </c>
      <c r="M185" s="25" t="s">
        <v>3868</v>
      </c>
      <c r="N185" s="25" t="s">
        <v>220</v>
      </c>
      <c r="O185" s="178">
        <v>1.5</v>
      </c>
      <c r="P185" s="178">
        <v>3</v>
      </c>
      <c r="Q185" s="10">
        <v>3346</v>
      </c>
      <c r="R185" t="s">
        <v>110</v>
      </c>
      <c r="S185" s="10" t="s">
        <v>81</v>
      </c>
      <c r="T185" s="26">
        <f t="shared" si="9"/>
        <v>44946</v>
      </c>
      <c r="U185" s="10"/>
      <c r="V185" s="74" cm="1">
        <f t="array" ref="V185:AB185">_xlfn._xlws.FILTER(_xlfn._xlws.FILTER('Capacity Scheduling '!$A$41:$FO$56,'Capacity Scheduling '!$A$41:$A$56='PM PDM'!Q185),'Capacity Scheduling '!$A$40:$FO$40='PM PDM'!A185)</f>
        <v>0</v>
      </c>
      <c r="W185" s="10">
        <v>0</v>
      </c>
      <c r="X185">
        <v>0</v>
      </c>
      <c r="Y185">
        <v>0</v>
      </c>
      <c r="Z185">
        <v>0</v>
      </c>
      <c r="AA185">
        <v>0</v>
      </c>
      <c r="AB185">
        <v>0</v>
      </c>
    </row>
    <row r="186" spans="1:28" ht="15" hidden="1" customHeight="1" x14ac:dyDescent="0.35">
      <c r="A186" s="10">
        <v>4</v>
      </c>
      <c r="B186" s="25" t="s">
        <v>4933</v>
      </c>
      <c r="C186" s="10">
        <v>7979307</v>
      </c>
      <c r="D186" s="25" t="s">
        <v>3823</v>
      </c>
      <c r="E186" s="43">
        <v>44921</v>
      </c>
      <c r="F186" s="43">
        <v>44948</v>
      </c>
      <c r="G186" s="43">
        <v>44948</v>
      </c>
      <c r="H186" s="25" t="s">
        <v>61</v>
      </c>
      <c r="I186" s="25" t="s">
        <v>4934</v>
      </c>
      <c r="J186" s="25" t="s">
        <v>4935</v>
      </c>
      <c r="K186" s="25" t="s">
        <v>4936</v>
      </c>
      <c r="L186" s="25" t="s">
        <v>223</v>
      </c>
      <c r="M186" s="25" t="s">
        <v>3868</v>
      </c>
      <c r="N186" s="25" t="s">
        <v>3869</v>
      </c>
      <c r="O186" s="178">
        <v>0.1</v>
      </c>
      <c r="P186" s="178">
        <v>0.2</v>
      </c>
      <c r="Q186" s="10">
        <v>2790</v>
      </c>
      <c r="R186" t="s">
        <v>60</v>
      </c>
      <c r="S186" s="10" t="s">
        <v>81</v>
      </c>
      <c r="T186" s="26">
        <f t="shared" si="9"/>
        <v>44946</v>
      </c>
      <c r="U186" s="10"/>
      <c r="V186" s="74" t="str" cm="1">
        <f t="array" ref="V186:AB186">_xlfn._xlws.FILTER(_xlfn._xlws.FILTER('Capacity Scheduling '!$A$41:$FO$56,'Capacity Scheduling '!$A$41:$A$56='PM PDM'!Q186),'Capacity Scheduling '!$A$40:$FO$40='PM PDM'!A186)</f>
        <v>C</v>
      </c>
      <c r="W186" s="10" t="str">
        <v>OFF</v>
      </c>
      <c r="X186" t="str">
        <v>A</v>
      </c>
      <c r="Y186" t="str">
        <v>L</v>
      </c>
      <c r="Z186" t="str">
        <v>C</v>
      </c>
      <c r="AA186" t="str">
        <v>L</v>
      </c>
      <c r="AB186" t="str">
        <v>L</v>
      </c>
    </row>
    <row r="187" spans="1:28" ht="15" hidden="1" customHeight="1" x14ac:dyDescent="0.35">
      <c r="A187" s="10">
        <v>4</v>
      </c>
      <c r="B187" s="25" t="s">
        <v>4937</v>
      </c>
      <c r="C187" s="10">
        <v>7991681</v>
      </c>
      <c r="D187" s="25" t="s">
        <v>3823</v>
      </c>
      <c r="E187" s="43">
        <v>44945</v>
      </c>
      <c r="F187" s="43">
        <v>44952</v>
      </c>
      <c r="G187" s="43">
        <v>44952</v>
      </c>
      <c r="H187" s="25" t="s">
        <v>61</v>
      </c>
      <c r="I187" s="25" t="s">
        <v>288</v>
      </c>
      <c r="J187" s="25" t="s">
        <v>907</v>
      </c>
      <c r="K187" s="25" t="s">
        <v>3127</v>
      </c>
      <c r="L187" s="25" t="s">
        <v>223</v>
      </c>
      <c r="M187" s="25" t="s">
        <v>3868</v>
      </c>
      <c r="N187" s="25" t="s">
        <v>3869</v>
      </c>
      <c r="O187" s="178">
        <v>4</v>
      </c>
      <c r="P187" s="178">
        <v>4</v>
      </c>
      <c r="Q187" s="10">
        <v>2790</v>
      </c>
      <c r="R187" t="s">
        <v>60</v>
      </c>
      <c r="S187" s="10" t="s">
        <v>81</v>
      </c>
      <c r="T187" s="26">
        <f t="shared" si="9"/>
        <v>44946</v>
      </c>
      <c r="U187" s="10"/>
      <c r="V187" s="74" t="str" cm="1">
        <f t="array" ref="V187:AB187">_xlfn._xlws.FILTER(_xlfn._xlws.FILTER('Capacity Scheduling '!$A$41:$FO$56,'Capacity Scheduling '!$A$41:$A$56='PM PDM'!Q187),'Capacity Scheduling '!$A$40:$FO$40='PM PDM'!A187)</f>
        <v>C</v>
      </c>
      <c r="W187" s="10" t="str">
        <v>OFF</v>
      </c>
      <c r="X187" t="str">
        <v>A</v>
      </c>
      <c r="Y187" t="str">
        <v>L</v>
      </c>
      <c r="Z187" t="str">
        <v>C</v>
      </c>
      <c r="AA187" t="str">
        <v>L</v>
      </c>
      <c r="AB187" t="str">
        <v>L</v>
      </c>
    </row>
    <row r="188" spans="1:28" ht="15" hidden="1" customHeight="1" x14ac:dyDescent="0.35">
      <c r="A188" s="10">
        <v>4</v>
      </c>
      <c r="B188" s="25" t="s">
        <v>4938</v>
      </c>
      <c r="C188" s="10">
        <v>7988663</v>
      </c>
      <c r="D188" s="25" t="s">
        <v>3823</v>
      </c>
      <c r="E188" s="43">
        <v>44939</v>
      </c>
      <c r="F188" s="43">
        <v>44946</v>
      </c>
      <c r="G188" s="43">
        <v>44946</v>
      </c>
      <c r="H188" s="25" t="s">
        <v>10</v>
      </c>
      <c r="I188" s="25" t="s">
        <v>288</v>
      </c>
      <c r="J188" s="25" t="s">
        <v>87</v>
      </c>
      <c r="K188" s="25" t="s">
        <v>4939</v>
      </c>
      <c r="L188" s="25" t="s">
        <v>223</v>
      </c>
      <c r="M188" s="25" t="s">
        <v>3977</v>
      </c>
      <c r="N188" s="25" t="s">
        <v>220</v>
      </c>
      <c r="O188" s="178">
        <v>3</v>
      </c>
      <c r="P188" s="178">
        <v>6</v>
      </c>
      <c r="Q188" s="10">
        <v>3347</v>
      </c>
      <c r="R188" t="s">
        <v>52</v>
      </c>
      <c r="S188" s="10" t="s">
        <v>88</v>
      </c>
      <c r="T188" s="26">
        <f t="shared" si="9"/>
        <v>44946</v>
      </c>
      <c r="U188" s="10"/>
      <c r="V188" s="74" cm="1">
        <f t="array" ref="V188:AB188">_xlfn._xlws.FILTER(_xlfn._xlws.FILTER('Capacity Scheduling '!$A$41:$FO$56,'Capacity Scheduling '!$A$41:$A$56='PM PDM'!Q188),'Capacity Scheduling '!$A$40:$FO$40='PM PDM'!A188)</f>
        <v>0</v>
      </c>
      <c r="W188" s="10">
        <v>0</v>
      </c>
      <c r="X188">
        <v>0</v>
      </c>
      <c r="Y188">
        <v>0</v>
      </c>
      <c r="Z188">
        <v>0</v>
      </c>
      <c r="AA188">
        <v>0</v>
      </c>
      <c r="AB188">
        <v>0</v>
      </c>
    </row>
    <row r="189" spans="1:28" ht="15" hidden="1" customHeight="1" x14ac:dyDescent="0.35">
      <c r="A189" s="10">
        <v>4</v>
      </c>
      <c r="B189" s="25" t="s">
        <v>4940</v>
      </c>
      <c r="C189" s="10">
        <v>7966043</v>
      </c>
      <c r="D189" s="25" t="s">
        <v>3823</v>
      </c>
      <c r="E189" s="43">
        <v>44895</v>
      </c>
      <c r="F189" s="43">
        <v>44950</v>
      </c>
      <c r="G189" s="43">
        <v>44950</v>
      </c>
      <c r="H189" s="25" t="s">
        <v>10</v>
      </c>
      <c r="I189" s="25" t="s">
        <v>4941</v>
      </c>
      <c r="J189" s="25" t="s">
        <v>4685</v>
      </c>
      <c r="K189" s="25" t="s">
        <v>4942</v>
      </c>
      <c r="L189" s="25" t="s">
        <v>223</v>
      </c>
      <c r="M189" s="25" t="s">
        <v>3868</v>
      </c>
      <c r="N189" s="25" t="s">
        <v>220</v>
      </c>
      <c r="O189" s="178">
        <v>2.5</v>
      </c>
      <c r="P189" s="178">
        <v>5</v>
      </c>
      <c r="Q189" s="10">
        <v>3347</v>
      </c>
      <c r="R189" t="s">
        <v>52</v>
      </c>
      <c r="S189" s="10" t="s">
        <v>88</v>
      </c>
      <c r="T189" s="26">
        <f t="shared" si="9"/>
        <v>44946</v>
      </c>
      <c r="U189" s="10"/>
      <c r="V189" s="74" cm="1">
        <f t="array" ref="V189:AB189">_xlfn._xlws.FILTER(_xlfn._xlws.FILTER('Capacity Scheduling '!$A$41:$FO$56,'Capacity Scheduling '!$A$41:$A$56='PM PDM'!Q189),'Capacity Scheduling '!$A$40:$FO$40='PM PDM'!A189)</f>
        <v>0</v>
      </c>
      <c r="W189" s="10">
        <v>0</v>
      </c>
      <c r="X189">
        <v>0</v>
      </c>
      <c r="Y189">
        <v>0</v>
      </c>
      <c r="Z189">
        <v>0</v>
      </c>
      <c r="AA189">
        <v>0</v>
      </c>
      <c r="AB189">
        <v>0</v>
      </c>
    </row>
    <row r="190" spans="1:28" ht="15" hidden="1" customHeight="1" x14ac:dyDescent="0.35">
      <c r="A190" s="10">
        <v>4</v>
      </c>
      <c r="B190" s="25" t="s">
        <v>4943</v>
      </c>
      <c r="C190" s="10">
        <v>7966044</v>
      </c>
      <c r="D190" s="25" t="s">
        <v>3823</v>
      </c>
      <c r="E190" s="43">
        <v>44895</v>
      </c>
      <c r="F190" s="43">
        <v>44950</v>
      </c>
      <c r="G190" s="43">
        <v>44950</v>
      </c>
      <c r="H190" s="25" t="s">
        <v>10</v>
      </c>
      <c r="I190" s="25" t="s">
        <v>4944</v>
      </c>
      <c r="J190" s="25" t="s">
        <v>4945</v>
      </c>
      <c r="K190" s="25" t="s">
        <v>4946</v>
      </c>
      <c r="L190" s="25" t="s">
        <v>223</v>
      </c>
      <c r="M190" s="25" t="s">
        <v>3868</v>
      </c>
      <c r="N190" s="25" t="s">
        <v>4947</v>
      </c>
      <c r="O190" s="178">
        <v>2.5</v>
      </c>
      <c r="P190" s="178">
        <v>5</v>
      </c>
      <c r="Q190" s="10">
        <v>3347</v>
      </c>
      <c r="R190" t="s">
        <v>52</v>
      </c>
      <c r="S190" s="10" t="s">
        <v>88</v>
      </c>
      <c r="T190" s="26">
        <f t="shared" si="9"/>
        <v>44946</v>
      </c>
      <c r="U190" s="10"/>
      <c r="V190" s="74" cm="1">
        <f t="array" ref="V190:AB190">_xlfn._xlws.FILTER(_xlfn._xlws.FILTER('Capacity Scheduling '!$A$41:$FO$56,'Capacity Scheduling '!$A$41:$A$56='PM PDM'!Q190),'Capacity Scheduling '!$A$40:$FO$40='PM PDM'!A190)</f>
        <v>0</v>
      </c>
      <c r="W190" s="10">
        <v>0</v>
      </c>
      <c r="X190">
        <v>0</v>
      </c>
      <c r="Y190">
        <v>0</v>
      </c>
      <c r="Z190">
        <v>0</v>
      </c>
      <c r="AA190">
        <v>0</v>
      </c>
      <c r="AB190">
        <v>0</v>
      </c>
    </row>
    <row r="191" spans="1:28" ht="15" hidden="1" customHeight="1" x14ac:dyDescent="0.35">
      <c r="A191" s="10">
        <v>4</v>
      </c>
      <c r="B191" s="25" t="s">
        <v>4948</v>
      </c>
      <c r="C191" s="10">
        <v>7978049</v>
      </c>
      <c r="D191" s="25" t="s">
        <v>3823</v>
      </c>
      <c r="E191" s="43">
        <v>44918</v>
      </c>
      <c r="F191" s="43">
        <v>44948</v>
      </c>
      <c r="G191" s="43">
        <v>44948</v>
      </c>
      <c r="H191" s="25" t="s">
        <v>92</v>
      </c>
      <c r="I191" s="25" t="s">
        <v>288</v>
      </c>
      <c r="J191" s="25" t="s">
        <v>275</v>
      </c>
      <c r="K191" s="25" t="s">
        <v>4949</v>
      </c>
      <c r="L191" s="25" t="s">
        <v>223</v>
      </c>
      <c r="M191" s="25" t="s">
        <v>3868</v>
      </c>
      <c r="N191" s="25" t="s">
        <v>3869</v>
      </c>
      <c r="O191" s="178">
        <v>4</v>
      </c>
      <c r="P191" s="178">
        <v>4</v>
      </c>
      <c r="Q191" s="10">
        <v>2800</v>
      </c>
      <c r="R191" t="s">
        <v>98</v>
      </c>
      <c r="S191" s="10" t="s">
        <v>37</v>
      </c>
      <c r="T191" s="26">
        <f t="shared" si="9"/>
        <v>44946</v>
      </c>
      <c r="U191" s="10"/>
      <c r="V191" s="74" cm="1">
        <f t="array" ref="V191:AB191">_xlfn._xlws.FILTER(_xlfn._xlws.FILTER('Capacity Scheduling '!$A$41:$FO$56,'Capacity Scheduling '!$A$41:$A$56='PM PDM'!Q191),'Capacity Scheduling '!$A$40:$FO$40='PM PDM'!A191)</f>
        <v>0</v>
      </c>
      <c r="W191" s="10">
        <v>0</v>
      </c>
      <c r="X191">
        <v>0</v>
      </c>
      <c r="Y191">
        <v>0</v>
      </c>
      <c r="Z191">
        <v>0</v>
      </c>
      <c r="AA191">
        <v>0</v>
      </c>
      <c r="AB191">
        <v>0</v>
      </c>
    </row>
    <row r="192" spans="1:28" ht="15" hidden="1" customHeight="1" x14ac:dyDescent="0.35">
      <c r="A192" s="10">
        <v>4</v>
      </c>
      <c r="B192" s="25" t="s">
        <v>4950</v>
      </c>
      <c r="C192" s="10">
        <v>7978398</v>
      </c>
      <c r="D192" s="25" t="s">
        <v>3823</v>
      </c>
      <c r="E192" s="43">
        <v>44920</v>
      </c>
      <c r="F192" s="43">
        <v>44947</v>
      </c>
      <c r="G192" s="43">
        <v>44947</v>
      </c>
      <c r="H192" s="25" t="s">
        <v>61</v>
      </c>
      <c r="I192" s="25" t="s">
        <v>4951</v>
      </c>
      <c r="J192" s="25" t="s">
        <v>4952</v>
      </c>
      <c r="K192" s="25" t="s">
        <v>4953</v>
      </c>
      <c r="L192" s="25" t="s">
        <v>223</v>
      </c>
      <c r="M192" s="25" t="s">
        <v>3868</v>
      </c>
      <c r="N192" s="25" t="s">
        <v>3869</v>
      </c>
      <c r="O192" s="178">
        <v>0.1</v>
      </c>
      <c r="P192" s="178">
        <v>0.2</v>
      </c>
      <c r="Q192" s="10">
        <v>2791</v>
      </c>
      <c r="R192" t="s">
        <v>70</v>
      </c>
      <c r="S192" s="10" t="s">
        <v>3925</v>
      </c>
      <c r="T192" s="26">
        <f t="shared" si="9"/>
        <v>44946</v>
      </c>
      <c r="U192" s="10"/>
      <c r="V192" s="74" t="str" cm="1">
        <f t="array" ref="V192:AB192">_xlfn._xlws.FILTER(_xlfn._xlws.FILTER('Capacity Scheduling '!$A$41:$FO$56,'Capacity Scheduling '!$A$41:$A$56='PM PDM'!Q192),'Capacity Scheduling '!$A$40:$FO$40='PM PDM'!A192)</f>
        <v>A</v>
      </c>
      <c r="W192" s="10" t="str">
        <v>A</v>
      </c>
      <c r="X192" t="str">
        <v>OFF</v>
      </c>
      <c r="Y192" t="str">
        <v>A</v>
      </c>
      <c r="Z192" t="str">
        <v>A</v>
      </c>
      <c r="AA192" t="str">
        <v>B</v>
      </c>
      <c r="AB192" t="str">
        <v>B</v>
      </c>
    </row>
    <row r="193" spans="1:28" ht="15" hidden="1" customHeight="1" x14ac:dyDescent="0.35">
      <c r="A193" s="10">
        <v>4</v>
      </c>
      <c r="B193" s="25" t="s">
        <v>4954</v>
      </c>
      <c r="C193" s="10">
        <v>7978399</v>
      </c>
      <c r="D193" s="25" t="s">
        <v>3823</v>
      </c>
      <c r="E193" s="43">
        <v>44920</v>
      </c>
      <c r="F193" s="43">
        <v>44947</v>
      </c>
      <c r="G193" s="43">
        <v>44947</v>
      </c>
      <c r="H193" s="25" t="s">
        <v>10</v>
      </c>
      <c r="I193" s="25" t="s">
        <v>4955</v>
      </c>
      <c r="J193" s="25" t="s">
        <v>4834</v>
      </c>
      <c r="K193" s="25" t="s">
        <v>4956</v>
      </c>
      <c r="L193" s="25" t="s">
        <v>223</v>
      </c>
      <c r="M193" s="25" t="s">
        <v>3868</v>
      </c>
      <c r="N193" s="25" t="s">
        <v>220</v>
      </c>
      <c r="O193" s="178">
        <v>0.1</v>
      </c>
      <c r="P193" s="178">
        <v>0.2</v>
      </c>
      <c r="Q193" s="10">
        <v>2781</v>
      </c>
      <c r="R193" t="s">
        <v>9</v>
      </c>
      <c r="S193" s="10" t="s">
        <v>3925</v>
      </c>
      <c r="T193" s="26">
        <f t="shared" si="9"/>
        <v>44946</v>
      </c>
      <c r="U193" s="10"/>
      <c r="V193" s="74" cm="1">
        <f t="array" ref="V193:AB193">_xlfn._xlws.FILTER(_xlfn._xlws.FILTER('Capacity Scheduling '!$A$41:$FO$56,'Capacity Scheduling '!$A$41:$A$56='PM PDM'!Q193),'Capacity Scheduling '!$A$40:$FO$40='PM PDM'!A193)</f>
        <v>0</v>
      </c>
      <c r="W193" s="10">
        <v>0</v>
      </c>
      <c r="X193">
        <v>0</v>
      </c>
      <c r="Y193">
        <v>0</v>
      </c>
      <c r="Z193">
        <v>0</v>
      </c>
      <c r="AA193">
        <v>0</v>
      </c>
      <c r="AB193">
        <v>0</v>
      </c>
    </row>
    <row r="194" spans="1:28" ht="15" hidden="1" customHeight="1" x14ac:dyDescent="0.35">
      <c r="A194" s="10">
        <v>4</v>
      </c>
      <c r="B194" s="25" t="s">
        <v>4957</v>
      </c>
      <c r="C194" s="10">
        <v>7978800</v>
      </c>
      <c r="D194" s="25" t="s">
        <v>3823</v>
      </c>
      <c r="E194" s="43">
        <v>44920</v>
      </c>
      <c r="F194" s="43">
        <v>44947</v>
      </c>
      <c r="G194" s="43">
        <v>44947</v>
      </c>
      <c r="H194" s="25" t="s">
        <v>61</v>
      </c>
      <c r="I194" s="25" t="s">
        <v>4958</v>
      </c>
      <c r="J194" s="25" t="s">
        <v>4959</v>
      </c>
      <c r="K194" s="25" t="s">
        <v>4960</v>
      </c>
      <c r="L194" s="25" t="s">
        <v>223</v>
      </c>
      <c r="M194" s="25" t="s">
        <v>3868</v>
      </c>
      <c r="N194" s="25" t="s">
        <v>3869</v>
      </c>
      <c r="O194" s="178">
        <v>0.1</v>
      </c>
      <c r="P194" s="178">
        <v>0.2</v>
      </c>
      <c r="Q194" s="10">
        <v>2791</v>
      </c>
      <c r="R194" t="s">
        <v>70</v>
      </c>
      <c r="S194" s="10" t="s">
        <v>3925</v>
      </c>
      <c r="T194" s="26">
        <f t="shared" si="9"/>
        <v>44946</v>
      </c>
      <c r="U194" s="10"/>
      <c r="V194" s="74" t="str" cm="1">
        <f t="array" ref="V194:AB194">_xlfn._xlws.FILTER(_xlfn._xlws.FILTER('Capacity Scheduling '!$A$41:$FO$56,'Capacity Scheduling '!$A$41:$A$56='PM PDM'!Q194),'Capacity Scheduling '!$A$40:$FO$40='PM PDM'!A194)</f>
        <v>A</v>
      </c>
      <c r="W194" s="10" t="str">
        <v>A</v>
      </c>
      <c r="X194" t="str">
        <v>OFF</v>
      </c>
      <c r="Y194" t="str">
        <v>A</v>
      </c>
      <c r="Z194" t="str">
        <v>A</v>
      </c>
      <c r="AA194" t="str">
        <v>B</v>
      </c>
      <c r="AB194" t="str">
        <v>B</v>
      </c>
    </row>
    <row r="195" spans="1:28" ht="15" hidden="1" customHeight="1" x14ac:dyDescent="0.35">
      <c r="A195" s="10">
        <v>4</v>
      </c>
      <c r="B195" s="25" t="s">
        <v>4961</v>
      </c>
      <c r="C195" s="10">
        <v>7979728</v>
      </c>
      <c r="D195" s="25" t="s">
        <v>3823</v>
      </c>
      <c r="E195" s="43">
        <v>44922</v>
      </c>
      <c r="F195" s="43">
        <v>44949</v>
      </c>
      <c r="G195" s="43">
        <v>44949</v>
      </c>
      <c r="H195" s="25" t="s">
        <v>10</v>
      </c>
      <c r="I195" s="25" t="s">
        <v>4962</v>
      </c>
      <c r="J195" s="25" t="s">
        <v>4959</v>
      </c>
      <c r="K195" s="25" t="s">
        <v>4963</v>
      </c>
      <c r="L195" s="25" t="s">
        <v>223</v>
      </c>
      <c r="M195" s="25" t="s">
        <v>3868</v>
      </c>
      <c r="N195" s="25" t="s">
        <v>220</v>
      </c>
      <c r="O195" s="178">
        <v>0.1</v>
      </c>
      <c r="P195" s="178">
        <v>0.2</v>
      </c>
      <c r="Q195" s="10">
        <v>2781</v>
      </c>
      <c r="R195" t="s">
        <v>9</v>
      </c>
      <c r="S195" s="10" t="s">
        <v>3925</v>
      </c>
      <c r="T195" s="26">
        <f t="shared" si="9"/>
        <v>44946</v>
      </c>
      <c r="U195" s="10"/>
      <c r="V195" s="74" cm="1">
        <f t="array" ref="V195:AB195">_xlfn._xlws.FILTER(_xlfn._xlws.FILTER('Capacity Scheduling '!$A$41:$FO$56,'Capacity Scheduling '!$A$41:$A$56='PM PDM'!Q195),'Capacity Scheduling '!$A$40:$FO$40='PM PDM'!A195)</f>
        <v>0</v>
      </c>
      <c r="W195" s="10">
        <v>0</v>
      </c>
      <c r="X195">
        <v>0</v>
      </c>
      <c r="Y195">
        <v>0</v>
      </c>
      <c r="Z195">
        <v>0</v>
      </c>
      <c r="AA195">
        <v>0</v>
      </c>
      <c r="AB195">
        <v>0</v>
      </c>
    </row>
    <row r="196" spans="1:28" ht="15" hidden="1" customHeight="1" x14ac:dyDescent="0.35">
      <c r="A196" s="10">
        <v>4</v>
      </c>
      <c r="B196" s="25" t="s">
        <v>4964</v>
      </c>
      <c r="C196" s="10">
        <v>7981546</v>
      </c>
      <c r="D196" s="25" t="s">
        <v>3823</v>
      </c>
      <c r="E196" s="43">
        <v>44926</v>
      </c>
      <c r="F196" s="43">
        <v>44953</v>
      </c>
      <c r="G196" s="43">
        <v>44953</v>
      </c>
      <c r="H196" s="25" t="s">
        <v>61</v>
      </c>
      <c r="I196" s="25" t="s">
        <v>4965</v>
      </c>
      <c r="J196" s="25" t="s">
        <v>4966</v>
      </c>
      <c r="K196" s="25" t="s">
        <v>4967</v>
      </c>
      <c r="L196" s="25" t="s">
        <v>223</v>
      </c>
      <c r="M196" s="25" t="s">
        <v>3868</v>
      </c>
      <c r="N196" s="25" t="s">
        <v>220</v>
      </c>
      <c r="O196" s="178">
        <v>0.1</v>
      </c>
      <c r="P196" s="178">
        <v>0.2</v>
      </c>
      <c r="Q196" s="10">
        <v>2791</v>
      </c>
      <c r="R196" t="s">
        <v>70</v>
      </c>
      <c r="S196" s="10" t="s">
        <v>3925</v>
      </c>
      <c r="T196" s="26">
        <f t="shared" si="9"/>
        <v>44946</v>
      </c>
      <c r="U196" s="10"/>
      <c r="V196" s="74" t="str" cm="1">
        <f t="array" ref="V196:AB196">_xlfn._xlws.FILTER(_xlfn._xlws.FILTER('Capacity Scheduling '!$A$41:$FO$56,'Capacity Scheduling '!$A$41:$A$56='PM PDM'!Q196),'Capacity Scheduling '!$A$40:$FO$40='PM PDM'!A196)</f>
        <v>A</v>
      </c>
      <c r="W196" s="10" t="str">
        <v>A</v>
      </c>
      <c r="X196" t="str">
        <v>OFF</v>
      </c>
      <c r="Y196" t="str">
        <v>A</v>
      </c>
      <c r="Z196" t="str">
        <v>A</v>
      </c>
      <c r="AA196" t="str">
        <v>B</v>
      </c>
      <c r="AB196" t="str">
        <v>B</v>
      </c>
    </row>
    <row r="197" spans="1:28" ht="15" hidden="1" customHeight="1" x14ac:dyDescent="0.35">
      <c r="A197" s="10">
        <v>4</v>
      </c>
      <c r="B197" s="25" t="s">
        <v>4968</v>
      </c>
      <c r="C197" s="10">
        <v>7986052</v>
      </c>
      <c r="D197" s="25" t="s">
        <v>3872</v>
      </c>
      <c r="E197" s="43">
        <v>44935</v>
      </c>
      <c r="F197" s="43">
        <v>44950</v>
      </c>
      <c r="G197" s="43">
        <v>44950</v>
      </c>
      <c r="H197" s="25" t="s">
        <v>10</v>
      </c>
      <c r="I197" s="25" t="s">
        <v>288</v>
      </c>
      <c r="J197" s="25" t="s">
        <v>30</v>
      </c>
      <c r="K197" s="25" t="s">
        <v>4969</v>
      </c>
      <c r="L197" s="25" t="s">
        <v>223</v>
      </c>
      <c r="M197" s="25" t="s">
        <v>3868</v>
      </c>
      <c r="N197" s="25" t="s">
        <v>3869</v>
      </c>
      <c r="O197" s="178">
        <v>6</v>
      </c>
      <c r="P197" s="178">
        <v>6</v>
      </c>
      <c r="Q197" s="10">
        <v>2782</v>
      </c>
      <c r="R197" t="s">
        <v>16</v>
      </c>
      <c r="S197" s="10" t="s">
        <v>31</v>
      </c>
      <c r="T197" s="26">
        <f t="shared" si="9"/>
        <v>44946</v>
      </c>
      <c r="U197" s="10"/>
      <c r="V197" s="74" cm="1">
        <f t="array" ref="V197:AB197">_xlfn._xlws.FILTER(_xlfn._xlws.FILTER('Capacity Scheduling '!$A$41:$FO$56,'Capacity Scheduling '!$A$41:$A$56='PM PDM'!Q197),'Capacity Scheduling '!$A$40:$FO$40='PM PDM'!A197)</f>
        <v>0</v>
      </c>
      <c r="W197" s="10">
        <v>0</v>
      </c>
      <c r="X197">
        <v>0</v>
      </c>
      <c r="Y197">
        <v>0</v>
      </c>
      <c r="Z197">
        <v>0</v>
      </c>
      <c r="AA197">
        <v>0</v>
      </c>
      <c r="AB197">
        <v>0</v>
      </c>
    </row>
    <row r="198" spans="1:28" ht="15" hidden="1" customHeight="1" x14ac:dyDescent="0.35">
      <c r="A198" s="10">
        <v>4</v>
      </c>
      <c r="B198" s="25" t="s">
        <v>4970</v>
      </c>
      <c r="C198" s="10">
        <v>7981549</v>
      </c>
      <c r="D198" s="25" t="s">
        <v>3823</v>
      </c>
      <c r="E198" s="43">
        <v>44926</v>
      </c>
      <c r="F198" s="43">
        <v>44953</v>
      </c>
      <c r="G198" s="43">
        <v>44953</v>
      </c>
      <c r="H198" s="25" t="s">
        <v>61</v>
      </c>
      <c r="I198" s="25" t="s">
        <v>4971</v>
      </c>
      <c r="J198" s="25" t="s">
        <v>4972</v>
      </c>
      <c r="K198" s="25" t="s">
        <v>4973</v>
      </c>
      <c r="L198" s="25" t="s">
        <v>223</v>
      </c>
      <c r="M198" s="25" t="s">
        <v>3868</v>
      </c>
      <c r="N198" s="25" t="s">
        <v>220</v>
      </c>
      <c r="O198" s="178">
        <v>0.1</v>
      </c>
      <c r="P198" s="178">
        <v>0.2</v>
      </c>
      <c r="Q198" s="10">
        <v>2792</v>
      </c>
      <c r="R198" t="s">
        <v>78</v>
      </c>
      <c r="S198" s="10" t="s">
        <v>31</v>
      </c>
      <c r="T198" s="26">
        <f t="shared" si="9"/>
        <v>44946</v>
      </c>
      <c r="U198" s="10"/>
      <c r="V198" s="74" t="str" cm="1">
        <f t="array" ref="V198:AB198">_xlfn._xlws.FILTER(_xlfn._xlws.FILTER('Capacity Scheduling '!$A$41:$FO$56,'Capacity Scheduling '!$A$41:$A$56='PM PDM'!Q198),'Capacity Scheduling '!$A$40:$FO$40='PM PDM'!A198)</f>
        <v>OFF</v>
      </c>
      <c r="W198" s="10" t="str">
        <v>C</v>
      </c>
      <c r="X198" t="str">
        <v>C</v>
      </c>
      <c r="Y198" t="str">
        <v>C</v>
      </c>
      <c r="Z198" t="str">
        <v>L</v>
      </c>
      <c r="AA198" t="str">
        <v>C</v>
      </c>
      <c r="AB198" t="str">
        <v>C</v>
      </c>
    </row>
    <row r="199" spans="1:28" ht="15" hidden="1" customHeight="1" x14ac:dyDescent="0.35">
      <c r="A199" s="10">
        <v>4</v>
      </c>
      <c r="B199" s="25" t="s">
        <v>4974</v>
      </c>
      <c r="C199" s="10">
        <v>7981551</v>
      </c>
      <c r="D199" s="25" t="s">
        <v>3823</v>
      </c>
      <c r="E199" s="43">
        <v>44926</v>
      </c>
      <c r="F199" s="43">
        <v>44953</v>
      </c>
      <c r="G199" s="43">
        <v>44953</v>
      </c>
      <c r="H199" s="25" t="s">
        <v>61</v>
      </c>
      <c r="I199" s="25" t="s">
        <v>4975</v>
      </c>
      <c r="J199" s="25" t="s">
        <v>3764</v>
      </c>
      <c r="K199" s="25" t="s">
        <v>4976</v>
      </c>
      <c r="L199" s="25" t="s">
        <v>223</v>
      </c>
      <c r="M199" s="25" t="s">
        <v>3868</v>
      </c>
      <c r="N199" s="25" t="s">
        <v>220</v>
      </c>
      <c r="O199" s="178">
        <v>0.1</v>
      </c>
      <c r="P199" s="178">
        <v>0.2</v>
      </c>
      <c r="Q199" s="10">
        <v>2792</v>
      </c>
      <c r="R199" t="s">
        <v>78</v>
      </c>
      <c r="S199" s="10" t="s">
        <v>31</v>
      </c>
      <c r="T199" s="26">
        <f t="shared" si="9"/>
        <v>44946</v>
      </c>
      <c r="U199" s="10"/>
      <c r="V199" s="74" t="str" cm="1">
        <f t="array" ref="V199:AB199">_xlfn._xlws.FILTER(_xlfn._xlws.FILTER('Capacity Scheduling '!$A$41:$FO$56,'Capacity Scheduling '!$A$41:$A$56='PM PDM'!Q199),'Capacity Scheduling '!$A$40:$FO$40='PM PDM'!A199)</f>
        <v>OFF</v>
      </c>
      <c r="W199" s="10" t="str">
        <v>C</v>
      </c>
      <c r="X199" t="str">
        <v>C</v>
      </c>
      <c r="Y199" t="str">
        <v>C</v>
      </c>
      <c r="Z199" t="str">
        <v>L</v>
      </c>
      <c r="AA199" t="str">
        <v>C</v>
      </c>
      <c r="AB199" t="str">
        <v>C</v>
      </c>
    </row>
    <row r="200" spans="1:28" ht="15" hidden="1" customHeight="1" x14ac:dyDescent="0.35">
      <c r="A200" s="10">
        <v>4</v>
      </c>
      <c r="B200" s="25" t="s">
        <v>4977</v>
      </c>
      <c r="C200" s="10">
        <v>7981229</v>
      </c>
      <c r="D200" s="25" t="s">
        <v>3823</v>
      </c>
      <c r="E200" s="43">
        <v>44925</v>
      </c>
      <c r="F200" s="43">
        <v>44952</v>
      </c>
      <c r="G200" s="43">
        <v>44952</v>
      </c>
      <c r="H200" s="25" t="s">
        <v>10</v>
      </c>
      <c r="I200" s="25" t="s">
        <v>4978</v>
      </c>
      <c r="J200" s="25" t="s">
        <v>1294</v>
      </c>
      <c r="K200" s="25" t="s">
        <v>4979</v>
      </c>
      <c r="L200" s="25" t="s">
        <v>223</v>
      </c>
      <c r="M200" s="25" t="s">
        <v>3868</v>
      </c>
      <c r="N200" s="25" t="s">
        <v>3869</v>
      </c>
      <c r="O200" s="178">
        <v>0.1</v>
      </c>
      <c r="P200" s="178">
        <v>0.2</v>
      </c>
      <c r="Q200" s="10">
        <v>2782</v>
      </c>
      <c r="R200" t="s">
        <v>16</v>
      </c>
      <c r="S200" s="10" t="s">
        <v>31</v>
      </c>
      <c r="T200" s="26">
        <f t="shared" si="9"/>
        <v>44946</v>
      </c>
      <c r="U200" s="10"/>
      <c r="V200" s="74" cm="1">
        <f t="array" ref="V200:AB200">_xlfn._xlws.FILTER(_xlfn._xlws.FILTER('Capacity Scheduling '!$A$41:$FO$56,'Capacity Scheduling '!$A$41:$A$56='PM PDM'!Q200),'Capacity Scheduling '!$A$40:$FO$40='PM PDM'!A200)</f>
        <v>0</v>
      </c>
      <c r="W200" s="10">
        <v>0</v>
      </c>
      <c r="X200">
        <v>0</v>
      </c>
      <c r="Y200">
        <v>0</v>
      </c>
      <c r="Z200">
        <v>0</v>
      </c>
      <c r="AA200">
        <v>0</v>
      </c>
      <c r="AB200">
        <v>0</v>
      </c>
    </row>
    <row r="201" spans="1:28" ht="15" hidden="1" customHeight="1" x14ac:dyDescent="0.35">
      <c r="A201" s="10">
        <v>4</v>
      </c>
      <c r="B201" s="25" t="s">
        <v>4980</v>
      </c>
      <c r="C201" s="10">
        <v>7980926</v>
      </c>
      <c r="D201" s="25" t="s">
        <v>3823</v>
      </c>
      <c r="E201" s="43">
        <v>44924</v>
      </c>
      <c r="F201" s="43">
        <v>44951</v>
      </c>
      <c r="G201" s="43">
        <v>44951</v>
      </c>
      <c r="H201" s="25" t="s">
        <v>61</v>
      </c>
      <c r="I201" s="25" t="s">
        <v>4981</v>
      </c>
      <c r="J201" s="25" t="s">
        <v>4982</v>
      </c>
      <c r="K201" s="25" t="s">
        <v>4983</v>
      </c>
      <c r="L201" s="25" t="s">
        <v>223</v>
      </c>
      <c r="M201" s="25" t="s">
        <v>3868</v>
      </c>
      <c r="N201" s="25" t="s">
        <v>3869</v>
      </c>
      <c r="O201" s="178">
        <v>0.1</v>
      </c>
      <c r="P201" s="178">
        <v>0.2</v>
      </c>
      <c r="Q201" s="10">
        <v>2792</v>
      </c>
      <c r="R201" t="s">
        <v>78</v>
      </c>
      <c r="S201" s="10" t="s">
        <v>31</v>
      </c>
      <c r="T201" s="26">
        <f t="shared" si="9"/>
        <v>44946</v>
      </c>
      <c r="U201" s="10"/>
      <c r="V201" s="74" t="str" cm="1">
        <f t="array" ref="V201:AB201">_xlfn._xlws.FILTER(_xlfn._xlws.FILTER('Capacity Scheduling '!$A$41:$FO$56,'Capacity Scheduling '!$A$41:$A$56='PM PDM'!Q201),'Capacity Scheduling '!$A$40:$FO$40='PM PDM'!A201)</f>
        <v>OFF</v>
      </c>
      <c r="W201" s="10" t="str">
        <v>C</v>
      </c>
      <c r="X201" t="str">
        <v>C</v>
      </c>
      <c r="Y201" t="str">
        <v>C</v>
      </c>
      <c r="Z201" t="str">
        <v>L</v>
      </c>
      <c r="AA201" t="str">
        <v>C</v>
      </c>
      <c r="AB201" t="str">
        <v>C</v>
      </c>
    </row>
    <row r="202" spans="1:28" ht="15" hidden="1" customHeight="1" x14ac:dyDescent="0.35">
      <c r="A202" s="10">
        <v>4</v>
      </c>
      <c r="B202" s="25" t="s">
        <v>4984</v>
      </c>
      <c r="C202" s="10">
        <v>7981230</v>
      </c>
      <c r="D202" s="25" t="s">
        <v>3823</v>
      </c>
      <c r="E202" s="43">
        <v>44925</v>
      </c>
      <c r="F202" s="43">
        <v>44952</v>
      </c>
      <c r="G202" s="43">
        <v>44952</v>
      </c>
      <c r="H202" s="25" t="s">
        <v>61</v>
      </c>
      <c r="I202" s="25" t="s">
        <v>4985</v>
      </c>
      <c r="J202" s="25" t="s">
        <v>4986</v>
      </c>
      <c r="K202" s="25" t="s">
        <v>4987</v>
      </c>
      <c r="L202" s="25" t="s">
        <v>223</v>
      </c>
      <c r="M202" s="25" t="s">
        <v>3868</v>
      </c>
      <c r="N202" s="25" t="s">
        <v>3869</v>
      </c>
      <c r="O202" s="178">
        <v>0.1</v>
      </c>
      <c r="P202" s="178">
        <v>0.2</v>
      </c>
      <c r="Q202" s="10">
        <v>2792</v>
      </c>
      <c r="R202" t="s">
        <v>78</v>
      </c>
      <c r="S202" s="10" t="s">
        <v>31</v>
      </c>
      <c r="T202" s="26">
        <f t="shared" si="9"/>
        <v>44946</v>
      </c>
      <c r="U202" s="10"/>
      <c r="V202" s="74" t="str" cm="1">
        <f t="array" ref="V202:AB202">_xlfn._xlws.FILTER(_xlfn._xlws.FILTER('Capacity Scheduling '!$A$41:$FO$56,'Capacity Scheduling '!$A$41:$A$56='PM PDM'!Q202),'Capacity Scheduling '!$A$40:$FO$40='PM PDM'!A202)</f>
        <v>OFF</v>
      </c>
      <c r="W202" s="10" t="str">
        <v>C</v>
      </c>
      <c r="X202" t="str">
        <v>C</v>
      </c>
      <c r="Y202" t="str">
        <v>C</v>
      </c>
      <c r="Z202" t="str">
        <v>L</v>
      </c>
      <c r="AA202" t="str">
        <v>C</v>
      </c>
      <c r="AB202" t="str">
        <v>C</v>
      </c>
    </row>
    <row r="203" spans="1:28" ht="15" hidden="1" customHeight="1" x14ac:dyDescent="0.35">
      <c r="A203" s="10">
        <v>4</v>
      </c>
      <c r="B203" s="25" t="s">
        <v>4988</v>
      </c>
      <c r="C203" s="10">
        <v>7981231</v>
      </c>
      <c r="D203" s="25" t="s">
        <v>3823</v>
      </c>
      <c r="E203" s="43">
        <v>44925</v>
      </c>
      <c r="F203" s="43">
        <v>44952</v>
      </c>
      <c r="G203" s="43">
        <v>44952</v>
      </c>
      <c r="H203" s="25" t="s">
        <v>61</v>
      </c>
      <c r="I203" s="25" t="s">
        <v>4989</v>
      </c>
      <c r="J203" s="25" t="s">
        <v>4990</v>
      </c>
      <c r="K203" s="25" t="s">
        <v>4991</v>
      </c>
      <c r="L203" s="25" t="s">
        <v>223</v>
      </c>
      <c r="M203" s="25" t="s">
        <v>3868</v>
      </c>
      <c r="N203" s="25" t="s">
        <v>3869</v>
      </c>
      <c r="O203" s="178">
        <v>0.1</v>
      </c>
      <c r="P203" s="178">
        <v>0.2</v>
      </c>
      <c r="Q203" s="10">
        <v>2792</v>
      </c>
      <c r="R203" t="s">
        <v>78</v>
      </c>
      <c r="S203" s="10" t="s">
        <v>31</v>
      </c>
      <c r="T203" s="26">
        <f t="shared" si="9"/>
        <v>44946</v>
      </c>
      <c r="U203" s="10"/>
      <c r="V203" s="74" t="str" cm="1">
        <f t="array" ref="V203:AB203">_xlfn._xlws.FILTER(_xlfn._xlws.FILTER('Capacity Scheduling '!$A$41:$FO$56,'Capacity Scheduling '!$A$41:$A$56='PM PDM'!Q203),'Capacity Scheduling '!$A$40:$FO$40='PM PDM'!A203)</f>
        <v>OFF</v>
      </c>
      <c r="W203" s="10" t="str">
        <v>C</v>
      </c>
      <c r="X203" t="str">
        <v>C</v>
      </c>
      <c r="Y203" t="str">
        <v>C</v>
      </c>
      <c r="Z203" t="str">
        <v>L</v>
      </c>
      <c r="AA203" t="str">
        <v>C</v>
      </c>
      <c r="AB203" t="str">
        <v>C</v>
      </c>
    </row>
    <row r="204" spans="1:28" ht="15" hidden="1" customHeight="1" x14ac:dyDescent="0.35">
      <c r="A204" s="10">
        <v>4</v>
      </c>
      <c r="B204" s="25" t="s">
        <v>4992</v>
      </c>
      <c r="C204" s="10">
        <v>7981547</v>
      </c>
      <c r="D204" s="25" t="s">
        <v>3823</v>
      </c>
      <c r="E204" s="43">
        <v>44926</v>
      </c>
      <c r="F204" s="43">
        <v>44953</v>
      </c>
      <c r="G204" s="43">
        <v>44953</v>
      </c>
      <c r="H204" s="25" t="s">
        <v>61</v>
      </c>
      <c r="I204" s="25" t="s">
        <v>4993</v>
      </c>
      <c r="J204" s="25" t="s">
        <v>3542</v>
      </c>
      <c r="K204" s="25" t="s">
        <v>4976</v>
      </c>
      <c r="L204" s="25" t="s">
        <v>223</v>
      </c>
      <c r="M204" s="25" t="s">
        <v>3868</v>
      </c>
      <c r="N204" s="25" t="s">
        <v>220</v>
      </c>
      <c r="O204" s="178">
        <v>0.1</v>
      </c>
      <c r="P204" s="178">
        <v>0.2</v>
      </c>
      <c r="Q204" s="10">
        <v>2792</v>
      </c>
      <c r="R204" t="s">
        <v>78</v>
      </c>
      <c r="S204" s="10" t="s">
        <v>31</v>
      </c>
      <c r="T204" s="26">
        <f t="shared" si="9"/>
        <v>44946</v>
      </c>
      <c r="U204" s="10"/>
      <c r="V204" s="74" t="str" cm="1">
        <f t="array" ref="V204:AB204">_xlfn._xlws.FILTER(_xlfn._xlws.FILTER('Capacity Scheduling '!$A$41:$FO$56,'Capacity Scheduling '!$A$41:$A$56='PM PDM'!Q204),'Capacity Scheduling '!$A$40:$FO$40='PM PDM'!A204)</f>
        <v>OFF</v>
      </c>
      <c r="W204" s="10" t="str">
        <v>C</v>
      </c>
      <c r="X204" t="str">
        <v>C</v>
      </c>
      <c r="Y204" t="str">
        <v>C</v>
      </c>
      <c r="Z204" t="str">
        <v>L</v>
      </c>
      <c r="AA204" t="str">
        <v>C</v>
      </c>
      <c r="AB204" t="str">
        <v>C</v>
      </c>
    </row>
    <row r="205" spans="1:28" ht="15" hidden="1" customHeight="1" x14ac:dyDescent="0.35">
      <c r="A205" s="10">
        <v>4</v>
      </c>
      <c r="B205" s="25" t="s">
        <v>4994</v>
      </c>
      <c r="C205" s="10">
        <v>7981550</v>
      </c>
      <c r="D205" s="25" t="s">
        <v>3823</v>
      </c>
      <c r="E205" s="43">
        <v>44926</v>
      </c>
      <c r="F205" s="43">
        <v>44953</v>
      </c>
      <c r="G205" s="43">
        <v>44953</v>
      </c>
      <c r="H205" s="25" t="s">
        <v>61</v>
      </c>
      <c r="I205" s="25" t="s">
        <v>4995</v>
      </c>
      <c r="J205" s="25" t="s">
        <v>4996</v>
      </c>
      <c r="K205" s="25" t="s">
        <v>4997</v>
      </c>
      <c r="L205" s="25" t="s">
        <v>223</v>
      </c>
      <c r="M205" s="25" t="s">
        <v>3868</v>
      </c>
      <c r="N205" s="25" t="s">
        <v>220</v>
      </c>
      <c r="O205" s="178">
        <v>0.1</v>
      </c>
      <c r="P205" s="178">
        <v>0.2</v>
      </c>
      <c r="Q205" s="10">
        <v>2792</v>
      </c>
      <c r="R205" t="s">
        <v>78</v>
      </c>
      <c r="S205" s="10" t="s">
        <v>31</v>
      </c>
      <c r="T205" s="26">
        <f t="shared" si="9"/>
        <v>44946</v>
      </c>
      <c r="U205" s="10"/>
      <c r="V205" s="74" t="str" cm="1">
        <f t="array" ref="V205:AB205">_xlfn._xlws.FILTER(_xlfn._xlws.FILTER('Capacity Scheduling '!$A$41:$FO$56,'Capacity Scheduling '!$A$41:$A$56='PM PDM'!Q205),'Capacity Scheduling '!$A$40:$FO$40='PM PDM'!A205)</f>
        <v>OFF</v>
      </c>
      <c r="W205" s="10" t="str">
        <v>C</v>
      </c>
      <c r="X205" t="str">
        <v>C</v>
      </c>
      <c r="Y205" t="str">
        <v>C</v>
      </c>
      <c r="Z205" t="str">
        <v>L</v>
      </c>
      <c r="AA205" t="str">
        <v>C</v>
      </c>
      <c r="AB205" t="str">
        <v>C</v>
      </c>
    </row>
    <row r="206" spans="1:28" ht="15" hidden="1" customHeight="1" x14ac:dyDescent="0.35">
      <c r="A206" s="10">
        <v>4</v>
      </c>
      <c r="B206" s="25" t="s">
        <v>4998</v>
      </c>
      <c r="C206" s="10">
        <v>7981545</v>
      </c>
      <c r="D206" s="25" t="s">
        <v>3823</v>
      </c>
      <c r="E206" s="43">
        <v>44926</v>
      </c>
      <c r="F206" s="43">
        <v>44953</v>
      </c>
      <c r="G206" s="43">
        <v>44953</v>
      </c>
      <c r="H206" s="25" t="s">
        <v>61</v>
      </c>
      <c r="I206" s="25" t="s">
        <v>4999</v>
      </c>
      <c r="J206" s="25" t="s">
        <v>5000</v>
      </c>
      <c r="K206" s="25" t="s">
        <v>5001</v>
      </c>
      <c r="L206" s="25" t="s">
        <v>223</v>
      </c>
      <c r="M206" s="25" t="s">
        <v>3868</v>
      </c>
      <c r="N206" s="25" t="s">
        <v>220</v>
      </c>
      <c r="O206" s="178">
        <v>0.1</v>
      </c>
      <c r="P206" s="178">
        <v>0.2</v>
      </c>
      <c r="Q206" s="10">
        <v>2792</v>
      </c>
      <c r="R206" t="s">
        <v>78</v>
      </c>
      <c r="S206" s="10" t="s">
        <v>31</v>
      </c>
      <c r="T206" s="26">
        <f t="shared" si="9"/>
        <v>44946</v>
      </c>
      <c r="U206" s="10"/>
      <c r="V206" s="74" t="str" cm="1">
        <f t="array" ref="V206:AB206">_xlfn._xlws.FILTER(_xlfn._xlws.FILTER('Capacity Scheduling '!$A$41:$FO$56,'Capacity Scheduling '!$A$41:$A$56='PM PDM'!Q206),'Capacity Scheduling '!$A$40:$FO$40='PM PDM'!A206)</f>
        <v>OFF</v>
      </c>
      <c r="W206" s="10" t="str">
        <v>C</v>
      </c>
      <c r="X206" t="str">
        <v>C</v>
      </c>
      <c r="Y206" t="str">
        <v>C</v>
      </c>
      <c r="Z206" t="str">
        <v>L</v>
      </c>
      <c r="AA206" t="str">
        <v>C</v>
      </c>
      <c r="AB206" t="str">
        <v>C</v>
      </c>
    </row>
    <row r="207" spans="1:28" ht="15" hidden="1" customHeight="1" x14ac:dyDescent="0.35">
      <c r="A207" s="10">
        <v>4</v>
      </c>
      <c r="B207" s="25" t="s">
        <v>5002</v>
      </c>
      <c r="C207" s="10">
        <v>7985485</v>
      </c>
      <c r="D207" s="25" t="s">
        <v>3872</v>
      </c>
      <c r="E207" s="43">
        <v>44934</v>
      </c>
      <c r="F207" s="43">
        <v>44949</v>
      </c>
      <c r="G207" s="43">
        <v>44949</v>
      </c>
      <c r="H207" s="25" t="s">
        <v>10</v>
      </c>
      <c r="I207" s="25" t="s">
        <v>288</v>
      </c>
      <c r="J207" s="25" t="s">
        <v>94</v>
      </c>
      <c r="K207" s="25" t="s">
        <v>5003</v>
      </c>
      <c r="L207" s="25" t="s">
        <v>223</v>
      </c>
      <c r="M207" s="25" t="s">
        <v>3868</v>
      </c>
      <c r="N207" s="25" t="s">
        <v>220</v>
      </c>
      <c r="O207" s="178">
        <v>8</v>
      </c>
      <c r="P207" s="178">
        <v>8</v>
      </c>
      <c r="Q207" s="10">
        <v>3347</v>
      </c>
      <c r="R207" t="s">
        <v>52</v>
      </c>
      <c r="S207" s="10" t="s">
        <v>3573</v>
      </c>
      <c r="T207" s="26">
        <f t="shared" si="9"/>
        <v>44946</v>
      </c>
      <c r="U207" s="10"/>
      <c r="V207" s="74" cm="1">
        <f t="array" ref="V207:AB207">_xlfn._xlws.FILTER(_xlfn._xlws.FILTER('Capacity Scheduling '!$A$41:$FO$56,'Capacity Scheduling '!$A$41:$A$56='PM PDM'!Q207),'Capacity Scheduling '!$A$40:$FO$40='PM PDM'!A207)</f>
        <v>0</v>
      </c>
      <c r="W207" s="10">
        <v>0</v>
      </c>
      <c r="X207">
        <v>0</v>
      </c>
      <c r="Y207">
        <v>0</v>
      </c>
      <c r="Z207">
        <v>0</v>
      </c>
      <c r="AA207">
        <v>0</v>
      </c>
      <c r="AB207">
        <v>0</v>
      </c>
    </row>
    <row r="208" spans="1:28" ht="15" hidden="1" customHeight="1" x14ac:dyDescent="0.35">
      <c r="A208" s="10">
        <v>4</v>
      </c>
      <c r="B208" s="25" t="s">
        <v>5004</v>
      </c>
      <c r="C208" s="10">
        <v>7986739</v>
      </c>
      <c r="D208" s="25" t="s">
        <v>3823</v>
      </c>
      <c r="E208" s="43">
        <v>44936</v>
      </c>
      <c r="F208" s="43">
        <v>44951</v>
      </c>
      <c r="G208" s="43">
        <v>44951</v>
      </c>
      <c r="H208" s="25" t="s">
        <v>10</v>
      </c>
      <c r="I208" s="25" t="s">
        <v>288</v>
      </c>
      <c r="J208" s="25" t="s">
        <v>94</v>
      </c>
      <c r="K208" s="25" t="s">
        <v>5005</v>
      </c>
      <c r="L208" s="25" t="s">
        <v>223</v>
      </c>
      <c r="M208" s="25" t="s">
        <v>3868</v>
      </c>
      <c r="N208" s="25" t="s">
        <v>220</v>
      </c>
      <c r="O208" s="178">
        <v>5</v>
      </c>
      <c r="P208" s="178">
        <v>10</v>
      </c>
      <c r="Q208" s="10">
        <v>3347</v>
      </c>
      <c r="R208" t="s">
        <v>52</v>
      </c>
      <c r="S208" s="10" t="s">
        <v>3573</v>
      </c>
      <c r="T208" s="26">
        <f t="shared" si="9"/>
        <v>44946</v>
      </c>
      <c r="U208" s="10"/>
      <c r="V208" s="74" cm="1">
        <f t="array" ref="V208:AB208">_xlfn._xlws.FILTER(_xlfn._xlws.FILTER('Capacity Scheduling '!$A$41:$FO$56,'Capacity Scheduling '!$A$41:$A$56='PM PDM'!Q208),'Capacity Scheduling '!$A$40:$FO$40='PM PDM'!A208)</f>
        <v>0</v>
      </c>
      <c r="W208" s="10">
        <v>0</v>
      </c>
      <c r="X208">
        <v>0</v>
      </c>
      <c r="Y208">
        <v>0</v>
      </c>
      <c r="Z208">
        <v>0</v>
      </c>
      <c r="AA208">
        <v>0</v>
      </c>
      <c r="AB208">
        <v>0</v>
      </c>
    </row>
    <row r="209" spans="1:28" ht="15" hidden="1" customHeight="1" x14ac:dyDescent="0.35">
      <c r="A209" s="10">
        <v>4</v>
      </c>
      <c r="B209" s="25" t="s">
        <v>5006</v>
      </c>
      <c r="C209" s="10">
        <v>7986772</v>
      </c>
      <c r="D209" s="25" t="s">
        <v>3823</v>
      </c>
      <c r="E209" s="43">
        <v>44936</v>
      </c>
      <c r="F209" s="43">
        <v>44951</v>
      </c>
      <c r="G209" s="43">
        <v>44951</v>
      </c>
      <c r="H209" s="25" t="s">
        <v>10</v>
      </c>
      <c r="I209" s="25" t="s">
        <v>288</v>
      </c>
      <c r="J209" s="25" t="s">
        <v>94</v>
      </c>
      <c r="K209" s="25" t="s">
        <v>5007</v>
      </c>
      <c r="L209" s="25" t="s">
        <v>223</v>
      </c>
      <c r="M209" s="25" t="s">
        <v>3868</v>
      </c>
      <c r="N209" s="25" t="s">
        <v>220</v>
      </c>
      <c r="O209" s="178">
        <v>0</v>
      </c>
      <c r="P209" s="178">
        <v>3</v>
      </c>
      <c r="Q209" s="10">
        <v>3347</v>
      </c>
      <c r="R209" t="s">
        <v>52</v>
      </c>
      <c r="S209" s="10" t="s">
        <v>3573</v>
      </c>
      <c r="T209" s="26">
        <f t="shared" si="9"/>
        <v>44946</v>
      </c>
      <c r="U209" s="10"/>
      <c r="V209" s="74" cm="1">
        <f t="array" ref="V209:AB209">_xlfn._xlws.FILTER(_xlfn._xlws.FILTER('Capacity Scheduling '!$A$41:$FO$56,'Capacity Scheduling '!$A$41:$A$56='PM PDM'!Q209),'Capacity Scheduling '!$A$40:$FO$40='PM PDM'!A209)</f>
        <v>0</v>
      </c>
      <c r="W209" s="10">
        <v>0</v>
      </c>
      <c r="X209">
        <v>0</v>
      </c>
      <c r="Y209">
        <v>0</v>
      </c>
      <c r="Z209">
        <v>0</v>
      </c>
      <c r="AA209">
        <v>0</v>
      </c>
      <c r="AB209">
        <v>0</v>
      </c>
    </row>
    <row r="210" spans="1:28" ht="15" hidden="1" customHeight="1" x14ac:dyDescent="0.35">
      <c r="A210">
        <f t="shared" ref="A210:A273" si="10">WEEKNUM(F210,16)</f>
        <v>5</v>
      </c>
      <c r="B210" s="147" t="s">
        <v>5008</v>
      </c>
      <c r="C210">
        <v>7990273</v>
      </c>
      <c r="D210" s="34" t="s">
        <v>3823</v>
      </c>
      <c r="E210" s="146">
        <v>44943</v>
      </c>
      <c r="F210" s="146">
        <v>44958</v>
      </c>
      <c r="G210" s="146">
        <v>44958</v>
      </c>
      <c r="H210" s="34" t="s">
        <v>10</v>
      </c>
      <c r="I210" s="34" t="s">
        <v>288</v>
      </c>
      <c r="J210" s="34" t="s">
        <v>63</v>
      </c>
      <c r="K210" s="34" t="s">
        <v>5009</v>
      </c>
      <c r="L210" s="34" t="s">
        <v>223</v>
      </c>
      <c r="M210" s="34" t="s">
        <v>3977</v>
      </c>
      <c r="N210" s="25" t="s">
        <v>220</v>
      </c>
      <c r="O210" s="273">
        <v>0</v>
      </c>
      <c r="P210" s="273">
        <v>3</v>
      </c>
      <c r="Q210">
        <v>2785</v>
      </c>
      <c r="R210" t="s">
        <v>34</v>
      </c>
      <c r="S210" t="s">
        <v>64</v>
      </c>
      <c r="T210" s="26">
        <f t="shared" si="9"/>
        <v>44953</v>
      </c>
      <c r="U210" s="10"/>
      <c r="V210" s="74" cm="1">
        <f t="array" ref="V210:AB210">_xlfn._xlws.FILTER(_xlfn._xlws.FILTER('Capacity Scheduling '!$A$41:$FO$56,'Capacity Scheduling '!$A$41:$A$56='PM PDM'!Q210),'Capacity Scheduling '!$A$40:$FO$40='PM PDM'!A210)</f>
        <v>0</v>
      </c>
      <c r="W210" s="10">
        <v>0</v>
      </c>
      <c r="X210">
        <v>0</v>
      </c>
      <c r="Y210">
        <v>0</v>
      </c>
      <c r="Z210" t="str">
        <v>C</v>
      </c>
      <c r="AA210" t="str">
        <v>C</v>
      </c>
      <c r="AB210" t="str">
        <v>C</v>
      </c>
    </row>
    <row r="211" spans="1:28" ht="15" hidden="1" customHeight="1" x14ac:dyDescent="0.35">
      <c r="A211">
        <f t="shared" si="10"/>
        <v>5</v>
      </c>
      <c r="B211" s="147" t="s">
        <v>5010</v>
      </c>
      <c r="C211">
        <v>7988694</v>
      </c>
      <c r="D211" s="34" t="s">
        <v>3823</v>
      </c>
      <c r="E211" s="146">
        <v>44939</v>
      </c>
      <c r="F211" s="146">
        <v>44954</v>
      </c>
      <c r="G211" s="146">
        <v>44954</v>
      </c>
      <c r="H211" s="34" t="s">
        <v>10</v>
      </c>
      <c r="I211" s="34" t="s">
        <v>288</v>
      </c>
      <c r="J211" s="34" t="s">
        <v>118</v>
      </c>
      <c r="K211" s="34" t="s">
        <v>5011</v>
      </c>
      <c r="L211" s="34" t="s">
        <v>223</v>
      </c>
      <c r="M211" s="34" t="s">
        <v>3977</v>
      </c>
      <c r="N211" s="25" t="s">
        <v>220</v>
      </c>
      <c r="O211" s="273">
        <v>0</v>
      </c>
      <c r="P211" s="273">
        <v>3</v>
      </c>
      <c r="Q211">
        <v>2787</v>
      </c>
      <c r="R211" t="s">
        <v>46</v>
      </c>
      <c r="S211" t="s">
        <v>43</v>
      </c>
      <c r="T211" s="26">
        <f t="shared" si="9"/>
        <v>44953</v>
      </c>
      <c r="U211" s="10"/>
      <c r="V211" s="74" cm="1">
        <f t="array" ref="V211:AB211">_xlfn._xlws.FILTER(_xlfn._xlws.FILTER('Capacity Scheduling '!$A$41:$FO$56,'Capacity Scheduling '!$A$41:$A$56='PM PDM'!Q211),'Capacity Scheduling '!$A$40:$FO$40='PM PDM'!A211)</f>
        <v>0</v>
      </c>
      <c r="W211" s="10">
        <v>0</v>
      </c>
      <c r="X211">
        <v>0</v>
      </c>
      <c r="Y211">
        <v>0</v>
      </c>
      <c r="Z211" t="str">
        <v>A</v>
      </c>
      <c r="AA211" t="str">
        <v>A</v>
      </c>
      <c r="AB211" t="str">
        <v>W/OFF</v>
      </c>
    </row>
    <row r="212" spans="1:28" ht="15" hidden="1" customHeight="1" x14ac:dyDescent="0.35">
      <c r="A212">
        <f t="shared" si="10"/>
        <v>5</v>
      </c>
      <c r="B212" s="147" t="s">
        <v>5012</v>
      </c>
      <c r="C212">
        <v>7988693</v>
      </c>
      <c r="D212" s="34" t="s">
        <v>3872</v>
      </c>
      <c r="E212" s="146">
        <v>44939</v>
      </c>
      <c r="F212" s="146">
        <v>44954</v>
      </c>
      <c r="G212" s="146">
        <v>44954</v>
      </c>
      <c r="H212" s="34" t="s">
        <v>10</v>
      </c>
      <c r="I212" s="34" t="s">
        <v>4034</v>
      </c>
      <c r="J212" s="34" t="s">
        <v>4035</v>
      </c>
      <c r="K212" s="34" t="s">
        <v>5013</v>
      </c>
      <c r="L212" s="34" t="s">
        <v>223</v>
      </c>
      <c r="M212" s="34" t="s">
        <v>3977</v>
      </c>
      <c r="N212" s="25" t="s">
        <v>220</v>
      </c>
      <c r="O212" s="273">
        <v>6</v>
      </c>
      <c r="P212" s="273">
        <v>6</v>
      </c>
      <c r="Q212">
        <v>2787</v>
      </c>
      <c r="R212" t="s">
        <v>46</v>
      </c>
      <c r="S212" t="s">
        <v>43</v>
      </c>
      <c r="T212" s="26">
        <f t="shared" si="9"/>
        <v>44953</v>
      </c>
      <c r="U212" s="10"/>
      <c r="V212" s="74" cm="1">
        <f t="array" ref="V212:AB212">_xlfn._xlws.FILTER(_xlfn._xlws.FILTER('Capacity Scheduling '!$A$41:$FO$56,'Capacity Scheduling '!$A$41:$A$56='PM PDM'!Q212),'Capacity Scheduling '!$A$40:$FO$40='PM PDM'!A212)</f>
        <v>0</v>
      </c>
      <c r="W212" s="10">
        <v>0</v>
      </c>
      <c r="X212">
        <v>0</v>
      </c>
      <c r="Y212">
        <v>0</v>
      </c>
      <c r="Z212" t="str">
        <v>A</v>
      </c>
      <c r="AA212" t="str">
        <v>A</v>
      </c>
      <c r="AB212" t="str">
        <v>W/OFF</v>
      </c>
    </row>
    <row r="213" spans="1:28" ht="15" hidden="1" customHeight="1" x14ac:dyDescent="0.35">
      <c r="A213">
        <f t="shared" si="10"/>
        <v>5</v>
      </c>
      <c r="B213" s="147" t="s">
        <v>5014</v>
      </c>
      <c r="C213">
        <v>7988664</v>
      </c>
      <c r="D213" s="34" t="s">
        <v>3823</v>
      </c>
      <c r="E213" s="146">
        <v>44939</v>
      </c>
      <c r="F213" s="146">
        <v>44954</v>
      </c>
      <c r="G213" s="146">
        <v>44954</v>
      </c>
      <c r="H213" s="34" t="s">
        <v>10</v>
      </c>
      <c r="I213" s="34" t="s">
        <v>288</v>
      </c>
      <c r="J213" s="34" t="s">
        <v>4640</v>
      </c>
      <c r="K213" s="34" t="s">
        <v>5015</v>
      </c>
      <c r="L213" s="34" t="s">
        <v>223</v>
      </c>
      <c r="M213" s="34" t="s">
        <v>3977</v>
      </c>
      <c r="N213" s="25" t="s">
        <v>220</v>
      </c>
      <c r="O213" s="273">
        <v>6</v>
      </c>
      <c r="P213" s="273">
        <v>6</v>
      </c>
      <c r="Q213">
        <v>2784</v>
      </c>
      <c r="R213" t="s">
        <v>28</v>
      </c>
      <c r="S213" t="s">
        <v>49</v>
      </c>
      <c r="T213" s="26">
        <f t="shared" si="9"/>
        <v>44953</v>
      </c>
      <c r="U213" s="10"/>
      <c r="V213" s="74" cm="1">
        <f t="array" ref="V213:AB213">_xlfn._xlws.FILTER(_xlfn._xlws.FILTER('Capacity Scheduling '!$A$41:$FO$56,'Capacity Scheduling '!$A$41:$A$56='PM PDM'!Q213),'Capacity Scheduling '!$A$40:$FO$40='PM PDM'!A213)</f>
        <v>0</v>
      </c>
      <c r="W213" s="10">
        <v>0</v>
      </c>
      <c r="X213">
        <v>0</v>
      </c>
      <c r="Y213">
        <v>0</v>
      </c>
      <c r="Z213" t="str">
        <v>B</v>
      </c>
      <c r="AA213" t="str">
        <v>B</v>
      </c>
      <c r="AB213" t="str">
        <v>B</v>
      </c>
    </row>
    <row r="214" spans="1:28" ht="15" hidden="1" customHeight="1" x14ac:dyDescent="0.35">
      <c r="A214">
        <f t="shared" si="10"/>
        <v>5</v>
      </c>
      <c r="B214" s="147" t="s">
        <v>5016</v>
      </c>
      <c r="C214">
        <v>7988665</v>
      </c>
      <c r="D214" s="34" t="s">
        <v>3823</v>
      </c>
      <c r="E214" s="146">
        <v>44939</v>
      </c>
      <c r="F214" s="146">
        <v>44954</v>
      </c>
      <c r="G214" s="146">
        <v>44954</v>
      </c>
      <c r="H214" s="34" t="s">
        <v>61</v>
      </c>
      <c r="I214" s="34" t="s">
        <v>288</v>
      </c>
      <c r="J214" s="34" t="s">
        <v>4640</v>
      </c>
      <c r="K214" s="34" t="s">
        <v>5017</v>
      </c>
      <c r="L214" s="34" t="s">
        <v>223</v>
      </c>
      <c r="M214" s="34" t="s">
        <v>3977</v>
      </c>
      <c r="N214" s="25" t="s">
        <v>220</v>
      </c>
      <c r="O214" s="273">
        <v>4</v>
      </c>
      <c r="P214" s="273">
        <v>4</v>
      </c>
      <c r="Q214">
        <v>2792</v>
      </c>
      <c r="R214" t="s">
        <v>78</v>
      </c>
      <c r="S214" t="s">
        <v>49</v>
      </c>
      <c r="T214" s="26">
        <f t="shared" ref="T214:T277" si="11">$AF$21+((A214-1)*7+U214)-$AH$21</f>
        <v>44953</v>
      </c>
      <c r="U214" s="10"/>
      <c r="V214" s="74" t="str" cm="1">
        <f t="array" ref="V214:AB214">_xlfn._xlws.FILTER(_xlfn._xlws.FILTER('Capacity Scheduling '!$A$41:$FO$56,'Capacity Scheduling '!$A$41:$A$56='PM PDM'!Q214),'Capacity Scheduling '!$A$40:$FO$40='PM PDM'!A214)</f>
        <v>C</v>
      </c>
      <c r="W214" s="10" t="str">
        <v>A</v>
      </c>
      <c r="X214" t="str">
        <v>C</v>
      </c>
      <c r="Y214" t="str">
        <v>A</v>
      </c>
      <c r="Z214" t="str">
        <v>OFF</v>
      </c>
      <c r="AA214" t="str">
        <v>B</v>
      </c>
      <c r="AB214" t="str">
        <v>B+C</v>
      </c>
    </row>
    <row r="215" spans="1:28" ht="15" hidden="1" customHeight="1" x14ac:dyDescent="0.35">
      <c r="A215">
        <f t="shared" si="10"/>
        <v>5</v>
      </c>
      <c r="B215" s="147" t="s">
        <v>5018</v>
      </c>
      <c r="C215">
        <v>7988680</v>
      </c>
      <c r="D215" s="34" t="s">
        <v>3823</v>
      </c>
      <c r="E215" s="146">
        <v>44939</v>
      </c>
      <c r="F215" s="146">
        <v>44954</v>
      </c>
      <c r="G215" s="146">
        <v>44954</v>
      </c>
      <c r="H215" s="34" t="s">
        <v>10</v>
      </c>
      <c r="I215" s="34" t="s">
        <v>288</v>
      </c>
      <c r="J215" s="34" t="s">
        <v>80</v>
      </c>
      <c r="K215" s="34" t="s">
        <v>5019</v>
      </c>
      <c r="L215" s="34" t="s">
        <v>223</v>
      </c>
      <c r="M215" s="34" t="s">
        <v>3977</v>
      </c>
      <c r="N215" s="25" t="s">
        <v>220</v>
      </c>
      <c r="O215" s="273">
        <v>3</v>
      </c>
      <c r="P215" s="273">
        <v>3</v>
      </c>
      <c r="Q215">
        <v>3070</v>
      </c>
      <c r="R215" t="s">
        <v>40</v>
      </c>
      <c r="S215" t="s">
        <v>81</v>
      </c>
      <c r="T215" s="26">
        <f t="shared" si="11"/>
        <v>44953</v>
      </c>
      <c r="U215" s="10"/>
      <c r="V215" s="74" cm="1">
        <f t="array" ref="V215:AB215">_xlfn._xlws.FILTER(_xlfn._xlws.FILTER('Capacity Scheduling '!$A$41:$FO$56,'Capacity Scheduling '!$A$41:$A$56='PM PDM'!Q215),'Capacity Scheduling '!$A$40:$FO$40='PM PDM'!A215)</f>
        <v>0</v>
      </c>
      <c r="W215" s="10">
        <v>0</v>
      </c>
      <c r="X215">
        <v>0</v>
      </c>
      <c r="Y215">
        <v>0</v>
      </c>
      <c r="Z215" t="str">
        <v>G</v>
      </c>
      <c r="AA215" t="str">
        <v>G</v>
      </c>
      <c r="AB215" t="str">
        <v>G</v>
      </c>
    </row>
    <row r="216" spans="1:28" ht="15" hidden="1" customHeight="1" x14ac:dyDescent="0.35">
      <c r="A216">
        <f t="shared" si="10"/>
        <v>5</v>
      </c>
      <c r="B216" s="147" t="s">
        <v>5020</v>
      </c>
      <c r="C216">
        <v>7988681</v>
      </c>
      <c r="D216" s="34" t="s">
        <v>3823</v>
      </c>
      <c r="E216" s="146">
        <v>44939</v>
      </c>
      <c r="F216" s="146">
        <v>44954</v>
      </c>
      <c r="G216" s="146">
        <v>44954</v>
      </c>
      <c r="H216" s="34" t="s">
        <v>10</v>
      </c>
      <c r="I216" s="34" t="s">
        <v>288</v>
      </c>
      <c r="J216" s="34" t="s">
        <v>80</v>
      </c>
      <c r="K216" s="34" t="s">
        <v>5021</v>
      </c>
      <c r="L216" s="34" t="s">
        <v>223</v>
      </c>
      <c r="M216" s="34" t="s">
        <v>3977</v>
      </c>
      <c r="N216" s="25" t="s">
        <v>220</v>
      </c>
      <c r="O216" s="273">
        <v>3</v>
      </c>
      <c r="P216" s="273">
        <v>3</v>
      </c>
      <c r="Q216">
        <v>3070</v>
      </c>
      <c r="R216" t="s">
        <v>40</v>
      </c>
      <c r="S216" t="s">
        <v>81</v>
      </c>
      <c r="T216" s="26">
        <f t="shared" si="11"/>
        <v>44953</v>
      </c>
      <c r="U216" s="10"/>
      <c r="V216" s="74" cm="1">
        <f t="array" ref="V216:AB216">_xlfn._xlws.FILTER(_xlfn._xlws.FILTER('Capacity Scheduling '!$A$41:$FO$56,'Capacity Scheduling '!$A$41:$A$56='PM PDM'!Q216),'Capacity Scheduling '!$A$40:$FO$40='PM PDM'!A216)</f>
        <v>0</v>
      </c>
      <c r="W216" s="10">
        <v>0</v>
      </c>
      <c r="X216">
        <v>0</v>
      </c>
      <c r="Y216">
        <v>0</v>
      </c>
      <c r="Z216" t="str">
        <v>G</v>
      </c>
      <c r="AA216" t="str">
        <v>G</v>
      </c>
      <c r="AB216" t="str">
        <v>G</v>
      </c>
    </row>
    <row r="217" spans="1:28" ht="15" hidden="1" customHeight="1" x14ac:dyDescent="0.35">
      <c r="A217">
        <f t="shared" si="10"/>
        <v>5</v>
      </c>
      <c r="B217" s="147" t="s">
        <v>5022</v>
      </c>
      <c r="C217">
        <v>7990265</v>
      </c>
      <c r="D217" s="34" t="s">
        <v>3823</v>
      </c>
      <c r="E217" s="146">
        <v>44943</v>
      </c>
      <c r="F217" s="146">
        <v>44958</v>
      </c>
      <c r="G217" s="146">
        <v>44958</v>
      </c>
      <c r="H217" s="34" t="s">
        <v>61</v>
      </c>
      <c r="I217" s="34" t="s">
        <v>288</v>
      </c>
      <c r="J217" s="34" t="s">
        <v>80</v>
      </c>
      <c r="K217" s="34" t="s">
        <v>5023</v>
      </c>
      <c r="L217" s="34" t="s">
        <v>223</v>
      </c>
      <c r="M217" s="34" t="s">
        <v>3977</v>
      </c>
      <c r="N217" s="25" t="s">
        <v>215</v>
      </c>
      <c r="O217" s="273">
        <v>6</v>
      </c>
      <c r="P217" s="273">
        <v>6</v>
      </c>
      <c r="Q217">
        <v>2790</v>
      </c>
      <c r="R217" t="s">
        <v>60</v>
      </c>
      <c r="S217" t="s">
        <v>81</v>
      </c>
      <c r="T217" s="26">
        <f t="shared" si="11"/>
        <v>44953</v>
      </c>
      <c r="U217" s="10"/>
      <c r="V217" s="74" t="str" cm="1">
        <f t="array" ref="V217:AB217">_xlfn._xlws.FILTER(_xlfn._xlws.FILTER('Capacity Scheduling '!$A$41:$FO$56,'Capacity Scheduling '!$A$41:$A$56='PM PDM'!Q217),'Capacity Scheduling '!$A$40:$FO$40='PM PDM'!A217)</f>
        <v>L</v>
      </c>
      <c r="W217" s="10" t="str">
        <v>L</v>
      </c>
      <c r="X217" t="str">
        <v>L</v>
      </c>
      <c r="Y217" t="str">
        <v>L</v>
      </c>
      <c r="Z217" t="str">
        <v>A</v>
      </c>
      <c r="AA217" t="str">
        <v>A</v>
      </c>
      <c r="AB217" t="str">
        <v>L</v>
      </c>
    </row>
    <row r="218" spans="1:28" ht="15" hidden="1" customHeight="1" x14ac:dyDescent="0.35">
      <c r="A218">
        <f t="shared" si="10"/>
        <v>5</v>
      </c>
      <c r="B218" s="147" t="s">
        <v>5024</v>
      </c>
      <c r="C218">
        <v>7991701</v>
      </c>
      <c r="D218" s="34" t="s">
        <v>3823</v>
      </c>
      <c r="E218" s="146">
        <v>44945</v>
      </c>
      <c r="F218" s="146">
        <v>44960</v>
      </c>
      <c r="G218" s="146">
        <v>44960</v>
      </c>
      <c r="H218" s="34" t="s">
        <v>10</v>
      </c>
      <c r="I218" s="34" t="s">
        <v>288</v>
      </c>
      <c r="J218" s="34" t="s">
        <v>3136</v>
      </c>
      <c r="K218" s="34" t="s">
        <v>5025</v>
      </c>
      <c r="L218" s="34" t="s">
        <v>327</v>
      </c>
      <c r="M218" s="34" t="s">
        <v>3977</v>
      </c>
      <c r="N218" s="25" t="s">
        <v>220</v>
      </c>
      <c r="O218" s="273">
        <v>3</v>
      </c>
      <c r="P218" s="273">
        <v>3</v>
      </c>
      <c r="Q218">
        <v>3070</v>
      </c>
      <c r="R218" t="s">
        <v>40</v>
      </c>
      <c r="S218" t="s">
        <v>81</v>
      </c>
      <c r="T218" s="26">
        <f t="shared" si="11"/>
        <v>44953</v>
      </c>
      <c r="U218" s="10"/>
      <c r="V218" s="74" cm="1">
        <f t="array" ref="V218:AB218">_xlfn._xlws.FILTER(_xlfn._xlws.FILTER('Capacity Scheduling '!$A$41:$FO$56,'Capacity Scheduling '!$A$41:$A$56='PM PDM'!Q218),'Capacity Scheduling '!$A$40:$FO$40='PM PDM'!A218)</f>
        <v>0</v>
      </c>
      <c r="W218" s="10">
        <v>0</v>
      </c>
      <c r="X218">
        <v>0</v>
      </c>
      <c r="Y218">
        <v>0</v>
      </c>
      <c r="Z218" t="str">
        <v>G</v>
      </c>
      <c r="AA218" t="str">
        <v>G</v>
      </c>
      <c r="AB218" t="str">
        <v>G</v>
      </c>
    </row>
    <row r="219" spans="1:28" ht="15" hidden="1" customHeight="1" x14ac:dyDescent="0.35">
      <c r="A219">
        <f t="shared" si="10"/>
        <v>5</v>
      </c>
      <c r="B219" s="147" t="s">
        <v>5026</v>
      </c>
      <c r="C219">
        <v>7991929</v>
      </c>
      <c r="D219" s="34" t="s">
        <v>3823</v>
      </c>
      <c r="E219" s="146">
        <v>44946</v>
      </c>
      <c r="F219" s="146">
        <v>44954</v>
      </c>
      <c r="G219" s="146">
        <v>44954</v>
      </c>
      <c r="H219" s="34" t="s">
        <v>10</v>
      </c>
      <c r="I219" s="34" t="s">
        <v>5027</v>
      </c>
      <c r="J219" s="34" t="s">
        <v>791</v>
      </c>
      <c r="K219" s="34" t="s">
        <v>5028</v>
      </c>
      <c r="L219" s="34" t="s">
        <v>223</v>
      </c>
      <c r="M219" s="34" t="s">
        <v>3977</v>
      </c>
      <c r="N219" s="25" t="s">
        <v>220</v>
      </c>
      <c r="O219" s="273">
        <v>4</v>
      </c>
      <c r="P219" s="273">
        <v>4</v>
      </c>
      <c r="Q219">
        <v>3070</v>
      </c>
      <c r="R219" t="s">
        <v>40</v>
      </c>
      <c r="S219" t="s">
        <v>81</v>
      </c>
      <c r="T219" s="26">
        <f t="shared" si="11"/>
        <v>44953</v>
      </c>
      <c r="U219" s="10"/>
      <c r="V219" s="74" cm="1">
        <f t="array" ref="V219:AB219">_xlfn._xlws.FILTER(_xlfn._xlws.FILTER('Capacity Scheduling '!$A$41:$FO$56,'Capacity Scheduling '!$A$41:$A$56='PM PDM'!Q219),'Capacity Scheduling '!$A$40:$FO$40='PM PDM'!A219)</f>
        <v>0</v>
      </c>
      <c r="W219" s="10">
        <v>0</v>
      </c>
      <c r="X219">
        <v>0</v>
      </c>
      <c r="Y219">
        <v>0</v>
      </c>
      <c r="Z219" t="str">
        <v>G</v>
      </c>
      <c r="AA219" t="str">
        <v>G</v>
      </c>
      <c r="AB219" t="str">
        <v>G</v>
      </c>
    </row>
    <row r="220" spans="1:28" ht="15" hidden="1" customHeight="1" x14ac:dyDescent="0.35">
      <c r="A220">
        <f t="shared" si="10"/>
        <v>5</v>
      </c>
      <c r="B220" s="147" t="s">
        <v>5029</v>
      </c>
      <c r="C220">
        <v>7995430</v>
      </c>
      <c r="D220" s="34" t="s">
        <v>3823</v>
      </c>
      <c r="E220" s="146">
        <v>44952</v>
      </c>
      <c r="F220" s="146">
        <v>44960</v>
      </c>
      <c r="G220" s="146">
        <v>44960</v>
      </c>
      <c r="H220" s="34" t="s">
        <v>10</v>
      </c>
      <c r="I220" s="34" t="s">
        <v>5030</v>
      </c>
      <c r="J220" s="34" t="s">
        <v>1150</v>
      </c>
      <c r="K220" s="34" t="s">
        <v>5031</v>
      </c>
      <c r="L220" s="34" t="s">
        <v>223</v>
      </c>
      <c r="M220" s="34" t="s">
        <v>3977</v>
      </c>
      <c r="N220" s="25" t="s">
        <v>220</v>
      </c>
      <c r="O220" s="273">
        <v>4</v>
      </c>
      <c r="P220" s="273">
        <v>4</v>
      </c>
      <c r="Q220">
        <v>3070</v>
      </c>
      <c r="R220" t="s">
        <v>40</v>
      </c>
      <c r="S220" t="s">
        <v>81</v>
      </c>
      <c r="T220" s="26">
        <f t="shared" si="11"/>
        <v>44953</v>
      </c>
      <c r="U220" s="10"/>
      <c r="V220" s="74" cm="1">
        <f t="array" ref="V220:AB220">_xlfn._xlws.FILTER(_xlfn._xlws.FILTER('Capacity Scheduling '!$A$41:$FO$56,'Capacity Scheduling '!$A$41:$A$56='PM PDM'!Q220),'Capacity Scheduling '!$A$40:$FO$40='PM PDM'!A220)</f>
        <v>0</v>
      </c>
      <c r="W220" s="10">
        <v>0</v>
      </c>
      <c r="X220">
        <v>0</v>
      </c>
      <c r="Y220">
        <v>0</v>
      </c>
      <c r="Z220" t="str">
        <v>G</v>
      </c>
      <c r="AA220" t="str">
        <v>G</v>
      </c>
      <c r="AB220" t="str">
        <v>G</v>
      </c>
    </row>
    <row r="221" spans="1:28" ht="15" hidden="1" customHeight="1" x14ac:dyDescent="0.35">
      <c r="A221">
        <f t="shared" si="10"/>
        <v>5</v>
      </c>
      <c r="B221" s="147" t="s">
        <v>5032</v>
      </c>
      <c r="C221">
        <v>7990207</v>
      </c>
      <c r="D221" s="34" t="s">
        <v>3823</v>
      </c>
      <c r="E221" s="146">
        <v>44943</v>
      </c>
      <c r="F221" s="146">
        <v>44957</v>
      </c>
      <c r="G221" s="146">
        <v>44957</v>
      </c>
      <c r="H221" s="34" t="s">
        <v>92</v>
      </c>
      <c r="I221" s="34" t="s">
        <v>3903</v>
      </c>
      <c r="J221" s="34" t="s">
        <v>2656</v>
      </c>
      <c r="K221" s="34" t="s">
        <v>3904</v>
      </c>
      <c r="L221" s="34" t="s">
        <v>223</v>
      </c>
      <c r="M221" s="34" t="s">
        <v>3977</v>
      </c>
      <c r="N221" s="25" t="s">
        <v>215</v>
      </c>
      <c r="O221" s="273">
        <v>0.5</v>
      </c>
      <c r="P221" s="273">
        <v>1</v>
      </c>
      <c r="Q221">
        <v>3346</v>
      </c>
      <c r="R221" t="s">
        <v>110</v>
      </c>
      <c r="S221" t="s">
        <v>81</v>
      </c>
      <c r="T221" s="26">
        <f t="shared" si="11"/>
        <v>44953</v>
      </c>
      <c r="U221" s="10"/>
      <c r="V221" s="74" cm="1">
        <f t="array" ref="V221:AB221">_xlfn._xlws.FILTER(_xlfn._xlws.FILTER('Capacity Scheduling '!$A$41:$FO$56,'Capacity Scheduling '!$A$41:$A$56='PM PDM'!Q221),'Capacity Scheduling '!$A$40:$FO$40='PM PDM'!A221)</f>
        <v>0</v>
      </c>
      <c r="W221" s="10">
        <v>0</v>
      </c>
      <c r="X221">
        <v>0</v>
      </c>
      <c r="Y221">
        <v>0</v>
      </c>
      <c r="Z221" t="str">
        <v>A</v>
      </c>
      <c r="AA221" t="str">
        <v>B</v>
      </c>
      <c r="AB221" t="str">
        <v>G</v>
      </c>
    </row>
    <row r="222" spans="1:28" ht="15" hidden="1" customHeight="1" x14ac:dyDescent="0.35">
      <c r="A222">
        <f t="shared" si="10"/>
        <v>5</v>
      </c>
      <c r="B222" s="147" t="s">
        <v>5033</v>
      </c>
      <c r="C222">
        <v>7995441</v>
      </c>
      <c r="D222" s="34" t="s">
        <v>3823</v>
      </c>
      <c r="E222" s="146">
        <v>44952</v>
      </c>
      <c r="F222" s="146">
        <v>44959</v>
      </c>
      <c r="G222" s="146">
        <v>44959</v>
      </c>
      <c r="H222" s="34" t="s">
        <v>61</v>
      </c>
      <c r="I222" s="34" t="s">
        <v>288</v>
      </c>
      <c r="J222" s="34" t="s">
        <v>907</v>
      </c>
      <c r="K222" s="34" t="s">
        <v>3127</v>
      </c>
      <c r="L222" s="34" t="s">
        <v>223</v>
      </c>
      <c r="M222" s="34" t="s">
        <v>3977</v>
      </c>
      <c r="N222" s="25" t="s">
        <v>215</v>
      </c>
      <c r="O222" s="273">
        <v>4</v>
      </c>
      <c r="P222" s="273">
        <v>4</v>
      </c>
      <c r="Q222">
        <v>2790</v>
      </c>
      <c r="R222" t="s">
        <v>60</v>
      </c>
      <c r="S222" t="s">
        <v>81</v>
      </c>
      <c r="T222" s="26">
        <f t="shared" si="11"/>
        <v>44953</v>
      </c>
      <c r="U222" s="10"/>
      <c r="V222" s="74" t="str" cm="1">
        <f t="array" ref="V222:AB222">_xlfn._xlws.FILTER(_xlfn._xlws.FILTER('Capacity Scheduling '!$A$41:$FO$56,'Capacity Scheduling '!$A$41:$A$56='PM PDM'!Q222),'Capacity Scheduling '!$A$40:$FO$40='PM PDM'!A222)</f>
        <v>L</v>
      </c>
      <c r="W222" s="10" t="str">
        <v>L</v>
      </c>
      <c r="X222" t="str">
        <v>L</v>
      </c>
      <c r="Y222" t="str">
        <v>L</v>
      </c>
      <c r="Z222" t="str">
        <v>A</v>
      </c>
      <c r="AA222" t="str">
        <v>A</v>
      </c>
      <c r="AB222" t="str">
        <v>L</v>
      </c>
    </row>
    <row r="223" spans="1:28" ht="15" hidden="1" customHeight="1" x14ac:dyDescent="0.35">
      <c r="A223">
        <f t="shared" si="10"/>
        <v>5</v>
      </c>
      <c r="B223" s="147" t="s">
        <v>5034</v>
      </c>
      <c r="C223">
        <v>7990211</v>
      </c>
      <c r="D223" s="34" t="s">
        <v>3823</v>
      </c>
      <c r="E223" s="146">
        <v>44943</v>
      </c>
      <c r="F223" s="146">
        <v>44958</v>
      </c>
      <c r="G223" s="146">
        <v>44958</v>
      </c>
      <c r="H223" s="34" t="s">
        <v>10</v>
      </c>
      <c r="I223" s="34" t="s">
        <v>288</v>
      </c>
      <c r="J223" s="34" t="s">
        <v>777</v>
      </c>
      <c r="K223" s="34" t="s">
        <v>5035</v>
      </c>
      <c r="L223" s="34" t="s">
        <v>223</v>
      </c>
      <c r="M223" s="34" t="s">
        <v>3977</v>
      </c>
      <c r="N223" s="25" t="s">
        <v>215</v>
      </c>
      <c r="O223" s="273">
        <v>2</v>
      </c>
      <c r="P223" s="273">
        <v>1</v>
      </c>
      <c r="Q223">
        <v>3070</v>
      </c>
      <c r="R223" t="s">
        <v>40</v>
      </c>
      <c r="S223" t="s">
        <v>81</v>
      </c>
      <c r="T223" s="26">
        <f t="shared" si="11"/>
        <v>44953</v>
      </c>
      <c r="U223" s="10"/>
      <c r="V223" s="74" cm="1">
        <f t="array" ref="V223:AB223">_xlfn._xlws.FILTER(_xlfn._xlws.FILTER('Capacity Scheduling '!$A$41:$FO$56,'Capacity Scheduling '!$A$41:$A$56='PM PDM'!Q223),'Capacity Scheduling '!$A$40:$FO$40='PM PDM'!A223)</f>
        <v>0</v>
      </c>
      <c r="W223" s="10">
        <v>0</v>
      </c>
      <c r="X223">
        <v>0</v>
      </c>
      <c r="Y223">
        <v>0</v>
      </c>
      <c r="Z223" t="str">
        <v>G</v>
      </c>
      <c r="AA223" t="str">
        <v>G</v>
      </c>
      <c r="AB223" t="str">
        <v>G</v>
      </c>
    </row>
    <row r="224" spans="1:28" ht="15" hidden="1" customHeight="1" x14ac:dyDescent="0.35">
      <c r="A224">
        <f t="shared" si="10"/>
        <v>5</v>
      </c>
      <c r="B224" s="147" t="s">
        <v>5036</v>
      </c>
      <c r="C224">
        <v>7988696</v>
      </c>
      <c r="D224" s="34" t="s">
        <v>3823</v>
      </c>
      <c r="E224" s="146">
        <v>44939</v>
      </c>
      <c r="F224" s="146">
        <v>44954</v>
      </c>
      <c r="G224" s="146">
        <v>44954</v>
      </c>
      <c r="H224" s="34" t="s">
        <v>92</v>
      </c>
      <c r="I224" s="34" t="s">
        <v>5037</v>
      </c>
      <c r="J224" s="34" t="s">
        <v>188</v>
      </c>
      <c r="K224" s="34" t="s">
        <v>5038</v>
      </c>
      <c r="L224" s="34" t="s">
        <v>223</v>
      </c>
      <c r="M224" s="34" t="s">
        <v>3977</v>
      </c>
      <c r="N224" s="25" t="s">
        <v>215</v>
      </c>
      <c r="O224" s="273">
        <v>6.5</v>
      </c>
      <c r="P224" s="273">
        <v>6.5</v>
      </c>
      <c r="Q224">
        <v>3346</v>
      </c>
      <c r="R224" t="s">
        <v>110</v>
      </c>
      <c r="S224" t="s">
        <v>81</v>
      </c>
      <c r="T224" s="26">
        <f t="shared" si="11"/>
        <v>44953</v>
      </c>
      <c r="U224" s="10"/>
      <c r="V224" s="74" cm="1">
        <f t="array" ref="V224:AB224">_xlfn._xlws.FILTER(_xlfn._xlws.FILTER('Capacity Scheduling '!$A$41:$FO$56,'Capacity Scheduling '!$A$41:$A$56='PM PDM'!Q224),'Capacity Scheduling '!$A$40:$FO$40='PM PDM'!A224)</f>
        <v>0</v>
      </c>
      <c r="W224" s="10">
        <v>0</v>
      </c>
      <c r="X224">
        <v>0</v>
      </c>
      <c r="Y224">
        <v>0</v>
      </c>
      <c r="Z224" t="str">
        <v>A</v>
      </c>
      <c r="AA224" t="str">
        <v>B</v>
      </c>
      <c r="AB224" t="str">
        <v>G</v>
      </c>
    </row>
    <row r="225" spans="1:28" ht="15" hidden="1" customHeight="1" x14ac:dyDescent="0.35">
      <c r="A225">
        <f t="shared" si="10"/>
        <v>5</v>
      </c>
      <c r="B225" s="147" t="s">
        <v>5039</v>
      </c>
      <c r="C225">
        <v>7988697</v>
      </c>
      <c r="D225" s="34" t="s">
        <v>3823</v>
      </c>
      <c r="E225" s="146">
        <v>44939</v>
      </c>
      <c r="F225" s="146">
        <v>44954</v>
      </c>
      <c r="G225" s="146">
        <v>44954</v>
      </c>
      <c r="H225" s="34" t="s">
        <v>92</v>
      </c>
      <c r="I225" s="34" t="s">
        <v>5040</v>
      </c>
      <c r="J225" s="34" t="s">
        <v>188</v>
      </c>
      <c r="K225" s="34" t="s">
        <v>5041</v>
      </c>
      <c r="L225" s="34" t="s">
        <v>223</v>
      </c>
      <c r="M225" s="34" t="s">
        <v>3977</v>
      </c>
      <c r="N225" s="25" t="s">
        <v>215</v>
      </c>
      <c r="O225" s="273">
        <v>6.5</v>
      </c>
      <c r="P225" s="273">
        <v>6.5</v>
      </c>
      <c r="Q225">
        <v>3346</v>
      </c>
      <c r="R225" t="s">
        <v>110</v>
      </c>
      <c r="S225" t="s">
        <v>81</v>
      </c>
      <c r="T225" s="26">
        <f t="shared" si="11"/>
        <v>44953</v>
      </c>
      <c r="U225" s="10"/>
      <c r="V225" s="74" cm="1">
        <f t="array" ref="V225:AB225">_xlfn._xlws.FILTER(_xlfn._xlws.FILTER('Capacity Scheduling '!$A$41:$FO$56,'Capacity Scheduling '!$A$41:$A$56='PM PDM'!Q225),'Capacity Scheduling '!$A$40:$FO$40='PM PDM'!A225)</f>
        <v>0</v>
      </c>
      <c r="W225" s="10">
        <v>0</v>
      </c>
      <c r="X225">
        <v>0</v>
      </c>
      <c r="Y225">
        <v>0</v>
      </c>
      <c r="Z225" t="str">
        <v>A</v>
      </c>
      <c r="AA225" t="str">
        <v>B</v>
      </c>
      <c r="AB225" t="str">
        <v>G</v>
      </c>
    </row>
    <row r="226" spans="1:28" ht="15" hidden="1" customHeight="1" x14ac:dyDescent="0.35">
      <c r="A226">
        <f t="shared" si="10"/>
        <v>5</v>
      </c>
      <c r="B226" s="147" t="s">
        <v>5042</v>
      </c>
      <c r="C226">
        <v>7990208</v>
      </c>
      <c r="D226" s="34" t="s">
        <v>3872</v>
      </c>
      <c r="E226" s="146">
        <v>44943</v>
      </c>
      <c r="F226" s="146">
        <v>44958</v>
      </c>
      <c r="G226" s="146">
        <v>44958</v>
      </c>
      <c r="H226" s="34" t="s">
        <v>61</v>
      </c>
      <c r="I226" s="34" t="s">
        <v>288</v>
      </c>
      <c r="J226" s="34" t="s">
        <v>87</v>
      </c>
      <c r="K226" s="34" t="s">
        <v>5043</v>
      </c>
      <c r="L226" s="34" t="s">
        <v>223</v>
      </c>
      <c r="M226" s="34" t="s">
        <v>3977</v>
      </c>
      <c r="N226" s="25" t="s">
        <v>220</v>
      </c>
      <c r="O226" s="273">
        <v>6</v>
      </c>
      <c r="P226" s="273">
        <v>6</v>
      </c>
      <c r="Q226">
        <v>2791</v>
      </c>
      <c r="R226" t="s">
        <v>70</v>
      </c>
      <c r="S226" t="s">
        <v>88</v>
      </c>
      <c r="T226" s="26">
        <f t="shared" si="11"/>
        <v>44953</v>
      </c>
      <c r="U226" s="10"/>
      <c r="V226" s="74" t="str" cm="1">
        <f t="array" ref="V226:AB226">_xlfn._xlws.FILTER(_xlfn._xlws.FILTER('Capacity Scheduling '!$A$41:$FO$56,'Capacity Scheduling '!$A$41:$A$56='PM PDM'!Q226),'Capacity Scheduling '!$A$40:$FO$40='PM PDM'!A226)</f>
        <v>B</v>
      </c>
      <c r="W226" s="10" t="str">
        <v>C</v>
      </c>
      <c r="X226" t="str">
        <v>OFF</v>
      </c>
      <c r="Y226" t="str">
        <v>C</v>
      </c>
      <c r="Z226" t="str">
        <v>L</v>
      </c>
      <c r="AA226" t="str">
        <v>L</v>
      </c>
      <c r="AB226" t="str">
        <v>A</v>
      </c>
    </row>
    <row r="227" spans="1:28" ht="15" hidden="1" customHeight="1" x14ac:dyDescent="0.35">
      <c r="A227">
        <f t="shared" si="10"/>
        <v>5</v>
      </c>
      <c r="B227" s="147" t="s">
        <v>5044</v>
      </c>
      <c r="C227">
        <v>7990209</v>
      </c>
      <c r="D227" s="34" t="s">
        <v>3823</v>
      </c>
      <c r="E227" s="146">
        <v>44943</v>
      </c>
      <c r="F227" s="146">
        <v>44958</v>
      </c>
      <c r="G227" s="146">
        <v>44958</v>
      </c>
      <c r="H227" s="34" t="s">
        <v>61</v>
      </c>
      <c r="I227" s="34" t="s">
        <v>288</v>
      </c>
      <c r="J227" s="34" t="s">
        <v>87</v>
      </c>
      <c r="K227" s="34" t="s">
        <v>5045</v>
      </c>
      <c r="L227" s="34" t="s">
        <v>223</v>
      </c>
      <c r="M227" s="34" t="s">
        <v>3977</v>
      </c>
      <c r="N227" s="25" t="s">
        <v>220</v>
      </c>
      <c r="O227" s="273">
        <v>4</v>
      </c>
      <c r="P227" s="273">
        <v>4</v>
      </c>
      <c r="Q227">
        <v>2791</v>
      </c>
      <c r="R227" t="s">
        <v>70</v>
      </c>
      <c r="S227" t="s">
        <v>88</v>
      </c>
      <c r="T227" s="26">
        <f t="shared" si="11"/>
        <v>44953</v>
      </c>
      <c r="U227" s="10"/>
      <c r="V227" s="74" t="str" cm="1">
        <f t="array" ref="V227:AB227">_xlfn._xlws.FILTER(_xlfn._xlws.FILTER('Capacity Scheduling '!$A$41:$FO$56,'Capacity Scheduling '!$A$41:$A$56='PM PDM'!Q227),'Capacity Scheduling '!$A$40:$FO$40='PM PDM'!A227)</f>
        <v>B</v>
      </c>
      <c r="W227" s="10" t="str">
        <v>C</v>
      </c>
      <c r="X227" t="str">
        <v>OFF</v>
      </c>
      <c r="Y227" t="str">
        <v>C</v>
      </c>
      <c r="Z227" t="str">
        <v>L</v>
      </c>
      <c r="AA227" t="str">
        <v>L</v>
      </c>
      <c r="AB227" t="str">
        <v>A</v>
      </c>
    </row>
    <row r="228" spans="1:28" ht="15" hidden="1" customHeight="1" x14ac:dyDescent="0.35">
      <c r="A228">
        <f t="shared" si="10"/>
        <v>5</v>
      </c>
      <c r="B228" s="147" t="s">
        <v>5046</v>
      </c>
      <c r="C228">
        <v>7990210</v>
      </c>
      <c r="D228" s="34" t="s">
        <v>3823</v>
      </c>
      <c r="E228" s="146">
        <v>44943</v>
      </c>
      <c r="F228" s="146">
        <v>44958</v>
      </c>
      <c r="G228" s="146">
        <v>44958</v>
      </c>
      <c r="H228" s="34" t="s">
        <v>10</v>
      </c>
      <c r="I228" s="34" t="s">
        <v>288</v>
      </c>
      <c r="J228" s="34" t="s">
        <v>87</v>
      </c>
      <c r="K228" s="34" t="s">
        <v>5047</v>
      </c>
      <c r="L228" s="34" t="s">
        <v>213</v>
      </c>
      <c r="M228" s="34" t="s">
        <v>3977</v>
      </c>
      <c r="N228" s="25" t="s">
        <v>220</v>
      </c>
      <c r="O228" s="273">
        <v>6</v>
      </c>
      <c r="P228" s="273">
        <v>6</v>
      </c>
      <c r="Q228">
        <v>3347</v>
      </c>
      <c r="R228" t="s">
        <v>52</v>
      </c>
      <c r="S228" t="s">
        <v>88</v>
      </c>
      <c r="T228" s="26">
        <f t="shared" si="11"/>
        <v>44953</v>
      </c>
      <c r="U228" s="10"/>
      <c r="V228" s="74" cm="1">
        <f t="array" ref="V228:AB228">_xlfn._xlws.FILTER(_xlfn._xlws.FILTER('Capacity Scheduling '!$A$41:$FO$56,'Capacity Scheduling '!$A$41:$A$56='PM PDM'!Q228),'Capacity Scheduling '!$A$40:$FO$40='PM PDM'!A228)</f>
        <v>0</v>
      </c>
      <c r="W228" s="10">
        <v>0</v>
      </c>
      <c r="X228">
        <v>0</v>
      </c>
      <c r="Y228">
        <v>0</v>
      </c>
      <c r="Z228" t="str">
        <v>G</v>
      </c>
      <c r="AA228" t="str">
        <v>B</v>
      </c>
      <c r="AB228" t="str">
        <v>B</v>
      </c>
    </row>
    <row r="229" spans="1:28" ht="15" hidden="1" customHeight="1" x14ac:dyDescent="0.35">
      <c r="A229">
        <f t="shared" si="10"/>
        <v>5</v>
      </c>
      <c r="B229" s="147" t="s">
        <v>5048</v>
      </c>
      <c r="C229">
        <v>7993874</v>
      </c>
      <c r="D229" s="34" t="s">
        <v>3823</v>
      </c>
      <c r="E229" s="146">
        <v>44950</v>
      </c>
      <c r="F229" s="146">
        <v>44960</v>
      </c>
      <c r="G229" s="146">
        <v>44960</v>
      </c>
      <c r="H229" s="34" t="s">
        <v>10</v>
      </c>
      <c r="I229" s="34" t="s">
        <v>288</v>
      </c>
      <c r="J229" s="34" t="s">
        <v>87</v>
      </c>
      <c r="K229" s="34" t="s">
        <v>4939</v>
      </c>
      <c r="L229" s="34" t="s">
        <v>223</v>
      </c>
      <c r="M229" s="34" t="s">
        <v>3977</v>
      </c>
      <c r="N229" s="25" t="s">
        <v>220</v>
      </c>
      <c r="O229" s="273">
        <v>3</v>
      </c>
      <c r="P229" s="273">
        <v>6</v>
      </c>
      <c r="Q229">
        <v>3347</v>
      </c>
      <c r="R229" t="s">
        <v>52</v>
      </c>
      <c r="S229" t="s">
        <v>88</v>
      </c>
      <c r="T229" s="26">
        <f t="shared" si="11"/>
        <v>44953</v>
      </c>
      <c r="U229" s="10"/>
      <c r="V229" s="74" cm="1">
        <f t="array" ref="V229:AB229">_xlfn._xlws.FILTER(_xlfn._xlws.FILTER('Capacity Scheduling '!$A$41:$FO$56,'Capacity Scheduling '!$A$41:$A$56='PM PDM'!Q229),'Capacity Scheduling '!$A$40:$FO$40='PM PDM'!A229)</f>
        <v>0</v>
      </c>
      <c r="W229" s="10">
        <v>0</v>
      </c>
      <c r="X229">
        <v>0</v>
      </c>
      <c r="Y229">
        <v>0</v>
      </c>
      <c r="Z229" t="str">
        <v>G</v>
      </c>
      <c r="AA229" t="str">
        <v>B</v>
      </c>
      <c r="AB229" t="str">
        <v>B</v>
      </c>
    </row>
    <row r="230" spans="1:28" ht="15" hidden="1" customHeight="1" x14ac:dyDescent="0.35">
      <c r="A230">
        <f t="shared" si="10"/>
        <v>5</v>
      </c>
      <c r="B230" s="147" t="s">
        <v>5049</v>
      </c>
      <c r="C230">
        <v>7988691</v>
      </c>
      <c r="D230" s="34" t="s">
        <v>3823</v>
      </c>
      <c r="E230" s="146">
        <v>44939</v>
      </c>
      <c r="F230" s="146">
        <v>44954</v>
      </c>
      <c r="G230" s="146">
        <v>44954</v>
      </c>
      <c r="H230" s="34" t="s">
        <v>10</v>
      </c>
      <c r="I230" s="34" t="s">
        <v>288</v>
      </c>
      <c r="J230" s="34" t="s">
        <v>100</v>
      </c>
      <c r="K230" s="34" t="s">
        <v>5050</v>
      </c>
      <c r="L230" s="34" t="s">
        <v>223</v>
      </c>
      <c r="M230" s="34" t="s">
        <v>3977</v>
      </c>
      <c r="N230" s="25" t="s">
        <v>220</v>
      </c>
      <c r="O230" s="273">
        <v>5</v>
      </c>
      <c r="P230" s="273">
        <v>5</v>
      </c>
      <c r="Q230">
        <v>2782</v>
      </c>
      <c r="R230" t="s">
        <v>9</v>
      </c>
      <c r="S230" t="s">
        <v>101</v>
      </c>
      <c r="T230" s="26">
        <f t="shared" si="11"/>
        <v>44953</v>
      </c>
      <c r="U230" s="10"/>
      <c r="V230" s="74" cm="1">
        <f t="array" ref="V230:AB230">_xlfn._xlws.FILTER(_xlfn._xlws.FILTER('Capacity Scheduling '!$A$41:$FO$56,'Capacity Scheduling '!$A$41:$A$56='PM PDM'!Q230),'Capacity Scheduling '!$A$40:$FO$40='PM PDM'!A230)</f>
        <v>0</v>
      </c>
      <c r="W230" s="10">
        <v>0</v>
      </c>
      <c r="X230">
        <v>0</v>
      </c>
      <c r="Y230">
        <v>0</v>
      </c>
      <c r="Z230">
        <v>0</v>
      </c>
      <c r="AA230">
        <v>0</v>
      </c>
      <c r="AB230">
        <v>0</v>
      </c>
    </row>
    <row r="231" spans="1:28" ht="15" hidden="1" customHeight="1" x14ac:dyDescent="0.35">
      <c r="A231">
        <f t="shared" si="10"/>
        <v>5</v>
      </c>
      <c r="B231" s="147" t="s">
        <v>5051</v>
      </c>
      <c r="C231">
        <v>7988692</v>
      </c>
      <c r="D231" s="34" t="s">
        <v>3823</v>
      </c>
      <c r="E231" s="146">
        <v>44939</v>
      </c>
      <c r="F231" s="146">
        <v>44954</v>
      </c>
      <c r="G231" s="146">
        <v>44954</v>
      </c>
      <c r="H231" s="34" t="s">
        <v>10</v>
      </c>
      <c r="I231" s="34" t="s">
        <v>288</v>
      </c>
      <c r="J231" s="34" t="s">
        <v>100</v>
      </c>
      <c r="K231" s="34" t="s">
        <v>5052</v>
      </c>
      <c r="L231" s="34" t="s">
        <v>223</v>
      </c>
      <c r="M231" s="34" t="s">
        <v>3977</v>
      </c>
      <c r="N231" s="25" t="s">
        <v>220</v>
      </c>
      <c r="O231" s="273">
        <v>8</v>
      </c>
      <c r="P231" s="273">
        <v>8</v>
      </c>
      <c r="Q231">
        <v>2782</v>
      </c>
      <c r="R231" t="s">
        <v>9</v>
      </c>
      <c r="S231" t="s">
        <v>101</v>
      </c>
      <c r="T231" s="26">
        <f t="shared" si="11"/>
        <v>44953</v>
      </c>
      <c r="U231" s="10"/>
      <c r="V231" s="74" cm="1">
        <f t="array" ref="V231:AB231">_xlfn._xlws.FILTER(_xlfn._xlws.FILTER('Capacity Scheduling '!$A$41:$FO$56,'Capacity Scheduling '!$A$41:$A$56='PM PDM'!Q231),'Capacity Scheduling '!$A$40:$FO$40='PM PDM'!A231)</f>
        <v>0</v>
      </c>
      <c r="W231" s="10">
        <v>0</v>
      </c>
      <c r="X231">
        <v>0</v>
      </c>
      <c r="Y231">
        <v>0</v>
      </c>
      <c r="Z231">
        <v>0</v>
      </c>
      <c r="AA231">
        <v>0</v>
      </c>
      <c r="AB231">
        <v>0</v>
      </c>
    </row>
    <row r="232" spans="1:28" ht="15" hidden="1" customHeight="1" x14ac:dyDescent="0.35">
      <c r="A232">
        <f t="shared" si="10"/>
        <v>5</v>
      </c>
      <c r="B232" s="147" t="s">
        <v>5053</v>
      </c>
      <c r="C232">
        <v>7988961</v>
      </c>
      <c r="D232" s="34" t="s">
        <v>3872</v>
      </c>
      <c r="E232" s="146">
        <v>44940</v>
      </c>
      <c r="F232" s="146">
        <v>44958</v>
      </c>
      <c r="G232" s="146">
        <v>44958</v>
      </c>
      <c r="H232" s="34" t="s">
        <v>61</v>
      </c>
      <c r="I232" s="34" t="s">
        <v>288</v>
      </c>
      <c r="J232" s="34" t="s">
        <v>100</v>
      </c>
      <c r="K232" s="34" t="s">
        <v>5054</v>
      </c>
      <c r="L232" s="34" t="s">
        <v>223</v>
      </c>
      <c r="M232" s="34" t="s">
        <v>3977</v>
      </c>
      <c r="N232" s="25" t="s">
        <v>220</v>
      </c>
      <c r="O232" s="273">
        <v>4</v>
      </c>
      <c r="P232" s="273">
        <v>4</v>
      </c>
      <c r="Q232">
        <v>2790</v>
      </c>
      <c r="R232" t="s">
        <v>60</v>
      </c>
      <c r="S232" t="s">
        <v>101</v>
      </c>
      <c r="T232" s="26">
        <f t="shared" si="11"/>
        <v>44953</v>
      </c>
      <c r="U232" s="10"/>
      <c r="V232" s="74" t="str" cm="1">
        <f t="array" ref="V232:AB232">_xlfn._xlws.FILTER(_xlfn._xlws.FILTER('Capacity Scheduling '!$A$41:$FO$56,'Capacity Scheduling '!$A$41:$A$56='PM PDM'!Q232),'Capacity Scheduling '!$A$40:$FO$40='PM PDM'!A232)</f>
        <v>L</v>
      </c>
      <c r="W232" s="10" t="str">
        <v>L</v>
      </c>
      <c r="X232" t="str">
        <v>L</v>
      </c>
      <c r="Y232" t="str">
        <v>L</v>
      </c>
      <c r="Z232" t="str">
        <v>A</v>
      </c>
      <c r="AA232" t="str">
        <v>A</v>
      </c>
      <c r="AB232" t="str">
        <v>L</v>
      </c>
    </row>
    <row r="233" spans="1:28" ht="15" hidden="1" customHeight="1" x14ac:dyDescent="0.35">
      <c r="A233">
        <f t="shared" si="10"/>
        <v>5</v>
      </c>
      <c r="B233" s="147" t="s">
        <v>5055</v>
      </c>
      <c r="C233">
        <v>7988962</v>
      </c>
      <c r="D233" s="34" t="s">
        <v>3872</v>
      </c>
      <c r="E233" s="146">
        <v>44940</v>
      </c>
      <c r="F233" s="146">
        <v>44958</v>
      </c>
      <c r="G233" s="146">
        <v>44958</v>
      </c>
      <c r="H233" s="34" t="s">
        <v>61</v>
      </c>
      <c r="I233" s="34" t="s">
        <v>288</v>
      </c>
      <c r="J233" s="34" t="s">
        <v>5056</v>
      </c>
      <c r="K233" s="34" t="s">
        <v>5057</v>
      </c>
      <c r="L233" s="34" t="s">
        <v>223</v>
      </c>
      <c r="M233" s="34" t="s">
        <v>3977</v>
      </c>
      <c r="N233" s="25" t="s">
        <v>220</v>
      </c>
      <c r="O233" s="273">
        <v>0</v>
      </c>
      <c r="P233" s="273">
        <v>2</v>
      </c>
      <c r="Q233">
        <v>2790</v>
      </c>
      <c r="R233" t="s">
        <v>60</v>
      </c>
      <c r="S233" t="s">
        <v>101</v>
      </c>
      <c r="T233" s="26">
        <f t="shared" si="11"/>
        <v>44953</v>
      </c>
      <c r="U233" s="10"/>
      <c r="V233" s="74" t="str" cm="1">
        <f t="array" ref="V233:AB233">_xlfn._xlws.FILTER(_xlfn._xlws.FILTER('Capacity Scheduling '!$A$41:$FO$56,'Capacity Scheduling '!$A$41:$A$56='PM PDM'!Q233),'Capacity Scheduling '!$A$40:$FO$40='PM PDM'!A233)</f>
        <v>L</v>
      </c>
      <c r="W233" s="10" t="str">
        <v>L</v>
      </c>
      <c r="X233" t="str">
        <v>L</v>
      </c>
      <c r="Y233" t="str">
        <v>L</v>
      </c>
      <c r="Z233" t="str">
        <v>A</v>
      </c>
      <c r="AA233" t="str">
        <v>A</v>
      </c>
      <c r="AB233" t="str">
        <v>L</v>
      </c>
    </row>
    <row r="234" spans="1:28" ht="15" hidden="1" customHeight="1" x14ac:dyDescent="0.35">
      <c r="A234">
        <f t="shared" si="10"/>
        <v>5</v>
      </c>
      <c r="B234" s="147" t="s">
        <v>5058</v>
      </c>
      <c r="C234">
        <v>7990816</v>
      </c>
      <c r="D234" s="34" t="s">
        <v>3872</v>
      </c>
      <c r="E234" s="146">
        <v>44944</v>
      </c>
      <c r="F234" s="146">
        <v>44959</v>
      </c>
      <c r="G234" s="146">
        <v>44959</v>
      </c>
      <c r="H234" s="34" t="s">
        <v>10</v>
      </c>
      <c r="I234" s="34" t="s">
        <v>288</v>
      </c>
      <c r="J234" s="34" t="s">
        <v>18</v>
      </c>
      <c r="K234" s="34" t="s">
        <v>5059</v>
      </c>
      <c r="L234" s="34" t="s">
        <v>223</v>
      </c>
      <c r="M234" s="34" t="s">
        <v>3977</v>
      </c>
      <c r="N234" s="25" t="s">
        <v>220</v>
      </c>
      <c r="O234" s="273">
        <v>8</v>
      </c>
      <c r="P234" s="273">
        <v>8</v>
      </c>
      <c r="Q234">
        <v>3347</v>
      </c>
      <c r="R234" t="s">
        <v>9</v>
      </c>
      <c r="S234" t="s">
        <v>3925</v>
      </c>
      <c r="T234" s="26">
        <f t="shared" si="11"/>
        <v>44953</v>
      </c>
      <c r="U234" s="10"/>
      <c r="V234" s="74" cm="1">
        <f t="array" ref="V234:AB234">_xlfn._xlws.FILTER(_xlfn._xlws.FILTER('Capacity Scheduling '!$A$41:$FO$56,'Capacity Scheduling '!$A$41:$A$56='PM PDM'!Q234),'Capacity Scheduling '!$A$40:$FO$40='PM PDM'!A234)</f>
        <v>0</v>
      </c>
      <c r="W234" s="10">
        <v>0</v>
      </c>
      <c r="X234">
        <v>0</v>
      </c>
      <c r="Y234">
        <v>0</v>
      </c>
      <c r="Z234" t="str">
        <v>G</v>
      </c>
      <c r="AA234" t="str">
        <v>B</v>
      </c>
      <c r="AB234" t="str">
        <v>B</v>
      </c>
    </row>
    <row r="235" spans="1:28" ht="15" hidden="1" customHeight="1" x14ac:dyDescent="0.35">
      <c r="A235">
        <f t="shared" si="10"/>
        <v>5</v>
      </c>
      <c r="B235" s="147" t="s">
        <v>5060</v>
      </c>
      <c r="C235">
        <v>7981727</v>
      </c>
      <c r="D235" s="34" t="s">
        <v>3823</v>
      </c>
      <c r="E235" s="146">
        <v>44927</v>
      </c>
      <c r="F235" s="146">
        <v>44954</v>
      </c>
      <c r="G235" s="146">
        <v>44954</v>
      </c>
      <c r="H235" s="34" t="s">
        <v>10</v>
      </c>
      <c r="I235" s="34" t="s">
        <v>5061</v>
      </c>
      <c r="J235" s="34" t="s">
        <v>4966</v>
      </c>
      <c r="K235" s="34" t="s">
        <v>5062</v>
      </c>
      <c r="L235" s="34" t="s">
        <v>223</v>
      </c>
      <c r="M235" s="34" t="s">
        <v>3977</v>
      </c>
      <c r="N235" s="25" t="s">
        <v>220</v>
      </c>
      <c r="O235" s="273">
        <v>0.1</v>
      </c>
      <c r="P235" s="273">
        <v>0.2</v>
      </c>
      <c r="Q235">
        <v>3347</v>
      </c>
      <c r="R235" t="s">
        <v>9</v>
      </c>
      <c r="S235" t="s">
        <v>3925</v>
      </c>
      <c r="T235" s="26">
        <f t="shared" si="11"/>
        <v>44953</v>
      </c>
      <c r="U235" s="10"/>
      <c r="V235" s="74" cm="1">
        <f t="array" ref="V235:AB235">_xlfn._xlws.FILTER(_xlfn._xlws.FILTER('Capacity Scheduling '!$A$41:$FO$56,'Capacity Scheduling '!$A$41:$A$56='PM PDM'!Q235),'Capacity Scheduling '!$A$40:$FO$40='PM PDM'!A235)</f>
        <v>0</v>
      </c>
      <c r="W235" s="10">
        <v>0</v>
      </c>
      <c r="X235">
        <v>0</v>
      </c>
      <c r="Y235">
        <v>0</v>
      </c>
      <c r="Z235" t="str">
        <v>G</v>
      </c>
      <c r="AA235" t="str">
        <v>B</v>
      </c>
      <c r="AB235" t="str">
        <v>B</v>
      </c>
    </row>
    <row r="236" spans="1:28" ht="15" hidden="1" customHeight="1" x14ac:dyDescent="0.35">
      <c r="A236">
        <f t="shared" si="10"/>
        <v>5</v>
      </c>
      <c r="B236" s="147" t="s">
        <v>5063</v>
      </c>
      <c r="C236">
        <v>7993449</v>
      </c>
      <c r="D236" s="34" t="s">
        <v>3872</v>
      </c>
      <c r="E236" s="146">
        <v>44949</v>
      </c>
      <c r="F236" s="146">
        <v>44958</v>
      </c>
      <c r="G236" s="146">
        <v>44958</v>
      </c>
      <c r="H236" s="34" t="s">
        <v>61</v>
      </c>
      <c r="I236" s="34" t="s">
        <v>4063</v>
      </c>
      <c r="J236" s="34" t="s">
        <v>2496</v>
      </c>
      <c r="K236" s="34" t="s">
        <v>5064</v>
      </c>
      <c r="L236" s="34" t="s">
        <v>223</v>
      </c>
      <c r="M236" s="34" t="s">
        <v>3977</v>
      </c>
      <c r="N236" s="25" t="s">
        <v>215</v>
      </c>
      <c r="O236" s="273">
        <v>6</v>
      </c>
      <c r="P236" s="273">
        <v>6</v>
      </c>
      <c r="Q236">
        <v>2792</v>
      </c>
      <c r="R236" t="s">
        <v>78</v>
      </c>
      <c r="S236" t="s">
        <v>31</v>
      </c>
      <c r="T236" s="26">
        <f t="shared" si="11"/>
        <v>44953</v>
      </c>
      <c r="U236" s="10"/>
      <c r="V236" s="74" t="str" cm="1">
        <f t="array" ref="V236:AB236">_xlfn._xlws.FILTER(_xlfn._xlws.FILTER('Capacity Scheduling '!$A$41:$FO$56,'Capacity Scheduling '!$A$41:$A$56='PM PDM'!Q236),'Capacity Scheduling '!$A$40:$FO$40='PM PDM'!A236)</f>
        <v>C</v>
      </c>
      <c r="W236" s="10" t="str">
        <v>A</v>
      </c>
      <c r="X236" t="str">
        <v>C</v>
      </c>
      <c r="Y236" t="str">
        <v>A</v>
      </c>
      <c r="Z236" t="str">
        <v>OFF</v>
      </c>
      <c r="AA236" t="str">
        <v>B</v>
      </c>
      <c r="AB236" t="str">
        <v>B+C</v>
      </c>
    </row>
    <row r="237" spans="1:28" ht="15" hidden="1" customHeight="1" x14ac:dyDescent="0.35">
      <c r="A237">
        <f t="shared" si="10"/>
        <v>5</v>
      </c>
      <c r="B237" s="147" t="s">
        <v>5065</v>
      </c>
      <c r="C237">
        <v>7993450</v>
      </c>
      <c r="D237" s="34" t="s">
        <v>3872</v>
      </c>
      <c r="E237" s="146">
        <v>44949</v>
      </c>
      <c r="F237" s="146">
        <v>44958</v>
      </c>
      <c r="G237" s="146">
        <v>44958</v>
      </c>
      <c r="H237" s="34" t="s">
        <v>10</v>
      </c>
      <c r="I237" s="34" t="s">
        <v>4060</v>
      </c>
      <c r="J237" s="34" t="s">
        <v>2496</v>
      </c>
      <c r="K237" s="34" t="s">
        <v>5066</v>
      </c>
      <c r="L237" s="34" t="s">
        <v>223</v>
      </c>
      <c r="M237" s="34" t="s">
        <v>3977</v>
      </c>
      <c r="N237" s="25" t="s">
        <v>220</v>
      </c>
      <c r="O237" s="273">
        <v>2</v>
      </c>
      <c r="P237" s="273">
        <v>2</v>
      </c>
      <c r="Q237">
        <v>2782</v>
      </c>
      <c r="R237" t="s">
        <v>16</v>
      </c>
      <c r="S237" t="s">
        <v>31</v>
      </c>
      <c r="T237" s="26">
        <f t="shared" si="11"/>
        <v>44953</v>
      </c>
      <c r="U237" s="10"/>
      <c r="V237" s="74" cm="1">
        <f t="array" ref="V237:AB237">_xlfn._xlws.FILTER(_xlfn._xlws.FILTER('Capacity Scheduling '!$A$41:$FO$56,'Capacity Scheduling '!$A$41:$A$56='PM PDM'!Q237),'Capacity Scheduling '!$A$40:$FO$40='PM PDM'!A237)</f>
        <v>0</v>
      </c>
      <c r="W237" s="10">
        <v>0</v>
      </c>
      <c r="X237">
        <v>0</v>
      </c>
      <c r="Y237">
        <v>0</v>
      </c>
      <c r="Z237">
        <v>0</v>
      </c>
      <c r="AA237">
        <v>0</v>
      </c>
      <c r="AB237">
        <v>0</v>
      </c>
    </row>
    <row r="238" spans="1:28" ht="15" hidden="1" customHeight="1" x14ac:dyDescent="0.35">
      <c r="A238">
        <f t="shared" si="10"/>
        <v>5</v>
      </c>
      <c r="B238" s="147" t="s">
        <v>5067</v>
      </c>
      <c r="C238">
        <v>7993451</v>
      </c>
      <c r="D238" s="34" t="s">
        <v>3872</v>
      </c>
      <c r="E238" s="146">
        <v>44949</v>
      </c>
      <c r="F238" s="146">
        <v>44958</v>
      </c>
      <c r="G238" s="146">
        <v>44958</v>
      </c>
      <c r="H238" s="34" t="s">
        <v>10</v>
      </c>
      <c r="I238" s="34" t="s">
        <v>4067</v>
      </c>
      <c r="J238" s="34" t="s">
        <v>3032</v>
      </c>
      <c r="K238" s="34" t="s">
        <v>5068</v>
      </c>
      <c r="L238" s="34" t="s">
        <v>223</v>
      </c>
      <c r="M238" s="34" t="s">
        <v>3977</v>
      </c>
      <c r="N238" s="25" t="s">
        <v>220</v>
      </c>
      <c r="O238" s="273">
        <v>2</v>
      </c>
      <c r="P238" s="273">
        <v>2</v>
      </c>
      <c r="Q238">
        <v>2782</v>
      </c>
      <c r="R238" t="s">
        <v>16</v>
      </c>
      <c r="S238" t="s">
        <v>31</v>
      </c>
      <c r="T238" s="26">
        <f t="shared" si="11"/>
        <v>44953</v>
      </c>
      <c r="U238" s="10"/>
      <c r="V238" s="74" cm="1">
        <f t="array" ref="V238:AB238">_xlfn._xlws.FILTER(_xlfn._xlws.FILTER('Capacity Scheduling '!$A$41:$FO$56,'Capacity Scheduling '!$A$41:$A$56='PM PDM'!Q238),'Capacity Scheduling '!$A$40:$FO$40='PM PDM'!A238)</f>
        <v>0</v>
      </c>
      <c r="W238" s="10">
        <v>0</v>
      </c>
      <c r="X238">
        <v>0</v>
      </c>
      <c r="Y238">
        <v>0</v>
      </c>
      <c r="Z238">
        <v>0</v>
      </c>
      <c r="AA238">
        <v>0</v>
      </c>
      <c r="AB238">
        <v>0</v>
      </c>
    </row>
    <row r="239" spans="1:28" ht="15" hidden="1" customHeight="1" x14ac:dyDescent="0.35">
      <c r="A239">
        <f t="shared" si="10"/>
        <v>5</v>
      </c>
      <c r="B239" s="147" t="s">
        <v>5069</v>
      </c>
      <c r="C239">
        <v>7993452</v>
      </c>
      <c r="D239" s="34" t="s">
        <v>3872</v>
      </c>
      <c r="E239" s="146">
        <v>44949</v>
      </c>
      <c r="F239" s="146">
        <v>44958</v>
      </c>
      <c r="G239" s="146">
        <v>44958</v>
      </c>
      <c r="H239" s="34" t="s">
        <v>61</v>
      </c>
      <c r="I239" s="34" t="s">
        <v>4070</v>
      </c>
      <c r="J239" s="34" t="s">
        <v>3032</v>
      </c>
      <c r="K239" s="34" t="s">
        <v>5070</v>
      </c>
      <c r="L239" s="34" t="s">
        <v>223</v>
      </c>
      <c r="M239" s="34" t="s">
        <v>3977</v>
      </c>
      <c r="N239" s="25" t="s">
        <v>215</v>
      </c>
      <c r="O239" s="273">
        <v>6</v>
      </c>
      <c r="P239" s="273">
        <v>6</v>
      </c>
      <c r="Q239">
        <v>2792</v>
      </c>
      <c r="R239" t="s">
        <v>78</v>
      </c>
      <c r="S239" t="s">
        <v>31</v>
      </c>
      <c r="T239" s="26">
        <f t="shared" si="11"/>
        <v>44953</v>
      </c>
      <c r="U239" s="10"/>
      <c r="V239" s="74" t="str" cm="1">
        <f t="array" ref="V239:AB239">_xlfn._xlws.FILTER(_xlfn._xlws.FILTER('Capacity Scheduling '!$A$41:$FO$56,'Capacity Scheduling '!$A$41:$A$56='PM PDM'!Q239),'Capacity Scheduling '!$A$40:$FO$40='PM PDM'!A239)</f>
        <v>C</v>
      </c>
      <c r="W239" s="10" t="str">
        <v>A</v>
      </c>
      <c r="X239" t="str">
        <v>C</v>
      </c>
      <c r="Y239" t="str">
        <v>A</v>
      </c>
      <c r="Z239" t="str">
        <v>OFF</v>
      </c>
      <c r="AA239" t="str">
        <v>B</v>
      </c>
      <c r="AB239" t="str">
        <v>B+C</v>
      </c>
    </row>
    <row r="240" spans="1:28" ht="15" hidden="1" customHeight="1" x14ac:dyDescent="0.35">
      <c r="A240">
        <f t="shared" si="10"/>
        <v>5</v>
      </c>
      <c r="B240" s="147" t="s">
        <v>5071</v>
      </c>
      <c r="C240">
        <v>7982764</v>
      </c>
      <c r="D240" s="34" t="s">
        <v>3823</v>
      </c>
      <c r="E240" s="146">
        <v>44929</v>
      </c>
      <c r="F240" s="146">
        <v>44956</v>
      </c>
      <c r="G240" s="146">
        <v>44956</v>
      </c>
      <c r="H240" s="34" t="s">
        <v>61</v>
      </c>
      <c r="I240" s="34" t="s">
        <v>5072</v>
      </c>
      <c r="J240" s="34" t="s">
        <v>5073</v>
      </c>
      <c r="K240" s="34" t="s">
        <v>5074</v>
      </c>
      <c r="L240" s="34" t="s">
        <v>223</v>
      </c>
      <c r="M240" s="34" t="s">
        <v>3977</v>
      </c>
      <c r="N240" s="25" t="s">
        <v>220</v>
      </c>
      <c r="O240" s="273">
        <v>0.1</v>
      </c>
      <c r="P240" s="273">
        <v>0.2</v>
      </c>
      <c r="Q240">
        <v>2792</v>
      </c>
      <c r="R240" t="s">
        <v>78</v>
      </c>
      <c r="S240" t="s">
        <v>31</v>
      </c>
      <c r="T240" s="26">
        <f t="shared" si="11"/>
        <v>44953</v>
      </c>
      <c r="U240" s="10"/>
      <c r="V240" s="74" t="str" cm="1">
        <f t="array" ref="V240:AB240">_xlfn._xlws.FILTER(_xlfn._xlws.FILTER('Capacity Scheduling '!$A$41:$FO$56,'Capacity Scheduling '!$A$41:$A$56='PM PDM'!Q240),'Capacity Scheduling '!$A$40:$FO$40='PM PDM'!A240)</f>
        <v>C</v>
      </c>
      <c r="W240" s="10" t="str">
        <v>A</v>
      </c>
      <c r="X240" t="str">
        <v>C</v>
      </c>
      <c r="Y240" t="str">
        <v>A</v>
      </c>
      <c r="Z240" t="str">
        <v>OFF</v>
      </c>
      <c r="AA240" t="str">
        <v>B</v>
      </c>
      <c r="AB240" t="str">
        <v>B+C</v>
      </c>
    </row>
    <row r="241" spans="1:28" ht="15" hidden="1" customHeight="1" x14ac:dyDescent="0.35">
      <c r="A241">
        <f t="shared" si="10"/>
        <v>5</v>
      </c>
      <c r="B241" s="147" t="s">
        <v>5075</v>
      </c>
      <c r="C241">
        <v>7982762</v>
      </c>
      <c r="D241" s="34" t="s">
        <v>3823</v>
      </c>
      <c r="E241" s="146">
        <v>44929</v>
      </c>
      <c r="F241" s="146">
        <v>44956</v>
      </c>
      <c r="G241" s="146">
        <v>44956</v>
      </c>
      <c r="H241" s="34" t="s">
        <v>61</v>
      </c>
      <c r="I241" s="34" t="s">
        <v>5076</v>
      </c>
      <c r="J241" s="34" t="s">
        <v>5077</v>
      </c>
      <c r="K241" s="34" t="s">
        <v>5074</v>
      </c>
      <c r="L241" s="34" t="s">
        <v>223</v>
      </c>
      <c r="M241" s="34" t="s">
        <v>3977</v>
      </c>
      <c r="N241" s="25" t="s">
        <v>220</v>
      </c>
      <c r="O241" s="273">
        <v>0.1</v>
      </c>
      <c r="P241" s="273">
        <v>0.2</v>
      </c>
      <c r="Q241">
        <v>2792</v>
      </c>
      <c r="R241" t="s">
        <v>78</v>
      </c>
      <c r="S241" t="s">
        <v>31</v>
      </c>
      <c r="T241" s="26">
        <f t="shared" si="11"/>
        <v>44953</v>
      </c>
      <c r="U241" s="10"/>
      <c r="V241" s="74" t="str" cm="1">
        <f t="array" ref="V241:AB241">_xlfn._xlws.FILTER(_xlfn._xlws.FILTER('Capacity Scheduling '!$A$41:$FO$56,'Capacity Scheduling '!$A$41:$A$56='PM PDM'!Q241),'Capacity Scheduling '!$A$40:$FO$40='PM PDM'!A241)</f>
        <v>C</v>
      </c>
      <c r="W241" s="10" t="str">
        <v>A</v>
      </c>
      <c r="X241" t="str">
        <v>C</v>
      </c>
      <c r="Y241" t="str">
        <v>A</v>
      </c>
      <c r="Z241" t="str">
        <v>OFF</v>
      </c>
      <c r="AA241" t="str">
        <v>B</v>
      </c>
      <c r="AB241" t="str">
        <v>B+C</v>
      </c>
    </row>
    <row r="242" spans="1:28" ht="15" hidden="1" customHeight="1" x14ac:dyDescent="0.35">
      <c r="A242" s="10">
        <f t="shared" si="10"/>
        <v>5</v>
      </c>
      <c r="B242" s="27" t="s">
        <v>5078</v>
      </c>
      <c r="C242" s="10">
        <v>7982140</v>
      </c>
      <c r="D242" s="25" t="s">
        <v>3823</v>
      </c>
      <c r="E242" s="43">
        <v>44928</v>
      </c>
      <c r="F242" s="43">
        <v>44955</v>
      </c>
      <c r="G242" s="43">
        <v>44955</v>
      </c>
      <c r="H242" s="25" t="s">
        <v>61</v>
      </c>
      <c r="I242" s="25" t="s">
        <v>5079</v>
      </c>
      <c r="J242" s="25" t="s">
        <v>4207</v>
      </c>
      <c r="K242" s="25" t="s">
        <v>5074</v>
      </c>
      <c r="L242" s="25" t="s">
        <v>223</v>
      </c>
      <c r="M242" s="25" t="s">
        <v>3977</v>
      </c>
      <c r="N242" s="25" t="s">
        <v>220</v>
      </c>
      <c r="O242" s="178">
        <v>0.1</v>
      </c>
      <c r="P242" s="178">
        <v>0.2</v>
      </c>
      <c r="Q242" s="10">
        <v>2792</v>
      </c>
      <c r="R242" s="10" t="s">
        <v>78</v>
      </c>
      <c r="S242" s="10" t="s">
        <v>31</v>
      </c>
      <c r="T242" s="26">
        <f t="shared" si="11"/>
        <v>44953</v>
      </c>
      <c r="U242" s="10"/>
      <c r="V242" s="74" t="str" cm="1">
        <f t="array" ref="V242:AB242">_xlfn._xlws.FILTER(_xlfn._xlws.FILTER('Capacity Scheduling '!$A$41:$FO$56,'Capacity Scheduling '!$A$41:$A$56='PM PDM'!Q242),'Capacity Scheduling '!$A$40:$FO$40='PM PDM'!A242)</f>
        <v>C</v>
      </c>
      <c r="W242" s="10" t="str">
        <v>A</v>
      </c>
      <c r="X242" t="str">
        <v>C</v>
      </c>
      <c r="Y242" t="str">
        <v>A</v>
      </c>
      <c r="Z242" t="str">
        <v>OFF</v>
      </c>
      <c r="AA242" t="str">
        <v>B</v>
      </c>
      <c r="AB242" t="str">
        <v>B+C</v>
      </c>
    </row>
    <row r="243" spans="1:28" ht="15" hidden="1" customHeight="1" x14ac:dyDescent="0.35">
      <c r="A243" s="10">
        <f t="shared" si="10"/>
        <v>5</v>
      </c>
      <c r="B243" s="27" t="s">
        <v>5080</v>
      </c>
      <c r="C243" s="10">
        <v>7982141</v>
      </c>
      <c r="D243" s="25" t="s">
        <v>3823</v>
      </c>
      <c r="E243" s="43">
        <v>44928</v>
      </c>
      <c r="F243" s="43">
        <v>44955</v>
      </c>
      <c r="G243" s="43">
        <v>44955</v>
      </c>
      <c r="H243" s="25" t="s">
        <v>61</v>
      </c>
      <c r="I243" s="25" t="s">
        <v>5081</v>
      </c>
      <c r="J243" s="25" t="s">
        <v>5082</v>
      </c>
      <c r="K243" s="25" t="s">
        <v>5074</v>
      </c>
      <c r="L243" s="25" t="s">
        <v>223</v>
      </c>
      <c r="M243" s="25" t="s">
        <v>3977</v>
      </c>
      <c r="N243" s="25" t="s">
        <v>220</v>
      </c>
      <c r="O243" s="178">
        <v>0.1</v>
      </c>
      <c r="P243" s="178">
        <v>0.2</v>
      </c>
      <c r="Q243" s="10">
        <v>2792</v>
      </c>
      <c r="R243" s="10" t="s">
        <v>78</v>
      </c>
      <c r="S243" s="10" t="s">
        <v>31</v>
      </c>
      <c r="T243" s="26">
        <f t="shared" si="11"/>
        <v>44953</v>
      </c>
      <c r="U243" s="10"/>
      <c r="V243" s="74" t="str" cm="1">
        <f t="array" ref="V243:AB243">_xlfn._xlws.FILTER(_xlfn._xlws.FILTER('Capacity Scheduling '!$A$41:$FO$56,'Capacity Scheduling '!$A$41:$A$56='PM PDM'!Q243),'Capacity Scheduling '!$A$40:$FO$40='PM PDM'!A243)</f>
        <v>C</v>
      </c>
      <c r="W243" s="10" t="str">
        <v>A</v>
      </c>
      <c r="X243" t="str">
        <v>C</v>
      </c>
      <c r="Y243" t="str">
        <v>A</v>
      </c>
      <c r="Z243" t="str">
        <v>OFF</v>
      </c>
      <c r="AA243" t="str">
        <v>B</v>
      </c>
      <c r="AB243" t="str">
        <v>B+C</v>
      </c>
    </row>
    <row r="244" spans="1:28" ht="15" hidden="1" customHeight="1" x14ac:dyDescent="0.35">
      <c r="A244">
        <f t="shared" si="10"/>
        <v>5</v>
      </c>
      <c r="B244" s="147" t="s">
        <v>5083</v>
      </c>
      <c r="C244">
        <v>7982763</v>
      </c>
      <c r="D244" s="34" t="s">
        <v>3823</v>
      </c>
      <c r="E244" s="146">
        <v>44929</v>
      </c>
      <c r="F244" s="146">
        <v>44956</v>
      </c>
      <c r="G244" s="146">
        <v>44956</v>
      </c>
      <c r="H244" s="34" t="s">
        <v>61</v>
      </c>
      <c r="I244" s="34" t="s">
        <v>5084</v>
      </c>
      <c r="J244" s="34" t="s">
        <v>5085</v>
      </c>
      <c r="K244" s="34" t="s">
        <v>5074</v>
      </c>
      <c r="L244" s="34" t="s">
        <v>223</v>
      </c>
      <c r="M244" s="34" t="s">
        <v>3977</v>
      </c>
      <c r="N244" s="25" t="s">
        <v>220</v>
      </c>
      <c r="O244" s="273">
        <v>0.1</v>
      </c>
      <c r="P244" s="273">
        <v>0.2</v>
      </c>
      <c r="Q244">
        <v>2792</v>
      </c>
      <c r="R244" t="s">
        <v>78</v>
      </c>
      <c r="S244" t="s">
        <v>31</v>
      </c>
      <c r="T244" s="26">
        <f t="shared" si="11"/>
        <v>44953</v>
      </c>
      <c r="U244" s="10"/>
      <c r="V244" s="74" t="str" cm="1">
        <f t="array" ref="V244:AB244">_xlfn._xlws.FILTER(_xlfn._xlws.FILTER('Capacity Scheduling '!$A$41:$FO$56,'Capacity Scheduling '!$A$41:$A$56='PM PDM'!Q244),'Capacity Scheduling '!$A$40:$FO$40='PM PDM'!A244)</f>
        <v>C</v>
      </c>
      <c r="W244" s="10" t="str">
        <v>A</v>
      </c>
      <c r="X244" t="str">
        <v>C</v>
      </c>
      <c r="Y244" t="str">
        <v>A</v>
      </c>
      <c r="Z244" t="str">
        <v>OFF</v>
      </c>
      <c r="AA244" t="str">
        <v>B</v>
      </c>
      <c r="AB244" t="str">
        <v>B+C</v>
      </c>
    </row>
    <row r="245" spans="1:28" ht="15" hidden="1" customHeight="1" x14ac:dyDescent="0.35">
      <c r="A245" s="10">
        <f t="shared" si="10"/>
        <v>5</v>
      </c>
      <c r="B245" s="27" t="s">
        <v>5086</v>
      </c>
      <c r="C245" s="10">
        <v>7981917</v>
      </c>
      <c r="D245" s="25" t="s">
        <v>3823</v>
      </c>
      <c r="E245" s="43">
        <v>44928</v>
      </c>
      <c r="F245" s="43">
        <v>44955</v>
      </c>
      <c r="G245" s="43">
        <v>44955</v>
      </c>
      <c r="H245" s="25" t="s">
        <v>61</v>
      </c>
      <c r="I245" s="25" t="s">
        <v>5087</v>
      </c>
      <c r="J245" s="25" t="s">
        <v>2348</v>
      </c>
      <c r="K245" s="25" t="s">
        <v>5088</v>
      </c>
      <c r="L245" s="25" t="s">
        <v>223</v>
      </c>
      <c r="M245" s="25" t="s">
        <v>3977</v>
      </c>
      <c r="N245" s="25" t="s">
        <v>220</v>
      </c>
      <c r="O245" s="178">
        <v>0.1</v>
      </c>
      <c r="P245" s="178">
        <v>0.2</v>
      </c>
      <c r="Q245" s="10">
        <v>2792</v>
      </c>
      <c r="R245" s="10" t="s">
        <v>78</v>
      </c>
      <c r="S245" s="10" t="s">
        <v>31</v>
      </c>
      <c r="T245" s="26">
        <f t="shared" si="11"/>
        <v>44953</v>
      </c>
      <c r="U245" s="10"/>
      <c r="V245" s="74" t="str" cm="1">
        <f t="array" ref="V245:AB245">_xlfn._xlws.FILTER(_xlfn._xlws.FILTER('Capacity Scheduling '!$A$41:$FO$56,'Capacity Scheduling '!$A$41:$A$56='PM PDM'!Q245),'Capacity Scheduling '!$A$40:$FO$40='PM PDM'!A245)</f>
        <v>C</v>
      </c>
      <c r="W245" s="10" t="str">
        <v>A</v>
      </c>
      <c r="X245" t="str">
        <v>C</v>
      </c>
      <c r="Y245" t="str">
        <v>A</v>
      </c>
      <c r="Z245" t="str">
        <v>OFF</v>
      </c>
      <c r="AA245" t="str">
        <v>B</v>
      </c>
      <c r="AB245" t="str">
        <v>B+C</v>
      </c>
    </row>
    <row r="246" spans="1:28" ht="15" hidden="1" customHeight="1" x14ac:dyDescent="0.35">
      <c r="A246">
        <f t="shared" si="10"/>
        <v>5</v>
      </c>
      <c r="B246" s="147" t="s">
        <v>5089</v>
      </c>
      <c r="C246">
        <v>7993459</v>
      </c>
      <c r="D246" s="34" t="s">
        <v>3872</v>
      </c>
      <c r="E246" s="146">
        <v>44949</v>
      </c>
      <c r="F246" s="146">
        <v>44958</v>
      </c>
      <c r="G246" s="146">
        <v>44958</v>
      </c>
      <c r="H246" s="34" t="s">
        <v>10</v>
      </c>
      <c r="I246" s="34" t="s">
        <v>5090</v>
      </c>
      <c r="J246" s="34" t="s">
        <v>2278</v>
      </c>
      <c r="K246" s="34" t="s">
        <v>1395</v>
      </c>
      <c r="L246" s="34" t="s">
        <v>223</v>
      </c>
      <c r="M246" s="34" t="s">
        <v>3977</v>
      </c>
      <c r="N246" s="25" t="s">
        <v>215</v>
      </c>
      <c r="O246" s="273">
        <v>2</v>
      </c>
      <c r="P246" s="273">
        <v>2</v>
      </c>
      <c r="Q246">
        <v>2782</v>
      </c>
      <c r="R246" t="s">
        <v>16</v>
      </c>
      <c r="S246" t="s">
        <v>31</v>
      </c>
      <c r="T246" s="26">
        <f t="shared" si="11"/>
        <v>44953</v>
      </c>
      <c r="U246" s="10"/>
      <c r="V246" s="74" cm="1">
        <f t="array" ref="V246:AB246">_xlfn._xlws.FILTER(_xlfn._xlws.FILTER('Capacity Scheduling '!$A$41:$FO$56,'Capacity Scheduling '!$A$41:$A$56='PM PDM'!Q246),'Capacity Scheduling '!$A$40:$FO$40='PM PDM'!A246)</f>
        <v>0</v>
      </c>
      <c r="W246" s="10">
        <v>0</v>
      </c>
      <c r="X246">
        <v>0</v>
      </c>
      <c r="Y246">
        <v>0</v>
      </c>
      <c r="Z246">
        <v>0</v>
      </c>
      <c r="AA246">
        <v>0</v>
      </c>
      <c r="AB246">
        <v>0</v>
      </c>
    </row>
    <row r="247" spans="1:28" s="48" customFormat="1" ht="15" hidden="1" customHeight="1" x14ac:dyDescent="0.35">
      <c r="A247">
        <f t="shared" si="10"/>
        <v>5</v>
      </c>
      <c r="B247" s="147" t="s">
        <v>5091</v>
      </c>
      <c r="C247">
        <v>7993460</v>
      </c>
      <c r="D247" s="34" t="s">
        <v>3872</v>
      </c>
      <c r="E247" s="146">
        <v>44949</v>
      </c>
      <c r="F247" s="146">
        <v>44958</v>
      </c>
      <c r="G247" s="146">
        <v>44958</v>
      </c>
      <c r="H247" s="34" t="s">
        <v>10</v>
      </c>
      <c r="I247" s="34" t="s">
        <v>5092</v>
      </c>
      <c r="J247" s="34" t="s">
        <v>2278</v>
      </c>
      <c r="K247" s="34" t="s">
        <v>1395</v>
      </c>
      <c r="L247" s="34" t="s">
        <v>223</v>
      </c>
      <c r="M247" s="34" t="s">
        <v>3977</v>
      </c>
      <c r="N247" s="25" t="s">
        <v>215</v>
      </c>
      <c r="O247" s="273">
        <v>2</v>
      </c>
      <c r="P247" s="273">
        <v>2</v>
      </c>
      <c r="Q247">
        <v>2782</v>
      </c>
      <c r="R247" t="s">
        <v>16</v>
      </c>
      <c r="S247" t="s">
        <v>31</v>
      </c>
      <c r="T247" s="26">
        <f t="shared" si="11"/>
        <v>44953</v>
      </c>
      <c r="U247" s="49"/>
      <c r="V247" s="74" cm="1">
        <f t="array" ref="V247:AB247">_xlfn._xlws.FILTER(_xlfn._xlws.FILTER('Capacity Scheduling '!$A$41:$FO$56,'Capacity Scheduling '!$A$41:$A$56='PM PDM'!Q247),'Capacity Scheduling '!$A$40:$FO$40='PM PDM'!A247)</f>
        <v>0</v>
      </c>
      <c r="W247" s="10">
        <v>0</v>
      </c>
      <c r="X247" s="48">
        <v>0</v>
      </c>
      <c r="Y247" s="48">
        <v>0</v>
      </c>
      <c r="Z247" s="48">
        <v>0</v>
      </c>
      <c r="AA247" s="48">
        <v>0</v>
      </c>
      <c r="AB247" s="48">
        <v>0</v>
      </c>
    </row>
    <row r="248" spans="1:28" ht="15" hidden="1" customHeight="1" x14ac:dyDescent="0.35">
      <c r="A248">
        <f t="shared" si="10"/>
        <v>5</v>
      </c>
      <c r="B248" s="147" t="s">
        <v>5093</v>
      </c>
      <c r="C248">
        <v>7993461</v>
      </c>
      <c r="D248" s="34" t="s">
        <v>3872</v>
      </c>
      <c r="E248" s="146">
        <v>44949</v>
      </c>
      <c r="F248" s="146">
        <v>44958</v>
      </c>
      <c r="G248" s="146">
        <v>44958</v>
      </c>
      <c r="H248" s="34" t="s">
        <v>10</v>
      </c>
      <c r="I248" s="34" t="s">
        <v>5094</v>
      </c>
      <c r="J248" s="34" t="s">
        <v>2278</v>
      </c>
      <c r="K248" s="34" t="s">
        <v>1395</v>
      </c>
      <c r="L248" s="34" t="s">
        <v>223</v>
      </c>
      <c r="M248" s="34" t="s">
        <v>3977</v>
      </c>
      <c r="N248" s="25" t="s">
        <v>215</v>
      </c>
      <c r="O248" s="273">
        <v>2</v>
      </c>
      <c r="P248" s="273">
        <v>2</v>
      </c>
      <c r="Q248">
        <v>2782</v>
      </c>
      <c r="R248" t="s">
        <v>16</v>
      </c>
      <c r="S248" t="s">
        <v>31</v>
      </c>
      <c r="T248" s="26">
        <f t="shared" si="11"/>
        <v>44953</v>
      </c>
      <c r="U248" s="10"/>
      <c r="V248" s="74" cm="1">
        <f t="array" ref="V248:AB248">_xlfn._xlws.FILTER(_xlfn._xlws.FILTER('Capacity Scheduling '!$A$41:$FO$56,'Capacity Scheduling '!$A$41:$A$56='PM PDM'!Q248),'Capacity Scheduling '!$A$40:$FO$40='PM PDM'!A248)</f>
        <v>0</v>
      </c>
      <c r="W248" s="10">
        <v>0</v>
      </c>
      <c r="X248">
        <v>0</v>
      </c>
      <c r="Y248">
        <v>0</v>
      </c>
      <c r="Z248">
        <v>0</v>
      </c>
      <c r="AA248">
        <v>0</v>
      </c>
      <c r="AB248">
        <v>0</v>
      </c>
    </row>
    <row r="249" spans="1:28" ht="15" hidden="1" customHeight="1" x14ac:dyDescent="0.35">
      <c r="A249" s="10">
        <f t="shared" si="10"/>
        <v>5</v>
      </c>
      <c r="B249" s="27" t="s">
        <v>5095</v>
      </c>
      <c r="C249" s="10">
        <v>7981916</v>
      </c>
      <c r="D249" s="25" t="s">
        <v>3823</v>
      </c>
      <c r="E249" s="43">
        <v>44928</v>
      </c>
      <c r="F249" s="43">
        <v>44955</v>
      </c>
      <c r="G249" s="43">
        <v>44955</v>
      </c>
      <c r="H249" s="25" t="s">
        <v>10</v>
      </c>
      <c r="I249" s="25" t="s">
        <v>5096</v>
      </c>
      <c r="J249" s="25" t="s">
        <v>3764</v>
      </c>
      <c r="K249" s="25" t="s">
        <v>5097</v>
      </c>
      <c r="L249" s="25" t="s">
        <v>223</v>
      </c>
      <c r="M249" s="25" t="s">
        <v>3977</v>
      </c>
      <c r="N249" s="25" t="s">
        <v>374</v>
      </c>
      <c r="O249" s="178">
        <v>0.1</v>
      </c>
      <c r="P249" s="178">
        <v>0.2</v>
      </c>
      <c r="Q249" s="10">
        <v>2782</v>
      </c>
      <c r="R249" s="10" t="s">
        <v>16</v>
      </c>
      <c r="S249" s="10" t="s">
        <v>31</v>
      </c>
      <c r="T249" s="26">
        <f t="shared" si="11"/>
        <v>44953</v>
      </c>
      <c r="U249" s="10"/>
      <c r="V249" s="74" cm="1">
        <f t="array" ref="V249:AB249">_xlfn._xlws.FILTER(_xlfn._xlws.FILTER('Capacity Scheduling '!$A$41:$FO$56,'Capacity Scheduling '!$A$41:$A$56='PM PDM'!Q249),'Capacity Scheduling '!$A$40:$FO$40='PM PDM'!A249)</f>
        <v>0</v>
      </c>
      <c r="W249" s="10">
        <v>0</v>
      </c>
      <c r="X249">
        <v>0</v>
      </c>
      <c r="Y249">
        <v>0</v>
      </c>
      <c r="Z249">
        <v>0</v>
      </c>
      <c r="AA249">
        <v>0</v>
      </c>
      <c r="AB249">
        <v>0</v>
      </c>
    </row>
    <row r="250" spans="1:28" ht="15" hidden="1" customHeight="1" x14ac:dyDescent="0.35">
      <c r="A250">
        <f t="shared" si="10"/>
        <v>5</v>
      </c>
      <c r="B250" s="147" t="s">
        <v>5098</v>
      </c>
      <c r="C250">
        <v>7993453</v>
      </c>
      <c r="D250" s="34" t="s">
        <v>3872</v>
      </c>
      <c r="E250" s="146">
        <v>44949</v>
      </c>
      <c r="F250" s="146">
        <v>44958</v>
      </c>
      <c r="G250" s="146">
        <v>44958</v>
      </c>
      <c r="H250" s="34" t="s">
        <v>10</v>
      </c>
      <c r="I250" s="34" t="s">
        <v>5099</v>
      </c>
      <c r="J250" s="34" t="s">
        <v>3034</v>
      </c>
      <c r="K250" s="34" t="s">
        <v>5100</v>
      </c>
      <c r="L250" s="34" t="s">
        <v>223</v>
      </c>
      <c r="M250" s="34" t="s">
        <v>3977</v>
      </c>
      <c r="N250" s="25" t="s">
        <v>215</v>
      </c>
      <c r="O250" s="273">
        <v>2</v>
      </c>
      <c r="P250" s="273">
        <v>2</v>
      </c>
      <c r="Q250">
        <v>2782</v>
      </c>
      <c r="R250" t="s">
        <v>16</v>
      </c>
      <c r="S250" t="s">
        <v>31</v>
      </c>
      <c r="T250" s="26">
        <f t="shared" si="11"/>
        <v>44953</v>
      </c>
      <c r="U250" s="10"/>
      <c r="V250" s="74" cm="1">
        <f t="array" ref="V250:AB250">_xlfn._xlws.FILTER(_xlfn._xlws.FILTER('Capacity Scheduling '!$A$41:$FO$56,'Capacity Scheduling '!$A$41:$A$56='PM PDM'!Q250),'Capacity Scheduling '!$A$40:$FO$40='PM PDM'!A250)</f>
        <v>0</v>
      </c>
      <c r="W250" s="10">
        <v>0</v>
      </c>
      <c r="X250">
        <v>0</v>
      </c>
      <c r="Y250">
        <v>0</v>
      </c>
      <c r="Z250">
        <v>0</v>
      </c>
      <c r="AA250">
        <v>0</v>
      </c>
      <c r="AB250">
        <v>0</v>
      </c>
    </row>
    <row r="251" spans="1:28" ht="15" hidden="1" customHeight="1" x14ac:dyDescent="0.35">
      <c r="A251">
        <f t="shared" si="10"/>
        <v>5</v>
      </c>
      <c r="B251" s="147" t="s">
        <v>5101</v>
      </c>
      <c r="C251">
        <v>7993454</v>
      </c>
      <c r="D251" s="34" t="s">
        <v>3872</v>
      </c>
      <c r="E251" s="146">
        <v>44949</v>
      </c>
      <c r="F251" s="146">
        <v>44958</v>
      </c>
      <c r="G251" s="146">
        <v>44958</v>
      </c>
      <c r="H251" s="34" t="s">
        <v>10</v>
      </c>
      <c r="I251" s="34" t="s">
        <v>5102</v>
      </c>
      <c r="J251" s="34" t="s">
        <v>3034</v>
      </c>
      <c r="K251" s="34" t="s">
        <v>5103</v>
      </c>
      <c r="L251" s="34" t="s">
        <v>223</v>
      </c>
      <c r="M251" s="34" t="s">
        <v>3977</v>
      </c>
      <c r="N251" s="25" t="s">
        <v>215</v>
      </c>
      <c r="O251" s="273">
        <v>2</v>
      </c>
      <c r="P251" s="273">
        <v>2</v>
      </c>
      <c r="Q251">
        <v>2782</v>
      </c>
      <c r="R251" t="s">
        <v>16</v>
      </c>
      <c r="S251" t="s">
        <v>31</v>
      </c>
      <c r="T251" s="26">
        <f t="shared" si="11"/>
        <v>44953</v>
      </c>
      <c r="U251" s="10"/>
      <c r="V251" s="74" cm="1">
        <f t="array" ref="V251:AB251">_xlfn._xlws.FILTER(_xlfn._xlws.FILTER('Capacity Scheduling '!$A$41:$FO$56,'Capacity Scheduling '!$A$41:$A$56='PM PDM'!Q251),'Capacity Scheduling '!$A$40:$FO$40='PM PDM'!A251)</f>
        <v>0</v>
      </c>
      <c r="W251" s="10">
        <v>0</v>
      </c>
      <c r="X251">
        <v>0</v>
      </c>
      <c r="Y251">
        <v>0</v>
      </c>
      <c r="Z251">
        <v>0</v>
      </c>
      <c r="AA251">
        <v>0</v>
      </c>
      <c r="AB251">
        <v>0</v>
      </c>
    </row>
    <row r="252" spans="1:28" ht="15" hidden="1" customHeight="1" x14ac:dyDescent="0.35">
      <c r="A252">
        <f t="shared" si="10"/>
        <v>5</v>
      </c>
      <c r="B252" s="147" t="s">
        <v>5104</v>
      </c>
      <c r="C252">
        <v>7993455</v>
      </c>
      <c r="D252" s="34" t="s">
        <v>3872</v>
      </c>
      <c r="E252" s="146">
        <v>44949</v>
      </c>
      <c r="F252" s="146">
        <v>44958</v>
      </c>
      <c r="G252" s="146">
        <v>44958</v>
      </c>
      <c r="H252" s="34" t="s">
        <v>10</v>
      </c>
      <c r="I252" s="34" t="s">
        <v>5105</v>
      </c>
      <c r="J252" s="34" t="s">
        <v>3034</v>
      </c>
      <c r="K252" s="34" t="s">
        <v>5106</v>
      </c>
      <c r="L252" s="34" t="s">
        <v>223</v>
      </c>
      <c r="M252" s="34" t="s">
        <v>3977</v>
      </c>
      <c r="N252" s="25" t="s">
        <v>215</v>
      </c>
      <c r="O252" s="273">
        <v>2</v>
      </c>
      <c r="P252" s="273">
        <v>2</v>
      </c>
      <c r="Q252">
        <v>2782</v>
      </c>
      <c r="R252" t="s">
        <v>16</v>
      </c>
      <c r="S252" t="s">
        <v>31</v>
      </c>
      <c r="T252" s="26">
        <f t="shared" si="11"/>
        <v>44953</v>
      </c>
      <c r="U252" s="10"/>
      <c r="V252" s="74" cm="1">
        <f t="array" ref="V252:AB252">_xlfn._xlws.FILTER(_xlfn._xlws.FILTER('Capacity Scheduling '!$A$41:$FO$56,'Capacity Scheduling '!$A$41:$A$56='PM PDM'!Q252),'Capacity Scheduling '!$A$40:$FO$40='PM PDM'!A252)</f>
        <v>0</v>
      </c>
      <c r="W252" s="10">
        <v>0</v>
      </c>
      <c r="X252">
        <v>0</v>
      </c>
      <c r="Y252">
        <v>0</v>
      </c>
      <c r="Z252">
        <v>0</v>
      </c>
      <c r="AA252">
        <v>0</v>
      </c>
      <c r="AB252">
        <v>0</v>
      </c>
    </row>
    <row r="253" spans="1:28" ht="15" hidden="1" customHeight="1" x14ac:dyDescent="0.35">
      <c r="A253">
        <f t="shared" si="10"/>
        <v>5</v>
      </c>
      <c r="B253" s="147" t="s">
        <v>5107</v>
      </c>
      <c r="C253">
        <v>7993456</v>
      </c>
      <c r="D253" s="34" t="s">
        <v>3823</v>
      </c>
      <c r="E253" s="146">
        <v>44949</v>
      </c>
      <c r="F253" s="146">
        <v>44958</v>
      </c>
      <c r="G253" s="146">
        <v>44958</v>
      </c>
      <c r="H253" s="34" t="s">
        <v>61</v>
      </c>
      <c r="I253" s="34" t="s">
        <v>5108</v>
      </c>
      <c r="J253" s="34" t="s">
        <v>3034</v>
      </c>
      <c r="K253" s="34" t="s">
        <v>5109</v>
      </c>
      <c r="L253" s="34" t="s">
        <v>223</v>
      </c>
      <c r="M253" s="34" t="s">
        <v>3977</v>
      </c>
      <c r="N253" s="25" t="s">
        <v>215</v>
      </c>
      <c r="O253" s="273">
        <v>6</v>
      </c>
      <c r="P253" s="273">
        <v>6</v>
      </c>
      <c r="Q253">
        <v>2792</v>
      </c>
      <c r="R253" t="s">
        <v>78</v>
      </c>
      <c r="S253" t="s">
        <v>31</v>
      </c>
      <c r="T253" s="26">
        <f t="shared" si="11"/>
        <v>44953</v>
      </c>
      <c r="U253" s="10"/>
      <c r="V253" s="74" t="str" cm="1">
        <f t="array" ref="V253:AB253">_xlfn._xlws.FILTER(_xlfn._xlws.FILTER('Capacity Scheduling '!$A$41:$FO$56,'Capacity Scheduling '!$A$41:$A$56='PM PDM'!Q253),'Capacity Scheduling '!$A$40:$FO$40='PM PDM'!A253)</f>
        <v>C</v>
      </c>
      <c r="W253" s="10" t="str">
        <v>A</v>
      </c>
      <c r="X253" t="str">
        <v>C</v>
      </c>
      <c r="Y253" t="str">
        <v>A</v>
      </c>
      <c r="Z253" t="str">
        <v>OFF</v>
      </c>
      <c r="AA253" t="str">
        <v>B</v>
      </c>
      <c r="AB253" t="str">
        <v>B+C</v>
      </c>
    </row>
    <row r="254" spans="1:28" ht="15" hidden="1" customHeight="1" x14ac:dyDescent="0.35">
      <c r="A254">
        <f t="shared" si="10"/>
        <v>5</v>
      </c>
      <c r="B254" s="147" t="s">
        <v>5110</v>
      </c>
      <c r="C254">
        <v>7993457</v>
      </c>
      <c r="D254" s="34" t="s">
        <v>3872</v>
      </c>
      <c r="E254" s="146">
        <v>44949</v>
      </c>
      <c r="F254" s="146">
        <v>44958</v>
      </c>
      <c r="G254" s="146">
        <v>44958</v>
      </c>
      <c r="H254" s="34" t="s">
        <v>61</v>
      </c>
      <c r="I254" s="34" t="s">
        <v>5111</v>
      </c>
      <c r="J254" s="34" t="s">
        <v>3034</v>
      </c>
      <c r="K254" s="34" t="s">
        <v>4064</v>
      </c>
      <c r="L254" s="34" t="s">
        <v>223</v>
      </c>
      <c r="M254" s="34" t="s">
        <v>3977</v>
      </c>
      <c r="N254" s="25" t="s">
        <v>215</v>
      </c>
      <c r="O254" s="273">
        <v>6</v>
      </c>
      <c r="P254" s="273">
        <v>6</v>
      </c>
      <c r="Q254">
        <v>2792</v>
      </c>
      <c r="R254" t="s">
        <v>78</v>
      </c>
      <c r="S254" t="s">
        <v>31</v>
      </c>
      <c r="T254" s="26">
        <f t="shared" si="11"/>
        <v>44953</v>
      </c>
      <c r="U254" s="10"/>
      <c r="V254" s="74" t="str" cm="1">
        <f t="array" ref="V254:AB254">_xlfn._xlws.FILTER(_xlfn._xlws.FILTER('Capacity Scheduling '!$A$41:$FO$56,'Capacity Scheduling '!$A$41:$A$56='PM PDM'!Q254),'Capacity Scheduling '!$A$40:$FO$40='PM PDM'!A254)</f>
        <v>C</v>
      </c>
      <c r="W254" s="10" t="str">
        <v>A</v>
      </c>
      <c r="X254" t="str">
        <v>C</v>
      </c>
      <c r="Y254" t="str">
        <v>A</v>
      </c>
      <c r="Z254" t="str">
        <v>OFF</v>
      </c>
      <c r="AA254" t="str">
        <v>B</v>
      </c>
      <c r="AB254" t="str">
        <v>B+C</v>
      </c>
    </row>
    <row r="255" spans="1:28" ht="15" hidden="1" customHeight="1" x14ac:dyDescent="0.35">
      <c r="A255">
        <f t="shared" si="10"/>
        <v>5</v>
      </c>
      <c r="B255" s="147" t="s">
        <v>5112</v>
      </c>
      <c r="C255">
        <v>7993458</v>
      </c>
      <c r="D255" s="34" t="s">
        <v>3872</v>
      </c>
      <c r="E255" s="146">
        <v>44949</v>
      </c>
      <c r="F255" s="146">
        <v>44958</v>
      </c>
      <c r="G255" s="146">
        <v>44958</v>
      </c>
      <c r="H255" s="34" t="s">
        <v>61</v>
      </c>
      <c r="I255" s="34" t="s">
        <v>5113</v>
      </c>
      <c r="J255" s="34" t="s">
        <v>3034</v>
      </c>
      <c r="K255" s="34" t="s">
        <v>4064</v>
      </c>
      <c r="L255" s="34" t="s">
        <v>223</v>
      </c>
      <c r="M255" s="34" t="s">
        <v>3977</v>
      </c>
      <c r="N255" s="25" t="s">
        <v>215</v>
      </c>
      <c r="O255" s="273">
        <v>6</v>
      </c>
      <c r="P255" s="273">
        <v>6</v>
      </c>
      <c r="Q255">
        <v>2792</v>
      </c>
      <c r="R255" t="s">
        <v>78</v>
      </c>
      <c r="S255" t="s">
        <v>31</v>
      </c>
      <c r="T255" s="26">
        <f t="shared" si="11"/>
        <v>44953</v>
      </c>
      <c r="U255" s="10"/>
      <c r="V255" s="74" t="str" cm="1">
        <f t="array" ref="V255:AB255">_xlfn._xlws.FILTER(_xlfn._xlws.FILTER('Capacity Scheduling '!$A$41:$FO$56,'Capacity Scheduling '!$A$41:$A$56='PM PDM'!Q255),'Capacity Scheduling '!$A$40:$FO$40='PM PDM'!A255)</f>
        <v>C</v>
      </c>
      <c r="W255" s="10" t="str">
        <v>A</v>
      </c>
      <c r="X255" t="str">
        <v>C</v>
      </c>
      <c r="Y255" t="str">
        <v>A</v>
      </c>
      <c r="Z255" t="str">
        <v>OFF</v>
      </c>
      <c r="AA255" t="str">
        <v>B</v>
      </c>
      <c r="AB255" t="str">
        <v>B+C</v>
      </c>
    </row>
    <row r="256" spans="1:28" ht="15" hidden="1" customHeight="1" x14ac:dyDescent="0.35">
      <c r="A256">
        <f t="shared" si="10"/>
        <v>5</v>
      </c>
      <c r="B256" s="147" t="s">
        <v>5114</v>
      </c>
      <c r="C256">
        <v>7981726</v>
      </c>
      <c r="D256" s="34" t="s">
        <v>3823</v>
      </c>
      <c r="E256" s="146">
        <v>44927</v>
      </c>
      <c r="F256" s="146">
        <v>44954</v>
      </c>
      <c r="G256" s="146">
        <v>44954</v>
      </c>
      <c r="H256" s="34" t="s">
        <v>61</v>
      </c>
      <c r="I256" s="34" t="s">
        <v>5115</v>
      </c>
      <c r="J256" s="34" t="s">
        <v>5116</v>
      </c>
      <c r="K256" s="34" t="s">
        <v>5117</v>
      </c>
      <c r="L256" s="34" t="s">
        <v>223</v>
      </c>
      <c r="M256" s="34" t="s">
        <v>3977</v>
      </c>
      <c r="N256" s="25" t="s">
        <v>220</v>
      </c>
      <c r="O256" s="273">
        <v>0.1</v>
      </c>
      <c r="P256" s="273">
        <v>0.2</v>
      </c>
      <c r="Q256">
        <v>2792</v>
      </c>
      <c r="R256" t="s">
        <v>78</v>
      </c>
      <c r="S256" t="s">
        <v>31</v>
      </c>
      <c r="T256" s="26">
        <f t="shared" si="11"/>
        <v>44953</v>
      </c>
      <c r="U256" s="10"/>
      <c r="V256" s="74" t="str" cm="1">
        <f t="array" ref="V256:AB256">_xlfn._xlws.FILTER(_xlfn._xlws.FILTER('Capacity Scheduling '!$A$41:$FO$56,'Capacity Scheduling '!$A$41:$A$56='PM PDM'!Q256),'Capacity Scheduling '!$A$40:$FO$40='PM PDM'!A256)</f>
        <v>C</v>
      </c>
      <c r="W256" s="10" t="str">
        <v>A</v>
      </c>
      <c r="X256" t="str">
        <v>C</v>
      </c>
      <c r="Y256" t="str">
        <v>A</v>
      </c>
      <c r="Z256" t="str">
        <v>OFF</v>
      </c>
      <c r="AA256" t="str">
        <v>B</v>
      </c>
      <c r="AB256" t="str">
        <v>B+C</v>
      </c>
    </row>
    <row r="257" spans="1:28" ht="15" hidden="1" customHeight="1" x14ac:dyDescent="0.35">
      <c r="A257">
        <f t="shared" si="10"/>
        <v>5</v>
      </c>
      <c r="B257" s="147" t="s">
        <v>5118</v>
      </c>
      <c r="C257">
        <v>7985028</v>
      </c>
      <c r="D257" s="34" t="s">
        <v>3823</v>
      </c>
      <c r="E257" s="146">
        <v>44933</v>
      </c>
      <c r="F257" s="146">
        <v>44960</v>
      </c>
      <c r="G257" s="146">
        <v>44960</v>
      </c>
      <c r="H257" s="34" t="s">
        <v>10</v>
      </c>
      <c r="I257" s="34" t="s">
        <v>5119</v>
      </c>
      <c r="J257" s="34" t="s">
        <v>5116</v>
      </c>
      <c r="K257" s="34" t="s">
        <v>5120</v>
      </c>
      <c r="L257" s="34" t="s">
        <v>223</v>
      </c>
      <c r="M257" s="34" t="s">
        <v>3977</v>
      </c>
      <c r="N257" s="25" t="s">
        <v>215</v>
      </c>
      <c r="O257" s="273">
        <v>0.1</v>
      </c>
      <c r="P257" s="273">
        <v>0.2</v>
      </c>
      <c r="Q257">
        <v>2782</v>
      </c>
      <c r="R257" t="s">
        <v>16</v>
      </c>
      <c r="S257" t="s">
        <v>31</v>
      </c>
      <c r="T257" s="26">
        <f t="shared" si="11"/>
        <v>44953</v>
      </c>
      <c r="U257" s="10"/>
      <c r="V257" s="74" cm="1">
        <f t="array" ref="V257:AB257">_xlfn._xlws.FILTER(_xlfn._xlws.FILTER('Capacity Scheduling '!$A$41:$FO$56,'Capacity Scheduling '!$A$41:$A$56='PM PDM'!Q257),'Capacity Scheduling '!$A$40:$FO$40='PM PDM'!A257)</f>
        <v>0</v>
      </c>
      <c r="W257" s="10">
        <v>0</v>
      </c>
      <c r="X257">
        <v>0</v>
      </c>
      <c r="Y257">
        <v>0</v>
      </c>
      <c r="Z257">
        <v>0</v>
      </c>
      <c r="AA257">
        <v>0</v>
      </c>
      <c r="AB257">
        <v>0</v>
      </c>
    </row>
    <row r="258" spans="1:28" ht="15" hidden="1" customHeight="1" x14ac:dyDescent="0.35">
      <c r="A258">
        <f t="shared" si="10"/>
        <v>5</v>
      </c>
      <c r="B258" s="147" t="s">
        <v>5121</v>
      </c>
      <c r="C258">
        <v>7981725</v>
      </c>
      <c r="D258" s="34" t="s">
        <v>3823</v>
      </c>
      <c r="E258" s="146">
        <v>44927</v>
      </c>
      <c r="F258" s="146">
        <v>44954</v>
      </c>
      <c r="G258" s="146">
        <v>44954</v>
      </c>
      <c r="H258" s="34" t="s">
        <v>61</v>
      </c>
      <c r="I258" s="34" t="s">
        <v>5122</v>
      </c>
      <c r="J258" s="34" t="s">
        <v>5123</v>
      </c>
      <c r="K258" s="34" t="s">
        <v>5124</v>
      </c>
      <c r="L258" s="34" t="s">
        <v>223</v>
      </c>
      <c r="M258" s="34" t="s">
        <v>3977</v>
      </c>
      <c r="N258" s="25" t="s">
        <v>220</v>
      </c>
      <c r="O258" s="273">
        <v>0.1</v>
      </c>
      <c r="P258" s="273">
        <v>0.2</v>
      </c>
      <c r="Q258">
        <v>2792</v>
      </c>
      <c r="R258" t="s">
        <v>78</v>
      </c>
      <c r="S258" t="s">
        <v>31</v>
      </c>
      <c r="T258" s="26">
        <f t="shared" si="11"/>
        <v>44953</v>
      </c>
      <c r="U258" s="10"/>
      <c r="V258" s="74" t="str" cm="1">
        <f t="array" ref="V258:AB258">_xlfn._xlws.FILTER(_xlfn._xlws.FILTER('Capacity Scheduling '!$A$41:$FO$56,'Capacity Scheduling '!$A$41:$A$56='PM PDM'!Q258),'Capacity Scheduling '!$A$40:$FO$40='PM PDM'!A258)</f>
        <v>C</v>
      </c>
      <c r="W258" s="10" t="str">
        <v>A</v>
      </c>
      <c r="X258" t="str">
        <v>C</v>
      </c>
      <c r="Y258" t="str">
        <v>A</v>
      </c>
      <c r="Z258" t="str">
        <v>OFF</v>
      </c>
      <c r="AA258" t="str">
        <v>B</v>
      </c>
      <c r="AB258" t="str">
        <v>B+C</v>
      </c>
    </row>
    <row r="259" spans="1:28" ht="15" hidden="1" customHeight="1" x14ac:dyDescent="0.35">
      <c r="A259">
        <f t="shared" si="10"/>
        <v>5</v>
      </c>
      <c r="B259" s="147" t="s">
        <v>5125</v>
      </c>
      <c r="C259">
        <v>7982992</v>
      </c>
      <c r="D259" s="34" t="s">
        <v>3823</v>
      </c>
      <c r="E259" s="146">
        <v>44930</v>
      </c>
      <c r="F259" s="146">
        <v>44957</v>
      </c>
      <c r="G259" s="146">
        <v>44957</v>
      </c>
      <c r="H259" s="34" t="s">
        <v>10</v>
      </c>
      <c r="I259" s="34" t="s">
        <v>5126</v>
      </c>
      <c r="J259" s="34" t="s">
        <v>5123</v>
      </c>
      <c r="K259" s="34" t="s">
        <v>5127</v>
      </c>
      <c r="L259" s="34" t="s">
        <v>223</v>
      </c>
      <c r="M259" s="34" t="s">
        <v>3977</v>
      </c>
      <c r="N259" s="25" t="s">
        <v>215</v>
      </c>
      <c r="O259" s="273">
        <v>0.1</v>
      </c>
      <c r="P259" s="273">
        <v>0.2</v>
      </c>
      <c r="Q259">
        <v>2782</v>
      </c>
      <c r="R259" t="s">
        <v>16</v>
      </c>
      <c r="S259" t="s">
        <v>31</v>
      </c>
      <c r="T259" s="26">
        <f t="shared" si="11"/>
        <v>44953</v>
      </c>
      <c r="U259" s="10"/>
      <c r="V259" s="74" cm="1">
        <f t="array" ref="V259:AB259">_xlfn._xlws.FILTER(_xlfn._xlws.FILTER('Capacity Scheduling '!$A$41:$FO$56,'Capacity Scheduling '!$A$41:$A$56='PM PDM'!Q259),'Capacity Scheduling '!$A$40:$FO$40='PM PDM'!A259)</f>
        <v>0</v>
      </c>
      <c r="W259" s="10">
        <v>0</v>
      </c>
      <c r="X259">
        <v>0</v>
      </c>
      <c r="Y259">
        <v>0</v>
      </c>
      <c r="Z259">
        <v>0</v>
      </c>
      <c r="AA259">
        <v>0</v>
      </c>
      <c r="AB259">
        <v>0</v>
      </c>
    </row>
    <row r="260" spans="1:28" ht="15" hidden="1" customHeight="1" x14ac:dyDescent="0.35">
      <c r="A260">
        <f t="shared" si="10"/>
        <v>5</v>
      </c>
      <c r="B260" s="147" t="s">
        <v>5128</v>
      </c>
      <c r="C260">
        <v>7981724</v>
      </c>
      <c r="D260" s="34" t="s">
        <v>3823</v>
      </c>
      <c r="E260" s="146">
        <v>44927</v>
      </c>
      <c r="F260" s="146">
        <v>44954</v>
      </c>
      <c r="G260" s="146">
        <v>44954</v>
      </c>
      <c r="H260" s="34" t="s">
        <v>61</v>
      </c>
      <c r="I260" s="34" t="s">
        <v>5129</v>
      </c>
      <c r="J260" s="34" t="s">
        <v>2806</v>
      </c>
      <c r="K260" s="34" t="s">
        <v>5130</v>
      </c>
      <c r="L260" s="34" t="s">
        <v>223</v>
      </c>
      <c r="M260" s="34" t="s">
        <v>3977</v>
      </c>
      <c r="N260" s="25" t="s">
        <v>220</v>
      </c>
      <c r="O260" s="273">
        <v>0.1</v>
      </c>
      <c r="P260" s="273">
        <v>0.2</v>
      </c>
      <c r="Q260">
        <v>2792</v>
      </c>
      <c r="R260" t="s">
        <v>78</v>
      </c>
      <c r="S260" t="s">
        <v>31</v>
      </c>
      <c r="T260" s="26">
        <f t="shared" si="11"/>
        <v>44953</v>
      </c>
      <c r="U260" s="10"/>
      <c r="V260" s="74" t="str" cm="1">
        <f t="array" ref="V260:AB260">_xlfn._xlws.FILTER(_xlfn._xlws.FILTER('Capacity Scheduling '!$A$41:$FO$56,'Capacity Scheduling '!$A$41:$A$56='PM PDM'!Q260),'Capacity Scheduling '!$A$40:$FO$40='PM PDM'!A260)</f>
        <v>C</v>
      </c>
      <c r="W260" s="10" t="str">
        <v>A</v>
      </c>
      <c r="X260" t="str">
        <v>C</v>
      </c>
      <c r="Y260" t="str">
        <v>A</v>
      </c>
      <c r="Z260" t="str">
        <v>OFF</v>
      </c>
      <c r="AA260" t="str">
        <v>B</v>
      </c>
      <c r="AB260" t="str">
        <v>B+C</v>
      </c>
    </row>
    <row r="261" spans="1:28" ht="15" hidden="1" customHeight="1" x14ac:dyDescent="0.35">
      <c r="A261">
        <f t="shared" si="10"/>
        <v>5</v>
      </c>
      <c r="B261" s="147" t="s">
        <v>5131</v>
      </c>
      <c r="C261">
        <v>7982761</v>
      </c>
      <c r="D261" s="34" t="s">
        <v>3823</v>
      </c>
      <c r="E261" s="146">
        <v>44929</v>
      </c>
      <c r="F261" s="146">
        <v>44956</v>
      </c>
      <c r="G261" s="146">
        <v>44956</v>
      </c>
      <c r="H261" s="34" t="s">
        <v>61</v>
      </c>
      <c r="I261" s="34" t="s">
        <v>5132</v>
      </c>
      <c r="J261" s="34" t="s">
        <v>2311</v>
      </c>
      <c r="K261" s="34" t="s">
        <v>5133</v>
      </c>
      <c r="L261" s="34" t="s">
        <v>223</v>
      </c>
      <c r="M261" s="34" t="s">
        <v>3977</v>
      </c>
      <c r="N261" s="25" t="s">
        <v>220</v>
      </c>
      <c r="O261" s="273">
        <v>0.1</v>
      </c>
      <c r="P261" s="273">
        <v>0.2</v>
      </c>
      <c r="Q261">
        <v>2792</v>
      </c>
      <c r="R261" t="s">
        <v>78</v>
      </c>
      <c r="S261" t="s">
        <v>31</v>
      </c>
      <c r="T261" s="26">
        <f t="shared" si="11"/>
        <v>44953</v>
      </c>
      <c r="U261" s="10"/>
      <c r="V261" s="74" t="str" cm="1">
        <f t="array" ref="V261:AB261">_xlfn._xlws.FILTER(_xlfn._xlws.FILTER('Capacity Scheduling '!$A$41:$FO$56,'Capacity Scheduling '!$A$41:$A$56='PM PDM'!Q261),'Capacity Scheduling '!$A$40:$FO$40='PM PDM'!A261)</f>
        <v>C</v>
      </c>
      <c r="W261" s="10" t="str">
        <v>A</v>
      </c>
      <c r="X261" t="str">
        <v>C</v>
      </c>
      <c r="Y261" t="str">
        <v>A</v>
      </c>
      <c r="Z261" t="str">
        <v>OFF</v>
      </c>
      <c r="AA261" t="str">
        <v>B</v>
      </c>
      <c r="AB261" t="str">
        <v>B+C</v>
      </c>
    </row>
    <row r="262" spans="1:28" ht="15" hidden="1" customHeight="1" x14ac:dyDescent="0.35">
      <c r="A262">
        <f t="shared" si="10"/>
        <v>5</v>
      </c>
      <c r="B262" s="147" t="s">
        <v>5134</v>
      </c>
      <c r="C262">
        <v>7984736</v>
      </c>
      <c r="D262" s="34" t="s">
        <v>3823</v>
      </c>
      <c r="E262" s="146">
        <v>44932</v>
      </c>
      <c r="F262" s="146">
        <v>44959</v>
      </c>
      <c r="G262" s="146">
        <v>44959</v>
      </c>
      <c r="H262" s="34" t="s">
        <v>10</v>
      </c>
      <c r="I262" s="34" t="s">
        <v>5135</v>
      </c>
      <c r="J262" s="34" t="s">
        <v>4996</v>
      </c>
      <c r="K262" s="34" t="s">
        <v>5136</v>
      </c>
      <c r="L262" s="34" t="s">
        <v>223</v>
      </c>
      <c r="M262" s="34" t="s">
        <v>3977</v>
      </c>
      <c r="N262" s="25" t="s">
        <v>220</v>
      </c>
      <c r="O262" s="273">
        <v>0.1</v>
      </c>
      <c r="P262" s="273">
        <v>0.2</v>
      </c>
      <c r="Q262">
        <v>2782</v>
      </c>
      <c r="R262" t="s">
        <v>16</v>
      </c>
      <c r="S262" t="s">
        <v>31</v>
      </c>
      <c r="T262" s="26">
        <f t="shared" si="11"/>
        <v>44953</v>
      </c>
      <c r="U262" s="10"/>
      <c r="V262" s="74" cm="1">
        <f t="array" ref="V262:AB262">_xlfn._xlws.FILTER(_xlfn._xlws.FILTER('Capacity Scheduling '!$A$41:$FO$56,'Capacity Scheduling '!$A$41:$A$56='PM PDM'!Q262),'Capacity Scheduling '!$A$40:$FO$40='PM PDM'!A262)</f>
        <v>0</v>
      </c>
      <c r="W262" s="10">
        <v>0</v>
      </c>
      <c r="X262">
        <v>0</v>
      </c>
      <c r="Y262">
        <v>0</v>
      </c>
      <c r="Z262">
        <v>0</v>
      </c>
      <c r="AA262">
        <v>0</v>
      </c>
      <c r="AB262">
        <v>0</v>
      </c>
    </row>
    <row r="263" spans="1:28" ht="15" hidden="1" customHeight="1" x14ac:dyDescent="0.35">
      <c r="A263" s="10">
        <f t="shared" si="10"/>
        <v>5</v>
      </c>
      <c r="B263" s="27" t="s">
        <v>5137</v>
      </c>
      <c r="C263" s="10">
        <v>7981919</v>
      </c>
      <c r="D263" s="25" t="s">
        <v>3823</v>
      </c>
      <c r="E263" s="43">
        <v>44928</v>
      </c>
      <c r="F263" s="43">
        <v>44955</v>
      </c>
      <c r="G263" s="43">
        <v>44955</v>
      </c>
      <c r="H263" s="25" t="s">
        <v>61</v>
      </c>
      <c r="I263" s="25" t="s">
        <v>5138</v>
      </c>
      <c r="J263" s="25" t="s">
        <v>5139</v>
      </c>
      <c r="K263" s="25" t="s">
        <v>5140</v>
      </c>
      <c r="L263" s="25" t="s">
        <v>223</v>
      </c>
      <c r="M263" s="25" t="s">
        <v>3977</v>
      </c>
      <c r="N263" s="25" t="s">
        <v>220</v>
      </c>
      <c r="O263" s="178">
        <v>0.1</v>
      </c>
      <c r="P263" s="178">
        <v>0.2</v>
      </c>
      <c r="Q263" s="10">
        <v>2792</v>
      </c>
      <c r="R263" s="10" t="s">
        <v>78</v>
      </c>
      <c r="S263" s="10" t="s">
        <v>31</v>
      </c>
      <c r="T263" s="26">
        <f t="shared" si="11"/>
        <v>44953</v>
      </c>
      <c r="U263" s="10"/>
      <c r="V263" s="74" t="str" cm="1">
        <f t="array" ref="V263:AB263">_xlfn._xlws.FILTER(_xlfn._xlws.FILTER('Capacity Scheduling '!$A$41:$FO$56,'Capacity Scheduling '!$A$41:$A$56='PM PDM'!Q263),'Capacity Scheduling '!$A$40:$FO$40='PM PDM'!A263)</f>
        <v>C</v>
      </c>
      <c r="W263" s="10" t="str">
        <v>A</v>
      </c>
      <c r="X263" t="str">
        <v>C</v>
      </c>
      <c r="Y263" t="str">
        <v>A</v>
      </c>
      <c r="Z263" t="str">
        <v>OFF</v>
      </c>
      <c r="AA263" t="str">
        <v>B</v>
      </c>
      <c r="AB263" t="str">
        <v>B+C</v>
      </c>
    </row>
    <row r="264" spans="1:28" ht="15" hidden="1" customHeight="1" x14ac:dyDescent="0.35">
      <c r="A264" s="10">
        <f t="shared" si="10"/>
        <v>5</v>
      </c>
      <c r="B264" s="27" t="s">
        <v>5141</v>
      </c>
      <c r="C264" s="10">
        <v>7981918</v>
      </c>
      <c r="D264" s="25" t="s">
        <v>3823</v>
      </c>
      <c r="E264" s="43">
        <v>44928</v>
      </c>
      <c r="F264" s="43">
        <v>44955</v>
      </c>
      <c r="G264" s="43">
        <v>44955</v>
      </c>
      <c r="H264" s="25" t="s">
        <v>61</v>
      </c>
      <c r="I264" s="25" t="s">
        <v>5142</v>
      </c>
      <c r="J264" s="25" t="s">
        <v>3767</v>
      </c>
      <c r="K264" s="25" t="s">
        <v>5143</v>
      </c>
      <c r="L264" s="25" t="s">
        <v>223</v>
      </c>
      <c r="M264" s="25" t="s">
        <v>3977</v>
      </c>
      <c r="N264" s="25" t="s">
        <v>220</v>
      </c>
      <c r="O264" s="178">
        <v>0.1</v>
      </c>
      <c r="P264" s="178">
        <v>0.2</v>
      </c>
      <c r="Q264" s="10">
        <v>2792</v>
      </c>
      <c r="R264" s="10" t="s">
        <v>78</v>
      </c>
      <c r="S264" s="10" t="s">
        <v>31</v>
      </c>
      <c r="T264" s="26">
        <f t="shared" si="11"/>
        <v>44953</v>
      </c>
      <c r="U264" s="10"/>
      <c r="V264" s="74" t="str" cm="1">
        <f t="array" ref="V264:AB264">_xlfn._xlws.FILTER(_xlfn._xlws.FILTER('Capacity Scheduling '!$A$41:$FO$56,'Capacity Scheduling '!$A$41:$A$56='PM PDM'!Q264),'Capacity Scheduling '!$A$40:$FO$40='PM PDM'!A264)</f>
        <v>C</v>
      </c>
      <c r="W264" s="10" t="str">
        <v>A</v>
      </c>
      <c r="X264" t="str">
        <v>C</v>
      </c>
      <c r="Y264" t="str">
        <v>A</v>
      </c>
      <c r="Z264" t="str">
        <v>OFF</v>
      </c>
      <c r="AA264" t="str">
        <v>B</v>
      </c>
      <c r="AB264" t="str">
        <v>B+C</v>
      </c>
    </row>
    <row r="265" spans="1:28" ht="15" hidden="1" customHeight="1" x14ac:dyDescent="0.35">
      <c r="A265">
        <f t="shared" si="10"/>
        <v>5</v>
      </c>
      <c r="B265" s="147" t="s">
        <v>5144</v>
      </c>
      <c r="C265">
        <v>7993462</v>
      </c>
      <c r="D265" s="34" t="s">
        <v>3872</v>
      </c>
      <c r="E265" s="146">
        <v>44949</v>
      </c>
      <c r="F265" s="146">
        <v>44958</v>
      </c>
      <c r="G265" s="146">
        <v>44958</v>
      </c>
      <c r="H265" s="34" t="s">
        <v>10</v>
      </c>
      <c r="I265" s="34" t="s">
        <v>5145</v>
      </c>
      <c r="J265" s="34" t="s">
        <v>1193</v>
      </c>
      <c r="K265" s="34" t="s">
        <v>1395</v>
      </c>
      <c r="L265" s="34" t="s">
        <v>223</v>
      </c>
      <c r="M265" s="34" t="s">
        <v>3977</v>
      </c>
      <c r="N265" s="25" t="s">
        <v>215</v>
      </c>
      <c r="O265" s="273">
        <v>2</v>
      </c>
      <c r="P265" s="273">
        <v>2</v>
      </c>
      <c r="Q265">
        <v>2782</v>
      </c>
      <c r="R265" t="s">
        <v>16</v>
      </c>
      <c r="S265" t="s">
        <v>31</v>
      </c>
      <c r="T265" s="26">
        <f t="shared" si="11"/>
        <v>44953</v>
      </c>
      <c r="U265" s="10"/>
      <c r="V265" s="74" cm="1">
        <f t="array" ref="V265:AB265">_xlfn._xlws.FILTER(_xlfn._xlws.FILTER('Capacity Scheduling '!$A$41:$FO$56,'Capacity Scheduling '!$A$41:$A$56='PM PDM'!Q265),'Capacity Scheduling '!$A$40:$FO$40='PM PDM'!A265)</f>
        <v>0</v>
      </c>
      <c r="W265" s="10">
        <v>0</v>
      </c>
      <c r="X265">
        <v>0</v>
      </c>
      <c r="Y265">
        <v>0</v>
      </c>
      <c r="Z265">
        <v>0</v>
      </c>
      <c r="AA265">
        <v>0</v>
      </c>
      <c r="AB265">
        <v>0</v>
      </c>
    </row>
    <row r="266" spans="1:28" ht="15" hidden="1" customHeight="1" x14ac:dyDescent="0.35">
      <c r="A266">
        <f t="shared" si="10"/>
        <v>5</v>
      </c>
      <c r="B266" s="147" t="s">
        <v>5146</v>
      </c>
      <c r="C266">
        <v>7993463</v>
      </c>
      <c r="D266" s="34" t="s">
        <v>3872</v>
      </c>
      <c r="E266" s="146">
        <v>44949</v>
      </c>
      <c r="F266" s="146">
        <v>44958</v>
      </c>
      <c r="G266" s="146">
        <v>44958</v>
      </c>
      <c r="H266" s="34" t="s">
        <v>10</v>
      </c>
      <c r="I266" s="34" t="s">
        <v>5147</v>
      </c>
      <c r="J266" s="34" t="s">
        <v>1193</v>
      </c>
      <c r="K266" s="34" t="s">
        <v>1395</v>
      </c>
      <c r="L266" s="34" t="s">
        <v>223</v>
      </c>
      <c r="M266" s="34" t="s">
        <v>3977</v>
      </c>
      <c r="N266" s="25" t="s">
        <v>215</v>
      </c>
      <c r="O266" s="273">
        <v>2</v>
      </c>
      <c r="P266" s="273">
        <v>2</v>
      </c>
      <c r="Q266">
        <v>2782</v>
      </c>
      <c r="R266" t="s">
        <v>16</v>
      </c>
      <c r="S266" t="s">
        <v>31</v>
      </c>
      <c r="T266" s="26">
        <f t="shared" si="11"/>
        <v>44953</v>
      </c>
      <c r="U266" s="10"/>
      <c r="V266" s="74" cm="1">
        <f t="array" ref="V266:AB266">_xlfn._xlws.FILTER(_xlfn._xlws.FILTER('Capacity Scheduling '!$A$41:$FO$56,'Capacity Scheduling '!$A$41:$A$56='PM PDM'!Q266),'Capacity Scheduling '!$A$40:$FO$40='PM PDM'!A266)</f>
        <v>0</v>
      </c>
      <c r="W266" s="10">
        <v>0</v>
      </c>
      <c r="X266">
        <v>0</v>
      </c>
      <c r="Y266">
        <v>0</v>
      </c>
      <c r="Z266">
        <v>0</v>
      </c>
      <c r="AA266">
        <v>0</v>
      </c>
      <c r="AB266">
        <v>0</v>
      </c>
    </row>
    <row r="267" spans="1:28" ht="15" hidden="1" customHeight="1" x14ac:dyDescent="0.35">
      <c r="A267">
        <f t="shared" si="10"/>
        <v>5</v>
      </c>
      <c r="B267" s="147" t="s">
        <v>5148</v>
      </c>
      <c r="C267">
        <v>7981723</v>
      </c>
      <c r="D267" s="34" t="s">
        <v>3823</v>
      </c>
      <c r="E267" s="146">
        <v>44927</v>
      </c>
      <c r="F267" s="146">
        <v>44954</v>
      </c>
      <c r="G267" s="146">
        <v>44954</v>
      </c>
      <c r="H267" s="34" t="s">
        <v>61</v>
      </c>
      <c r="I267" s="34" t="s">
        <v>5149</v>
      </c>
      <c r="J267" s="34" t="s">
        <v>3943</v>
      </c>
      <c r="K267" s="34" t="s">
        <v>5150</v>
      </c>
      <c r="L267" s="34" t="s">
        <v>223</v>
      </c>
      <c r="M267" s="34" t="s">
        <v>3977</v>
      </c>
      <c r="N267" s="25" t="s">
        <v>220</v>
      </c>
      <c r="O267" s="273">
        <v>0.1</v>
      </c>
      <c r="P267" s="273">
        <v>0.2</v>
      </c>
      <c r="Q267">
        <v>2792</v>
      </c>
      <c r="R267" t="s">
        <v>78</v>
      </c>
      <c r="S267" t="s">
        <v>31</v>
      </c>
      <c r="T267" s="26">
        <f t="shared" si="11"/>
        <v>44953</v>
      </c>
      <c r="U267" s="10"/>
      <c r="V267" s="74" t="str" cm="1">
        <f t="array" ref="V267:AB267">_xlfn._xlws.FILTER(_xlfn._xlws.FILTER('Capacity Scheduling '!$A$41:$FO$56,'Capacity Scheduling '!$A$41:$A$56='PM PDM'!Q267),'Capacity Scheduling '!$A$40:$FO$40='PM PDM'!A267)</f>
        <v>C</v>
      </c>
      <c r="W267" s="10" t="str">
        <v>A</v>
      </c>
      <c r="X267" t="str">
        <v>C</v>
      </c>
      <c r="Y267" t="str">
        <v>A</v>
      </c>
      <c r="Z267" t="str">
        <v>OFF</v>
      </c>
      <c r="AA267" t="str">
        <v>B</v>
      </c>
      <c r="AB267" t="str">
        <v>B+C</v>
      </c>
    </row>
    <row r="268" spans="1:28" ht="15" hidden="1" customHeight="1" x14ac:dyDescent="0.35">
      <c r="A268" s="10">
        <f t="shared" si="10"/>
        <v>5</v>
      </c>
      <c r="B268" s="27" t="s">
        <v>5151</v>
      </c>
      <c r="C268" s="10">
        <v>7968391</v>
      </c>
      <c r="D268" s="25" t="s">
        <v>3823</v>
      </c>
      <c r="E268" s="43">
        <v>44900</v>
      </c>
      <c r="F268" s="43">
        <v>44955</v>
      </c>
      <c r="G268" s="43">
        <v>44955</v>
      </c>
      <c r="H268" s="25" t="s">
        <v>10</v>
      </c>
      <c r="I268" s="25" t="s">
        <v>5152</v>
      </c>
      <c r="J268" s="25" t="s">
        <v>5153</v>
      </c>
      <c r="K268" s="25" t="s">
        <v>5154</v>
      </c>
      <c r="L268" s="25" t="s">
        <v>223</v>
      </c>
      <c r="M268" s="25" t="s">
        <v>4617</v>
      </c>
      <c r="N268" s="25" t="s">
        <v>220</v>
      </c>
      <c r="O268" s="178">
        <v>4</v>
      </c>
      <c r="P268" s="178">
        <v>8</v>
      </c>
      <c r="Q268" s="10">
        <v>2787</v>
      </c>
      <c r="R268" s="10" t="s">
        <v>46</v>
      </c>
      <c r="S268" s="10" t="s">
        <v>43</v>
      </c>
      <c r="T268" s="26">
        <f t="shared" si="11"/>
        <v>44953</v>
      </c>
      <c r="U268" s="10"/>
      <c r="V268" s="74" cm="1">
        <f t="array" ref="V268:AB268">_xlfn._xlws.FILTER(_xlfn._xlws.FILTER('Capacity Scheduling '!$A$41:$FO$56,'Capacity Scheduling '!$A$41:$A$56='PM PDM'!Q268),'Capacity Scheduling '!$A$40:$FO$40='PM PDM'!A268)</f>
        <v>0</v>
      </c>
      <c r="W268" s="10">
        <v>0</v>
      </c>
      <c r="X268">
        <v>0</v>
      </c>
      <c r="Y268">
        <v>0</v>
      </c>
      <c r="Z268" t="str">
        <v>A</v>
      </c>
      <c r="AA268" t="str">
        <v>A</v>
      </c>
      <c r="AB268" t="str">
        <v>W/OFF</v>
      </c>
    </row>
    <row r="269" spans="1:28" ht="15" hidden="1" customHeight="1" x14ac:dyDescent="0.35">
      <c r="A269">
        <f t="shared" si="10"/>
        <v>5</v>
      </c>
      <c r="B269" s="147" t="s">
        <v>5155</v>
      </c>
      <c r="C269">
        <v>7967951</v>
      </c>
      <c r="D269" s="34" t="s">
        <v>3823</v>
      </c>
      <c r="E269" s="146">
        <v>44899</v>
      </c>
      <c r="F269" s="146">
        <v>44954</v>
      </c>
      <c r="G269" s="146">
        <v>44954</v>
      </c>
      <c r="H269" s="34" t="s">
        <v>10</v>
      </c>
      <c r="I269" s="34" t="s">
        <v>5156</v>
      </c>
      <c r="J269" s="34" t="s">
        <v>5157</v>
      </c>
      <c r="K269" s="34" t="s">
        <v>5158</v>
      </c>
      <c r="L269" s="34" t="s">
        <v>223</v>
      </c>
      <c r="M269" s="34" t="s">
        <v>4617</v>
      </c>
      <c r="N269" s="25" t="s">
        <v>220</v>
      </c>
      <c r="O269" s="273">
        <v>4</v>
      </c>
      <c r="P269" s="273">
        <v>8</v>
      </c>
      <c r="Q269">
        <v>2787</v>
      </c>
      <c r="R269" t="s">
        <v>46</v>
      </c>
      <c r="S269" t="s">
        <v>43</v>
      </c>
      <c r="T269" s="26">
        <f t="shared" si="11"/>
        <v>44953</v>
      </c>
      <c r="U269" s="10"/>
      <c r="V269" s="74" cm="1">
        <f t="array" ref="V269:AB269">_xlfn._xlws.FILTER(_xlfn._xlws.FILTER('Capacity Scheduling '!$A$41:$FO$56,'Capacity Scheduling '!$A$41:$A$56='PM PDM'!Q269),'Capacity Scheduling '!$A$40:$FO$40='PM PDM'!A269)</f>
        <v>0</v>
      </c>
      <c r="W269" s="10">
        <v>0</v>
      </c>
      <c r="X269">
        <v>0</v>
      </c>
      <c r="Y269">
        <v>0</v>
      </c>
      <c r="Z269" t="str">
        <v>A</v>
      </c>
      <c r="AA269" t="str">
        <v>A</v>
      </c>
      <c r="AB269" t="str">
        <v>W/OFF</v>
      </c>
    </row>
    <row r="270" spans="1:28" ht="15" hidden="1" customHeight="1" x14ac:dyDescent="0.35">
      <c r="A270" s="10">
        <f t="shared" si="10"/>
        <v>5</v>
      </c>
      <c r="B270" s="27" t="s">
        <v>5159</v>
      </c>
      <c r="C270" s="10">
        <v>7968392</v>
      </c>
      <c r="D270" s="25" t="s">
        <v>3823</v>
      </c>
      <c r="E270" s="43">
        <v>44900</v>
      </c>
      <c r="F270" s="43">
        <v>44955</v>
      </c>
      <c r="G270" s="43">
        <v>44955</v>
      </c>
      <c r="H270" s="25" t="s">
        <v>10</v>
      </c>
      <c r="I270" s="25" t="s">
        <v>5160</v>
      </c>
      <c r="J270" s="25" t="s">
        <v>5161</v>
      </c>
      <c r="K270" s="25" t="s">
        <v>5162</v>
      </c>
      <c r="L270" s="25" t="s">
        <v>223</v>
      </c>
      <c r="M270" s="25" t="s">
        <v>4617</v>
      </c>
      <c r="N270" s="25" t="s">
        <v>374</v>
      </c>
      <c r="O270" s="178">
        <v>4</v>
      </c>
      <c r="P270" s="178">
        <v>8</v>
      </c>
      <c r="Q270" s="10">
        <v>2783</v>
      </c>
      <c r="R270" s="10" t="s">
        <v>22</v>
      </c>
      <c r="S270" s="10" t="s">
        <v>43</v>
      </c>
      <c r="T270" s="26">
        <f t="shared" si="11"/>
        <v>44953</v>
      </c>
      <c r="U270" s="10"/>
      <c r="V270" s="74" cm="1">
        <f t="array" ref="V270:AB270">_xlfn._xlws.FILTER(_xlfn._xlws.FILTER('Capacity Scheduling '!$A$41:$FO$56,'Capacity Scheduling '!$A$41:$A$56='PM PDM'!Q270),'Capacity Scheduling '!$A$40:$FO$40='PM PDM'!A270)</f>
        <v>0</v>
      </c>
      <c r="W270" s="10">
        <v>0</v>
      </c>
      <c r="X270">
        <v>0</v>
      </c>
      <c r="Y270">
        <v>0</v>
      </c>
      <c r="Z270" t="str">
        <v>G</v>
      </c>
      <c r="AA270" t="str">
        <v>G</v>
      </c>
      <c r="AB270" t="str">
        <v>G</v>
      </c>
    </row>
    <row r="271" spans="1:28" ht="15" hidden="1" customHeight="1" x14ac:dyDescent="0.35">
      <c r="A271">
        <f t="shared" si="10"/>
        <v>5</v>
      </c>
      <c r="B271" s="147" t="s">
        <v>5163</v>
      </c>
      <c r="C271">
        <v>7967952</v>
      </c>
      <c r="D271" s="34" t="s">
        <v>3823</v>
      </c>
      <c r="E271" s="146">
        <v>44899</v>
      </c>
      <c r="F271" s="146">
        <v>44954</v>
      </c>
      <c r="G271" s="146">
        <v>44954</v>
      </c>
      <c r="H271" s="34" t="s">
        <v>10</v>
      </c>
      <c r="I271" s="34" t="s">
        <v>5164</v>
      </c>
      <c r="J271" s="34" t="s">
        <v>5165</v>
      </c>
      <c r="K271" s="34" t="s">
        <v>5166</v>
      </c>
      <c r="L271" s="34" t="s">
        <v>223</v>
      </c>
      <c r="M271" s="34" t="s">
        <v>4617</v>
      </c>
      <c r="N271" s="25" t="s">
        <v>215</v>
      </c>
      <c r="O271" s="273">
        <v>4</v>
      </c>
      <c r="P271" s="273">
        <v>8</v>
      </c>
      <c r="Q271">
        <v>2783</v>
      </c>
      <c r="R271" t="s">
        <v>22</v>
      </c>
      <c r="S271" t="s">
        <v>43</v>
      </c>
      <c r="T271" s="26">
        <f t="shared" si="11"/>
        <v>44953</v>
      </c>
      <c r="U271" s="10"/>
      <c r="V271" s="74" cm="1">
        <f t="array" ref="V271:AB271">_xlfn._xlws.FILTER(_xlfn._xlws.FILTER('Capacity Scheduling '!$A$41:$FO$56,'Capacity Scheduling '!$A$41:$A$56='PM PDM'!Q271),'Capacity Scheduling '!$A$40:$FO$40='PM PDM'!A271)</f>
        <v>0</v>
      </c>
      <c r="W271" s="10">
        <v>0</v>
      </c>
      <c r="X271">
        <v>0</v>
      </c>
      <c r="Y271">
        <v>0</v>
      </c>
      <c r="Z271" t="str">
        <v>G</v>
      </c>
      <c r="AA271" t="str">
        <v>G</v>
      </c>
      <c r="AB271" t="str">
        <v>G</v>
      </c>
    </row>
    <row r="272" spans="1:28" ht="15" hidden="1" customHeight="1" x14ac:dyDescent="0.35">
      <c r="A272">
        <f t="shared" si="10"/>
        <v>5</v>
      </c>
      <c r="B272" s="147" t="s">
        <v>5167</v>
      </c>
      <c r="C272">
        <v>7967953</v>
      </c>
      <c r="D272" s="34" t="s">
        <v>3823</v>
      </c>
      <c r="E272" s="146">
        <v>44899</v>
      </c>
      <c r="F272" s="146">
        <v>44954</v>
      </c>
      <c r="G272" s="146">
        <v>44954</v>
      </c>
      <c r="H272" s="34" t="s">
        <v>10</v>
      </c>
      <c r="I272" s="34" t="s">
        <v>5168</v>
      </c>
      <c r="J272" s="34" t="s">
        <v>5169</v>
      </c>
      <c r="K272" s="34" t="s">
        <v>5170</v>
      </c>
      <c r="L272" s="34" t="s">
        <v>223</v>
      </c>
      <c r="M272" s="34" t="s">
        <v>4617</v>
      </c>
      <c r="N272" s="25" t="s">
        <v>215</v>
      </c>
      <c r="O272" s="273">
        <v>4</v>
      </c>
      <c r="P272" s="273">
        <v>8</v>
      </c>
      <c r="Q272">
        <v>2783</v>
      </c>
      <c r="R272" t="s">
        <v>22</v>
      </c>
      <c r="S272" t="s">
        <v>43</v>
      </c>
      <c r="T272" s="26">
        <f t="shared" si="11"/>
        <v>44953</v>
      </c>
      <c r="U272" s="10"/>
      <c r="V272" s="74" cm="1">
        <f t="array" ref="V272:AB272">_xlfn._xlws.FILTER(_xlfn._xlws.FILTER('Capacity Scheduling '!$A$41:$FO$56,'Capacity Scheduling '!$A$41:$A$56='PM PDM'!Q272),'Capacity Scheduling '!$A$40:$FO$40='PM PDM'!A272)</f>
        <v>0</v>
      </c>
      <c r="W272" s="10">
        <v>0</v>
      </c>
      <c r="X272">
        <v>0</v>
      </c>
      <c r="Y272">
        <v>0</v>
      </c>
      <c r="Z272" t="str">
        <v>G</v>
      </c>
      <c r="AA272" t="str">
        <v>G</v>
      </c>
      <c r="AB272" t="str">
        <v>G</v>
      </c>
    </row>
    <row r="273" spans="1:28" ht="15" hidden="1" customHeight="1" x14ac:dyDescent="0.35">
      <c r="A273">
        <f t="shared" si="10"/>
        <v>5</v>
      </c>
      <c r="B273" s="147" t="s">
        <v>5171</v>
      </c>
      <c r="C273">
        <v>7970596</v>
      </c>
      <c r="D273" s="34" t="s">
        <v>3823</v>
      </c>
      <c r="E273" s="146">
        <v>44904</v>
      </c>
      <c r="F273" s="146">
        <v>44959</v>
      </c>
      <c r="G273" s="146">
        <v>44959</v>
      </c>
      <c r="H273" s="34" t="s">
        <v>61</v>
      </c>
      <c r="I273" s="34" t="s">
        <v>288</v>
      </c>
      <c r="J273" s="34" t="s">
        <v>5056</v>
      </c>
      <c r="K273" s="34" t="s">
        <v>5172</v>
      </c>
      <c r="L273" s="34" t="s">
        <v>223</v>
      </c>
      <c r="M273" s="34" t="s">
        <v>4617</v>
      </c>
      <c r="N273" s="25" t="s">
        <v>220</v>
      </c>
      <c r="O273" s="273">
        <v>6</v>
      </c>
      <c r="P273" s="273">
        <v>6</v>
      </c>
      <c r="Q273">
        <v>2790</v>
      </c>
      <c r="R273" t="s">
        <v>60</v>
      </c>
      <c r="S273" t="s">
        <v>101</v>
      </c>
      <c r="T273" s="26">
        <f t="shared" si="11"/>
        <v>44953</v>
      </c>
      <c r="U273" s="10"/>
      <c r="V273" s="74" t="str" cm="1">
        <f t="array" ref="V273:AB273">_xlfn._xlws.FILTER(_xlfn._xlws.FILTER('Capacity Scheduling '!$A$41:$FO$56,'Capacity Scheduling '!$A$41:$A$56='PM PDM'!Q273),'Capacity Scheduling '!$A$40:$FO$40='PM PDM'!A273)</f>
        <v>L</v>
      </c>
      <c r="W273" s="10" t="str">
        <v>L</v>
      </c>
      <c r="X273" t="str">
        <v>L</v>
      </c>
      <c r="Y273" t="str">
        <v>L</v>
      </c>
      <c r="Z273" t="str">
        <v>A</v>
      </c>
      <c r="AA273" t="str">
        <v>A</v>
      </c>
      <c r="AB273" t="str">
        <v>L</v>
      </c>
    </row>
    <row r="274" spans="1:28" ht="15" hidden="1" customHeight="1" x14ac:dyDescent="0.35">
      <c r="A274">
        <f t="shared" ref="A274" si="12">WEEKNUM(F274,16)</f>
        <v>5</v>
      </c>
      <c r="B274" s="147" t="s">
        <v>5173</v>
      </c>
      <c r="C274">
        <v>7967950</v>
      </c>
      <c r="D274" s="34" t="s">
        <v>3823</v>
      </c>
      <c r="E274" s="146">
        <v>44899</v>
      </c>
      <c r="F274" s="146">
        <v>44954</v>
      </c>
      <c r="G274" s="146">
        <v>44954</v>
      </c>
      <c r="H274" s="34" t="s">
        <v>61</v>
      </c>
      <c r="I274" s="34" t="s">
        <v>5174</v>
      </c>
      <c r="J274" s="34" t="s">
        <v>5000</v>
      </c>
      <c r="K274" s="34" t="s">
        <v>5175</v>
      </c>
      <c r="L274" s="34" t="s">
        <v>223</v>
      </c>
      <c r="M274" s="34" t="s">
        <v>4617</v>
      </c>
      <c r="N274" s="25" t="s">
        <v>220</v>
      </c>
      <c r="O274" s="273">
        <v>5</v>
      </c>
      <c r="P274" s="273">
        <v>10</v>
      </c>
      <c r="Q274">
        <v>2792</v>
      </c>
      <c r="R274" t="s">
        <v>78</v>
      </c>
      <c r="S274" t="s">
        <v>31</v>
      </c>
      <c r="T274" s="26">
        <f t="shared" si="11"/>
        <v>44953</v>
      </c>
      <c r="U274" s="10"/>
      <c r="V274" s="74" t="str" cm="1">
        <f t="array" ref="V274:AB274">_xlfn._xlws.FILTER(_xlfn._xlws.FILTER('Capacity Scheduling '!$A$41:$FO$56,'Capacity Scheduling '!$A$41:$A$56='PM PDM'!Q274),'Capacity Scheduling '!$A$40:$FO$40='PM PDM'!A274)</f>
        <v>C</v>
      </c>
      <c r="W274" s="10" t="str">
        <v>A</v>
      </c>
      <c r="X274" t="str">
        <v>C</v>
      </c>
      <c r="Y274" t="str">
        <v>A</v>
      </c>
      <c r="Z274" t="str">
        <v>OFF</v>
      </c>
      <c r="AA274" t="str">
        <v>B</v>
      </c>
      <c r="AB274" t="str">
        <v>B+C</v>
      </c>
    </row>
    <row r="275" spans="1:28" ht="15" hidden="1" customHeight="1" x14ac:dyDescent="0.35">
      <c r="A275" s="10">
        <v>6</v>
      </c>
      <c r="B275" s="10" t="s">
        <v>5176</v>
      </c>
      <c r="C275" s="10">
        <v>7993446</v>
      </c>
      <c r="D275" s="10" t="s">
        <v>3823</v>
      </c>
      <c r="E275" s="74">
        <v>44949</v>
      </c>
      <c r="F275" s="74">
        <v>44964</v>
      </c>
      <c r="G275" s="74">
        <v>44964</v>
      </c>
      <c r="H275" s="10" t="s">
        <v>10</v>
      </c>
      <c r="I275" s="10" t="s">
        <v>288</v>
      </c>
      <c r="J275" s="10" t="s">
        <v>434</v>
      </c>
      <c r="K275" s="10" t="s">
        <v>3917</v>
      </c>
      <c r="L275" s="10" t="s">
        <v>223</v>
      </c>
      <c r="M275" s="10" t="s">
        <v>3977</v>
      </c>
      <c r="N275" s="10" t="s">
        <v>220</v>
      </c>
      <c r="O275" s="10">
        <v>0</v>
      </c>
      <c r="P275" s="10">
        <v>3</v>
      </c>
      <c r="Q275" s="10">
        <v>2785</v>
      </c>
      <c r="R275" s="10" t="s">
        <v>34</v>
      </c>
      <c r="S275" s="10" t="s">
        <v>73</v>
      </c>
      <c r="T275" s="26">
        <f t="shared" si="11"/>
        <v>44960</v>
      </c>
      <c r="U275" s="10"/>
      <c r="V275" s="74" t="str" cm="1">
        <f t="array" ref="V275:AB275">_xlfn._xlws.FILTER(_xlfn._xlws.FILTER('Capacity Scheduling '!$A$41:$FO$56,'Capacity Scheduling '!$A$41:$A$56='PM PDM'!Q275),'Capacity Scheduling '!$A$40:$FO$40='PM PDM'!A275)</f>
        <v>W/OFF</v>
      </c>
      <c r="W275" s="10" t="str">
        <v>B</v>
      </c>
      <c r="X275" t="str">
        <v>B</v>
      </c>
      <c r="Y275" t="str">
        <v>L</v>
      </c>
      <c r="Z275" t="str">
        <v>B</v>
      </c>
      <c r="AA275" t="str">
        <v>B</v>
      </c>
      <c r="AB275" t="str">
        <v>B</v>
      </c>
    </row>
    <row r="276" spans="1:28" ht="15" hidden="1" customHeight="1" x14ac:dyDescent="0.35">
      <c r="A276" s="10">
        <v>6</v>
      </c>
      <c r="B276" s="10" t="s">
        <v>5177</v>
      </c>
      <c r="C276" s="10">
        <v>7994589</v>
      </c>
      <c r="D276" s="10" t="s">
        <v>3823</v>
      </c>
      <c r="E276" s="74">
        <v>44951</v>
      </c>
      <c r="F276" s="74">
        <v>44966</v>
      </c>
      <c r="G276" s="74">
        <v>44966</v>
      </c>
      <c r="H276" s="10" t="s">
        <v>61</v>
      </c>
      <c r="I276" s="10" t="s">
        <v>288</v>
      </c>
      <c r="J276" s="10" t="s">
        <v>42</v>
      </c>
      <c r="K276" s="10" t="s">
        <v>4621</v>
      </c>
      <c r="L276" s="10" t="s">
        <v>223</v>
      </c>
      <c r="M276" s="10" t="s">
        <v>3977</v>
      </c>
      <c r="N276" s="10" t="s">
        <v>220</v>
      </c>
      <c r="O276" s="10">
        <v>4</v>
      </c>
      <c r="P276" s="10">
        <v>4</v>
      </c>
      <c r="Q276" s="10">
        <v>3195</v>
      </c>
      <c r="R276" s="10" t="s">
        <v>85</v>
      </c>
      <c r="S276" s="10" t="s">
        <v>43</v>
      </c>
      <c r="T276" s="26">
        <f t="shared" si="11"/>
        <v>44960</v>
      </c>
      <c r="U276" s="10"/>
      <c r="V276" s="74" t="str" cm="1">
        <f t="array" ref="V276:AB276">_xlfn._xlws.FILTER(_xlfn._xlws.FILTER('Capacity Scheduling '!$A$41:$FO$56,'Capacity Scheduling '!$A$41:$A$56='PM PDM'!Q276),'Capacity Scheduling '!$A$40:$FO$40='PM PDM'!A276)</f>
        <v>L</v>
      </c>
      <c r="W276" s="10" t="str">
        <v>L</v>
      </c>
      <c r="X276" t="str">
        <v>L</v>
      </c>
      <c r="Y276" t="str">
        <v>OFF</v>
      </c>
      <c r="Z276" t="str">
        <v>B</v>
      </c>
      <c r="AA276" t="str">
        <v>C</v>
      </c>
      <c r="AB276" t="str">
        <v>A</v>
      </c>
    </row>
    <row r="277" spans="1:28" ht="15" hidden="1" customHeight="1" x14ac:dyDescent="0.35">
      <c r="A277" s="10">
        <v>6</v>
      </c>
      <c r="B277" s="10" t="s">
        <v>5178</v>
      </c>
      <c r="C277" s="10">
        <v>7994597</v>
      </c>
      <c r="D277" s="10" t="s">
        <v>3872</v>
      </c>
      <c r="E277" s="74">
        <v>44951</v>
      </c>
      <c r="F277" s="74">
        <v>44966</v>
      </c>
      <c r="G277" s="74">
        <v>44966</v>
      </c>
      <c r="H277" s="10" t="s">
        <v>10</v>
      </c>
      <c r="I277" s="10" t="s">
        <v>288</v>
      </c>
      <c r="J277" s="10" t="s">
        <v>42</v>
      </c>
      <c r="K277" s="10" t="s">
        <v>334</v>
      </c>
      <c r="L277" s="10" t="s">
        <v>223</v>
      </c>
      <c r="M277" s="10" t="s">
        <v>3977</v>
      </c>
      <c r="N277" s="10" t="s">
        <v>215</v>
      </c>
      <c r="O277" s="10">
        <v>5</v>
      </c>
      <c r="P277" s="10">
        <v>5</v>
      </c>
      <c r="Q277" s="10">
        <v>2787</v>
      </c>
      <c r="R277" s="10" t="s">
        <v>46</v>
      </c>
      <c r="S277" s="10" t="s">
        <v>43</v>
      </c>
      <c r="T277" s="26">
        <f t="shared" si="11"/>
        <v>44960</v>
      </c>
      <c r="U277" s="10"/>
      <c r="V277" s="74" t="str" cm="1">
        <f t="array" ref="V277:AB277">_xlfn._xlws.FILTER(_xlfn._xlws.FILTER('Capacity Scheduling '!$A$41:$FO$56,'Capacity Scheduling '!$A$41:$A$56='PM PDM'!Q277),'Capacity Scheduling '!$A$40:$FO$40='PM PDM'!A277)</f>
        <v>C</v>
      </c>
      <c r="W277" s="10" t="str">
        <v>C</v>
      </c>
      <c r="X277" t="str">
        <v>C</v>
      </c>
      <c r="Y277" t="str">
        <v>C</v>
      </c>
      <c r="Z277" t="str">
        <v>C</v>
      </c>
      <c r="AA277" t="str">
        <v>C</v>
      </c>
      <c r="AB277" t="str">
        <v>W/OFF</v>
      </c>
    </row>
    <row r="278" spans="1:28" ht="15" hidden="1" customHeight="1" x14ac:dyDescent="0.35">
      <c r="A278" s="10">
        <v>6</v>
      </c>
      <c r="B278" s="10" t="s">
        <v>5179</v>
      </c>
      <c r="C278" s="10">
        <v>7995432</v>
      </c>
      <c r="D278" s="10" t="s">
        <v>3872</v>
      </c>
      <c r="E278" s="74">
        <v>44952</v>
      </c>
      <c r="F278" s="74">
        <v>44967</v>
      </c>
      <c r="G278" s="74">
        <v>44967</v>
      </c>
      <c r="H278" s="10" t="s">
        <v>61</v>
      </c>
      <c r="I278" s="10" t="s">
        <v>288</v>
      </c>
      <c r="J278" s="10" t="s">
        <v>42</v>
      </c>
      <c r="K278" s="10" t="s">
        <v>4623</v>
      </c>
      <c r="L278" s="10" t="s">
        <v>223</v>
      </c>
      <c r="M278" s="10" t="s">
        <v>3977</v>
      </c>
      <c r="N278" s="10" t="s">
        <v>220</v>
      </c>
      <c r="O278" s="10">
        <v>6</v>
      </c>
      <c r="P278" s="10">
        <v>6</v>
      </c>
      <c r="Q278" s="10">
        <v>3195</v>
      </c>
      <c r="R278" s="10" t="s">
        <v>85</v>
      </c>
      <c r="S278" s="10" t="s">
        <v>43</v>
      </c>
      <c r="T278" s="26">
        <f t="shared" ref="T278:T341" si="13">$AF$21+((A278-1)*7+U278)-$AH$21</f>
        <v>44960</v>
      </c>
      <c r="U278" s="10"/>
      <c r="V278" s="74" t="str" cm="1">
        <f t="array" ref="V278:AB278">_xlfn._xlws.FILTER(_xlfn._xlws.FILTER('Capacity Scheduling '!$A$41:$FO$56,'Capacity Scheduling '!$A$41:$A$56='PM PDM'!Q278),'Capacity Scheduling '!$A$40:$FO$40='PM PDM'!A278)</f>
        <v>L</v>
      </c>
      <c r="W278" s="10" t="str">
        <v>L</v>
      </c>
      <c r="X278" t="str">
        <v>L</v>
      </c>
      <c r="Y278" t="str">
        <v>OFF</v>
      </c>
      <c r="Z278" t="str">
        <v>B</v>
      </c>
      <c r="AA278" t="str">
        <v>C</v>
      </c>
      <c r="AB278" t="str">
        <v>A</v>
      </c>
    </row>
    <row r="279" spans="1:28" ht="15" hidden="1" customHeight="1" x14ac:dyDescent="0.35">
      <c r="A279" s="10">
        <v>6</v>
      </c>
      <c r="B279" s="10" t="s">
        <v>5180</v>
      </c>
      <c r="C279" s="10">
        <v>7995433</v>
      </c>
      <c r="D279" s="10" t="s">
        <v>3872</v>
      </c>
      <c r="E279" s="74">
        <v>44952</v>
      </c>
      <c r="F279" s="74">
        <v>44967</v>
      </c>
      <c r="G279" s="74">
        <v>44967</v>
      </c>
      <c r="H279" s="10" t="s">
        <v>61</v>
      </c>
      <c r="I279" s="10" t="s">
        <v>288</v>
      </c>
      <c r="J279" s="10" t="s">
        <v>42</v>
      </c>
      <c r="K279" s="10" t="s">
        <v>4625</v>
      </c>
      <c r="L279" s="10" t="s">
        <v>223</v>
      </c>
      <c r="M279" s="10" t="s">
        <v>3977</v>
      </c>
      <c r="N279" s="10" t="s">
        <v>215</v>
      </c>
      <c r="O279" s="10">
        <v>6</v>
      </c>
      <c r="P279" s="10">
        <v>6</v>
      </c>
      <c r="Q279" s="10">
        <v>3195</v>
      </c>
      <c r="R279" s="10" t="s">
        <v>85</v>
      </c>
      <c r="S279" s="10" t="s">
        <v>43</v>
      </c>
      <c r="T279" s="26">
        <f t="shared" si="13"/>
        <v>44960</v>
      </c>
      <c r="U279" s="10"/>
      <c r="V279" s="74" t="str" cm="1">
        <f t="array" ref="V279:AB279">_xlfn._xlws.FILTER(_xlfn._xlws.FILTER('Capacity Scheduling '!$A$41:$FO$56,'Capacity Scheduling '!$A$41:$A$56='PM PDM'!Q279),'Capacity Scheduling '!$A$40:$FO$40='PM PDM'!A279)</f>
        <v>L</v>
      </c>
      <c r="W279" s="10" t="str">
        <v>L</v>
      </c>
      <c r="X279" t="str">
        <v>L</v>
      </c>
      <c r="Y279" t="str">
        <v>OFF</v>
      </c>
      <c r="Z279" t="str">
        <v>B</v>
      </c>
      <c r="AA279" t="str">
        <v>C</v>
      </c>
      <c r="AB279" t="str">
        <v>A</v>
      </c>
    </row>
    <row r="280" spans="1:28" ht="15" hidden="1" customHeight="1" x14ac:dyDescent="0.35">
      <c r="A280" s="10">
        <v>6</v>
      </c>
      <c r="B280" s="10" t="s">
        <v>5181</v>
      </c>
      <c r="C280" s="10">
        <v>7992129</v>
      </c>
      <c r="D280" s="10" t="s">
        <v>3823</v>
      </c>
      <c r="E280" s="74">
        <v>44946</v>
      </c>
      <c r="F280" s="74">
        <v>44961</v>
      </c>
      <c r="G280" s="74">
        <v>44961</v>
      </c>
      <c r="H280" s="10" t="s">
        <v>10</v>
      </c>
      <c r="I280" s="10" t="s">
        <v>288</v>
      </c>
      <c r="J280" s="10" t="s">
        <v>123</v>
      </c>
      <c r="K280" s="10" t="s">
        <v>3867</v>
      </c>
      <c r="L280" s="10" t="s">
        <v>223</v>
      </c>
      <c r="M280" s="10" t="s">
        <v>3977</v>
      </c>
      <c r="N280" s="10" t="s">
        <v>215</v>
      </c>
      <c r="O280" s="10">
        <v>0</v>
      </c>
      <c r="P280" s="10">
        <v>3</v>
      </c>
      <c r="Q280" s="10">
        <v>2787</v>
      </c>
      <c r="R280" s="10" t="s">
        <v>46</v>
      </c>
      <c r="S280" s="10" t="s">
        <v>43</v>
      </c>
      <c r="T280" s="26">
        <f t="shared" si="13"/>
        <v>44960</v>
      </c>
      <c r="U280" s="10"/>
      <c r="V280" s="74" t="str" cm="1">
        <f t="array" ref="V280:AB280">_xlfn._xlws.FILTER(_xlfn._xlws.FILTER('Capacity Scheduling '!$A$41:$FO$56,'Capacity Scheduling '!$A$41:$A$56='PM PDM'!Q280),'Capacity Scheduling '!$A$40:$FO$40='PM PDM'!A280)</f>
        <v>C</v>
      </c>
      <c r="W280" s="10" t="str">
        <v>C</v>
      </c>
      <c r="X280" t="str">
        <v>C</v>
      </c>
      <c r="Y280" t="str">
        <v>C</v>
      </c>
      <c r="Z280" t="str">
        <v>C</v>
      </c>
      <c r="AA280" t="str">
        <v>C</v>
      </c>
      <c r="AB280" t="str">
        <v>W/OFF</v>
      </c>
    </row>
    <row r="281" spans="1:28" ht="15" hidden="1" customHeight="1" x14ac:dyDescent="0.35">
      <c r="A281" s="10">
        <v>6</v>
      </c>
      <c r="B281" s="10" t="s">
        <v>5182</v>
      </c>
      <c r="C281" s="10">
        <v>7998441</v>
      </c>
      <c r="D281" s="10" t="s">
        <v>3872</v>
      </c>
      <c r="E281" s="74">
        <v>44958</v>
      </c>
      <c r="F281" s="74">
        <v>44961</v>
      </c>
      <c r="G281" s="74">
        <v>44961</v>
      </c>
      <c r="H281" s="10" t="s">
        <v>10</v>
      </c>
      <c r="I281" s="10" t="s">
        <v>288</v>
      </c>
      <c r="J281" s="10" t="s">
        <v>133</v>
      </c>
      <c r="K281" s="10" t="s">
        <v>3873</v>
      </c>
      <c r="L281" s="10" t="s">
        <v>223</v>
      </c>
      <c r="M281" s="10" t="s">
        <v>3977</v>
      </c>
      <c r="N281" s="10" t="s">
        <v>215</v>
      </c>
      <c r="O281" s="10">
        <v>8</v>
      </c>
      <c r="P281" s="10">
        <v>8</v>
      </c>
      <c r="Q281" s="10">
        <v>2787</v>
      </c>
      <c r="R281" s="10" t="s">
        <v>46</v>
      </c>
      <c r="S281" s="10" t="s">
        <v>43</v>
      </c>
      <c r="T281" s="26">
        <f t="shared" si="13"/>
        <v>44960</v>
      </c>
      <c r="U281" s="10"/>
      <c r="V281" s="74" t="str" cm="1">
        <f t="array" ref="V281:AB281">_xlfn._xlws.FILTER(_xlfn._xlws.FILTER('Capacity Scheduling '!$A$41:$FO$56,'Capacity Scheduling '!$A$41:$A$56='PM PDM'!Q281),'Capacity Scheduling '!$A$40:$FO$40='PM PDM'!A281)</f>
        <v>C</v>
      </c>
      <c r="W281" s="10" t="str">
        <v>C</v>
      </c>
      <c r="X281" t="str">
        <v>C</v>
      </c>
      <c r="Y281" t="str">
        <v>C</v>
      </c>
      <c r="Z281" t="str">
        <v>C</v>
      </c>
      <c r="AA281" t="str">
        <v>C</v>
      </c>
      <c r="AB281" t="str">
        <v>W/OFF</v>
      </c>
    </row>
    <row r="282" spans="1:28" ht="15" hidden="1" customHeight="1" x14ac:dyDescent="0.35">
      <c r="A282" s="10">
        <v>6</v>
      </c>
      <c r="B282" s="10" t="s">
        <v>5183</v>
      </c>
      <c r="C282" s="10">
        <v>7995450</v>
      </c>
      <c r="D282" s="10" t="s">
        <v>3823</v>
      </c>
      <c r="E282" s="74">
        <v>44952</v>
      </c>
      <c r="F282" s="74">
        <v>44967</v>
      </c>
      <c r="G282" s="74">
        <v>44967</v>
      </c>
      <c r="H282" s="10" t="s">
        <v>92</v>
      </c>
      <c r="I282" s="10" t="s">
        <v>4632</v>
      </c>
      <c r="J282" s="10" t="s">
        <v>1560</v>
      </c>
      <c r="K282" s="10" t="s">
        <v>4633</v>
      </c>
      <c r="L282" s="10" t="s">
        <v>223</v>
      </c>
      <c r="M282" s="10" t="s">
        <v>3977</v>
      </c>
      <c r="N282" s="10" t="s">
        <v>220</v>
      </c>
      <c r="O282" s="10">
        <v>4</v>
      </c>
      <c r="P282" s="10">
        <v>4</v>
      </c>
      <c r="Q282" s="10">
        <v>2801</v>
      </c>
      <c r="R282" s="10" t="s">
        <v>104</v>
      </c>
      <c r="S282" s="10" t="s">
        <v>43</v>
      </c>
      <c r="T282" s="26">
        <f t="shared" si="13"/>
        <v>44960</v>
      </c>
      <c r="U282" s="10"/>
      <c r="V282" s="74" t="str" cm="1">
        <f t="array" ref="V282:AB282">_xlfn._xlws.FILTER(_xlfn._xlws.FILTER('Capacity Scheduling '!$A$41:$FO$56,'Capacity Scheduling '!$A$41:$A$56='PM PDM'!Q282),'Capacity Scheduling '!$A$40:$FO$40='PM PDM'!A282)</f>
        <v>C</v>
      </c>
      <c r="W282" s="10" t="str">
        <v>C</v>
      </c>
      <c r="X282" t="str">
        <v>C</v>
      </c>
      <c r="Y282" t="str">
        <v>C</v>
      </c>
      <c r="Z282" t="str">
        <v>OFF</v>
      </c>
      <c r="AA282" t="str">
        <v>B</v>
      </c>
      <c r="AB282" t="str">
        <v>B</v>
      </c>
    </row>
    <row r="283" spans="1:28" ht="15" hidden="1" customHeight="1" x14ac:dyDescent="0.35">
      <c r="A283" s="10">
        <v>6</v>
      </c>
      <c r="B283" s="10" t="s">
        <v>5184</v>
      </c>
      <c r="C283" s="10">
        <v>7992231</v>
      </c>
      <c r="D283" s="10" t="s">
        <v>3823</v>
      </c>
      <c r="E283" s="74">
        <v>44947</v>
      </c>
      <c r="F283" s="74">
        <v>44962</v>
      </c>
      <c r="G283" s="74">
        <v>44962</v>
      </c>
      <c r="H283" s="10" t="s">
        <v>10</v>
      </c>
      <c r="I283" s="10" t="s">
        <v>288</v>
      </c>
      <c r="J283" s="10" t="s">
        <v>163</v>
      </c>
      <c r="K283" s="10" t="s">
        <v>3881</v>
      </c>
      <c r="L283" s="10" t="s">
        <v>223</v>
      </c>
      <c r="M283" s="10" t="s">
        <v>3977</v>
      </c>
      <c r="N283" s="10" t="s">
        <v>220</v>
      </c>
      <c r="O283" s="10">
        <v>0</v>
      </c>
      <c r="P283" s="10">
        <v>3</v>
      </c>
      <c r="Q283" s="10">
        <v>2783</v>
      </c>
      <c r="R283" s="10" t="s">
        <v>22</v>
      </c>
      <c r="S283" s="10" t="s">
        <v>43</v>
      </c>
      <c r="T283" s="26">
        <f t="shared" si="13"/>
        <v>44960</v>
      </c>
      <c r="U283" s="10"/>
      <c r="V283" s="74" t="str" cm="1">
        <f t="array" ref="V283:AB283">_xlfn._xlws.FILTER(_xlfn._xlws.FILTER('Capacity Scheduling '!$A$41:$FO$56,'Capacity Scheduling '!$A$41:$A$56='PM PDM'!Q283),'Capacity Scheduling '!$A$40:$FO$40='PM PDM'!A283)</f>
        <v>G</v>
      </c>
      <c r="W283" s="10" t="str">
        <v>G</v>
      </c>
      <c r="X283" t="str">
        <v>W/OFF</v>
      </c>
      <c r="Y283" t="str">
        <v>L</v>
      </c>
      <c r="Z283" t="str">
        <v>L</v>
      </c>
      <c r="AA283" t="str">
        <v>L</v>
      </c>
      <c r="AB283" t="str">
        <v>L</v>
      </c>
    </row>
    <row r="284" spans="1:28" s="99" customFormat="1" ht="15" hidden="1" customHeight="1" x14ac:dyDescent="0.35">
      <c r="A284" s="10">
        <v>6</v>
      </c>
      <c r="B284" s="10" t="s">
        <v>5185</v>
      </c>
      <c r="C284" s="179">
        <v>7995437</v>
      </c>
      <c r="D284" s="179" t="s">
        <v>3823</v>
      </c>
      <c r="E284" s="180">
        <v>44952</v>
      </c>
      <c r="F284" s="180">
        <v>44967</v>
      </c>
      <c r="G284" s="180">
        <v>44967</v>
      </c>
      <c r="H284" s="179" t="s">
        <v>10</v>
      </c>
      <c r="I284" s="179" t="s">
        <v>288</v>
      </c>
      <c r="J284" s="179" t="s">
        <v>163</v>
      </c>
      <c r="K284" s="179" t="s">
        <v>4635</v>
      </c>
      <c r="L284" s="179" t="s">
        <v>223</v>
      </c>
      <c r="M284" s="179" t="s">
        <v>3977</v>
      </c>
      <c r="N284" s="10" t="s">
        <v>220</v>
      </c>
      <c r="O284" s="179">
        <v>6</v>
      </c>
      <c r="P284" s="179">
        <v>6</v>
      </c>
      <c r="Q284" s="179">
        <v>2783</v>
      </c>
      <c r="R284" s="179" t="s">
        <v>22</v>
      </c>
      <c r="S284" s="179" t="s">
        <v>43</v>
      </c>
      <c r="T284" s="26">
        <f t="shared" si="13"/>
        <v>44960</v>
      </c>
      <c r="U284" s="179"/>
      <c r="V284" s="74" t="str" cm="1">
        <f t="array" ref="V284:AB284">_xlfn._xlws.FILTER(_xlfn._xlws.FILTER('Capacity Scheduling '!$A$41:$FO$56,'Capacity Scheduling '!$A$41:$A$56='PM PDM'!Q284),'Capacity Scheduling '!$A$40:$FO$40='PM PDM'!A284)</f>
        <v>G</v>
      </c>
      <c r="W284" s="10" t="str">
        <v>G</v>
      </c>
      <c r="X284" s="99" t="str">
        <v>W/OFF</v>
      </c>
      <c r="Y284" s="99" t="str">
        <v>L</v>
      </c>
      <c r="Z284" s="99" t="str">
        <v>L</v>
      </c>
      <c r="AA284" s="99" t="str">
        <v>L</v>
      </c>
      <c r="AB284" s="99" t="str">
        <v>L</v>
      </c>
    </row>
    <row r="285" spans="1:28" s="99" customFormat="1" ht="15" hidden="1" customHeight="1" x14ac:dyDescent="0.35">
      <c r="A285" s="10">
        <v>6</v>
      </c>
      <c r="B285" s="10" t="s">
        <v>5186</v>
      </c>
      <c r="C285" s="179">
        <v>7995436</v>
      </c>
      <c r="D285" s="179" t="s">
        <v>3823</v>
      </c>
      <c r="E285" s="180">
        <v>44952</v>
      </c>
      <c r="F285" s="180">
        <v>44967</v>
      </c>
      <c r="G285" s="180">
        <v>44967</v>
      </c>
      <c r="H285" s="179" t="s">
        <v>61</v>
      </c>
      <c r="I285" s="179" t="s">
        <v>288</v>
      </c>
      <c r="J285" s="179" t="s">
        <v>4637</v>
      </c>
      <c r="K285" s="179" t="s">
        <v>4638</v>
      </c>
      <c r="L285" s="179" t="s">
        <v>223</v>
      </c>
      <c r="M285" s="179" t="s">
        <v>3977</v>
      </c>
      <c r="N285" s="10" t="s">
        <v>215</v>
      </c>
      <c r="O285" s="179">
        <v>4</v>
      </c>
      <c r="P285" s="179">
        <v>4</v>
      </c>
      <c r="Q285" s="179">
        <v>3195</v>
      </c>
      <c r="R285" s="179" t="s">
        <v>85</v>
      </c>
      <c r="S285" s="179" t="s">
        <v>43</v>
      </c>
      <c r="T285" s="26">
        <f t="shared" si="13"/>
        <v>44960</v>
      </c>
      <c r="U285" s="179"/>
      <c r="V285" s="74" t="str" cm="1">
        <f t="array" ref="V285:AB285">_xlfn._xlws.FILTER(_xlfn._xlws.FILTER('Capacity Scheduling '!$A$41:$FO$56,'Capacity Scheduling '!$A$41:$A$56='PM PDM'!Q285),'Capacity Scheduling '!$A$40:$FO$40='PM PDM'!A285)</f>
        <v>L</v>
      </c>
      <c r="W285" s="10" t="str">
        <v>L</v>
      </c>
      <c r="X285" s="99" t="str">
        <v>L</v>
      </c>
      <c r="Y285" s="99" t="str">
        <v>OFF</v>
      </c>
      <c r="Z285" s="99" t="str">
        <v>B</v>
      </c>
      <c r="AA285" s="99" t="str">
        <v>C</v>
      </c>
      <c r="AB285" s="99" t="str">
        <v>A</v>
      </c>
    </row>
    <row r="286" spans="1:28" ht="15" hidden="1" customHeight="1" x14ac:dyDescent="0.35">
      <c r="A286" s="10">
        <v>6</v>
      </c>
      <c r="B286" s="10" t="s">
        <v>5187</v>
      </c>
      <c r="C286" s="10">
        <v>7995447</v>
      </c>
      <c r="D286" s="10" t="s">
        <v>3823</v>
      </c>
      <c r="E286" s="74">
        <v>44952</v>
      </c>
      <c r="F286" s="74">
        <v>44967</v>
      </c>
      <c r="G286" s="74">
        <v>44967</v>
      </c>
      <c r="H286" s="10" t="s">
        <v>10</v>
      </c>
      <c r="I286" s="10" t="s">
        <v>288</v>
      </c>
      <c r="J286" s="10" t="s">
        <v>4640</v>
      </c>
      <c r="K286" s="10" t="s">
        <v>4641</v>
      </c>
      <c r="L286" s="10" t="s">
        <v>223</v>
      </c>
      <c r="M286" s="10" t="s">
        <v>3977</v>
      </c>
      <c r="N286" s="10" t="s">
        <v>215</v>
      </c>
      <c r="O286" s="10">
        <v>0</v>
      </c>
      <c r="P286" s="10">
        <v>3</v>
      </c>
      <c r="Q286" s="10">
        <v>2784</v>
      </c>
      <c r="R286" s="10" t="s">
        <v>28</v>
      </c>
      <c r="S286" s="10" t="s">
        <v>49</v>
      </c>
      <c r="T286" s="26">
        <f t="shared" si="13"/>
        <v>44960</v>
      </c>
      <c r="U286" s="10"/>
      <c r="V286" s="74" t="str" cm="1">
        <f t="array" ref="V286:AB286">_xlfn._xlws.FILTER(_xlfn._xlws.FILTER('Capacity Scheduling '!$A$41:$FO$56,'Capacity Scheduling '!$A$41:$A$56='PM PDM'!Q286),'Capacity Scheduling '!$A$40:$FO$40='PM PDM'!A286)</f>
        <v>B</v>
      </c>
      <c r="W286" s="10" t="str">
        <v>L</v>
      </c>
      <c r="X286" t="str">
        <v>B</v>
      </c>
      <c r="Y286" t="str">
        <v>B</v>
      </c>
      <c r="Z286" t="str">
        <v>B</v>
      </c>
      <c r="AA286" t="str">
        <v>W/OFF</v>
      </c>
      <c r="AB286" t="str">
        <v>B</v>
      </c>
    </row>
    <row r="287" spans="1:28" ht="15" hidden="1" customHeight="1" x14ac:dyDescent="0.35">
      <c r="A287" s="10">
        <v>6</v>
      </c>
      <c r="B287" s="10" t="s">
        <v>5188</v>
      </c>
      <c r="C287" s="10">
        <v>7993873</v>
      </c>
      <c r="D287" s="10" t="s">
        <v>3823</v>
      </c>
      <c r="E287" s="74">
        <v>44950</v>
      </c>
      <c r="F287" s="74">
        <v>44964</v>
      </c>
      <c r="G287" s="74">
        <v>44964</v>
      </c>
      <c r="H287" s="10" t="s">
        <v>92</v>
      </c>
      <c r="I287" s="10" t="s">
        <v>4643</v>
      </c>
      <c r="J287" s="10" t="s">
        <v>2229</v>
      </c>
      <c r="K287" s="10" t="s">
        <v>4644</v>
      </c>
      <c r="L287" s="10" t="s">
        <v>223</v>
      </c>
      <c r="M287" s="10" t="s">
        <v>3977</v>
      </c>
      <c r="N287" s="10" t="s">
        <v>215</v>
      </c>
      <c r="O287" s="10">
        <v>0.5</v>
      </c>
      <c r="P287" s="10">
        <v>1</v>
      </c>
      <c r="Q287" s="10">
        <v>2799</v>
      </c>
      <c r="R287" s="10" t="s">
        <v>91</v>
      </c>
      <c r="S287" s="10" t="s">
        <v>49</v>
      </c>
      <c r="T287" s="26">
        <f t="shared" si="13"/>
        <v>44960</v>
      </c>
      <c r="U287" s="10"/>
      <c r="V287" s="74" t="str" cm="1">
        <f t="array" ref="V287:AB287">_xlfn._xlws.FILTER(_xlfn._xlws.FILTER('Capacity Scheduling '!$A$41:$FO$56,'Capacity Scheduling '!$A$41:$A$56='PM PDM'!Q287),'Capacity Scheduling '!$A$40:$FO$40='PM PDM'!A287)</f>
        <v>B</v>
      </c>
      <c r="W287" s="10" t="str">
        <v>C-OFF</v>
      </c>
      <c r="X287" t="str">
        <v>C-OFF</v>
      </c>
      <c r="Y287" t="str">
        <v>B</v>
      </c>
      <c r="Z287" t="str">
        <v>B</v>
      </c>
      <c r="AA287" t="str">
        <v>OFF</v>
      </c>
      <c r="AB287" t="str">
        <v>C</v>
      </c>
    </row>
    <row r="288" spans="1:28" ht="15" hidden="1" customHeight="1" x14ac:dyDescent="0.35">
      <c r="A288" s="10">
        <v>6</v>
      </c>
      <c r="B288" s="10" t="s">
        <v>5189</v>
      </c>
      <c r="C288" s="10">
        <v>7992224</v>
      </c>
      <c r="D288" s="10" t="s">
        <v>3823</v>
      </c>
      <c r="E288" s="74">
        <v>44947</v>
      </c>
      <c r="F288" s="74">
        <v>44962</v>
      </c>
      <c r="G288" s="74">
        <v>44962</v>
      </c>
      <c r="H288" s="10" t="s">
        <v>10</v>
      </c>
      <c r="I288" s="10" t="s">
        <v>288</v>
      </c>
      <c r="J288" s="10" t="s">
        <v>80</v>
      </c>
      <c r="K288" s="10" t="s">
        <v>3884</v>
      </c>
      <c r="L288" s="10" t="s">
        <v>223</v>
      </c>
      <c r="M288" s="10" t="s">
        <v>3977</v>
      </c>
      <c r="N288" s="10" t="s">
        <v>215</v>
      </c>
      <c r="O288" s="10">
        <v>6</v>
      </c>
      <c r="P288" s="10">
        <v>6</v>
      </c>
      <c r="Q288" s="10">
        <v>3070</v>
      </c>
      <c r="R288" s="10" t="s">
        <v>40</v>
      </c>
      <c r="S288" s="10" t="s">
        <v>81</v>
      </c>
      <c r="T288" s="26">
        <f t="shared" si="13"/>
        <v>44960</v>
      </c>
      <c r="U288" s="10"/>
      <c r="V288" s="74" t="str" cm="1">
        <f t="array" ref="V288:AB288">_xlfn._xlws.FILTER(_xlfn._xlws.FILTER('Capacity Scheduling '!$A$41:$FO$56,'Capacity Scheduling '!$A$41:$A$56='PM PDM'!Q288),'Capacity Scheduling '!$A$40:$FO$40='PM PDM'!A288)</f>
        <v>G</v>
      </c>
      <c r="W288" s="10" t="str">
        <v>W/OFF</v>
      </c>
      <c r="X288" t="str">
        <v>L</v>
      </c>
      <c r="Y288" t="str">
        <v>L</v>
      </c>
      <c r="Z288" t="str">
        <v>L</v>
      </c>
      <c r="AA288" t="str">
        <v>G</v>
      </c>
      <c r="AB288" t="str">
        <v>G</v>
      </c>
    </row>
    <row r="289" spans="1:28" ht="15" hidden="1" customHeight="1" x14ac:dyDescent="0.35">
      <c r="A289" s="10">
        <v>6</v>
      </c>
      <c r="B289" s="10" t="s">
        <v>5190</v>
      </c>
      <c r="C289" s="10">
        <v>7992786</v>
      </c>
      <c r="D289" s="10" t="s">
        <v>3823</v>
      </c>
      <c r="E289" s="74">
        <v>44948</v>
      </c>
      <c r="F289" s="74">
        <v>44963</v>
      </c>
      <c r="G289" s="74">
        <v>44963</v>
      </c>
      <c r="H289" s="10" t="s">
        <v>10</v>
      </c>
      <c r="I289" s="10" t="s">
        <v>288</v>
      </c>
      <c r="J289" s="10" t="s">
        <v>80</v>
      </c>
      <c r="K289" s="10" t="s">
        <v>3900</v>
      </c>
      <c r="L289" s="10" t="s">
        <v>223</v>
      </c>
      <c r="M289" s="10" t="s">
        <v>3977</v>
      </c>
      <c r="N289" s="10" t="s">
        <v>215</v>
      </c>
      <c r="O289" s="10">
        <v>3</v>
      </c>
      <c r="P289" s="10">
        <v>3</v>
      </c>
      <c r="Q289" s="10">
        <v>3070</v>
      </c>
      <c r="R289" s="10" t="s">
        <v>40</v>
      </c>
      <c r="S289" s="10" t="s">
        <v>81</v>
      </c>
      <c r="T289" s="26">
        <f t="shared" si="13"/>
        <v>44960</v>
      </c>
      <c r="U289" s="10"/>
      <c r="V289" s="74" t="str" cm="1">
        <f t="array" ref="V289:AB289">_xlfn._xlws.FILTER(_xlfn._xlws.FILTER('Capacity Scheduling '!$A$41:$FO$56,'Capacity Scheduling '!$A$41:$A$56='PM PDM'!Q289),'Capacity Scheduling '!$A$40:$FO$40='PM PDM'!A289)</f>
        <v>G</v>
      </c>
      <c r="W289" s="10" t="str">
        <v>W/OFF</v>
      </c>
      <c r="X289" t="str">
        <v>L</v>
      </c>
      <c r="Y289" t="str">
        <v>L</v>
      </c>
      <c r="Z289" t="str">
        <v>L</v>
      </c>
      <c r="AA289" t="str">
        <v>G</v>
      </c>
      <c r="AB289" t="str">
        <v>G</v>
      </c>
    </row>
    <row r="290" spans="1:28" ht="15" hidden="1" customHeight="1" x14ac:dyDescent="0.35">
      <c r="A290" s="10">
        <v>6</v>
      </c>
      <c r="B290" s="10" t="s">
        <v>5191</v>
      </c>
      <c r="C290" s="10">
        <v>7994599</v>
      </c>
      <c r="D290" s="10" t="s">
        <v>3823</v>
      </c>
      <c r="E290" s="74">
        <v>44951</v>
      </c>
      <c r="F290" s="74">
        <v>44966</v>
      </c>
      <c r="G290" s="74">
        <v>44966</v>
      </c>
      <c r="H290" s="10" t="s">
        <v>10</v>
      </c>
      <c r="I290" s="10" t="s">
        <v>288</v>
      </c>
      <c r="J290" s="10" t="s">
        <v>80</v>
      </c>
      <c r="K290" s="10" t="s">
        <v>4609</v>
      </c>
      <c r="L290" s="10" t="s">
        <v>223</v>
      </c>
      <c r="M290" s="10" t="s">
        <v>3977</v>
      </c>
      <c r="N290" s="10" t="s">
        <v>215</v>
      </c>
      <c r="O290" s="10">
        <v>3</v>
      </c>
      <c r="P290" s="10">
        <v>3</v>
      </c>
      <c r="Q290" s="10">
        <v>3070</v>
      </c>
      <c r="R290" s="10" t="s">
        <v>40</v>
      </c>
      <c r="S290" s="10" t="s">
        <v>81</v>
      </c>
      <c r="T290" s="26">
        <f t="shared" si="13"/>
        <v>44960</v>
      </c>
      <c r="U290" s="10"/>
      <c r="V290" s="74" t="str" cm="1">
        <f t="array" ref="V290:AB290">_xlfn._xlws.FILTER(_xlfn._xlws.FILTER('Capacity Scheduling '!$A$41:$FO$56,'Capacity Scheduling '!$A$41:$A$56='PM PDM'!Q290),'Capacity Scheduling '!$A$40:$FO$40='PM PDM'!A290)</f>
        <v>G</v>
      </c>
      <c r="W290" s="10" t="str">
        <v>W/OFF</v>
      </c>
      <c r="X290" t="str">
        <v>L</v>
      </c>
      <c r="Y290" t="str">
        <v>L</v>
      </c>
      <c r="Z290" t="str">
        <v>L</v>
      </c>
      <c r="AA290" t="str">
        <v>G</v>
      </c>
      <c r="AB290" t="str">
        <v>G</v>
      </c>
    </row>
    <row r="291" spans="1:28" ht="15" hidden="1" customHeight="1" x14ac:dyDescent="0.35">
      <c r="A291" s="10">
        <v>6</v>
      </c>
      <c r="B291" s="10" t="s">
        <v>5192</v>
      </c>
      <c r="C291" s="10">
        <v>7994740</v>
      </c>
      <c r="D291" s="10" t="s">
        <v>3823</v>
      </c>
      <c r="E291" s="74">
        <v>44951</v>
      </c>
      <c r="F291" s="74">
        <v>44966</v>
      </c>
      <c r="G291" s="74">
        <v>44966</v>
      </c>
      <c r="H291" s="10" t="s">
        <v>10</v>
      </c>
      <c r="I291" s="10" t="s">
        <v>288</v>
      </c>
      <c r="J291" s="10" t="s">
        <v>80</v>
      </c>
      <c r="K291" s="10" t="s">
        <v>4609</v>
      </c>
      <c r="L291" s="10" t="s">
        <v>223</v>
      </c>
      <c r="M291" s="10" t="s">
        <v>3977</v>
      </c>
      <c r="N291" s="10" t="s">
        <v>215</v>
      </c>
      <c r="O291" s="10">
        <v>3</v>
      </c>
      <c r="P291" s="10">
        <v>3</v>
      </c>
      <c r="Q291" s="10">
        <v>3070</v>
      </c>
      <c r="R291" s="10" t="s">
        <v>40</v>
      </c>
      <c r="S291" s="10" t="s">
        <v>81</v>
      </c>
      <c r="T291" s="26">
        <f t="shared" si="13"/>
        <v>44960</v>
      </c>
      <c r="U291" s="10"/>
      <c r="V291" s="74" t="str" cm="1">
        <f t="array" ref="V291:AB291">_xlfn._xlws.FILTER(_xlfn._xlws.FILTER('Capacity Scheduling '!$A$41:$FO$56,'Capacity Scheduling '!$A$41:$A$56='PM PDM'!Q291),'Capacity Scheduling '!$A$40:$FO$40='PM PDM'!A291)</f>
        <v>G</v>
      </c>
      <c r="W291" s="10" t="str">
        <v>W/OFF</v>
      </c>
      <c r="X291" t="str">
        <v>L</v>
      </c>
      <c r="Y291" t="str">
        <v>L</v>
      </c>
      <c r="Z291" t="str">
        <v>L</v>
      </c>
      <c r="AA291" t="str">
        <v>G</v>
      </c>
      <c r="AB291" t="str">
        <v>G</v>
      </c>
    </row>
    <row r="292" spans="1:28" ht="15" hidden="1" customHeight="1" x14ac:dyDescent="0.35">
      <c r="A292" s="10">
        <v>6</v>
      </c>
      <c r="B292" s="10" t="s">
        <v>5193</v>
      </c>
      <c r="C292" s="10">
        <v>7995444</v>
      </c>
      <c r="D292" s="10" t="s">
        <v>3823</v>
      </c>
      <c r="E292" s="74">
        <v>44952</v>
      </c>
      <c r="F292" s="74">
        <v>44967</v>
      </c>
      <c r="G292" s="74">
        <v>44967</v>
      </c>
      <c r="H292" s="10" t="s">
        <v>10</v>
      </c>
      <c r="I292" s="10" t="s">
        <v>288</v>
      </c>
      <c r="J292" s="10" t="s">
        <v>80</v>
      </c>
      <c r="K292" s="10" t="s">
        <v>4654</v>
      </c>
      <c r="L292" s="10" t="s">
        <v>223</v>
      </c>
      <c r="M292" s="10" t="s">
        <v>3977</v>
      </c>
      <c r="N292" s="10" t="s">
        <v>215</v>
      </c>
      <c r="O292" s="10">
        <v>6</v>
      </c>
      <c r="P292" s="10">
        <v>6</v>
      </c>
      <c r="Q292" s="10">
        <v>3070</v>
      </c>
      <c r="R292" s="10" t="s">
        <v>40</v>
      </c>
      <c r="S292" s="10" t="s">
        <v>81</v>
      </c>
      <c r="T292" s="26">
        <f t="shared" si="13"/>
        <v>44960</v>
      </c>
      <c r="U292" s="10"/>
      <c r="V292" s="74" t="str" cm="1">
        <f t="array" ref="V292:AB292">_xlfn._xlws.FILTER(_xlfn._xlws.FILTER('Capacity Scheduling '!$A$41:$FO$56,'Capacity Scheduling '!$A$41:$A$56='PM PDM'!Q292),'Capacity Scheduling '!$A$40:$FO$40='PM PDM'!A292)</f>
        <v>G</v>
      </c>
      <c r="W292" s="10" t="str">
        <v>W/OFF</v>
      </c>
      <c r="X292" t="str">
        <v>L</v>
      </c>
      <c r="Y292" t="str">
        <v>L</v>
      </c>
      <c r="Z292" t="str">
        <v>L</v>
      </c>
      <c r="AA292" t="str">
        <v>G</v>
      </c>
      <c r="AB292" t="str">
        <v>G</v>
      </c>
    </row>
    <row r="293" spans="1:28" ht="15" hidden="1" customHeight="1" x14ac:dyDescent="0.35">
      <c r="A293" s="10">
        <v>6</v>
      </c>
      <c r="B293" s="10" t="s">
        <v>5194</v>
      </c>
      <c r="C293" s="10">
        <v>7994586</v>
      </c>
      <c r="D293" s="10" t="s">
        <v>3823</v>
      </c>
      <c r="E293" s="74">
        <v>44951</v>
      </c>
      <c r="F293" s="74">
        <v>44965</v>
      </c>
      <c r="G293" s="74">
        <v>44965</v>
      </c>
      <c r="H293" s="10" t="s">
        <v>10</v>
      </c>
      <c r="I293" s="10" t="s">
        <v>3983</v>
      </c>
      <c r="J293" s="10" t="s">
        <v>721</v>
      </c>
      <c r="K293" s="10" t="s">
        <v>1398</v>
      </c>
      <c r="L293" s="10" t="s">
        <v>223</v>
      </c>
      <c r="M293" s="10" t="s">
        <v>3977</v>
      </c>
      <c r="N293" s="10" t="s">
        <v>215</v>
      </c>
      <c r="O293" s="10">
        <v>4</v>
      </c>
      <c r="P293" s="10">
        <v>4</v>
      </c>
      <c r="Q293" s="10">
        <v>3070</v>
      </c>
      <c r="R293" s="10" t="s">
        <v>40</v>
      </c>
      <c r="S293" s="10" t="s">
        <v>81</v>
      </c>
      <c r="T293" s="26">
        <f t="shared" si="13"/>
        <v>44960</v>
      </c>
      <c r="U293" s="10"/>
      <c r="V293" s="74" t="str" cm="1">
        <f t="array" ref="V293:AB293">_xlfn._xlws.FILTER(_xlfn._xlws.FILTER('Capacity Scheduling '!$A$41:$FO$56,'Capacity Scheduling '!$A$41:$A$56='PM PDM'!Q293),'Capacity Scheduling '!$A$40:$FO$40='PM PDM'!A293)</f>
        <v>G</v>
      </c>
      <c r="W293" s="10" t="str">
        <v>W/OFF</v>
      </c>
      <c r="X293" t="str">
        <v>L</v>
      </c>
      <c r="Y293" t="str">
        <v>L</v>
      </c>
      <c r="Z293" t="str">
        <v>L</v>
      </c>
      <c r="AA293" t="str">
        <v>G</v>
      </c>
      <c r="AB293" t="str">
        <v>G</v>
      </c>
    </row>
    <row r="294" spans="1:28" ht="15" hidden="1" customHeight="1" x14ac:dyDescent="0.35">
      <c r="A294" s="10">
        <v>6</v>
      </c>
      <c r="B294" s="10" t="s">
        <v>5195</v>
      </c>
      <c r="C294" s="10">
        <v>7992741</v>
      </c>
      <c r="D294" s="10" t="s">
        <v>3823</v>
      </c>
      <c r="E294" s="74">
        <v>44948</v>
      </c>
      <c r="F294" s="74">
        <v>44962</v>
      </c>
      <c r="G294" s="74">
        <v>44962</v>
      </c>
      <c r="H294" s="10" t="s">
        <v>92</v>
      </c>
      <c r="I294" s="10" t="s">
        <v>4658</v>
      </c>
      <c r="J294" s="10" t="s">
        <v>964</v>
      </c>
      <c r="K294" s="10" t="s">
        <v>4659</v>
      </c>
      <c r="L294" s="10" t="s">
        <v>223</v>
      </c>
      <c r="M294" s="10" t="s">
        <v>3977</v>
      </c>
      <c r="N294" s="10" t="s">
        <v>215</v>
      </c>
      <c r="O294" s="10">
        <v>0.5</v>
      </c>
      <c r="P294" s="10">
        <v>1</v>
      </c>
      <c r="Q294" s="10">
        <v>3346</v>
      </c>
      <c r="R294" s="10" t="s">
        <v>110</v>
      </c>
      <c r="S294" s="10" t="s">
        <v>81</v>
      </c>
      <c r="T294" s="26">
        <f t="shared" si="13"/>
        <v>44960</v>
      </c>
      <c r="U294" s="10"/>
      <c r="V294" s="74" t="str" cm="1">
        <f t="array" ref="V294:AB294">_xlfn._xlws.FILTER(_xlfn._xlws.FILTER('Capacity Scheduling '!$A$41:$FO$56,'Capacity Scheduling '!$A$41:$A$56='PM PDM'!Q294),'Capacity Scheduling '!$A$40:$FO$40='PM PDM'!A294)</f>
        <v>G</v>
      </c>
      <c r="W294" s="10" t="str">
        <v>B</v>
      </c>
      <c r="X294" t="str">
        <v>B</v>
      </c>
      <c r="Y294" t="str">
        <v>C-OFF</v>
      </c>
      <c r="Z294" t="str">
        <v>C</v>
      </c>
      <c r="AA294" t="str">
        <v>C</v>
      </c>
      <c r="AB294" t="str">
        <v>OFF</v>
      </c>
    </row>
    <row r="295" spans="1:28" ht="15" hidden="1" customHeight="1" x14ac:dyDescent="0.35">
      <c r="A295" s="10">
        <v>6</v>
      </c>
      <c r="B295" s="10" t="s">
        <v>5196</v>
      </c>
      <c r="C295" s="10">
        <v>7995693</v>
      </c>
      <c r="D295" s="10" t="s">
        <v>3872</v>
      </c>
      <c r="E295" s="74">
        <v>44953</v>
      </c>
      <c r="F295" s="74">
        <v>44967</v>
      </c>
      <c r="G295" s="74">
        <v>44967</v>
      </c>
      <c r="H295" s="10" t="s">
        <v>92</v>
      </c>
      <c r="I295" s="10" t="s">
        <v>4186</v>
      </c>
      <c r="J295" s="10" t="s">
        <v>964</v>
      </c>
      <c r="K295" s="10" t="s">
        <v>4187</v>
      </c>
      <c r="L295" s="10" t="s">
        <v>223</v>
      </c>
      <c r="M295" s="10" t="s">
        <v>3977</v>
      </c>
      <c r="N295" s="10" t="s">
        <v>215</v>
      </c>
      <c r="O295" s="10">
        <v>1.5</v>
      </c>
      <c r="P295" s="10">
        <v>3</v>
      </c>
      <c r="Q295" s="10">
        <v>3346</v>
      </c>
      <c r="R295" s="10" t="s">
        <v>110</v>
      </c>
      <c r="S295" s="10" t="s">
        <v>81</v>
      </c>
      <c r="T295" s="26">
        <f t="shared" si="13"/>
        <v>44960</v>
      </c>
      <c r="U295" s="10"/>
      <c r="V295" s="74" t="str" cm="1">
        <f t="array" ref="V295:AB295">_xlfn._xlws.FILTER(_xlfn._xlws.FILTER('Capacity Scheduling '!$A$41:$FO$56,'Capacity Scheduling '!$A$41:$A$56='PM PDM'!Q295),'Capacity Scheduling '!$A$40:$FO$40='PM PDM'!A295)</f>
        <v>G</v>
      </c>
      <c r="W295" s="10" t="str">
        <v>B</v>
      </c>
      <c r="X295" t="str">
        <v>B</v>
      </c>
      <c r="Y295" t="str">
        <v>C-OFF</v>
      </c>
      <c r="Z295" t="str">
        <v>C</v>
      </c>
      <c r="AA295" t="str">
        <v>C</v>
      </c>
      <c r="AB295" t="str">
        <v>OFF</v>
      </c>
    </row>
    <row r="296" spans="1:28" ht="15" hidden="1" customHeight="1" x14ac:dyDescent="0.35">
      <c r="A296" s="10">
        <v>6</v>
      </c>
      <c r="B296" s="10" t="s">
        <v>5197</v>
      </c>
      <c r="C296" s="10">
        <v>7994743</v>
      </c>
      <c r="D296" s="10" t="s">
        <v>3872</v>
      </c>
      <c r="E296" s="74">
        <v>44951</v>
      </c>
      <c r="F296" s="74">
        <v>44965</v>
      </c>
      <c r="G296" s="74">
        <v>44965</v>
      </c>
      <c r="H296" s="10" t="s">
        <v>92</v>
      </c>
      <c r="I296" s="10" t="s">
        <v>3986</v>
      </c>
      <c r="J296" s="10" t="s">
        <v>902</v>
      </c>
      <c r="K296" s="10" t="s">
        <v>3987</v>
      </c>
      <c r="L296" s="10" t="s">
        <v>223</v>
      </c>
      <c r="M296" s="10" t="s">
        <v>3977</v>
      </c>
      <c r="N296" s="10" t="s">
        <v>215</v>
      </c>
      <c r="O296" s="10">
        <v>1.5</v>
      </c>
      <c r="P296" s="10">
        <v>3</v>
      </c>
      <c r="Q296" s="10">
        <v>3346</v>
      </c>
      <c r="R296" s="10" t="s">
        <v>110</v>
      </c>
      <c r="S296" s="10" t="s">
        <v>81</v>
      </c>
      <c r="T296" s="26">
        <f t="shared" si="13"/>
        <v>44960</v>
      </c>
      <c r="U296" s="10"/>
      <c r="V296" s="74" t="str" cm="1">
        <f t="array" ref="V296:AB296">_xlfn._xlws.FILTER(_xlfn._xlws.FILTER('Capacity Scheduling '!$A$41:$FO$56,'Capacity Scheduling '!$A$41:$A$56='PM PDM'!Q296),'Capacity Scheduling '!$A$40:$FO$40='PM PDM'!A296)</f>
        <v>G</v>
      </c>
      <c r="W296" s="10" t="str">
        <v>B</v>
      </c>
      <c r="X296" t="str">
        <v>B</v>
      </c>
      <c r="Y296" t="str">
        <v>C-OFF</v>
      </c>
      <c r="Z296" t="str">
        <v>C</v>
      </c>
      <c r="AA296" t="str">
        <v>C</v>
      </c>
      <c r="AB296" t="str">
        <v>OFF</v>
      </c>
    </row>
    <row r="297" spans="1:28" ht="15" hidden="1" customHeight="1" x14ac:dyDescent="0.35">
      <c r="A297" s="10">
        <v>6</v>
      </c>
      <c r="B297" s="10" t="s">
        <v>5198</v>
      </c>
      <c r="C297" s="10">
        <v>7994585</v>
      </c>
      <c r="D297" s="10" t="s">
        <v>3823</v>
      </c>
      <c r="E297" s="74">
        <v>44951</v>
      </c>
      <c r="F297" s="74">
        <v>44965</v>
      </c>
      <c r="G297" s="74">
        <v>44965</v>
      </c>
      <c r="H297" s="10" t="s">
        <v>92</v>
      </c>
      <c r="I297" s="10" t="s">
        <v>3990</v>
      </c>
      <c r="J297" s="10" t="s">
        <v>3991</v>
      </c>
      <c r="K297" s="10" t="s">
        <v>3992</v>
      </c>
      <c r="L297" s="10" t="s">
        <v>223</v>
      </c>
      <c r="M297" s="10" t="s">
        <v>3977</v>
      </c>
      <c r="N297" s="10" t="s">
        <v>215</v>
      </c>
      <c r="O297" s="10">
        <v>0.5</v>
      </c>
      <c r="P297" s="10">
        <v>1</v>
      </c>
      <c r="Q297" s="10">
        <v>3346</v>
      </c>
      <c r="R297" s="10" t="s">
        <v>110</v>
      </c>
      <c r="S297" s="10" t="s">
        <v>81</v>
      </c>
      <c r="T297" s="26">
        <f t="shared" si="13"/>
        <v>44960</v>
      </c>
      <c r="U297" s="10"/>
      <c r="V297" s="74" t="str" cm="1">
        <f t="array" ref="V297:AB297">_xlfn._xlws.FILTER(_xlfn._xlws.FILTER('Capacity Scheduling '!$A$41:$FO$56,'Capacity Scheduling '!$A$41:$A$56='PM PDM'!Q297),'Capacity Scheduling '!$A$40:$FO$40='PM PDM'!A297)</f>
        <v>G</v>
      </c>
      <c r="W297" s="10" t="str">
        <v>B</v>
      </c>
      <c r="X297" t="str">
        <v>B</v>
      </c>
      <c r="Y297" t="str">
        <v>C-OFF</v>
      </c>
      <c r="Z297" t="str">
        <v>C</v>
      </c>
      <c r="AA297" t="str">
        <v>C</v>
      </c>
      <c r="AB297" t="str">
        <v>OFF</v>
      </c>
    </row>
    <row r="298" spans="1:28" ht="15" hidden="1" customHeight="1" x14ac:dyDescent="0.35">
      <c r="A298" s="10">
        <v>6</v>
      </c>
      <c r="B298" s="10" t="s">
        <v>5199</v>
      </c>
      <c r="C298" s="10">
        <v>7995449</v>
      </c>
      <c r="D298" s="10" t="s">
        <v>3872</v>
      </c>
      <c r="E298" s="74">
        <v>44952</v>
      </c>
      <c r="F298" s="74">
        <v>44966</v>
      </c>
      <c r="G298" s="74">
        <v>44966</v>
      </c>
      <c r="H298" s="10" t="s">
        <v>92</v>
      </c>
      <c r="I298" s="10" t="s">
        <v>4048</v>
      </c>
      <c r="J298" s="10" t="s">
        <v>1288</v>
      </c>
      <c r="K298" s="10" t="s">
        <v>4049</v>
      </c>
      <c r="L298" s="10" t="s">
        <v>223</v>
      </c>
      <c r="M298" s="10" t="s">
        <v>3977</v>
      </c>
      <c r="N298" s="10" t="s">
        <v>215</v>
      </c>
      <c r="O298" s="10">
        <v>1.5</v>
      </c>
      <c r="P298" s="10">
        <v>3</v>
      </c>
      <c r="Q298" s="10">
        <v>3346</v>
      </c>
      <c r="R298" s="10" t="s">
        <v>110</v>
      </c>
      <c r="S298" s="10" t="s">
        <v>81</v>
      </c>
      <c r="T298" s="26">
        <f t="shared" si="13"/>
        <v>44960</v>
      </c>
      <c r="U298" s="10"/>
      <c r="V298" s="74" t="str" cm="1">
        <f t="array" ref="V298:AB298">_xlfn._xlws.FILTER(_xlfn._xlws.FILTER('Capacity Scheduling '!$A$41:$FO$56,'Capacity Scheduling '!$A$41:$A$56='PM PDM'!Q298),'Capacity Scheduling '!$A$40:$FO$40='PM PDM'!A298)</f>
        <v>G</v>
      </c>
      <c r="W298" s="10" t="str">
        <v>B</v>
      </c>
      <c r="X298" t="str">
        <v>B</v>
      </c>
      <c r="Y298" t="str">
        <v>C-OFF</v>
      </c>
      <c r="Z298" t="str">
        <v>C</v>
      </c>
      <c r="AA298" t="str">
        <v>C</v>
      </c>
      <c r="AB298" t="str">
        <v>OFF</v>
      </c>
    </row>
    <row r="299" spans="1:28" ht="15" hidden="1" customHeight="1" x14ac:dyDescent="0.35">
      <c r="A299" s="10">
        <v>6</v>
      </c>
      <c r="B299" s="10" t="s">
        <v>5200</v>
      </c>
      <c r="C299" s="10">
        <v>7993308</v>
      </c>
      <c r="D299" s="10" t="s">
        <v>3872</v>
      </c>
      <c r="E299" s="74">
        <v>44949</v>
      </c>
      <c r="F299" s="74">
        <v>44963</v>
      </c>
      <c r="G299" s="74">
        <v>44963</v>
      </c>
      <c r="H299" s="10" t="s">
        <v>92</v>
      </c>
      <c r="I299" s="10" t="s">
        <v>4665</v>
      </c>
      <c r="J299" s="10" t="s">
        <v>637</v>
      </c>
      <c r="K299" s="10" t="s">
        <v>4666</v>
      </c>
      <c r="L299" s="10" t="s">
        <v>223</v>
      </c>
      <c r="M299" s="10" t="s">
        <v>3977</v>
      </c>
      <c r="N299" s="10" t="s">
        <v>220</v>
      </c>
      <c r="O299" s="10">
        <v>1.5</v>
      </c>
      <c r="P299" s="10">
        <v>3</v>
      </c>
      <c r="Q299" s="10">
        <v>3346</v>
      </c>
      <c r="R299" s="10" t="s">
        <v>110</v>
      </c>
      <c r="S299" s="10" t="s">
        <v>81</v>
      </c>
      <c r="T299" s="26">
        <f t="shared" si="13"/>
        <v>44960</v>
      </c>
      <c r="U299" s="10"/>
      <c r="V299" s="74" t="str" cm="1">
        <f t="array" ref="V299:AB299">_xlfn._xlws.FILTER(_xlfn._xlws.FILTER('Capacity Scheduling '!$A$41:$FO$56,'Capacity Scheduling '!$A$41:$A$56='PM PDM'!Q299),'Capacity Scheduling '!$A$40:$FO$40='PM PDM'!A299)</f>
        <v>G</v>
      </c>
      <c r="W299" s="10" t="str">
        <v>B</v>
      </c>
      <c r="X299" t="str">
        <v>B</v>
      </c>
      <c r="Y299" t="str">
        <v>C-OFF</v>
      </c>
      <c r="Z299" t="str">
        <v>C</v>
      </c>
      <c r="AA299" t="str">
        <v>C</v>
      </c>
      <c r="AB299" t="str">
        <v>OFF</v>
      </c>
    </row>
    <row r="300" spans="1:28" ht="15" hidden="1" customHeight="1" x14ac:dyDescent="0.35">
      <c r="A300" s="10">
        <v>6</v>
      </c>
      <c r="B300" s="10" t="s">
        <v>5201</v>
      </c>
      <c r="C300" s="10">
        <v>7995694</v>
      </c>
      <c r="D300" s="10" t="s">
        <v>3823</v>
      </c>
      <c r="E300" s="74">
        <v>44953</v>
      </c>
      <c r="F300" s="74">
        <v>44967</v>
      </c>
      <c r="G300" s="74">
        <v>44967</v>
      </c>
      <c r="H300" s="10" t="s">
        <v>92</v>
      </c>
      <c r="I300" s="10" t="s">
        <v>4190</v>
      </c>
      <c r="J300" s="10" t="s">
        <v>637</v>
      </c>
      <c r="K300" s="10" t="s">
        <v>4191</v>
      </c>
      <c r="L300" s="10" t="s">
        <v>223</v>
      </c>
      <c r="M300" s="10" t="s">
        <v>3977</v>
      </c>
      <c r="N300" s="10" t="s">
        <v>215</v>
      </c>
      <c r="O300" s="10">
        <v>0.5</v>
      </c>
      <c r="P300" s="10">
        <v>1</v>
      </c>
      <c r="Q300" s="10">
        <v>3346</v>
      </c>
      <c r="R300" s="10" t="s">
        <v>110</v>
      </c>
      <c r="S300" s="10" t="s">
        <v>81</v>
      </c>
      <c r="T300" s="26">
        <f t="shared" si="13"/>
        <v>44960</v>
      </c>
      <c r="U300" s="10"/>
      <c r="V300" s="74" t="str" cm="1">
        <f t="array" ref="V300:AB300">_xlfn._xlws.FILTER(_xlfn._xlws.FILTER('Capacity Scheduling '!$A$41:$FO$56,'Capacity Scheduling '!$A$41:$A$56='PM PDM'!Q300),'Capacity Scheduling '!$A$40:$FO$40='PM PDM'!A300)</f>
        <v>G</v>
      </c>
      <c r="W300" s="10" t="str">
        <v>B</v>
      </c>
      <c r="X300" t="str">
        <v>B</v>
      </c>
      <c r="Y300" t="str">
        <v>C-OFF</v>
      </c>
      <c r="Z300" t="str">
        <v>C</v>
      </c>
      <c r="AA300" t="str">
        <v>C</v>
      </c>
      <c r="AB300" t="str">
        <v>OFF</v>
      </c>
    </row>
    <row r="301" spans="1:28" ht="15" hidden="1" customHeight="1" x14ac:dyDescent="0.35">
      <c r="A301" s="10">
        <v>6</v>
      </c>
      <c r="B301" s="10" t="s">
        <v>5202</v>
      </c>
      <c r="C301" s="10">
        <v>7995847</v>
      </c>
      <c r="D301" s="10" t="s">
        <v>3872</v>
      </c>
      <c r="E301" s="74">
        <v>44953</v>
      </c>
      <c r="F301" s="74">
        <v>44967</v>
      </c>
      <c r="G301" s="74">
        <v>44967</v>
      </c>
      <c r="H301" s="10" t="s">
        <v>92</v>
      </c>
      <c r="I301" s="10" t="s">
        <v>4194</v>
      </c>
      <c r="J301" s="10" t="s">
        <v>1740</v>
      </c>
      <c r="K301" s="10" t="s">
        <v>4195</v>
      </c>
      <c r="L301" s="10" t="s">
        <v>223</v>
      </c>
      <c r="M301" s="10" t="s">
        <v>3977</v>
      </c>
      <c r="N301" s="10" t="s">
        <v>215</v>
      </c>
      <c r="O301" s="10">
        <v>1.5</v>
      </c>
      <c r="P301" s="10">
        <v>3</v>
      </c>
      <c r="Q301" s="10">
        <v>3346</v>
      </c>
      <c r="R301" s="10" t="s">
        <v>110</v>
      </c>
      <c r="S301" s="10" t="s">
        <v>81</v>
      </c>
      <c r="T301" s="26">
        <f t="shared" si="13"/>
        <v>44960</v>
      </c>
      <c r="U301" s="10"/>
      <c r="V301" s="74" t="str" cm="1">
        <f t="array" ref="V301:AB301">_xlfn._xlws.FILTER(_xlfn._xlws.FILTER('Capacity Scheduling '!$A$41:$FO$56,'Capacity Scheduling '!$A$41:$A$56='PM PDM'!Q301),'Capacity Scheduling '!$A$40:$FO$40='PM PDM'!A301)</f>
        <v>G</v>
      </c>
      <c r="W301" s="10" t="str">
        <v>B</v>
      </c>
      <c r="X301" t="str">
        <v>B</v>
      </c>
      <c r="Y301" t="str">
        <v>C-OFF</v>
      </c>
      <c r="Z301" t="str">
        <v>C</v>
      </c>
      <c r="AA301" t="str">
        <v>C</v>
      </c>
      <c r="AB301" t="str">
        <v>OFF</v>
      </c>
    </row>
    <row r="302" spans="1:28" ht="15" hidden="1" customHeight="1" x14ac:dyDescent="0.35">
      <c r="A302" s="10">
        <v>6</v>
      </c>
      <c r="B302" s="10" t="s">
        <v>5203</v>
      </c>
      <c r="C302" s="10">
        <v>7988759</v>
      </c>
      <c r="D302" s="10" t="s">
        <v>3823</v>
      </c>
      <c r="E302" s="74">
        <v>44940</v>
      </c>
      <c r="F302" s="74">
        <v>44967</v>
      </c>
      <c r="G302" s="74">
        <v>44967</v>
      </c>
      <c r="H302" s="10" t="s">
        <v>10</v>
      </c>
      <c r="I302" s="10" t="s">
        <v>5204</v>
      </c>
      <c r="J302" s="10" t="s">
        <v>1237</v>
      </c>
      <c r="K302" s="10" t="s">
        <v>5205</v>
      </c>
      <c r="L302" s="10" t="s">
        <v>223</v>
      </c>
      <c r="M302" s="10" t="s">
        <v>3977</v>
      </c>
      <c r="N302" s="10" t="s">
        <v>215</v>
      </c>
      <c r="O302" s="10">
        <v>5</v>
      </c>
      <c r="P302" s="10">
        <v>10</v>
      </c>
      <c r="Q302" s="10">
        <v>3070</v>
      </c>
      <c r="R302" s="10" t="s">
        <v>40</v>
      </c>
      <c r="S302" s="10" t="s">
        <v>81</v>
      </c>
      <c r="T302" s="26">
        <f t="shared" si="13"/>
        <v>44960</v>
      </c>
      <c r="U302" s="10"/>
      <c r="V302" s="74" t="str" cm="1">
        <f t="array" ref="V302:AB302">_xlfn._xlws.FILTER(_xlfn._xlws.FILTER('Capacity Scheduling '!$A$41:$FO$56,'Capacity Scheduling '!$A$41:$A$56='PM PDM'!Q302),'Capacity Scheduling '!$A$40:$FO$40='PM PDM'!A302)</f>
        <v>G</v>
      </c>
      <c r="W302" s="10" t="str">
        <v>W/OFF</v>
      </c>
      <c r="X302" t="str">
        <v>L</v>
      </c>
      <c r="Y302" t="str">
        <v>L</v>
      </c>
      <c r="Z302" t="str">
        <v>L</v>
      </c>
      <c r="AA302" t="str">
        <v>G</v>
      </c>
      <c r="AB302" t="str">
        <v>G</v>
      </c>
    </row>
    <row r="303" spans="1:28" ht="15" hidden="1" customHeight="1" x14ac:dyDescent="0.35">
      <c r="A303" s="10">
        <v>6</v>
      </c>
      <c r="B303" s="10" t="s">
        <v>5206</v>
      </c>
      <c r="C303" s="10">
        <v>7998734</v>
      </c>
      <c r="D303" s="10" t="s">
        <v>3823</v>
      </c>
      <c r="E303" s="74">
        <v>44959</v>
      </c>
      <c r="F303" s="74">
        <v>44966</v>
      </c>
      <c r="G303" s="74">
        <v>44966</v>
      </c>
      <c r="H303" s="10" t="s">
        <v>61</v>
      </c>
      <c r="I303" s="10" t="s">
        <v>288</v>
      </c>
      <c r="J303" s="10" t="s">
        <v>907</v>
      </c>
      <c r="K303" s="10" t="s">
        <v>3127</v>
      </c>
      <c r="L303" s="10" t="s">
        <v>223</v>
      </c>
      <c r="M303" s="10" t="s">
        <v>3977</v>
      </c>
      <c r="N303" s="10" t="s">
        <v>215</v>
      </c>
      <c r="O303" s="10">
        <v>4</v>
      </c>
      <c r="P303" s="10">
        <v>4</v>
      </c>
      <c r="Q303" s="10">
        <v>2790</v>
      </c>
      <c r="R303" s="10" t="s">
        <v>60</v>
      </c>
      <c r="S303" s="10" t="s">
        <v>81</v>
      </c>
      <c r="T303" s="26">
        <f t="shared" si="13"/>
        <v>44960</v>
      </c>
      <c r="U303" s="10"/>
      <c r="V303" s="74" t="str" cm="1">
        <f t="array" ref="V303:AB303">_xlfn._xlws.FILTER(_xlfn._xlws.FILTER('Capacity Scheduling '!$A$41:$FO$56,'Capacity Scheduling '!$A$41:$A$56='PM PDM'!Q303),'Capacity Scheduling '!$A$40:$FO$40='PM PDM'!A303)</f>
        <v>B</v>
      </c>
      <c r="W303" s="10" t="str">
        <v>B</v>
      </c>
      <c r="X303" t="str">
        <v>B+C</v>
      </c>
      <c r="Y303" t="str">
        <v>C</v>
      </c>
      <c r="Z303" t="str">
        <v>C</v>
      </c>
      <c r="AA303" t="str">
        <v>OFF</v>
      </c>
      <c r="AB303" t="str">
        <v>L</v>
      </c>
    </row>
    <row r="304" spans="1:28" ht="15" hidden="1" customHeight="1" x14ac:dyDescent="0.35">
      <c r="A304" s="10">
        <v>6</v>
      </c>
      <c r="B304" s="10" t="s">
        <v>5207</v>
      </c>
      <c r="C304" s="10">
        <v>7993877</v>
      </c>
      <c r="D304" s="10" t="s">
        <v>3872</v>
      </c>
      <c r="E304" s="74">
        <v>44950</v>
      </c>
      <c r="F304" s="74">
        <v>44965</v>
      </c>
      <c r="G304" s="74">
        <v>44965</v>
      </c>
      <c r="H304" s="10" t="s">
        <v>10</v>
      </c>
      <c r="I304" s="10" t="s">
        <v>288</v>
      </c>
      <c r="J304" s="10" t="s">
        <v>186</v>
      </c>
      <c r="K304" s="10" t="s">
        <v>4678</v>
      </c>
      <c r="L304" s="10" t="s">
        <v>223</v>
      </c>
      <c r="M304" s="10" t="s">
        <v>3977</v>
      </c>
      <c r="N304" s="10" t="s">
        <v>215</v>
      </c>
      <c r="O304" s="10">
        <v>8</v>
      </c>
      <c r="P304" s="10">
        <v>8</v>
      </c>
      <c r="Q304" s="10">
        <v>3070</v>
      </c>
      <c r="R304" s="10" t="s">
        <v>40</v>
      </c>
      <c r="S304" s="10" t="s">
        <v>81</v>
      </c>
      <c r="T304" s="26">
        <f t="shared" si="13"/>
        <v>44960</v>
      </c>
      <c r="U304" s="10"/>
      <c r="V304" s="74" t="str" cm="1">
        <f t="array" ref="V304:AB304">_xlfn._xlws.FILTER(_xlfn._xlws.FILTER('Capacity Scheduling '!$A$41:$FO$56,'Capacity Scheduling '!$A$41:$A$56='PM PDM'!Q304),'Capacity Scheduling '!$A$40:$FO$40='PM PDM'!A304)</f>
        <v>G</v>
      </c>
      <c r="W304" s="10" t="str">
        <v>W/OFF</v>
      </c>
      <c r="X304" t="str">
        <v>L</v>
      </c>
      <c r="Y304" t="str">
        <v>L</v>
      </c>
      <c r="Z304" t="str">
        <v>L</v>
      </c>
      <c r="AA304" t="str">
        <v>G</v>
      </c>
      <c r="AB304" t="str">
        <v>G</v>
      </c>
    </row>
    <row r="305" spans="1:28" s="99" customFormat="1" ht="15" hidden="1" customHeight="1" x14ac:dyDescent="0.35">
      <c r="A305" s="10">
        <v>6</v>
      </c>
      <c r="B305" s="10" t="s">
        <v>5208</v>
      </c>
      <c r="C305" s="179">
        <v>7993878</v>
      </c>
      <c r="D305" s="179" t="s">
        <v>3872</v>
      </c>
      <c r="E305" s="180">
        <v>44950</v>
      </c>
      <c r="F305" s="180">
        <v>44965</v>
      </c>
      <c r="G305" s="180">
        <v>44965</v>
      </c>
      <c r="H305" s="179" t="s">
        <v>61</v>
      </c>
      <c r="I305" s="179" t="s">
        <v>288</v>
      </c>
      <c r="J305" s="179" t="s">
        <v>186</v>
      </c>
      <c r="K305" s="179" t="s">
        <v>3939</v>
      </c>
      <c r="L305" s="179" t="s">
        <v>223</v>
      </c>
      <c r="M305" s="179" t="s">
        <v>3977</v>
      </c>
      <c r="N305" s="10" t="s">
        <v>215</v>
      </c>
      <c r="O305" s="179">
        <v>6</v>
      </c>
      <c r="P305" s="179">
        <v>6</v>
      </c>
      <c r="Q305" s="179">
        <v>2790</v>
      </c>
      <c r="R305" s="179" t="s">
        <v>60</v>
      </c>
      <c r="S305" s="179" t="s">
        <v>81</v>
      </c>
      <c r="T305" s="26">
        <f t="shared" si="13"/>
        <v>44960</v>
      </c>
      <c r="U305" s="179"/>
      <c r="V305" s="74" t="str" cm="1">
        <f t="array" ref="V305:AB305">_xlfn._xlws.FILTER(_xlfn._xlws.FILTER('Capacity Scheduling '!$A$41:$FO$56,'Capacity Scheduling '!$A$41:$A$56='PM PDM'!Q305),'Capacity Scheduling '!$A$40:$FO$40='PM PDM'!A305)</f>
        <v>B</v>
      </c>
      <c r="W305" s="10" t="str">
        <v>B</v>
      </c>
      <c r="X305" s="99" t="str">
        <v>B+C</v>
      </c>
      <c r="Y305" s="99" t="str">
        <v>C</v>
      </c>
      <c r="Z305" s="99" t="str">
        <v>C</v>
      </c>
      <c r="AA305" s="99" t="str">
        <v>OFF</v>
      </c>
      <c r="AB305" s="99" t="str">
        <v>L</v>
      </c>
    </row>
    <row r="306" spans="1:28" ht="15" hidden="1" customHeight="1" x14ac:dyDescent="0.35">
      <c r="A306" s="10">
        <v>6</v>
      </c>
      <c r="B306" s="10" t="s">
        <v>5209</v>
      </c>
      <c r="C306" s="10">
        <v>7992814</v>
      </c>
      <c r="D306" s="10" t="s">
        <v>3823</v>
      </c>
      <c r="E306" s="74">
        <v>44948</v>
      </c>
      <c r="F306" s="74">
        <v>44963</v>
      </c>
      <c r="G306" s="74">
        <v>44963</v>
      </c>
      <c r="H306" s="10" t="s">
        <v>92</v>
      </c>
      <c r="I306" s="10" t="s">
        <v>3911</v>
      </c>
      <c r="J306" s="10" t="s">
        <v>188</v>
      </c>
      <c r="K306" s="10" t="s">
        <v>5210</v>
      </c>
      <c r="L306" s="10" t="s">
        <v>223</v>
      </c>
      <c r="M306" s="10" t="s">
        <v>3977</v>
      </c>
      <c r="N306" s="10" t="s">
        <v>220</v>
      </c>
      <c r="O306" s="10">
        <v>6.5</v>
      </c>
      <c r="P306" s="10">
        <v>6.5</v>
      </c>
      <c r="Q306" s="10">
        <v>3346</v>
      </c>
      <c r="R306" s="10" t="s">
        <v>110</v>
      </c>
      <c r="S306" s="10" t="s">
        <v>81</v>
      </c>
      <c r="T306" s="26">
        <f t="shared" si="13"/>
        <v>44960</v>
      </c>
      <c r="U306" s="10"/>
      <c r="V306" s="74" t="str" cm="1">
        <f t="array" ref="V306:AB306">_xlfn._xlws.FILTER(_xlfn._xlws.FILTER('Capacity Scheduling '!$A$41:$FO$56,'Capacity Scheduling '!$A$41:$A$56='PM PDM'!Q306),'Capacity Scheduling '!$A$40:$FO$40='PM PDM'!A306)</f>
        <v>G</v>
      </c>
      <c r="W306" s="10" t="str">
        <v>B</v>
      </c>
      <c r="X306" t="str">
        <v>B</v>
      </c>
      <c r="Y306" t="str">
        <v>C-OFF</v>
      </c>
      <c r="Z306" t="str">
        <v>C</v>
      </c>
      <c r="AA306" t="str">
        <v>C</v>
      </c>
      <c r="AB306" t="str">
        <v>OFF</v>
      </c>
    </row>
    <row r="307" spans="1:28" ht="15" hidden="1" customHeight="1" x14ac:dyDescent="0.35">
      <c r="A307" s="10">
        <v>6</v>
      </c>
      <c r="B307" s="10" t="s">
        <v>5211</v>
      </c>
      <c r="C307" s="182">
        <v>7993448</v>
      </c>
      <c r="D307" s="10" t="s">
        <v>3823</v>
      </c>
      <c r="E307" s="74">
        <v>44949</v>
      </c>
      <c r="F307" s="74">
        <v>44964</v>
      </c>
      <c r="G307" s="74">
        <v>44964</v>
      </c>
      <c r="H307" s="10" t="s">
        <v>92</v>
      </c>
      <c r="I307" s="10" t="s">
        <v>3920</v>
      </c>
      <c r="J307" s="10" t="s">
        <v>188</v>
      </c>
      <c r="K307" s="10" t="s">
        <v>5212</v>
      </c>
      <c r="L307" s="10" t="s">
        <v>223</v>
      </c>
      <c r="M307" s="10" t="s">
        <v>3977</v>
      </c>
      <c r="N307" s="10" t="s">
        <v>220</v>
      </c>
      <c r="O307" s="10">
        <v>6.5</v>
      </c>
      <c r="P307" s="10">
        <v>6.5</v>
      </c>
      <c r="Q307" s="10">
        <v>3346</v>
      </c>
      <c r="R307" s="10" t="s">
        <v>110</v>
      </c>
      <c r="S307" s="10" t="s">
        <v>81</v>
      </c>
      <c r="T307" s="26">
        <f t="shared" si="13"/>
        <v>44960</v>
      </c>
      <c r="U307" s="10"/>
      <c r="V307" s="74" t="str" cm="1">
        <f t="array" ref="V307:AB307">_xlfn._xlws.FILTER(_xlfn._xlws.FILTER('Capacity Scheduling '!$A$41:$FO$56,'Capacity Scheduling '!$A$41:$A$56='PM PDM'!Q307),'Capacity Scheduling '!$A$40:$FO$40='PM PDM'!A307)</f>
        <v>G</v>
      </c>
      <c r="W307" s="10" t="str">
        <v>B</v>
      </c>
      <c r="X307" t="str">
        <v>B</v>
      </c>
      <c r="Y307" t="str">
        <v>C-OFF</v>
      </c>
      <c r="Z307" t="str">
        <v>C</v>
      </c>
      <c r="AA307" t="str">
        <v>C</v>
      </c>
      <c r="AB307" t="str">
        <v>OFF</v>
      </c>
    </row>
    <row r="308" spans="1:28" ht="15" hidden="1" customHeight="1" x14ac:dyDescent="0.35">
      <c r="A308" s="10">
        <v>6</v>
      </c>
      <c r="B308" s="10" t="s">
        <v>5213</v>
      </c>
      <c r="C308" s="10">
        <v>7991930</v>
      </c>
      <c r="D308" s="10" t="s">
        <v>3872</v>
      </c>
      <c r="E308" s="74">
        <v>44946</v>
      </c>
      <c r="F308" s="74">
        <v>44961</v>
      </c>
      <c r="G308" s="74">
        <v>44961</v>
      </c>
      <c r="H308" s="10" t="s">
        <v>61</v>
      </c>
      <c r="I308" s="10" t="s">
        <v>288</v>
      </c>
      <c r="J308" s="10" t="s">
        <v>87</v>
      </c>
      <c r="K308" s="10" t="s">
        <v>3887</v>
      </c>
      <c r="L308" s="10" t="s">
        <v>223</v>
      </c>
      <c r="M308" s="10" t="s">
        <v>3977</v>
      </c>
      <c r="N308" s="10" t="s">
        <v>215</v>
      </c>
      <c r="O308" s="10">
        <v>6</v>
      </c>
      <c r="P308" s="10">
        <v>6</v>
      </c>
      <c r="Q308" s="10">
        <v>2791</v>
      </c>
      <c r="R308" s="10" t="s">
        <v>70</v>
      </c>
      <c r="S308" s="10" t="s">
        <v>88</v>
      </c>
      <c r="T308" s="26">
        <f t="shared" si="13"/>
        <v>44960</v>
      </c>
      <c r="U308" s="10"/>
      <c r="V308" s="74" t="str" cm="1">
        <f t="array" ref="V308:AB308">_xlfn._xlws.FILTER(_xlfn._xlws.FILTER('Capacity Scheduling '!$A$41:$FO$56,'Capacity Scheduling '!$A$41:$A$56='PM PDM'!Q308),'Capacity Scheduling '!$A$40:$FO$40='PM PDM'!A308)</f>
        <v>A</v>
      </c>
      <c r="W308" s="10" t="str">
        <v>C</v>
      </c>
      <c r="X308" t="str">
        <v>L</v>
      </c>
      <c r="Y308" t="str">
        <v>A+B</v>
      </c>
      <c r="Z308" t="str">
        <v>A</v>
      </c>
      <c r="AA308" t="str">
        <v>A</v>
      </c>
      <c r="AB308" t="str">
        <v>OFF</v>
      </c>
    </row>
    <row r="309" spans="1:28" ht="15" hidden="1" customHeight="1" x14ac:dyDescent="0.35">
      <c r="A309" s="10">
        <v>6</v>
      </c>
      <c r="B309" s="10" t="s">
        <v>5214</v>
      </c>
      <c r="C309" s="10">
        <v>7995435</v>
      </c>
      <c r="D309" s="10" t="s">
        <v>3872</v>
      </c>
      <c r="E309" s="74">
        <v>44952</v>
      </c>
      <c r="F309" s="74">
        <v>44967</v>
      </c>
      <c r="G309" s="74">
        <v>44967</v>
      </c>
      <c r="H309" s="10" t="s">
        <v>10</v>
      </c>
      <c r="I309" s="10" t="s">
        <v>288</v>
      </c>
      <c r="J309" s="10" t="s">
        <v>87</v>
      </c>
      <c r="K309" s="10" t="s">
        <v>4682</v>
      </c>
      <c r="L309" s="10" t="s">
        <v>223</v>
      </c>
      <c r="M309" s="10" t="s">
        <v>3977</v>
      </c>
      <c r="N309" s="10" t="s">
        <v>220</v>
      </c>
      <c r="O309" s="10">
        <v>2</v>
      </c>
      <c r="P309" s="10">
        <v>2</v>
      </c>
      <c r="Q309" s="10">
        <v>3347</v>
      </c>
      <c r="R309" s="10" t="s">
        <v>52</v>
      </c>
      <c r="S309" s="10" t="s">
        <v>88</v>
      </c>
      <c r="T309" s="26">
        <f t="shared" si="13"/>
        <v>44960</v>
      </c>
      <c r="U309" s="10"/>
      <c r="V309" s="74" t="str" cm="1">
        <f t="array" ref="V309:AB309">_xlfn._xlws.FILTER(_xlfn._xlws.FILTER('Capacity Scheduling '!$A$41:$FO$56,'Capacity Scheduling '!$A$41:$A$56='PM PDM'!Q309),'Capacity Scheduling '!$A$40:$FO$40='PM PDM'!A309)</f>
        <v>B</v>
      </c>
      <c r="W309" s="10" t="str">
        <v>W/OFF</v>
      </c>
      <c r="X309" t="str">
        <v>G</v>
      </c>
      <c r="Y309" t="str">
        <v>G</v>
      </c>
      <c r="Z309" t="str">
        <v>G</v>
      </c>
      <c r="AA309" t="str">
        <v>A</v>
      </c>
      <c r="AB309" t="str">
        <v>A</v>
      </c>
    </row>
    <row r="310" spans="1:28" ht="15" hidden="1" customHeight="1" x14ac:dyDescent="0.35">
      <c r="A310" s="10">
        <v>6</v>
      </c>
      <c r="B310" s="10" t="s">
        <v>5215</v>
      </c>
      <c r="C310" s="10">
        <v>7995434</v>
      </c>
      <c r="D310" s="10" t="s">
        <v>3823</v>
      </c>
      <c r="E310" s="74">
        <v>44952</v>
      </c>
      <c r="F310" s="74">
        <v>44967</v>
      </c>
      <c r="G310" s="74">
        <v>44967</v>
      </c>
      <c r="H310" s="10" t="s">
        <v>92</v>
      </c>
      <c r="I310" s="10" t="s">
        <v>288</v>
      </c>
      <c r="J310" s="10" t="s">
        <v>3755</v>
      </c>
      <c r="K310" s="10" t="s">
        <v>4688</v>
      </c>
      <c r="L310" s="10" t="s">
        <v>223</v>
      </c>
      <c r="M310" s="10" t="s">
        <v>3977</v>
      </c>
      <c r="N310" s="10" t="s">
        <v>215</v>
      </c>
      <c r="O310" s="10">
        <v>6</v>
      </c>
      <c r="P310" s="10">
        <v>6</v>
      </c>
      <c r="Q310" s="10">
        <v>2799</v>
      </c>
      <c r="R310" s="10" t="s">
        <v>98</v>
      </c>
      <c r="S310" s="10" t="s">
        <v>88</v>
      </c>
      <c r="T310" s="26">
        <f t="shared" si="13"/>
        <v>44960</v>
      </c>
      <c r="U310" s="10"/>
      <c r="V310" s="74" t="str" cm="1">
        <f t="array" ref="V310:AB310">_xlfn._xlws.FILTER(_xlfn._xlws.FILTER('Capacity Scheduling '!$A$41:$FO$56,'Capacity Scheduling '!$A$41:$A$56='PM PDM'!Q310),'Capacity Scheduling '!$A$40:$FO$40='PM PDM'!A310)</f>
        <v>B</v>
      </c>
      <c r="W310" s="10" t="str">
        <v>C-OFF</v>
      </c>
      <c r="X310" t="str">
        <v>C-OFF</v>
      </c>
      <c r="Y310" t="str">
        <v>B</v>
      </c>
      <c r="Z310" t="str">
        <v>B</v>
      </c>
      <c r="AA310" t="str">
        <v>OFF</v>
      </c>
      <c r="AB310" t="str">
        <v>C</v>
      </c>
    </row>
    <row r="311" spans="1:28" ht="15" hidden="1" customHeight="1" x14ac:dyDescent="0.35">
      <c r="A311" s="10">
        <v>6</v>
      </c>
      <c r="B311" s="10" t="s">
        <v>5216</v>
      </c>
      <c r="C311" s="10">
        <v>7988662</v>
      </c>
      <c r="D311" s="10" t="s">
        <v>3823</v>
      </c>
      <c r="E311" s="74">
        <v>44939</v>
      </c>
      <c r="F311" s="74">
        <v>44966</v>
      </c>
      <c r="G311" s="74">
        <v>44966</v>
      </c>
      <c r="H311" s="10" t="s">
        <v>10</v>
      </c>
      <c r="I311" s="10" t="s">
        <v>5217</v>
      </c>
      <c r="J311" s="10" t="s">
        <v>5218</v>
      </c>
      <c r="K311" s="10" t="s">
        <v>5219</v>
      </c>
      <c r="L311" s="10" t="s">
        <v>223</v>
      </c>
      <c r="M311" s="10" t="s">
        <v>3977</v>
      </c>
      <c r="N311" s="10" t="s">
        <v>215</v>
      </c>
      <c r="O311" s="10">
        <v>0.1</v>
      </c>
      <c r="P311" s="10">
        <v>0.2</v>
      </c>
      <c r="Q311" s="10">
        <v>3347</v>
      </c>
      <c r="R311" s="10" t="s">
        <v>52</v>
      </c>
      <c r="S311" s="10" t="s">
        <v>5220</v>
      </c>
      <c r="T311" s="26">
        <f t="shared" si="13"/>
        <v>44960</v>
      </c>
      <c r="U311" s="10"/>
      <c r="V311" s="74" t="str" cm="1">
        <f t="array" ref="V311:AB311">_xlfn._xlws.FILTER(_xlfn._xlws.FILTER('Capacity Scheduling '!$A$41:$FO$56,'Capacity Scheduling '!$A$41:$A$56='PM PDM'!Q311),'Capacity Scheduling '!$A$40:$FO$40='PM PDM'!A311)</f>
        <v>B</v>
      </c>
      <c r="W311" s="10" t="str">
        <v>W/OFF</v>
      </c>
      <c r="X311" t="str">
        <v>G</v>
      </c>
      <c r="Y311" t="str">
        <v>G</v>
      </c>
      <c r="Z311" t="str">
        <v>G</v>
      </c>
      <c r="AA311" t="str">
        <v>A</v>
      </c>
      <c r="AB311" t="str">
        <v>A</v>
      </c>
    </row>
    <row r="312" spans="1:28" ht="15" hidden="1" customHeight="1" x14ac:dyDescent="0.35">
      <c r="A312" s="10">
        <v>6</v>
      </c>
      <c r="B312" s="10" t="s">
        <v>5221</v>
      </c>
      <c r="C312" s="10">
        <v>7993309</v>
      </c>
      <c r="D312" s="10" t="s">
        <v>3872</v>
      </c>
      <c r="E312" s="74">
        <v>44949</v>
      </c>
      <c r="F312" s="74">
        <v>44964</v>
      </c>
      <c r="G312" s="74">
        <v>44964</v>
      </c>
      <c r="H312" s="10" t="s">
        <v>10</v>
      </c>
      <c r="I312" s="10" t="s">
        <v>288</v>
      </c>
      <c r="J312" s="10" t="s">
        <v>18</v>
      </c>
      <c r="K312" s="10" t="s">
        <v>3924</v>
      </c>
      <c r="L312" s="10" t="s">
        <v>223</v>
      </c>
      <c r="M312" s="10" t="s">
        <v>3977</v>
      </c>
      <c r="N312" s="10" t="s">
        <v>215</v>
      </c>
      <c r="O312" s="10">
        <v>2</v>
      </c>
      <c r="P312" s="10">
        <v>4</v>
      </c>
      <c r="Q312" s="10">
        <v>2781</v>
      </c>
      <c r="R312" s="10" t="s">
        <v>9</v>
      </c>
      <c r="S312" s="10" t="s">
        <v>3925</v>
      </c>
      <c r="T312" s="26">
        <f t="shared" si="13"/>
        <v>44960</v>
      </c>
      <c r="U312" s="10"/>
      <c r="V312" s="74" t="str" cm="1">
        <f t="array" ref="V312:AB312">_xlfn._xlws.FILTER(_xlfn._xlws.FILTER('Capacity Scheduling '!$A$41:$FO$56,'Capacity Scheduling '!$A$41:$A$56='PM PDM'!Q312),'Capacity Scheduling '!$A$40:$FO$40='PM PDM'!A312)</f>
        <v>A</v>
      </c>
      <c r="W312" s="10" t="str">
        <v>A</v>
      </c>
      <c r="X312" t="str">
        <v>A</v>
      </c>
      <c r="Y312" t="str">
        <v>A</v>
      </c>
      <c r="Z312" t="str">
        <v>A</v>
      </c>
      <c r="AA312" t="str">
        <v>W/OFF</v>
      </c>
      <c r="AB312" t="str">
        <v>C</v>
      </c>
    </row>
    <row r="313" spans="1:28" ht="15" hidden="1" customHeight="1" x14ac:dyDescent="0.35">
      <c r="A313" s="10">
        <v>6</v>
      </c>
      <c r="B313" s="10" t="s">
        <v>5222</v>
      </c>
      <c r="C313" s="10">
        <v>7987492</v>
      </c>
      <c r="D313" s="10" t="s">
        <v>3823</v>
      </c>
      <c r="E313" s="74">
        <v>44938</v>
      </c>
      <c r="F313" s="74">
        <v>44965</v>
      </c>
      <c r="G313" s="74">
        <v>44965</v>
      </c>
      <c r="H313" s="10" t="s">
        <v>10</v>
      </c>
      <c r="I313" s="10" t="s">
        <v>5223</v>
      </c>
      <c r="J313" s="10" t="s">
        <v>2348</v>
      </c>
      <c r="K313" s="10" t="s">
        <v>5224</v>
      </c>
      <c r="L313" s="10" t="s">
        <v>223</v>
      </c>
      <c r="M313" s="10" t="s">
        <v>3977</v>
      </c>
      <c r="N313" s="10" t="s">
        <v>215</v>
      </c>
      <c r="O313" s="10">
        <v>0.1</v>
      </c>
      <c r="P313" s="10">
        <v>0.2</v>
      </c>
      <c r="Q313" s="10">
        <v>2781</v>
      </c>
      <c r="R313" s="10" t="s">
        <v>16</v>
      </c>
      <c r="S313" s="10" t="s">
        <v>31</v>
      </c>
      <c r="T313" s="26">
        <f t="shared" si="13"/>
        <v>44960</v>
      </c>
      <c r="U313" s="10"/>
      <c r="V313" s="74" t="str" cm="1">
        <f t="array" ref="V313:AB313">_xlfn._xlws.FILTER(_xlfn._xlws.FILTER('Capacity Scheduling '!$A$41:$FO$56,'Capacity Scheduling '!$A$41:$A$56='PM PDM'!Q313),'Capacity Scheduling '!$A$40:$FO$40='PM PDM'!A313)</f>
        <v>A</v>
      </c>
      <c r="W313" s="10" t="str">
        <v>A</v>
      </c>
      <c r="X313" t="str">
        <v>A</v>
      </c>
      <c r="Y313" t="str">
        <v>A</v>
      </c>
      <c r="Z313" t="str">
        <v>A</v>
      </c>
      <c r="AA313" t="str">
        <v>W/OFF</v>
      </c>
      <c r="AB313" t="str">
        <v>C</v>
      </c>
    </row>
    <row r="314" spans="1:28" ht="15" hidden="1" customHeight="1" x14ac:dyDescent="0.35">
      <c r="A314" s="10">
        <v>6</v>
      </c>
      <c r="B314" s="10" t="s">
        <v>5225</v>
      </c>
      <c r="C314" s="10">
        <v>7986724</v>
      </c>
      <c r="D314" s="10" t="s">
        <v>3823</v>
      </c>
      <c r="E314" s="74">
        <v>44936</v>
      </c>
      <c r="F314" s="74">
        <v>44963</v>
      </c>
      <c r="G314" s="74">
        <v>44963</v>
      </c>
      <c r="H314" s="10" t="s">
        <v>10</v>
      </c>
      <c r="I314" s="10" t="s">
        <v>5226</v>
      </c>
      <c r="J314" s="10" t="s">
        <v>4986</v>
      </c>
      <c r="K314" s="10" t="s">
        <v>5227</v>
      </c>
      <c r="L314" s="10" t="s">
        <v>223</v>
      </c>
      <c r="M314" s="10" t="s">
        <v>3977</v>
      </c>
      <c r="N314" s="10" t="s">
        <v>215</v>
      </c>
      <c r="O314" s="10">
        <v>0.1</v>
      </c>
      <c r="P314" s="10">
        <v>0.2</v>
      </c>
      <c r="Q314" s="10">
        <v>2781</v>
      </c>
      <c r="R314" s="10" t="s">
        <v>16</v>
      </c>
      <c r="S314" s="10" t="s">
        <v>31</v>
      </c>
      <c r="T314" s="26">
        <f t="shared" si="13"/>
        <v>44960</v>
      </c>
      <c r="U314" s="10"/>
      <c r="V314" s="74" t="str" cm="1">
        <f t="array" ref="V314:AB314">_xlfn._xlws.FILTER(_xlfn._xlws.FILTER('Capacity Scheduling '!$A$41:$FO$56,'Capacity Scheduling '!$A$41:$A$56='PM PDM'!Q314),'Capacity Scheduling '!$A$40:$FO$40='PM PDM'!A314)</f>
        <v>A</v>
      </c>
      <c r="W314" s="10" t="str">
        <v>A</v>
      </c>
      <c r="X314" t="str">
        <v>A</v>
      </c>
      <c r="Y314" t="str">
        <v>A</v>
      </c>
      <c r="Z314" t="str">
        <v>A</v>
      </c>
      <c r="AA314" t="str">
        <v>W/OFF</v>
      </c>
      <c r="AB314" t="str">
        <v>C</v>
      </c>
    </row>
    <row r="315" spans="1:28" ht="15" hidden="1" customHeight="1" x14ac:dyDescent="0.35">
      <c r="A315" s="10">
        <v>6</v>
      </c>
      <c r="B315" s="10" t="s">
        <v>5228</v>
      </c>
      <c r="C315" s="10">
        <v>7986045</v>
      </c>
      <c r="D315" s="10" t="s">
        <v>3823</v>
      </c>
      <c r="E315" s="74">
        <v>44935</v>
      </c>
      <c r="F315" s="74">
        <v>44962</v>
      </c>
      <c r="G315" s="74">
        <v>44962</v>
      </c>
      <c r="H315" s="10" t="s">
        <v>61</v>
      </c>
      <c r="I315" s="10" t="s">
        <v>5229</v>
      </c>
      <c r="J315" s="10" t="s">
        <v>343</v>
      </c>
      <c r="K315" s="10" t="s">
        <v>5230</v>
      </c>
      <c r="L315" s="10" t="s">
        <v>223</v>
      </c>
      <c r="M315" s="10" t="s">
        <v>3977</v>
      </c>
      <c r="N315" s="10" t="s">
        <v>215</v>
      </c>
      <c r="O315" s="10">
        <v>0.1</v>
      </c>
      <c r="P315" s="10">
        <v>0.2</v>
      </c>
      <c r="Q315" s="10">
        <v>2792</v>
      </c>
      <c r="R315" s="10" t="s">
        <v>78</v>
      </c>
      <c r="S315" s="10" t="s">
        <v>31</v>
      </c>
      <c r="T315" s="26">
        <f t="shared" si="13"/>
        <v>44960</v>
      </c>
      <c r="U315" s="10"/>
      <c r="V315" s="74" t="str" cm="1">
        <f t="array" ref="V315:AB315">_xlfn._xlws.FILTER(_xlfn._xlws.FILTER('Capacity Scheduling '!$A$41:$FO$56,'Capacity Scheduling '!$A$41:$A$56='PM PDM'!Q315),'Capacity Scheduling '!$A$40:$FO$40='PM PDM'!A315)</f>
        <v>C</v>
      </c>
      <c r="W315" s="10" t="str">
        <v>A</v>
      </c>
      <c r="X315" t="str">
        <v>A</v>
      </c>
      <c r="Y315" t="str">
        <v>L</v>
      </c>
      <c r="Z315" t="str">
        <v>OFF</v>
      </c>
      <c r="AA315" t="str">
        <v>B</v>
      </c>
      <c r="AB315" t="str">
        <v>B+C</v>
      </c>
    </row>
    <row r="316" spans="1:28" ht="15" hidden="1" customHeight="1" x14ac:dyDescent="0.35">
      <c r="A316" s="10">
        <v>6</v>
      </c>
      <c r="B316" s="10" t="s">
        <v>5231</v>
      </c>
      <c r="C316" s="10">
        <v>7995451</v>
      </c>
      <c r="D316" s="10" t="s">
        <v>3872</v>
      </c>
      <c r="E316" s="74">
        <v>44952</v>
      </c>
      <c r="F316" s="74">
        <v>44967</v>
      </c>
      <c r="G316" s="74">
        <v>44967</v>
      </c>
      <c r="H316" s="10" t="s">
        <v>10</v>
      </c>
      <c r="I316" s="10" t="s">
        <v>4108</v>
      </c>
      <c r="J316" s="10" t="s">
        <v>1396</v>
      </c>
      <c r="K316" s="10" t="s">
        <v>1395</v>
      </c>
      <c r="L316" s="10" t="s">
        <v>223</v>
      </c>
      <c r="M316" s="10" t="s">
        <v>3977</v>
      </c>
      <c r="N316" s="10" t="s">
        <v>215</v>
      </c>
      <c r="O316" s="10">
        <v>2</v>
      </c>
      <c r="P316" s="10">
        <v>2</v>
      </c>
      <c r="Q316" s="10">
        <v>2781</v>
      </c>
      <c r="R316" s="10" t="s">
        <v>16</v>
      </c>
      <c r="S316" s="10" t="s">
        <v>31</v>
      </c>
      <c r="T316" s="26">
        <f t="shared" si="13"/>
        <v>44960</v>
      </c>
      <c r="U316" s="10"/>
      <c r="V316" s="74" t="str" cm="1">
        <f t="array" ref="V316:AB316">_xlfn._xlws.FILTER(_xlfn._xlws.FILTER('Capacity Scheduling '!$A$41:$FO$56,'Capacity Scheduling '!$A$41:$A$56='PM PDM'!Q316),'Capacity Scheduling '!$A$40:$FO$40='PM PDM'!A316)</f>
        <v>A</v>
      </c>
      <c r="W316" s="10" t="str">
        <v>A</v>
      </c>
      <c r="X316" t="str">
        <v>A</v>
      </c>
      <c r="Y316" t="str">
        <v>A</v>
      </c>
      <c r="Z316" t="str">
        <v>A</v>
      </c>
      <c r="AA316" t="str">
        <v>W/OFF</v>
      </c>
      <c r="AB316" t="str">
        <v>C</v>
      </c>
    </row>
    <row r="317" spans="1:28" ht="15" hidden="1" customHeight="1" x14ac:dyDescent="0.35">
      <c r="A317" s="10">
        <v>6</v>
      </c>
      <c r="B317" s="10" t="s">
        <v>5232</v>
      </c>
      <c r="C317" s="10">
        <v>7988661</v>
      </c>
      <c r="D317" s="10" t="s">
        <v>3823</v>
      </c>
      <c r="E317" s="74">
        <v>44939</v>
      </c>
      <c r="F317" s="74">
        <v>44966</v>
      </c>
      <c r="G317" s="74">
        <v>44966</v>
      </c>
      <c r="H317" s="10" t="s">
        <v>10</v>
      </c>
      <c r="I317" s="10" t="s">
        <v>5233</v>
      </c>
      <c r="J317" s="10" t="s">
        <v>5234</v>
      </c>
      <c r="K317" s="10" t="s">
        <v>5235</v>
      </c>
      <c r="L317" s="10" t="s">
        <v>223</v>
      </c>
      <c r="M317" s="10" t="s">
        <v>3977</v>
      </c>
      <c r="N317" s="10" t="s">
        <v>215</v>
      </c>
      <c r="O317" s="10">
        <v>0.1</v>
      </c>
      <c r="P317" s="10">
        <v>0.2</v>
      </c>
      <c r="Q317" s="10">
        <v>2781</v>
      </c>
      <c r="R317" s="10" t="s">
        <v>16</v>
      </c>
      <c r="S317" s="10" t="s">
        <v>31</v>
      </c>
      <c r="T317" s="26">
        <f t="shared" si="13"/>
        <v>44960</v>
      </c>
      <c r="U317" s="10"/>
      <c r="V317" s="74" t="str" cm="1">
        <f t="array" ref="V317:AB317">_xlfn._xlws.FILTER(_xlfn._xlws.FILTER('Capacity Scheduling '!$A$41:$FO$56,'Capacity Scheduling '!$A$41:$A$56='PM PDM'!Q317),'Capacity Scheduling '!$A$40:$FO$40='PM PDM'!A317)</f>
        <v>A</v>
      </c>
      <c r="W317" s="10" t="str">
        <v>A</v>
      </c>
      <c r="X317" t="str">
        <v>A</v>
      </c>
      <c r="Y317" t="str">
        <v>A</v>
      </c>
      <c r="Z317" t="str">
        <v>A</v>
      </c>
      <c r="AA317" t="str">
        <v>W/OFF</v>
      </c>
      <c r="AB317" t="str">
        <v>C</v>
      </c>
    </row>
    <row r="318" spans="1:28" ht="15" hidden="1" customHeight="1" x14ac:dyDescent="0.35">
      <c r="A318" s="32">
        <v>6</v>
      </c>
      <c r="B318" s="32" t="s">
        <v>5236</v>
      </c>
      <c r="C318" s="383">
        <v>7974748</v>
      </c>
      <c r="D318" s="32" t="s">
        <v>3823</v>
      </c>
      <c r="E318" s="312">
        <v>44912</v>
      </c>
      <c r="F318" s="312">
        <v>44967</v>
      </c>
      <c r="G318" s="312">
        <v>44967</v>
      </c>
      <c r="H318" s="32" t="s">
        <v>10</v>
      </c>
      <c r="I318" s="32" t="s">
        <v>5237</v>
      </c>
      <c r="J318" s="32" t="s">
        <v>5238</v>
      </c>
      <c r="K318" s="32" t="s">
        <v>5239</v>
      </c>
      <c r="L318" s="32" t="s">
        <v>223</v>
      </c>
      <c r="M318" s="32" t="s">
        <v>4617</v>
      </c>
      <c r="N318" s="32" t="s">
        <v>215</v>
      </c>
      <c r="O318" s="32">
        <v>0.1</v>
      </c>
      <c r="P318" s="32">
        <v>0.2</v>
      </c>
      <c r="Q318" s="32">
        <v>3347</v>
      </c>
      <c r="R318" s="32" t="s">
        <v>52</v>
      </c>
      <c r="S318" s="32" t="s">
        <v>5220</v>
      </c>
      <c r="T318" s="189">
        <f t="shared" si="13"/>
        <v>44960</v>
      </c>
      <c r="U318" s="10"/>
      <c r="V318" s="74" t="str" cm="1">
        <f t="array" ref="V318:AB318">_xlfn._xlws.FILTER(_xlfn._xlws.FILTER('Capacity Scheduling '!$A$41:$FO$56,'Capacity Scheduling '!$A$41:$A$56='PM PDM'!Q318),'Capacity Scheduling '!$A$40:$FO$40='PM PDM'!A318)</f>
        <v>B</v>
      </c>
      <c r="W318" s="10" t="str">
        <v>W/OFF</v>
      </c>
      <c r="X318" t="str">
        <v>G</v>
      </c>
      <c r="Y318" t="str">
        <v>G</v>
      </c>
      <c r="Z318" t="str">
        <v>G</v>
      </c>
      <c r="AA318" t="str">
        <v>A</v>
      </c>
      <c r="AB318" t="str">
        <v>A</v>
      </c>
    </row>
    <row r="319" spans="1:28" ht="15" hidden="1" customHeight="1" x14ac:dyDescent="0.35">
      <c r="A319" s="313">
        <v>7</v>
      </c>
      <c r="B319" s="314" t="s">
        <v>5240</v>
      </c>
      <c r="C319" s="313">
        <v>7998257</v>
      </c>
      <c r="D319" s="315" t="s">
        <v>3823</v>
      </c>
      <c r="E319" s="316">
        <v>44958</v>
      </c>
      <c r="F319" s="316">
        <v>44973</v>
      </c>
      <c r="G319" s="316">
        <v>44973</v>
      </c>
      <c r="H319" s="315" t="s">
        <v>61</v>
      </c>
      <c r="I319" s="315" t="s">
        <v>288</v>
      </c>
      <c r="J319" s="315" t="s">
        <v>448</v>
      </c>
      <c r="K319" s="315" t="s">
        <v>4183</v>
      </c>
      <c r="L319" s="315" t="s">
        <v>223</v>
      </c>
      <c r="M319" s="315" t="s">
        <v>4607</v>
      </c>
      <c r="N319" s="10" t="s">
        <v>220</v>
      </c>
      <c r="O319" s="317">
        <v>6</v>
      </c>
      <c r="P319" s="317">
        <v>6</v>
      </c>
      <c r="Q319" s="313">
        <v>3195</v>
      </c>
      <c r="R319" s="313" t="s">
        <v>85</v>
      </c>
      <c r="S319" s="313" t="s">
        <v>43</v>
      </c>
      <c r="T319" s="26">
        <f t="shared" si="13"/>
        <v>44967</v>
      </c>
      <c r="U319" s="10"/>
      <c r="V319" s="74" t="str" cm="1">
        <f t="array" ref="V319:AB319">_xlfn._xlws.FILTER(_xlfn._xlws.FILTER('Capacity Scheduling '!$A$41:$FO$56,'Capacity Scheduling '!$A$41:$A$56='PM PDM'!Q319),'Capacity Scheduling '!$A$40:$FO$40='PM PDM'!A319)</f>
        <v>B</v>
      </c>
      <c r="W319" s="10" t="str">
        <v>B</v>
      </c>
      <c r="X319" t="str">
        <v>A</v>
      </c>
      <c r="Y319" t="str">
        <v>OFF</v>
      </c>
      <c r="Z319" t="str">
        <v>L</v>
      </c>
      <c r="AA319" t="str">
        <v>L</v>
      </c>
      <c r="AB319" t="str">
        <v>A+B</v>
      </c>
    </row>
    <row r="320" spans="1:28" ht="15" hidden="1" customHeight="1" x14ac:dyDescent="0.35">
      <c r="A320" s="304">
        <v>7</v>
      </c>
      <c r="B320" s="305" t="s">
        <v>5241</v>
      </c>
      <c r="C320" s="304">
        <v>7997708</v>
      </c>
      <c r="D320" s="306" t="s">
        <v>3872</v>
      </c>
      <c r="E320" s="307">
        <v>44957</v>
      </c>
      <c r="F320" s="307">
        <v>44972</v>
      </c>
      <c r="G320" s="307">
        <v>44972</v>
      </c>
      <c r="H320" s="306" t="s">
        <v>10</v>
      </c>
      <c r="I320" s="306" t="s">
        <v>288</v>
      </c>
      <c r="J320" s="306" t="s">
        <v>42</v>
      </c>
      <c r="K320" s="306" t="s">
        <v>4013</v>
      </c>
      <c r="L320" s="306" t="s">
        <v>223</v>
      </c>
      <c r="M320" s="306" t="s">
        <v>3977</v>
      </c>
      <c r="N320" s="30" t="s">
        <v>215</v>
      </c>
      <c r="O320" s="308">
        <v>8</v>
      </c>
      <c r="P320" s="308">
        <v>8</v>
      </c>
      <c r="Q320" s="304">
        <v>2787</v>
      </c>
      <c r="R320" s="304" t="s">
        <v>46</v>
      </c>
      <c r="S320" s="304" t="s">
        <v>43</v>
      </c>
      <c r="T320" s="156">
        <f t="shared" si="13"/>
        <v>44967</v>
      </c>
      <c r="U320" s="10"/>
      <c r="V320" s="74" t="str" cm="1">
        <f t="array" ref="V320:AB320">_xlfn._xlws.FILTER(_xlfn._xlws.FILTER('Capacity Scheduling '!$A$41:$FO$56,'Capacity Scheduling '!$A$41:$A$56='PM PDM'!Q320),'Capacity Scheduling '!$A$40:$FO$40='PM PDM'!A320)</f>
        <v>B</v>
      </c>
      <c r="W320" s="10" t="str">
        <v>B</v>
      </c>
      <c r="X320" t="str">
        <v>B</v>
      </c>
      <c r="Y320" t="str">
        <v>B</v>
      </c>
      <c r="Z320" t="str">
        <v>B</v>
      </c>
      <c r="AA320" t="str">
        <v>B</v>
      </c>
      <c r="AB320" t="str">
        <v>W/OFF</v>
      </c>
    </row>
    <row r="321" spans="1:29" ht="15" hidden="1" customHeight="1" x14ac:dyDescent="0.35">
      <c r="A321" s="304">
        <v>7</v>
      </c>
      <c r="B321" s="305" t="s">
        <v>5242</v>
      </c>
      <c r="C321" s="304">
        <v>7997711</v>
      </c>
      <c r="D321" s="306" t="s">
        <v>3872</v>
      </c>
      <c r="E321" s="307">
        <v>44957</v>
      </c>
      <c r="F321" s="307">
        <v>44972</v>
      </c>
      <c r="G321" s="307">
        <v>44972</v>
      </c>
      <c r="H321" s="306" t="s">
        <v>10</v>
      </c>
      <c r="I321" s="306" t="s">
        <v>288</v>
      </c>
      <c r="J321" s="306" t="s">
        <v>42</v>
      </c>
      <c r="K321" s="306" t="s">
        <v>4016</v>
      </c>
      <c r="L321" s="306" t="s">
        <v>223</v>
      </c>
      <c r="M321" s="306" t="s">
        <v>3977</v>
      </c>
      <c r="N321" s="10" t="s">
        <v>215</v>
      </c>
      <c r="O321" s="308">
        <v>6</v>
      </c>
      <c r="P321" s="308">
        <v>6</v>
      </c>
      <c r="Q321" s="304">
        <v>2787</v>
      </c>
      <c r="R321" s="304" t="s">
        <v>46</v>
      </c>
      <c r="S321" s="304" t="s">
        <v>43</v>
      </c>
      <c r="T321" s="26">
        <f t="shared" si="13"/>
        <v>44967</v>
      </c>
      <c r="U321" s="10"/>
      <c r="V321" s="74" t="str" cm="1">
        <f t="array" ref="V321:AB321">_xlfn._xlws.FILTER(_xlfn._xlws.FILTER('Capacity Scheduling '!$A$41:$FO$56,'Capacity Scheduling '!$A$41:$A$56='PM PDM'!Q321),'Capacity Scheduling '!$A$40:$FO$40='PM PDM'!A321)</f>
        <v>B</v>
      </c>
      <c r="W321" s="10" t="str">
        <v>B</v>
      </c>
      <c r="X321" t="str">
        <v>B</v>
      </c>
      <c r="Y321" t="str">
        <v>B</v>
      </c>
      <c r="Z321" t="str">
        <v>B</v>
      </c>
      <c r="AA321" t="str">
        <v>B</v>
      </c>
      <c r="AB321" t="str">
        <v>W/OFF</v>
      </c>
    </row>
    <row r="322" spans="1:29" ht="15" hidden="1" customHeight="1" x14ac:dyDescent="0.35">
      <c r="A322" s="304">
        <v>7</v>
      </c>
      <c r="B322" s="305" t="s">
        <v>5243</v>
      </c>
      <c r="C322" s="304">
        <v>7997833</v>
      </c>
      <c r="D322" s="306" t="s">
        <v>3823</v>
      </c>
      <c r="E322" s="307">
        <v>44957</v>
      </c>
      <c r="F322" s="307">
        <v>44972</v>
      </c>
      <c r="G322" s="307">
        <v>44972</v>
      </c>
      <c r="H322" s="306" t="s">
        <v>10</v>
      </c>
      <c r="I322" s="306" t="s">
        <v>288</v>
      </c>
      <c r="J322" s="306" t="s">
        <v>42</v>
      </c>
      <c r="K322" s="306" t="s">
        <v>5244</v>
      </c>
      <c r="L322" s="306" t="s">
        <v>223</v>
      </c>
      <c r="M322" s="306" t="s">
        <v>3977</v>
      </c>
      <c r="N322" s="10" t="s">
        <v>215</v>
      </c>
      <c r="O322" s="308">
        <v>0</v>
      </c>
      <c r="P322" s="308">
        <v>6</v>
      </c>
      <c r="Q322" s="304">
        <v>2787</v>
      </c>
      <c r="R322" s="304" t="s">
        <v>46</v>
      </c>
      <c r="S322" s="304" t="s">
        <v>43</v>
      </c>
      <c r="T322" s="26">
        <f t="shared" si="13"/>
        <v>44967</v>
      </c>
      <c r="U322" s="10"/>
      <c r="V322" s="74" t="str" cm="1">
        <f t="array" ref="V322:AB322">_xlfn._xlws.FILTER(_xlfn._xlws.FILTER('Capacity Scheduling '!$A$41:$FO$56,'Capacity Scheduling '!$A$41:$A$56='PM PDM'!Q322),'Capacity Scheduling '!$A$40:$FO$40='PM PDM'!A322)</f>
        <v>B</v>
      </c>
      <c r="W322" s="10" t="str">
        <v>B</v>
      </c>
      <c r="X322" t="str">
        <v>B</v>
      </c>
      <c r="Y322" t="str">
        <v>B</v>
      </c>
      <c r="Z322" t="str">
        <v>B</v>
      </c>
      <c r="AA322" t="str">
        <v>B</v>
      </c>
      <c r="AB322" t="str">
        <v>W/OFF</v>
      </c>
    </row>
    <row r="323" spans="1:29" ht="15" hidden="1" customHeight="1" x14ac:dyDescent="0.35">
      <c r="A323" s="304">
        <v>7</v>
      </c>
      <c r="B323" s="305" t="s">
        <v>5245</v>
      </c>
      <c r="C323" s="304">
        <v>7997169</v>
      </c>
      <c r="D323" s="306" t="s">
        <v>3823</v>
      </c>
      <c r="E323" s="307">
        <v>44956</v>
      </c>
      <c r="F323" s="307">
        <v>44971</v>
      </c>
      <c r="G323" s="307">
        <v>44971</v>
      </c>
      <c r="H323" s="306" t="s">
        <v>10</v>
      </c>
      <c r="I323" s="306" t="s">
        <v>288</v>
      </c>
      <c r="J323" s="306" t="s">
        <v>177</v>
      </c>
      <c r="K323" s="306" t="s">
        <v>3976</v>
      </c>
      <c r="L323" s="306" t="s">
        <v>223</v>
      </c>
      <c r="M323" s="306" t="s">
        <v>3977</v>
      </c>
      <c r="N323" s="32" t="s">
        <v>220</v>
      </c>
      <c r="O323" s="308">
        <v>0</v>
      </c>
      <c r="P323" s="308">
        <v>3</v>
      </c>
      <c r="Q323" s="304">
        <v>2787</v>
      </c>
      <c r="R323" s="304" t="s">
        <v>46</v>
      </c>
      <c r="S323" s="304" t="s">
        <v>43</v>
      </c>
      <c r="T323" s="189">
        <f t="shared" si="13"/>
        <v>44967</v>
      </c>
      <c r="U323" s="10"/>
      <c r="V323" s="74" t="str" cm="1">
        <f t="array" ref="V323:AB323">_xlfn._xlws.FILTER(_xlfn._xlws.FILTER('Capacity Scheduling '!$A$41:$FO$56,'Capacity Scheduling '!$A$41:$A$56='PM PDM'!Q323),'Capacity Scheduling '!$A$40:$FO$40='PM PDM'!A323)</f>
        <v>B</v>
      </c>
      <c r="W323" s="10" t="str">
        <v>B</v>
      </c>
      <c r="X323" t="str">
        <v>B</v>
      </c>
      <c r="Y323" t="str">
        <v>B</v>
      </c>
      <c r="Z323" t="str">
        <v>B</v>
      </c>
      <c r="AA323" t="str">
        <v>B</v>
      </c>
      <c r="AB323" t="str">
        <v>W/OFF</v>
      </c>
      <c r="AC323" t="s">
        <v>5246</v>
      </c>
    </row>
    <row r="324" spans="1:29" ht="15" hidden="1" customHeight="1" x14ac:dyDescent="0.35">
      <c r="A324" s="313">
        <v>7</v>
      </c>
      <c r="B324" s="314" t="s">
        <v>5247</v>
      </c>
      <c r="C324" s="313">
        <v>8003253</v>
      </c>
      <c r="D324" s="315" t="s">
        <v>3872</v>
      </c>
      <c r="E324" s="316">
        <v>44967</v>
      </c>
      <c r="F324" s="316">
        <v>44973</v>
      </c>
      <c r="G324" s="316">
        <v>44973</v>
      </c>
      <c r="H324" s="315" t="s">
        <v>10</v>
      </c>
      <c r="I324" s="315" t="s">
        <v>288</v>
      </c>
      <c r="J324" s="315" t="s">
        <v>177</v>
      </c>
      <c r="K324" s="315" t="s">
        <v>5248</v>
      </c>
      <c r="L324" s="315" t="s">
        <v>223</v>
      </c>
      <c r="M324" s="315" t="s">
        <v>3977</v>
      </c>
      <c r="N324" s="10" t="s">
        <v>220</v>
      </c>
      <c r="O324" s="317">
        <v>6</v>
      </c>
      <c r="P324" s="317">
        <v>6</v>
      </c>
      <c r="Q324" s="313">
        <v>2787</v>
      </c>
      <c r="R324" s="313" t="s">
        <v>46</v>
      </c>
      <c r="S324" s="313" t="s">
        <v>43</v>
      </c>
      <c r="T324" s="26">
        <v>44974</v>
      </c>
      <c r="U324" s="10">
        <v>7</v>
      </c>
      <c r="V324" s="74" t="str" cm="1">
        <f t="array" ref="V324:AB324">_xlfn._xlws.FILTER(_xlfn._xlws.FILTER('Capacity Scheduling '!$A$41:$FO$56,'Capacity Scheduling '!$A$41:$A$56='PM PDM'!Q324),'Capacity Scheduling '!$A$40:$FO$40='PM PDM'!A324)</f>
        <v>B</v>
      </c>
      <c r="W324" s="10" t="str">
        <v>B</v>
      </c>
      <c r="X324" t="str">
        <v>B</v>
      </c>
      <c r="Y324" t="str">
        <v>B</v>
      </c>
      <c r="Z324" t="str">
        <v>B</v>
      </c>
      <c r="AA324" t="str">
        <v>B</v>
      </c>
      <c r="AB324" t="str">
        <v>W/OFF</v>
      </c>
    </row>
    <row r="325" spans="1:29" ht="15" hidden="1" customHeight="1" x14ac:dyDescent="0.35">
      <c r="A325" s="313">
        <v>7</v>
      </c>
      <c r="B325" s="314" t="s">
        <v>5249</v>
      </c>
      <c r="C325" s="313">
        <v>8003254</v>
      </c>
      <c r="D325" s="315" t="s">
        <v>3872</v>
      </c>
      <c r="E325" s="316">
        <v>44967</v>
      </c>
      <c r="F325" s="316">
        <v>44973</v>
      </c>
      <c r="G325" s="316">
        <v>44973</v>
      </c>
      <c r="H325" s="315" t="s">
        <v>10</v>
      </c>
      <c r="I325" s="315" t="s">
        <v>288</v>
      </c>
      <c r="J325" s="315" t="s">
        <v>177</v>
      </c>
      <c r="K325" s="315" t="s">
        <v>5248</v>
      </c>
      <c r="L325" s="315" t="s">
        <v>223</v>
      </c>
      <c r="M325" s="315" t="s">
        <v>3977</v>
      </c>
      <c r="N325" s="10" t="s">
        <v>220</v>
      </c>
      <c r="O325" s="317">
        <v>6</v>
      </c>
      <c r="P325" s="317">
        <v>6</v>
      </c>
      <c r="Q325" s="313">
        <v>2787</v>
      </c>
      <c r="R325" s="313" t="s">
        <v>46</v>
      </c>
      <c r="S325" s="313" t="s">
        <v>43</v>
      </c>
      <c r="T325" s="26">
        <v>44974</v>
      </c>
      <c r="U325" s="10">
        <v>7</v>
      </c>
      <c r="V325" s="74" t="str" cm="1">
        <f t="array" ref="V325:AB325">_xlfn._xlws.FILTER(_xlfn._xlws.FILTER('Capacity Scheduling '!$A$41:$FO$56,'Capacity Scheduling '!$A$41:$A$56='PM PDM'!Q325),'Capacity Scheduling '!$A$40:$FO$40='PM PDM'!A325)</f>
        <v>B</v>
      </c>
      <c r="W325" s="10" t="str">
        <v>B</v>
      </c>
      <c r="X325" t="str">
        <v>B</v>
      </c>
      <c r="Y325" t="str">
        <v>B</v>
      </c>
      <c r="Z325" t="str">
        <v>B</v>
      </c>
      <c r="AA325" t="str">
        <v>B</v>
      </c>
      <c r="AB325" t="str">
        <v>W/OFF</v>
      </c>
    </row>
    <row r="326" spans="1:29" ht="15" hidden="1" customHeight="1" x14ac:dyDescent="0.35">
      <c r="A326" s="304">
        <v>7</v>
      </c>
      <c r="B326" s="305" t="s">
        <v>5250</v>
      </c>
      <c r="C326" s="304">
        <v>7998735</v>
      </c>
      <c r="D326" s="306" t="s">
        <v>3872</v>
      </c>
      <c r="E326" s="307">
        <v>44959</v>
      </c>
      <c r="F326" s="307">
        <v>44974</v>
      </c>
      <c r="G326" s="307">
        <v>44974</v>
      </c>
      <c r="H326" s="306" t="s">
        <v>10</v>
      </c>
      <c r="I326" s="306" t="s">
        <v>288</v>
      </c>
      <c r="J326" s="306" t="s">
        <v>12</v>
      </c>
      <c r="K326" s="306" t="s">
        <v>4695</v>
      </c>
      <c r="L326" s="306" t="s">
        <v>223</v>
      </c>
      <c r="M326" s="306" t="s">
        <v>3977</v>
      </c>
      <c r="N326" s="30" t="s">
        <v>215</v>
      </c>
      <c r="O326" s="308">
        <v>8</v>
      </c>
      <c r="P326" s="308">
        <v>8</v>
      </c>
      <c r="Q326" s="304">
        <v>2781</v>
      </c>
      <c r="R326" s="304" t="s">
        <v>9</v>
      </c>
      <c r="S326" s="304" t="s">
        <v>4696</v>
      </c>
      <c r="T326" s="156">
        <f t="shared" si="13"/>
        <v>44967</v>
      </c>
      <c r="U326" s="10"/>
      <c r="V326" s="74" t="str" cm="1">
        <f t="array" ref="V326:AB326">_xlfn._xlws.FILTER(_xlfn._xlws.FILTER('Capacity Scheduling '!$A$41:$FO$56,'Capacity Scheduling '!$A$41:$A$56='PM PDM'!Q326),'Capacity Scheduling '!$A$40:$FO$40='PM PDM'!A326)</f>
        <v>C</v>
      </c>
      <c r="W326" s="10" t="str">
        <v>C</v>
      </c>
      <c r="X326" t="str">
        <v>C</v>
      </c>
      <c r="Y326" t="str">
        <v>C</v>
      </c>
      <c r="Z326" t="str">
        <v>C</v>
      </c>
      <c r="AA326" t="str">
        <v>W/OFF</v>
      </c>
      <c r="AB326" t="str">
        <v>B</v>
      </c>
    </row>
    <row r="327" spans="1:29" ht="15" hidden="1" customHeight="1" x14ac:dyDescent="0.35">
      <c r="A327" s="304">
        <v>7</v>
      </c>
      <c r="B327" s="305" t="s">
        <v>5251</v>
      </c>
      <c r="C327" s="304">
        <v>7998730</v>
      </c>
      <c r="D327" s="306" t="s">
        <v>3872</v>
      </c>
      <c r="E327" s="307">
        <v>44959</v>
      </c>
      <c r="F327" s="307">
        <v>44974</v>
      </c>
      <c r="G327" s="307">
        <v>44974</v>
      </c>
      <c r="H327" s="306" t="s">
        <v>61</v>
      </c>
      <c r="I327" s="306" t="s">
        <v>288</v>
      </c>
      <c r="J327" s="306" t="s">
        <v>118</v>
      </c>
      <c r="K327" s="306" t="s">
        <v>4698</v>
      </c>
      <c r="L327" s="306" t="s">
        <v>223</v>
      </c>
      <c r="M327" s="306" t="s">
        <v>3977</v>
      </c>
      <c r="N327" s="10" t="s">
        <v>220</v>
      </c>
      <c r="O327" s="308">
        <v>6</v>
      </c>
      <c r="P327" s="308">
        <v>6</v>
      </c>
      <c r="Q327" s="304">
        <v>3195</v>
      </c>
      <c r="R327" s="304" t="s">
        <v>85</v>
      </c>
      <c r="S327" s="304" t="s">
        <v>43</v>
      </c>
      <c r="T327" s="26">
        <f t="shared" si="13"/>
        <v>44967</v>
      </c>
      <c r="U327" s="10"/>
      <c r="V327" s="74" t="str" cm="1">
        <f t="array" ref="V327:AB327">_xlfn._xlws.FILTER(_xlfn._xlws.FILTER('Capacity Scheduling '!$A$41:$FO$56,'Capacity Scheduling '!$A$41:$A$56='PM PDM'!Q327),'Capacity Scheduling '!$A$40:$FO$40='PM PDM'!A327)</f>
        <v>B</v>
      </c>
      <c r="W327" s="10" t="str">
        <v>B</v>
      </c>
      <c r="X327" t="str">
        <v>A</v>
      </c>
      <c r="Y327" t="str">
        <v>OFF</v>
      </c>
      <c r="Z327" t="str">
        <v>L</v>
      </c>
      <c r="AA327" t="str">
        <v>L</v>
      </c>
      <c r="AB327" t="str">
        <v>A+B</v>
      </c>
    </row>
    <row r="328" spans="1:29" ht="15" hidden="1" customHeight="1" x14ac:dyDescent="0.35">
      <c r="A328" s="304">
        <v>7</v>
      </c>
      <c r="B328" s="305" t="s">
        <v>5252</v>
      </c>
      <c r="C328" s="304">
        <v>7998731</v>
      </c>
      <c r="D328" s="306" t="s">
        <v>3872</v>
      </c>
      <c r="E328" s="307">
        <v>44959</v>
      </c>
      <c r="F328" s="307">
        <v>44974</v>
      </c>
      <c r="G328" s="307">
        <v>44974</v>
      </c>
      <c r="H328" s="306" t="s">
        <v>61</v>
      </c>
      <c r="I328" s="306" t="s">
        <v>288</v>
      </c>
      <c r="J328" s="306" t="s">
        <v>118</v>
      </c>
      <c r="K328" s="306" t="s">
        <v>4700</v>
      </c>
      <c r="L328" s="306" t="s">
        <v>223</v>
      </c>
      <c r="M328" s="306" t="s">
        <v>3977</v>
      </c>
      <c r="N328" s="10" t="s">
        <v>220</v>
      </c>
      <c r="O328" s="308">
        <v>6</v>
      </c>
      <c r="P328" s="308">
        <v>6</v>
      </c>
      <c r="Q328" s="304">
        <v>3195</v>
      </c>
      <c r="R328" s="304" t="s">
        <v>85</v>
      </c>
      <c r="S328" s="304" t="s">
        <v>43</v>
      </c>
      <c r="T328" s="26">
        <f t="shared" si="13"/>
        <v>44967</v>
      </c>
      <c r="U328" s="10"/>
      <c r="V328" s="74" t="str" cm="1">
        <f t="array" ref="V328:AB328">_xlfn._xlws.FILTER(_xlfn._xlws.FILTER('Capacity Scheduling '!$A$41:$FO$56,'Capacity Scheduling '!$A$41:$A$56='PM PDM'!Q328),'Capacity Scheduling '!$A$40:$FO$40='PM PDM'!A328)</f>
        <v>B</v>
      </c>
      <c r="W328" s="10" t="str">
        <v>B</v>
      </c>
      <c r="X328" t="str">
        <v>A</v>
      </c>
      <c r="Y328" t="str">
        <v>OFF</v>
      </c>
      <c r="Z328" t="str">
        <v>L</v>
      </c>
      <c r="AA328" t="str">
        <v>L</v>
      </c>
      <c r="AB328" t="str">
        <v>A+B</v>
      </c>
    </row>
    <row r="329" spans="1:29" ht="15" hidden="1" customHeight="1" x14ac:dyDescent="0.35">
      <c r="A329" s="304">
        <v>7</v>
      </c>
      <c r="B329" s="305" t="s">
        <v>5253</v>
      </c>
      <c r="C329" s="304">
        <v>7990206</v>
      </c>
      <c r="D329" s="306" t="s">
        <v>3823</v>
      </c>
      <c r="E329" s="307">
        <v>44943</v>
      </c>
      <c r="F329" s="307">
        <v>44970</v>
      </c>
      <c r="G329" s="307">
        <v>44970</v>
      </c>
      <c r="H329" s="306" t="s">
        <v>10</v>
      </c>
      <c r="I329" s="306" t="s">
        <v>5254</v>
      </c>
      <c r="J329" s="306" t="s">
        <v>5255</v>
      </c>
      <c r="K329" s="306" t="s">
        <v>5256</v>
      </c>
      <c r="L329" s="306" t="s">
        <v>223</v>
      </c>
      <c r="M329" s="306" t="s">
        <v>3977</v>
      </c>
      <c r="N329" s="10" t="s">
        <v>215</v>
      </c>
      <c r="O329" s="308">
        <v>0.1</v>
      </c>
      <c r="P329" s="308">
        <v>0.2</v>
      </c>
      <c r="Q329" s="304">
        <v>2787</v>
      </c>
      <c r="R329" s="304" t="s">
        <v>46</v>
      </c>
      <c r="S329" s="304" t="s">
        <v>43</v>
      </c>
      <c r="T329" s="26">
        <f t="shared" si="13"/>
        <v>44969</v>
      </c>
      <c r="U329" s="10">
        <v>2</v>
      </c>
      <c r="V329" s="74" t="str" cm="1">
        <f t="array" ref="V329:AB329">_xlfn._xlws.FILTER(_xlfn._xlws.FILTER('Capacity Scheduling '!$A$41:$FO$56,'Capacity Scheduling '!$A$41:$A$56='PM PDM'!Q329),'Capacity Scheduling '!$A$40:$FO$40='PM PDM'!A329)</f>
        <v>B</v>
      </c>
      <c r="W329" s="10" t="str">
        <v>B</v>
      </c>
      <c r="X329" t="str">
        <v>B</v>
      </c>
      <c r="Y329" t="str">
        <v>B</v>
      </c>
      <c r="Z329" t="str">
        <v>B</v>
      </c>
      <c r="AA329" t="str">
        <v>B</v>
      </c>
      <c r="AB329" t="str">
        <v>W/OFF</v>
      </c>
    </row>
    <row r="330" spans="1:29" ht="15" hidden="1" customHeight="1" x14ac:dyDescent="0.35">
      <c r="A330" s="304">
        <v>7</v>
      </c>
      <c r="B330" s="305" t="s">
        <v>5257</v>
      </c>
      <c r="C330" s="304">
        <v>7996107</v>
      </c>
      <c r="D330" s="306" t="s">
        <v>3823</v>
      </c>
      <c r="E330" s="307">
        <v>44954</v>
      </c>
      <c r="F330" s="307">
        <v>44969</v>
      </c>
      <c r="G330" s="307">
        <v>44969</v>
      </c>
      <c r="H330" s="306" t="s">
        <v>10</v>
      </c>
      <c r="I330" s="306" t="s">
        <v>288</v>
      </c>
      <c r="J330" s="306" t="s">
        <v>1845</v>
      </c>
      <c r="K330" s="306" t="s">
        <v>4627</v>
      </c>
      <c r="L330" s="306" t="s">
        <v>223</v>
      </c>
      <c r="M330" s="306" t="s">
        <v>3977</v>
      </c>
      <c r="N330" s="10" t="s">
        <v>220</v>
      </c>
      <c r="O330" s="308">
        <v>6</v>
      </c>
      <c r="P330" s="308">
        <v>6</v>
      </c>
      <c r="Q330" s="304">
        <v>2784</v>
      </c>
      <c r="R330" s="304" t="s">
        <v>22</v>
      </c>
      <c r="S330" s="304" t="s">
        <v>43</v>
      </c>
      <c r="T330" s="26">
        <f t="shared" si="13"/>
        <v>44967</v>
      </c>
      <c r="U330" s="10"/>
      <c r="V330" s="74" t="str" cm="1">
        <f t="array" ref="V330:AB330">_xlfn._xlws.FILTER(_xlfn._xlws.FILTER('Capacity Scheduling '!$A$41:$FO$56,'Capacity Scheduling '!$A$41:$A$56='PM PDM'!Q330),'Capacity Scheduling '!$A$40:$FO$40='PM PDM'!A330)</f>
        <v>B</v>
      </c>
      <c r="W330" s="10" t="str">
        <v>B</v>
      </c>
      <c r="X330" t="str">
        <v>B</v>
      </c>
      <c r="Y330" t="str">
        <v>W/OFF</v>
      </c>
      <c r="Z330" t="str">
        <v>A</v>
      </c>
      <c r="AA330" t="str">
        <v>C</v>
      </c>
      <c r="AB330" t="str">
        <v>C</v>
      </c>
    </row>
    <row r="331" spans="1:29" ht="15" hidden="1" customHeight="1" x14ac:dyDescent="0.35">
      <c r="A331" s="304">
        <v>7</v>
      </c>
      <c r="B331" s="305" t="s">
        <v>5258</v>
      </c>
      <c r="C331" s="304">
        <v>7996108</v>
      </c>
      <c r="D331" s="306" t="s">
        <v>3823</v>
      </c>
      <c r="E331" s="307">
        <v>44954</v>
      </c>
      <c r="F331" s="307">
        <v>44969</v>
      </c>
      <c r="G331" s="307">
        <v>44969</v>
      </c>
      <c r="H331" s="306" t="s">
        <v>61</v>
      </c>
      <c r="I331" s="306" t="s">
        <v>288</v>
      </c>
      <c r="J331" s="306" t="s">
        <v>1845</v>
      </c>
      <c r="K331" s="306" t="s">
        <v>4022</v>
      </c>
      <c r="L331" s="306" t="s">
        <v>223</v>
      </c>
      <c r="M331" s="306" t="s">
        <v>3977</v>
      </c>
      <c r="N331" s="10" t="s">
        <v>220</v>
      </c>
      <c r="O331" s="308">
        <v>4</v>
      </c>
      <c r="P331" s="308">
        <v>4</v>
      </c>
      <c r="Q331" s="304">
        <v>3195</v>
      </c>
      <c r="R331" s="304" t="s">
        <v>85</v>
      </c>
      <c r="S331" s="304" t="s">
        <v>43</v>
      </c>
      <c r="T331" s="26">
        <f t="shared" si="13"/>
        <v>44967</v>
      </c>
      <c r="U331" s="10"/>
      <c r="V331" s="74" t="str" cm="1">
        <f t="array" ref="V331:AB331">_xlfn._xlws.FILTER(_xlfn._xlws.FILTER('Capacity Scheduling '!$A$41:$FO$56,'Capacity Scheduling '!$A$41:$A$56='PM PDM'!Q331),'Capacity Scheduling '!$A$40:$FO$40='PM PDM'!A331)</f>
        <v>B</v>
      </c>
      <c r="W331" s="10" t="str">
        <v>B</v>
      </c>
      <c r="X331" t="str">
        <v>A</v>
      </c>
      <c r="Y331" t="str">
        <v>OFF</v>
      </c>
      <c r="Z331" t="str">
        <v>L</v>
      </c>
      <c r="AA331" t="str">
        <v>L</v>
      </c>
      <c r="AB331" t="str">
        <v>A+B</v>
      </c>
    </row>
    <row r="332" spans="1:29" ht="15" hidden="1" customHeight="1" x14ac:dyDescent="0.35">
      <c r="A332" s="304">
        <v>7</v>
      </c>
      <c r="B332" s="305" t="s">
        <v>5259</v>
      </c>
      <c r="C332" s="304">
        <v>7995846</v>
      </c>
      <c r="D332" s="306" t="s">
        <v>3823</v>
      </c>
      <c r="E332" s="307">
        <v>44953</v>
      </c>
      <c r="F332" s="307">
        <v>44968</v>
      </c>
      <c r="G332" s="307">
        <v>44968</v>
      </c>
      <c r="H332" s="306" t="s">
        <v>10</v>
      </c>
      <c r="I332" s="306" t="s">
        <v>288</v>
      </c>
      <c r="J332" s="306" t="s">
        <v>128</v>
      </c>
      <c r="K332" s="306" t="s">
        <v>4630</v>
      </c>
      <c r="L332" s="306" t="s">
        <v>223</v>
      </c>
      <c r="M332" s="306" t="s">
        <v>3977</v>
      </c>
      <c r="N332" s="10" t="s">
        <v>220</v>
      </c>
      <c r="O332" s="308">
        <v>0</v>
      </c>
      <c r="P332" s="308">
        <v>3</v>
      </c>
      <c r="Q332" s="304">
        <v>2784</v>
      </c>
      <c r="R332" s="304" t="s">
        <v>22</v>
      </c>
      <c r="S332" s="304" t="s">
        <v>43</v>
      </c>
      <c r="T332" s="26">
        <f t="shared" si="13"/>
        <v>44967</v>
      </c>
      <c r="U332" s="10"/>
      <c r="V332" s="74" t="str" cm="1">
        <f t="array" ref="V332:AB332">_xlfn._xlws.FILTER(_xlfn._xlws.FILTER('Capacity Scheduling '!$A$41:$FO$56,'Capacity Scheduling '!$A$41:$A$56='PM PDM'!Q332),'Capacity Scheduling '!$A$40:$FO$40='PM PDM'!A332)</f>
        <v>B</v>
      </c>
      <c r="W332" s="10" t="str">
        <v>B</v>
      </c>
      <c r="X332" t="str">
        <v>B</v>
      </c>
      <c r="Y332" t="str">
        <v>W/OFF</v>
      </c>
      <c r="Z332" t="str">
        <v>A</v>
      </c>
      <c r="AA332" t="str">
        <v>C</v>
      </c>
      <c r="AB332" t="str">
        <v>C</v>
      </c>
    </row>
    <row r="333" spans="1:29" ht="15" hidden="1" customHeight="1" x14ac:dyDescent="0.35">
      <c r="A333" s="304">
        <v>7</v>
      </c>
      <c r="B333" s="305" t="s">
        <v>5260</v>
      </c>
      <c r="C333" s="304">
        <v>7997706</v>
      </c>
      <c r="D333" s="306" t="s">
        <v>3823</v>
      </c>
      <c r="E333" s="307">
        <v>44957</v>
      </c>
      <c r="F333" s="307">
        <v>44972</v>
      </c>
      <c r="G333" s="307">
        <v>44972</v>
      </c>
      <c r="H333" s="306" t="s">
        <v>61</v>
      </c>
      <c r="I333" s="306" t="s">
        <v>288</v>
      </c>
      <c r="J333" s="306" t="s">
        <v>128</v>
      </c>
      <c r="K333" s="306" t="s">
        <v>4022</v>
      </c>
      <c r="L333" s="306" t="s">
        <v>223</v>
      </c>
      <c r="M333" s="306" t="s">
        <v>3977</v>
      </c>
      <c r="N333" s="10" t="s">
        <v>220</v>
      </c>
      <c r="O333" s="308">
        <v>4</v>
      </c>
      <c r="P333" s="308">
        <v>4</v>
      </c>
      <c r="Q333" s="304">
        <v>3195</v>
      </c>
      <c r="R333" s="304" t="s">
        <v>85</v>
      </c>
      <c r="S333" s="304" t="s">
        <v>43</v>
      </c>
      <c r="T333" s="26">
        <f t="shared" si="13"/>
        <v>44967</v>
      </c>
      <c r="U333" s="10"/>
      <c r="V333" s="74" t="str" cm="1">
        <f t="array" ref="V333:AB333">_xlfn._xlws.FILTER(_xlfn._xlws.FILTER('Capacity Scheduling '!$A$41:$FO$56,'Capacity Scheduling '!$A$41:$A$56='PM PDM'!Q333),'Capacity Scheduling '!$A$40:$FO$40='PM PDM'!A333)</f>
        <v>B</v>
      </c>
      <c r="W333" s="10" t="str">
        <v>B</v>
      </c>
      <c r="X333" t="str">
        <v>A</v>
      </c>
      <c r="Y333" t="str">
        <v>OFF</v>
      </c>
      <c r="Z333" t="str">
        <v>L</v>
      </c>
      <c r="AA333" t="str">
        <v>L</v>
      </c>
      <c r="AB333" t="str">
        <v>A+B</v>
      </c>
    </row>
    <row r="334" spans="1:29" ht="15" hidden="1" customHeight="1" x14ac:dyDescent="0.35">
      <c r="A334" s="304">
        <v>7</v>
      </c>
      <c r="B334" s="305" t="s">
        <v>5261</v>
      </c>
      <c r="C334" s="304">
        <v>7997707</v>
      </c>
      <c r="D334" s="306" t="s">
        <v>3823</v>
      </c>
      <c r="E334" s="307">
        <v>44957</v>
      </c>
      <c r="F334" s="307">
        <v>44972</v>
      </c>
      <c r="G334" s="307">
        <v>44972</v>
      </c>
      <c r="H334" s="306" t="s">
        <v>10</v>
      </c>
      <c r="I334" s="306" t="s">
        <v>288</v>
      </c>
      <c r="J334" s="306" t="s">
        <v>128</v>
      </c>
      <c r="K334" s="306" t="s">
        <v>4025</v>
      </c>
      <c r="L334" s="306" t="s">
        <v>223</v>
      </c>
      <c r="M334" s="306" t="s">
        <v>3977</v>
      </c>
      <c r="N334" s="10" t="s">
        <v>220</v>
      </c>
      <c r="O334" s="308">
        <v>6</v>
      </c>
      <c r="P334" s="308">
        <v>6</v>
      </c>
      <c r="Q334" s="304">
        <v>2784</v>
      </c>
      <c r="R334" s="304" t="s">
        <v>22</v>
      </c>
      <c r="S334" s="304" t="s">
        <v>43</v>
      </c>
      <c r="T334" s="26">
        <f t="shared" si="13"/>
        <v>44967</v>
      </c>
      <c r="U334" s="10"/>
      <c r="V334" s="74" t="str" cm="1">
        <f t="array" ref="V334:AB334">_xlfn._xlws.FILTER(_xlfn._xlws.FILTER('Capacity Scheduling '!$A$41:$FO$56,'Capacity Scheduling '!$A$41:$A$56='PM PDM'!Q334),'Capacity Scheduling '!$A$40:$FO$40='PM PDM'!A334)</f>
        <v>B</v>
      </c>
      <c r="W334" s="10" t="str">
        <v>B</v>
      </c>
      <c r="X334" t="str">
        <v>B</v>
      </c>
      <c r="Y334" t="str">
        <v>W/OFF</v>
      </c>
      <c r="Z334" t="str">
        <v>A</v>
      </c>
      <c r="AA334" t="str">
        <v>C</v>
      </c>
      <c r="AB334" t="str">
        <v>C</v>
      </c>
    </row>
    <row r="335" spans="1:29" ht="15" hidden="1" customHeight="1" x14ac:dyDescent="0.35">
      <c r="A335" s="304">
        <v>7</v>
      </c>
      <c r="B335" s="305" t="s">
        <v>5262</v>
      </c>
      <c r="C335" s="304">
        <v>7997703</v>
      </c>
      <c r="D335" s="306" t="s">
        <v>3872</v>
      </c>
      <c r="E335" s="307">
        <v>44957</v>
      </c>
      <c r="F335" s="307">
        <v>44972</v>
      </c>
      <c r="G335" s="307">
        <v>44972</v>
      </c>
      <c r="H335" s="306" t="s">
        <v>61</v>
      </c>
      <c r="I335" s="306" t="s">
        <v>288</v>
      </c>
      <c r="J335" s="306" t="s">
        <v>138</v>
      </c>
      <c r="K335" s="306" t="s">
        <v>4028</v>
      </c>
      <c r="L335" s="306" t="s">
        <v>223</v>
      </c>
      <c r="M335" s="306" t="s">
        <v>3977</v>
      </c>
      <c r="N335" s="10" t="s">
        <v>220</v>
      </c>
      <c r="O335" s="308">
        <v>6</v>
      </c>
      <c r="P335" s="308">
        <v>6</v>
      </c>
      <c r="Q335" s="304">
        <v>3195</v>
      </c>
      <c r="R335" s="304" t="s">
        <v>85</v>
      </c>
      <c r="S335" s="304" t="s">
        <v>43</v>
      </c>
      <c r="T335" s="26">
        <f t="shared" si="13"/>
        <v>44967</v>
      </c>
      <c r="U335" s="10"/>
      <c r="V335" s="74" t="str" cm="1">
        <f t="array" ref="V335:AB335">_xlfn._xlws.FILTER(_xlfn._xlws.FILTER('Capacity Scheduling '!$A$41:$FO$56,'Capacity Scheduling '!$A$41:$A$56='PM PDM'!Q335),'Capacity Scheduling '!$A$40:$FO$40='PM PDM'!A335)</f>
        <v>B</v>
      </c>
      <c r="W335" s="10" t="str">
        <v>B</v>
      </c>
      <c r="X335" t="str">
        <v>A</v>
      </c>
      <c r="Y335" t="str">
        <v>OFF</v>
      </c>
      <c r="Z335" t="str">
        <v>L</v>
      </c>
      <c r="AA335" t="str">
        <v>L</v>
      </c>
      <c r="AB335" t="str">
        <v>A+B</v>
      </c>
    </row>
    <row r="336" spans="1:29" ht="15" hidden="1" customHeight="1" x14ac:dyDescent="0.35">
      <c r="A336" s="304">
        <v>7</v>
      </c>
      <c r="B336" s="305" t="s">
        <v>5263</v>
      </c>
      <c r="C336" s="304">
        <v>7997704</v>
      </c>
      <c r="D336" s="306" t="s">
        <v>3872</v>
      </c>
      <c r="E336" s="307">
        <v>44957</v>
      </c>
      <c r="F336" s="307">
        <v>44972</v>
      </c>
      <c r="G336" s="307">
        <v>44972</v>
      </c>
      <c r="H336" s="306" t="s">
        <v>61</v>
      </c>
      <c r="I336" s="306" t="s">
        <v>288</v>
      </c>
      <c r="J336" s="306" t="s">
        <v>138</v>
      </c>
      <c r="K336" s="306" t="s">
        <v>4031</v>
      </c>
      <c r="L336" s="306" t="s">
        <v>223</v>
      </c>
      <c r="M336" s="306" t="s">
        <v>3977</v>
      </c>
      <c r="N336" s="10" t="s">
        <v>220</v>
      </c>
      <c r="O336" s="308">
        <v>6</v>
      </c>
      <c r="P336" s="308">
        <v>6</v>
      </c>
      <c r="Q336" s="304">
        <v>3195</v>
      </c>
      <c r="R336" s="304" t="s">
        <v>85</v>
      </c>
      <c r="S336" s="304" t="s">
        <v>43</v>
      </c>
      <c r="T336" s="26">
        <f t="shared" si="13"/>
        <v>44967</v>
      </c>
      <c r="U336" s="10"/>
      <c r="V336" s="74" t="str" cm="1">
        <f t="array" ref="V336:AB336">_xlfn._xlws.FILTER(_xlfn._xlws.FILTER('Capacity Scheduling '!$A$41:$FO$56,'Capacity Scheduling '!$A$41:$A$56='PM PDM'!Q336),'Capacity Scheduling '!$A$40:$FO$40='PM PDM'!A336)</f>
        <v>B</v>
      </c>
      <c r="W336" s="10" t="str">
        <v>B</v>
      </c>
      <c r="X336" t="str">
        <v>A</v>
      </c>
      <c r="Y336" t="str">
        <v>OFF</v>
      </c>
      <c r="Z336" t="str">
        <v>L</v>
      </c>
      <c r="AA336" t="str">
        <v>L</v>
      </c>
      <c r="AB336" t="str">
        <v>A+B</v>
      </c>
    </row>
    <row r="337" spans="1:29" ht="15" hidden="1" customHeight="1" x14ac:dyDescent="0.35">
      <c r="A337" s="304">
        <v>7</v>
      </c>
      <c r="B337" s="305" t="s">
        <v>5264</v>
      </c>
      <c r="C337" s="304">
        <v>7990205</v>
      </c>
      <c r="D337" s="306" t="s">
        <v>3823</v>
      </c>
      <c r="E337" s="307">
        <v>44943</v>
      </c>
      <c r="F337" s="307">
        <v>44970</v>
      </c>
      <c r="G337" s="307">
        <v>44970</v>
      </c>
      <c r="H337" s="306" t="s">
        <v>61</v>
      </c>
      <c r="I337" s="306" t="s">
        <v>5265</v>
      </c>
      <c r="J337" s="306" t="s">
        <v>5266</v>
      </c>
      <c r="K337" s="306" t="s">
        <v>5267</v>
      </c>
      <c r="L337" s="306" t="s">
        <v>223</v>
      </c>
      <c r="M337" s="306" t="s">
        <v>3977</v>
      </c>
      <c r="N337" s="10" t="s">
        <v>220</v>
      </c>
      <c r="O337" s="308">
        <v>0.1</v>
      </c>
      <c r="P337" s="308">
        <v>0.2</v>
      </c>
      <c r="Q337" s="304">
        <v>3195</v>
      </c>
      <c r="R337" s="304" t="s">
        <v>85</v>
      </c>
      <c r="S337" s="304" t="s">
        <v>43</v>
      </c>
      <c r="T337" s="26">
        <f t="shared" si="13"/>
        <v>44969</v>
      </c>
      <c r="U337" s="10">
        <v>2</v>
      </c>
      <c r="V337" s="74" t="str" cm="1">
        <f t="array" ref="V337:AB337">_xlfn._xlws.FILTER(_xlfn._xlws.FILTER('Capacity Scheduling '!$A$41:$FO$56,'Capacity Scheduling '!$A$41:$A$56='PM PDM'!Q337),'Capacity Scheduling '!$A$40:$FO$40='PM PDM'!A337)</f>
        <v>B</v>
      </c>
      <c r="W337" s="10" t="str">
        <v>B</v>
      </c>
      <c r="X337" t="str">
        <v>A</v>
      </c>
      <c r="Y337" t="str">
        <v>OFF</v>
      </c>
      <c r="Z337" t="str">
        <v>L</v>
      </c>
      <c r="AA337" t="str">
        <v>L</v>
      </c>
      <c r="AB337" t="str">
        <v>A+B</v>
      </c>
    </row>
    <row r="338" spans="1:29" ht="15" hidden="1" customHeight="1" x14ac:dyDescent="0.35">
      <c r="A338" s="304">
        <v>7</v>
      </c>
      <c r="B338" s="305" t="s">
        <v>5268</v>
      </c>
      <c r="C338" s="304">
        <v>7991654</v>
      </c>
      <c r="D338" s="306" t="s">
        <v>3823</v>
      </c>
      <c r="E338" s="307">
        <v>44945</v>
      </c>
      <c r="F338" s="307">
        <v>44972</v>
      </c>
      <c r="G338" s="307">
        <v>44972</v>
      </c>
      <c r="H338" s="306" t="s">
        <v>92</v>
      </c>
      <c r="I338" s="306" t="s">
        <v>5269</v>
      </c>
      <c r="J338" s="306" t="s">
        <v>5270</v>
      </c>
      <c r="K338" s="306" t="s">
        <v>5271</v>
      </c>
      <c r="L338" s="306" t="s">
        <v>223</v>
      </c>
      <c r="M338" s="306" t="s">
        <v>3977</v>
      </c>
      <c r="N338" s="10" t="s">
        <v>220</v>
      </c>
      <c r="O338" s="308">
        <v>1</v>
      </c>
      <c r="P338" s="308">
        <v>1</v>
      </c>
      <c r="Q338" s="304">
        <v>2801</v>
      </c>
      <c r="R338" s="304" t="s">
        <v>104</v>
      </c>
      <c r="S338" s="304" t="s">
        <v>43</v>
      </c>
      <c r="T338" s="26">
        <f t="shared" si="13"/>
        <v>44967</v>
      </c>
      <c r="U338" s="10"/>
      <c r="V338" s="74" t="str" cm="1">
        <f t="array" ref="V338:AB338">_xlfn._xlws.FILTER(_xlfn._xlws.FILTER('Capacity Scheduling '!$A$41:$FO$56,'Capacity Scheduling '!$A$41:$A$56='PM PDM'!Q338),'Capacity Scheduling '!$A$40:$FO$40='PM PDM'!A338)</f>
        <v>B</v>
      </c>
      <c r="W338" s="10" t="str">
        <v>B</v>
      </c>
      <c r="X338" t="str">
        <v>L</v>
      </c>
      <c r="Y338" t="str">
        <v>L</v>
      </c>
      <c r="Z338" t="str">
        <v>L</v>
      </c>
      <c r="AA338" t="str">
        <v>L</v>
      </c>
      <c r="AB338" t="str">
        <v>C-OFF</v>
      </c>
    </row>
    <row r="339" spans="1:29" ht="15" hidden="1" customHeight="1" x14ac:dyDescent="0.35">
      <c r="A339" s="304">
        <v>7</v>
      </c>
      <c r="B339" s="305" t="s">
        <v>5272</v>
      </c>
      <c r="C339" s="304">
        <v>7988960</v>
      </c>
      <c r="D339" s="306" t="s">
        <v>3872</v>
      </c>
      <c r="E339" s="307">
        <v>44940</v>
      </c>
      <c r="F339" s="307">
        <v>44971</v>
      </c>
      <c r="G339" s="307">
        <v>44971</v>
      </c>
      <c r="H339" s="306" t="s">
        <v>10</v>
      </c>
      <c r="I339" s="306" t="s">
        <v>288</v>
      </c>
      <c r="J339" s="306" t="s">
        <v>163</v>
      </c>
      <c r="K339" s="306" t="s">
        <v>3980</v>
      </c>
      <c r="L339" s="306" t="s">
        <v>223</v>
      </c>
      <c r="M339" s="306" t="s">
        <v>3977</v>
      </c>
      <c r="N339" s="10" t="s">
        <v>220</v>
      </c>
      <c r="O339" s="308">
        <v>6</v>
      </c>
      <c r="P339" s="308">
        <v>6</v>
      </c>
      <c r="Q339" s="304">
        <v>2784</v>
      </c>
      <c r="R339" s="304" t="s">
        <v>22</v>
      </c>
      <c r="S339" s="304" t="s">
        <v>43</v>
      </c>
      <c r="T339" s="26">
        <f t="shared" si="13"/>
        <v>44967</v>
      </c>
      <c r="U339" s="10"/>
      <c r="V339" s="74" t="str" cm="1">
        <f t="array" ref="V339:AB339">_xlfn._xlws.FILTER(_xlfn._xlws.FILTER('Capacity Scheduling '!$A$41:$FO$56,'Capacity Scheduling '!$A$41:$A$56='PM PDM'!Q339),'Capacity Scheduling '!$A$40:$FO$40='PM PDM'!A339)</f>
        <v>B</v>
      </c>
      <c r="W339" s="10" t="str">
        <v>B</v>
      </c>
      <c r="X339" t="str">
        <v>B</v>
      </c>
      <c r="Y339" t="str">
        <v>W/OFF</v>
      </c>
      <c r="Z339" t="str">
        <v>A</v>
      </c>
      <c r="AA339" t="str">
        <v>C</v>
      </c>
      <c r="AB339" t="str">
        <v>C</v>
      </c>
    </row>
    <row r="340" spans="1:29" ht="15" hidden="1" customHeight="1" x14ac:dyDescent="0.35">
      <c r="A340" s="304">
        <v>7</v>
      </c>
      <c r="B340" s="305" t="s">
        <v>5273</v>
      </c>
      <c r="C340" s="304">
        <v>7996315</v>
      </c>
      <c r="D340" s="306" t="s">
        <v>3872</v>
      </c>
      <c r="E340" s="307">
        <v>44955</v>
      </c>
      <c r="F340" s="307">
        <v>44969</v>
      </c>
      <c r="G340" s="307">
        <v>44969</v>
      </c>
      <c r="H340" s="306" t="s">
        <v>92</v>
      </c>
      <c r="I340" s="306" t="s">
        <v>4711</v>
      </c>
      <c r="J340" s="306" t="s">
        <v>854</v>
      </c>
      <c r="K340" s="306" t="s">
        <v>4712</v>
      </c>
      <c r="L340" s="306" t="s">
        <v>223</v>
      </c>
      <c r="M340" s="306" t="s">
        <v>3977</v>
      </c>
      <c r="N340" s="10" t="s">
        <v>215</v>
      </c>
      <c r="O340" s="308">
        <v>1.5</v>
      </c>
      <c r="P340" s="308">
        <v>3</v>
      </c>
      <c r="Q340" s="304">
        <v>2799</v>
      </c>
      <c r="R340" s="304" t="s">
        <v>91</v>
      </c>
      <c r="S340" s="304" t="s">
        <v>55</v>
      </c>
      <c r="T340" s="26">
        <f t="shared" si="13"/>
        <v>44967</v>
      </c>
      <c r="U340" s="10"/>
      <c r="V340" s="74" t="str" cm="1">
        <f t="array" ref="V340:AB340">_xlfn._xlws.FILTER(_xlfn._xlws.FILTER('Capacity Scheduling '!$A$41:$FO$56,'Capacity Scheduling '!$A$41:$A$56='PM PDM'!Q340),'Capacity Scheduling '!$A$40:$FO$40='PM PDM'!A340)</f>
        <v>C</v>
      </c>
      <c r="W340" s="10" t="str">
        <v>C</v>
      </c>
      <c r="X340" t="str">
        <v>C</v>
      </c>
      <c r="Y340" t="str">
        <v>C</v>
      </c>
      <c r="Z340" t="str">
        <v>C-OFF</v>
      </c>
      <c r="AA340" t="str">
        <v>OFF</v>
      </c>
      <c r="AB340" t="str">
        <v>B</v>
      </c>
    </row>
    <row r="341" spans="1:29" ht="15" hidden="1" customHeight="1" x14ac:dyDescent="0.35">
      <c r="A341" s="304">
        <v>7</v>
      </c>
      <c r="B341" s="305" t="s">
        <v>5274</v>
      </c>
      <c r="C341" s="304">
        <v>7995843</v>
      </c>
      <c r="D341" s="306" t="s">
        <v>3823</v>
      </c>
      <c r="E341" s="307">
        <v>44953</v>
      </c>
      <c r="F341" s="307">
        <v>44968</v>
      </c>
      <c r="G341" s="307">
        <v>44968</v>
      </c>
      <c r="H341" s="306" t="s">
        <v>10</v>
      </c>
      <c r="I341" s="306" t="s">
        <v>288</v>
      </c>
      <c r="J341" s="306" t="s">
        <v>80</v>
      </c>
      <c r="K341" s="306" t="s">
        <v>4606</v>
      </c>
      <c r="L341" s="306" t="s">
        <v>223</v>
      </c>
      <c r="M341" s="306" t="s">
        <v>3977</v>
      </c>
      <c r="N341" s="10" t="s">
        <v>220</v>
      </c>
      <c r="O341" s="308">
        <v>6</v>
      </c>
      <c r="P341" s="308">
        <v>6</v>
      </c>
      <c r="Q341" s="304">
        <v>3070</v>
      </c>
      <c r="R341" s="304" t="s">
        <v>40</v>
      </c>
      <c r="S341" s="304" t="s">
        <v>81</v>
      </c>
      <c r="T341" s="26">
        <f t="shared" si="13"/>
        <v>44967</v>
      </c>
      <c r="U341" s="10"/>
      <c r="V341" s="74" t="str" cm="1">
        <f t="array" ref="V341:AB341">_xlfn._xlws.FILTER(_xlfn._xlws.FILTER('Capacity Scheduling '!$A$41:$FO$56,'Capacity Scheduling '!$A$41:$A$56='PM PDM'!Q341),'Capacity Scheduling '!$A$40:$FO$40='PM PDM'!A341)</f>
        <v>G</v>
      </c>
      <c r="W341" s="10" t="str">
        <v>W/OFF</v>
      </c>
      <c r="X341" t="str">
        <v>G</v>
      </c>
      <c r="Y341" t="str">
        <v>B</v>
      </c>
      <c r="Z341" t="str">
        <v>B</v>
      </c>
      <c r="AA341" t="str">
        <v>B</v>
      </c>
      <c r="AB341" t="str">
        <v>B</v>
      </c>
    </row>
    <row r="342" spans="1:29" ht="15" hidden="1" customHeight="1" x14ac:dyDescent="0.35">
      <c r="A342" s="304">
        <v>7</v>
      </c>
      <c r="B342" s="305" t="s">
        <v>5275</v>
      </c>
      <c r="C342" s="304">
        <v>7996113</v>
      </c>
      <c r="D342" s="306" t="s">
        <v>3823</v>
      </c>
      <c r="E342" s="307">
        <v>44954</v>
      </c>
      <c r="F342" s="307">
        <v>44969</v>
      </c>
      <c r="G342" s="307">
        <v>44969</v>
      </c>
      <c r="H342" s="306" t="s">
        <v>10</v>
      </c>
      <c r="I342" s="306" t="s">
        <v>288</v>
      </c>
      <c r="J342" s="306" t="s">
        <v>80</v>
      </c>
      <c r="K342" s="306" t="s">
        <v>4656</v>
      </c>
      <c r="L342" s="306" t="s">
        <v>223</v>
      </c>
      <c r="M342" s="306" t="s">
        <v>3977</v>
      </c>
      <c r="N342" s="10" t="s">
        <v>220</v>
      </c>
      <c r="O342" s="308">
        <v>3</v>
      </c>
      <c r="P342" s="308">
        <v>3</v>
      </c>
      <c r="Q342" s="304">
        <v>3070</v>
      </c>
      <c r="R342" s="304" t="s">
        <v>40</v>
      </c>
      <c r="S342" s="304" t="s">
        <v>81</v>
      </c>
      <c r="T342" s="26">
        <f t="shared" ref="T342:T405" si="14">$AF$21+((A342-1)*7+U342)-$AH$21</f>
        <v>44967</v>
      </c>
      <c r="U342" s="10"/>
      <c r="V342" s="74" t="str" cm="1">
        <f t="array" ref="V342:AB342">_xlfn._xlws.FILTER(_xlfn._xlws.FILTER('Capacity Scheduling '!$A$41:$FO$56,'Capacity Scheduling '!$A$41:$A$56='PM PDM'!Q342),'Capacity Scheduling '!$A$40:$FO$40='PM PDM'!A342)</f>
        <v>G</v>
      </c>
      <c r="W342" s="10" t="str">
        <v>W/OFF</v>
      </c>
      <c r="X342" t="str">
        <v>G</v>
      </c>
      <c r="Y342" t="str">
        <v>B</v>
      </c>
      <c r="Z342" t="str">
        <v>B</v>
      </c>
      <c r="AA342" t="str">
        <v>B</v>
      </c>
      <c r="AB342" t="str">
        <v>B</v>
      </c>
    </row>
    <row r="343" spans="1:29" ht="15" hidden="1" customHeight="1" x14ac:dyDescent="0.35">
      <c r="A343" s="304">
        <v>7</v>
      </c>
      <c r="B343" s="305" t="s">
        <v>5276</v>
      </c>
      <c r="C343" s="304">
        <v>7997820</v>
      </c>
      <c r="D343" s="306" t="s">
        <v>3823</v>
      </c>
      <c r="E343" s="307">
        <v>44957</v>
      </c>
      <c r="F343" s="307">
        <v>44972</v>
      </c>
      <c r="G343" s="307">
        <v>44972</v>
      </c>
      <c r="H343" s="306" t="s">
        <v>61</v>
      </c>
      <c r="I343" s="306" t="s">
        <v>288</v>
      </c>
      <c r="J343" s="306" t="s">
        <v>80</v>
      </c>
      <c r="K343" s="306" t="s">
        <v>4042</v>
      </c>
      <c r="L343" s="306" t="s">
        <v>223</v>
      </c>
      <c r="M343" s="306" t="s">
        <v>3977</v>
      </c>
      <c r="N343" s="10" t="s">
        <v>215</v>
      </c>
      <c r="O343" s="308">
        <v>3</v>
      </c>
      <c r="P343" s="308">
        <v>3</v>
      </c>
      <c r="Q343" s="304">
        <v>2790</v>
      </c>
      <c r="R343" s="304" t="s">
        <v>60</v>
      </c>
      <c r="S343" s="304" t="s">
        <v>81</v>
      </c>
      <c r="T343" s="26">
        <f t="shared" si="14"/>
        <v>44967</v>
      </c>
      <c r="U343" s="10"/>
      <c r="V343" s="74" t="str" cm="1">
        <f t="array" ref="V343:AB343">_xlfn._xlws.FILTER(_xlfn._xlws.FILTER('Capacity Scheduling '!$A$41:$FO$56,'Capacity Scheduling '!$A$41:$A$56='PM PDM'!Q343),'Capacity Scheduling '!$A$40:$FO$40='PM PDM'!A343)</f>
        <v>L</v>
      </c>
      <c r="W343" s="10" t="str">
        <v>L</v>
      </c>
      <c r="X343" t="str">
        <v>B</v>
      </c>
      <c r="Y343" t="str">
        <v>C</v>
      </c>
      <c r="Z343" t="str">
        <v>C</v>
      </c>
      <c r="AA343" t="str">
        <v>OFF</v>
      </c>
      <c r="AB343" t="str">
        <v>L</v>
      </c>
    </row>
    <row r="344" spans="1:29" ht="42" hidden="1" customHeight="1" x14ac:dyDescent="0.35">
      <c r="A344" s="304">
        <v>7</v>
      </c>
      <c r="B344" s="305" t="s">
        <v>5277</v>
      </c>
      <c r="C344" s="304">
        <v>7997821</v>
      </c>
      <c r="D344" s="306" t="s">
        <v>3823</v>
      </c>
      <c r="E344" s="307">
        <v>44957</v>
      </c>
      <c r="F344" s="307">
        <v>44972</v>
      </c>
      <c r="G344" s="307">
        <v>44972</v>
      </c>
      <c r="H344" s="306" t="s">
        <v>10</v>
      </c>
      <c r="I344" s="306" t="s">
        <v>288</v>
      </c>
      <c r="J344" s="306" t="s">
        <v>80</v>
      </c>
      <c r="K344" s="306" t="s">
        <v>4045</v>
      </c>
      <c r="L344" s="306" t="s">
        <v>223</v>
      </c>
      <c r="M344" s="306" t="s">
        <v>3977</v>
      </c>
      <c r="N344" s="10" t="s">
        <v>220</v>
      </c>
      <c r="O344" s="308">
        <v>6</v>
      </c>
      <c r="P344" s="308">
        <v>6</v>
      </c>
      <c r="Q344" s="304">
        <v>3070</v>
      </c>
      <c r="R344" s="304" t="s">
        <v>40</v>
      </c>
      <c r="S344" s="304" t="s">
        <v>81</v>
      </c>
      <c r="T344" s="26">
        <f t="shared" si="14"/>
        <v>44967</v>
      </c>
      <c r="U344" s="10"/>
      <c r="V344" s="74" t="str" cm="1">
        <f t="array" ref="V344:AB344">_xlfn._xlws.FILTER(_xlfn._xlws.FILTER('Capacity Scheduling '!$A$41:$FO$56,'Capacity Scheduling '!$A$41:$A$56='PM PDM'!Q344),'Capacity Scheduling '!$A$40:$FO$40='PM PDM'!A344)</f>
        <v>G</v>
      </c>
      <c r="W344" s="10" t="str">
        <v>W/OFF</v>
      </c>
      <c r="X344" t="str">
        <v>G</v>
      </c>
      <c r="Y344" t="str">
        <v>B</v>
      </c>
      <c r="Z344" t="str">
        <v>B</v>
      </c>
      <c r="AA344" t="str">
        <v>B</v>
      </c>
      <c r="AB344" t="str">
        <v>B</v>
      </c>
      <c r="AC344" s="23" t="s">
        <v>5278</v>
      </c>
    </row>
    <row r="345" spans="1:29" ht="15" hidden="1" customHeight="1" x14ac:dyDescent="0.35">
      <c r="A345" s="304">
        <v>7</v>
      </c>
      <c r="B345" s="305" t="s">
        <v>5279</v>
      </c>
      <c r="C345" s="304">
        <v>7996200</v>
      </c>
      <c r="D345" s="306" t="s">
        <v>3872</v>
      </c>
      <c r="E345" s="307">
        <v>44954</v>
      </c>
      <c r="F345" s="307">
        <v>44968</v>
      </c>
      <c r="G345" s="307">
        <v>44968</v>
      </c>
      <c r="H345" s="306" t="s">
        <v>92</v>
      </c>
      <c r="I345" s="306" t="s">
        <v>4815</v>
      </c>
      <c r="J345" s="306" t="s">
        <v>686</v>
      </c>
      <c r="K345" s="306" t="s">
        <v>4816</v>
      </c>
      <c r="L345" s="306" t="s">
        <v>223</v>
      </c>
      <c r="M345" s="306" t="s">
        <v>3977</v>
      </c>
      <c r="N345" s="10" t="s">
        <v>215</v>
      </c>
      <c r="O345" s="308">
        <v>1.5</v>
      </c>
      <c r="P345" s="308">
        <v>3</v>
      </c>
      <c r="Q345" s="304">
        <v>3346</v>
      </c>
      <c r="R345" s="304" t="s">
        <v>110</v>
      </c>
      <c r="S345" s="304" t="s">
        <v>81</v>
      </c>
      <c r="T345" s="26">
        <f t="shared" si="14"/>
        <v>44967</v>
      </c>
      <c r="U345" s="10"/>
      <c r="V345" s="74" t="str" cm="1">
        <f t="array" ref="V345:AB345">_xlfn._xlws.FILTER(_xlfn._xlws.FILTER('Capacity Scheduling '!$A$41:$FO$56,'Capacity Scheduling '!$A$41:$A$56='PM PDM'!Q345),'Capacity Scheduling '!$A$40:$FO$40='PM PDM'!A345)</f>
        <v>A</v>
      </c>
      <c r="W345" s="10" t="str">
        <v>A</v>
      </c>
      <c r="X345" t="str">
        <v>B</v>
      </c>
      <c r="Y345" t="str">
        <v>B</v>
      </c>
      <c r="Z345" t="str">
        <v>B</v>
      </c>
      <c r="AA345" t="str">
        <v>B</v>
      </c>
      <c r="AB345" t="str">
        <v>OFF</v>
      </c>
    </row>
    <row r="346" spans="1:29" ht="15" hidden="1" customHeight="1" x14ac:dyDescent="0.35">
      <c r="A346" s="304">
        <v>7</v>
      </c>
      <c r="B346" s="305" t="s">
        <v>5280</v>
      </c>
      <c r="C346" s="304">
        <v>7998733</v>
      </c>
      <c r="D346" s="306" t="s">
        <v>3823</v>
      </c>
      <c r="E346" s="307">
        <v>44959</v>
      </c>
      <c r="F346" s="307">
        <v>44974</v>
      </c>
      <c r="G346" s="307">
        <v>44974</v>
      </c>
      <c r="H346" s="306" t="s">
        <v>61</v>
      </c>
      <c r="I346" s="306" t="s">
        <v>288</v>
      </c>
      <c r="J346" s="306" t="s">
        <v>4720</v>
      </c>
      <c r="K346" s="306" t="s">
        <v>4721</v>
      </c>
      <c r="L346" s="306" t="s">
        <v>223</v>
      </c>
      <c r="M346" s="306" t="s">
        <v>3977</v>
      </c>
      <c r="N346" s="10" t="s">
        <v>215</v>
      </c>
      <c r="O346" s="308">
        <v>6</v>
      </c>
      <c r="P346" s="308">
        <v>6</v>
      </c>
      <c r="Q346" s="304">
        <v>2790</v>
      </c>
      <c r="R346" s="304" t="s">
        <v>60</v>
      </c>
      <c r="S346" s="304" t="s">
        <v>81</v>
      </c>
      <c r="T346" s="26">
        <f t="shared" si="14"/>
        <v>44967</v>
      </c>
      <c r="U346" s="10"/>
      <c r="V346" s="74" t="str" cm="1">
        <f t="array" ref="V346:AB346">_xlfn._xlws.FILTER(_xlfn._xlws.FILTER('Capacity Scheduling '!$A$41:$FO$56,'Capacity Scheduling '!$A$41:$A$56='PM PDM'!Q346),'Capacity Scheduling '!$A$40:$FO$40='PM PDM'!A346)</f>
        <v>L</v>
      </c>
      <c r="W346" s="10" t="str">
        <v>L</v>
      </c>
      <c r="X346" t="str">
        <v>B</v>
      </c>
      <c r="Y346" t="str">
        <v>C</v>
      </c>
      <c r="Z346" t="str">
        <v>C</v>
      </c>
      <c r="AA346" t="str">
        <v>OFF</v>
      </c>
      <c r="AB346" t="str">
        <v>L</v>
      </c>
    </row>
    <row r="347" spans="1:29" ht="15" hidden="1" customHeight="1" x14ac:dyDescent="0.35">
      <c r="A347" s="304">
        <v>7</v>
      </c>
      <c r="B347" s="305" t="s">
        <v>5281</v>
      </c>
      <c r="C347" s="304">
        <v>7999754</v>
      </c>
      <c r="D347" s="306" t="s">
        <v>3823</v>
      </c>
      <c r="E347" s="307">
        <v>44961</v>
      </c>
      <c r="F347" s="307">
        <v>44969</v>
      </c>
      <c r="G347" s="307">
        <v>44969</v>
      </c>
      <c r="H347" s="306" t="s">
        <v>10</v>
      </c>
      <c r="I347" s="306" t="s">
        <v>4723</v>
      </c>
      <c r="J347" s="306" t="s">
        <v>529</v>
      </c>
      <c r="K347" s="306" t="s">
        <v>3829</v>
      </c>
      <c r="L347" s="306" t="s">
        <v>223</v>
      </c>
      <c r="M347" s="306" t="s">
        <v>3977</v>
      </c>
      <c r="N347" s="32" t="s">
        <v>215</v>
      </c>
      <c r="O347" s="308">
        <v>4</v>
      </c>
      <c r="P347" s="308">
        <v>4</v>
      </c>
      <c r="Q347" s="304">
        <v>3070</v>
      </c>
      <c r="R347" s="304" t="s">
        <v>40</v>
      </c>
      <c r="S347" s="304" t="s">
        <v>81</v>
      </c>
      <c r="T347" s="189">
        <f t="shared" si="14"/>
        <v>44967</v>
      </c>
      <c r="U347" s="10"/>
      <c r="V347" s="74" t="str" cm="1">
        <f t="array" ref="V347:AB347">_xlfn._xlws.FILTER(_xlfn._xlws.FILTER('Capacity Scheduling '!$A$41:$FO$56,'Capacity Scheduling '!$A$41:$A$56='PM PDM'!Q347),'Capacity Scheduling '!$A$40:$FO$40='PM PDM'!A347)</f>
        <v>G</v>
      </c>
      <c r="W347" s="10" t="str">
        <v>W/OFF</v>
      </c>
      <c r="X347" t="str">
        <v>G</v>
      </c>
      <c r="Y347" t="str">
        <v>B</v>
      </c>
      <c r="Z347" t="str">
        <v>B</v>
      </c>
      <c r="AA347" t="str">
        <v>B</v>
      </c>
      <c r="AB347" t="str">
        <v>B</v>
      </c>
    </row>
    <row r="348" spans="1:29" ht="15" hidden="1" customHeight="1" x14ac:dyDescent="0.35">
      <c r="A348" s="313">
        <v>7</v>
      </c>
      <c r="B348" s="314" t="s">
        <v>5282</v>
      </c>
      <c r="C348" s="313">
        <v>8002266</v>
      </c>
      <c r="D348" s="315" t="s">
        <v>3823</v>
      </c>
      <c r="E348" s="316">
        <v>44965</v>
      </c>
      <c r="F348" s="316">
        <v>44973</v>
      </c>
      <c r="G348" s="316">
        <v>44973</v>
      </c>
      <c r="H348" s="315" t="s">
        <v>10</v>
      </c>
      <c r="I348" s="315" t="s">
        <v>4725</v>
      </c>
      <c r="J348" s="315" t="s">
        <v>927</v>
      </c>
      <c r="K348" s="315" t="s">
        <v>4726</v>
      </c>
      <c r="L348" s="315" t="s">
        <v>223</v>
      </c>
      <c r="M348" s="315" t="s">
        <v>3977</v>
      </c>
      <c r="N348" s="10" t="s">
        <v>220</v>
      </c>
      <c r="O348" s="317">
        <v>4</v>
      </c>
      <c r="P348" s="317">
        <v>4</v>
      </c>
      <c r="Q348" s="313">
        <v>3070</v>
      </c>
      <c r="R348" s="313" t="s">
        <v>40</v>
      </c>
      <c r="S348" s="313" t="s">
        <v>81</v>
      </c>
      <c r="T348" s="26">
        <v>44974</v>
      </c>
      <c r="U348" s="10">
        <v>7</v>
      </c>
      <c r="V348" s="74" t="str" cm="1">
        <f t="array" ref="V348:AB348">_xlfn._xlws.FILTER(_xlfn._xlws.FILTER('Capacity Scheduling '!$A$41:$FO$56,'Capacity Scheduling '!$A$41:$A$56='PM PDM'!Q348),'Capacity Scheduling '!$A$40:$FO$40='PM PDM'!A348)</f>
        <v>G</v>
      </c>
      <c r="W348" s="10" t="str">
        <v>W/OFF</v>
      </c>
      <c r="X348" t="str">
        <v>G</v>
      </c>
      <c r="Y348" t="str">
        <v>B</v>
      </c>
      <c r="Z348" t="str">
        <v>B</v>
      </c>
      <c r="AA348" t="str">
        <v>B</v>
      </c>
      <c r="AB348" t="str">
        <v>B</v>
      </c>
    </row>
    <row r="349" spans="1:29" ht="15" hidden="1" customHeight="1" x14ac:dyDescent="0.35">
      <c r="A349" s="304">
        <v>7</v>
      </c>
      <c r="B349" s="305" t="s">
        <v>5283</v>
      </c>
      <c r="C349" s="304">
        <v>7999372</v>
      </c>
      <c r="D349" s="306" t="s">
        <v>3823</v>
      </c>
      <c r="E349" s="307">
        <v>44960</v>
      </c>
      <c r="F349" s="307">
        <v>44968</v>
      </c>
      <c r="G349" s="307">
        <v>44968</v>
      </c>
      <c r="H349" s="306" t="s">
        <v>10</v>
      </c>
      <c r="I349" s="306" t="s">
        <v>4728</v>
      </c>
      <c r="J349" s="306" t="s">
        <v>465</v>
      </c>
      <c r="K349" s="306" t="s">
        <v>1398</v>
      </c>
      <c r="L349" s="306" t="s">
        <v>223</v>
      </c>
      <c r="M349" s="306" t="s">
        <v>3977</v>
      </c>
      <c r="N349" s="36" t="s">
        <v>220</v>
      </c>
      <c r="O349" s="308">
        <v>4</v>
      </c>
      <c r="P349" s="308">
        <v>4</v>
      </c>
      <c r="Q349" s="304">
        <v>3070</v>
      </c>
      <c r="R349" s="304" t="s">
        <v>40</v>
      </c>
      <c r="S349" s="304" t="s">
        <v>81</v>
      </c>
      <c r="T349" s="39">
        <f t="shared" si="14"/>
        <v>44967</v>
      </c>
      <c r="U349" s="10"/>
      <c r="V349" s="74" t="str" cm="1">
        <f t="array" ref="V349:AB349">_xlfn._xlws.FILTER(_xlfn._xlws.FILTER('Capacity Scheduling '!$A$41:$FO$56,'Capacity Scheduling '!$A$41:$A$56='PM PDM'!Q349),'Capacity Scheduling '!$A$40:$FO$40='PM PDM'!A349)</f>
        <v>G</v>
      </c>
      <c r="W349" s="10" t="str">
        <v>W/OFF</v>
      </c>
      <c r="X349" t="str">
        <v>G</v>
      </c>
      <c r="Y349" t="str">
        <v>B</v>
      </c>
      <c r="Z349" t="str">
        <v>B</v>
      </c>
      <c r="AA349" t="str">
        <v>B</v>
      </c>
      <c r="AB349" t="str">
        <v>B</v>
      </c>
    </row>
    <row r="350" spans="1:29" ht="15" hidden="1" customHeight="1" x14ac:dyDescent="0.35">
      <c r="A350" s="313">
        <v>7</v>
      </c>
      <c r="B350" s="314" t="s">
        <v>5284</v>
      </c>
      <c r="C350" s="313">
        <v>8002269</v>
      </c>
      <c r="D350" s="315" t="s">
        <v>3823</v>
      </c>
      <c r="E350" s="316">
        <v>44965</v>
      </c>
      <c r="F350" s="316">
        <v>44973</v>
      </c>
      <c r="G350" s="316">
        <v>44973</v>
      </c>
      <c r="H350" s="315" t="s">
        <v>92</v>
      </c>
      <c r="I350" s="315" t="s">
        <v>4048</v>
      </c>
      <c r="J350" s="315" t="s">
        <v>1288</v>
      </c>
      <c r="K350" s="315" t="s">
        <v>4730</v>
      </c>
      <c r="L350" s="315" t="s">
        <v>223</v>
      </c>
      <c r="M350" s="315" t="s">
        <v>3977</v>
      </c>
      <c r="N350" s="10" t="s">
        <v>220</v>
      </c>
      <c r="O350" s="317">
        <v>1.5</v>
      </c>
      <c r="P350" s="317">
        <v>3</v>
      </c>
      <c r="Q350" s="313">
        <v>3346</v>
      </c>
      <c r="R350" s="313" t="s">
        <v>110</v>
      </c>
      <c r="S350" s="313" t="s">
        <v>81</v>
      </c>
      <c r="T350" s="26">
        <v>44974</v>
      </c>
      <c r="U350" s="10">
        <v>7</v>
      </c>
      <c r="V350" s="74" t="str" cm="1">
        <f t="array" ref="V350:AB350">_xlfn._xlws.FILTER(_xlfn._xlws.FILTER('Capacity Scheduling '!$A$41:$FO$56,'Capacity Scheduling '!$A$41:$A$56='PM PDM'!Q350),'Capacity Scheduling '!$A$40:$FO$40='PM PDM'!A350)</f>
        <v>A</v>
      </c>
      <c r="W350" s="10" t="str">
        <v>A</v>
      </c>
      <c r="X350" t="str">
        <v>B</v>
      </c>
      <c r="Y350" t="str">
        <v>B</v>
      </c>
      <c r="Z350" t="str">
        <v>B</v>
      </c>
      <c r="AA350" t="str">
        <v>B</v>
      </c>
      <c r="AB350" t="str">
        <v>OFF</v>
      </c>
    </row>
    <row r="351" spans="1:29" ht="15" hidden="1" customHeight="1" x14ac:dyDescent="0.35">
      <c r="A351" s="304">
        <v>7</v>
      </c>
      <c r="B351" s="305" t="s">
        <v>5285</v>
      </c>
      <c r="C351" s="304">
        <v>7999608</v>
      </c>
      <c r="D351" s="306" t="s">
        <v>3872</v>
      </c>
      <c r="E351" s="307">
        <v>44960</v>
      </c>
      <c r="F351" s="307">
        <v>44974</v>
      </c>
      <c r="G351" s="307">
        <v>44974</v>
      </c>
      <c r="H351" s="306" t="s">
        <v>92</v>
      </c>
      <c r="I351" s="306" t="s">
        <v>4732</v>
      </c>
      <c r="J351" s="306" t="s">
        <v>1263</v>
      </c>
      <c r="K351" s="306" t="s">
        <v>4733</v>
      </c>
      <c r="L351" s="306" t="s">
        <v>288</v>
      </c>
      <c r="M351" s="306" t="s">
        <v>3977</v>
      </c>
      <c r="N351" s="36" t="s">
        <v>220</v>
      </c>
      <c r="O351" s="308">
        <v>1.5</v>
      </c>
      <c r="P351" s="308">
        <v>3</v>
      </c>
      <c r="Q351" s="304">
        <v>3346</v>
      </c>
      <c r="R351" s="304" t="s">
        <v>110</v>
      </c>
      <c r="S351" s="304" t="s">
        <v>81</v>
      </c>
      <c r="T351" s="39">
        <f t="shared" si="14"/>
        <v>44967</v>
      </c>
      <c r="U351" s="10"/>
      <c r="V351" s="74" t="str" cm="1">
        <f t="array" ref="V351:AB351">_xlfn._xlws.FILTER(_xlfn._xlws.FILTER('Capacity Scheduling '!$A$41:$FO$56,'Capacity Scheduling '!$A$41:$A$56='PM PDM'!Q351),'Capacity Scheduling '!$A$40:$FO$40='PM PDM'!A351)</f>
        <v>A</v>
      </c>
      <c r="W351" s="10" t="str">
        <v>A</v>
      </c>
      <c r="X351" t="str">
        <v>B</v>
      </c>
      <c r="Y351" t="str">
        <v>B</v>
      </c>
      <c r="Z351" t="str">
        <v>B</v>
      </c>
      <c r="AA351" t="str">
        <v>B</v>
      </c>
      <c r="AB351" t="str">
        <v>OFF</v>
      </c>
    </row>
    <row r="352" spans="1:29" ht="15" hidden="1" customHeight="1" x14ac:dyDescent="0.35">
      <c r="A352" s="313">
        <v>7</v>
      </c>
      <c r="B352" s="314" t="s">
        <v>5286</v>
      </c>
      <c r="C352" s="313">
        <v>7998259</v>
      </c>
      <c r="D352" s="315" t="s">
        <v>3823</v>
      </c>
      <c r="E352" s="316">
        <v>44958</v>
      </c>
      <c r="F352" s="316">
        <v>44973</v>
      </c>
      <c r="G352" s="316">
        <v>44973</v>
      </c>
      <c r="H352" s="315" t="s">
        <v>92</v>
      </c>
      <c r="I352" s="315" t="s">
        <v>288</v>
      </c>
      <c r="J352" s="315" t="s">
        <v>723</v>
      </c>
      <c r="K352" s="315" t="s">
        <v>4198</v>
      </c>
      <c r="L352" s="315" t="s">
        <v>223</v>
      </c>
      <c r="M352" s="315" t="s">
        <v>3977</v>
      </c>
      <c r="N352" s="10" t="s">
        <v>215</v>
      </c>
      <c r="O352" s="317">
        <v>6</v>
      </c>
      <c r="P352" s="317">
        <v>6</v>
      </c>
      <c r="Q352" s="313">
        <v>3346</v>
      </c>
      <c r="R352" s="313" t="s">
        <v>110</v>
      </c>
      <c r="S352" s="313" t="s">
        <v>81</v>
      </c>
      <c r="T352" s="26">
        <v>44974</v>
      </c>
      <c r="U352" s="10">
        <v>7</v>
      </c>
      <c r="V352" s="74" t="str" cm="1">
        <f t="array" ref="V352:AB352">_xlfn._xlws.FILTER(_xlfn._xlws.FILTER('Capacity Scheduling '!$A$41:$FO$56,'Capacity Scheduling '!$A$41:$A$56='PM PDM'!Q352),'Capacity Scheduling '!$A$40:$FO$40='PM PDM'!A352)</f>
        <v>A</v>
      </c>
      <c r="W352" s="10" t="str">
        <v>A</v>
      </c>
      <c r="X352" t="str">
        <v>B</v>
      </c>
      <c r="Y352" t="str">
        <v>B</v>
      </c>
      <c r="Z352" t="str">
        <v>B</v>
      </c>
      <c r="AA352" t="str">
        <v>B</v>
      </c>
      <c r="AB352" t="str">
        <v>OFF</v>
      </c>
    </row>
    <row r="353" spans="1:28" ht="15" hidden="1" customHeight="1" x14ac:dyDescent="0.35">
      <c r="A353" s="313">
        <v>7</v>
      </c>
      <c r="B353" s="314" t="s">
        <v>5287</v>
      </c>
      <c r="C353" s="313">
        <v>8003003</v>
      </c>
      <c r="D353" s="315" t="s">
        <v>3823</v>
      </c>
      <c r="E353" s="316">
        <v>44966</v>
      </c>
      <c r="F353" s="316">
        <v>44973</v>
      </c>
      <c r="G353" s="316">
        <v>44973</v>
      </c>
      <c r="H353" s="315" t="s">
        <v>61</v>
      </c>
      <c r="I353" s="315" t="s">
        <v>288</v>
      </c>
      <c r="J353" s="315" t="s">
        <v>907</v>
      </c>
      <c r="K353" s="315" t="s">
        <v>3127</v>
      </c>
      <c r="L353" s="315" t="s">
        <v>223</v>
      </c>
      <c r="M353" s="315" t="s">
        <v>3977</v>
      </c>
      <c r="N353" s="10" t="s">
        <v>220</v>
      </c>
      <c r="O353" s="317">
        <v>4</v>
      </c>
      <c r="P353" s="317">
        <v>4</v>
      </c>
      <c r="Q353" s="313">
        <v>2790</v>
      </c>
      <c r="R353" s="313" t="s">
        <v>60</v>
      </c>
      <c r="S353" s="313" t="s">
        <v>81</v>
      </c>
      <c r="T353" s="26">
        <f t="shared" si="14"/>
        <v>44967</v>
      </c>
      <c r="U353" s="10"/>
      <c r="V353" s="74" t="str" cm="1">
        <f t="array" ref="V353:AB353">_xlfn._xlws.FILTER(_xlfn._xlws.FILTER('Capacity Scheduling '!$A$41:$FO$56,'Capacity Scheduling '!$A$41:$A$56='PM PDM'!Q353),'Capacity Scheduling '!$A$40:$FO$40='PM PDM'!A353)</f>
        <v>L</v>
      </c>
      <c r="W353" s="10" t="str">
        <v>L</v>
      </c>
      <c r="X353" t="str">
        <v>B</v>
      </c>
      <c r="Y353" t="str">
        <v>C</v>
      </c>
      <c r="Z353" t="str">
        <v>C</v>
      </c>
      <c r="AA353" t="str">
        <v>OFF</v>
      </c>
      <c r="AB353" t="str">
        <v>L</v>
      </c>
    </row>
    <row r="354" spans="1:28" ht="15" hidden="1" customHeight="1" x14ac:dyDescent="0.35">
      <c r="A354" s="304">
        <v>7</v>
      </c>
      <c r="B354" s="305" t="s">
        <v>5288</v>
      </c>
      <c r="C354" s="304">
        <v>7996109</v>
      </c>
      <c r="D354" s="306" t="s">
        <v>3872</v>
      </c>
      <c r="E354" s="307">
        <v>44954</v>
      </c>
      <c r="F354" s="307">
        <v>44969</v>
      </c>
      <c r="G354" s="307">
        <v>44969</v>
      </c>
      <c r="H354" s="306" t="s">
        <v>10</v>
      </c>
      <c r="I354" s="306" t="s">
        <v>288</v>
      </c>
      <c r="J354" s="306" t="s">
        <v>236</v>
      </c>
      <c r="K354" s="306" t="s">
        <v>4676</v>
      </c>
      <c r="L354" s="306" t="s">
        <v>223</v>
      </c>
      <c r="M354" s="306" t="s">
        <v>3977</v>
      </c>
      <c r="N354" s="30" t="s">
        <v>220</v>
      </c>
      <c r="O354" s="308">
        <v>8</v>
      </c>
      <c r="P354" s="308">
        <v>8</v>
      </c>
      <c r="Q354" s="304">
        <v>3070</v>
      </c>
      <c r="R354" s="304" t="s">
        <v>40</v>
      </c>
      <c r="S354" s="304" t="s">
        <v>81</v>
      </c>
      <c r="T354" s="156">
        <f t="shared" si="14"/>
        <v>44967</v>
      </c>
      <c r="U354" s="10"/>
      <c r="V354" s="74" t="str" cm="1">
        <f t="array" ref="V354:AB354">_xlfn._xlws.FILTER(_xlfn._xlws.FILTER('Capacity Scheduling '!$A$41:$FO$56,'Capacity Scheduling '!$A$41:$A$56='PM PDM'!Q354),'Capacity Scheduling '!$A$40:$FO$40='PM PDM'!A354)</f>
        <v>G</v>
      </c>
      <c r="W354" s="10" t="str">
        <v>W/OFF</v>
      </c>
      <c r="X354" t="str">
        <v>G</v>
      </c>
      <c r="Y354" t="str">
        <v>B</v>
      </c>
      <c r="Z354" t="str">
        <v>B</v>
      </c>
      <c r="AA354" t="str">
        <v>B</v>
      </c>
      <c r="AB354" t="str">
        <v>B</v>
      </c>
    </row>
    <row r="355" spans="1:28" ht="15" hidden="1" customHeight="1" x14ac:dyDescent="0.35">
      <c r="A355" s="304">
        <v>7</v>
      </c>
      <c r="B355" s="305" t="s">
        <v>5289</v>
      </c>
      <c r="C355" s="304">
        <v>7997714</v>
      </c>
      <c r="D355" s="306" t="s">
        <v>3823</v>
      </c>
      <c r="E355" s="307">
        <v>44957</v>
      </c>
      <c r="F355" s="307">
        <v>44972</v>
      </c>
      <c r="G355" s="307">
        <v>44972</v>
      </c>
      <c r="H355" s="306" t="s">
        <v>10</v>
      </c>
      <c r="I355" s="306" t="s">
        <v>288</v>
      </c>
      <c r="J355" s="306" t="s">
        <v>186</v>
      </c>
      <c r="K355" s="306" t="s">
        <v>4054</v>
      </c>
      <c r="L355" s="306" t="s">
        <v>223</v>
      </c>
      <c r="M355" s="306" t="s">
        <v>3977</v>
      </c>
      <c r="N355" s="10" t="s">
        <v>220</v>
      </c>
      <c r="O355" s="308">
        <v>4</v>
      </c>
      <c r="P355" s="308">
        <v>8</v>
      </c>
      <c r="Q355" s="304">
        <v>3070</v>
      </c>
      <c r="R355" s="304" t="s">
        <v>40</v>
      </c>
      <c r="S355" s="304" t="s">
        <v>81</v>
      </c>
      <c r="T355" s="26">
        <f t="shared" si="14"/>
        <v>44967</v>
      </c>
      <c r="U355" s="10"/>
      <c r="V355" s="74" t="str" cm="1">
        <f t="array" ref="V355:AB355">_xlfn._xlws.FILTER(_xlfn._xlws.FILTER('Capacity Scheduling '!$A$41:$FO$56,'Capacity Scheduling '!$A$41:$A$56='PM PDM'!Q355),'Capacity Scheduling '!$A$40:$FO$40='PM PDM'!A355)</f>
        <v>G</v>
      </c>
      <c r="W355" s="10" t="str">
        <v>W/OFF</v>
      </c>
      <c r="X355" t="str">
        <v>G</v>
      </c>
      <c r="Y355" t="str">
        <v>B</v>
      </c>
      <c r="Z355" t="str">
        <v>B</v>
      </c>
      <c r="AA355" t="str">
        <v>B</v>
      </c>
      <c r="AB355" t="str">
        <v>B</v>
      </c>
    </row>
    <row r="356" spans="1:28" ht="15" hidden="1" customHeight="1" x14ac:dyDescent="0.35">
      <c r="A356" s="304">
        <v>7</v>
      </c>
      <c r="B356" s="305" t="s">
        <v>5290</v>
      </c>
      <c r="C356" s="304">
        <v>7998442</v>
      </c>
      <c r="D356" s="306" t="s">
        <v>3872</v>
      </c>
      <c r="E356" s="307">
        <v>44958</v>
      </c>
      <c r="F356" s="307">
        <v>44972</v>
      </c>
      <c r="G356" s="307">
        <v>44972</v>
      </c>
      <c r="H356" s="306" t="s">
        <v>92</v>
      </c>
      <c r="I356" s="306" t="s">
        <v>4737</v>
      </c>
      <c r="J356" s="306" t="s">
        <v>478</v>
      </c>
      <c r="K356" s="306" t="s">
        <v>4738</v>
      </c>
      <c r="L356" s="306" t="s">
        <v>223</v>
      </c>
      <c r="M356" s="306" t="s">
        <v>3977</v>
      </c>
      <c r="N356" s="32" t="s">
        <v>215</v>
      </c>
      <c r="O356" s="308">
        <v>1.5</v>
      </c>
      <c r="P356" s="308">
        <v>3</v>
      </c>
      <c r="Q356" s="304">
        <v>3346</v>
      </c>
      <c r="R356" s="304" t="s">
        <v>110</v>
      </c>
      <c r="S356" s="304" t="s">
        <v>81</v>
      </c>
      <c r="T356" s="189">
        <f t="shared" si="14"/>
        <v>44967</v>
      </c>
      <c r="U356" s="10"/>
      <c r="V356" s="74" t="str" cm="1">
        <f t="array" ref="V356:AB356">_xlfn._xlws.FILTER(_xlfn._xlws.FILTER('Capacity Scheduling '!$A$41:$FO$56,'Capacity Scheduling '!$A$41:$A$56='PM PDM'!Q356),'Capacity Scheduling '!$A$40:$FO$40='PM PDM'!A356)</f>
        <v>A</v>
      </c>
      <c r="W356" s="10" t="str">
        <v>A</v>
      </c>
      <c r="X356" t="str">
        <v>B</v>
      </c>
      <c r="Y356" t="str">
        <v>B</v>
      </c>
      <c r="Z356" t="str">
        <v>B</v>
      </c>
      <c r="AA356" t="str">
        <v>B</v>
      </c>
      <c r="AB356" t="str">
        <v>OFF</v>
      </c>
    </row>
    <row r="357" spans="1:28" ht="15" hidden="1" customHeight="1" x14ac:dyDescent="0.35">
      <c r="A357" s="313">
        <v>7</v>
      </c>
      <c r="B357" s="314" t="s">
        <v>5291</v>
      </c>
      <c r="C357" s="313">
        <v>7999045</v>
      </c>
      <c r="D357" s="315" t="s">
        <v>3872</v>
      </c>
      <c r="E357" s="316">
        <v>44959</v>
      </c>
      <c r="F357" s="316">
        <v>44973</v>
      </c>
      <c r="G357" s="316">
        <v>44973</v>
      </c>
      <c r="H357" s="315" t="s">
        <v>92</v>
      </c>
      <c r="I357" s="315" t="s">
        <v>4740</v>
      </c>
      <c r="J357" s="315" t="s">
        <v>441</v>
      </c>
      <c r="K357" s="315" t="s">
        <v>4741</v>
      </c>
      <c r="L357" s="315" t="s">
        <v>223</v>
      </c>
      <c r="M357" s="315" t="s">
        <v>3977</v>
      </c>
      <c r="N357" s="10" t="s">
        <v>215</v>
      </c>
      <c r="O357" s="317">
        <v>1.5</v>
      </c>
      <c r="P357" s="317">
        <v>3</v>
      </c>
      <c r="Q357" s="313">
        <v>3346</v>
      </c>
      <c r="R357" s="313" t="s">
        <v>110</v>
      </c>
      <c r="S357" s="313" t="s">
        <v>81</v>
      </c>
      <c r="T357" s="26">
        <v>44974</v>
      </c>
      <c r="U357" s="10">
        <v>7</v>
      </c>
      <c r="V357" s="74" t="str" cm="1">
        <f t="array" ref="V357:AB357">_xlfn._xlws.FILTER(_xlfn._xlws.FILTER('Capacity Scheduling '!$A$41:$FO$56,'Capacity Scheduling '!$A$41:$A$56='PM PDM'!Q357),'Capacity Scheduling '!$A$40:$FO$40='PM PDM'!A357)</f>
        <v>A</v>
      </c>
      <c r="W357" s="10" t="str">
        <v>A</v>
      </c>
      <c r="X357" t="str">
        <v>B</v>
      </c>
      <c r="Y357" t="str">
        <v>B</v>
      </c>
      <c r="Z357" t="str">
        <v>B</v>
      </c>
      <c r="AA357" t="str">
        <v>B</v>
      </c>
      <c r="AB357" t="str">
        <v>OFF</v>
      </c>
    </row>
    <row r="358" spans="1:28" ht="15" hidden="1" customHeight="1" x14ac:dyDescent="0.35">
      <c r="A358" s="304">
        <v>7</v>
      </c>
      <c r="B358" s="305" t="s">
        <v>5292</v>
      </c>
      <c r="C358" s="304">
        <v>7997171</v>
      </c>
      <c r="D358" s="306" t="s">
        <v>3872</v>
      </c>
      <c r="E358" s="307">
        <v>44956</v>
      </c>
      <c r="F358" s="307">
        <v>44970</v>
      </c>
      <c r="G358" s="307">
        <v>44970</v>
      </c>
      <c r="H358" s="306" t="s">
        <v>92</v>
      </c>
      <c r="I358" s="306" t="s">
        <v>4743</v>
      </c>
      <c r="J358" s="306" t="s">
        <v>418</v>
      </c>
      <c r="K358" s="306" t="s">
        <v>4744</v>
      </c>
      <c r="L358" s="306" t="s">
        <v>223</v>
      </c>
      <c r="M358" s="306" t="s">
        <v>3977</v>
      </c>
      <c r="N358" s="30" t="s">
        <v>215</v>
      </c>
      <c r="O358" s="308">
        <v>1.5</v>
      </c>
      <c r="P358" s="308">
        <v>3</v>
      </c>
      <c r="Q358" s="304">
        <v>3346</v>
      </c>
      <c r="R358" s="304" t="s">
        <v>110</v>
      </c>
      <c r="S358" s="304" t="s">
        <v>81</v>
      </c>
      <c r="T358" s="156">
        <f t="shared" si="14"/>
        <v>44969</v>
      </c>
      <c r="U358" s="10">
        <v>2</v>
      </c>
      <c r="V358" s="74" t="str" cm="1">
        <f t="array" ref="V358:AB358">_xlfn._xlws.FILTER(_xlfn._xlws.FILTER('Capacity Scheduling '!$A$41:$FO$56,'Capacity Scheduling '!$A$41:$A$56='PM PDM'!Q358),'Capacity Scheduling '!$A$40:$FO$40='PM PDM'!A358)</f>
        <v>A</v>
      </c>
      <c r="W358" s="10" t="str">
        <v>A</v>
      </c>
      <c r="X358" t="str">
        <v>B</v>
      </c>
      <c r="Y358" t="str">
        <v>B</v>
      </c>
      <c r="Z358" t="str">
        <v>B</v>
      </c>
      <c r="AA358" t="str">
        <v>B</v>
      </c>
      <c r="AB358" t="str">
        <v>OFF</v>
      </c>
    </row>
    <row r="359" spans="1:28" ht="15" hidden="1" customHeight="1" x14ac:dyDescent="0.35">
      <c r="A359" s="304">
        <v>7</v>
      </c>
      <c r="B359" s="305" t="s">
        <v>5293</v>
      </c>
      <c r="C359" s="304">
        <v>7997834</v>
      </c>
      <c r="D359" s="306" t="s">
        <v>3872</v>
      </c>
      <c r="E359" s="307">
        <v>44957</v>
      </c>
      <c r="F359" s="307">
        <v>44971</v>
      </c>
      <c r="G359" s="307">
        <v>44971</v>
      </c>
      <c r="H359" s="306" t="s">
        <v>92</v>
      </c>
      <c r="I359" s="306" t="s">
        <v>4746</v>
      </c>
      <c r="J359" s="306" t="s">
        <v>421</v>
      </c>
      <c r="K359" s="306" t="s">
        <v>4747</v>
      </c>
      <c r="L359" s="306" t="s">
        <v>223</v>
      </c>
      <c r="M359" s="306" t="s">
        <v>3977</v>
      </c>
      <c r="N359" s="10" t="s">
        <v>215</v>
      </c>
      <c r="O359" s="308">
        <v>1.5</v>
      </c>
      <c r="P359" s="308">
        <v>3</v>
      </c>
      <c r="Q359" s="304">
        <v>3346</v>
      </c>
      <c r="R359" s="304" t="s">
        <v>110</v>
      </c>
      <c r="S359" s="304" t="s">
        <v>81</v>
      </c>
      <c r="T359" s="26">
        <f t="shared" si="14"/>
        <v>44967</v>
      </c>
      <c r="U359" s="10"/>
      <c r="V359" s="74" t="str" cm="1">
        <f t="array" ref="V359:AB359">_xlfn._xlws.FILTER(_xlfn._xlws.FILTER('Capacity Scheduling '!$A$41:$FO$56,'Capacity Scheduling '!$A$41:$A$56='PM PDM'!Q359),'Capacity Scheduling '!$A$40:$FO$40='PM PDM'!A359)</f>
        <v>A</v>
      </c>
      <c r="W359" s="10" t="str">
        <v>A</v>
      </c>
      <c r="X359" t="str">
        <v>B</v>
      </c>
      <c r="Y359" t="str">
        <v>B</v>
      </c>
      <c r="Z359" t="str">
        <v>B</v>
      </c>
      <c r="AA359" t="str">
        <v>B</v>
      </c>
      <c r="AB359" t="str">
        <v>OFF</v>
      </c>
    </row>
    <row r="360" spans="1:28" ht="15" hidden="1" customHeight="1" x14ac:dyDescent="0.35">
      <c r="A360" s="304">
        <v>7</v>
      </c>
      <c r="B360" s="305" t="s">
        <v>5294</v>
      </c>
      <c r="C360" s="304">
        <v>8001395</v>
      </c>
      <c r="D360" s="306" t="s">
        <v>3823</v>
      </c>
      <c r="E360" s="307">
        <v>44964</v>
      </c>
      <c r="F360" s="307">
        <v>44974</v>
      </c>
      <c r="G360" s="307">
        <v>44974</v>
      </c>
      <c r="H360" s="306" t="s">
        <v>10</v>
      </c>
      <c r="I360" s="306" t="s">
        <v>288</v>
      </c>
      <c r="J360" s="306" t="s">
        <v>87</v>
      </c>
      <c r="K360" s="306" t="s">
        <v>4939</v>
      </c>
      <c r="L360" s="306" t="s">
        <v>223</v>
      </c>
      <c r="M360" s="306" t="s">
        <v>3977</v>
      </c>
      <c r="N360" s="10" t="s">
        <v>220</v>
      </c>
      <c r="O360" s="308">
        <v>3</v>
      </c>
      <c r="P360" s="308">
        <v>6</v>
      </c>
      <c r="Q360" s="304">
        <v>3347</v>
      </c>
      <c r="R360" s="304" t="s">
        <v>52</v>
      </c>
      <c r="S360" s="304" t="s">
        <v>88</v>
      </c>
      <c r="T360" s="26">
        <f t="shared" si="14"/>
        <v>44967</v>
      </c>
      <c r="U360" s="10"/>
      <c r="V360" s="74" t="str" cm="1">
        <f t="array" ref="V360:AB360">_xlfn._xlws.FILTER(_xlfn._xlws.FILTER('Capacity Scheduling '!$A$41:$FO$56,'Capacity Scheduling '!$A$41:$A$56='PM PDM'!Q360),'Capacity Scheduling '!$A$40:$FO$40='PM PDM'!A360)</f>
        <v>A</v>
      </c>
      <c r="W360" s="10" t="str">
        <v>W/OFF</v>
      </c>
      <c r="X360" t="str">
        <v>G</v>
      </c>
      <c r="Y360" t="str">
        <v>G</v>
      </c>
      <c r="Z360" t="str">
        <v>G</v>
      </c>
      <c r="AA360" t="str">
        <v>G</v>
      </c>
      <c r="AB360" t="str">
        <v>L</v>
      </c>
    </row>
    <row r="361" spans="1:28" ht="15" hidden="1" customHeight="1" x14ac:dyDescent="0.35">
      <c r="A361" s="304">
        <v>7</v>
      </c>
      <c r="B361" s="305" t="s">
        <v>5295</v>
      </c>
      <c r="C361" s="304">
        <v>7997832</v>
      </c>
      <c r="D361" s="306" t="s">
        <v>3823</v>
      </c>
      <c r="E361" s="307">
        <v>44957</v>
      </c>
      <c r="F361" s="307">
        <v>44972</v>
      </c>
      <c r="G361" s="307">
        <v>44972</v>
      </c>
      <c r="H361" s="306" t="s">
        <v>10</v>
      </c>
      <c r="I361" s="306" t="s">
        <v>288</v>
      </c>
      <c r="J361" s="306" t="s">
        <v>24</v>
      </c>
      <c r="K361" s="306" t="s">
        <v>4057</v>
      </c>
      <c r="L361" s="306" t="s">
        <v>223</v>
      </c>
      <c r="M361" s="306" t="s">
        <v>3977</v>
      </c>
      <c r="N361" s="10" t="s">
        <v>215</v>
      </c>
      <c r="O361" s="308">
        <v>0</v>
      </c>
      <c r="P361" s="308">
        <v>3</v>
      </c>
      <c r="Q361" s="304">
        <v>2781</v>
      </c>
      <c r="R361" s="304" t="s">
        <v>9</v>
      </c>
      <c r="S361" s="304" t="s">
        <v>25</v>
      </c>
      <c r="T361" s="26">
        <f t="shared" si="14"/>
        <v>44967</v>
      </c>
      <c r="U361" s="10"/>
      <c r="V361" s="74" t="str" cm="1">
        <f t="array" ref="V361:AB361">_xlfn._xlws.FILTER(_xlfn._xlws.FILTER('Capacity Scheduling '!$A$41:$FO$56,'Capacity Scheduling '!$A$41:$A$56='PM PDM'!Q361),'Capacity Scheduling '!$A$40:$FO$40='PM PDM'!A361)</f>
        <v>C</v>
      </c>
      <c r="W361" s="10" t="str">
        <v>C</v>
      </c>
      <c r="X361" t="str">
        <v>C</v>
      </c>
      <c r="Y361" t="str">
        <v>C</v>
      </c>
      <c r="Z361" t="str">
        <v>C</v>
      </c>
      <c r="AA361" t="str">
        <v>W/OFF</v>
      </c>
      <c r="AB361" t="str">
        <v>B</v>
      </c>
    </row>
    <row r="362" spans="1:28" ht="15" hidden="1" customHeight="1" x14ac:dyDescent="0.35">
      <c r="A362" s="304">
        <v>7</v>
      </c>
      <c r="B362" s="305" t="s">
        <v>5296</v>
      </c>
      <c r="C362" s="304">
        <v>8001059</v>
      </c>
      <c r="D362" s="306" t="s">
        <v>3872</v>
      </c>
      <c r="E362" s="307">
        <v>44963</v>
      </c>
      <c r="F362" s="307">
        <v>44972</v>
      </c>
      <c r="G362" s="307">
        <v>44972</v>
      </c>
      <c r="H362" s="306" t="s">
        <v>10</v>
      </c>
      <c r="I362" s="306" t="s">
        <v>4060</v>
      </c>
      <c r="J362" s="306" t="s">
        <v>2496</v>
      </c>
      <c r="K362" s="306" t="s">
        <v>1395</v>
      </c>
      <c r="L362" s="306" t="s">
        <v>223</v>
      </c>
      <c r="M362" s="306" t="s">
        <v>3977</v>
      </c>
      <c r="N362" s="10" t="s">
        <v>215</v>
      </c>
      <c r="O362" s="308">
        <v>2</v>
      </c>
      <c r="P362" s="308">
        <v>2</v>
      </c>
      <c r="Q362" s="304">
        <v>2781</v>
      </c>
      <c r="R362" s="304" t="s">
        <v>16</v>
      </c>
      <c r="S362" s="304" t="s">
        <v>31</v>
      </c>
      <c r="T362" s="26">
        <f t="shared" si="14"/>
        <v>44967</v>
      </c>
      <c r="U362" s="10"/>
      <c r="V362" s="74" t="str" cm="1">
        <f t="array" ref="V362:AB362">_xlfn._xlws.FILTER(_xlfn._xlws.FILTER('Capacity Scheduling '!$A$41:$FO$56,'Capacity Scheduling '!$A$41:$A$56='PM PDM'!Q362),'Capacity Scheduling '!$A$40:$FO$40='PM PDM'!A362)</f>
        <v>C</v>
      </c>
      <c r="W362" s="10" t="str">
        <v>C</v>
      </c>
      <c r="X362" t="str">
        <v>C</v>
      </c>
      <c r="Y362" t="str">
        <v>C</v>
      </c>
      <c r="Z362" t="str">
        <v>C</v>
      </c>
      <c r="AA362" t="str">
        <v>W/OFF</v>
      </c>
      <c r="AB362" t="str">
        <v>B</v>
      </c>
    </row>
    <row r="363" spans="1:28" ht="15" hidden="1" customHeight="1" x14ac:dyDescent="0.35">
      <c r="A363" s="304">
        <v>7</v>
      </c>
      <c r="B363" s="305" t="s">
        <v>5297</v>
      </c>
      <c r="C363" s="304">
        <v>8001060</v>
      </c>
      <c r="D363" s="306" t="s">
        <v>3872</v>
      </c>
      <c r="E363" s="307">
        <v>44963</v>
      </c>
      <c r="F363" s="307">
        <v>44972</v>
      </c>
      <c r="G363" s="307">
        <v>44972</v>
      </c>
      <c r="H363" s="306" t="s">
        <v>61</v>
      </c>
      <c r="I363" s="306" t="s">
        <v>4063</v>
      </c>
      <c r="J363" s="306" t="s">
        <v>2496</v>
      </c>
      <c r="K363" s="306" t="s">
        <v>4064</v>
      </c>
      <c r="L363" s="306" t="s">
        <v>223</v>
      </c>
      <c r="M363" s="306" t="s">
        <v>3977</v>
      </c>
      <c r="N363" s="10" t="s">
        <v>215</v>
      </c>
      <c r="O363" s="308">
        <v>6</v>
      </c>
      <c r="P363" s="308">
        <v>6</v>
      </c>
      <c r="Q363" s="304">
        <v>2791</v>
      </c>
      <c r="R363" s="304" t="s">
        <v>78</v>
      </c>
      <c r="S363" s="304" t="s">
        <v>31</v>
      </c>
      <c r="T363" s="26">
        <f t="shared" si="14"/>
        <v>44967</v>
      </c>
      <c r="U363" s="10"/>
      <c r="V363" s="74" t="str" cm="1">
        <f t="array" ref="V363:AB363">_xlfn._xlws.FILTER(_xlfn._xlws.FILTER('Capacity Scheduling '!$A$41:$FO$56,'Capacity Scheduling '!$A$41:$A$56='PM PDM'!Q363),'Capacity Scheduling '!$A$40:$FO$40='PM PDM'!A363)</f>
        <v>A</v>
      </c>
      <c r="W363" s="10" t="str">
        <v>A</v>
      </c>
      <c r="X363" t="str">
        <v>C</v>
      </c>
      <c r="Y363" t="str">
        <v>B</v>
      </c>
      <c r="Z363" t="str">
        <v>B</v>
      </c>
      <c r="AA363" t="str">
        <v>C</v>
      </c>
      <c r="AB363" t="str">
        <v>OFF</v>
      </c>
    </row>
    <row r="364" spans="1:28" ht="15" hidden="1" customHeight="1" x14ac:dyDescent="0.35">
      <c r="A364" s="304">
        <v>7</v>
      </c>
      <c r="B364" s="305" t="s">
        <v>5298</v>
      </c>
      <c r="C364" s="304">
        <v>8001051</v>
      </c>
      <c r="D364" s="306" t="s">
        <v>3872</v>
      </c>
      <c r="E364" s="307">
        <v>44963</v>
      </c>
      <c r="F364" s="307">
        <v>44972</v>
      </c>
      <c r="G364" s="307">
        <v>44972</v>
      </c>
      <c r="H364" s="306" t="s">
        <v>10</v>
      </c>
      <c r="I364" s="306" t="s">
        <v>4067</v>
      </c>
      <c r="J364" s="306" t="s">
        <v>3032</v>
      </c>
      <c r="K364" s="306" t="s">
        <v>1395</v>
      </c>
      <c r="L364" s="306" t="s">
        <v>223</v>
      </c>
      <c r="M364" s="306" t="s">
        <v>3977</v>
      </c>
      <c r="N364" s="10" t="s">
        <v>215</v>
      </c>
      <c r="O364" s="308">
        <v>2</v>
      </c>
      <c r="P364" s="308">
        <v>2</v>
      </c>
      <c r="Q364" s="304">
        <v>2781</v>
      </c>
      <c r="R364" s="304" t="s">
        <v>16</v>
      </c>
      <c r="S364" s="304" t="s">
        <v>31</v>
      </c>
      <c r="T364" s="26">
        <f t="shared" si="14"/>
        <v>44967</v>
      </c>
      <c r="U364" s="10"/>
      <c r="V364" s="74" t="str" cm="1">
        <f t="array" ref="V364:AB364">_xlfn._xlws.FILTER(_xlfn._xlws.FILTER('Capacity Scheduling '!$A$41:$FO$56,'Capacity Scheduling '!$A$41:$A$56='PM PDM'!Q364),'Capacity Scheduling '!$A$40:$FO$40='PM PDM'!A364)</f>
        <v>C</v>
      </c>
      <c r="W364" s="10" t="str">
        <v>C</v>
      </c>
      <c r="X364" t="str">
        <v>C</v>
      </c>
      <c r="Y364" t="str">
        <v>C</v>
      </c>
      <c r="Z364" t="str">
        <v>C</v>
      </c>
      <c r="AA364" t="str">
        <v>W/OFF</v>
      </c>
      <c r="AB364" t="str">
        <v>B</v>
      </c>
    </row>
    <row r="365" spans="1:28" ht="15" hidden="1" customHeight="1" x14ac:dyDescent="0.35">
      <c r="A365" s="304">
        <v>7</v>
      </c>
      <c r="B365" s="305" t="s">
        <v>5299</v>
      </c>
      <c r="C365" s="304">
        <v>8001052</v>
      </c>
      <c r="D365" s="306" t="s">
        <v>3872</v>
      </c>
      <c r="E365" s="307">
        <v>44963</v>
      </c>
      <c r="F365" s="307">
        <v>44972</v>
      </c>
      <c r="G365" s="307">
        <v>44972</v>
      </c>
      <c r="H365" s="306" t="s">
        <v>61</v>
      </c>
      <c r="I365" s="306" t="s">
        <v>4070</v>
      </c>
      <c r="J365" s="306" t="s">
        <v>3032</v>
      </c>
      <c r="K365" s="306" t="s">
        <v>4064</v>
      </c>
      <c r="L365" s="306" t="s">
        <v>223</v>
      </c>
      <c r="M365" s="306" t="s">
        <v>3977</v>
      </c>
      <c r="N365" s="10" t="s">
        <v>215</v>
      </c>
      <c r="O365" s="308">
        <v>6</v>
      </c>
      <c r="P365" s="308">
        <v>6</v>
      </c>
      <c r="Q365" s="304">
        <v>2791</v>
      </c>
      <c r="R365" s="304" t="s">
        <v>78</v>
      </c>
      <c r="S365" s="304" t="s">
        <v>31</v>
      </c>
      <c r="T365" s="26">
        <f t="shared" si="14"/>
        <v>44967</v>
      </c>
      <c r="U365" s="10"/>
      <c r="V365" s="74" t="str" cm="1">
        <f t="array" ref="V365:AB365">_xlfn._xlws.FILTER(_xlfn._xlws.FILTER('Capacity Scheduling '!$A$41:$FO$56,'Capacity Scheduling '!$A$41:$A$56='PM PDM'!Q365),'Capacity Scheduling '!$A$40:$FO$40='PM PDM'!A365)</f>
        <v>A</v>
      </c>
      <c r="W365" s="10" t="str">
        <v>A</v>
      </c>
      <c r="X365" t="str">
        <v>C</v>
      </c>
      <c r="Y365" t="str">
        <v>B</v>
      </c>
      <c r="Z365" t="str">
        <v>B</v>
      </c>
      <c r="AA365" t="str">
        <v>C</v>
      </c>
      <c r="AB365" t="str">
        <v>OFF</v>
      </c>
    </row>
    <row r="366" spans="1:28" ht="15" hidden="1" customHeight="1" x14ac:dyDescent="0.35">
      <c r="A366" s="304">
        <v>7</v>
      </c>
      <c r="B366" s="305" t="s">
        <v>5300</v>
      </c>
      <c r="C366" s="304">
        <v>7989204</v>
      </c>
      <c r="D366" s="306" t="s">
        <v>3823</v>
      </c>
      <c r="E366" s="307">
        <v>44941</v>
      </c>
      <c r="F366" s="307">
        <v>44968</v>
      </c>
      <c r="G366" s="307">
        <v>44968</v>
      </c>
      <c r="H366" s="306" t="s">
        <v>61</v>
      </c>
      <c r="I366" s="306" t="s">
        <v>5301</v>
      </c>
      <c r="J366" s="306" t="s">
        <v>1294</v>
      </c>
      <c r="K366" s="306" t="s">
        <v>5302</v>
      </c>
      <c r="L366" s="306" t="s">
        <v>223</v>
      </c>
      <c r="M366" s="306" t="s">
        <v>3977</v>
      </c>
      <c r="N366" s="10" t="s">
        <v>220</v>
      </c>
      <c r="O366" s="308">
        <v>0.1</v>
      </c>
      <c r="P366" s="308">
        <v>0.2</v>
      </c>
      <c r="Q366" s="304">
        <v>2791</v>
      </c>
      <c r="R366" s="304" t="s">
        <v>78</v>
      </c>
      <c r="S366" s="304" t="s">
        <v>31</v>
      </c>
      <c r="T366" s="26">
        <f t="shared" si="14"/>
        <v>44967</v>
      </c>
      <c r="U366" s="10"/>
      <c r="V366" s="74" t="str" cm="1">
        <f t="array" ref="V366:AB366">_xlfn._xlws.FILTER(_xlfn._xlws.FILTER('Capacity Scheduling '!$A$41:$FO$56,'Capacity Scheduling '!$A$41:$A$56='PM PDM'!Q366),'Capacity Scheduling '!$A$40:$FO$40='PM PDM'!A366)</f>
        <v>A</v>
      </c>
      <c r="W366" s="10" t="str">
        <v>A</v>
      </c>
      <c r="X366" t="str">
        <v>C</v>
      </c>
      <c r="Y366" t="str">
        <v>B</v>
      </c>
      <c r="Z366" t="str">
        <v>B</v>
      </c>
      <c r="AA366" t="str">
        <v>C</v>
      </c>
      <c r="AB366" t="str">
        <v>OFF</v>
      </c>
    </row>
    <row r="367" spans="1:28" ht="15" hidden="1" customHeight="1" x14ac:dyDescent="0.35">
      <c r="A367" s="304">
        <v>7</v>
      </c>
      <c r="B367" s="305" t="s">
        <v>5303</v>
      </c>
      <c r="C367" s="304">
        <v>8001048</v>
      </c>
      <c r="D367" s="306" t="s">
        <v>3872</v>
      </c>
      <c r="E367" s="307">
        <v>44963</v>
      </c>
      <c r="F367" s="307">
        <v>44972</v>
      </c>
      <c r="G367" s="307">
        <v>44972</v>
      </c>
      <c r="H367" s="306" t="s">
        <v>61</v>
      </c>
      <c r="I367" s="306" t="s">
        <v>4073</v>
      </c>
      <c r="J367" s="306" t="s">
        <v>280</v>
      </c>
      <c r="K367" s="306" t="s">
        <v>4762</v>
      </c>
      <c r="L367" s="306" t="s">
        <v>223</v>
      </c>
      <c r="M367" s="306" t="s">
        <v>3977</v>
      </c>
      <c r="N367" s="10" t="s">
        <v>220</v>
      </c>
      <c r="O367" s="308">
        <v>6</v>
      </c>
      <c r="P367" s="308">
        <v>6</v>
      </c>
      <c r="Q367" s="304">
        <v>2791</v>
      </c>
      <c r="R367" s="304" t="s">
        <v>78</v>
      </c>
      <c r="S367" s="304" t="s">
        <v>31</v>
      </c>
      <c r="T367" s="26">
        <f t="shared" si="14"/>
        <v>44967</v>
      </c>
      <c r="U367" s="10"/>
      <c r="V367" s="74" t="str" cm="1">
        <f t="array" ref="V367:AB367">_xlfn._xlws.FILTER(_xlfn._xlws.FILTER('Capacity Scheduling '!$A$41:$FO$56,'Capacity Scheduling '!$A$41:$A$56='PM PDM'!Q367),'Capacity Scheduling '!$A$40:$FO$40='PM PDM'!A367)</f>
        <v>A</v>
      </c>
      <c r="W367" s="10" t="str">
        <v>A</v>
      </c>
      <c r="X367" t="str">
        <v>C</v>
      </c>
      <c r="Y367" t="str">
        <v>B</v>
      </c>
      <c r="Z367" t="str">
        <v>B</v>
      </c>
      <c r="AA367" t="str">
        <v>C</v>
      </c>
      <c r="AB367" t="str">
        <v>OFF</v>
      </c>
    </row>
    <row r="368" spans="1:28" s="101" customFormat="1" ht="15" hidden="1" customHeight="1" x14ac:dyDescent="0.35">
      <c r="A368" s="304">
        <v>7</v>
      </c>
      <c r="B368" s="305" t="s">
        <v>5304</v>
      </c>
      <c r="C368" s="304">
        <v>8001049</v>
      </c>
      <c r="D368" s="306" t="s">
        <v>3872</v>
      </c>
      <c r="E368" s="307">
        <v>44963</v>
      </c>
      <c r="F368" s="307">
        <v>44972</v>
      </c>
      <c r="G368" s="307">
        <v>44972</v>
      </c>
      <c r="H368" s="306" t="s">
        <v>10</v>
      </c>
      <c r="I368" s="306" t="s">
        <v>4077</v>
      </c>
      <c r="J368" s="306" t="s">
        <v>280</v>
      </c>
      <c r="K368" s="306" t="s">
        <v>4764</v>
      </c>
      <c r="L368" s="306" t="s">
        <v>223</v>
      </c>
      <c r="M368" s="306" t="s">
        <v>3977</v>
      </c>
      <c r="N368" s="10" t="s">
        <v>215</v>
      </c>
      <c r="O368" s="308">
        <v>2</v>
      </c>
      <c r="P368" s="308">
        <v>2</v>
      </c>
      <c r="Q368" s="304">
        <v>2781</v>
      </c>
      <c r="R368" s="304" t="s">
        <v>16</v>
      </c>
      <c r="S368" s="304" t="s">
        <v>31</v>
      </c>
      <c r="T368" s="26">
        <f t="shared" si="14"/>
        <v>44967</v>
      </c>
      <c r="U368" s="183"/>
      <c r="V368" s="74" t="str" cm="1">
        <f t="array" ref="V368:AB368">_xlfn._xlws.FILTER(_xlfn._xlws.FILTER('Capacity Scheduling '!$A$41:$FO$56,'Capacity Scheduling '!$A$41:$A$56='PM PDM'!Q368),'Capacity Scheduling '!$A$40:$FO$40='PM PDM'!A368)</f>
        <v>C</v>
      </c>
      <c r="W368" s="10" t="str">
        <v>C</v>
      </c>
      <c r="X368" s="101" t="str">
        <v>C</v>
      </c>
      <c r="Y368" s="101" t="str">
        <v>C</v>
      </c>
      <c r="Z368" s="101" t="str">
        <v>C</v>
      </c>
      <c r="AA368" s="101" t="str">
        <v>W/OFF</v>
      </c>
      <c r="AB368" s="101" t="str">
        <v>B</v>
      </c>
    </row>
    <row r="369" spans="1:28" ht="15" hidden="1" customHeight="1" x14ac:dyDescent="0.35">
      <c r="A369" s="304">
        <v>7</v>
      </c>
      <c r="B369" s="305" t="s">
        <v>5305</v>
      </c>
      <c r="C369" s="304">
        <v>8001050</v>
      </c>
      <c r="D369" s="306" t="s">
        <v>3872</v>
      </c>
      <c r="E369" s="307">
        <v>44963</v>
      </c>
      <c r="F369" s="307">
        <v>44972</v>
      </c>
      <c r="G369" s="307">
        <v>44972</v>
      </c>
      <c r="H369" s="306" t="s">
        <v>10</v>
      </c>
      <c r="I369" s="306" t="s">
        <v>4081</v>
      </c>
      <c r="J369" s="306" t="s">
        <v>280</v>
      </c>
      <c r="K369" s="306" t="s">
        <v>4764</v>
      </c>
      <c r="L369" s="306" t="s">
        <v>223</v>
      </c>
      <c r="M369" s="306" t="s">
        <v>3977</v>
      </c>
      <c r="N369" s="10" t="s">
        <v>215</v>
      </c>
      <c r="O369" s="308">
        <v>2</v>
      </c>
      <c r="P369" s="308">
        <v>2</v>
      </c>
      <c r="Q369" s="304">
        <v>2781</v>
      </c>
      <c r="R369" s="304" t="s">
        <v>16</v>
      </c>
      <c r="S369" s="304" t="s">
        <v>31</v>
      </c>
      <c r="T369" s="26">
        <f t="shared" si="14"/>
        <v>44967</v>
      </c>
      <c r="U369" s="10"/>
      <c r="V369" s="74" t="str" cm="1">
        <f t="array" ref="V369:AB369">_xlfn._xlws.FILTER(_xlfn._xlws.FILTER('Capacity Scheduling '!$A$41:$FO$56,'Capacity Scheduling '!$A$41:$A$56='PM PDM'!Q369),'Capacity Scheduling '!$A$40:$FO$40='PM PDM'!A369)</f>
        <v>C</v>
      </c>
      <c r="W369" s="10" t="str">
        <v>C</v>
      </c>
      <c r="X369" t="str">
        <v>C</v>
      </c>
      <c r="Y369" t="str">
        <v>C</v>
      </c>
      <c r="Z369" t="str">
        <v>C</v>
      </c>
      <c r="AA369" t="str">
        <v>W/OFF</v>
      </c>
      <c r="AB369" t="str">
        <v>B</v>
      </c>
    </row>
    <row r="370" spans="1:28" ht="15" hidden="1" customHeight="1" x14ac:dyDescent="0.35">
      <c r="A370" s="304">
        <v>7</v>
      </c>
      <c r="B370" s="305" t="s">
        <v>5306</v>
      </c>
      <c r="C370" s="304">
        <v>8001053</v>
      </c>
      <c r="D370" s="306" t="s">
        <v>3872</v>
      </c>
      <c r="E370" s="307">
        <v>44963</v>
      </c>
      <c r="F370" s="307">
        <v>44972</v>
      </c>
      <c r="G370" s="307">
        <v>44972</v>
      </c>
      <c r="H370" s="306" t="s">
        <v>10</v>
      </c>
      <c r="I370" s="306" t="s">
        <v>4084</v>
      </c>
      <c r="J370" s="306" t="s">
        <v>490</v>
      </c>
      <c r="K370" s="306" t="s">
        <v>1395</v>
      </c>
      <c r="L370" s="306" t="s">
        <v>223</v>
      </c>
      <c r="M370" s="306" t="s">
        <v>3977</v>
      </c>
      <c r="N370" s="10" t="s">
        <v>215</v>
      </c>
      <c r="O370" s="308">
        <v>2</v>
      </c>
      <c r="P370" s="308">
        <v>2</v>
      </c>
      <c r="Q370" s="304">
        <v>2781</v>
      </c>
      <c r="R370" s="304" t="s">
        <v>16</v>
      </c>
      <c r="S370" s="304" t="s">
        <v>31</v>
      </c>
      <c r="T370" s="26">
        <f t="shared" si="14"/>
        <v>44967</v>
      </c>
      <c r="U370" s="10"/>
      <c r="V370" s="74" t="str" cm="1">
        <f t="array" ref="V370:AB370">_xlfn._xlws.FILTER(_xlfn._xlws.FILTER('Capacity Scheduling '!$A$41:$FO$56,'Capacity Scheduling '!$A$41:$A$56='PM PDM'!Q370),'Capacity Scheduling '!$A$40:$FO$40='PM PDM'!A370)</f>
        <v>C</v>
      </c>
      <c r="W370" s="10" t="str">
        <v>C</v>
      </c>
      <c r="X370" t="str">
        <v>C</v>
      </c>
      <c r="Y370" t="str">
        <v>C</v>
      </c>
      <c r="Z370" t="str">
        <v>C</v>
      </c>
      <c r="AA370" t="str">
        <v>W/OFF</v>
      </c>
      <c r="AB370" t="str">
        <v>B</v>
      </c>
    </row>
    <row r="371" spans="1:28" ht="15" hidden="1" customHeight="1" x14ac:dyDescent="0.35">
      <c r="A371" s="304">
        <v>7</v>
      </c>
      <c r="B371" s="305" t="s">
        <v>5307</v>
      </c>
      <c r="C371" s="304">
        <v>8001054</v>
      </c>
      <c r="D371" s="306" t="s">
        <v>3872</v>
      </c>
      <c r="E371" s="307">
        <v>44963</v>
      </c>
      <c r="F371" s="307">
        <v>44972</v>
      </c>
      <c r="G371" s="307">
        <v>44972</v>
      </c>
      <c r="H371" s="306" t="s">
        <v>61</v>
      </c>
      <c r="I371" s="306" t="s">
        <v>4087</v>
      </c>
      <c r="J371" s="306" t="s">
        <v>490</v>
      </c>
      <c r="K371" s="306" t="s">
        <v>4064</v>
      </c>
      <c r="L371" s="306" t="s">
        <v>223</v>
      </c>
      <c r="M371" s="306" t="s">
        <v>3977</v>
      </c>
      <c r="N371" s="10" t="s">
        <v>215</v>
      </c>
      <c r="O371" s="308">
        <v>6</v>
      </c>
      <c r="P371" s="308">
        <v>6</v>
      </c>
      <c r="Q371" s="304">
        <v>2791</v>
      </c>
      <c r="R371" s="304" t="s">
        <v>78</v>
      </c>
      <c r="S371" s="304" t="s">
        <v>31</v>
      </c>
      <c r="T371" s="26">
        <f t="shared" si="14"/>
        <v>44967</v>
      </c>
      <c r="U371" s="10"/>
      <c r="V371" s="74" t="str" cm="1">
        <f t="array" ref="V371:AB371">_xlfn._xlws.FILTER(_xlfn._xlws.FILTER('Capacity Scheduling '!$A$41:$FO$56,'Capacity Scheduling '!$A$41:$A$56='PM PDM'!Q371),'Capacity Scheduling '!$A$40:$FO$40='PM PDM'!A371)</f>
        <v>A</v>
      </c>
      <c r="W371" s="10" t="str">
        <v>A</v>
      </c>
      <c r="X371" t="str">
        <v>C</v>
      </c>
      <c r="Y371" t="str">
        <v>B</v>
      </c>
      <c r="Z371" t="str">
        <v>B</v>
      </c>
      <c r="AA371" t="str">
        <v>C</v>
      </c>
      <c r="AB371" t="str">
        <v>OFF</v>
      </c>
    </row>
    <row r="372" spans="1:28" ht="15" hidden="1" customHeight="1" x14ac:dyDescent="0.35">
      <c r="A372" s="304">
        <v>7</v>
      </c>
      <c r="B372" s="305" t="s">
        <v>5308</v>
      </c>
      <c r="C372" s="304">
        <v>8001055</v>
      </c>
      <c r="D372" s="306" t="s">
        <v>3872</v>
      </c>
      <c r="E372" s="307">
        <v>44963</v>
      </c>
      <c r="F372" s="307">
        <v>44972</v>
      </c>
      <c r="G372" s="307">
        <v>44972</v>
      </c>
      <c r="H372" s="306" t="s">
        <v>10</v>
      </c>
      <c r="I372" s="306" t="s">
        <v>4090</v>
      </c>
      <c r="J372" s="306" t="s">
        <v>490</v>
      </c>
      <c r="K372" s="306" t="s">
        <v>1395</v>
      </c>
      <c r="L372" s="306" t="s">
        <v>288</v>
      </c>
      <c r="M372" s="306" t="s">
        <v>3977</v>
      </c>
      <c r="N372" s="10" t="s">
        <v>215</v>
      </c>
      <c r="O372" s="308">
        <v>2</v>
      </c>
      <c r="P372" s="308">
        <v>2</v>
      </c>
      <c r="Q372" s="304">
        <v>2781</v>
      </c>
      <c r="R372" s="304" t="s">
        <v>16</v>
      </c>
      <c r="S372" s="304" t="s">
        <v>31</v>
      </c>
      <c r="T372" s="26">
        <f t="shared" si="14"/>
        <v>44967</v>
      </c>
      <c r="U372" s="10"/>
      <c r="V372" s="74" t="str" cm="1">
        <f t="array" ref="V372:AB372">_xlfn._xlws.FILTER(_xlfn._xlws.FILTER('Capacity Scheduling '!$A$41:$FO$56,'Capacity Scheduling '!$A$41:$A$56='PM PDM'!Q372),'Capacity Scheduling '!$A$40:$FO$40='PM PDM'!A372)</f>
        <v>C</v>
      </c>
      <c r="W372" s="10" t="str">
        <v>C</v>
      </c>
      <c r="X372" t="str">
        <v>C</v>
      </c>
      <c r="Y372" t="str">
        <v>C</v>
      </c>
      <c r="Z372" t="str">
        <v>C</v>
      </c>
      <c r="AA372" t="str">
        <v>W/OFF</v>
      </c>
      <c r="AB372" t="str">
        <v>B</v>
      </c>
    </row>
    <row r="373" spans="1:28" ht="15" hidden="1" customHeight="1" x14ac:dyDescent="0.35">
      <c r="A373" s="304">
        <v>7</v>
      </c>
      <c r="B373" s="305" t="s">
        <v>5309</v>
      </c>
      <c r="C373" s="304">
        <v>8001056</v>
      </c>
      <c r="D373" s="306" t="s">
        <v>3872</v>
      </c>
      <c r="E373" s="307">
        <v>44963</v>
      </c>
      <c r="F373" s="307">
        <v>44972</v>
      </c>
      <c r="G373" s="307">
        <v>44972</v>
      </c>
      <c r="H373" s="306" t="s">
        <v>61</v>
      </c>
      <c r="I373" s="306" t="s">
        <v>4093</v>
      </c>
      <c r="J373" s="306" t="s">
        <v>490</v>
      </c>
      <c r="K373" s="306" t="s">
        <v>4064</v>
      </c>
      <c r="L373" s="306" t="s">
        <v>223</v>
      </c>
      <c r="M373" s="306" t="s">
        <v>3977</v>
      </c>
      <c r="N373" s="10" t="s">
        <v>215</v>
      </c>
      <c r="O373" s="308">
        <v>6</v>
      </c>
      <c r="P373" s="308">
        <v>6</v>
      </c>
      <c r="Q373" s="304">
        <v>2792</v>
      </c>
      <c r="R373" s="304" t="s">
        <v>78</v>
      </c>
      <c r="S373" s="304" t="s">
        <v>31</v>
      </c>
      <c r="T373" s="26">
        <f t="shared" si="14"/>
        <v>44967</v>
      </c>
      <c r="U373" s="10"/>
      <c r="V373" s="74" t="str" cm="1">
        <f t="array" ref="V373:AB373">_xlfn._xlws.FILTER(_xlfn._xlws.FILTER('Capacity Scheduling '!$A$41:$FO$56,'Capacity Scheduling '!$A$41:$A$56='PM PDM'!Q373),'Capacity Scheduling '!$A$40:$FO$40='PM PDM'!A373)</f>
        <v>C</v>
      </c>
      <c r="W373" s="10" t="str">
        <v>C</v>
      </c>
      <c r="X373" t="str">
        <v>L</v>
      </c>
      <c r="Y373" t="str">
        <v>A</v>
      </c>
      <c r="Z373" t="str">
        <v>A</v>
      </c>
      <c r="AA373" t="str">
        <v>A+B</v>
      </c>
      <c r="AB373" t="str">
        <v>C</v>
      </c>
    </row>
    <row r="374" spans="1:28" ht="15" hidden="1" customHeight="1" x14ac:dyDescent="0.35">
      <c r="A374" s="304">
        <v>7</v>
      </c>
      <c r="B374" s="305" t="s">
        <v>5310</v>
      </c>
      <c r="C374" s="304">
        <v>8001057</v>
      </c>
      <c r="D374" s="306" t="s">
        <v>3872</v>
      </c>
      <c r="E374" s="307">
        <v>44963</v>
      </c>
      <c r="F374" s="307">
        <v>44972</v>
      </c>
      <c r="G374" s="307">
        <v>44972</v>
      </c>
      <c r="H374" s="306" t="s">
        <v>10</v>
      </c>
      <c r="I374" s="306" t="s">
        <v>4096</v>
      </c>
      <c r="J374" s="306" t="s">
        <v>490</v>
      </c>
      <c r="K374" s="306" t="s">
        <v>1395</v>
      </c>
      <c r="L374" s="306" t="s">
        <v>223</v>
      </c>
      <c r="M374" s="306" t="s">
        <v>3977</v>
      </c>
      <c r="N374" s="10" t="s">
        <v>215</v>
      </c>
      <c r="O374" s="308">
        <v>2</v>
      </c>
      <c r="P374" s="308">
        <v>2</v>
      </c>
      <c r="Q374" s="304">
        <v>2781</v>
      </c>
      <c r="R374" s="304" t="s">
        <v>16</v>
      </c>
      <c r="S374" s="304" t="s">
        <v>31</v>
      </c>
      <c r="T374" s="26">
        <f t="shared" si="14"/>
        <v>44967</v>
      </c>
      <c r="U374" s="10"/>
      <c r="V374" s="74" t="str" cm="1">
        <f t="array" ref="V374:AB374">_xlfn._xlws.FILTER(_xlfn._xlws.FILTER('Capacity Scheduling '!$A$41:$FO$56,'Capacity Scheduling '!$A$41:$A$56='PM PDM'!Q374),'Capacity Scheduling '!$A$40:$FO$40='PM PDM'!A374)</f>
        <v>C</v>
      </c>
      <c r="W374" s="10" t="str">
        <v>C</v>
      </c>
      <c r="X374" t="str">
        <v>C</v>
      </c>
      <c r="Y374" t="str">
        <v>C</v>
      </c>
      <c r="Z374" t="str">
        <v>C</v>
      </c>
      <c r="AA374" t="str">
        <v>W/OFF</v>
      </c>
      <c r="AB374" t="str">
        <v>B</v>
      </c>
    </row>
    <row r="375" spans="1:28" ht="15" hidden="1" customHeight="1" x14ac:dyDescent="0.35">
      <c r="A375" s="304">
        <v>7</v>
      </c>
      <c r="B375" s="305" t="s">
        <v>5311</v>
      </c>
      <c r="C375" s="304">
        <v>8001058</v>
      </c>
      <c r="D375" s="306" t="s">
        <v>3872</v>
      </c>
      <c r="E375" s="307">
        <v>44963</v>
      </c>
      <c r="F375" s="307">
        <v>44972</v>
      </c>
      <c r="G375" s="307">
        <v>44972</v>
      </c>
      <c r="H375" s="306" t="s">
        <v>61</v>
      </c>
      <c r="I375" s="306" t="s">
        <v>4099</v>
      </c>
      <c r="J375" s="306" t="s">
        <v>490</v>
      </c>
      <c r="K375" s="306" t="s">
        <v>4064</v>
      </c>
      <c r="L375" s="306" t="s">
        <v>223</v>
      </c>
      <c r="M375" s="306" t="s">
        <v>3977</v>
      </c>
      <c r="N375" s="32" t="s">
        <v>220</v>
      </c>
      <c r="O375" s="308">
        <v>6</v>
      </c>
      <c r="P375" s="308">
        <v>6</v>
      </c>
      <c r="Q375" s="304">
        <v>2792</v>
      </c>
      <c r="R375" s="304" t="s">
        <v>78</v>
      </c>
      <c r="S375" s="304" t="s">
        <v>31</v>
      </c>
      <c r="T375" s="189">
        <f t="shared" si="14"/>
        <v>44967</v>
      </c>
      <c r="U375" s="10"/>
      <c r="V375" s="74" t="str" cm="1">
        <f t="array" ref="V375:AB375">_xlfn._xlws.FILTER(_xlfn._xlws.FILTER('Capacity Scheduling '!$A$41:$FO$56,'Capacity Scheduling '!$A$41:$A$56='PM PDM'!Q375),'Capacity Scheduling '!$A$40:$FO$40='PM PDM'!A375)</f>
        <v>C</v>
      </c>
      <c r="W375" s="10" t="str">
        <v>C</v>
      </c>
      <c r="X375" t="str">
        <v>L</v>
      </c>
      <c r="Y375" t="str">
        <v>A</v>
      </c>
      <c r="Z375" t="str">
        <v>A</v>
      </c>
      <c r="AA375" t="str">
        <v>A+B</v>
      </c>
      <c r="AB375" t="str">
        <v>C</v>
      </c>
    </row>
    <row r="376" spans="1:28" ht="15" hidden="1" customHeight="1" x14ac:dyDescent="0.35">
      <c r="A376" s="313">
        <v>7</v>
      </c>
      <c r="B376" s="314" t="s">
        <v>5312</v>
      </c>
      <c r="C376" s="313">
        <v>7991928</v>
      </c>
      <c r="D376" s="315" t="s">
        <v>3823</v>
      </c>
      <c r="E376" s="316">
        <v>44946</v>
      </c>
      <c r="F376" s="316">
        <v>44973</v>
      </c>
      <c r="G376" s="316">
        <v>44973</v>
      </c>
      <c r="H376" s="315" t="s">
        <v>10</v>
      </c>
      <c r="I376" s="315" t="s">
        <v>5313</v>
      </c>
      <c r="J376" s="315" t="s">
        <v>343</v>
      </c>
      <c r="K376" s="315" t="s">
        <v>5314</v>
      </c>
      <c r="L376" s="315" t="s">
        <v>223</v>
      </c>
      <c r="M376" s="315" t="s">
        <v>3977</v>
      </c>
      <c r="N376" s="10" t="s">
        <v>215</v>
      </c>
      <c r="O376" s="317">
        <v>0.1</v>
      </c>
      <c r="P376" s="317">
        <v>0.2</v>
      </c>
      <c r="Q376" s="313">
        <v>2781</v>
      </c>
      <c r="R376" s="313" t="s">
        <v>16</v>
      </c>
      <c r="S376" s="313" t="s">
        <v>31</v>
      </c>
      <c r="T376" s="26">
        <f t="shared" si="14"/>
        <v>44967</v>
      </c>
      <c r="U376" s="10"/>
      <c r="V376" s="74" t="str" cm="1">
        <f t="array" ref="V376:AB376">_xlfn._xlws.FILTER(_xlfn._xlws.FILTER('Capacity Scheduling '!$A$41:$FO$56,'Capacity Scheduling '!$A$41:$A$56='PM PDM'!Q376),'Capacity Scheduling '!$A$40:$FO$40='PM PDM'!A376)</f>
        <v>C</v>
      </c>
      <c r="W376" s="10" t="str">
        <v>C</v>
      </c>
      <c r="X376" t="str">
        <v>C</v>
      </c>
      <c r="Y376" t="str">
        <v>C</v>
      </c>
      <c r="Z376" t="str">
        <v>C</v>
      </c>
      <c r="AA376" t="str">
        <v>W/OFF</v>
      </c>
      <c r="AB376" t="str">
        <v>B</v>
      </c>
    </row>
    <row r="377" spans="1:28" ht="15" hidden="1" customHeight="1" x14ac:dyDescent="0.35">
      <c r="A377" s="304">
        <v>7</v>
      </c>
      <c r="B377" s="305" t="s">
        <v>5315</v>
      </c>
      <c r="C377" s="304">
        <v>8001026</v>
      </c>
      <c r="D377" s="306" t="s">
        <v>3872</v>
      </c>
      <c r="E377" s="307">
        <v>44963</v>
      </c>
      <c r="F377" s="307">
        <v>44972</v>
      </c>
      <c r="G377" s="307">
        <v>44972</v>
      </c>
      <c r="H377" s="306" t="s">
        <v>10</v>
      </c>
      <c r="I377" s="306" t="s">
        <v>4102</v>
      </c>
      <c r="J377" s="306" t="s">
        <v>1396</v>
      </c>
      <c r="K377" s="306" t="s">
        <v>1395</v>
      </c>
      <c r="L377" s="306" t="s">
        <v>223</v>
      </c>
      <c r="M377" s="306" t="s">
        <v>3977</v>
      </c>
      <c r="N377" s="30" t="s">
        <v>215</v>
      </c>
      <c r="O377" s="308">
        <v>2</v>
      </c>
      <c r="P377" s="308">
        <v>2</v>
      </c>
      <c r="Q377" s="304">
        <v>2781</v>
      </c>
      <c r="R377" s="304" t="s">
        <v>16</v>
      </c>
      <c r="S377" s="304" t="s">
        <v>31</v>
      </c>
      <c r="T377" s="156">
        <f t="shared" si="14"/>
        <v>44967</v>
      </c>
      <c r="U377" s="10"/>
      <c r="V377" s="74" t="str" cm="1">
        <f t="array" ref="V377:AB377">_xlfn._xlws.FILTER(_xlfn._xlws.FILTER('Capacity Scheduling '!$A$41:$FO$56,'Capacity Scheduling '!$A$41:$A$56='PM PDM'!Q377),'Capacity Scheduling '!$A$40:$FO$40='PM PDM'!A377)</f>
        <v>C</v>
      </c>
      <c r="W377" s="10" t="str">
        <v>C</v>
      </c>
      <c r="X377" t="str">
        <v>C</v>
      </c>
      <c r="Y377" t="str">
        <v>C</v>
      </c>
      <c r="Z377" t="str">
        <v>C</v>
      </c>
      <c r="AA377" t="str">
        <v>W/OFF</v>
      </c>
      <c r="AB377" t="str">
        <v>B</v>
      </c>
    </row>
    <row r="378" spans="1:28" ht="15" hidden="1" customHeight="1" x14ac:dyDescent="0.35">
      <c r="A378" s="304">
        <v>7</v>
      </c>
      <c r="B378" s="305" t="s">
        <v>5316</v>
      </c>
      <c r="C378" s="304">
        <v>8001027</v>
      </c>
      <c r="D378" s="306" t="s">
        <v>3872</v>
      </c>
      <c r="E378" s="307">
        <v>44963</v>
      </c>
      <c r="F378" s="307">
        <v>44972</v>
      </c>
      <c r="G378" s="307">
        <v>44972</v>
      </c>
      <c r="H378" s="306" t="s">
        <v>10</v>
      </c>
      <c r="I378" s="306" t="s">
        <v>4105</v>
      </c>
      <c r="J378" s="306" t="s">
        <v>1396</v>
      </c>
      <c r="K378" s="306" t="s">
        <v>1395</v>
      </c>
      <c r="L378" s="306" t="s">
        <v>223</v>
      </c>
      <c r="M378" s="306" t="s">
        <v>3977</v>
      </c>
      <c r="N378" s="10" t="s">
        <v>215</v>
      </c>
      <c r="O378" s="308">
        <v>2</v>
      </c>
      <c r="P378" s="308">
        <v>2</v>
      </c>
      <c r="Q378" s="304">
        <v>2781</v>
      </c>
      <c r="R378" s="304" t="s">
        <v>16</v>
      </c>
      <c r="S378" s="304" t="s">
        <v>31</v>
      </c>
      <c r="T378" s="26">
        <f t="shared" si="14"/>
        <v>44967</v>
      </c>
      <c r="U378" s="10"/>
      <c r="V378" s="74" t="str" cm="1">
        <f t="array" ref="V378:AB378">_xlfn._xlws.FILTER(_xlfn._xlws.FILTER('Capacity Scheduling '!$A$41:$FO$56,'Capacity Scheduling '!$A$41:$A$56='PM PDM'!Q378),'Capacity Scheduling '!$A$40:$FO$40='PM PDM'!A378)</f>
        <v>C</v>
      </c>
      <c r="W378" s="10" t="str">
        <v>C</v>
      </c>
      <c r="X378" t="str">
        <v>C</v>
      </c>
      <c r="Y378" t="str">
        <v>C</v>
      </c>
      <c r="Z378" t="str">
        <v>C</v>
      </c>
      <c r="AA378" t="str">
        <v>W/OFF</v>
      </c>
      <c r="AB378" t="str">
        <v>B</v>
      </c>
    </row>
    <row r="379" spans="1:28" ht="15" hidden="1" customHeight="1" x14ac:dyDescent="0.35">
      <c r="A379" s="304">
        <v>7</v>
      </c>
      <c r="B379" s="305" t="s">
        <v>5317</v>
      </c>
      <c r="C379" s="304">
        <v>8001028</v>
      </c>
      <c r="D379" s="306" t="s">
        <v>3872</v>
      </c>
      <c r="E379" s="307">
        <v>44963</v>
      </c>
      <c r="F379" s="307">
        <v>44972</v>
      </c>
      <c r="G379" s="307">
        <v>44972</v>
      </c>
      <c r="H379" s="306" t="s">
        <v>10</v>
      </c>
      <c r="I379" s="306" t="s">
        <v>4108</v>
      </c>
      <c r="J379" s="306" t="s">
        <v>1396</v>
      </c>
      <c r="K379" s="306" t="s">
        <v>1395</v>
      </c>
      <c r="L379" s="306" t="s">
        <v>223</v>
      </c>
      <c r="M379" s="306" t="s">
        <v>3977</v>
      </c>
      <c r="N379" s="10" t="s">
        <v>220</v>
      </c>
      <c r="O379" s="308">
        <v>2</v>
      </c>
      <c r="P379" s="308">
        <v>2</v>
      </c>
      <c r="Q379" s="304">
        <v>2781</v>
      </c>
      <c r="R379" s="304" t="s">
        <v>16</v>
      </c>
      <c r="S379" s="304" t="s">
        <v>31</v>
      </c>
      <c r="T379" s="26">
        <f t="shared" si="14"/>
        <v>44967</v>
      </c>
      <c r="U379" s="10"/>
      <c r="V379" s="74" t="str" cm="1">
        <f t="array" ref="V379:AB379">_xlfn._xlws.FILTER(_xlfn._xlws.FILTER('Capacity Scheduling '!$A$41:$FO$56,'Capacity Scheduling '!$A$41:$A$56='PM PDM'!Q379),'Capacity Scheduling '!$A$40:$FO$40='PM PDM'!A379)</f>
        <v>C</v>
      </c>
      <c r="W379" s="10" t="str">
        <v>C</v>
      </c>
      <c r="X379" t="str">
        <v>C</v>
      </c>
      <c r="Y379" t="str">
        <v>C</v>
      </c>
      <c r="Z379" t="str">
        <v>C</v>
      </c>
      <c r="AA379" t="str">
        <v>W/OFF</v>
      </c>
      <c r="AB379" t="str">
        <v>B</v>
      </c>
    </row>
    <row r="380" spans="1:28" ht="15" hidden="1" customHeight="1" x14ac:dyDescent="0.35">
      <c r="A380" s="304">
        <v>7</v>
      </c>
      <c r="B380" s="305" t="s">
        <v>5318</v>
      </c>
      <c r="C380" s="304">
        <v>8001029</v>
      </c>
      <c r="D380" s="306" t="s">
        <v>3872</v>
      </c>
      <c r="E380" s="307">
        <v>44963</v>
      </c>
      <c r="F380" s="307">
        <v>44972</v>
      </c>
      <c r="G380" s="307">
        <v>44972</v>
      </c>
      <c r="H380" s="306" t="s">
        <v>10</v>
      </c>
      <c r="I380" s="306" t="s">
        <v>4111</v>
      </c>
      <c r="J380" s="306" t="s">
        <v>1396</v>
      </c>
      <c r="K380" s="306" t="s">
        <v>1395</v>
      </c>
      <c r="L380" s="306" t="s">
        <v>223</v>
      </c>
      <c r="M380" s="306" t="s">
        <v>3977</v>
      </c>
      <c r="N380" s="10" t="s">
        <v>220</v>
      </c>
      <c r="O380" s="308">
        <v>2</v>
      </c>
      <c r="P380" s="308">
        <v>2</v>
      </c>
      <c r="Q380" s="304">
        <v>2781</v>
      </c>
      <c r="R380" s="304" t="s">
        <v>16</v>
      </c>
      <c r="S380" s="304" t="s">
        <v>31</v>
      </c>
      <c r="T380" s="26">
        <f t="shared" si="14"/>
        <v>44967</v>
      </c>
      <c r="U380" s="10"/>
      <c r="V380" s="74" t="str" cm="1">
        <f t="array" ref="V380:AB380">_xlfn._xlws.FILTER(_xlfn._xlws.FILTER('Capacity Scheduling '!$A$41:$FO$56,'Capacity Scheduling '!$A$41:$A$56='PM PDM'!Q380),'Capacity Scheduling '!$A$40:$FO$40='PM PDM'!A380)</f>
        <v>C</v>
      </c>
      <c r="W380" s="10" t="str">
        <v>C</v>
      </c>
      <c r="X380" t="str">
        <v>C</v>
      </c>
      <c r="Y380" t="str">
        <v>C</v>
      </c>
      <c r="Z380" t="str">
        <v>C</v>
      </c>
      <c r="AA380" t="str">
        <v>W/OFF</v>
      </c>
      <c r="AB380" t="str">
        <v>B</v>
      </c>
    </row>
    <row r="381" spans="1:28" ht="15" hidden="1" customHeight="1" x14ac:dyDescent="0.35">
      <c r="A381" s="304">
        <v>7</v>
      </c>
      <c r="B381" s="305" t="s">
        <v>5319</v>
      </c>
      <c r="C381" s="304">
        <v>8001030</v>
      </c>
      <c r="D381" s="306" t="s">
        <v>3872</v>
      </c>
      <c r="E381" s="307">
        <v>44963</v>
      </c>
      <c r="F381" s="307">
        <v>44972</v>
      </c>
      <c r="G381" s="307">
        <v>44972</v>
      </c>
      <c r="H381" s="306" t="s">
        <v>10</v>
      </c>
      <c r="I381" s="306" t="s">
        <v>4114</v>
      </c>
      <c r="J381" s="306" t="s">
        <v>1396</v>
      </c>
      <c r="K381" s="306" t="s">
        <v>1395</v>
      </c>
      <c r="L381" s="306" t="s">
        <v>223</v>
      </c>
      <c r="M381" s="306" t="s">
        <v>3977</v>
      </c>
      <c r="N381" s="10" t="s">
        <v>215</v>
      </c>
      <c r="O381" s="308">
        <v>2</v>
      </c>
      <c r="P381" s="308">
        <v>2</v>
      </c>
      <c r="Q381" s="304">
        <v>2781</v>
      </c>
      <c r="R381" s="304" t="s">
        <v>16</v>
      </c>
      <c r="S381" s="304" t="s">
        <v>31</v>
      </c>
      <c r="T381" s="26">
        <f t="shared" si="14"/>
        <v>44967</v>
      </c>
      <c r="U381" s="10"/>
      <c r="V381" s="74" t="str" cm="1">
        <f t="array" ref="V381:AB381">_xlfn._xlws.FILTER(_xlfn._xlws.FILTER('Capacity Scheduling '!$A$41:$FO$56,'Capacity Scheduling '!$A$41:$A$56='PM PDM'!Q381),'Capacity Scheduling '!$A$40:$FO$40='PM PDM'!A381)</f>
        <v>C</v>
      </c>
      <c r="W381" s="10" t="str">
        <v>C</v>
      </c>
      <c r="X381" t="str">
        <v>C</v>
      </c>
      <c r="Y381" t="str">
        <v>C</v>
      </c>
      <c r="Z381" t="str">
        <v>C</v>
      </c>
      <c r="AA381" t="str">
        <v>W/OFF</v>
      </c>
      <c r="AB381" t="str">
        <v>B</v>
      </c>
    </row>
    <row r="382" spans="1:28" ht="15" hidden="1" customHeight="1" x14ac:dyDescent="0.35">
      <c r="A382" s="304">
        <v>7</v>
      </c>
      <c r="B382" s="305" t="s">
        <v>5320</v>
      </c>
      <c r="C382" s="304">
        <v>8001031</v>
      </c>
      <c r="D382" s="306" t="s">
        <v>3872</v>
      </c>
      <c r="E382" s="307">
        <v>44963</v>
      </c>
      <c r="F382" s="307">
        <v>44972</v>
      </c>
      <c r="G382" s="307">
        <v>44972</v>
      </c>
      <c r="H382" s="306" t="s">
        <v>10</v>
      </c>
      <c r="I382" s="306" t="s">
        <v>4117</v>
      </c>
      <c r="J382" s="306" t="s">
        <v>1396</v>
      </c>
      <c r="K382" s="306" t="s">
        <v>1395</v>
      </c>
      <c r="L382" s="306" t="s">
        <v>223</v>
      </c>
      <c r="M382" s="306" t="s">
        <v>3977</v>
      </c>
      <c r="N382" s="10" t="s">
        <v>215</v>
      </c>
      <c r="O382" s="308">
        <v>2</v>
      </c>
      <c r="P382" s="308">
        <v>2</v>
      </c>
      <c r="Q382" s="304">
        <v>2781</v>
      </c>
      <c r="R382" s="304" t="s">
        <v>16</v>
      </c>
      <c r="S382" s="304" t="s">
        <v>31</v>
      </c>
      <c r="T382" s="26">
        <f t="shared" si="14"/>
        <v>44967</v>
      </c>
      <c r="U382" s="10"/>
      <c r="V382" s="74" t="str" cm="1">
        <f t="array" ref="V382:AB382">_xlfn._xlws.FILTER(_xlfn._xlws.FILTER('Capacity Scheduling '!$A$41:$FO$56,'Capacity Scheduling '!$A$41:$A$56='PM PDM'!Q382),'Capacity Scheduling '!$A$40:$FO$40='PM PDM'!A382)</f>
        <v>C</v>
      </c>
      <c r="W382" s="10" t="str">
        <v>C</v>
      </c>
      <c r="X382" t="str">
        <v>C</v>
      </c>
      <c r="Y382" t="str">
        <v>C</v>
      </c>
      <c r="Z382" t="str">
        <v>C</v>
      </c>
      <c r="AA382" t="str">
        <v>W/OFF</v>
      </c>
      <c r="AB382" t="str">
        <v>B</v>
      </c>
    </row>
    <row r="383" spans="1:28" ht="15" hidden="1" customHeight="1" x14ac:dyDescent="0.35">
      <c r="A383" s="304">
        <v>7</v>
      </c>
      <c r="B383" s="305" t="s">
        <v>5321</v>
      </c>
      <c r="C383" s="304">
        <v>8001032</v>
      </c>
      <c r="D383" s="306" t="s">
        <v>3872</v>
      </c>
      <c r="E383" s="307">
        <v>44963</v>
      </c>
      <c r="F383" s="307">
        <v>44972</v>
      </c>
      <c r="G383" s="307">
        <v>44972</v>
      </c>
      <c r="H383" s="306" t="s">
        <v>10</v>
      </c>
      <c r="I383" s="306" t="s">
        <v>4120</v>
      </c>
      <c r="J383" s="306" t="s">
        <v>1396</v>
      </c>
      <c r="K383" s="306" t="s">
        <v>1395</v>
      </c>
      <c r="L383" s="306" t="s">
        <v>223</v>
      </c>
      <c r="M383" s="306" t="s">
        <v>3977</v>
      </c>
      <c r="N383" s="10" t="s">
        <v>215</v>
      </c>
      <c r="O383" s="308">
        <v>2</v>
      </c>
      <c r="P383" s="308">
        <v>2</v>
      </c>
      <c r="Q383" s="304">
        <v>2781</v>
      </c>
      <c r="R383" s="304" t="s">
        <v>16</v>
      </c>
      <c r="S383" s="304" t="s">
        <v>31</v>
      </c>
      <c r="T383" s="26">
        <f t="shared" si="14"/>
        <v>44967</v>
      </c>
      <c r="U383" s="10"/>
      <c r="V383" s="74" t="str" cm="1">
        <f t="array" ref="V383:AB383">_xlfn._xlws.FILTER(_xlfn._xlws.FILTER('Capacity Scheduling '!$A$41:$FO$56,'Capacity Scheduling '!$A$41:$A$56='PM PDM'!Q383),'Capacity Scheduling '!$A$40:$FO$40='PM PDM'!A383)</f>
        <v>C</v>
      </c>
      <c r="W383" s="10" t="str">
        <v>C</v>
      </c>
      <c r="X383" t="str">
        <v>C</v>
      </c>
      <c r="Y383" t="str">
        <v>C</v>
      </c>
      <c r="Z383" t="str">
        <v>C</v>
      </c>
      <c r="AA383" t="str">
        <v>W/OFF</v>
      </c>
      <c r="AB383" t="str">
        <v>B</v>
      </c>
    </row>
    <row r="384" spans="1:28" ht="15" hidden="1" customHeight="1" x14ac:dyDescent="0.35">
      <c r="A384" s="304">
        <v>7</v>
      </c>
      <c r="B384" s="305" t="s">
        <v>5322</v>
      </c>
      <c r="C384" s="304">
        <v>8001033</v>
      </c>
      <c r="D384" s="306" t="s">
        <v>3872</v>
      </c>
      <c r="E384" s="307">
        <v>44963</v>
      </c>
      <c r="F384" s="307">
        <v>44972</v>
      </c>
      <c r="G384" s="307">
        <v>44972</v>
      </c>
      <c r="H384" s="306" t="s">
        <v>10</v>
      </c>
      <c r="I384" s="306" t="s">
        <v>4123</v>
      </c>
      <c r="J384" s="306" t="s">
        <v>1396</v>
      </c>
      <c r="K384" s="306" t="s">
        <v>1395</v>
      </c>
      <c r="L384" s="306" t="s">
        <v>223</v>
      </c>
      <c r="M384" s="306" t="s">
        <v>3977</v>
      </c>
      <c r="N384" s="10" t="s">
        <v>215</v>
      </c>
      <c r="O384" s="308">
        <v>2</v>
      </c>
      <c r="P384" s="308">
        <v>2</v>
      </c>
      <c r="Q384" s="304">
        <v>2781</v>
      </c>
      <c r="R384" s="304" t="s">
        <v>16</v>
      </c>
      <c r="S384" s="304" t="s">
        <v>31</v>
      </c>
      <c r="T384" s="26">
        <f t="shared" si="14"/>
        <v>44967</v>
      </c>
      <c r="U384" s="10"/>
      <c r="V384" s="74" t="str" cm="1">
        <f t="array" ref="V384:AB384">_xlfn._xlws.FILTER(_xlfn._xlws.FILTER('Capacity Scheduling '!$A$41:$FO$56,'Capacity Scheduling '!$A$41:$A$56='PM PDM'!Q384),'Capacity Scheduling '!$A$40:$FO$40='PM PDM'!A384)</f>
        <v>C</v>
      </c>
      <c r="W384" s="10" t="str">
        <v>C</v>
      </c>
      <c r="X384" t="str">
        <v>C</v>
      </c>
      <c r="Y384" t="str">
        <v>C</v>
      </c>
      <c r="Z384" t="str">
        <v>C</v>
      </c>
      <c r="AA384" t="str">
        <v>W/OFF</v>
      </c>
      <c r="AB384" t="str">
        <v>B</v>
      </c>
    </row>
    <row r="385" spans="1:29" ht="15" hidden="1" customHeight="1" x14ac:dyDescent="0.35">
      <c r="A385" s="304">
        <v>7</v>
      </c>
      <c r="B385" s="305" t="s">
        <v>5323</v>
      </c>
      <c r="C385" s="304">
        <v>8001034</v>
      </c>
      <c r="D385" s="306" t="s">
        <v>3872</v>
      </c>
      <c r="E385" s="307">
        <v>44963</v>
      </c>
      <c r="F385" s="307">
        <v>44972</v>
      </c>
      <c r="G385" s="307">
        <v>44972</v>
      </c>
      <c r="H385" s="306" t="s">
        <v>61</v>
      </c>
      <c r="I385" s="306" t="s">
        <v>4126</v>
      </c>
      <c r="J385" s="306" t="s">
        <v>1396</v>
      </c>
      <c r="K385" s="306" t="s">
        <v>1395</v>
      </c>
      <c r="L385" s="306" t="s">
        <v>223</v>
      </c>
      <c r="M385" s="306" t="s">
        <v>3977</v>
      </c>
      <c r="N385" s="10" t="s">
        <v>220</v>
      </c>
      <c r="O385" s="308">
        <v>6</v>
      </c>
      <c r="P385" s="308">
        <v>6</v>
      </c>
      <c r="Q385" s="304">
        <v>2792</v>
      </c>
      <c r="R385" s="304" t="s">
        <v>78</v>
      </c>
      <c r="S385" s="304" t="s">
        <v>31</v>
      </c>
      <c r="T385" s="26">
        <f t="shared" si="14"/>
        <v>44967</v>
      </c>
      <c r="U385" s="10"/>
      <c r="V385" s="74" t="str" cm="1">
        <f t="array" ref="V385:AB385">_xlfn._xlws.FILTER(_xlfn._xlws.FILTER('Capacity Scheduling '!$A$41:$FO$56,'Capacity Scheduling '!$A$41:$A$56='PM PDM'!Q385),'Capacity Scheduling '!$A$40:$FO$40='PM PDM'!A385)</f>
        <v>C</v>
      </c>
      <c r="W385" s="10" t="str">
        <v>C</v>
      </c>
      <c r="X385" t="str">
        <v>L</v>
      </c>
      <c r="Y385" t="str">
        <v>A</v>
      </c>
      <c r="Z385" t="str">
        <v>A</v>
      </c>
      <c r="AA385" t="str">
        <v>A+B</v>
      </c>
      <c r="AB385" t="str">
        <v>C</v>
      </c>
    </row>
    <row r="386" spans="1:29" ht="15" hidden="1" customHeight="1" x14ac:dyDescent="0.35">
      <c r="A386" s="304">
        <v>7</v>
      </c>
      <c r="B386" s="305" t="s">
        <v>5324</v>
      </c>
      <c r="C386" s="304">
        <v>8001035</v>
      </c>
      <c r="D386" s="306" t="s">
        <v>3872</v>
      </c>
      <c r="E386" s="307">
        <v>44963</v>
      </c>
      <c r="F386" s="307">
        <v>44972</v>
      </c>
      <c r="G386" s="307">
        <v>44972</v>
      </c>
      <c r="H386" s="306" t="s">
        <v>10</v>
      </c>
      <c r="I386" s="306" t="s">
        <v>4129</v>
      </c>
      <c r="J386" s="306" t="s">
        <v>1396</v>
      </c>
      <c r="K386" s="306" t="s">
        <v>1395</v>
      </c>
      <c r="L386" s="306" t="s">
        <v>223</v>
      </c>
      <c r="M386" s="306" t="s">
        <v>3977</v>
      </c>
      <c r="N386" s="10" t="s">
        <v>215</v>
      </c>
      <c r="O386" s="308">
        <v>2</v>
      </c>
      <c r="P386" s="308">
        <v>2</v>
      </c>
      <c r="Q386" s="304">
        <v>2781</v>
      </c>
      <c r="R386" s="304" t="s">
        <v>16</v>
      </c>
      <c r="S386" s="304" t="s">
        <v>31</v>
      </c>
      <c r="T386" s="26">
        <f t="shared" si="14"/>
        <v>44967</v>
      </c>
      <c r="U386" s="10"/>
      <c r="V386" s="74" t="str" cm="1">
        <f t="array" ref="V386:AB386">_xlfn._xlws.FILTER(_xlfn._xlws.FILTER('Capacity Scheduling '!$A$41:$FO$56,'Capacity Scheduling '!$A$41:$A$56='PM PDM'!Q386),'Capacity Scheduling '!$A$40:$FO$40='PM PDM'!A386)</f>
        <v>C</v>
      </c>
      <c r="W386" s="10" t="str">
        <v>C</v>
      </c>
      <c r="X386" t="str">
        <v>C</v>
      </c>
      <c r="Y386" t="str">
        <v>C</v>
      </c>
      <c r="Z386" t="str">
        <v>C</v>
      </c>
      <c r="AA386" t="str">
        <v>W/OFF</v>
      </c>
      <c r="AB386" t="str">
        <v>B</v>
      </c>
    </row>
    <row r="387" spans="1:29" ht="15" hidden="1" customHeight="1" x14ac:dyDescent="0.35">
      <c r="A387" s="304">
        <v>7</v>
      </c>
      <c r="B387" s="305" t="s">
        <v>5325</v>
      </c>
      <c r="C387" s="304">
        <v>8001036</v>
      </c>
      <c r="D387" s="306" t="s">
        <v>3872</v>
      </c>
      <c r="E387" s="307">
        <v>44963</v>
      </c>
      <c r="F387" s="307">
        <v>44972</v>
      </c>
      <c r="G387" s="307">
        <v>44972</v>
      </c>
      <c r="H387" s="306" t="s">
        <v>10</v>
      </c>
      <c r="I387" s="306" t="s">
        <v>4132</v>
      </c>
      <c r="J387" s="306" t="s">
        <v>1396</v>
      </c>
      <c r="K387" s="306" t="s">
        <v>1395</v>
      </c>
      <c r="L387" s="306" t="s">
        <v>223</v>
      </c>
      <c r="M387" s="306" t="s">
        <v>3977</v>
      </c>
      <c r="N387" s="10" t="s">
        <v>215</v>
      </c>
      <c r="O387" s="308">
        <v>2</v>
      </c>
      <c r="P387" s="308">
        <v>2</v>
      </c>
      <c r="Q387" s="304">
        <v>2781</v>
      </c>
      <c r="R387" s="304" t="s">
        <v>16</v>
      </c>
      <c r="S387" s="304" t="s">
        <v>31</v>
      </c>
      <c r="T387" s="26">
        <f t="shared" si="14"/>
        <v>44967</v>
      </c>
      <c r="U387" s="10"/>
      <c r="V387" s="74" t="str" cm="1">
        <f t="array" ref="V387:AB387">_xlfn._xlws.FILTER(_xlfn._xlws.FILTER('Capacity Scheduling '!$A$41:$FO$56,'Capacity Scheduling '!$A$41:$A$56='PM PDM'!Q387),'Capacity Scheduling '!$A$40:$FO$40='PM PDM'!A387)</f>
        <v>C</v>
      </c>
      <c r="W387" s="10" t="str">
        <v>C</v>
      </c>
      <c r="X387" t="str">
        <v>C</v>
      </c>
      <c r="Y387" t="str">
        <v>C</v>
      </c>
      <c r="Z387" t="str">
        <v>C</v>
      </c>
      <c r="AA387" t="str">
        <v>W/OFF</v>
      </c>
      <c r="AB387" t="str">
        <v>B</v>
      </c>
    </row>
    <row r="388" spans="1:29" ht="15" hidden="1" customHeight="1" x14ac:dyDescent="0.35">
      <c r="A388" s="304">
        <v>7</v>
      </c>
      <c r="B388" s="305" t="s">
        <v>5326</v>
      </c>
      <c r="C388" s="304">
        <v>8001037</v>
      </c>
      <c r="D388" s="306" t="s">
        <v>3872</v>
      </c>
      <c r="E388" s="307">
        <v>44963</v>
      </c>
      <c r="F388" s="307">
        <v>44972</v>
      </c>
      <c r="G388" s="307">
        <v>44972</v>
      </c>
      <c r="H388" s="306" t="s">
        <v>10</v>
      </c>
      <c r="I388" s="306" t="s">
        <v>4135</v>
      </c>
      <c r="J388" s="306" t="s">
        <v>410</v>
      </c>
      <c r="K388" s="306" t="s">
        <v>1395</v>
      </c>
      <c r="L388" s="306" t="s">
        <v>223</v>
      </c>
      <c r="M388" s="306" t="s">
        <v>3977</v>
      </c>
      <c r="N388" s="10" t="s">
        <v>215</v>
      </c>
      <c r="O388" s="308">
        <v>2</v>
      </c>
      <c r="P388" s="308">
        <v>2</v>
      </c>
      <c r="Q388" s="304">
        <v>2781</v>
      </c>
      <c r="R388" s="304" t="s">
        <v>16</v>
      </c>
      <c r="S388" s="304" t="s">
        <v>31</v>
      </c>
      <c r="T388" s="26">
        <f t="shared" si="14"/>
        <v>44967</v>
      </c>
      <c r="U388" s="10"/>
      <c r="V388" s="74" t="str" cm="1">
        <f t="array" ref="V388:AB388">_xlfn._xlws.FILTER(_xlfn._xlws.FILTER('Capacity Scheduling '!$A$41:$FO$56,'Capacity Scheduling '!$A$41:$A$56='PM PDM'!Q388),'Capacity Scheduling '!$A$40:$FO$40='PM PDM'!A388)</f>
        <v>C</v>
      </c>
      <c r="W388" s="10" t="str">
        <v>C</v>
      </c>
      <c r="X388" t="str">
        <v>C</v>
      </c>
      <c r="Y388" t="str">
        <v>C</v>
      </c>
      <c r="Z388" t="str">
        <v>C</v>
      </c>
      <c r="AA388" t="str">
        <v>W/OFF</v>
      </c>
      <c r="AB388" t="str">
        <v>B</v>
      </c>
    </row>
    <row r="389" spans="1:29" ht="15" hidden="1" customHeight="1" x14ac:dyDescent="0.35">
      <c r="A389" s="304">
        <v>7</v>
      </c>
      <c r="B389" s="305" t="s">
        <v>5327</v>
      </c>
      <c r="C389" s="304">
        <v>8001038</v>
      </c>
      <c r="D389" s="306" t="s">
        <v>3872</v>
      </c>
      <c r="E389" s="307">
        <v>44963</v>
      </c>
      <c r="F389" s="307">
        <v>44972</v>
      </c>
      <c r="G389" s="307">
        <v>44972</v>
      </c>
      <c r="H389" s="306" t="s">
        <v>10</v>
      </c>
      <c r="I389" s="306" t="s">
        <v>4138</v>
      </c>
      <c r="J389" s="306" t="s">
        <v>410</v>
      </c>
      <c r="K389" s="306" t="s">
        <v>1395</v>
      </c>
      <c r="L389" s="306" t="s">
        <v>223</v>
      </c>
      <c r="M389" s="306" t="s">
        <v>3977</v>
      </c>
      <c r="N389" s="10" t="s">
        <v>220</v>
      </c>
      <c r="O389" s="308">
        <v>2</v>
      </c>
      <c r="P389" s="308">
        <v>2</v>
      </c>
      <c r="Q389" s="304">
        <v>2785</v>
      </c>
      <c r="R389" s="304" t="s">
        <v>16</v>
      </c>
      <c r="S389" s="304" t="s">
        <v>31</v>
      </c>
      <c r="T389" s="26">
        <f t="shared" si="14"/>
        <v>44967</v>
      </c>
      <c r="U389" s="10"/>
      <c r="V389" s="74" t="str" cm="1">
        <f t="array" ref="V389:AB389">_xlfn._xlws.FILTER(_xlfn._xlws.FILTER('Capacity Scheduling '!$A$41:$FO$56,'Capacity Scheduling '!$A$41:$A$56='PM PDM'!Q389),'Capacity Scheduling '!$A$40:$FO$40='PM PDM'!A389)</f>
        <v>W/OFF</v>
      </c>
      <c r="W389" s="10" t="str">
        <v>A</v>
      </c>
      <c r="X389" t="str">
        <v>A</v>
      </c>
      <c r="Y389" t="str">
        <v>A</v>
      </c>
      <c r="Z389" t="str">
        <v>L</v>
      </c>
      <c r="AA389" t="str">
        <v>A</v>
      </c>
      <c r="AB389" t="str">
        <v>A</v>
      </c>
    </row>
    <row r="390" spans="1:29" ht="15" hidden="1" customHeight="1" x14ac:dyDescent="0.35">
      <c r="A390" s="304">
        <v>7</v>
      </c>
      <c r="B390" s="305" t="s">
        <v>5328</v>
      </c>
      <c r="C390" s="304">
        <v>8001039</v>
      </c>
      <c r="D390" s="306" t="s">
        <v>3872</v>
      </c>
      <c r="E390" s="307">
        <v>44963</v>
      </c>
      <c r="F390" s="307">
        <v>44972</v>
      </c>
      <c r="G390" s="307">
        <v>44972</v>
      </c>
      <c r="H390" s="306" t="s">
        <v>10</v>
      </c>
      <c r="I390" s="306" t="s">
        <v>4141</v>
      </c>
      <c r="J390" s="306" t="s">
        <v>410</v>
      </c>
      <c r="K390" s="306" t="s">
        <v>1395</v>
      </c>
      <c r="L390" s="306" t="s">
        <v>223</v>
      </c>
      <c r="M390" s="306" t="s">
        <v>3977</v>
      </c>
      <c r="N390" s="10" t="s">
        <v>220</v>
      </c>
      <c r="O390" s="308">
        <v>2</v>
      </c>
      <c r="P390" s="308">
        <v>2</v>
      </c>
      <c r="Q390" s="304">
        <v>2785</v>
      </c>
      <c r="R390" s="304" t="s">
        <v>16</v>
      </c>
      <c r="S390" s="304" t="s">
        <v>31</v>
      </c>
      <c r="T390" s="26">
        <f t="shared" si="14"/>
        <v>44967</v>
      </c>
      <c r="U390" s="10"/>
      <c r="V390" s="74" t="str" cm="1">
        <f t="array" ref="V390:AB390">_xlfn._xlws.FILTER(_xlfn._xlws.FILTER('Capacity Scheduling '!$A$41:$FO$56,'Capacity Scheduling '!$A$41:$A$56='PM PDM'!Q390),'Capacity Scheduling '!$A$40:$FO$40='PM PDM'!A390)</f>
        <v>W/OFF</v>
      </c>
      <c r="W390" s="10" t="str">
        <v>A</v>
      </c>
      <c r="X390" t="str">
        <v>A</v>
      </c>
      <c r="Y390" t="str">
        <v>A</v>
      </c>
      <c r="Z390" t="str">
        <v>L</v>
      </c>
      <c r="AA390" t="str">
        <v>A</v>
      </c>
      <c r="AB390" t="str">
        <v>A</v>
      </c>
    </row>
    <row r="391" spans="1:29" ht="15" hidden="1" customHeight="1" x14ac:dyDescent="0.35">
      <c r="A391" s="304">
        <v>7</v>
      </c>
      <c r="B391" s="305" t="s">
        <v>5329</v>
      </c>
      <c r="C391" s="304">
        <v>8001040</v>
      </c>
      <c r="D391" s="306" t="s">
        <v>3872</v>
      </c>
      <c r="E391" s="307">
        <v>44963</v>
      </c>
      <c r="F391" s="307">
        <v>44972</v>
      </c>
      <c r="G391" s="307">
        <v>44972</v>
      </c>
      <c r="H391" s="306" t="s">
        <v>10</v>
      </c>
      <c r="I391" s="306" t="s">
        <v>4144</v>
      </c>
      <c r="J391" s="306" t="s">
        <v>410</v>
      </c>
      <c r="K391" s="306" t="s">
        <v>1395</v>
      </c>
      <c r="L391" s="306" t="s">
        <v>223</v>
      </c>
      <c r="M391" s="306" t="s">
        <v>3977</v>
      </c>
      <c r="N391" s="10" t="s">
        <v>220</v>
      </c>
      <c r="O391" s="308">
        <v>2</v>
      </c>
      <c r="P391" s="308">
        <v>2</v>
      </c>
      <c r="Q391" s="304">
        <v>2785</v>
      </c>
      <c r="R391" s="304" t="s">
        <v>16</v>
      </c>
      <c r="S391" s="304" t="s">
        <v>31</v>
      </c>
      <c r="T391" s="26">
        <f t="shared" si="14"/>
        <v>44967</v>
      </c>
      <c r="U391" s="10"/>
      <c r="V391" s="74" t="str" cm="1">
        <f t="array" ref="V391:AB391">_xlfn._xlws.FILTER(_xlfn._xlws.FILTER('Capacity Scheduling '!$A$41:$FO$56,'Capacity Scheduling '!$A$41:$A$56='PM PDM'!Q391),'Capacity Scheduling '!$A$40:$FO$40='PM PDM'!A391)</f>
        <v>W/OFF</v>
      </c>
      <c r="W391" s="10" t="str">
        <v>A</v>
      </c>
      <c r="X391" t="str">
        <v>A</v>
      </c>
      <c r="Y391" t="str">
        <v>A</v>
      </c>
      <c r="Z391" t="str">
        <v>L</v>
      </c>
      <c r="AA391" t="str">
        <v>A</v>
      </c>
      <c r="AB391" t="str">
        <v>A</v>
      </c>
    </row>
    <row r="392" spans="1:29" ht="15" hidden="1" customHeight="1" x14ac:dyDescent="0.35">
      <c r="A392" s="304">
        <v>7</v>
      </c>
      <c r="B392" s="305" t="s">
        <v>5330</v>
      </c>
      <c r="C392" s="304">
        <v>8001041</v>
      </c>
      <c r="D392" s="306" t="s">
        <v>3872</v>
      </c>
      <c r="E392" s="307">
        <v>44963</v>
      </c>
      <c r="F392" s="307">
        <v>44972</v>
      </c>
      <c r="G392" s="307">
        <v>44972</v>
      </c>
      <c r="H392" s="306" t="s">
        <v>10</v>
      </c>
      <c r="I392" s="306" t="s">
        <v>4147</v>
      </c>
      <c r="J392" s="306" t="s">
        <v>410</v>
      </c>
      <c r="K392" s="306" t="s">
        <v>1395</v>
      </c>
      <c r="L392" s="306" t="s">
        <v>223</v>
      </c>
      <c r="M392" s="306" t="s">
        <v>3977</v>
      </c>
      <c r="N392" s="10" t="s">
        <v>220</v>
      </c>
      <c r="O392" s="308">
        <v>2</v>
      </c>
      <c r="P392" s="308">
        <v>2</v>
      </c>
      <c r="Q392" s="304">
        <v>2785</v>
      </c>
      <c r="R392" s="304" t="s">
        <v>16</v>
      </c>
      <c r="S392" s="304" t="s">
        <v>31</v>
      </c>
      <c r="T392" s="26">
        <f t="shared" si="14"/>
        <v>44969</v>
      </c>
      <c r="U392" s="10">
        <v>2</v>
      </c>
      <c r="V392" s="74" t="str" cm="1">
        <f t="array" ref="V392:AB392">_xlfn._xlws.FILTER(_xlfn._xlws.FILTER('Capacity Scheduling '!$A$41:$FO$56,'Capacity Scheduling '!$A$41:$A$56='PM PDM'!Q392),'Capacity Scheduling '!$A$40:$FO$40='PM PDM'!A392)</f>
        <v>W/OFF</v>
      </c>
      <c r="W392" s="10" t="str">
        <v>A</v>
      </c>
      <c r="X392" t="str">
        <v>A</v>
      </c>
      <c r="Y392" t="str">
        <v>A</v>
      </c>
      <c r="Z392" t="str">
        <v>L</v>
      </c>
      <c r="AA392" t="str">
        <v>A</v>
      </c>
      <c r="AB392" t="str">
        <v>A</v>
      </c>
      <c r="AC392" t="s">
        <v>5331</v>
      </c>
    </row>
    <row r="393" spans="1:29" ht="15" hidden="1" customHeight="1" x14ac:dyDescent="0.35">
      <c r="A393" s="304">
        <v>7</v>
      </c>
      <c r="B393" s="305" t="s">
        <v>5332</v>
      </c>
      <c r="C393" s="304">
        <v>8001042</v>
      </c>
      <c r="D393" s="306" t="s">
        <v>3872</v>
      </c>
      <c r="E393" s="307">
        <v>44963</v>
      </c>
      <c r="F393" s="307">
        <v>44972</v>
      </c>
      <c r="G393" s="307">
        <v>44972</v>
      </c>
      <c r="H393" s="306" t="s">
        <v>61</v>
      </c>
      <c r="I393" s="306" t="s">
        <v>4150</v>
      </c>
      <c r="J393" s="306" t="s">
        <v>410</v>
      </c>
      <c r="K393" s="306" t="s">
        <v>4064</v>
      </c>
      <c r="L393" s="306" t="s">
        <v>223</v>
      </c>
      <c r="M393" s="306" t="s">
        <v>3977</v>
      </c>
      <c r="N393" s="10" t="s">
        <v>220</v>
      </c>
      <c r="O393" s="308">
        <v>6</v>
      </c>
      <c r="P393" s="308">
        <v>6</v>
      </c>
      <c r="Q393" s="304">
        <v>2792</v>
      </c>
      <c r="R393" s="304" t="s">
        <v>78</v>
      </c>
      <c r="S393" s="304" t="s">
        <v>31</v>
      </c>
      <c r="T393" s="26">
        <f t="shared" si="14"/>
        <v>44967</v>
      </c>
      <c r="U393" s="10"/>
      <c r="V393" s="74" t="str" cm="1">
        <f t="array" ref="V393:AB393">_xlfn._xlws.FILTER(_xlfn._xlws.FILTER('Capacity Scheduling '!$A$41:$FO$56,'Capacity Scheduling '!$A$41:$A$56='PM PDM'!Q393),'Capacity Scheduling '!$A$40:$FO$40='PM PDM'!A393)</f>
        <v>C</v>
      </c>
      <c r="W393" s="10" t="str">
        <v>C</v>
      </c>
      <c r="X393" t="str">
        <v>L</v>
      </c>
      <c r="Y393" t="str">
        <v>A</v>
      </c>
      <c r="Z393" t="str">
        <v>A</v>
      </c>
      <c r="AA393" t="str">
        <v>A+B</v>
      </c>
      <c r="AB393" t="str">
        <v>C</v>
      </c>
    </row>
    <row r="394" spans="1:29" ht="15" hidden="1" customHeight="1" x14ac:dyDescent="0.35">
      <c r="A394" s="304">
        <v>7</v>
      </c>
      <c r="B394" s="305" t="s">
        <v>5333</v>
      </c>
      <c r="C394" s="304">
        <v>8001043</v>
      </c>
      <c r="D394" s="306" t="s">
        <v>3823</v>
      </c>
      <c r="E394" s="307">
        <v>44963</v>
      </c>
      <c r="F394" s="307">
        <v>44972</v>
      </c>
      <c r="G394" s="307">
        <v>44972</v>
      </c>
      <c r="H394" s="306" t="s">
        <v>10</v>
      </c>
      <c r="I394" s="306" t="s">
        <v>4153</v>
      </c>
      <c r="J394" s="306" t="s">
        <v>410</v>
      </c>
      <c r="K394" s="306" t="s">
        <v>1395</v>
      </c>
      <c r="L394" s="306" t="s">
        <v>223</v>
      </c>
      <c r="M394" s="306" t="s">
        <v>3977</v>
      </c>
      <c r="N394" s="10" t="s">
        <v>220</v>
      </c>
      <c r="O394" s="308">
        <v>2</v>
      </c>
      <c r="P394" s="308">
        <v>2</v>
      </c>
      <c r="Q394" s="304">
        <v>2785</v>
      </c>
      <c r="R394" s="304" t="s">
        <v>16</v>
      </c>
      <c r="S394" s="304" t="s">
        <v>31</v>
      </c>
      <c r="T394" s="26">
        <f t="shared" si="14"/>
        <v>44967</v>
      </c>
      <c r="U394" s="10"/>
      <c r="V394" s="74" t="str" cm="1">
        <f t="array" ref="V394:AB394">_xlfn._xlws.FILTER(_xlfn._xlws.FILTER('Capacity Scheduling '!$A$41:$FO$56,'Capacity Scheduling '!$A$41:$A$56='PM PDM'!Q394),'Capacity Scheduling '!$A$40:$FO$40='PM PDM'!A394)</f>
        <v>W/OFF</v>
      </c>
      <c r="W394" s="10" t="str">
        <v>A</v>
      </c>
      <c r="X394" t="str">
        <v>A</v>
      </c>
      <c r="Y394" t="str">
        <v>A</v>
      </c>
      <c r="Z394" t="str">
        <v>L</v>
      </c>
      <c r="AA394" t="str">
        <v>A</v>
      </c>
      <c r="AB394" t="str">
        <v>A</v>
      </c>
    </row>
    <row r="395" spans="1:29" ht="15" hidden="1" customHeight="1" x14ac:dyDescent="0.35">
      <c r="A395" s="304">
        <v>7</v>
      </c>
      <c r="B395" s="305" t="s">
        <v>5334</v>
      </c>
      <c r="C395" s="304">
        <v>8001044</v>
      </c>
      <c r="D395" s="306" t="s">
        <v>3872</v>
      </c>
      <c r="E395" s="307">
        <v>44963</v>
      </c>
      <c r="F395" s="307">
        <v>44972</v>
      </c>
      <c r="G395" s="307">
        <v>44972</v>
      </c>
      <c r="H395" s="306" t="s">
        <v>10</v>
      </c>
      <c r="I395" s="306" t="s">
        <v>4156</v>
      </c>
      <c r="J395" s="306" t="s">
        <v>410</v>
      </c>
      <c r="K395" s="306" t="s">
        <v>1395</v>
      </c>
      <c r="L395" s="306" t="s">
        <v>223</v>
      </c>
      <c r="M395" s="306" t="s">
        <v>3977</v>
      </c>
      <c r="N395" s="10" t="s">
        <v>220</v>
      </c>
      <c r="O395" s="308">
        <v>2</v>
      </c>
      <c r="P395" s="308">
        <v>2</v>
      </c>
      <c r="Q395" s="304">
        <v>2785</v>
      </c>
      <c r="R395" s="304" t="s">
        <v>16</v>
      </c>
      <c r="S395" s="304" t="s">
        <v>31</v>
      </c>
      <c r="T395" s="26">
        <f t="shared" si="14"/>
        <v>44967</v>
      </c>
      <c r="U395" s="10"/>
      <c r="V395" s="74" t="str" cm="1">
        <f t="array" ref="V395:AB395">_xlfn._xlws.FILTER(_xlfn._xlws.FILTER('Capacity Scheduling '!$A$41:$FO$56,'Capacity Scheduling '!$A$41:$A$56='PM PDM'!Q395),'Capacity Scheduling '!$A$40:$FO$40='PM PDM'!A395)</f>
        <v>W/OFF</v>
      </c>
      <c r="W395" s="10" t="str">
        <v>A</v>
      </c>
      <c r="X395" t="str">
        <v>A</v>
      </c>
      <c r="Y395" t="str">
        <v>A</v>
      </c>
      <c r="Z395" t="str">
        <v>L</v>
      </c>
      <c r="AA395" t="str">
        <v>A</v>
      </c>
      <c r="AB395" t="str">
        <v>A</v>
      </c>
    </row>
    <row r="396" spans="1:29" ht="15" hidden="1" customHeight="1" x14ac:dyDescent="0.35">
      <c r="A396" s="304">
        <v>7</v>
      </c>
      <c r="B396" s="305" t="s">
        <v>5335</v>
      </c>
      <c r="C396" s="304">
        <v>8001045</v>
      </c>
      <c r="D396" s="306" t="s">
        <v>3872</v>
      </c>
      <c r="E396" s="307">
        <v>44963</v>
      </c>
      <c r="F396" s="307">
        <v>44972</v>
      </c>
      <c r="G396" s="307">
        <v>44972</v>
      </c>
      <c r="H396" s="306" t="s">
        <v>61</v>
      </c>
      <c r="I396" s="306" t="s">
        <v>4159</v>
      </c>
      <c r="J396" s="306" t="s">
        <v>410</v>
      </c>
      <c r="K396" s="306" t="s">
        <v>4064</v>
      </c>
      <c r="L396" s="306" t="s">
        <v>223</v>
      </c>
      <c r="M396" s="306" t="s">
        <v>3977</v>
      </c>
      <c r="N396" s="10" t="s">
        <v>220</v>
      </c>
      <c r="O396" s="308">
        <v>6</v>
      </c>
      <c r="P396" s="308">
        <v>6</v>
      </c>
      <c r="Q396" s="304">
        <v>2792</v>
      </c>
      <c r="R396" s="304" t="s">
        <v>78</v>
      </c>
      <c r="S396" s="304" t="s">
        <v>31</v>
      </c>
      <c r="T396" s="26">
        <f t="shared" si="14"/>
        <v>44967</v>
      </c>
      <c r="U396" s="10"/>
      <c r="V396" s="74" t="str" cm="1">
        <f t="array" ref="V396:AB396">_xlfn._xlws.FILTER(_xlfn._xlws.FILTER('Capacity Scheduling '!$A$41:$FO$56,'Capacity Scheduling '!$A$41:$A$56='PM PDM'!Q396),'Capacity Scheduling '!$A$40:$FO$40='PM PDM'!A396)</f>
        <v>C</v>
      </c>
      <c r="W396" s="10" t="str">
        <v>C</v>
      </c>
      <c r="X396" t="str">
        <v>L</v>
      </c>
      <c r="Y396" t="str">
        <v>A</v>
      </c>
      <c r="Z396" t="str">
        <v>A</v>
      </c>
      <c r="AA396" t="str">
        <v>A+B</v>
      </c>
      <c r="AB396" t="str">
        <v>C</v>
      </c>
    </row>
    <row r="397" spans="1:29" ht="15" hidden="1" customHeight="1" x14ac:dyDescent="0.35">
      <c r="A397" s="304">
        <v>7</v>
      </c>
      <c r="B397" s="305" t="s">
        <v>5336</v>
      </c>
      <c r="C397" s="304">
        <v>8001046</v>
      </c>
      <c r="D397" s="306" t="s">
        <v>3872</v>
      </c>
      <c r="E397" s="307">
        <v>44963</v>
      </c>
      <c r="F397" s="307">
        <v>44972</v>
      </c>
      <c r="G397" s="307">
        <v>44972</v>
      </c>
      <c r="H397" s="306" t="s">
        <v>10</v>
      </c>
      <c r="I397" s="306" t="s">
        <v>4162</v>
      </c>
      <c r="J397" s="306" t="s">
        <v>410</v>
      </c>
      <c r="K397" s="306" t="s">
        <v>1395</v>
      </c>
      <c r="L397" s="306" t="s">
        <v>223</v>
      </c>
      <c r="M397" s="306" t="s">
        <v>3977</v>
      </c>
      <c r="N397" s="10" t="s">
        <v>220</v>
      </c>
      <c r="O397" s="308">
        <v>2</v>
      </c>
      <c r="P397" s="308">
        <v>2</v>
      </c>
      <c r="Q397" s="304">
        <v>2785</v>
      </c>
      <c r="R397" s="304" t="s">
        <v>16</v>
      </c>
      <c r="S397" s="304" t="s">
        <v>31</v>
      </c>
      <c r="T397" s="26">
        <f t="shared" si="14"/>
        <v>44967</v>
      </c>
      <c r="U397" s="10"/>
      <c r="V397" s="74" t="str" cm="1">
        <f t="array" ref="V397:AB397">_xlfn._xlws.FILTER(_xlfn._xlws.FILTER('Capacity Scheduling '!$A$41:$FO$56,'Capacity Scheduling '!$A$41:$A$56='PM PDM'!Q397),'Capacity Scheduling '!$A$40:$FO$40='PM PDM'!A397)</f>
        <v>W/OFF</v>
      </c>
      <c r="W397" s="10" t="str">
        <v>A</v>
      </c>
      <c r="X397" t="str">
        <v>A</v>
      </c>
      <c r="Y397" t="str">
        <v>A</v>
      </c>
      <c r="Z397" t="str">
        <v>L</v>
      </c>
      <c r="AA397" t="str">
        <v>A</v>
      </c>
      <c r="AB397" t="str">
        <v>A</v>
      </c>
    </row>
    <row r="398" spans="1:29" s="48" customFormat="1" ht="15" hidden="1" customHeight="1" x14ac:dyDescent="0.35">
      <c r="A398" s="304">
        <v>7</v>
      </c>
      <c r="B398" s="305" t="s">
        <v>5337</v>
      </c>
      <c r="C398" s="304">
        <v>8001047</v>
      </c>
      <c r="D398" s="306" t="s">
        <v>3872</v>
      </c>
      <c r="E398" s="307">
        <v>44963</v>
      </c>
      <c r="F398" s="307">
        <v>44972</v>
      </c>
      <c r="G398" s="307">
        <v>44972</v>
      </c>
      <c r="H398" s="306" t="s">
        <v>61</v>
      </c>
      <c r="I398" s="306" t="s">
        <v>4165</v>
      </c>
      <c r="J398" s="306" t="s">
        <v>410</v>
      </c>
      <c r="K398" s="306" t="s">
        <v>4064</v>
      </c>
      <c r="L398" s="306" t="s">
        <v>223</v>
      </c>
      <c r="M398" s="306" t="s">
        <v>3977</v>
      </c>
      <c r="N398" s="10" t="s">
        <v>220</v>
      </c>
      <c r="O398" s="308">
        <v>6</v>
      </c>
      <c r="P398" s="308">
        <v>6</v>
      </c>
      <c r="Q398" s="304">
        <v>2792</v>
      </c>
      <c r="R398" s="304" t="s">
        <v>78</v>
      </c>
      <c r="S398" s="304" t="s">
        <v>31</v>
      </c>
      <c r="T398" s="26">
        <f t="shared" si="14"/>
        <v>44967</v>
      </c>
      <c r="U398" s="49"/>
      <c r="V398" s="74" t="str" cm="1">
        <f t="array" ref="V398:AB398">_xlfn._xlws.FILTER(_xlfn._xlws.FILTER('Capacity Scheduling '!$A$41:$FO$56,'Capacity Scheduling '!$A$41:$A$56='PM PDM'!Q398),'Capacity Scheduling '!$A$40:$FO$40='PM PDM'!A398)</f>
        <v>C</v>
      </c>
      <c r="W398" s="10" t="str">
        <v>C</v>
      </c>
      <c r="X398" s="48" t="str">
        <v>L</v>
      </c>
      <c r="Y398" s="48" t="str">
        <v>A</v>
      </c>
      <c r="Z398" s="48" t="str">
        <v>A</v>
      </c>
      <c r="AA398" s="48" t="str">
        <v>A+B</v>
      </c>
      <c r="AB398" s="48" t="str">
        <v>C</v>
      </c>
    </row>
    <row r="399" spans="1:29" ht="15" hidden="1" customHeight="1" x14ac:dyDescent="0.35">
      <c r="A399" s="304">
        <v>7</v>
      </c>
      <c r="B399" s="305" t="s">
        <v>5338</v>
      </c>
      <c r="C399" s="304">
        <v>7976094</v>
      </c>
      <c r="D399" s="306" t="s">
        <v>3823</v>
      </c>
      <c r="E399" s="307">
        <v>44915</v>
      </c>
      <c r="F399" s="307">
        <v>44970</v>
      </c>
      <c r="G399" s="307">
        <v>44970</v>
      </c>
      <c r="H399" s="306" t="s">
        <v>10</v>
      </c>
      <c r="I399" s="306" t="s">
        <v>5339</v>
      </c>
      <c r="J399" s="306" t="s">
        <v>5340</v>
      </c>
      <c r="K399" s="306" t="s">
        <v>5341</v>
      </c>
      <c r="L399" s="306" t="s">
        <v>223</v>
      </c>
      <c r="M399" s="306" t="s">
        <v>4617</v>
      </c>
      <c r="N399" s="10" t="s">
        <v>220</v>
      </c>
      <c r="O399" s="308">
        <v>0.1</v>
      </c>
      <c r="P399" s="308">
        <v>0.2</v>
      </c>
      <c r="Q399" s="304">
        <v>2783</v>
      </c>
      <c r="R399" s="304" t="s">
        <v>22</v>
      </c>
      <c r="S399" s="304" t="s">
        <v>43</v>
      </c>
      <c r="T399" s="26">
        <f t="shared" si="14"/>
        <v>44969</v>
      </c>
      <c r="U399" s="10">
        <v>2</v>
      </c>
      <c r="V399" s="74" t="str" cm="1">
        <f t="array" ref="V399:AB399">_xlfn._xlws.FILTER(_xlfn._xlws.FILTER('Capacity Scheduling '!$A$41:$FO$56,'Capacity Scheduling '!$A$41:$A$56='PM PDM'!Q399),'Capacity Scheduling '!$A$40:$FO$40='PM PDM'!A399)</f>
        <v>L</v>
      </c>
      <c r="W399" s="10" t="str">
        <v>L</v>
      </c>
      <c r="X399" t="str">
        <v>W/OFF</v>
      </c>
      <c r="Y399" t="str">
        <v>L</v>
      </c>
      <c r="Z399" t="str">
        <v>L</v>
      </c>
      <c r="AA399" t="str">
        <v>G</v>
      </c>
      <c r="AB399" t="str">
        <v>G</v>
      </c>
    </row>
    <row r="400" spans="1:29" ht="15" hidden="1" customHeight="1" x14ac:dyDescent="0.35">
      <c r="A400" s="304">
        <v>7</v>
      </c>
      <c r="B400" s="305" t="s">
        <v>5342</v>
      </c>
      <c r="C400" s="304">
        <v>7976093</v>
      </c>
      <c r="D400" s="306" t="s">
        <v>3823</v>
      </c>
      <c r="E400" s="307">
        <v>44915</v>
      </c>
      <c r="F400" s="307">
        <v>44970</v>
      </c>
      <c r="G400" s="307">
        <v>44970</v>
      </c>
      <c r="H400" s="306" t="s">
        <v>10</v>
      </c>
      <c r="I400" s="306" t="s">
        <v>5343</v>
      </c>
      <c r="J400" s="306" t="s">
        <v>5344</v>
      </c>
      <c r="K400" s="306" t="s">
        <v>5345</v>
      </c>
      <c r="L400" s="306" t="s">
        <v>223</v>
      </c>
      <c r="M400" s="306" t="s">
        <v>4617</v>
      </c>
      <c r="N400" s="10" t="s">
        <v>220</v>
      </c>
      <c r="O400" s="308">
        <v>0.1</v>
      </c>
      <c r="P400" s="308">
        <v>0.2</v>
      </c>
      <c r="Q400" s="304">
        <v>2783</v>
      </c>
      <c r="R400" s="304" t="s">
        <v>22</v>
      </c>
      <c r="S400" s="304" t="s">
        <v>43</v>
      </c>
      <c r="T400" s="26">
        <f t="shared" si="14"/>
        <v>44969</v>
      </c>
      <c r="U400" s="10">
        <v>2</v>
      </c>
      <c r="V400" s="74" t="str" cm="1">
        <f t="array" ref="V400:AB400">_xlfn._xlws.FILTER(_xlfn._xlws.FILTER('Capacity Scheduling '!$A$41:$FO$56,'Capacity Scheduling '!$A$41:$A$56='PM PDM'!Q400),'Capacity Scheduling '!$A$40:$FO$40='PM PDM'!A400)</f>
        <v>L</v>
      </c>
      <c r="W400" s="10" t="str">
        <v>L</v>
      </c>
      <c r="X400" t="str">
        <v>W/OFF</v>
      </c>
      <c r="Y400" t="str">
        <v>L</v>
      </c>
      <c r="Z400" t="str">
        <v>L</v>
      </c>
      <c r="AA400" t="str">
        <v>G</v>
      </c>
      <c r="AB400" t="str">
        <v>G</v>
      </c>
    </row>
    <row r="401" spans="1:28" ht="15" hidden="1" customHeight="1" x14ac:dyDescent="0.35">
      <c r="A401" s="304">
        <v>7</v>
      </c>
      <c r="B401" s="305" t="s">
        <v>5346</v>
      </c>
      <c r="C401" s="304">
        <v>7978466</v>
      </c>
      <c r="D401" s="306" t="s">
        <v>3823</v>
      </c>
      <c r="E401" s="307">
        <v>44919</v>
      </c>
      <c r="F401" s="307">
        <v>44974</v>
      </c>
      <c r="G401" s="307">
        <v>44974</v>
      </c>
      <c r="H401" s="306" t="s">
        <v>10</v>
      </c>
      <c r="I401" s="306" t="s">
        <v>5347</v>
      </c>
      <c r="J401" s="306" t="s">
        <v>5348</v>
      </c>
      <c r="K401" s="306" t="s">
        <v>5349</v>
      </c>
      <c r="L401" s="306" t="s">
        <v>223</v>
      </c>
      <c r="M401" s="306" t="s">
        <v>4617</v>
      </c>
      <c r="N401" s="10" t="s">
        <v>220</v>
      </c>
      <c r="O401" s="308">
        <v>3</v>
      </c>
      <c r="P401" s="308">
        <v>6</v>
      </c>
      <c r="Q401" s="304">
        <v>2783</v>
      </c>
      <c r="R401" s="304" t="s">
        <v>22</v>
      </c>
      <c r="S401" s="304" t="s">
        <v>43</v>
      </c>
      <c r="T401" s="26">
        <f t="shared" si="14"/>
        <v>44967</v>
      </c>
      <c r="U401" s="10"/>
      <c r="V401" s="74" t="str" cm="1">
        <f t="array" ref="V401:AB401">_xlfn._xlws.FILTER(_xlfn._xlws.FILTER('Capacity Scheduling '!$A$41:$FO$56,'Capacity Scheduling '!$A$41:$A$56='PM PDM'!Q401),'Capacity Scheduling '!$A$40:$FO$40='PM PDM'!A401)</f>
        <v>L</v>
      </c>
      <c r="W401" s="10" t="str">
        <v>L</v>
      </c>
      <c r="X401" t="str">
        <v>W/OFF</v>
      </c>
      <c r="Y401" t="str">
        <v>L</v>
      </c>
      <c r="Z401" t="str">
        <v>L</v>
      </c>
      <c r="AA401" t="str">
        <v>G</v>
      </c>
      <c r="AB401" t="str">
        <v>G</v>
      </c>
    </row>
    <row r="402" spans="1:28" ht="15" hidden="1" customHeight="1" x14ac:dyDescent="0.35">
      <c r="A402" s="304">
        <v>7</v>
      </c>
      <c r="B402" s="305" t="s">
        <v>5350</v>
      </c>
      <c r="C402" s="304">
        <v>7975743</v>
      </c>
      <c r="D402" s="306" t="s">
        <v>3823</v>
      </c>
      <c r="E402" s="307">
        <v>44914</v>
      </c>
      <c r="F402" s="307">
        <v>44969</v>
      </c>
      <c r="G402" s="307">
        <v>44969</v>
      </c>
      <c r="H402" s="306" t="s">
        <v>10</v>
      </c>
      <c r="I402" s="306" t="s">
        <v>5351</v>
      </c>
      <c r="J402" s="306" t="s">
        <v>5352</v>
      </c>
      <c r="K402" s="306" t="s">
        <v>5353</v>
      </c>
      <c r="L402" s="306" t="s">
        <v>223</v>
      </c>
      <c r="M402" s="306" t="s">
        <v>4617</v>
      </c>
      <c r="N402" s="10" t="s">
        <v>220</v>
      </c>
      <c r="O402" s="308">
        <v>2.5</v>
      </c>
      <c r="P402" s="308">
        <v>5</v>
      </c>
      <c r="Q402" s="304">
        <v>2785</v>
      </c>
      <c r="R402" s="304" t="s">
        <v>16</v>
      </c>
      <c r="S402" s="304" t="s">
        <v>31</v>
      </c>
      <c r="T402" s="26">
        <f t="shared" si="14"/>
        <v>44967</v>
      </c>
      <c r="U402" s="10"/>
      <c r="V402" s="74" t="str" cm="1">
        <f t="array" ref="V402:AB402">_xlfn._xlws.FILTER(_xlfn._xlws.FILTER('Capacity Scheduling '!$A$41:$FO$56,'Capacity Scheduling '!$A$41:$A$56='PM PDM'!Q402),'Capacity Scheduling '!$A$40:$FO$40='PM PDM'!A402)</f>
        <v>W/OFF</v>
      </c>
      <c r="W402" s="10" t="str">
        <v>A</v>
      </c>
      <c r="X402" t="str">
        <v>A</v>
      </c>
      <c r="Y402" t="str">
        <v>A</v>
      </c>
      <c r="Z402" t="str">
        <v>L</v>
      </c>
      <c r="AA402" t="str">
        <v>A</v>
      </c>
      <c r="AB402" t="str">
        <v>A</v>
      </c>
    </row>
    <row r="403" spans="1:28" ht="15" hidden="1" customHeight="1" x14ac:dyDescent="0.35">
      <c r="A403" s="304">
        <v>7</v>
      </c>
      <c r="B403" s="305" t="s">
        <v>5354</v>
      </c>
      <c r="C403" s="304">
        <v>7975745</v>
      </c>
      <c r="D403" s="306" t="s">
        <v>3823</v>
      </c>
      <c r="E403" s="307">
        <v>44914</v>
      </c>
      <c r="F403" s="307">
        <v>44969</v>
      </c>
      <c r="G403" s="307">
        <v>44969</v>
      </c>
      <c r="H403" s="306" t="s">
        <v>10</v>
      </c>
      <c r="I403" s="306" t="s">
        <v>5355</v>
      </c>
      <c r="J403" s="306" t="s">
        <v>5356</v>
      </c>
      <c r="K403" s="306" t="s">
        <v>5357</v>
      </c>
      <c r="L403" s="306" t="s">
        <v>223</v>
      </c>
      <c r="M403" s="306" t="s">
        <v>4617</v>
      </c>
      <c r="N403" s="10" t="s">
        <v>220</v>
      </c>
      <c r="O403" s="308">
        <v>2.5</v>
      </c>
      <c r="P403" s="308">
        <v>5</v>
      </c>
      <c r="Q403" s="304">
        <v>2785</v>
      </c>
      <c r="R403" s="304" t="s">
        <v>16</v>
      </c>
      <c r="S403" s="304" t="s">
        <v>31</v>
      </c>
      <c r="T403" s="26">
        <f t="shared" si="14"/>
        <v>44967</v>
      </c>
      <c r="U403" s="10"/>
      <c r="V403" s="74" t="str" cm="1">
        <f t="array" ref="V403:AB403">_xlfn._xlws.FILTER(_xlfn._xlws.FILTER('Capacity Scheduling '!$A$41:$FO$56,'Capacity Scheduling '!$A$41:$A$56='PM PDM'!Q403),'Capacity Scheduling '!$A$40:$FO$40='PM PDM'!A403)</f>
        <v>W/OFF</v>
      </c>
      <c r="W403" s="10" t="str">
        <v>A</v>
      </c>
      <c r="X403" t="str">
        <v>A</v>
      </c>
      <c r="Y403" t="str">
        <v>A</v>
      </c>
      <c r="Z403" t="str">
        <v>L</v>
      </c>
      <c r="AA403" t="str">
        <v>A</v>
      </c>
      <c r="AB403" t="str">
        <v>A</v>
      </c>
    </row>
    <row r="404" spans="1:28" ht="15" hidden="1" customHeight="1" x14ac:dyDescent="0.35">
      <c r="A404" s="304">
        <v>7</v>
      </c>
      <c r="B404" s="305" t="s">
        <v>5358</v>
      </c>
      <c r="C404" s="304">
        <v>7975744</v>
      </c>
      <c r="D404" s="306" t="s">
        <v>3823</v>
      </c>
      <c r="E404" s="307">
        <v>44914</v>
      </c>
      <c r="F404" s="307">
        <v>44969</v>
      </c>
      <c r="G404" s="307">
        <v>44969</v>
      </c>
      <c r="H404" s="306" t="s">
        <v>10</v>
      </c>
      <c r="I404" s="306" t="s">
        <v>5359</v>
      </c>
      <c r="J404" s="306" t="s">
        <v>5360</v>
      </c>
      <c r="K404" s="306" t="s">
        <v>5361</v>
      </c>
      <c r="L404" s="306" t="s">
        <v>223</v>
      </c>
      <c r="M404" s="306" t="s">
        <v>4617</v>
      </c>
      <c r="N404" s="10" t="s">
        <v>220</v>
      </c>
      <c r="O404" s="308">
        <v>2.5</v>
      </c>
      <c r="P404" s="308">
        <v>5</v>
      </c>
      <c r="Q404" s="304">
        <v>2785</v>
      </c>
      <c r="R404" s="304" t="s">
        <v>16</v>
      </c>
      <c r="S404" s="304" t="s">
        <v>31</v>
      </c>
      <c r="T404" s="26">
        <f t="shared" si="14"/>
        <v>44967</v>
      </c>
      <c r="U404" s="10"/>
      <c r="V404" s="74" t="str" cm="1">
        <f t="array" ref="V404:AB404">_xlfn._xlws.FILTER(_xlfn._xlws.FILTER('Capacity Scheduling '!$A$41:$FO$56,'Capacity Scheduling '!$A$41:$A$56='PM PDM'!Q404),'Capacity Scheduling '!$A$40:$FO$40='PM PDM'!A404)</f>
        <v>W/OFF</v>
      </c>
      <c r="W404" s="10" t="str">
        <v>A</v>
      </c>
      <c r="X404" t="str">
        <v>A</v>
      </c>
      <c r="Y404" t="str">
        <v>A</v>
      </c>
      <c r="Z404" t="str">
        <v>L</v>
      </c>
      <c r="AA404" t="str">
        <v>A</v>
      </c>
      <c r="AB404" t="str">
        <v>A</v>
      </c>
    </row>
    <row r="405" spans="1:28" ht="15" hidden="1" customHeight="1" x14ac:dyDescent="0.35">
      <c r="A405" s="304">
        <v>7</v>
      </c>
      <c r="B405" s="305" t="s">
        <v>5362</v>
      </c>
      <c r="C405" s="304">
        <v>7975741</v>
      </c>
      <c r="D405" s="306" t="s">
        <v>3823</v>
      </c>
      <c r="E405" s="307">
        <v>44914</v>
      </c>
      <c r="F405" s="307">
        <v>44969</v>
      </c>
      <c r="G405" s="307">
        <v>44969</v>
      </c>
      <c r="H405" s="306" t="s">
        <v>10</v>
      </c>
      <c r="I405" s="306" t="s">
        <v>5363</v>
      </c>
      <c r="J405" s="306" t="s">
        <v>5364</v>
      </c>
      <c r="K405" s="306" t="s">
        <v>5365</v>
      </c>
      <c r="L405" s="306" t="s">
        <v>223</v>
      </c>
      <c r="M405" s="306" t="s">
        <v>4617</v>
      </c>
      <c r="N405" s="10" t="s">
        <v>220</v>
      </c>
      <c r="O405" s="308">
        <v>2.5</v>
      </c>
      <c r="P405" s="308">
        <v>5</v>
      </c>
      <c r="Q405" s="304">
        <v>2785</v>
      </c>
      <c r="R405" s="304" t="s">
        <v>16</v>
      </c>
      <c r="S405" s="304" t="s">
        <v>31</v>
      </c>
      <c r="T405" s="26">
        <f t="shared" si="14"/>
        <v>44967</v>
      </c>
      <c r="U405" s="10"/>
      <c r="V405" s="74" t="str" cm="1">
        <f t="array" ref="V405:AB405">_xlfn._xlws.FILTER(_xlfn._xlws.FILTER('Capacity Scheduling '!$A$41:$FO$56,'Capacity Scheduling '!$A$41:$A$56='PM PDM'!Q405),'Capacity Scheduling '!$A$40:$FO$40='PM PDM'!A405)</f>
        <v>W/OFF</v>
      </c>
      <c r="W405" s="10" t="str">
        <v>A</v>
      </c>
      <c r="X405" t="str">
        <v>A</v>
      </c>
      <c r="Y405" t="str">
        <v>A</v>
      </c>
      <c r="Z405" t="str">
        <v>L</v>
      </c>
      <c r="AA405" t="str">
        <v>A</v>
      </c>
      <c r="AB405" t="str">
        <v>A</v>
      </c>
    </row>
    <row r="406" spans="1:28" ht="15" hidden="1" customHeight="1" x14ac:dyDescent="0.35">
      <c r="A406" s="304">
        <v>8</v>
      </c>
      <c r="B406" s="305" t="s">
        <v>5366</v>
      </c>
      <c r="C406" s="304">
        <v>7975742</v>
      </c>
      <c r="D406" s="306" t="s">
        <v>3823</v>
      </c>
      <c r="E406" s="307">
        <v>44914</v>
      </c>
      <c r="F406" s="307">
        <v>44969</v>
      </c>
      <c r="G406" s="307">
        <v>44969</v>
      </c>
      <c r="H406" s="306" t="s">
        <v>10</v>
      </c>
      <c r="I406" s="306" t="s">
        <v>5367</v>
      </c>
      <c r="J406" s="306" t="s">
        <v>1836</v>
      </c>
      <c r="K406" s="306" t="s">
        <v>5368</v>
      </c>
      <c r="L406" s="306" t="s">
        <v>223</v>
      </c>
      <c r="M406" s="306" t="s">
        <v>4617</v>
      </c>
      <c r="N406" s="10" t="s">
        <v>220</v>
      </c>
      <c r="O406" s="308">
        <v>2.5</v>
      </c>
      <c r="P406" s="308">
        <v>5</v>
      </c>
      <c r="Q406" s="304">
        <v>2785</v>
      </c>
      <c r="R406" s="304" t="s">
        <v>16</v>
      </c>
      <c r="S406" s="304" t="s">
        <v>31</v>
      </c>
      <c r="T406" s="26">
        <f>$AF$21+((A407-1)*7+U406)-$AH$21</f>
        <v>44974</v>
      </c>
      <c r="U406" s="10"/>
      <c r="V406" s="74" t="str" cm="1">
        <f t="array" ref="V406:AB406">_xlfn._xlws.FILTER(_xlfn._xlws.FILTER('Capacity Scheduling '!$A$41:$FO$56,'Capacity Scheduling '!$A$41:$A$56='PM PDM'!Q406),'Capacity Scheduling '!$A$40:$FO$40='PM PDM'!A406)</f>
        <v>W/OFF</v>
      </c>
      <c r="W406" s="10" t="str">
        <v>C</v>
      </c>
      <c r="X406" t="str">
        <v>C</v>
      </c>
      <c r="Y406" t="str">
        <v>C</v>
      </c>
      <c r="Z406" t="str">
        <v>C</v>
      </c>
      <c r="AA406" t="str">
        <v>C</v>
      </c>
      <c r="AB406" t="str">
        <v>C</v>
      </c>
    </row>
    <row r="407" spans="1:28" ht="15" hidden="1" customHeight="1" x14ac:dyDescent="0.35">
      <c r="A407" s="313">
        <v>8</v>
      </c>
      <c r="B407" s="27" t="s">
        <v>5369</v>
      </c>
      <c r="C407" s="10">
        <v>8003365</v>
      </c>
      <c r="D407" s="25" t="s">
        <v>3823</v>
      </c>
      <c r="E407" s="43">
        <v>44968</v>
      </c>
      <c r="F407" s="43">
        <v>44977</v>
      </c>
      <c r="G407" s="43">
        <v>44977</v>
      </c>
      <c r="H407" s="25" t="s">
        <v>10</v>
      </c>
      <c r="I407" s="34" t="s">
        <v>288</v>
      </c>
      <c r="J407" s="25" t="s">
        <v>294</v>
      </c>
      <c r="K407" s="25" t="s">
        <v>5370</v>
      </c>
      <c r="L407" s="34" t="s">
        <v>223</v>
      </c>
      <c r="M407" s="34" t="s">
        <v>3977</v>
      </c>
      <c r="N407" s="25" t="s">
        <v>220</v>
      </c>
      <c r="O407" s="273">
        <v>30</v>
      </c>
      <c r="P407" s="273">
        <v>60</v>
      </c>
      <c r="Q407" s="10">
        <v>2785</v>
      </c>
      <c r="R407" s="10" t="str">
        <f>_xlfn.XLOOKUP(Q407,'Reference_data '!$A$2:$A$17,'Reference_data '!$B$2:$B$17,"NA",0,1)</f>
        <v>Manu</v>
      </c>
      <c r="S407" s="10" t="s">
        <v>5371</v>
      </c>
      <c r="T407" s="26">
        <f>$AF$21+((A407-1)*7+U407)-$AH$21</f>
        <v>44974</v>
      </c>
      <c r="U407" s="38"/>
      <c r="V407" s="74" t="str" cm="1">
        <f t="array" ref="V407:AB407">_xlfn._xlws.FILTER(_xlfn._xlws.FILTER('Capacity Scheduling '!$A$41:$FO$56,'Capacity Scheduling '!$A$41:$A$56='PM PDM'!Q407),'Capacity Scheduling '!$A$40:$FO$40='PM PDM'!A407)</f>
        <v>W/OFF</v>
      </c>
      <c r="W407" s="10" t="str">
        <v>C</v>
      </c>
      <c r="X407" t="str">
        <v>C</v>
      </c>
      <c r="Y407" t="str">
        <v>C</v>
      </c>
      <c r="Z407" t="str">
        <v>C</v>
      </c>
      <c r="AA407" t="str">
        <v>C</v>
      </c>
      <c r="AB407" t="str">
        <v>C</v>
      </c>
    </row>
    <row r="408" spans="1:28" ht="15" hidden="1" customHeight="1" x14ac:dyDescent="0.35">
      <c r="A408" s="304">
        <v>8</v>
      </c>
      <c r="B408" s="147" t="s">
        <v>5372</v>
      </c>
      <c r="C408">
        <v>8003004</v>
      </c>
      <c r="D408" s="34" t="s">
        <v>3872</v>
      </c>
      <c r="E408" s="146">
        <v>44966</v>
      </c>
      <c r="F408" s="146">
        <v>44981</v>
      </c>
      <c r="G408" s="146">
        <v>44981</v>
      </c>
      <c r="H408" s="34" t="s">
        <v>10</v>
      </c>
      <c r="I408" s="34" t="s">
        <v>288</v>
      </c>
      <c r="J408" s="34" t="s">
        <v>42</v>
      </c>
      <c r="K408" s="34" t="s">
        <v>4843</v>
      </c>
      <c r="L408" s="34" t="s">
        <v>223</v>
      </c>
      <c r="M408" s="34" t="s">
        <v>3977</v>
      </c>
      <c r="N408" s="34" t="s">
        <v>215</v>
      </c>
      <c r="O408" s="273">
        <v>6</v>
      </c>
      <c r="P408" s="273">
        <v>6</v>
      </c>
      <c r="Q408" s="10">
        <v>2783</v>
      </c>
      <c r="R408" s="10" t="str">
        <f>_xlfn.XLOOKUP(Q408,'Reference_data '!$A$2:$A$17,'Reference_data '!$B$2:$B$17,"NA",0,1)</f>
        <v>Vipul</v>
      </c>
      <c r="S408" s="10" t="s">
        <v>43</v>
      </c>
      <c r="T408" s="26">
        <f t="shared" ref="T408:T471" si="15">$AF$21+((A408-1)*7+U408)-$AH$21</f>
        <v>44974</v>
      </c>
      <c r="U408" s="10"/>
      <c r="V408" s="74" t="str" cm="1">
        <f t="array" ref="V408:AB408">_xlfn._xlws.FILTER(_xlfn._xlws.FILTER('Capacity Scheduling '!$A$41:$FO$56,'Capacity Scheduling '!$A$41:$A$56='PM PDM'!Q408),'Capacity Scheduling '!$A$40:$FO$40='PM PDM'!A408)</f>
        <v>G</v>
      </c>
      <c r="W408" s="10" t="str">
        <v>G</v>
      </c>
      <c r="X408" t="str">
        <v>W/OFF</v>
      </c>
      <c r="Y408" t="str">
        <v>G</v>
      </c>
      <c r="Z408" t="str">
        <v>G</v>
      </c>
      <c r="AA408" t="str">
        <v>G</v>
      </c>
      <c r="AB408" t="str">
        <v>G</v>
      </c>
    </row>
    <row r="409" spans="1:28" ht="15" hidden="1" customHeight="1" x14ac:dyDescent="0.35">
      <c r="A409" s="304">
        <v>8</v>
      </c>
      <c r="B409" s="147" t="s">
        <v>5373</v>
      </c>
      <c r="C409">
        <v>8001024</v>
      </c>
      <c r="D409" s="34" t="s">
        <v>3823</v>
      </c>
      <c r="E409" s="146">
        <v>44963</v>
      </c>
      <c r="F409" s="146">
        <v>44978</v>
      </c>
      <c r="G409" s="146">
        <v>44978</v>
      </c>
      <c r="H409" s="34" t="s">
        <v>10</v>
      </c>
      <c r="I409" s="34" t="s">
        <v>288</v>
      </c>
      <c r="J409" s="34" t="s">
        <v>12</v>
      </c>
      <c r="K409" s="34" t="s">
        <v>4847</v>
      </c>
      <c r="L409" s="34" t="s">
        <v>223</v>
      </c>
      <c r="M409" s="34" t="s">
        <v>3977</v>
      </c>
      <c r="N409" s="34" t="s">
        <v>215</v>
      </c>
      <c r="O409" s="273">
        <v>0</v>
      </c>
      <c r="P409" s="273">
        <v>3</v>
      </c>
      <c r="Q409" s="10">
        <v>2781</v>
      </c>
      <c r="R409" s="10" t="str">
        <f>_xlfn.XLOOKUP(Q409,'Reference_data '!$A$2:$A$17,'Reference_data '!$B$2:$B$17,"NA",0,1)</f>
        <v>Bhim Rao</v>
      </c>
      <c r="S409" s="10" t="s">
        <v>4696</v>
      </c>
      <c r="T409" s="26">
        <f t="shared" si="15"/>
        <v>44974</v>
      </c>
      <c r="U409" s="10"/>
      <c r="V409" s="74" t="str" cm="1">
        <f t="array" ref="V409:AB409">_xlfn._xlws.FILTER(_xlfn._xlws.FILTER('Capacity Scheduling '!$A$41:$FO$56,'Capacity Scheduling '!$A$41:$A$56='PM PDM'!Q409),'Capacity Scheduling '!$A$40:$FO$40='PM PDM'!A409)</f>
        <v>B</v>
      </c>
      <c r="W409" s="10" t="str">
        <v>B</v>
      </c>
      <c r="X409" t="str">
        <v>B</v>
      </c>
      <c r="Y409" t="str">
        <v>B</v>
      </c>
      <c r="Z409" t="str">
        <v>B</v>
      </c>
      <c r="AA409" t="str">
        <v>W/OFF</v>
      </c>
      <c r="AB409" t="str">
        <v>A</v>
      </c>
    </row>
    <row r="410" spans="1:28" ht="15" hidden="1" customHeight="1" x14ac:dyDescent="0.35">
      <c r="A410" s="304">
        <v>8</v>
      </c>
      <c r="B410" s="147" t="s">
        <v>5374</v>
      </c>
      <c r="C410">
        <v>8001004</v>
      </c>
      <c r="D410" s="34" t="s">
        <v>3823</v>
      </c>
      <c r="E410" s="146">
        <v>44963</v>
      </c>
      <c r="F410" s="146">
        <v>44978</v>
      </c>
      <c r="G410" s="146">
        <v>44978</v>
      </c>
      <c r="H410" s="34" t="s">
        <v>10</v>
      </c>
      <c r="I410" s="34" t="s">
        <v>288</v>
      </c>
      <c r="J410" s="34" t="s">
        <v>128</v>
      </c>
      <c r="K410" s="34" t="s">
        <v>4855</v>
      </c>
      <c r="L410" s="34" t="s">
        <v>223</v>
      </c>
      <c r="M410" s="34" t="s">
        <v>3977</v>
      </c>
      <c r="N410" s="34" t="s">
        <v>215</v>
      </c>
      <c r="O410" s="273">
        <v>6</v>
      </c>
      <c r="P410" s="273">
        <v>6</v>
      </c>
      <c r="Q410" s="10">
        <v>2783</v>
      </c>
      <c r="R410" s="10" t="str">
        <f>_xlfn.XLOOKUP(Q410,'Reference_data '!$A$2:$A$17,'Reference_data '!$B$2:$B$17,"NA",0,1)</f>
        <v>Vipul</v>
      </c>
      <c r="S410" s="10" t="s">
        <v>43</v>
      </c>
      <c r="T410" s="26">
        <f t="shared" si="15"/>
        <v>44974</v>
      </c>
      <c r="U410" s="10"/>
      <c r="V410" s="74" t="str" cm="1">
        <f t="array" ref="V410:AB410">_xlfn._xlws.FILTER(_xlfn._xlws.FILTER('Capacity Scheduling '!$A$41:$FO$56,'Capacity Scheduling '!$A$41:$A$56='PM PDM'!Q410),'Capacity Scheduling '!$A$40:$FO$40='PM PDM'!A410)</f>
        <v>G</v>
      </c>
      <c r="W410" s="10" t="str">
        <v>G</v>
      </c>
      <c r="X410" t="str">
        <v>W/OFF</v>
      </c>
      <c r="Y410" t="str">
        <v>G</v>
      </c>
      <c r="Z410" t="str">
        <v>G</v>
      </c>
      <c r="AA410" t="str">
        <v>G</v>
      </c>
      <c r="AB410" t="str">
        <v>G</v>
      </c>
    </row>
    <row r="411" spans="1:28" ht="15" hidden="1" customHeight="1" x14ac:dyDescent="0.35">
      <c r="A411" s="313">
        <v>8</v>
      </c>
      <c r="B411" s="27" t="s">
        <v>5375</v>
      </c>
      <c r="C411" s="10">
        <v>7999378</v>
      </c>
      <c r="D411" s="25" t="s">
        <v>3823</v>
      </c>
      <c r="E411" s="43">
        <v>44960</v>
      </c>
      <c r="F411" s="43">
        <v>44975</v>
      </c>
      <c r="G411" s="43">
        <v>44975</v>
      </c>
      <c r="H411" s="25" t="s">
        <v>10</v>
      </c>
      <c r="I411" s="34" t="s">
        <v>288</v>
      </c>
      <c r="J411" s="25" t="s">
        <v>138</v>
      </c>
      <c r="K411" s="25" t="s">
        <v>4702</v>
      </c>
      <c r="L411" s="34" t="s">
        <v>223</v>
      </c>
      <c r="M411" s="34" t="s">
        <v>3977</v>
      </c>
      <c r="N411" s="25" t="s">
        <v>374</v>
      </c>
      <c r="O411" s="273">
        <v>6</v>
      </c>
      <c r="P411" s="273">
        <v>6</v>
      </c>
      <c r="Q411" s="10">
        <v>2787</v>
      </c>
      <c r="R411" s="10" t="str">
        <f>_xlfn.XLOOKUP(Q411,'Reference_data '!$A$2:$A$17,'Reference_data '!$B$2:$B$17,"NA",0,1)</f>
        <v>Vikram</v>
      </c>
      <c r="S411" s="10" t="s">
        <v>43</v>
      </c>
      <c r="T411" s="26">
        <f t="shared" si="15"/>
        <v>44974</v>
      </c>
      <c r="U411" s="38"/>
      <c r="V411" s="74" t="str" cm="1">
        <f t="array" ref="V411:AB411">_xlfn._xlws.FILTER(_xlfn._xlws.FILTER('Capacity Scheduling '!$A$41:$FO$56,'Capacity Scheduling '!$A$41:$A$56='PM PDM'!Q411),'Capacity Scheduling '!$A$40:$FO$40='PM PDM'!A411)</f>
        <v>A</v>
      </c>
      <c r="W411" s="10" t="str">
        <v>A</v>
      </c>
      <c r="X411" t="str">
        <v>A</v>
      </c>
      <c r="Y411" t="str">
        <v>A</v>
      </c>
      <c r="Z411" t="str">
        <v>A</v>
      </c>
      <c r="AA411" t="str">
        <v>A</v>
      </c>
      <c r="AB411" t="str">
        <v>W/OFF</v>
      </c>
    </row>
    <row r="412" spans="1:28" ht="15" hidden="1" customHeight="1" x14ac:dyDescent="0.35">
      <c r="A412" s="313">
        <v>8</v>
      </c>
      <c r="B412" s="27" t="s">
        <v>5376</v>
      </c>
      <c r="C412" s="10">
        <v>7999379</v>
      </c>
      <c r="D412" s="25" t="s">
        <v>3823</v>
      </c>
      <c r="E412" s="43">
        <v>44960</v>
      </c>
      <c r="F412" s="43">
        <v>44975</v>
      </c>
      <c r="G412" s="43">
        <v>44975</v>
      </c>
      <c r="H412" s="25" t="s">
        <v>61</v>
      </c>
      <c r="I412" s="34" t="s">
        <v>288</v>
      </c>
      <c r="J412" s="25" t="s">
        <v>138</v>
      </c>
      <c r="K412" s="25" t="s">
        <v>4704</v>
      </c>
      <c r="L412" s="34" t="s">
        <v>223</v>
      </c>
      <c r="M412" s="34" t="s">
        <v>3977</v>
      </c>
      <c r="N412" s="25" t="s">
        <v>220</v>
      </c>
      <c r="O412" s="273">
        <v>4</v>
      </c>
      <c r="P412" s="273">
        <v>4</v>
      </c>
      <c r="Q412" s="10">
        <v>3195</v>
      </c>
      <c r="R412" s="10" t="str">
        <f>_xlfn.XLOOKUP(Q412,'Reference_data '!$A$2:$A$17,'Reference_data '!$B$2:$B$17,"NA",0,1)</f>
        <v>Mehul</v>
      </c>
      <c r="S412" s="10" t="s">
        <v>43</v>
      </c>
      <c r="T412" s="26">
        <f t="shared" si="15"/>
        <v>44974</v>
      </c>
      <c r="U412" s="38"/>
      <c r="V412" s="74" t="str" cm="1">
        <f t="array" ref="V412:AB412">_xlfn._xlws.FILTER(_xlfn._xlws.FILTER('Capacity Scheduling '!$A$41:$FO$56,'Capacity Scheduling '!$A$41:$A$56='PM PDM'!Q412),'Capacity Scheduling '!$A$40:$FO$40='PM PDM'!A412)</f>
        <v>C</v>
      </c>
      <c r="W412" s="10" t="str">
        <v>C</v>
      </c>
      <c r="X412" t="str">
        <v>A</v>
      </c>
      <c r="Y412" t="str">
        <v>B</v>
      </c>
      <c r="Z412" t="str">
        <v>B</v>
      </c>
      <c r="AA412" t="str">
        <v>C</v>
      </c>
      <c r="AB412" t="str">
        <v>OFF</v>
      </c>
    </row>
    <row r="413" spans="1:28" ht="15" hidden="1" customHeight="1" x14ac:dyDescent="0.35">
      <c r="A413" s="313">
        <v>8</v>
      </c>
      <c r="B413" s="27" t="s">
        <v>5377</v>
      </c>
      <c r="C413" s="10">
        <v>7999607</v>
      </c>
      <c r="D413" s="25" t="s">
        <v>3823</v>
      </c>
      <c r="E413" s="43">
        <v>44960</v>
      </c>
      <c r="F413" s="43">
        <v>44975</v>
      </c>
      <c r="G413" s="43">
        <v>44975</v>
      </c>
      <c r="H413" s="25" t="s">
        <v>10</v>
      </c>
      <c r="I413" s="34" t="s">
        <v>288</v>
      </c>
      <c r="J413" s="25" t="s">
        <v>138</v>
      </c>
      <c r="K413" s="25" t="s">
        <v>4706</v>
      </c>
      <c r="L413" s="34" t="s">
        <v>223</v>
      </c>
      <c r="M413" s="34" t="s">
        <v>3977</v>
      </c>
      <c r="N413" s="25" t="s">
        <v>374</v>
      </c>
      <c r="O413" s="273">
        <v>0</v>
      </c>
      <c r="P413" s="273">
        <v>3</v>
      </c>
      <c r="Q413" s="10">
        <v>2787</v>
      </c>
      <c r="R413" s="10" t="str">
        <f>_xlfn.XLOOKUP(Q413,'Reference_data '!$A$2:$A$17,'Reference_data '!$B$2:$B$17,"NA",0,1)</f>
        <v>Vikram</v>
      </c>
      <c r="S413" s="10" t="s">
        <v>43</v>
      </c>
      <c r="T413" s="26">
        <f t="shared" si="15"/>
        <v>44974</v>
      </c>
      <c r="U413" s="38"/>
      <c r="V413" s="74" t="str" cm="1">
        <f t="array" ref="V413:AB413">_xlfn._xlws.FILTER(_xlfn._xlws.FILTER('Capacity Scheduling '!$A$41:$FO$56,'Capacity Scheduling '!$A$41:$A$56='PM PDM'!Q413),'Capacity Scheduling '!$A$40:$FO$40='PM PDM'!A413)</f>
        <v>A</v>
      </c>
      <c r="W413" s="10" t="str">
        <v>A</v>
      </c>
      <c r="X413" t="str">
        <v>A</v>
      </c>
      <c r="Y413" t="str">
        <v>A</v>
      </c>
      <c r="Z413" t="str">
        <v>A</v>
      </c>
      <c r="AA413" t="str">
        <v>A</v>
      </c>
      <c r="AB413" t="str">
        <v>W/OFF</v>
      </c>
    </row>
    <row r="414" spans="1:28" ht="15" hidden="1" customHeight="1" x14ac:dyDescent="0.35">
      <c r="A414" s="304">
        <v>8</v>
      </c>
      <c r="B414" s="147" t="s">
        <v>5378</v>
      </c>
      <c r="C414">
        <v>8001003</v>
      </c>
      <c r="D414" s="34" t="s">
        <v>3823</v>
      </c>
      <c r="E414" s="146">
        <v>44963</v>
      </c>
      <c r="F414" s="146">
        <v>44978</v>
      </c>
      <c r="G414" s="146">
        <v>44978</v>
      </c>
      <c r="H414" s="34" t="s">
        <v>61</v>
      </c>
      <c r="I414" s="34" t="s">
        <v>288</v>
      </c>
      <c r="J414" s="34" t="s">
        <v>143</v>
      </c>
      <c r="K414" s="34" t="s">
        <v>4861</v>
      </c>
      <c r="L414" s="34" t="s">
        <v>223</v>
      </c>
      <c r="M414" s="34" t="s">
        <v>3977</v>
      </c>
      <c r="N414" s="34" t="s">
        <v>215</v>
      </c>
      <c r="O414" s="273">
        <v>4</v>
      </c>
      <c r="P414" s="273">
        <v>4</v>
      </c>
      <c r="Q414" s="10">
        <v>3195</v>
      </c>
      <c r="R414" s="10" t="str">
        <f>_xlfn.XLOOKUP(Q414,'Reference_data '!$A$2:$A$17,'Reference_data '!$B$2:$B$17,"NA",0,1)</f>
        <v>Mehul</v>
      </c>
      <c r="S414" s="10" t="s">
        <v>43</v>
      </c>
      <c r="T414" s="26">
        <f t="shared" si="15"/>
        <v>44974</v>
      </c>
      <c r="U414" s="10"/>
      <c r="V414" s="74" t="str" cm="1">
        <f t="array" ref="V414:AB414">_xlfn._xlws.FILTER(_xlfn._xlws.FILTER('Capacity Scheduling '!$A$41:$FO$56,'Capacity Scheduling '!$A$41:$A$56='PM PDM'!Q414),'Capacity Scheduling '!$A$40:$FO$40='PM PDM'!A414)</f>
        <v>C</v>
      </c>
      <c r="W414" s="10" t="str">
        <v>C</v>
      </c>
      <c r="X414" t="str">
        <v>A</v>
      </c>
      <c r="Y414" t="str">
        <v>B</v>
      </c>
      <c r="Z414" t="str">
        <v>B</v>
      </c>
      <c r="AA414" t="str">
        <v>C</v>
      </c>
      <c r="AB414" t="str">
        <v>OFF</v>
      </c>
    </row>
    <row r="415" spans="1:28" ht="15" hidden="1" customHeight="1" x14ac:dyDescent="0.35">
      <c r="A415" s="304">
        <v>8</v>
      </c>
      <c r="B415" s="147" t="s">
        <v>5379</v>
      </c>
      <c r="C415">
        <v>8001005</v>
      </c>
      <c r="D415" s="34" t="s">
        <v>3823</v>
      </c>
      <c r="E415" s="146">
        <v>44963</v>
      </c>
      <c r="F415" s="146">
        <v>44978</v>
      </c>
      <c r="G415" s="146">
        <v>44978</v>
      </c>
      <c r="H415" s="34" t="s">
        <v>61</v>
      </c>
      <c r="I415" s="34" t="s">
        <v>288</v>
      </c>
      <c r="J415" s="34" t="s">
        <v>148</v>
      </c>
      <c r="K415" s="34" t="s">
        <v>4863</v>
      </c>
      <c r="L415" s="34" t="s">
        <v>223</v>
      </c>
      <c r="M415" s="34" t="s">
        <v>3977</v>
      </c>
      <c r="N415" s="34" t="s">
        <v>215</v>
      </c>
      <c r="O415" s="273">
        <v>4</v>
      </c>
      <c r="P415" s="273">
        <v>4</v>
      </c>
      <c r="Q415" s="10">
        <v>3195</v>
      </c>
      <c r="R415" s="10" t="str">
        <f>_xlfn.XLOOKUP(Q415,'Reference_data '!$A$2:$A$17,'Reference_data '!$B$2:$B$17,"NA",0,1)</f>
        <v>Mehul</v>
      </c>
      <c r="S415" s="10" t="s">
        <v>43</v>
      </c>
      <c r="T415" s="26">
        <f t="shared" si="15"/>
        <v>44974</v>
      </c>
      <c r="U415" s="10"/>
      <c r="V415" s="74" t="str" cm="1">
        <f t="array" ref="V415:AB415">_xlfn._xlws.FILTER(_xlfn._xlws.FILTER('Capacity Scheduling '!$A$41:$FO$56,'Capacity Scheduling '!$A$41:$A$56='PM PDM'!Q415),'Capacity Scheduling '!$A$40:$FO$40='PM PDM'!A415)</f>
        <v>C</v>
      </c>
      <c r="W415" s="10" t="str">
        <v>C</v>
      </c>
      <c r="X415" t="str">
        <v>A</v>
      </c>
      <c r="Y415" t="str">
        <v>B</v>
      </c>
      <c r="Z415" t="str">
        <v>B</v>
      </c>
      <c r="AA415" t="str">
        <v>C</v>
      </c>
      <c r="AB415" t="str">
        <v>OFF</v>
      </c>
    </row>
    <row r="416" spans="1:28" ht="15" hidden="1" customHeight="1" x14ac:dyDescent="0.35">
      <c r="A416" s="304">
        <v>8</v>
      </c>
      <c r="B416" s="147" t="s">
        <v>5380</v>
      </c>
      <c r="C416">
        <v>8003001</v>
      </c>
      <c r="D416" s="34" t="s">
        <v>3823</v>
      </c>
      <c r="E416" s="146">
        <v>44966</v>
      </c>
      <c r="F416" s="146">
        <v>44981</v>
      </c>
      <c r="G416" s="146">
        <v>44981</v>
      </c>
      <c r="H416" s="34" t="s">
        <v>10</v>
      </c>
      <c r="I416" s="34" t="s">
        <v>288</v>
      </c>
      <c r="J416" s="34" t="s">
        <v>148</v>
      </c>
      <c r="K416" s="34" t="s">
        <v>4865</v>
      </c>
      <c r="L416" s="34" t="s">
        <v>223</v>
      </c>
      <c r="M416" s="34" t="s">
        <v>3977</v>
      </c>
      <c r="N416" s="34" t="s">
        <v>215</v>
      </c>
      <c r="O416" s="273">
        <v>6</v>
      </c>
      <c r="P416" s="273">
        <v>6</v>
      </c>
      <c r="Q416" s="10">
        <v>2783</v>
      </c>
      <c r="R416" s="10" t="str">
        <f>_xlfn.XLOOKUP(Q416,'Reference_data '!$A$2:$A$17,'Reference_data '!$B$2:$B$17,"NA",0,1)</f>
        <v>Vipul</v>
      </c>
      <c r="S416" s="10" t="s">
        <v>43</v>
      </c>
      <c r="T416" s="26">
        <f t="shared" si="15"/>
        <v>44974</v>
      </c>
      <c r="U416" s="10"/>
      <c r="V416" s="74" t="str" cm="1">
        <f t="array" ref="V416:AB416">_xlfn._xlws.FILTER(_xlfn._xlws.FILTER('Capacity Scheduling '!$A$41:$FO$56,'Capacity Scheduling '!$A$41:$A$56='PM PDM'!Q416),'Capacity Scheduling '!$A$40:$FO$40='PM PDM'!A416)</f>
        <v>G</v>
      </c>
      <c r="W416" s="10" t="str">
        <v>G</v>
      </c>
      <c r="X416" t="str">
        <v>W/OFF</v>
      </c>
      <c r="Y416" t="str">
        <v>G</v>
      </c>
      <c r="Z416" t="str">
        <v>G</v>
      </c>
      <c r="AA416" t="str">
        <v>G</v>
      </c>
      <c r="AB416" t="str">
        <v>G</v>
      </c>
    </row>
    <row r="417" spans="1:28" ht="15" hidden="1" customHeight="1" x14ac:dyDescent="0.35">
      <c r="A417" s="304">
        <v>8</v>
      </c>
      <c r="B417" s="147" t="s">
        <v>5381</v>
      </c>
      <c r="C417">
        <v>8003002</v>
      </c>
      <c r="D417" s="34" t="s">
        <v>3823</v>
      </c>
      <c r="E417" s="146">
        <v>44966</v>
      </c>
      <c r="F417" s="146">
        <v>44981</v>
      </c>
      <c r="G417" s="146">
        <v>44981</v>
      </c>
      <c r="H417" s="34" t="s">
        <v>61</v>
      </c>
      <c r="I417" s="34" t="s">
        <v>288</v>
      </c>
      <c r="J417" s="34" t="s">
        <v>148</v>
      </c>
      <c r="K417" s="34" t="s">
        <v>4863</v>
      </c>
      <c r="L417" s="34" t="s">
        <v>223</v>
      </c>
      <c r="M417" s="34" t="s">
        <v>3977</v>
      </c>
      <c r="N417" s="34" t="s">
        <v>215</v>
      </c>
      <c r="O417" s="273">
        <v>4</v>
      </c>
      <c r="P417" s="273">
        <v>4</v>
      </c>
      <c r="Q417" s="10">
        <v>3195</v>
      </c>
      <c r="R417" s="10" t="str">
        <f>_xlfn.XLOOKUP(Q417,'Reference_data '!$A$2:$A$17,'Reference_data '!$B$2:$B$17,"NA",0,1)</f>
        <v>Mehul</v>
      </c>
      <c r="S417" s="10" t="s">
        <v>43</v>
      </c>
      <c r="T417" s="26">
        <f t="shared" si="15"/>
        <v>44974</v>
      </c>
      <c r="U417" s="10"/>
      <c r="V417" s="74" t="str" cm="1">
        <f t="array" ref="V417:AB417">_xlfn._xlws.FILTER(_xlfn._xlws.FILTER('Capacity Scheduling '!$A$41:$FO$56,'Capacity Scheduling '!$A$41:$A$56='PM PDM'!Q417),'Capacity Scheduling '!$A$40:$FO$40='PM PDM'!A417)</f>
        <v>C</v>
      </c>
      <c r="W417" s="10" t="str">
        <v>C</v>
      </c>
      <c r="X417" t="str">
        <v>A</v>
      </c>
      <c r="Y417" t="str">
        <v>B</v>
      </c>
      <c r="Z417" t="str">
        <v>B</v>
      </c>
      <c r="AA417" t="str">
        <v>C</v>
      </c>
      <c r="AB417" t="str">
        <v>OFF</v>
      </c>
    </row>
    <row r="418" spans="1:28" s="48" customFormat="1" ht="15" hidden="1" customHeight="1" x14ac:dyDescent="0.35">
      <c r="A418" s="304">
        <v>8</v>
      </c>
      <c r="B418" s="147" t="s">
        <v>5382</v>
      </c>
      <c r="C418">
        <v>8001025</v>
      </c>
      <c r="D418" s="34" t="s">
        <v>3823</v>
      </c>
      <c r="E418" s="146">
        <v>44963</v>
      </c>
      <c r="F418" s="146">
        <v>44978</v>
      </c>
      <c r="G418" s="146">
        <v>44978</v>
      </c>
      <c r="H418" s="34" t="s">
        <v>10</v>
      </c>
      <c r="I418" s="34" t="s">
        <v>4892</v>
      </c>
      <c r="J418" s="34" t="s">
        <v>1560</v>
      </c>
      <c r="K418" s="34" t="s">
        <v>4893</v>
      </c>
      <c r="L418" s="34" t="s">
        <v>223</v>
      </c>
      <c r="M418" s="34" t="s">
        <v>3977</v>
      </c>
      <c r="N418" s="34" t="s">
        <v>215</v>
      </c>
      <c r="O418" s="273">
        <v>0</v>
      </c>
      <c r="P418" s="273">
        <v>6</v>
      </c>
      <c r="Q418" s="49">
        <v>2783</v>
      </c>
      <c r="R418" s="10" t="str">
        <f>_xlfn.XLOOKUP(Q418,'Reference_data '!$A$2:$A$17,'Reference_data '!$B$2:$B$17,"NA",0,1)</f>
        <v>Vipul</v>
      </c>
      <c r="S418" s="49" t="s">
        <v>43</v>
      </c>
      <c r="T418" s="26">
        <f t="shared" si="15"/>
        <v>44974</v>
      </c>
      <c r="U418" s="49"/>
      <c r="V418" s="74" t="str" cm="1">
        <f t="array" ref="V418:AB418">_xlfn._xlws.FILTER(_xlfn._xlws.FILTER('Capacity Scheduling '!$A$41:$FO$56,'Capacity Scheduling '!$A$41:$A$56='PM PDM'!Q418),'Capacity Scheduling '!$A$40:$FO$40='PM PDM'!A418)</f>
        <v>G</v>
      </c>
      <c r="W418" s="10" t="str">
        <v>G</v>
      </c>
      <c r="X418" s="48" t="str">
        <v>W/OFF</v>
      </c>
      <c r="Y418" s="48" t="str">
        <v>G</v>
      </c>
      <c r="Z418" s="48" t="str">
        <v>G</v>
      </c>
      <c r="AA418" s="48" t="str">
        <v>G</v>
      </c>
      <c r="AB418" s="48" t="str">
        <v>G</v>
      </c>
    </row>
    <row r="419" spans="1:28" ht="15" hidden="1" customHeight="1" x14ac:dyDescent="0.35">
      <c r="A419" s="313">
        <v>8</v>
      </c>
      <c r="B419" s="27" t="s">
        <v>5383</v>
      </c>
      <c r="C419" s="10">
        <v>8000280</v>
      </c>
      <c r="D419" s="25" t="s">
        <v>3872</v>
      </c>
      <c r="E419" s="43">
        <v>44962</v>
      </c>
      <c r="F419" s="43">
        <v>44977</v>
      </c>
      <c r="G419" s="43">
        <v>44977</v>
      </c>
      <c r="H419" s="25" t="s">
        <v>10</v>
      </c>
      <c r="I419" s="34" t="s">
        <v>288</v>
      </c>
      <c r="J419" s="25" t="s">
        <v>4640</v>
      </c>
      <c r="K419" s="25" t="s">
        <v>4709</v>
      </c>
      <c r="L419" s="34" t="s">
        <v>223</v>
      </c>
      <c r="M419" s="34" t="s">
        <v>3977</v>
      </c>
      <c r="N419" s="25" t="s">
        <v>220</v>
      </c>
      <c r="O419" s="273">
        <v>8</v>
      </c>
      <c r="P419" s="273">
        <v>8</v>
      </c>
      <c r="Q419" s="10">
        <v>2784</v>
      </c>
      <c r="R419" s="10" t="str">
        <f>_xlfn.XLOOKUP(Q419,'Reference_data '!$A$2:$A$17,'Reference_data '!$B$2:$B$17,"NA",0,1)</f>
        <v>Jignesh</v>
      </c>
      <c r="S419" s="10" t="s">
        <v>55</v>
      </c>
      <c r="T419" s="26">
        <f t="shared" si="15"/>
        <v>44974</v>
      </c>
      <c r="U419" s="38"/>
      <c r="V419" s="74" t="str" cm="1">
        <f t="array" ref="V419:AB419">_xlfn._xlws.FILTER(_xlfn._xlws.FILTER('Capacity Scheduling '!$A$41:$FO$56,'Capacity Scheduling '!$A$41:$A$56='PM PDM'!Q419),'Capacity Scheduling '!$A$40:$FO$40='PM PDM'!A419)</f>
        <v>L</v>
      </c>
      <c r="W419" s="10" t="str">
        <v>B</v>
      </c>
      <c r="X419" t="str">
        <v>B</v>
      </c>
      <c r="Y419" t="str">
        <v>W/OFF</v>
      </c>
      <c r="Z419" t="str">
        <v>B</v>
      </c>
      <c r="AA419" t="str">
        <v>B</v>
      </c>
      <c r="AB419" t="str">
        <v>B</v>
      </c>
    </row>
    <row r="420" spans="1:28" ht="15" hidden="1" customHeight="1" x14ac:dyDescent="0.35">
      <c r="A420" s="304">
        <v>8</v>
      </c>
      <c r="B420" s="147" t="s">
        <v>5384</v>
      </c>
      <c r="C420" s="10">
        <v>8001667</v>
      </c>
      <c r="D420" s="25" t="s">
        <v>3823</v>
      </c>
      <c r="E420" s="43">
        <v>44964</v>
      </c>
      <c r="F420" s="43">
        <v>44979</v>
      </c>
      <c r="G420" s="43">
        <v>44979</v>
      </c>
      <c r="H420" s="25" t="s">
        <v>92</v>
      </c>
      <c r="I420" s="34" t="s">
        <v>288</v>
      </c>
      <c r="J420" s="25" t="s">
        <v>1997</v>
      </c>
      <c r="K420" s="25" t="s">
        <v>4906</v>
      </c>
      <c r="L420" s="34" t="s">
        <v>223</v>
      </c>
      <c r="M420" s="34" t="s">
        <v>3977</v>
      </c>
      <c r="N420" s="25" t="s">
        <v>215</v>
      </c>
      <c r="O420" s="273">
        <v>6</v>
      </c>
      <c r="P420" s="273">
        <v>6</v>
      </c>
      <c r="Q420" s="10">
        <v>2799</v>
      </c>
      <c r="R420" s="10" t="str">
        <f>_xlfn.XLOOKUP(Q420,'Reference_data '!$A$2:$A$17,'Reference_data '!$B$2:$B$17,"NA",0,1)</f>
        <v>Prakash</v>
      </c>
      <c r="S420" s="10" t="s">
        <v>55</v>
      </c>
      <c r="T420" s="35">
        <f t="shared" si="15"/>
        <v>44974</v>
      </c>
      <c r="U420" s="10"/>
      <c r="V420" s="74" t="str" cm="1">
        <f t="array" ref="V420:AB420">_xlfn._xlws.FILTER(_xlfn._xlws.FILTER('Capacity Scheduling '!$A$41:$FO$56,'Capacity Scheduling '!$A$41:$A$56='PM PDM'!Q420),'Capacity Scheduling '!$A$40:$FO$40='PM PDM'!A420)</f>
        <v>B</v>
      </c>
      <c r="W420" s="10" t="str">
        <v>B</v>
      </c>
      <c r="X420" t="str">
        <v>B</v>
      </c>
      <c r="Y420" t="str">
        <v>B</v>
      </c>
      <c r="Z420" t="str">
        <v>B</v>
      </c>
      <c r="AA420" t="str">
        <v>OFF</v>
      </c>
      <c r="AB420" t="str">
        <v>A</v>
      </c>
    </row>
    <row r="421" spans="1:28" ht="15" hidden="1" customHeight="1" x14ac:dyDescent="0.35">
      <c r="A421" s="313">
        <v>8</v>
      </c>
      <c r="B421" s="27" t="s">
        <v>5385</v>
      </c>
      <c r="C421" s="10">
        <v>7999755</v>
      </c>
      <c r="D421" s="25" t="s">
        <v>3823</v>
      </c>
      <c r="E421" s="43">
        <v>44961</v>
      </c>
      <c r="F421" s="43">
        <v>44975</v>
      </c>
      <c r="G421" s="43">
        <v>44975</v>
      </c>
      <c r="H421" s="25" t="s">
        <v>92</v>
      </c>
      <c r="I421" s="34" t="s">
        <v>4908</v>
      </c>
      <c r="J421" s="25" t="s">
        <v>854</v>
      </c>
      <c r="K421" s="25" t="s">
        <v>4909</v>
      </c>
      <c r="L421" s="34" t="s">
        <v>223</v>
      </c>
      <c r="M421" s="34" t="s">
        <v>3977</v>
      </c>
      <c r="N421" s="25" t="s">
        <v>220</v>
      </c>
      <c r="O421" s="273">
        <v>0.5</v>
      </c>
      <c r="P421" s="273">
        <v>1</v>
      </c>
      <c r="Q421" s="10">
        <v>2799</v>
      </c>
      <c r="R421" s="10" t="str">
        <f>_xlfn.XLOOKUP(Q421,'Reference_data '!$A$2:$A$17,'Reference_data '!$B$2:$B$17,"NA",0,1)</f>
        <v>Prakash</v>
      </c>
      <c r="S421" s="10" t="s">
        <v>55</v>
      </c>
      <c r="T421" s="26">
        <f t="shared" si="15"/>
        <v>44974</v>
      </c>
      <c r="U421" s="38"/>
      <c r="V421" s="74" t="str" cm="1">
        <f t="array" ref="V421:AB421">_xlfn._xlws.FILTER(_xlfn._xlws.FILTER('Capacity Scheduling '!$A$41:$FO$56,'Capacity Scheduling '!$A$41:$A$56='PM PDM'!Q421),'Capacity Scheduling '!$A$40:$FO$40='PM PDM'!A421)</f>
        <v>B</v>
      </c>
      <c r="W421" s="10" t="str">
        <v>B</v>
      </c>
      <c r="X421" t="str">
        <v>B</v>
      </c>
      <c r="Y421" t="str">
        <v>B</v>
      </c>
      <c r="Z421" t="str">
        <v>B</v>
      </c>
      <c r="AA421" t="str">
        <v>OFF</v>
      </c>
      <c r="AB421" t="str">
        <v>A</v>
      </c>
    </row>
    <row r="422" spans="1:28" ht="15" hidden="1" customHeight="1" x14ac:dyDescent="0.35">
      <c r="A422" s="313">
        <v>8</v>
      </c>
      <c r="B422" s="27" t="s">
        <v>5386</v>
      </c>
      <c r="C422" s="10">
        <v>7999604</v>
      </c>
      <c r="D422" s="25" t="s">
        <v>3823</v>
      </c>
      <c r="E422" s="43">
        <v>44960</v>
      </c>
      <c r="F422" s="43">
        <v>44975</v>
      </c>
      <c r="G422" s="43">
        <v>44975</v>
      </c>
      <c r="H422" s="25" t="s">
        <v>10</v>
      </c>
      <c r="I422" s="34" t="s">
        <v>288</v>
      </c>
      <c r="J422" s="25" t="s">
        <v>80</v>
      </c>
      <c r="K422" s="25" t="s">
        <v>4714</v>
      </c>
      <c r="L422" s="34" t="s">
        <v>223</v>
      </c>
      <c r="M422" s="34" t="s">
        <v>3977</v>
      </c>
      <c r="N422" s="25" t="s">
        <v>220</v>
      </c>
      <c r="O422" s="273">
        <v>3</v>
      </c>
      <c r="P422" s="273">
        <v>3</v>
      </c>
      <c r="Q422" s="10">
        <v>3070</v>
      </c>
      <c r="R422" s="10" t="str">
        <f>_xlfn.XLOOKUP(Q422,'Reference_data '!$A$2:$A$17,'Reference_data '!$B$2:$B$17,"NA",0,1)</f>
        <v>Mahesh</v>
      </c>
      <c r="S422" s="10" t="s">
        <v>81</v>
      </c>
      <c r="T422" s="26">
        <f t="shared" si="15"/>
        <v>44974</v>
      </c>
      <c r="U422" s="38"/>
      <c r="V422" s="74" t="str" cm="1">
        <f t="array" ref="V422:AB422">_xlfn._xlws.FILTER(_xlfn._xlws.FILTER('Capacity Scheduling '!$A$41:$FO$56,'Capacity Scheduling '!$A$41:$A$56='PM PDM'!Q422),'Capacity Scheduling '!$A$40:$FO$40='PM PDM'!A422)</f>
        <v>B</v>
      </c>
      <c r="W422" s="10" t="str">
        <v>W/OFF</v>
      </c>
      <c r="X422" t="str">
        <v>G</v>
      </c>
      <c r="Y422" t="str">
        <v>G</v>
      </c>
      <c r="Z422" t="str">
        <v>G</v>
      </c>
      <c r="AA422" t="str">
        <v>G</v>
      </c>
      <c r="AB422" t="str">
        <v>G</v>
      </c>
    </row>
    <row r="423" spans="1:28" ht="15" hidden="1" customHeight="1" x14ac:dyDescent="0.35">
      <c r="A423" s="313">
        <v>8</v>
      </c>
      <c r="B423" s="27" t="s">
        <v>5387</v>
      </c>
      <c r="C423" s="10">
        <v>7999756</v>
      </c>
      <c r="D423" s="25" t="s">
        <v>3872</v>
      </c>
      <c r="E423" s="43">
        <v>44961</v>
      </c>
      <c r="F423" s="43">
        <v>44976</v>
      </c>
      <c r="G423" s="43">
        <v>44976</v>
      </c>
      <c r="H423" s="25" t="s">
        <v>10</v>
      </c>
      <c r="I423" s="34" t="s">
        <v>288</v>
      </c>
      <c r="J423" s="25" t="s">
        <v>80</v>
      </c>
      <c r="K423" s="25" t="s">
        <v>4716</v>
      </c>
      <c r="L423" s="34" t="s">
        <v>223</v>
      </c>
      <c r="M423" s="34" t="s">
        <v>3977</v>
      </c>
      <c r="N423" s="25" t="s">
        <v>220</v>
      </c>
      <c r="O423" s="273">
        <v>8</v>
      </c>
      <c r="P423" s="273">
        <v>8</v>
      </c>
      <c r="Q423" s="10">
        <v>3070</v>
      </c>
      <c r="R423" s="10" t="str">
        <f>_xlfn.XLOOKUP(Q423,'Reference_data '!$A$2:$A$17,'Reference_data '!$B$2:$B$17,"NA",0,1)</f>
        <v>Mahesh</v>
      </c>
      <c r="S423" s="10" t="s">
        <v>81</v>
      </c>
      <c r="T423" s="26">
        <f t="shared" si="15"/>
        <v>44974</v>
      </c>
      <c r="U423" s="38"/>
      <c r="V423" s="74" t="str" cm="1">
        <f t="array" ref="V423:AB423">_xlfn._xlws.FILTER(_xlfn._xlws.FILTER('Capacity Scheduling '!$A$41:$FO$56,'Capacity Scheduling '!$A$41:$A$56='PM PDM'!Q423),'Capacity Scheduling '!$A$40:$FO$40='PM PDM'!A423)</f>
        <v>B</v>
      </c>
      <c r="W423" s="10" t="str">
        <v>W/OFF</v>
      </c>
      <c r="X423" t="str">
        <v>G</v>
      </c>
      <c r="Y423" t="str">
        <v>G</v>
      </c>
      <c r="Z423" t="str">
        <v>G</v>
      </c>
      <c r="AA423" t="str">
        <v>G</v>
      </c>
      <c r="AB423" t="str">
        <v>G</v>
      </c>
    </row>
    <row r="424" spans="1:28" ht="15" hidden="1" customHeight="1" x14ac:dyDescent="0.35">
      <c r="A424" s="313">
        <v>8</v>
      </c>
      <c r="B424" s="27" t="s">
        <v>5388</v>
      </c>
      <c r="C424" s="10">
        <v>8000287</v>
      </c>
      <c r="D424" s="25" t="s">
        <v>3823</v>
      </c>
      <c r="E424" s="43">
        <v>44962</v>
      </c>
      <c r="F424" s="43">
        <v>44977</v>
      </c>
      <c r="G424" s="43">
        <v>44977</v>
      </c>
      <c r="H424" s="25" t="s">
        <v>10</v>
      </c>
      <c r="I424" s="34" t="s">
        <v>288</v>
      </c>
      <c r="J424" s="25" t="s">
        <v>80</v>
      </c>
      <c r="K424" s="25" t="s">
        <v>4718</v>
      </c>
      <c r="L424" s="34" t="s">
        <v>223</v>
      </c>
      <c r="M424" s="34" t="s">
        <v>3977</v>
      </c>
      <c r="N424" s="25" t="s">
        <v>220</v>
      </c>
      <c r="O424" s="273">
        <v>6</v>
      </c>
      <c r="P424" s="273">
        <v>6</v>
      </c>
      <c r="Q424" s="10">
        <v>3070</v>
      </c>
      <c r="R424" s="10" t="str">
        <f>_xlfn.XLOOKUP(Q424,'Reference_data '!$A$2:$A$17,'Reference_data '!$B$2:$B$17,"NA",0,1)</f>
        <v>Mahesh</v>
      </c>
      <c r="S424" s="10" t="s">
        <v>81</v>
      </c>
      <c r="T424" s="26">
        <f t="shared" si="15"/>
        <v>44974</v>
      </c>
      <c r="U424" s="38"/>
      <c r="V424" s="74" t="str" cm="1">
        <f t="array" ref="V424:AB424">_xlfn._xlws.FILTER(_xlfn._xlws.FILTER('Capacity Scheduling '!$A$41:$FO$56,'Capacity Scheduling '!$A$41:$A$56='PM PDM'!Q424),'Capacity Scheduling '!$A$40:$FO$40='PM PDM'!A424)</f>
        <v>B</v>
      </c>
      <c r="W424" s="10" t="str">
        <v>W/OFF</v>
      </c>
      <c r="X424" t="str">
        <v>G</v>
      </c>
      <c r="Y424" t="str">
        <v>G</v>
      </c>
      <c r="Z424" t="str">
        <v>G</v>
      </c>
      <c r="AA424" t="str">
        <v>G</v>
      </c>
      <c r="AB424" t="str">
        <v>G</v>
      </c>
    </row>
    <row r="425" spans="1:28" ht="15" hidden="1" customHeight="1" x14ac:dyDescent="0.35">
      <c r="A425" s="304">
        <v>8</v>
      </c>
      <c r="B425" s="147" t="s">
        <v>5389</v>
      </c>
      <c r="C425">
        <v>8001011</v>
      </c>
      <c r="D425" s="34" t="s">
        <v>3823</v>
      </c>
      <c r="E425" s="146">
        <v>44963</v>
      </c>
      <c r="F425" s="146">
        <v>44978</v>
      </c>
      <c r="G425" s="146">
        <v>44978</v>
      </c>
      <c r="H425" s="34" t="s">
        <v>61</v>
      </c>
      <c r="I425" s="34" t="s">
        <v>288</v>
      </c>
      <c r="J425" s="34" t="s">
        <v>80</v>
      </c>
      <c r="K425" s="34" t="s">
        <v>4911</v>
      </c>
      <c r="L425" s="34" t="s">
        <v>223</v>
      </c>
      <c r="M425" s="34" t="s">
        <v>3977</v>
      </c>
      <c r="N425" s="34" t="s">
        <v>215</v>
      </c>
      <c r="O425" s="273">
        <v>3</v>
      </c>
      <c r="P425" s="273">
        <v>3</v>
      </c>
      <c r="Q425" s="10">
        <v>2790</v>
      </c>
      <c r="R425" s="10" t="str">
        <f>_xlfn.XLOOKUP(Q425,'Reference_data '!$A$2:$A$17,'Reference_data '!$B$2:$B$17,"NA",0,1)</f>
        <v>Ronak</v>
      </c>
      <c r="S425" s="10" t="s">
        <v>81</v>
      </c>
      <c r="T425" s="26">
        <f t="shared" si="15"/>
        <v>44974</v>
      </c>
      <c r="U425" s="10"/>
      <c r="V425" s="74" t="str" cm="1">
        <f t="array" ref="V425:AB425">_xlfn._xlws.FILTER(_xlfn._xlws.FILTER('Capacity Scheduling '!$A$41:$FO$56,'Capacity Scheduling '!$A$41:$A$56='PM PDM'!Q425),'Capacity Scheduling '!$A$40:$FO$40='PM PDM'!A425)</f>
        <v>L</v>
      </c>
      <c r="W425" s="10" t="str">
        <v>OFF</v>
      </c>
      <c r="X425" t="str">
        <v>L</v>
      </c>
      <c r="Y425" t="str">
        <v>L</v>
      </c>
      <c r="Z425" t="str">
        <v>L</v>
      </c>
      <c r="AA425" t="str">
        <v>A</v>
      </c>
      <c r="AB425" t="str">
        <v>A</v>
      </c>
    </row>
    <row r="426" spans="1:28" ht="15" hidden="1" customHeight="1" x14ac:dyDescent="0.35">
      <c r="A426" s="304">
        <v>8</v>
      </c>
      <c r="B426" s="147" t="s">
        <v>5390</v>
      </c>
      <c r="C426">
        <v>8001012</v>
      </c>
      <c r="D426" s="34" t="s">
        <v>3823</v>
      </c>
      <c r="E426" s="146">
        <v>44963</v>
      </c>
      <c r="F426" s="146">
        <v>44978</v>
      </c>
      <c r="G426" s="146">
        <v>44978</v>
      </c>
      <c r="H426" s="34" t="s">
        <v>61</v>
      </c>
      <c r="I426" s="34" t="s">
        <v>288</v>
      </c>
      <c r="J426" s="34" t="s">
        <v>80</v>
      </c>
      <c r="K426" s="34" t="s">
        <v>4913</v>
      </c>
      <c r="L426" s="34" t="s">
        <v>223</v>
      </c>
      <c r="M426" s="34" t="s">
        <v>3977</v>
      </c>
      <c r="N426" s="34" t="s">
        <v>215</v>
      </c>
      <c r="O426" s="273">
        <v>3</v>
      </c>
      <c r="P426" s="273">
        <v>3</v>
      </c>
      <c r="Q426" s="10">
        <v>2790</v>
      </c>
      <c r="R426" s="10" t="str">
        <f>_xlfn.XLOOKUP(Q426,'Reference_data '!$A$2:$A$17,'Reference_data '!$B$2:$B$17,"NA",0,1)</f>
        <v>Ronak</v>
      </c>
      <c r="S426" s="10" t="s">
        <v>5391</v>
      </c>
      <c r="T426" s="26">
        <f t="shared" si="15"/>
        <v>44974</v>
      </c>
      <c r="U426" s="10"/>
      <c r="V426" s="74" t="str" cm="1">
        <f t="array" ref="V426:AB426">_xlfn._xlws.FILTER(_xlfn._xlws.FILTER('Capacity Scheduling '!$A$41:$FO$56,'Capacity Scheduling '!$A$41:$A$56='PM PDM'!Q426),'Capacity Scheduling '!$A$40:$FO$40='PM PDM'!A426)</f>
        <v>L</v>
      </c>
      <c r="W426" s="10" t="str">
        <v>OFF</v>
      </c>
      <c r="X426" t="str">
        <v>L</v>
      </c>
      <c r="Y426" t="str">
        <v>L</v>
      </c>
      <c r="Z426" t="str">
        <v>L</v>
      </c>
      <c r="AA426" t="str">
        <v>A</v>
      </c>
      <c r="AB426" t="str">
        <v>A</v>
      </c>
    </row>
    <row r="427" spans="1:28" ht="15" hidden="1" customHeight="1" x14ac:dyDescent="0.35">
      <c r="A427" s="313">
        <v>8</v>
      </c>
      <c r="B427" s="27" t="s">
        <v>5392</v>
      </c>
      <c r="C427" s="10">
        <v>8004274</v>
      </c>
      <c r="D427" s="25" t="s">
        <v>3823</v>
      </c>
      <c r="E427" s="43">
        <v>44969</v>
      </c>
      <c r="F427" s="43">
        <v>44977</v>
      </c>
      <c r="G427" s="43">
        <v>44977</v>
      </c>
      <c r="H427" s="25" t="s">
        <v>10</v>
      </c>
      <c r="I427" s="34" t="s">
        <v>4918</v>
      </c>
      <c r="J427" s="25" t="s">
        <v>1100</v>
      </c>
      <c r="K427" s="25" t="s">
        <v>4919</v>
      </c>
      <c r="L427" s="34" t="s">
        <v>223</v>
      </c>
      <c r="M427" s="34" t="s">
        <v>3977</v>
      </c>
      <c r="N427" s="25" t="s">
        <v>220</v>
      </c>
      <c r="O427" s="273">
        <v>4</v>
      </c>
      <c r="P427" s="273">
        <v>4</v>
      </c>
      <c r="Q427" s="10">
        <v>3070</v>
      </c>
      <c r="R427" s="10" t="str">
        <f>_xlfn.XLOOKUP(Q427,'Reference_data '!$A$2:$A$17,'Reference_data '!$B$2:$B$17,"NA",0,1)</f>
        <v>Mahesh</v>
      </c>
      <c r="S427" s="10" t="s">
        <v>5391</v>
      </c>
      <c r="T427" s="26">
        <f t="shared" si="15"/>
        <v>44974</v>
      </c>
      <c r="U427" s="38"/>
      <c r="V427" s="74" t="str" cm="1">
        <f t="array" ref="V427:AB427">_xlfn._xlws.FILTER(_xlfn._xlws.FILTER('Capacity Scheduling '!$A$41:$FO$56,'Capacity Scheduling '!$A$41:$A$56='PM PDM'!Q427),'Capacity Scheduling '!$A$40:$FO$40='PM PDM'!A427)</f>
        <v>B</v>
      </c>
      <c r="W427" s="10" t="str">
        <v>W/OFF</v>
      </c>
      <c r="X427" t="str">
        <v>G</v>
      </c>
      <c r="Y427" t="str">
        <v>G</v>
      </c>
      <c r="Z427" t="str">
        <v>G</v>
      </c>
      <c r="AA427" t="str">
        <v>G</v>
      </c>
      <c r="AB427" t="str">
        <v>G</v>
      </c>
    </row>
    <row r="428" spans="1:28" ht="15" hidden="1" customHeight="1" x14ac:dyDescent="0.35">
      <c r="A428" s="304">
        <v>8</v>
      </c>
      <c r="B428" s="147" t="s">
        <v>5393</v>
      </c>
      <c r="C428">
        <v>8006050</v>
      </c>
      <c r="D428" s="34" t="s">
        <v>3823</v>
      </c>
      <c r="E428" s="146">
        <v>44972</v>
      </c>
      <c r="F428" s="146">
        <v>44980</v>
      </c>
      <c r="G428" s="146">
        <v>44980</v>
      </c>
      <c r="H428" s="34" t="s">
        <v>10</v>
      </c>
      <c r="I428" s="34" t="s">
        <v>4921</v>
      </c>
      <c r="J428" s="34" t="s">
        <v>946</v>
      </c>
      <c r="K428" s="34" t="s">
        <v>4922</v>
      </c>
      <c r="L428" s="34" t="s">
        <v>223</v>
      </c>
      <c r="M428" s="34" t="s">
        <v>3977</v>
      </c>
      <c r="N428" s="34" t="s">
        <v>215</v>
      </c>
      <c r="O428" s="273">
        <v>4</v>
      </c>
      <c r="P428" s="273">
        <v>4</v>
      </c>
      <c r="Q428" s="10">
        <v>3070</v>
      </c>
      <c r="R428" s="10" t="str">
        <f>_xlfn.XLOOKUP(Q428,'Reference_data '!$A$2:$A$17,'Reference_data '!$B$2:$B$17,"NA",0,1)</f>
        <v>Mahesh</v>
      </c>
      <c r="S428" s="10" t="s">
        <v>5391</v>
      </c>
      <c r="T428" s="26">
        <f t="shared" si="15"/>
        <v>44974</v>
      </c>
      <c r="U428" s="10"/>
      <c r="V428" s="74" t="str" cm="1">
        <f t="array" ref="V428:AB428">_xlfn._xlws.FILTER(_xlfn._xlws.FILTER('Capacity Scheduling '!$A$41:$FO$56,'Capacity Scheduling '!$A$41:$A$56='PM PDM'!Q428),'Capacity Scheduling '!$A$40:$FO$40='PM PDM'!A428)</f>
        <v>B</v>
      </c>
      <c r="W428" s="10" t="str">
        <v>W/OFF</v>
      </c>
      <c r="X428" t="str">
        <v>G</v>
      </c>
      <c r="Y428" t="str">
        <v>G</v>
      </c>
      <c r="Z428" t="str">
        <v>G</v>
      </c>
      <c r="AA428" t="str">
        <v>G</v>
      </c>
      <c r="AB428" t="str">
        <v>G</v>
      </c>
    </row>
    <row r="429" spans="1:28" ht="15" hidden="1" customHeight="1" x14ac:dyDescent="0.35">
      <c r="A429" s="313">
        <v>8</v>
      </c>
      <c r="B429" s="27" t="s">
        <v>5394</v>
      </c>
      <c r="C429" s="10">
        <v>8000194</v>
      </c>
      <c r="D429" s="25" t="s">
        <v>3823</v>
      </c>
      <c r="E429" s="43">
        <v>44962</v>
      </c>
      <c r="F429" s="43">
        <v>44976</v>
      </c>
      <c r="G429" s="43">
        <v>44976</v>
      </c>
      <c r="H429" s="25" t="s">
        <v>92</v>
      </c>
      <c r="I429" s="34" t="s">
        <v>4924</v>
      </c>
      <c r="J429" s="25" t="s">
        <v>902</v>
      </c>
      <c r="K429" s="25" t="s">
        <v>3830</v>
      </c>
      <c r="L429" s="34" t="s">
        <v>223</v>
      </c>
      <c r="M429" s="34" t="s">
        <v>3977</v>
      </c>
      <c r="N429" s="25" t="s">
        <v>220</v>
      </c>
      <c r="O429" s="273">
        <v>0.5</v>
      </c>
      <c r="P429" s="273">
        <v>1</v>
      </c>
      <c r="Q429" s="10">
        <v>3346</v>
      </c>
      <c r="R429" s="10" t="str">
        <f>_xlfn.XLOOKUP(Q429,'Reference_data '!$A$2:$A$17,'Reference_data '!$B$2:$B$17,"NA",0,1)</f>
        <v>Manish</v>
      </c>
      <c r="S429" s="10" t="s">
        <v>5391</v>
      </c>
      <c r="T429" s="26">
        <f t="shared" si="15"/>
        <v>44974</v>
      </c>
      <c r="U429" s="38"/>
      <c r="V429" s="74" t="str" cm="1">
        <f t="array" ref="V429:AB429">_xlfn._xlws.FILTER(_xlfn._xlws.FILTER('Capacity Scheduling '!$A$41:$FO$56,'Capacity Scheduling '!$A$41:$A$56='PM PDM'!Q429),'Capacity Scheduling '!$A$40:$FO$40='PM PDM'!A429)</f>
        <v>L</v>
      </c>
      <c r="W429" s="10" t="str">
        <v>L</v>
      </c>
      <c r="X429" t="str">
        <v>L</v>
      </c>
      <c r="Y429" t="str">
        <v>L</v>
      </c>
      <c r="Z429" t="str">
        <v>L</v>
      </c>
      <c r="AA429" t="str">
        <v>L</v>
      </c>
      <c r="AB429" t="str">
        <v>OFF</v>
      </c>
    </row>
    <row r="430" spans="1:28" ht="15" hidden="1" customHeight="1" x14ac:dyDescent="0.35">
      <c r="A430" s="304">
        <v>8</v>
      </c>
      <c r="B430" s="147" t="s">
        <v>5395</v>
      </c>
      <c r="C430" s="10">
        <v>8002268</v>
      </c>
      <c r="D430" s="25" t="s">
        <v>3823</v>
      </c>
      <c r="E430" s="43">
        <v>44965</v>
      </c>
      <c r="F430" s="43">
        <v>44979</v>
      </c>
      <c r="G430" s="43">
        <v>44979</v>
      </c>
      <c r="H430" s="25" t="s">
        <v>92</v>
      </c>
      <c r="I430" s="34" t="s">
        <v>4926</v>
      </c>
      <c r="J430" s="25" t="s">
        <v>4927</v>
      </c>
      <c r="K430" s="25" t="s">
        <v>4928</v>
      </c>
      <c r="L430" s="34" t="s">
        <v>223</v>
      </c>
      <c r="M430" s="34" t="s">
        <v>3977</v>
      </c>
      <c r="N430" s="25" t="s">
        <v>215</v>
      </c>
      <c r="O430" s="273">
        <v>0.5</v>
      </c>
      <c r="P430" s="273">
        <v>1</v>
      </c>
      <c r="Q430" s="10">
        <v>3346</v>
      </c>
      <c r="R430" s="10" t="str">
        <f>_xlfn.XLOOKUP(Q430,'Reference_data '!$A$2:$A$17,'Reference_data '!$B$2:$B$17,"NA",0,1)</f>
        <v>Manish</v>
      </c>
      <c r="S430" s="10" t="s">
        <v>5391</v>
      </c>
      <c r="T430" s="35">
        <f t="shared" si="15"/>
        <v>44974</v>
      </c>
      <c r="U430" s="10"/>
      <c r="V430" s="74" t="str" cm="1">
        <f t="array" ref="V430:AB430">_xlfn._xlws.FILTER(_xlfn._xlws.FILTER('Capacity Scheduling '!$A$41:$FO$56,'Capacity Scheduling '!$A$41:$A$56='PM PDM'!Q430),'Capacity Scheduling '!$A$40:$FO$40='PM PDM'!A430)</f>
        <v>L</v>
      </c>
      <c r="W430" s="10" t="str">
        <v>L</v>
      </c>
      <c r="X430" t="str">
        <v>L</v>
      </c>
      <c r="Y430" t="str">
        <v>L</v>
      </c>
      <c r="Z430" t="str">
        <v>L</v>
      </c>
      <c r="AA430" t="str">
        <v>L</v>
      </c>
      <c r="AB430" t="str">
        <v>OFF</v>
      </c>
    </row>
    <row r="431" spans="1:28" ht="15" hidden="1" customHeight="1" x14ac:dyDescent="0.35">
      <c r="A431" s="313">
        <v>8</v>
      </c>
      <c r="B431" s="27" t="s">
        <v>5396</v>
      </c>
      <c r="C431" s="10">
        <v>8000023</v>
      </c>
      <c r="D431" s="25" t="s">
        <v>3872</v>
      </c>
      <c r="E431" s="43">
        <v>44961</v>
      </c>
      <c r="F431" s="43">
        <v>44975</v>
      </c>
      <c r="G431" s="43">
        <v>44975</v>
      </c>
      <c r="H431" s="25" t="s">
        <v>92</v>
      </c>
      <c r="I431" s="34" t="s">
        <v>4930</v>
      </c>
      <c r="J431" s="25" t="s">
        <v>4931</v>
      </c>
      <c r="K431" s="25" t="s">
        <v>4932</v>
      </c>
      <c r="L431" s="34" t="s">
        <v>223</v>
      </c>
      <c r="M431" s="34" t="s">
        <v>3977</v>
      </c>
      <c r="N431" s="25" t="s">
        <v>220</v>
      </c>
      <c r="O431" s="273">
        <v>1.5</v>
      </c>
      <c r="P431" s="273">
        <v>3</v>
      </c>
      <c r="Q431" s="10">
        <v>3346</v>
      </c>
      <c r="R431" s="10" t="str">
        <f>_xlfn.XLOOKUP(Q431,'Reference_data '!$A$2:$A$17,'Reference_data '!$B$2:$B$17,"NA",0,1)</f>
        <v>Manish</v>
      </c>
      <c r="S431" s="10" t="s">
        <v>5391</v>
      </c>
      <c r="T431" s="26">
        <f t="shared" si="15"/>
        <v>44974</v>
      </c>
      <c r="U431" s="38"/>
      <c r="V431" s="74" t="str" cm="1">
        <f t="array" ref="V431:AB431">_xlfn._xlws.FILTER(_xlfn._xlws.FILTER('Capacity Scheduling '!$A$41:$FO$56,'Capacity Scheduling '!$A$41:$A$56='PM PDM'!Q431),'Capacity Scheduling '!$A$40:$FO$40='PM PDM'!A431)</f>
        <v>L</v>
      </c>
      <c r="W431" s="10" t="str">
        <v>L</v>
      </c>
      <c r="X431" t="str">
        <v>L</v>
      </c>
      <c r="Y431" t="str">
        <v>L</v>
      </c>
      <c r="Z431" t="str">
        <v>L</v>
      </c>
      <c r="AA431" t="str">
        <v>L</v>
      </c>
      <c r="AB431" t="str">
        <v>OFF</v>
      </c>
    </row>
    <row r="432" spans="1:28" ht="15" hidden="1" customHeight="1" x14ac:dyDescent="0.35">
      <c r="A432" s="304">
        <v>8</v>
      </c>
      <c r="B432" s="147" t="s">
        <v>5397</v>
      </c>
      <c r="C432">
        <v>7981552</v>
      </c>
      <c r="D432" s="34" t="s">
        <v>3823</v>
      </c>
      <c r="E432" s="146">
        <v>44926</v>
      </c>
      <c r="F432" s="146">
        <v>44981</v>
      </c>
      <c r="G432" s="146">
        <v>44981</v>
      </c>
      <c r="H432" s="34" t="s">
        <v>10</v>
      </c>
      <c r="I432" s="34" t="s">
        <v>5398</v>
      </c>
      <c r="J432" s="34" t="s">
        <v>909</v>
      </c>
      <c r="K432" s="34" t="s">
        <v>5399</v>
      </c>
      <c r="L432" s="34" t="s">
        <v>223</v>
      </c>
      <c r="M432" s="34" t="s">
        <v>4617</v>
      </c>
      <c r="N432" s="34" t="s">
        <v>215</v>
      </c>
      <c r="O432" s="273">
        <v>5</v>
      </c>
      <c r="P432" s="273">
        <v>10</v>
      </c>
      <c r="Q432" s="10">
        <v>3070</v>
      </c>
      <c r="R432" s="10" t="str">
        <f>_xlfn.XLOOKUP(Q432,'Reference_data '!$A$2:$A$17,'Reference_data '!$B$2:$B$17,"NA",0,1)</f>
        <v>Mahesh</v>
      </c>
      <c r="S432" s="10" t="s">
        <v>5391</v>
      </c>
      <c r="T432" s="26">
        <f t="shared" si="15"/>
        <v>44974</v>
      </c>
      <c r="U432" s="10"/>
      <c r="V432" s="74" t="str" cm="1">
        <f t="array" ref="V432:AB432">_xlfn._xlws.FILTER(_xlfn._xlws.FILTER('Capacity Scheduling '!$A$41:$FO$56,'Capacity Scheduling '!$A$41:$A$56='PM PDM'!Q432),'Capacity Scheduling '!$A$40:$FO$40='PM PDM'!A432)</f>
        <v>B</v>
      </c>
      <c r="W432" s="10" t="str">
        <v>W/OFF</v>
      </c>
      <c r="X432" t="str">
        <v>G</v>
      </c>
      <c r="Y432" t="str">
        <v>G</v>
      </c>
      <c r="Z432" t="str">
        <v>G</v>
      </c>
      <c r="AA432" t="str">
        <v>G</v>
      </c>
      <c r="AB432" t="str">
        <v>G</v>
      </c>
    </row>
    <row r="433" spans="1:30" ht="15" hidden="1" customHeight="1" x14ac:dyDescent="0.35">
      <c r="A433" s="304">
        <v>8</v>
      </c>
      <c r="B433" s="147" t="s">
        <v>5400</v>
      </c>
      <c r="C433">
        <v>7996106</v>
      </c>
      <c r="D433" s="34" t="s">
        <v>3823</v>
      </c>
      <c r="E433" s="146">
        <v>44954</v>
      </c>
      <c r="F433" s="146">
        <v>44981</v>
      </c>
      <c r="G433" s="146">
        <v>44981</v>
      </c>
      <c r="H433" s="34" t="s">
        <v>10</v>
      </c>
      <c r="I433" s="34" t="s">
        <v>5401</v>
      </c>
      <c r="J433" s="34" t="s">
        <v>684</v>
      </c>
      <c r="K433" s="34" t="s">
        <v>5402</v>
      </c>
      <c r="L433" s="34" t="s">
        <v>223</v>
      </c>
      <c r="M433" s="34" t="s">
        <v>3977</v>
      </c>
      <c r="N433" s="34" t="s">
        <v>215</v>
      </c>
      <c r="O433" s="273">
        <v>5</v>
      </c>
      <c r="P433" s="273">
        <v>10</v>
      </c>
      <c r="Q433" s="10">
        <v>3070</v>
      </c>
      <c r="R433" s="10" t="str">
        <f>_xlfn.XLOOKUP(Q433,'Reference_data '!$A$2:$A$17,'Reference_data '!$B$2:$B$17,"NA",0,1)</f>
        <v>Mahesh</v>
      </c>
      <c r="S433" s="10" t="s">
        <v>5391</v>
      </c>
      <c r="T433" s="26">
        <f t="shared" si="15"/>
        <v>44974</v>
      </c>
      <c r="U433" s="10"/>
      <c r="V433" s="74" t="str" cm="1">
        <f t="array" ref="V433:AB433">_xlfn._xlws.FILTER(_xlfn._xlws.FILTER('Capacity Scheduling '!$A$41:$FO$56,'Capacity Scheduling '!$A$41:$A$56='PM PDM'!Q433),'Capacity Scheduling '!$A$40:$FO$40='PM PDM'!A433)</f>
        <v>B</v>
      </c>
      <c r="W433" s="10" t="str">
        <v>W/OFF</v>
      </c>
      <c r="X433" t="str">
        <v>G</v>
      </c>
      <c r="Y433" t="str">
        <v>G</v>
      </c>
      <c r="Z433" t="str">
        <v>G</v>
      </c>
      <c r="AA433" t="str">
        <v>G</v>
      </c>
      <c r="AB433" t="str">
        <v>G</v>
      </c>
    </row>
    <row r="434" spans="1:30" ht="15" hidden="1" customHeight="1" x14ac:dyDescent="0.35">
      <c r="A434" s="304">
        <v>8</v>
      </c>
      <c r="B434" s="147" t="s">
        <v>5403</v>
      </c>
      <c r="C434">
        <v>8006894</v>
      </c>
      <c r="D434" s="34" t="s">
        <v>3823</v>
      </c>
      <c r="E434" s="146">
        <v>44973</v>
      </c>
      <c r="F434" s="146">
        <v>44980</v>
      </c>
      <c r="G434" s="146">
        <v>44980</v>
      </c>
      <c r="H434" s="34" t="s">
        <v>61</v>
      </c>
      <c r="I434" s="34" t="s">
        <v>288</v>
      </c>
      <c r="J434" s="34" t="s">
        <v>907</v>
      </c>
      <c r="K434" s="34" t="s">
        <v>3127</v>
      </c>
      <c r="L434" s="34" t="s">
        <v>223</v>
      </c>
      <c r="M434" s="34" t="s">
        <v>3977</v>
      </c>
      <c r="N434" s="34" t="s">
        <v>220</v>
      </c>
      <c r="O434" s="273">
        <v>4</v>
      </c>
      <c r="P434" s="273">
        <v>4</v>
      </c>
      <c r="Q434" s="10">
        <v>2790</v>
      </c>
      <c r="R434" s="10" t="str">
        <f>_xlfn.XLOOKUP(Q434,'Reference_data '!$A$2:$A$17,'Reference_data '!$B$2:$B$17,"NA",0,1)</f>
        <v>Ronak</v>
      </c>
      <c r="S434" s="10" t="s">
        <v>5391</v>
      </c>
      <c r="T434" s="26">
        <f t="shared" si="15"/>
        <v>44974</v>
      </c>
      <c r="U434" s="10"/>
      <c r="V434" s="74" t="str" cm="1">
        <f t="array" ref="V434:AB434">_xlfn._xlws.FILTER(_xlfn._xlws.FILTER('Capacity Scheduling '!$A$41:$FO$56,'Capacity Scheduling '!$A$41:$A$56='PM PDM'!Q434),'Capacity Scheduling '!$A$40:$FO$40='PM PDM'!A434)</f>
        <v>L</v>
      </c>
      <c r="W434" s="10" t="str">
        <v>OFF</v>
      </c>
      <c r="X434" t="str">
        <v>L</v>
      </c>
      <c r="Y434" t="str">
        <v>L</v>
      </c>
      <c r="Z434" t="str">
        <v>L</v>
      </c>
      <c r="AA434" t="str">
        <v>A</v>
      </c>
      <c r="AB434" t="str">
        <v>A</v>
      </c>
    </row>
    <row r="435" spans="1:30" ht="15" hidden="1" customHeight="1" x14ac:dyDescent="0.35">
      <c r="A435" s="313">
        <v>8</v>
      </c>
      <c r="B435" s="27" t="s">
        <v>5404</v>
      </c>
      <c r="C435" s="10">
        <v>8000292</v>
      </c>
      <c r="D435" s="25" t="s">
        <v>3823</v>
      </c>
      <c r="E435" s="43">
        <v>44962</v>
      </c>
      <c r="F435" s="43">
        <v>44977</v>
      </c>
      <c r="G435" s="43">
        <v>44977</v>
      </c>
      <c r="H435" s="25" t="s">
        <v>92</v>
      </c>
      <c r="I435" s="34" t="s">
        <v>4749</v>
      </c>
      <c r="J435" s="25" t="s">
        <v>188</v>
      </c>
      <c r="K435" s="25" t="s">
        <v>4750</v>
      </c>
      <c r="L435" s="34" t="s">
        <v>223</v>
      </c>
      <c r="M435" s="34" t="s">
        <v>3977</v>
      </c>
      <c r="N435" s="25" t="s">
        <v>215</v>
      </c>
      <c r="O435" s="273">
        <v>6.5</v>
      </c>
      <c r="P435" s="273">
        <v>6.5</v>
      </c>
      <c r="Q435" s="10">
        <v>3346</v>
      </c>
      <c r="R435" s="10" t="str">
        <f>_xlfn.XLOOKUP(Q435,'Reference_data '!$A$2:$A$17,'Reference_data '!$B$2:$B$17,"NA",0,1)</f>
        <v>Manish</v>
      </c>
      <c r="S435" s="10" t="s">
        <v>5391</v>
      </c>
      <c r="T435" s="26">
        <f t="shared" si="15"/>
        <v>44974</v>
      </c>
      <c r="U435" s="38"/>
      <c r="V435" s="74" t="str" cm="1">
        <f t="array" ref="V435:AB435">_xlfn._xlws.FILTER(_xlfn._xlws.FILTER('Capacity Scheduling '!$A$41:$FO$56,'Capacity Scheduling '!$A$41:$A$56='PM PDM'!Q435),'Capacity Scheduling '!$A$40:$FO$40='PM PDM'!A435)</f>
        <v>L</v>
      </c>
      <c r="W435" s="10" t="str">
        <v>L</v>
      </c>
      <c r="X435" t="str">
        <v>L</v>
      </c>
      <c r="Y435" t="str">
        <v>L</v>
      </c>
      <c r="Z435" t="str">
        <v>L</v>
      </c>
      <c r="AA435" t="str">
        <v>L</v>
      </c>
      <c r="AB435" t="str">
        <v>OFF</v>
      </c>
    </row>
    <row r="436" spans="1:30" ht="15" hidden="1" customHeight="1" x14ac:dyDescent="0.35">
      <c r="A436" s="313">
        <v>8</v>
      </c>
      <c r="B436" s="27" t="s">
        <v>5405</v>
      </c>
      <c r="C436" s="10">
        <v>7999374</v>
      </c>
      <c r="D436" s="25" t="s">
        <v>3823</v>
      </c>
      <c r="E436" s="43">
        <v>44960</v>
      </c>
      <c r="F436" s="43">
        <v>44975</v>
      </c>
      <c r="G436" s="43">
        <v>44975</v>
      </c>
      <c r="H436" s="25" t="s">
        <v>61</v>
      </c>
      <c r="I436" s="34" t="s">
        <v>288</v>
      </c>
      <c r="J436" s="25" t="s">
        <v>87</v>
      </c>
      <c r="K436" s="25" t="s">
        <v>4752</v>
      </c>
      <c r="L436" s="34" t="s">
        <v>223</v>
      </c>
      <c r="M436" s="34" t="s">
        <v>3977</v>
      </c>
      <c r="N436" s="25" t="s">
        <v>220</v>
      </c>
      <c r="O436" s="273">
        <v>6</v>
      </c>
      <c r="P436" s="273">
        <v>6</v>
      </c>
      <c r="Q436" s="10">
        <v>2791</v>
      </c>
      <c r="R436" s="10" t="str">
        <f>_xlfn.XLOOKUP(Q436,'Reference_data '!$A$2:$A$17,'Reference_data '!$B$2:$B$17,"NA",0,1)</f>
        <v>Champak</v>
      </c>
      <c r="S436" s="10" t="s">
        <v>5406</v>
      </c>
      <c r="T436" s="26">
        <f t="shared" si="15"/>
        <v>44974</v>
      </c>
      <c r="U436" s="38"/>
      <c r="V436" s="74" t="str" cm="1">
        <f t="array" ref="V436:AB436">_xlfn._xlws.FILTER(_xlfn._xlws.FILTER('Capacity Scheduling '!$A$41:$FO$56,'Capacity Scheduling '!$A$41:$A$56='PM PDM'!Q436),'Capacity Scheduling '!$A$40:$FO$40='PM PDM'!A436)</f>
        <v>B</v>
      </c>
      <c r="W436" s="10" t="str">
        <v>A</v>
      </c>
      <c r="X436" t="str">
        <v>OFF</v>
      </c>
      <c r="Y436" t="str">
        <v>A</v>
      </c>
      <c r="Z436" t="str">
        <v>A</v>
      </c>
      <c r="AA436" t="str">
        <v>B</v>
      </c>
      <c r="AB436" t="str">
        <v>B</v>
      </c>
    </row>
    <row r="437" spans="1:30" s="101" customFormat="1" ht="15" hidden="1" customHeight="1" x14ac:dyDescent="0.35">
      <c r="A437" s="313">
        <v>8</v>
      </c>
      <c r="B437" s="27" t="s">
        <v>5407</v>
      </c>
      <c r="C437" s="10">
        <v>7991682</v>
      </c>
      <c r="D437" s="25" t="s">
        <v>3872</v>
      </c>
      <c r="E437" s="43">
        <v>44945</v>
      </c>
      <c r="F437" s="43">
        <v>44976</v>
      </c>
      <c r="G437" s="43">
        <v>44976</v>
      </c>
      <c r="H437" s="25" t="s">
        <v>10</v>
      </c>
      <c r="I437" s="34" t="s">
        <v>288</v>
      </c>
      <c r="J437" s="25" t="s">
        <v>30</v>
      </c>
      <c r="K437" s="25" t="s">
        <v>5408</v>
      </c>
      <c r="L437" s="34" t="s">
        <v>223</v>
      </c>
      <c r="M437" s="34" t="s">
        <v>3977</v>
      </c>
      <c r="N437" s="25" t="s">
        <v>215</v>
      </c>
      <c r="O437" s="273">
        <v>6</v>
      </c>
      <c r="P437" s="273">
        <v>6</v>
      </c>
      <c r="Q437" s="183">
        <v>2781</v>
      </c>
      <c r="R437" s="10" t="str">
        <f>_xlfn.XLOOKUP(Q437,'Reference_data '!$A$2:$A$17,'Reference_data '!$B$2:$B$17,"NA",0,1)</f>
        <v>Bhim Rao</v>
      </c>
      <c r="S437" s="183" t="s">
        <v>17</v>
      </c>
      <c r="T437" s="26">
        <f t="shared" si="15"/>
        <v>44974</v>
      </c>
      <c r="U437" s="320"/>
      <c r="V437" s="74" t="str" cm="1">
        <f t="array" ref="V437:AB437">_xlfn._xlws.FILTER(_xlfn._xlws.FILTER('Capacity Scheduling '!$A$41:$FO$56,'Capacity Scheduling '!$A$41:$A$56='PM PDM'!Q437),'Capacity Scheduling '!$A$40:$FO$40='PM PDM'!A437)</f>
        <v>B</v>
      </c>
      <c r="W437" s="10" t="str">
        <v>B</v>
      </c>
      <c r="X437" s="101" t="str">
        <v>B</v>
      </c>
      <c r="Y437" s="101" t="str">
        <v>B</v>
      </c>
      <c r="Z437" s="101" t="str">
        <v>B</v>
      </c>
      <c r="AA437" s="101" t="str">
        <v>W/OFF</v>
      </c>
      <c r="AB437" s="101" t="str">
        <v>A</v>
      </c>
    </row>
    <row r="438" spans="1:30" ht="15" hidden="1" customHeight="1" x14ac:dyDescent="0.35">
      <c r="A438" s="313">
        <v>8</v>
      </c>
      <c r="B438" s="27" t="s">
        <v>5409</v>
      </c>
      <c r="C438" s="10">
        <v>7999600</v>
      </c>
      <c r="D438" s="25" t="s">
        <v>3872</v>
      </c>
      <c r="E438" s="43">
        <v>44960</v>
      </c>
      <c r="F438" s="43">
        <v>44975</v>
      </c>
      <c r="G438" s="43">
        <v>44975</v>
      </c>
      <c r="H438" s="25" t="s">
        <v>10</v>
      </c>
      <c r="I438" s="34" t="s">
        <v>288</v>
      </c>
      <c r="J438" s="25" t="s">
        <v>30</v>
      </c>
      <c r="K438" s="25" t="s">
        <v>4754</v>
      </c>
      <c r="L438" s="34" t="s">
        <v>223</v>
      </c>
      <c r="M438" s="34" t="s">
        <v>3977</v>
      </c>
      <c r="N438" s="25" t="s">
        <v>374</v>
      </c>
      <c r="O438" s="273">
        <v>8</v>
      </c>
      <c r="P438" s="273">
        <v>8</v>
      </c>
      <c r="Q438" s="10">
        <v>2781</v>
      </c>
      <c r="R438" s="10" t="str">
        <f>_xlfn.XLOOKUP(Q438,'Reference_data '!$A$2:$A$17,'Reference_data '!$B$2:$B$17,"NA",0,1)</f>
        <v>Bhim Rao</v>
      </c>
      <c r="S438" s="10" t="s">
        <v>17</v>
      </c>
      <c r="T438" s="26">
        <f t="shared" si="15"/>
        <v>44974</v>
      </c>
      <c r="U438" s="38"/>
      <c r="V438" s="74" t="str" cm="1">
        <f t="array" ref="V438:AB438">_xlfn._xlws.FILTER(_xlfn._xlws.FILTER('Capacity Scheduling '!$A$41:$FO$56,'Capacity Scheduling '!$A$41:$A$56='PM PDM'!Q438),'Capacity Scheduling '!$A$40:$FO$40='PM PDM'!A438)</f>
        <v>B</v>
      </c>
      <c r="W438" s="10" t="str">
        <v>B</v>
      </c>
      <c r="X438" t="str">
        <v>B</v>
      </c>
      <c r="Y438" t="str">
        <v>B</v>
      </c>
      <c r="Z438" t="str">
        <v>B</v>
      </c>
      <c r="AA438" t="str">
        <v>W/OFF</v>
      </c>
      <c r="AB438" t="str">
        <v>A</v>
      </c>
    </row>
    <row r="439" spans="1:30" ht="15" hidden="1" customHeight="1" x14ac:dyDescent="0.35">
      <c r="A439" s="313">
        <v>8</v>
      </c>
      <c r="B439" s="27" t="s">
        <v>5410</v>
      </c>
      <c r="C439" s="10">
        <v>8000291</v>
      </c>
      <c r="D439" s="25" t="s">
        <v>3823</v>
      </c>
      <c r="E439" s="43">
        <v>44962</v>
      </c>
      <c r="F439" s="43">
        <v>44977</v>
      </c>
      <c r="G439" s="43">
        <v>44977</v>
      </c>
      <c r="H439" s="25" t="s">
        <v>10</v>
      </c>
      <c r="I439" s="34" t="s">
        <v>288</v>
      </c>
      <c r="J439" s="25" t="s">
        <v>30</v>
      </c>
      <c r="K439" s="25" t="s">
        <v>4756</v>
      </c>
      <c r="L439" s="34" t="s">
        <v>223</v>
      </c>
      <c r="M439" s="34" t="s">
        <v>3977</v>
      </c>
      <c r="N439" s="25" t="s">
        <v>220</v>
      </c>
      <c r="O439" s="273">
        <v>0</v>
      </c>
      <c r="P439" s="273">
        <v>3</v>
      </c>
      <c r="Q439" s="10">
        <v>2781</v>
      </c>
      <c r="R439" s="10" t="str">
        <f>_xlfn.XLOOKUP(Q439,'Reference_data '!$A$2:$A$17,'Reference_data '!$B$2:$B$17,"NA",0,1)</f>
        <v>Bhim Rao</v>
      </c>
      <c r="S439" s="10" t="s">
        <v>17</v>
      </c>
      <c r="T439" s="26">
        <f t="shared" si="15"/>
        <v>44974</v>
      </c>
      <c r="U439" s="38"/>
      <c r="V439" s="74" t="str" cm="1">
        <f t="array" ref="V439:AB439">_xlfn._xlws.FILTER(_xlfn._xlws.FILTER('Capacity Scheduling '!$A$41:$FO$56,'Capacity Scheduling '!$A$41:$A$56='PM PDM'!Q439),'Capacity Scheduling '!$A$40:$FO$40='PM PDM'!A439)</f>
        <v>B</v>
      </c>
      <c r="W439" s="10" t="str">
        <v>B</v>
      </c>
      <c r="X439" t="str">
        <v>B</v>
      </c>
      <c r="Y439" t="str">
        <v>B</v>
      </c>
      <c r="Z439" t="str">
        <v>B</v>
      </c>
      <c r="AA439" t="str">
        <v>W/OFF</v>
      </c>
      <c r="AB439" t="str">
        <v>A</v>
      </c>
    </row>
    <row r="440" spans="1:30" ht="15" hidden="1" customHeight="1" x14ac:dyDescent="0.35">
      <c r="A440" s="304">
        <v>8</v>
      </c>
      <c r="B440" s="147" t="s">
        <v>5411</v>
      </c>
      <c r="C440">
        <v>8003005</v>
      </c>
      <c r="D440" s="34" t="s">
        <v>3872</v>
      </c>
      <c r="E440" s="146">
        <v>44966</v>
      </c>
      <c r="F440" s="146">
        <v>44981</v>
      </c>
      <c r="G440" s="146">
        <v>44981</v>
      </c>
      <c r="H440" s="34" t="s">
        <v>10</v>
      </c>
      <c r="I440" s="34" t="s">
        <v>288</v>
      </c>
      <c r="J440" s="34" t="s">
        <v>30</v>
      </c>
      <c r="K440" s="34" t="s">
        <v>4969</v>
      </c>
      <c r="L440" s="34" t="s">
        <v>223</v>
      </c>
      <c r="M440" s="34" t="s">
        <v>3977</v>
      </c>
      <c r="N440" s="34" t="s">
        <v>215</v>
      </c>
      <c r="O440" s="273">
        <v>6</v>
      </c>
      <c r="P440" s="273">
        <v>6</v>
      </c>
      <c r="Q440" s="10">
        <v>2781</v>
      </c>
      <c r="R440" s="10" t="str">
        <f>_xlfn.XLOOKUP(Q440,'Reference_data '!$A$2:$A$17,'Reference_data '!$B$2:$B$17,"NA",0,1)</f>
        <v>Bhim Rao</v>
      </c>
      <c r="S440" s="10" t="s">
        <v>17</v>
      </c>
      <c r="T440" s="26">
        <f t="shared" si="15"/>
        <v>44974</v>
      </c>
      <c r="U440" s="10"/>
      <c r="V440" s="74" t="str" cm="1">
        <f t="array" ref="V440:AB440">_xlfn._xlws.FILTER(_xlfn._xlws.FILTER('Capacity Scheduling '!$A$41:$FO$56,'Capacity Scheduling '!$A$41:$A$56='PM PDM'!Q440),'Capacity Scheduling '!$A$40:$FO$40='PM PDM'!A440)</f>
        <v>B</v>
      </c>
      <c r="W440" s="10" t="str">
        <v>B</v>
      </c>
      <c r="X440" t="str">
        <v>B</v>
      </c>
      <c r="Y440" t="str">
        <v>B</v>
      </c>
      <c r="Z440" t="str">
        <v>B</v>
      </c>
      <c r="AA440" t="str">
        <v>W/OFF</v>
      </c>
      <c r="AB440" t="str">
        <v>A</v>
      </c>
    </row>
    <row r="441" spans="1:30" ht="15" hidden="1" customHeight="1" x14ac:dyDescent="0.35">
      <c r="A441" s="304">
        <v>8</v>
      </c>
      <c r="B441" s="147" t="s">
        <v>5412</v>
      </c>
      <c r="C441">
        <v>7995692</v>
      </c>
      <c r="D441" s="34" t="s">
        <v>3823</v>
      </c>
      <c r="E441" s="146">
        <v>44953</v>
      </c>
      <c r="F441" s="146">
        <v>44980</v>
      </c>
      <c r="G441" s="146">
        <v>44980</v>
      </c>
      <c r="H441" s="34" t="s">
        <v>61</v>
      </c>
      <c r="I441" s="34" t="s">
        <v>5413</v>
      </c>
      <c r="J441" s="34" t="s">
        <v>5414</v>
      </c>
      <c r="K441" s="34" t="s">
        <v>5415</v>
      </c>
      <c r="L441" s="34" t="s">
        <v>223</v>
      </c>
      <c r="M441" s="34" t="s">
        <v>3977</v>
      </c>
      <c r="N441" s="34" t="s">
        <v>215</v>
      </c>
      <c r="O441" s="273">
        <v>0.1</v>
      </c>
      <c r="P441" s="273">
        <v>0.2</v>
      </c>
      <c r="Q441" s="10">
        <v>2792</v>
      </c>
      <c r="R441" s="10" t="str">
        <f>_xlfn.XLOOKUP(Q441,'Reference_data '!$A$2:$A$17,'Reference_data '!$B$2:$B$17,"NA",0,1)</f>
        <v>Bhagat</v>
      </c>
      <c r="S441" s="10" t="s">
        <v>17</v>
      </c>
      <c r="T441" s="26">
        <f t="shared" si="15"/>
        <v>44974</v>
      </c>
      <c r="U441" s="10"/>
      <c r="V441" s="74" t="str" cm="1">
        <f t="array" ref="V441:AB441">_xlfn._xlws.FILTER(_xlfn._xlws.FILTER('Capacity Scheduling '!$A$41:$FO$56,'Capacity Scheduling '!$A$41:$A$56='PM PDM'!Q441),'Capacity Scheduling '!$A$40:$FO$40='PM PDM'!A441)</f>
        <v>A</v>
      </c>
      <c r="W441" s="10" t="str">
        <v>B</v>
      </c>
      <c r="X441" t="str">
        <v>B+C</v>
      </c>
      <c r="Y441" t="str">
        <v>C</v>
      </c>
      <c r="Z441" t="str">
        <v>C</v>
      </c>
      <c r="AA441" t="str">
        <v>L</v>
      </c>
      <c r="AB441" t="str">
        <v>B</v>
      </c>
    </row>
    <row r="442" spans="1:30" ht="15" hidden="1" customHeight="1" x14ac:dyDescent="0.35">
      <c r="A442" s="313">
        <v>8</v>
      </c>
      <c r="B442" s="27" t="s">
        <v>5416</v>
      </c>
      <c r="C442" s="10">
        <v>7992740</v>
      </c>
      <c r="D442" s="25" t="s">
        <v>3823</v>
      </c>
      <c r="E442" s="43">
        <v>44948</v>
      </c>
      <c r="F442" s="43">
        <v>44975</v>
      </c>
      <c r="G442" s="43">
        <v>44975</v>
      </c>
      <c r="H442" s="25" t="s">
        <v>10</v>
      </c>
      <c r="I442" s="34" t="s">
        <v>5417</v>
      </c>
      <c r="J442" s="25" t="s">
        <v>5139</v>
      </c>
      <c r="K442" s="25" t="s">
        <v>5418</v>
      </c>
      <c r="L442" s="34" t="s">
        <v>223</v>
      </c>
      <c r="M442" s="34" t="s">
        <v>3977</v>
      </c>
      <c r="N442" s="25" t="s">
        <v>220</v>
      </c>
      <c r="O442" s="273">
        <v>0.1</v>
      </c>
      <c r="P442" s="273">
        <v>0.2</v>
      </c>
      <c r="Q442" s="10">
        <v>2781</v>
      </c>
      <c r="R442" s="10" t="str">
        <f>_xlfn.XLOOKUP(Q442,'Reference_data '!$A$2:$A$17,'Reference_data '!$B$2:$B$17,"NA",0,1)</f>
        <v>Bhim Rao</v>
      </c>
      <c r="S442" s="10" t="s">
        <v>17</v>
      </c>
      <c r="T442" s="26">
        <f t="shared" si="15"/>
        <v>44974</v>
      </c>
      <c r="U442" s="38"/>
      <c r="V442" s="74" t="str" cm="1">
        <f t="array" ref="V442:AB442">_xlfn._xlws.FILTER(_xlfn._xlws.FILTER('Capacity Scheduling '!$A$41:$FO$56,'Capacity Scheduling '!$A$41:$A$56='PM PDM'!Q442),'Capacity Scheduling '!$A$40:$FO$40='PM PDM'!A442)</f>
        <v>B</v>
      </c>
      <c r="W442" s="10" t="str">
        <v>B</v>
      </c>
      <c r="X442" t="str">
        <v>B</v>
      </c>
      <c r="Y442" t="str">
        <v>B</v>
      </c>
      <c r="Z442" t="str">
        <v>B</v>
      </c>
      <c r="AA442" t="str">
        <v>W/OFF</v>
      </c>
      <c r="AB442" t="str">
        <v>A</v>
      </c>
    </row>
    <row r="443" spans="1:30" ht="15" hidden="1" customHeight="1" x14ac:dyDescent="0.35">
      <c r="A443" s="313">
        <v>8</v>
      </c>
      <c r="B443" s="27" t="s">
        <v>5419</v>
      </c>
      <c r="C443" s="10">
        <v>7993307</v>
      </c>
      <c r="D443" s="25" t="s">
        <v>3823</v>
      </c>
      <c r="E443" s="43">
        <v>44949</v>
      </c>
      <c r="F443" s="43">
        <v>44976</v>
      </c>
      <c r="G443" s="43">
        <v>44976</v>
      </c>
      <c r="H443" s="25" t="s">
        <v>10</v>
      </c>
      <c r="I443" s="34" t="s">
        <v>5420</v>
      </c>
      <c r="J443" s="25" t="s">
        <v>5000</v>
      </c>
      <c r="K443" s="25" t="s">
        <v>5421</v>
      </c>
      <c r="L443" s="34" t="s">
        <v>223</v>
      </c>
      <c r="M443" s="34" t="s">
        <v>3977</v>
      </c>
      <c r="N443" s="25" t="s">
        <v>215</v>
      </c>
      <c r="O443" s="273">
        <v>0.1</v>
      </c>
      <c r="P443" s="273">
        <v>0.2</v>
      </c>
      <c r="Q443" s="10">
        <v>2781</v>
      </c>
      <c r="R443" s="10" t="str">
        <f>_xlfn.XLOOKUP(Q443,'Reference_data '!$A$2:$A$17,'Reference_data '!$B$2:$B$17,"NA",0,1)</f>
        <v>Bhim Rao</v>
      </c>
      <c r="S443" s="10" t="s">
        <v>17</v>
      </c>
      <c r="T443" s="26">
        <f t="shared" si="15"/>
        <v>44974</v>
      </c>
      <c r="U443" s="38"/>
      <c r="V443" s="74" t="str" cm="1">
        <f t="array" ref="V443:AB443">_xlfn._xlws.FILTER(_xlfn._xlws.FILTER('Capacity Scheduling '!$A$41:$FO$56,'Capacity Scheduling '!$A$41:$A$56='PM PDM'!Q443),'Capacity Scheduling '!$A$40:$FO$40='PM PDM'!A443)</f>
        <v>B</v>
      </c>
      <c r="W443" s="10" t="str">
        <v>B</v>
      </c>
      <c r="X443" t="str">
        <v>B</v>
      </c>
      <c r="Y443" t="str">
        <v>B</v>
      </c>
      <c r="Z443" t="str">
        <v>B</v>
      </c>
      <c r="AA443" t="str">
        <v>W/OFF</v>
      </c>
      <c r="AB443" t="str">
        <v>A</v>
      </c>
    </row>
    <row r="444" spans="1:30" ht="15" hidden="1" customHeight="1" x14ac:dyDescent="0.35">
      <c r="A444" s="304">
        <v>8</v>
      </c>
      <c r="B444" s="147" t="s">
        <v>5422</v>
      </c>
      <c r="C444">
        <v>8002270</v>
      </c>
      <c r="D444" s="34" t="s">
        <v>3872</v>
      </c>
      <c r="E444" s="146">
        <v>44965</v>
      </c>
      <c r="F444" s="146">
        <v>44980</v>
      </c>
      <c r="G444" s="146">
        <v>44980</v>
      </c>
      <c r="H444" s="34" t="s">
        <v>10</v>
      </c>
      <c r="I444" s="34" t="s">
        <v>288</v>
      </c>
      <c r="J444" s="34" t="s">
        <v>94</v>
      </c>
      <c r="K444" s="34" t="s">
        <v>5003</v>
      </c>
      <c r="L444" s="34" t="s">
        <v>223</v>
      </c>
      <c r="M444" s="34" t="s">
        <v>3977</v>
      </c>
      <c r="N444" s="34" t="s">
        <v>215</v>
      </c>
      <c r="O444" s="273">
        <v>8</v>
      </c>
      <c r="P444" s="273">
        <v>8</v>
      </c>
      <c r="Q444" s="10">
        <v>3347</v>
      </c>
      <c r="R444" s="10" t="str">
        <f>_xlfn.XLOOKUP(Q444,'Reference_data '!$A$2:$A$17,'Reference_data '!$B$2:$B$17,"NA",0,1)</f>
        <v>Debabrata</v>
      </c>
      <c r="S444" s="10" t="s">
        <v>3573</v>
      </c>
      <c r="T444" s="26">
        <f t="shared" si="15"/>
        <v>44974</v>
      </c>
      <c r="U444" s="10"/>
      <c r="V444" s="74" t="str" cm="1">
        <f t="array" ref="V444:AB444">_xlfn._xlws.FILTER(_xlfn._xlws.FILTER('Capacity Scheduling '!$A$41:$FO$56,'Capacity Scheduling '!$A$41:$A$56='PM PDM'!Q444),'Capacity Scheduling '!$A$40:$FO$40='PM PDM'!A444)</f>
        <v>C</v>
      </c>
      <c r="W444" s="10" t="str">
        <v>W/OFF</v>
      </c>
      <c r="X444" t="str">
        <v>G</v>
      </c>
      <c r="Y444" t="str">
        <v>B</v>
      </c>
      <c r="Z444" t="str">
        <v>G</v>
      </c>
      <c r="AA444" t="str">
        <v>B</v>
      </c>
      <c r="AB444" t="str">
        <v>B</v>
      </c>
    </row>
    <row r="445" spans="1:30" ht="15" hidden="1" customHeight="1" x14ac:dyDescent="0.35">
      <c r="A445" s="10">
        <v>9</v>
      </c>
      <c r="B445" s="147" t="s">
        <v>5423</v>
      </c>
      <c r="C445">
        <v>8011684</v>
      </c>
      <c r="D445" s="34" t="s">
        <v>3823</v>
      </c>
      <c r="E445" s="146">
        <v>44981</v>
      </c>
      <c r="F445" s="146">
        <v>44987</v>
      </c>
      <c r="G445" s="146">
        <v>44987</v>
      </c>
      <c r="H445" s="34" t="s">
        <v>61</v>
      </c>
      <c r="I445" s="34" t="s">
        <v>288</v>
      </c>
      <c r="J445" s="34" t="s">
        <v>182</v>
      </c>
      <c r="K445" s="34" t="s">
        <v>5424</v>
      </c>
      <c r="L445" s="34" t="s">
        <v>223</v>
      </c>
      <c r="M445" s="34" t="s">
        <v>3868</v>
      </c>
      <c r="N445" s="34" t="s">
        <v>220</v>
      </c>
      <c r="O445" s="273">
        <v>4</v>
      </c>
      <c r="P445" s="273">
        <v>4</v>
      </c>
      <c r="Q445">
        <v>3195</v>
      </c>
      <c r="R445" s="335"/>
      <c r="S445" s="34"/>
      <c r="T445" s="26">
        <f t="shared" si="15"/>
        <v>44981</v>
      </c>
      <c r="U445" s="34"/>
      <c r="V445" s="74" t="str" cm="1">
        <f t="array" ref="V445:AB445">_xlfn._xlws.FILTER(_xlfn._xlws.FILTER('Capacity Scheduling '!$A$41:$FO$56,'Capacity Scheduling '!$A$41:$A$56='PM PDM'!Q445),'Capacity Scheduling '!$A$40:$FO$40='PM PDM'!A445)</f>
        <v>L</v>
      </c>
      <c r="W445" s="10" t="str">
        <v>L</v>
      </c>
      <c r="X445" t="str">
        <v>A+B</v>
      </c>
      <c r="Y445" t="str">
        <v>C</v>
      </c>
      <c r="Z445" t="str">
        <v>C</v>
      </c>
      <c r="AA445" t="str">
        <v>C</v>
      </c>
      <c r="AB445" t="str">
        <v>OFF</v>
      </c>
      <c r="AD445" s="340"/>
    </row>
    <row r="446" spans="1:30" ht="15" hidden="1" customHeight="1" x14ac:dyDescent="0.35">
      <c r="A446" s="10">
        <v>9</v>
      </c>
      <c r="B446" s="147" t="s">
        <v>5425</v>
      </c>
      <c r="C446">
        <v>8006379</v>
      </c>
      <c r="D446" s="34" t="s">
        <v>3823</v>
      </c>
      <c r="E446" s="146">
        <v>44972</v>
      </c>
      <c r="F446" s="146">
        <v>44986</v>
      </c>
      <c r="G446" s="146">
        <v>44986</v>
      </c>
      <c r="H446" s="34" t="s">
        <v>10</v>
      </c>
      <c r="I446" s="34" t="s">
        <v>288</v>
      </c>
      <c r="J446" s="34" t="s">
        <v>63</v>
      </c>
      <c r="K446" s="34" t="s">
        <v>5009</v>
      </c>
      <c r="L446" s="34" t="s">
        <v>223</v>
      </c>
      <c r="M446" s="34" t="s">
        <v>3868</v>
      </c>
      <c r="N446" s="34" t="s">
        <v>220</v>
      </c>
      <c r="O446" s="273">
        <v>0</v>
      </c>
      <c r="P446" s="273">
        <v>3</v>
      </c>
      <c r="Q446">
        <v>2785</v>
      </c>
      <c r="R446" s="335"/>
      <c r="S446" s="34"/>
      <c r="T446" s="26">
        <f t="shared" si="15"/>
        <v>44981</v>
      </c>
      <c r="U446" s="34"/>
      <c r="V446" s="74" t="str" cm="1">
        <f t="array" ref="V446:AB446">_xlfn._xlws.FILTER(_xlfn._xlws.FILTER('Capacity Scheduling '!$A$41:$FO$56,'Capacity Scheduling '!$A$41:$A$56='PM PDM'!Q446),'Capacity Scheduling '!$A$40:$FO$40='PM PDM'!A446)</f>
        <v>W/OFF</v>
      </c>
      <c r="W446" s="10" t="str">
        <v>B</v>
      </c>
      <c r="X446" t="str">
        <v>B</v>
      </c>
      <c r="Y446" t="str">
        <v>B</v>
      </c>
      <c r="Z446" t="str">
        <v>B</v>
      </c>
      <c r="AA446" t="str">
        <v>B</v>
      </c>
      <c r="AB446" t="str">
        <v>B</v>
      </c>
      <c r="AD446" s="34"/>
    </row>
    <row r="447" spans="1:30" ht="15" hidden="1" customHeight="1" x14ac:dyDescent="0.35">
      <c r="A447" s="10">
        <v>9</v>
      </c>
      <c r="B447" s="147" t="s">
        <v>5426</v>
      </c>
      <c r="C447">
        <v>8003663</v>
      </c>
      <c r="D447" s="34" t="s">
        <v>3872</v>
      </c>
      <c r="E447" s="146">
        <v>44967</v>
      </c>
      <c r="F447" s="146">
        <v>44982</v>
      </c>
      <c r="G447" s="146">
        <v>44982</v>
      </c>
      <c r="H447" s="34" t="s">
        <v>10</v>
      </c>
      <c r="I447" s="34" t="s">
        <v>288</v>
      </c>
      <c r="J447" s="34" t="s">
        <v>380</v>
      </c>
      <c r="K447" s="34" t="s">
        <v>4841</v>
      </c>
      <c r="L447" s="34" t="s">
        <v>223</v>
      </c>
      <c r="M447" s="34" t="s">
        <v>5427</v>
      </c>
      <c r="N447" s="34" t="s">
        <v>220</v>
      </c>
      <c r="O447" s="273">
        <v>8</v>
      </c>
      <c r="P447" s="273">
        <v>8</v>
      </c>
      <c r="Q447">
        <v>2785</v>
      </c>
      <c r="R447" s="335"/>
      <c r="S447" s="34"/>
      <c r="T447" s="26">
        <f t="shared" si="15"/>
        <v>44981</v>
      </c>
      <c r="U447" s="34"/>
      <c r="V447" s="74" t="str" cm="1">
        <f t="array" ref="V447:AB447">_xlfn._xlws.FILTER(_xlfn._xlws.FILTER('Capacity Scheduling '!$A$41:$FO$56,'Capacity Scheduling '!$A$41:$A$56='PM PDM'!Q447),'Capacity Scheduling '!$A$40:$FO$40='PM PDM'!A447)</f>
        <v>W/OFF</v>
      </c>
      <c r="W447" s="10" t="str">
        <v>B</v>
      </c>
      <c r="X447" t="str">
        <v>B</v>
      </c>
      <c r="Y447" t="str">
        <v>B</v>
      </c>
      <c r="Z447" t="str">
        <v>B</v>
      </c>
      <c r="AA447" t="str">
        <v>B</v>
      </c>
      <c r="AB447" t="str">
        <v>B</v>
      </c>
      <c r="AD447" s="34"/>
    </row>
    <row r="448" spans="1:30" ht="15" hidden="1" customHeight="1" x14ac:dyDescent="0.35">
      <c r="A448" s="10">
        <v>9</v>
      </c>
      <c r="B448" s="147" t="s">
        <v>5428</v>
      </c>
      <c r="C448">
        <v>8003012</v>
      </c>
      <c r="D448" s="34" t="s">
        <v>3823</v>
      </c>
      <c r="E448" s="146">
        <v>44966</v>
      </c>
      <c r="F448" s="146">
        <v>44985</v>
      </c>
      <c r="G448" s="146">
        <v>44985</v>
      </c>
      <c r="H448" s="34" t="s">
        <v>92</v>
      </c>
      <c r="I448" s="34" t="s">
        <v>288</v>
      </c>
      <c r="J448" s="34" t="s">
        <v>42</v>
      </c>
      <c r="K448" s="34" t="s">
        <v>5429</v>
      </c>
      <c r="L448" s="34" t="s">
        <v>223</v>
      </c>
      <c r="M448" s="34" t="s">
        <v>3868</v>
      </c>
      <c r="N448" s="34" t="s">
        <v>220</v>
      </c>
      <c r="O448" s="273">
        <v>4</v>
      </c>
      <c r="P448" s="273">
        <v>4</v>
      </c>
      <c r="Q448">
        <v>2799</v>
      </c>
      <c r="R448" s="335"/>
      <c r="S448" s="34"/>
      <c r="T448" s="26">
        <f t="shared" si="15"/>
        <v>44981</v>
      </c>
      <c r="U448" s="34"/>
      <c r="V448" s="74" t="str" cm="1">
        <f t="array" ref="V448:AB448">_xlfn._xlws.FILTER(_xlfn._xlws.FILTER('Capacity Scheduling '!$A$41:$FO$56,'Capacity Scheduling '!$A$41:$A$56='PM PDM'!Q448),'Capacity Scheduling '!$A$40:$FO$40='PM PDM'!A448)</f>
        <v>A</v>
      </c>
      <c r="W448" s="34" t="str">
        <v>A</v>
      </c>
      <c r="X448" t="str">
        <v>A</v>
      </c>
      <c r="Y448" t="str">
        <v>A</v>
      </c>
      <c r="Z448" t="str">
        <v>A</v>
      </c>
      <c r="AA448" t="str">
        <v>OFF</v>
      </c>
      <c r="AB448" t="str">
        <v>C</v>
      </c>
      <c r="AD448" s="34"/>
    </row>
    <row r="449" spans="1:31" ht="15" hidden="1" customHeight="1" x14ac:dyDescent="0.35">
      <c r="A449" s="10">
        <v>9</v>
      </c>
      <c r="B449" s="147" t="s">
        <v>5247</v>
      </c>
      <c r="C449">
        <v>8003253</v>
      </c>
      <c r="D449" s="34" t="s">
        <v>3872</v>
      </c>
      <c r="E449" s="146">
        <v>44967</v>
      </c>
      <c r="F449" s="146">
        <v>44973</v>
      </c>
      <c r="G449" s="146">
        <v>44973</v>
      </c>
      <c r="H449" s="34" t="s">
        <v>10</v>
      </c>
      <c r="I449" s="34" t="s">
        <v>288</v>
      </c>
      <c r="J449" s="34" t="s">
        <v>177</v>
      </c>
      <c r="K449" s="34" t="s">
        <v>5248</v>
      </c>
      <c r="L449" s="34" t="s">
        <v>223</v>
      </c>
      <c r="M449" s="34" t="s">
        <v>5427</v>
      </c>
      <c r="N449" s="34" t="s">
        <v>220</v>
      </c>
      <c r="O449" s="273">
        <v>6</v>
      </c>
      <c r="P449" s="273">
        <v>6</v>
      </c>
      <c r="Q449">
        <v>2787</v>
      </c>
      <c r="R449" s="335"/>
      <c r="S449" s="34"/>
      <c r="T449" s="26">
        <f t="shared" si="15"/>
        <v>44981</v>
      </c>
      <c r="U449" s="34"/>
      <c r="V449" s="74" t="str" cm="1">
        <f t="array" ref="V449:AB449">_xlfn._xlws.FILTER(_xlfn._xlws.FILTER('Capacity Scheduling '!$A$41:$FO$56,'Capacity Scheduling '!$A$41:$A$56='PM PDM'!Q449),'Capacity Scheduling '!$A$40:$FO$40='PM PDM'!A449)</f>
        <v>C</v>
      </c>
      <c r="W449" s="34" t="str">
        <v>C</v>
      </c>
      <c r="X449" t="str">
        <v>C</v>
      </c>
      <c r="Y449" t="str">
        <v>C</v>
      </c>
      <c r="Z449" t="str">
        <v>C</v>
      </c>
      <c r="AA449" t="str">
        <v>C</v>
      </c>
      <c r="AB449" t="str">
        <v>W/OFF</v>
      </c>
      <c r="AD449" s="34"/>
    </row>
    <row r="450" spans="1:31" ht="15" hidden="1" customHeight="1" x14ac:dyDescent="0.35">
      <c r="A450" s="10">
        <v>9</v>
      </c>
      <c r="B450" s="147" t="s">
        <v>5249</v>
      </c>
      <c r="C450">
        <v>8003254</v>
      </c>
      <c r="D450" s="34" t="s">
        <v>3872</v>
      </c>
      <c r="E450" s="146">
        <v>44967</v>
      </c>
      <c r="F450" s="146">
        <v>44973</v>
      </c>
      <c r="G450" s="146">
        <v>44973</v>
      </c>
      <c r="H450" s="34" t="s">
        <v>10</v>
      </c>
      <c r="I450" s="34" t="s">
        <v>288</v>
      </c>
      <c r="J450" s="34" t="s">
        <v>177</v>
      </c>
      <c r="K450" s="34" t="s">
        <v>5248</v>
      </c>
      <c r="L450" s="34" t="s">
        <v>223</v>
      </c>
      <c r="M450" s="34" t="s">
        <v>5427</v>
      </c>
      <c r="N450" s="34" t="s">
        <v>220</v>
      </c>
      <c r="O450" s="273">
        <v>6</v>
      </c>
      <c r="P450" s="273">
        <v>6</v>
      </c>
      <c r="Q450">
        <v>2787</v>
      </c>
      <c r="R450" s="335"/>
      <c r="S450" s="34"/>
      <c r="T450" s="26">
        <f t="shared" si="15"/>
        <v>44981</v>
      </c>
      <c r="U450" s="34"/>
      <c r="V450" s="74" t="str" cm="1">
        <f t="array" ref="V450:AB450">_xlfn._xlws.FILTER(_xlfn._xlws.FILTER('Capacity Scheduling '!$A$41:$FO$56,'Capacity Scheduling '!$A$41:$A$56='PM PDM'!Q450),'Capacity Scheduling '!$A$40:$FO$40='PM PDM'!A450)</f>
        <v>C</v>
      </c>
      <c r="W450" s="34" t="str">
        <v>C</v>
      </c>
      <c r="X450" t="str">
        <v>C</v>
      </c>
      <c r="Y450" t="str">
        <v>C</v>
      </c>
      <c r="Z450" t="str">
        <v>C</v>
      </c>
      <c r="AA450" t="str">
        <v>C</v>
      </c>
      <c r="AB450" t="str">
        <v>W/OFF</v>
      </c>
      <c r="AD450" s="34"/>
    </row>
    <row r="451" spans="1:31" ht="15" hidden="1" customHeight="1" x14ac:dyDescent="0.35">
      <c r="A451" s="10">
        <v>9</v>
      </c>
      <c r="B451" s="147" t="s">
        <v>5430</v>
      </c>
      <c r="C451">
        <v>7996316</v>
      </c>
      <c r="D451" s="34" t="s">
        <v>3872</v>
      </c>
      <c r="E451" s="146">
        <v>44955</v>
      </c>
      <c r="F451" s="146">
        <v>44983</v>
      </c>
      <c r="G451" s="146">
        <v>44983</v>
      </c>
      <c r="H451" s="34" t="s">
        <v>10</v>
      </c>
      <c r="I451" s="34" t="s">
        <v>288</v>
      </c>
      <c r="J451" s="34" t="s">
        <v>5431</v>
      </c>
      <c r="K451" s="34" t="s">
        <v>5432</v>
      </c>
      <c r="L451" s="34" t="s">
        <v>327</v>
      </c>
      <c r="M451" s="34" t="s">
        <v>5427</v>
      </c>
      <c r="N451" s="34" t="s">
        <v>220</v>
      </c>
      <c r="O451" s="273">
        <v>6</v>
      </c>
      <c r="P451" s="273">
        <v>6</v>
      </c>
      <c r="Q451">
        <v>2781</v>
      </c>
      <c r="R451" s="335"/>
      <c r="S451" s="34"/>
      <c r="T451" s="26">
        <f t="shared" si="15"/>
        <v>44981</v>
      </c>
      <c r="U451" s="34"/>
      <c r="V451" s="74" t="str" cm="1">
        <f t="array" ref="V451:AB451">_xlfn._xlws.FILTER(_xlfn._xlws.FILTER('Capacity Scheduling '!$A$41:$FO$56,'Capacity Scheduling '!$A$41:$A$56='PM PDM'!Q451),'Capacity Scheduling '!$A$40:$FO$40='PM PDM'!A451)</f>
        <v>A</v>
      </c>
      <c r="W451" s="34" t="str">
        <v>A</v>
      </c>
      <c r="X451" t="str">
        <v>A</v>
      </c>
      <c r="Y451" t="str">
        <v>A</v>
      </c>
      <c r="Z451" t="str">
        <v>A</v>
      </c>
      <c r="AA451" t="str">
        <v>W/OFF</v>
      </c>
      <c r="AB451" t="str">
        <v>C</v>
      </c>
      <c r="AD451" s="34"/>
    </row>
    <row r="452" spans="1:31" ht="15" hidden="1" customHeight="1" x14ac:dyDescent="0.35">
      <c r="A452" s="10">
        <v>9</v>
      </c>
      <c r="B452" s="147" t="s">
        <v>5433</v>
      </c>
      <c r="C452">
        <v>8005059</v>
      </c>
      <c r="D452" s="34" t="s">
        <v>3823</v>
      </c>
      <c r="E452" s="146">
        <v>44970</v>
      </c>
      <c r="F452" s="146">
        <v>44985</v>
      </c>
      <c r="G452" s="146">
        <v>44985</v>
      </c>
      <c r="H452" s="34" t="s">
        <v>10</v>
      </c>
      <c r="I452" s="34" t="s">
        <v>288</v>
      </c>
      <c r="J452" s="34" t="s">
        <v>118</v>
      </c>
      <c r="K452" s="34" t="s">
        <v>5011</v>
      </c>
      <c r="L452" s="34" t="s">
        <v>223</v>
      </c>
      <c r="M452" s="34" t="s">
        <v>3868</v>
      </c>
      <c r="N452" s="34" t="s">
        <v>220</v>
      </c>
      <c r="O452" s="273">
        <v>0</v>
      </c>
      <c r="P452" s="273">
        <v>3</v>
      </c>
      <c r="Q452">
        <v>2783</v>
      </c>
      <c r="R452" s="335"/>
      <c r="S452" s="34"/>
      <c r="T452" s="26">
        <f t="shared" si="15"/>
        <v>44981</v>
      </c>
      <c r="U452" s="34"/>
      <c r="V452" s="74" t="str" cm="1">
        <f t="array" ref="V452:AB452">_xlfn._xlws.FILTER(_xlfn._xlws.FILTER('Capacity Scheduling '!$A$41:$FO$56,'Capacity Scheduling '!$A$41:$A$56='PM PDM'!Q452),'Capacity Scheduling '!$A$40:$FO$40='PM PDM'!A452)</f>
        <v>G</v>
      </c>
      <c r="W452" s="34" t="str">
        <v>G</v>
      </c>
      <c r="X452" t="str">
        <v>W/OFF</v>
      </c>
      <c r="Y452" t="str">
        <v>G</v>
      </c>
      <c r="Z452" t="str">
        <v>G</v>
      </c>
      <c r="AA452" t="str">
        <v>A</v>
      </c>
      <c r="AB452" t="str">
        <v>A</v>
      </c>
      <c r="AD452" s="34"/>
    </row>
    <row r="453" spans="1:31" ht="15" hidden="1" customHeight="1" x14ac:dyDescent="0.35">
      <c r="A453" s="10">
        <v>9</v>
      </c>
      <c r="B453" s="147" t="s">
        <v>5338</v>
      </c>
      <c r="C453">
        <v>7976094</v>
      </c>
      <c r="D453" s="34" t="s">
        <v>3823</v>
      </c>
      <c r="E453" s="146">
        <v>44915</v>
      </c>
      <c r="F453" s="146">
        <v>44970</v>
      </c>
      <c r="G453" s="146">
        <v>44970</v>
      </c>
      <c r="H453" s="34" t="s">
        <v>10</v>
      </c>
      <c r="I453" s="34" t="s">
        <v>5339</v>
      </c>
      <c r="J453" s="34" t="s">
        <v>5340</v>
      </c>
      <c r="K453" s="34" t="s">
        <v>5341</v>
      </c>
      <c r="L453" s="34" t="s">
        <v>223</v>
      </c>
      <c r="M453" s="34" t="s">
        <v>5427</v>
      </c>
      <c r="N453" s="34" t="s">
        <v>220</v>
      </c>
      <c r="O453" s="273">
        <v>0.1</v>
      </c>
      <c r="P453" s="273">
        <v>0.2</v>
      </c>
      <c r="Q453">
        <v>2783</v>
      </c>
      <c r="R453" s="335"/>
      <c r="S453" s="34"/>
      <c r="T453" s="26">
        <f t="shared" si="15"/>
        <v>44981</v>
      </c>
      <c r="U453" s="34"/>
      <c r="V453" s="74" t="str" cm="1">
        <f t="array" ref="V453:AB453">_xlfn._xlws.FILTER(_xlfn._xlws.FILTER('Capacity Scheduling '!$A$41:$FO$56,'Capacity Scheduling '!$A$41:$A$56='PM PDM'!Q453),'Capacity Scheduling '!$A$40:$FO$40='PM PDM'!A453)</f>
        <v>G</v>
      </c>
      <c r="W453" s="34" t="str">
        <v>G</v>
      </c>
      <c r="X453" t="str">
        <v>W/OFF</v>
      </c>
      <c r="Y453" t="str">
        <v>G</v>
      </c>
      <c r="Z453" t="str">
        <v>G</v>
      </c>
      <c r="AA453" t="str">
        <v>A</v>
      </c>
      <c r="AB453" t="str">
        <v>A</v>
      </c>
      <c r="AD453" s="34"/>
    </row>
    <row r="454" spans="1:31" ht="15" hidden="1" customHeight="1" x14ac:dyDescent="0.35">
      <c r="A454" s="10">
        <v>9</v>
      </c>
      <c r="B454" s="147" t="s">
        <v>5342</v>
      </c>
      <c r="C454">
        <v>7976093</v>
      </c>
      <c r="D454" s="34" t="s">
        <v>3823</v>
      </c>
      <c r="E454" s="146">
        <v>44915</v>
      </c>
      <c r="F454" s="146">
        <v>44970</v>
      </c>
      <c r="G454" s="146">
        <v>44970</v>
      </c>
      <c r="H454" s="34" t="s">
        <v>10</v>
      </c>
      <c r="I454" s="34" t="s">
        <v>5343</v>
      </c>
      <c r="J454" s="34" t="s">
        <v>5344</v>
      </c>
      <c r="K454" s="34" t="s">
        <v>5345</v>
      </c>
      <c r="L454" s="34" t="s">
        <v>223</v>
      </c>
      <c r="M454" s="34" t="s">
        <v>5427</v>
      </c>
      <c r="N454" s="34" t="s">
        <v>220</v>
      </c>
      <c r="O454" s="273">
        <v>0.1</v>
      </c>
      <c r="P454" s="273">
        <v>0.2</v>
      </c>
      <c r="Q454">
        <v>2783</v>
      </c>
      <c r="R454" s="335"/>
      <c r="S454" s="34"/>
      <c r="T454" s="26">
        <f t="shared" si="15"/>
        <v>44981</v>
      </c>
      <c r="U454" s="34"/>
      <c r="V454" s="74" t="str" cm="1">
        <f t="array" ref="V454:AB454">_xlfn._xlws.FILTER(_xlfn._xlws.FILTER('Capacity Scheduling '!$A$41:$FO$56,'Capacity Scheduling '!$A$41:$A$56='PM PDM'!Q454),'Capacity Scheduling '!$A$40:$FO$40='PM PDM'!A454)</f>
        <v>G</v>
      </c>
      <c r="W454" s="34" t="str">
        <v>G</v>
      </c>
      <c r="X454" t="str">
        <v>W/OFF</v>
      </c>
      <c r="Y454" t="str">
        <v>G</v>
      </c>
      <c r="Z454" t="str">
        <v>G</v>
      </c>
      <c r="AA454" t="str">
        <v>A</v>
      </c>
      <c r="AB454" t="str">
        <v>A</v>
      </c>
      <c r="AD454" s="34"/>
    </row>
    <row r="455" spans="1:31" ht="15" hidden="1" customHeight="1" x14ac:dyDescent="0.35">
      <c r="A455" s="10">
        <v>9</v>
      </c>
      <c r="B455" s="147" t="s">
        <v>5253</v>
      </c>
      <c r="C455">
        <v>7990206</v>
      </c>
      <c r="D455" s="34" t="s">
        <v>3823</v>
      </c>
      <c r="E455" s="146">
        <v>44943</v>
      </c>
      <c r="F455" s="146">
        <v>44970</v>
      </c>
      <c r="G455" s="146">
        <v>44970</v>
      </c>
      <c r="H455" s="34" t="s">
        <v>10</v>
      </c>
      <c r="I455" s="34" t="s">
        <v>5254</v>
      </c>
      <c r="J455" s="34" t="s">
        <v>5255</v>
      </c>
      <c r="K455" s="34" t="s">
        <v>5256</v>
      </c>
      <c r="L455" s="34" t="s">
        <v>223</v>
      </c>
      <c r="M455" s="34" t="s">
        <v>5427</v>
      </c>
      <c r="N455" s="34" t="s">
        <v>220</v>
      </c>
      <c r="O455" s="273">
        <v>0.1</v>
      </c>
      <c r="P455" s="273">
        <v>0.2</v>
      </c>
      <c r="Q455">
        <v>2787</v>
      </c>
      <c r="R455" s="335"/>
      <c r="S455" s="34"/>
      <c r="T455" s="26">
        <f t="shared" si="15"/>
        <v>44981</v>
      </c>
      <c r="U455" s="34"/>
      <c r="V455" s="74" t="str" cm="1">
        <f t="array" ref="V455:AB455">_xlfn._xlws.FILTER(_xlfn._xlws.FILTER('Capacity Scheduling '!$A$41:$FO$56,'Capacity Scheduling '!$A$41:$A$56='PM PDM'!Q455),'Capacity Scheduling '!$A$40:$FO$40='PM PDM'!A455)</f>
        <v>C</v>
      </c>
      <c r="W455" s="34" t="str">
        <v>C</v>
      </c>
      <c r="X455" t="str">
        <v>C</v>
      </c>
      <c r="Y455" t="str">
        <v>C</v>
      </c>
      <c r="Z455" t="str">
        <v>C</v>
      </c>
      <c r="AA455" t="str">
        <v>C</v>
      </c>
      <c r="AB455" t="str">
        <v>W/OFF</v>
      </c>
      <c r="AD455" s="34"/>
    </row>
    <row r="456" spans="1:31" ht="15" hidden="1" customHeight="1" x14ac:dyDescent="0.35">
      <c r="A456" s="10">
        <v>9</v>
      </c>
      <c r="B456" s="147" t="s">
        <v>5434</v>
      </c>
      <c r="C456">
        <v>7997701</v>
      </c>
      <c r="D456" s="34" t="s">
        <v>3823</v>
      </c>
      <c r="E456" s="146">
        <v>44957</v>
      </c>
      <c r="F456" s="146">
        <v>44984</v>
      </c>
      <c r="G456" s="146">
        <v>44984</v>
      </c>
      <c r="H456" s="34" t="s">
        <v>10</v>
      </c>
      <c r="I456" s="34" t="s">
        <v>5435</v>
      </c>
      <c r="J456" s="34" t="s">
        <v>1890</v>
      </c>
      <c r="K456" s="34" t="s">
        <v>5436</v>
      </c>
      <c r="L456" s="34" t="s">
        <v>223</v>
      </c>
      <c r="M456" s="34" t="s">
        <v>3868</v>
      </c>
      <c r="N456" s="34" t="s">
        <v>220</v>
      </c>
      <c r="O456" s="273">
        <v>0.1</v>
      </c>
      <c r="P456" s="273">
        <v>0.2</v>
      </c>
      <c r="Q456">
        <v>2787</v>
      </c>
      <c r="R456" s="335"/>
      <c r="S456" s="34"/>
      <c r="T456" s="26">
        <f t="shared" si="15"/>
        <v>44981</v>
      </c>
      <c r="U456" s="34"/>
      <c r="V456" s="74" t="str" cm="1">
        <f t="array" ref="V456:AB456">_xlfn._xlws.FILTER(_xlfn._xlws.FILTER('Capacity Scheduling '!$A$41:$FO$56,'Capacity Scheduling '!$A$41:$A$56='PM PDM'!Q456),'Capacity Scheduling '!$A$40:$FO$40='PM PDM'!A456)</f>
        <v>C</v>
      </c>
      <c r="W456" s="34" t="str">
        <v>C</v>
      </c>
      <c r="X456" t="str">
        <v>C</v>
      </c>
      <c r="Y456" t="str">
        <v>C</v>
      </c>
      <c r="Z456" t="str">
        <v>C</v>
      </c>
      <c r="AA456" t="str">
        <v>C</v>
      </c>
      <c r="AB456" t="str">
        <v>W/OFF</v>
      </c>
      <c r="AD456" s="34"/>
    </row>
    <row r="457" spans="1:31" ht="15" hidden="1" customHeight="1" x14ac:dyDescent="0.35">
      <c r="A457" s="10">
        <v>9</v>
      </c>
      <c r="B457" s="147" t="s">
        <v>5437</v>
      </c>
      <c r="C457">
        <v>7997702</v>
      </c>
      <c r="D457" s="34" t="s">
        <v>3823</v>
      </c>
      <c r="E457" s="146">
        <v>44957</v>
      </c>
      <c r="F457" s="146">
        <v>44984</v>
      </c>
      <c r="G457" s="146">
        <v>44984</v>
      </c>
      <c r="H457" s="34" t="s">
        <v>61</v>
      </c>
      <c r="I457" s="34" t="s">
        <v>5438</v>
      </c>
      <c r="J457" s="34" t="s">
        <v>5439</v>
      </c>
      <c r="K457" s="34" t="s">
        <v>5440</v>
      </c>
      <c r="L457" s="34" t="s">
        <v>223</v>
      </c>
      <c r="M457" s="34" t="s">
        <v>3868</v>
      </c>
      <c r="N457" s="34" t="s">
        <v>220</v>
      </c>
      <c r="O457" s="273">
        <v>0.1</v>
      </c>
      <c r="P457" s="273">
        <v>0.2</v>
      </c>
      <c r="Q457">
        <v>3195</v>
      </c>
      <c r="R457" s="335"/>
      <c r="S457" s="34"/>
      <c r="T457" s="26">
        <f t="shared" si="15"/>
        <v>44981</v>
      </c>
      <c r="U457" s="34"/>
      <c r="V457" s="74" t="str" cm="1">
        <f t="array" ref="V457:AB457">_xlfn._xlws.FILTER(_xlfn._xlws.FILTER('Capacity Scheduling '!$A$41:$FO$56,'Capacity Scheduling '!$A$41:$A$56='PM PDM'!Q457),'Capacity Scheduling '!$A$40:$FO$40='PM PDM'!A457)</f>
        <v>L</v>
      </c>
      <c r="W457" s="34" t="str">
        <v>L</v>
      </c>
      <c r="X457" t="str">
        <v>A+B</v>
      </c>
      <c r="Y457" t="str">
        <v>C</v>
      </c>
      <c r="Z457" t="str">
        <v>C</v>
      </c>
      <c r="AA457" t="str">
        <v>C</v>
      </c>
      <c r="AB457" t="str">
        <v>OFF</v>
      </c>
      <c r="AD457" s="34"/>
    </row>
    <row r="458" spans="1:31" ht="15" hidden="1" customHeight="1" x14ac:dyDescent="0.35">
      <c r="A458" s="10">
        <v>9</v>
      </c>
      <c r="B458" s="147" t="s">
        <v>5441</v>
      </c>
      <c r="C458">
        <v>8003696</v>
      </c>
      <c r="D458" s="34" t="s">
        <v>3823</v>
      </c>
      <c r="E458" s="146">
        <v>44967</v>
      </c>
      <c r="F458" s="146">
        <v>44985</v>
      </c>
      <c r="G458" s="146">
        <v>44985</v>
      </c>
      <c r="H458" s="34" t="s">
        <v>10</v>
      </c>
      <c r="I458" s="34" t="s">
        <v>288</v>
      </c>
      <c r="J458" s="34" t="s">
        <v>5442</v>
      </c>
      <c r="K458" s="34" t="s">
        <v>5432</v>
      </c>
      <c r="L458" s="34" t="s">
        <v>223</v>
      </c>
      <c r="M458" s="34" t="s">
        <v>3868</v>
      </c>
      <c r="N458" s="34" t="s">
        <v>3869</v>
      </c>
      <c r="O458" s="273">
        <v>6</v>
      </c>
      <c r="P458" s="273">
        <v>6</v>
      </c>
      <c r="Q458">
        <v>2783</v>
      </c>
      <c r="R458" s="335"/>
      <c r="S458" s="34"/>
      <c r="T458" s="26">
        <f t="shared" si="15"/>
        <v>44981</v>
      </c>
      <c r="U458" s="34"/>
      <c r="V458" s="74" t="str" cm="1">
        <f t="array" ref="V458:AB458">_xlfn._xlws.FILTER(_xlfn._xlws.FILTER('Capacity Scheduling '!$A$41:$FO$56,'Capacity Scheduling '!$A$41:$A$56='PM PDM'!Q458),'Capacity Scheduling '!$A$40:$FO$40='PM PDM'!A458)</f>
        <v>G</v>
      </c>
      <c r="W458" s="34" t="str">
        <v>G</v>
      </c>
      <c r="X458" t="str">
        <v>W/OFF</v>
      </c>
      <c r="Y458" t="str">
        <v>G</v>
      </c>
      <c r="Z458" t="str">
        <v>G</v>
      </c>
      <c r="AA458" t="str">
        <v>A</v>
      </c>
      <c r="AB458" t="str">
        <v>A</v>
      </c>
      <c r="AD458" s="34"/>
    </row>
    <row r="459" spans="1:31" ht="15" hidden="1" customHeight="1" x14ac:dyDescent="0.35">
      <c r="A459" s="10">
        <v>9</v>
      </c>
      <c r="B459" s="147" t="s">
        <v>5443</v>
      </c>
      <c r="C459">
        <v>8003693</v>
      </c>
      <c r="D459" s="34" t="s">
        <v>3823</v>
      </c>
      <c r="E459" s="146">
        <v>44967</v>
      </c>
      <c r="F459" s="146">
        <v>44982</v>
      </c>
      <c r="G459" s="146">
        <v>44982</v>
      </c>
      <c r="H459" s="34" t="s">
        <v>10</v>
      </c>
      <c r="I459" s="34" t="s">
        <v>288</v>
      </c>
      <c r="J459" s="34" t="s">
        <v>148</v>
      </c>
      <c r="K459" s="34" t="s">
        <v>4868</v>
      </c>
      <c r="L459" s="34" t="s">
        <v>223</v>
      </c>
      <c r="M459" s="34" t="s">
        <v>5427</v>
      </c>
      <c r="N459" s="34" t="s">
        <v>220</v>
      </c>
      <c r="O459" s="273">
        <v>0</v>
      </c>
      <c r="P459" s="273">
        <v>3</v>
      </c>
      <c r="Q459">
        <v>2787</v>
      </c>
      <c r="R459" s="335"/>
      <c r="S459" s="34"/>
      <c r="T459" s="26">
        <f t="shared" si="15"/>
        <v>44981</v>
      </c>
      <c r="U459" s="34"/>
      <c r="V459" s="74" t="str" cm="1">
        <f t="array" ref="V459:AB459">_xlfn._xlws.FILTER(_xlfn._xlws.FILTER('Capacity Scheduling '!$A$41:$FO$56,'Capacity Scheduling '!$A$41:$A$56='PM PDM'!Q459),'Capacity Scheduling '!$A$40:$FO$40='PM PDM'!A459)</f>
        <v>C</v>
      </c>
      <c r="W459" s="34" t="str">
        <v>C</v>
      </c>
      <c r="X459" t="str">
        <v>C</v>
      </c>
      <c r="Y459" t="str">
        <v>C</v>
      </c>
      <c r="Z459" t="str">
        <v>C</v>
      </c>
      <c r="AA459" t="str">
        <v>C</v>
      </c>
      <c r="AB459" t="str">
        <v>W/OFF</v>
      </c>
      <c r="AD459" s="34"/>
    </row>
    <row r="460" spans="1:31" ht="15" hidden="1" customHeight="1" x14ac:dyDescent="0.35">
      <c r="A460" s="10">
        <v>9</v>
      </c>
      <c r="B460" s="147" t="s">
        <v>5444</v>
      </c>
      <c r="C460">
        <v>8004276</v>
      </c>
      <c r="D460" s="34" t="s">
        <v>3823</v>
      </c>
      <c r="E460" s="146">
        <v>44969</v>
      </c>
      <c r="F460" s="146">
        <v>44984</v>
      </c>
      <c r="G460" s="146">
        <v>44984</v>
      </c>
      <c r="H460" s="34" t="s">
        <v>61</v>
      </c>
      <c r="I460" s="34" t="s">
        <v>288</v>
      </c>
      <c r="J460" s="34" t="s">
        <v>148</v>
      </c>
      <c r="K460" s="34" t="s">
        <v>3825</v>
      </c>
      <c r="L460" s="34" t="s">
        <v>223</v>
      </c>
      <c r="M460" s="34" t="s">
        <v>3868</v>
      </c>
      <c r="N460" s="34" t="s">
        <v>220</v>
      </c>
      <c r="O460" s="273">
        <v>6</v>
      </c>
      <c r="P460" s="273">
        <v>6</v>
      </c>
      <c r="Q460">
        <v>3195</v>
      </c>
      <c r="R460" s="335"/>
      <c r="S460" s="34"/>
      <c r="T460" s="26">
        <f t="shared" si="15"/>
        <v>44981</v>
      </c>
      <c r="U460" s="34"/>
      <c r="V460" s="74" t="str" cm="1">
        <f t="array" ref="V460:AB460">_xlfn._xlws.FILTER(_xlfn._xlws.FILTER('Capacity Scheduling '!$A$41:$FO$56,'Capacity Scheduling '!$A$41:$A$56='PM PDM'!Q460),'Capacity Scheduling '!$A$40:$FO$40='PM PDM'!A460)</f>
        <v>L</v>
      </c>
      <c r="W460" s="34" t="str">
        <v>L</v>
      </c>
      <c r="X460" t="str">
        <v>A+B</v>
      </c>
      <c r="Y460" t="str">
        <v>C</v>
      </c>
      <c r="Z460" t="str">
        <v>C</v>
      </c>
      <c r="AA460" t="str">
        <v>C</v>
      </c>
      <c r="AB460" t="str">
        <v>OFF</v>
      </c>
      <c r="AD460" s="34"/>
    </row>
    <row r="461" spans="1:31" ht="15" hidden="1" customHeight="1" x14ac:dyDescent="0.35">
      <c r="A461" s="10">
        <v>9</v>
      </c>
      <c r="B461" s="147" t="s">
        <v>5445</v>
      </c>
      <c r="C461">
        <v>8004277</v>
      </c>
      <c r="D461" s="34" t="s">
        <v>3823</v>
      </c>
      <c r="E461" s="146">
        <v>44969</v>
      </c>
      <c r="F461" s="146">
        <v>44984</v>
      </c>
      <c r="G461" s="146">
        <v>44984</v>
      </c>
      <c r="H461" s="34" t="s">
        <v>10</v>
      </c>
      <c r="I461" s="34" t="s">
        <v>288</v>
      </c>
      <c r="J461" s="34" t="s">
        <v>148</v>
      </c>
      <c r="K461" s="34" t="s">
        <v>3826</v>
      </c>
      <c r="L461" s="34" t="s">
        <v>223</v>
      </c>
      <c r="M461" s="34" t="s">
        <v>3868</v>
      </c>
      <c r="N461" s="34" t="s">
        <v>220</v>
      </c>
      <c r="O461" s="273">
        <v>6</v>
      </c>
      <c r="P461" s="273">
        <v>6</v>
      </c>
      <c r="Q461">
        <v>2783</v>
      </c>
      <c r="R461" s="335"/>
      <c r="S461" s="34"/>
      <c r="T461" s="26">
        <f t="shared" si="15"/>
        <v>44981</v>
      </c>
      <c r="U461" s="34"/>
      <c r="V461" s="74" t="str" cm="1">
        <f t="array" ref="V461:AB461">_xlfn._xlws.FILTER(_xlfn._xlws.FILTER('Capacity Scheduling '!$A$41:$FO$56,'Capacity Scheduling '!$A$41:$A$56='PM PDM'!Q461),'Capacity Scheduling '!$A$40:$FO$40='PM PDM'!A461)</f>
        <v>G</v>
      </c>
      <c r="W461" s="34" t="str">
        <v>G</v>
      </c>
      <c r="X461" t="str">
        <v>W/OFF</v>
      </c>
      <c r="Y461" t="str">
        <v>G</v>
      </c>
      <c r="Z461" t="str">
        <v>G</v>
      </c>
      <c r="AA461" t="str">
        <v>A</v>
      </c>
      <c r="AB461" t="str">
        <v>A</v>
      </c>
      <c r="AD461" s="34"/>
    </row>
    <row r="462" spans="1:31" s="56" customFormat="1" ht="15" hidden="1" customHeight="1" x14ac:dyDescent="0.35">
      <c r="A462" s="10">
        <v>9</v>
      </c>
      <c r="B462" s="147" t="s">
        <v>5446</v>
      </c>
      <c r="C462">
        <v>8005058</v>
      </c>
      <c r="D462" s="34" t="s">
        <v>3872</v>
      </c>
      <c r="E462" s="146">
        <v>44970</v>
      </c>
      <c r="F462" s="146">
        <v>44985</v>
      </c>
      <c r="G462" s="146">
        <v>44985</v>
      </c>
      <c r="H462" s="34" t="s">
        <v>10</v>
      </c>
      <c r="I462" s="34" t="s">
        <v>4034</v>
      </c>
      <c r="J462" s="34" t="s">
        <v>4035</v>
      </c>
      <c r="K462" s="34" t="s">
        <v>5013</v>
      </c>
      <c r="L462" s="34" t="s">
        <v>223</v>
      </c>
      <c r="M462" s="34" t="s">
        <v>3868</v>
      </c>
      <c r="N462" s="34" t="s">
        <v>220</v>
      </c>
      <c r="O462" s="273">
        <v>6</v>
      </c>
      <c r="P462" s="273">
        <v>6</v>
      </c>
      <c r="Q462" s="56">
        <v>2783</v>
      </c>
      <c r="R462" s="335"/>
      <c r="S462" s="34"/>
      <c r="T462" s="26">
        <f t="shared" si="15"/>
        <v>44981</v>
      </c>
      <c r="U462" s="34"/>
      <c r="V462" s="74" t="str" cm="1">
        <f t="array" ref="V462:AB462">_xlfn._xlws.FILTER(_xlfn._xlws.FILTER('Capacity Scheduling '!$A$41:$FO$56,'Capacity Scheduling '!$A$41:$A$56='PM PDM'!Q462),'Capacity Scheduling '!$A$40:$FO$40='PM PDM'!A462)</f>
        <v>G</v>
      </c>
      <c r="W462" s="34" t="str">
        <v>G</v>
      </c>
      <c r="X462" s="56" t="str">
        <v>W/OFF</v>
      </c>
      <c r="Y462" s="56" t="str">
        <v>G</v>
      </c>
      <c r="Z462" s="56" t="str">
        <v>G</v>
      </c>
      <c r="AA462" s="56" t="str">
        <v>A</v>
      </c>
      <c r="AB462" s="56" t="str">
        <v>A</v>
      </c>
      <c r="AD462" s="34"/>
      <c r="AE462"/>
    </row>
    <row r="463" spans="1:31" s="56" customFormat="1" ht="15" hidden="1" customHeight="1" x14ac:dyDescent="0.35">
      <c r="A463" s="10">
        <v>9</v>
      </c>
      <c r="B463" s="147" t="s">
        <v>5346</v>
      </c>
      <c r="C463">
        <v>7978466</v>
      </c>
      <c r="D463" s="34" t="s">
        <v>3823</v>
      </c>
      <c r="E463" s="146">
        <v>44919</v>
      </c>
      <c r="F463" s="146">
        <v>44974</v>
      </c>
      <c r="G463" s="146">
        <v>44974</v>
      </c>
      <c r="H463" s="34" t="s">
        <v>10</v>
      </c>
      <c r="I463" s="34" t="s">
        <v>5347</v>
      </c>
      <c r="J463" s="34" t="s">
        <v>5348</v>
      </c>
      <c r="K463" s="34" t="s">
        <v>5349</v>
      </c>
      <c r="L463" s="34" t="s">
        <v>223</v>
      </c>
      <c r="M463" s="34" t="s">
        <v>5427</v>
      </c>
      <c r="N463" s="34" t="s">
        <v>220</v>
      </c>
      <c r="O463" s="273">
        <v>3</v>
      </c>
      <c r="P463" s="273">
        <v>6</v>
      </c>
      <c r="Q463" s="56">
        <v>2783</v>
      </c>
      <c r="R463" s="335"/>
      <c r="S463" s="34"/>
      <c r="T463" s="26">
        <f t="shared" si="15"/>
        <v>44981</v>
      </c>
      <c r="U463" s="34"/>
      <c r="V463" s="74" t="str" cm="1">
        <f t="array" ref="V463:AB463">_xlfn._xlws.FILTER(_xlfn._xlws.FILTER('Capacity Scheduling '!$A$41:$FO$56,'Capacity Scheduling '!$A$41:$A$56='PM PDM'!Q463),'Capacity Scheduling '!$A$40:$FO$40='PM PDM'!A463)</f>
        <v>G</v>
      </c>
      <c r="W463" s="34" t="str">
        <v>G</v>
      </c>
      <c r="X463" s="56" t="str">
        <v>W/OFF</v>
      </c>
      <c r="Y463" s="56" t="str">
        <v>G</v>
      </c>
      <c r="Z463" s="56" t="str">
        <v>G</v>
      </c>
      <c r="AA463" s="56" t="str">
        <v>A</v>
      </c>
      <c r="AB463" s="56" t="str">
        <v>A</v>
      </c>
      <c r="AD463" s="34"/>
      <c r="AE463"/>
    </row>
    <row r="464" spans="1:31" ht="15" hidden="1" customHeight="1" x14ac:dyDescent="0.35">
      <c r="A464" s="10">
        <v>9</v>
      </c>
      <c r="B464" s="147" t="s">
        <v>5447</v>
      </c>
      <c r="C464">
        <v>8004001</v>
      </c>
      <c r="D464" s="34" t="s">
        <v>3823</v>
      </c>
      <c r="E464" s="146">
        <v>44968</v>
      </c>
      <c r="F464" s="146">
        <v>44986</v>
      </c>
      <c r="G464" s="146">
        <v>44986</v>
      </c>
      <c r="H464" s="34" t="s">
        <v>92</v>
      </c>
      <c r="I464" s="34" t="s">
        <v>5448</v>
      </c>
      <c r="J464" s="34" t="s">
        <v>5449</v>
      </c>
      <c r="K464" s="34" t="s">
        <v>5450</v>
      </c>
      <c r="L464" s="34" t="s">
        <v>223</v>
      </c>
      <c r="M464" s="34" t="s">
        <v>3868</v>
      </c>
      <c r="N464" s="34" t="s">
        <v>220</v>
      </c>
      <c r="O464" s="273">
        <v>4</v>
      </c>
      <c r="P464" s="273">
        <v>4</v>
      </c>
      <c r="Q464">
        <v>2799</v>
      </c>
      <c r="R464" s="335"/>
      <c r="S464" s="34"/>
      <c r="T464" s="26">
        <f t="shared" si="15"/>
        <v>44981</v>
      </c>
      <c r="U464" s="34"/>
      <c r="V464" s="74" t="str" cm="1">
        <f t="array" ref="V464:AB464">_xlfn._xlws.FILTER(_xlfn._xlws.FILTER('Capacity Scheduling '!$A$41:$FO$56,'Capacity Scheduling '!$A$41:$A$56='PM PDM'!Q464),'Capacity Scheduling '!$A$40:$FO$40='PM PDM'!A464)</f>
        <v>A</v>
      </c>
      <c r="W464" s="34" t="str">
        <v>A</v>
      </c>
      <c r="X464" t="str">
        <v>A</v>
      </c>
      <c r="Y464" t="str">
        <v>A</v>
      </c>
      <c r="Z464" t="str">
        <v>A</v>
      </c>
      <c r="AA464" t="str">
        <v>OFF</v>
      </c>
      <c r="AB464" t="str">
        <v>C</v>
      </c>
      <c r="AD464" s="34"/>
    </row>
    <row r="465" spans="1:30" ht="15" hidden="1" customHeight="1" x14ac:dyDescent="0.35">
      <c r="A465" s="10">
        <v>9</v>
      </c>
      <c r="B465" s="147" t="s">
        <v>5451</v>
      </c>
      <c r="C465">
        <v>8004002</v>
      </c>
      <c r="D465" s="34" t="s">
        <v>3823</v>
      </c>
      <c r="E465" s="146">
        <v>44968</v>
      </c>
      <c r="F465" s="146">
        <v>44986</v>
      </c>
      <c r="G465" s="146">
        <v>44986</v>
      </c>
      <c r="H465" s="34" t="s">
        <v>92</v>
      </c>
      <c r="I465" s="34" t="s">
        <v>5452</v>
      </c>
      <c r="J465" s="34" t="s">
        <v>5449</v>
      </c>
      <c r="K465" s="34" t="s">
        <v>5450</v>
      </c>
      <c r="L465" s="34" t="s">
        <v>223</v>
      </c>
      <c r="M465" s="34" t="s">
        <v>3868</v>
      </c>
      <c r="N465" s="34" t="s">
        <v>220</v>
      </c>
      <c r="O465" s="273">
        <v>4</v>
      </c>
      <c r="P465" s="273">
        <v>4</v>
      </c>
      <c r="Q465">
        <v>2801</v>
      </c>
      <c r="R465" s="335"/>
      <c r="S465" s="34"/>
      <c r="T465" s="26">
        <f t="shared" si="15"/>
        <v>44981</v>
      </c>
      <c r="U465" s="34"/>
      <c r="V465" s="74" t="str" cm="1">
        <f t="array" ref="V465:AB465">_xlfn._xlws.FILTER(_xlfn._xlws.FILTER('Capacity Scheduling '!$A$41:$FO$56,'Capacity Scheduling '!$A$41:$A$56='PM PDM'!Q465),'Capacity Scheduling '!$A$40:$FO$40='PM PDM'!A465)</f>
        <v>B</v>
      </c>
      <c r="W465" s="34" t="str">
        <v>B</v>
      </c>
      <c r="X465" t="str">
        <v>B</v>
      </c>
      <c r="Y465" t="str">
        <v>B</v>
      </c>
      <c r="Z465" t="str">
        <v>OFF</v>
      </c>
      <c r="AA465" t="str">
        <v>C-OFF</v>
      </c>
      <c r="AB465" t="str">
        <v>A</v>
      </c>
      <c r="AD465" s="34"/>
    </row>
    <row r="466" spans="1:30" ht="15" hidden="1" customHeight="1" x14ac:dyDescent="0.35">
      <c r="A466" s="10">
        <v>9</v>
      </c>
      <c r="B466" s="147" t="s">
        <v>5453</v>
      </c>
      <c r="C466">
        <v>8004003</v>
      </c>
      <c r="D466" s="34" t="s">
        <v>3823</v>
      </c>
      <c r="E466" s="146">
        <v>44968</v>
      </c>
      <c r="F466" s="146">
        <v>44986</v>
      </c>
      <c r="G466" s="146">
        <v>44986</v>
      </c>
      <c r="H466" s="34" t="s">
        <v>92</v>
      </c>
      <c r="I466" s="34" t="s">
        <v>5454</v>
      </c>
      <c r="J466" s="34" t="s">
        <v>5449</v>
      </c>
      <c r="K466" s="34" t="s">
        <v>5450</v>
      </c>
      <c r="L466" s="34" t="s">
        <v>223</v>
      </c>
      <c r="M466" s="34" t="s">
        <v>3868</v>
      </c>
      <c r="N466" s="34" t="s">
        <v>220</v>
      </c>
      <c r="O466" s="273">
        <v>4</v>
      </c>
      <c r="P466" s="273">
        <v>4</v>
      </c>
      <c r="Q466">
        <v>2801</v>
      </c>
      <c r="R466" s="335"/>
      <c r="S466" s="34"/>
      <c r="T466" s="26">
        <f t="shared" si="15"/>
        <v>44981</v>
      </c>
      <c r="U466" s="34"/>
      <c r="V466" s="74" t="str" cm="1">
        <f t="array" ref="V466:AB466">_xlfn._xlws.FILTER(_xlfn._xlws.FILTER('Capacity Scheduling '!$A$41:$FO$56,'Capacity Scheduling '!$A$41:$A$56='PM PDM'!Q466),'Capacity Scheduling '!$A$40:$FO$40='PM PDM'!A466)</f>
        <v>B</v>
      </c>
      <c r="W466" s="34" t="str">
        <v>B</v>
      </c>
      <c r="X466" t="str">
        <v>B</v>
      </c>
      <c r="Y466" t="str">
        <v>B</v>
      </c>
      <c r="Z466" t="str">
        <v>OFF</v>
      </c>
      <c r="AA466" t="str">
        <v>C-OFF</v>
      </c>
      <c r="AB466" t="str">
        <v>A</v>
      </c>
      <c r="AD466" s="34"/>
    </row>
    <row r="467" spans="1:30" ht="15" hidden="1" customHeight="1" x14ac:dyDescent="0.35">
      <c r="A467" s="10">
        <v>9</v>
      </c>
      <c r="B467" s="147" t="s">
        <v>5455</v>
      </c>
      <c r="C467">
        <v>8004004</v>
      </c>
      <c r="D467" s="34" t="s">
        <v>3823</v>
      </c>
      <c r="E467" s="146">
        <v>44968</v>
      </c>
      <c r="F467" s="146">
        <v>44986</v>
      </c>
      <c r="G467" s="146">
        <v>44986</v>
      </c>
      <c r="H467" s="34" t="s">
        <v>92</v>
      </c>
      <c r="I467" s="34" t="s">
        <v>5456</v>
      </c>
      <c r="J467" s="34" t="s">
        <v>5449</v>
      </c>
      <c r="K467" s="34" t="s">
        <v>5450</v>
      </c>
      <c r="L467" s="34" t="s">
        <v>223</v>
      </c>
      <c r="M467" s="34" t="s">
        <v>3868</v>
      </c>
      <c r="N467" s="34" t="s">
        <v>220</v>
      </c>
      <c r="O467" s="273">
        <v>4</v>
      </c>
      <c r="P467" s="273">
        <v>4</v>
      </c>
      <c r="Q467">
        <v>2801</v>
      </c>
      <c r="R467" s="335"/>
      <c r="S467" s="34"/>
      <c r="T467" s="26">
        <f t="shared" si="15"/>
        <v>44981</v>
      </c>
      <c r="U467" s="34"/>
      <c r="V467" s="74" t="str" cm="1">
        <f t="array" ref="V467:AB467">_xlfn._xlws.FILTER(_xlfn._xlws.FILTER('Capacity Scheduling '!$A$41:$FO$56,'Capacity Scheduling '!$A$41:$A$56='PM PDM'!Q467),'Capacity Scheduling '!$A$40:$FO$40='PM PDM'!A467)</f>
        <v>B</v>
      </c>
      <c r="W467" s="34" t="str">
        <v>B</v>
      </c>
      <c r="X467" t="str">
        <v>B</v>
      </c>
      <c r="Y467" t="str">
        <v>B</v>
      </c>
      <c r="Z467" t="str">
        <v>OFF</v>
      </c>
      <c r="AA467" t="str">
        <v>C-OFF</v>
      </c>
      <c r="AB467" t="str">
        <v>A</v>
      </c>
      <c r="AD467" s="34"/>
    </row>
    <row r="468" spans="1:30" ht="15" hidden="1" customHeight="1" x14ac:dyDescent="0.35">
      <c r="A468" s="10">
        <v>9</v>
      </c>
      <c r="B468" s="147" t="s">
        <v>5457</v>
      </c>
      <c r="C468">
        <v>8004005</v>
      </c>
      <c r="D468" s="34" t="s">
        <v>3823</v>
      </c>
      <c r="E468" s="146">
        <v>44968</v>
      </c>
      <c r="F468" s="146">
        <v>44986</v>
      </c>
      <c r="G468" s="146">
        <v>44986</v>
      </c>
      <c r="H468" s="34" t="s">
        <v>92</v>
      </c>
      <c r="I468" s="34" t="s">
        <v>5456</v>
      </c>
      <c r="J468" s="34" t="s">
        <v>5449</v>
      </c>
      <c r="K468" s="34" t="s">
        <v>5450</v>
      </c>
      <c r="L468" s="34" t="s">
        <v>223</v>
      </c>
      <c r="M468" s="34" t="s">
        <v>3868</v>
      </c>
      <c r="N468" s="34" t="s">
        <v>220</v>
      </c>
      <c r="O468" s="273">
        <v>4</v>
      </c>
      <c r="P468" s="273">
        <v>4</v>
      </c>
      <c r="Q468">
        <v>2801</v>
      </c>
      <c r="R468" s="335"/>
      <c r="S468" s="34"/>
      <c r="T468" s="26">
        <f t="shared" si="15"/>
        <v>44981</v>
      </c>
      <c r="U468" s="34"/>
      <c r="V468" s="74" t="str" cm="1">
        <f t="array" ref="V468:AB468">_xlfn._xlws.FILTER(_xlfn._xlws.FILTER('Capacity Scheduling '!$A$41:$FO$56,'Capacity Scheduling '!$A$41:$A$56='PM PDM'!Q468),'Capacity Scheduling '!$A$40:$FO$40='PM PDM'!A468)</f>
        <v>B</v>
      </c>
      <c r="W468" s="34" t="str">
        <v>B</v>
      </c>
      <c r="X468" t="str">
        <v>B</v>
      </c>
      <c r="Y468" t="str">
        <v>B</v>
      </c>
      <c r="Z468" t="str">
        <v>OFF</v>
      </c>
      <c r="AA468" t="str">
        <v>C-OFF</v>
      </c>
      <c r="AB468" t="str">
        <v>A</v>
      </c>
      <c r="AD468" s="34"/>
    </row>
    <row r="469" spans="1:30" ht="15" hidden="1" customHeight="1" x14ac:dyDescent="0.35">
      <c r="A469" s="10">
        <v>9</v>
      </c>
      <c r="B469" s="147" t="s">
        <v>5458</v>
      </c>
      <c r="C469">
        <v>8004006</v>
      </c>
      <c r="D469" s="34" t="s">
        <v>3823</v>
      </c>
      <c r="E469" s="146">
        <v>44968</v>
      </c>
      <c r="F469" s="146">
        <v>44986</v>
      </c>
      <c r="G469" s="146">
        <v>44986</v>
      </c>
      <c r="H469" s="34" t="s">
        <v>92</v>
      </c>
      <c r="I469" s="34" t="s">
        <v>5459</v>
      </c>
      <c r="J469" s="34" t="s">
        <v>5449</v>
      </c>
      <c r="K469" s="34" t="s">
        <v>5450</v>
      </c>
      <c r="L469" s="34" t="s">
        <v>223</v>
      </c>
      <c r="M469" s="34" t="s">
        <v>3868</v>
      </c>
      <c r="N469" s="34" t="s">
        <v>220</v>
      </c>
      <c r="O469" s="273">
        <v>4</v>
      </c>
      <c r="P469" s="273">
        <v>4</v>
      </c>
      <c r="Q469">
        <v>2801</v>
      </c>
      <c r="R469" s="335"/>
      <c r="S469" s="34"/>
      <c r="T469" s="26">
        <f t="shared" si="15"/>
        <v>44981</v>
      </c>
      <c r="U469" s="34"/>
      <c r="V469" s="74" t="str" cm="1">
        <f t="array" ref="V469:AB469">_xlfn._xlws.FILTER(_xlfn._xlws.FILTER('Capacity Scheduling '!$A$41:$FO$56,'Capacity Scheduling '!$A$41:$A$56='PM PDM'!Q469),'Capacity Scheduling '!$A$40:$FO$40='PM PDM'!A469)</f>
        <v>B</v>
      </c>
      <c r="W469" s="34" t="str">
        <v>B</v>
      </c>
      <c r="X469" t="str">
        <v>B</v>
      </c>
      <c r="Y469" t="str">
        <v>B</v>
      </c>
      <c r="Z469" t="str">
        <v>OFF</v>
      </c>
      <c r="AA469" t="str">
        <v>C-OFF</v>
      </c>
      <c r="AB469" t="str">
        <v>A</v>
      </c>
      <c r="AD469" s="34"/>
    </row>
    <row r="470" spans="1:30" ht="15" hidden="1" customHeight="1" x14ac:dyDescent="0.35">
      <c r="A470" s="10">
        <v>9</v>
      </c>
      <c r="B470" s="147" t="s">
        <v>5460</v>
      </c>
      <c r="C470">
        <v>8004007</v>
      </c>
      <c r="D470" s="34" t="s">
        <v>3823</v>
      </c>
      <c r="E470" s="146">
        <v>44968</v>
      </c>
      <c r="F470" s="146">
        <v>44986</v>
      </c>
      <c r="G470" s="146">
        <v>44986</v>
      </c>
      <c r="H470" s="34" t="s">
        <v>92</v>
      </c>
      <c r="I470" s="34" t="s">
        <v>5461</v>
      </c>
      <c r="J470" s="34" t="s">
        <v>5449</v>
      </c>
      <c r="K470" s="34" t="s">
        <v>5450</v>
      </c>
      <c r="L470" s="34" t="s">
        <v>223</v>
      </c>
      <c r="M470" s="34" t="s">
        <v>3868</v>
      </c>
      <c r="N470" s="34" t="s">
        <v>220</v>
      </c>
      <c r="O470" s="273">
        <v>4</v>
      </c>
      <c r="P470" s="273">
        <v>4</v>
      </c>
      <c r="Q470">
        <v>2801</v>
      </c>
      <c r="R470" s="335"/>
      <c r="S470" s="34"/>
      <c r="T470" s="26">
        <f t="shared" si="15"/>
        <v>44981</v>
      </c>
      <c r="U470" s="34"/>
      <c r="V470" s="74" t="str" cm="1">
        <f t="array" ref="V470:AB470">_xlfn._xlws.FILTER(_xlfn._xlws.FILTER('Capacity Scheduling '!$A$41:$FO$56,'Capacity Scheduling '!$A$41:$A$56='PM PDM'!Q470),'Capacity Scheduling '!$A$40:$FO$40='PM PDM'!A470)</f>
        <v>B</v>
      </c>
      <c r="W470" s="34" t="str">
        <v>B</v>
      </c>
      <c r="X470" t="str">
        <v>B</v>
      </c>
      <c r="Y470" t="str">
        <v>B</v>
      </c>
      <c r="Z470" t="str">
        <v>OFF</v>
      </c>
      <c r="AA470" t="str">
        <v>C-OFF</v>
      </c>
      <c r="AB470" t="str">
        <v>A</v>
      </c>
      <c r="AD470" s="34"/>
    </row>
    <row r="471" spans="1:30" ht="15" hidden="1" customHeight="1" x14ac:dyDescent="0.35">
      <c r="A471" s="10">
        <v>9</v>
      </c>
      <c r="B471" s="147" t="s">
        <v>5462</v>
      </c>
      <c r="C471">
        <v>8004008</v>
      </c>
      <c r="D471" s="34" t="s">
        <v>3823</v>
      </c>
      <c r="E471" s="146">
        <v>44968</v>
      </c>
      <c r="F471" s="146">
        <v>44986</v>
      </c>
      <c r="G471" s="146">
        <v>44986</v>
      </c>
      <c r="H471" s="34" t="s">
        <v>92</v>
      </c>
      <c r="I471" s="34" t="s">
        <v>5463</v>
      </c>
      <c r="J471" s="34" t="s">
        <v>5449</v>
      </c>
      <c r="K471" s="34" t="s">
        <v>5450</v>
      </c>
      <c r="L471" s="34" t="s">
        <v>223</v>
      </c>
      <c r="M471" s="34" t="s">
        <v>3868</v>
      </c>
      <c r="N471" s="34" t="s">
        <v>220</v>
      </c>
      <c r="O471" s="273">
        <v>4</v>
      </c>
      <c r="P471" s="273">
        <v>4</v>
      </c>
      <c r="Q471">
        <v>2801</v>
      </c>
      <c r="R471" s="335"/>
      <c r="S471" s="34"/>
      <c r="T471" s="26">
        <f t="shared" si="15"/>
        <v>44981</v>
      </c>
      <c r="U471" s="34"/>
      <c r="V471" s="74" t="str" cm="1">
        <f t="array" ref="V471:AB471">_xlfn._xlws.FILTER(_xlfn._xlws.FILTER('Capacity Scheduling '!$A$41:$FO$56,'Capacity Scheduling '!$A$41:$A$56='PM PDM'!Q471),'Capacity Scheduling '!$A$40:$FO$40='PM PDM'!A471)</f>
        <v>B</v>
      </c>
      <c r="W471" s="34" t="str">
        <v>B</v>
      </c>
      <c r="X471" t="str">
        <v>B</v>
      </c>
      <c r="Y471" t="str">
        <v>B</v>
      </c>
      <c r="Z471" t="str">
        <v>OFF</v>
      </c>
      <c r="AA471" t="str">
        <v>C-OFF</v>
      </c>
      <c r="AB471" t="str">
        <v>A</v>
      </c>
      <c r="AD471" s="34"/>
    </row>
    <row r="472" spans="1:30" ht="15" hidden="1" customHeight="1" x14ac:dyDescent="0.35">
      <c r="A472" s="10">
        <v>9</v>
      </c>
      <c r="B472" s="147" t="s">
        <v>5464</v>
      </c>
      <c r="C472">
        <v>7998732</v>
      </c>
      <c r="D472" s="34" t="s">
        <v>3823</v>
      </c>
      <c r="E472" s="146">
        <v>44959</v>
      </c>
      <c r="F472" s="146">
        <v>44988</v>
      </c>
      <c r="G472" s="146">
        <v>44988</v>
      </c>
      <c r="H472" s="34" t="s">
        <v>61</v>
      </c>
      <c r="I472" s="34" t="s">
        <v>288</v>
      </c>
      <c r="J472" s="34" t="s">
        <v>320</v>
      </c>
      <c r="K472" s="34" t="s">
        <v>5465</v>
      </c>
      <c r="L472" s="34" t="s">
        <v>223</v>
      </c>
      <c r="M472" s="34" t="s">
        <v>3868</v>
      </c>
      <c r="N472" s="34" t="s">
        <v>220</v>
      </c>
      <c r="O472" s="273">
        <v>2</v>
      </c>
      <c r="P472" s="273">
        <v>2</v>
      </c>
      <c r="Q472">
        <v>3195</v>
      </c>
      <c r="R472" s="335"/>
      <c r="S472" s="34"/>
      <c r="T472" s="26">
        <f t="shared" ref="T472:T535" si="16">$AF$21+((A472-1)*7+U472)-$AH$21</f>
        <v>44981</v>
      </c>
      <c r="U472" s="34"/>
      <c r="V472" s="74" t="str" cm="1">
        <f t="array" ref="V472:AB472">_xlfn._xlws.FILTER(_xlfn._xlws.FILTER('Capacity Scheduling '!$A$41:$FO$56,'Capacity Scheduling '!$A$41:$A$56='PM PDM'!Q472),'Capacity Scheduling '!$A$40:$FO$40='PM PDM'!A472)</f>
        <v>L</v>
      </c>
      <c r="W472" s="34" t="str">
        <v>L</v>
      </c>
      <c r="X472" t="str">
        <v>A+B</v>
      </c>
      <c r="Y472" t="str">
        <v>C</v>
      </c>
      <c r="Z472" t="str">
        <v>C</v>
      </c>
      <c r="AA472" t="str">
        <v>C</v>
      </c>
      <c r="AB472" t="str">
        <v>OFF</v>
      </c>
      <c r="AD472" s="34"/>
    </row>
    <row r="473" spans="1:30" ht="15" hidden="1" customHeight="1" x14ac:dyDescent="0.35">
      <c r="A473" s="10">
        <v>9</v>
      </c>
      <c r="B473" s="147" t="s">
        <v>5466</v>
      </c>
      <c r="C473">
        <v>8004381</v>
      </c>
      <c r="D473" s="34" t="s">
        <v>3823</v>
      </c>
      <c r="E473" s="146">
        <v>44969</v>
      </c>
      <c r="F473" s="146">
        <v>44984</v>
      </c>
      <c r="G473" s="146">
        <v>44984</v>
      </c>
      <c r="H473" s="34" t="s">
        <v>10</v>
      </c>
      <c r="I473" s="34" t="s">
        <v>288</v>
      </c>
      <c r="J473" s="34" t="s">
        <v>175</v>
      </c>
      <c r="K473" s="34" t="s">
        <v>3827</v>
      </c>
      <c r="L473" s="34" t="s">
        <v>223</v>
      </c>
      <c r="M473" s="34" t="s">
        <v>3868</v>
      </c>
      <c r="N473" s="34" t="s">
        <v>220</v>
      </c>
      <c r="O473" s="273">
        <v>0</v>
      </c>
      <c r="P473" s="273">
        <v>3</v>
      </c>
      <c r="Q473">
        <v>2787</v>
      </c>
      <c r="R473" s="335"/>
      <c r="S473" s="34"/>
      <c r="T473" s="26">
        <f t="shared" si="16"/>
        <v>44981</v>
      </c>
      <c r="U473" s="34"/>
      <c r="V473" s="74" t="str" cm="1">
        <f t="array" ref="V473:AB473">_xlfn._xlws.FILTER(_xlfn._xlws.FILTER('Capacity Scheduling '!$A$41:$FO$56,'Capacity Scheduling '!$A$41:$A$56='PM PDM'!Q473),'Capacity Scheduling '!$A$40:$FO$40='PM PDM'!A473)</f>
        <v>C</v>
      </c>
      <c r="W473" s="34" t="str">
        <v>C</v>
      </c>
      <c r="X473" t="str">
        <v>C</v>
      </c>
      <c r="Y473" t="str">
        <v>C</v>
      </c>
      <c r="Z473" t="str">
        <v>C</v>
      </c>
      <c r="AA473" t="str">
        <v>C</v>
      </c>
      <c r="AB473" t="str">
        <v>W/OFF</v>
      </c>
      <c r="AD473" s="34"/>
    </row>
    <row r="474" spans="1:30" ht="15" hidden="1" customHeight="1" x14ac:dyDescent="0.35">
      <c r="A474" s="10">
        <v>9</v>
      </c>
      <c r="B474" s="147" t="s">
        <v>5272</v>
      </c>
      <c r="C474">
        <v>7988960</v>
      </c>
      <c r="D474" s="34" t="s">
        <v>3872</v>
      </c>
      <c r="E474" s="146">
        <v>44940</v>
      </c>
      <c r="F474" s="146">
        <v>44971</v>
      </c>
      <c r="G474" s="146">
        <v>44971</v>
      </c>
      <c r="H474" s="34" t="s">
        <v>10</v>
      </c>
      <c r="I474" s="34" t="s">
        <v>288</v>
      </c>
      <c r="J474" s="34" t="s">
        <v>163</v>
      </c>
      <c r="K474" s="34" t="s">
        <v>3980</v>
      </c>
      <c r="L474" s="34" t="s">
        <v>223</v>
      </c>
      <c r="M474" s="34" t="s">
        <v>5467</v>
      </c>
      <c r="N474" s="34" t="s">
        <v>220</v>
      </c>
      <c r="O474" s="273">
        <v>6</v>
      </c>
      <c r="P474" s="273">
        <v>6</v>
      </c>
      <c r="Q474">
        <v>2784</v>
      </c>
      <c r="R474" s="335"/>
      <c r="S474" s="34"/>
      <c r="T474" s="26">
        <f t="shared" si="16"/>
        <v>44981</v>
      </c>
      <c r="U474" s="34"/>
      <c r="V474" s="74" t="str" cm="1">
        <f t="array" ref="V474:AB474">_xlfn._xlws.FILTER(_xlfn._xlws.FILTER('Capacity Scheduling '!$A$41:$FO$56,'Capacity Scheduling '!$A$41:$A$56='PM PDM'!Q474),'Capacity Scheduling '!$A$40:$FO$40='PM PDM'!A474)</f>
        <v>B</v>
      </c>
      <c r="W474" s="34" t="str">
        <v>B</v>
      </c>
      <c r="X474" t="str">
        <v>B</v>
      </c>
      <c r="Y474" t="str">
        <v>W/OFF</v>
      </c>
      <c r="Z474" t="str">
        <v>G</v>
      </c>
      <c r="AA474" t="str">
        <v>G</v>
      </c>
      <c r="AB474" t="str">
        <v>G</v>
      </c>
      <c r="AD474" s="34"/>
    </row>
    <row r="475" spans="1:30" ht="15" hidden="1" customHeight="1" x14ac:dyDescent="0.35">
      <c r="A475" s="10">
        <v>9</v>
      </c>
      <c r="B475" s="147" t="s">
        <v>5468</v>
      </c>
      <c r="C475">
        <v>7985030</v>
      </c>
      <c r="D475" s="34" t="s">
        <v>3823</v>
      </c>
      <c r="E475" s="146">
        <v>44933</v>
      </c>
      <c r="F475" s="146">
        <v>44988</v>
      </c>
      <c r="G475" s="146">
        <v>44988</v>
      </c>
      <c r="H475" s="34" t="s">
        <v>10</v>
      </c>
      <c r="I475" s="34" t="s">
        <v>5469</v>
      </c>
      <c r="J475" s="34" t="s">
        <v>5470</v>
      </c>
      <c r="K475" s="34" t="s">
        <v>5471</v>
      </c>
      <c r="L475" s="34" t="s">
        <v>223</v>
      </c>
      <c r="M475" s="34" t="s">
        <v>3868</v>
      </c>
      <c r="N475" s="34" t="s">
        <v>220</v>
      </c>
      <c r="O475" s="273">
        <v>0.1</v>
      </c>
      <c r="P475" s="273">
        <v>0.2</v>
      </c>
      <c r="Q475">
        <v>2787</v>
      </c>
      <c r="R475" s="335"/>
      <c r="S475" s="34"/>
      <c r="T475" s="26">
        <f t="shared" si="16"/>
        <v>44981</v>
      </c>
      <c r="U475" s="34"/>
      <c r="V475" s="74" t="str" cm="1">
        <f t="array" ref="V475:AB475">_xlfn._xlws.FILTER(_xlfn._xlws.FILTER('Capacity Scheduling '!$A$41:$FO$56,'Capacity Scheduling '!$A$41:$A$56='PM PDM'!Q475),'Capacity Scheduling '!$A$40:$FO$40='PM PDM'!A475)</f>
        <v>C</v>
      </c>
      <c r="W475" s="34" t="str">
        <v>C</v>
      </c>
      <c r="X475" t="str">
        <v>C</v>
      </c>
      <c r="Y475" t="str">
        <v>C</v>
      </c>
      <c r="Z475" t="str">
        <v>C</v>
      </c>
      <c r="AA475" t="str">
        <v>C</v>
      </c>
      <c r="AB475" t="str">
        <v>W/OFF</v>
      </c>
      <c r="AD475" s="34"/>
    </row>
    <row r="476" spans="1:30" ht="15" hidden="1" customHeight="1" x14ac:dyDescent="0.35">
      <c r="A476" s="10">
        <v>9</v>
      </c>
      <c r="B476" s="147" t="s">
        <v>5472</v>
      </c>
      <c r="C476">
        <v>8003692</v>
      </c>
      <c r="D476" s="34" t="s">
        <v>3823</v>
      </c>
      <c r="E476" s="146">
        <v>44967</v>
      </c>
      <c r="F476" s="146">
        <v>44982</v>
      </c>
      <c r="G476" s="146">
        <v>44982</v>
      </c>
      <c r="H476" s="34" t="s">
        <v>92</v>
      </c>
      <c r="I476" s="34" t="s">
        <v>288</v>
      </c>
      <c r="J476" s="34" t="s">
        <v>2547</v>
      </c>
      <c r="K476" s="34" t="s">
        <v>4904</v>
      </c>
      <c r="L476" s="34" t="s">
        <v>223</v>
      </c>
      <c r="M476" s="34" t="s">
        <v>5427</v>
      </c>
      <c r="N476" s="34" t="s">
        <v>220</v>
      </c>
      <c r="O476" s="273">
        <v>6</v>
      </c>
      <c r="P476" s="273">
        <v>6</v>
      </c>
      <c r="Q476">
        <v>2801</v>
      </c>
      <c r="R476" s="335"/>
      <c r="S476" s="34"/>
      <c r="T476" s="26">
        <f t="shared" si="16"/>
        <v>44981</v>
      </c>
      <c r="U476" s="34"/>
      <c r="V476" s="74" t="str" cm="1">
        <f t="array" ref="V476:AB476">_xlfn._xlws.FILTER(_xlfn._xlws.FILTER('Capacity Scheduling '!$A$41:$FO$56,'Capacity Scheduling '!$A$41:$A$56='PM PDM'!Q476),'Capacity Scheduling '!$A$40:$FO$40='PM PDM'!A476)</f>
        <v>B</v>
      </c>
      <c r="W476" s="34" t="str">
        <v>B</v>
      </c>
      <c r="X476" t="str">
        <v>B</v>
      </c>
      <c r="Y476" t="str">
        <v>B</v>
      </c>
      <c r="Z476" t="str">
        <v>OFF</v>
      </c>
      <c r="AA476" t="str">
        <v>C-OFF</v>
      </c>
      <c r="AB476" t="str">
        <v>A</v>
      </c>
      <c r="AD476" s="34"/>
    </row>
    <row r="477" spans="1:30" ht="15" hidden="1" customHeight="1" x14ac:dyDescent="0.35">
      <c r="A477" s="10">
        <v>9</v>
      </c>
      <c r="B477" s="147" t="s">
        <v>5473</v>
      </c>
      <c r="C477">
        <v>8004970</v>
      </c>
      <c r="D477" s="34" t="s">
        <v>3823</v>
      </c>
      <c r="E477" s="146">
        <v>44970</v>
      </c>
      <c r="F477" s="146">
        <v>44985</v>
      </c>
      <c r="G477" s="146">
        <v>44985</v>
      </c>
      <c r="H477" s="34" t="s">
        <v>10</v>
      </c>
      <c r="I477" s="34" t="s">
        <v>288</v>
      </c>
      <c r="J477" s="34" t="s">
        <v>4640</v>
      </c>
      <c r="K477" s="34" t="s">
        <v>5015</v>
      </c>
      <c r="L477" s="34" t="s">
        <v>223</v>
      </c>
      <c r="M477" s="34" t="s">
        <v>3868</v>
      </c>
      <c r="N477" s="34" t="s">
        <v>220</v>
      </c>
      <c r="O477" s="273">
        <v>6</v>
      </c>
      <c r="P477" s="273">
        <v>6</v>
      </c>
      <c r="Q477">
        <v>2784</v>
      </c>
      <c r="R477" s="335"/>
      <c r="S477" s="34"/>
      <c r="T477" s="26">
        <f t="shared" si="16"/>
        <v>44981</v>
      </c>
      <c r="U477" s="34"/>
      <c r="V477" s="74" t="str" cm="1">
        <f t="array" ref="V477:AB477">_xlfn._xlws.FILTER(_xlfn._xlws.FILTER('Capacity Scheduling '!$A$41:$FO$56,'Capacity Scheduling '!$A$41:$A$56='PM PDM'!Q477),'Capacity Scheduling '!$A$40:$FO$40='PM PDM'!A477)</f>
        <v>B</v>
      </c>
      <c r="W477" s="34" t="str">
        <v>B</v>
      </c>
      <c r="X477" t="str">
        <v>B</v>
      </c>
      <c r="Y477" t="str">
        <v>W/OFF</v>
      </c>
      <c r="Z477" t="str">
        <v>G</v>
      </c>
      <c r="AA477" t="str">
        <v>G</v>
      </c>
      <c r="AB477" t="str">
        <v>G</v>
      </c>
      <c r="AD477" s="34"/>
    </row>
    <row r="478" spans="1:30" ht="15" hidden="1" customHeight="1" x14ac:dyDescent="0.35">
      <c r="A478" s="10">
        <v>9</v>
      </c>
      <c r="B478" s="147" t="s">
        <v>5474</v>
      </c>
      <c r="C478">
        <v>8004971</v>
      </c>
      <c r="D478" s="34" t="s">
        <v>3823</v>
      </c>
      <c r="E478" s="146">
        <v>44970</v>
      </c>
      <c r="F478" s="146">
        <v>44985</v>
      </c>
      <c r="G478" s="146">
        <v>44985</v>
      </c>
      <c r="H478" s="34" t="s">
        <v>61</v>
      </c>
      <c r="I478" s="34" t="s">
        <v>288</v>
      </c>
      <c r="J478" s="34" t="s">
        <v>4640</v>
      </c>
      <c r="K478" s="34" t="s">
        <v>5017</v>
      </c>
      <c r="L478" s="34" t="s">
        <v>223</v>
      </c>
      <c r="M478" s="34" t="s">
        <v>3868</v>
      </c>
      <c r="N478" s="34" t="s">
        <v>220</v>
      </c>
      <c r="O478" s="273">
        <v>4</v>
      </c>
      <c r="P478" s="273">
        <v>4</v>
      </c>
      <c r="Q478">
        <v>2792</v>
      </c>
      <c r="R478" s="335"/>
      <c r="S478" s="34"/>
      <c r="T478" s="26">
        <f t="shared" si="16"/>
        <v>44981</v>
      </c>
      <c r="U478" s="34"/>
      <c r="V478" s="74" t="str" cm="1">
        <f t="array" ref="V478:AB478">_xlfn._xlws.FILTER(_xlfn._xlws.FILTER('Capacity Scheduling '!$A$41:$FO$56,'Capacity Scheduling '!$A$41:$A$56='PM PDM'!Q478),'Capacity Scheduling '!$A$40:$FO$40='PM PDM'!A478)</f>
        <v>C</v>
      </c>
      <c r="W478" s="34" t="str">
        <v>A+B</v>
      </c>
      <c r="X478" t="str">
        <v>C</v>
      </c>
      <c r="Y478" t="str">
        <v>A</v>
      </c>
      <c r="Z478" t="str">
        <v>A</v>
      </c>
      <c r="AA478" t="str">
        <v>A</v>
      </c>
      <c r="AB478" t="str">
        <v>C</v>
      </c>
      <c r="AD478" s="34"/>
    </row>
    <row r="479" spans="1:30" ht="15" hidden="1" customHeight="1" x14ac:dyDescent="0.35">
      <c r="A479" s="10">
        <v>9</v>
      </c>
      <c r="B479" s="147" t="s">
        <v>5475</v>
      </c>
      <c r="C479">
        <v>8003668</v>
      </c>
      <c r="D479" s="34" t="s">
        <v>3823</v>
      </c>
      <c r="E479" s="146">
        <v>44967</v>
      </c>
      <c r="F479" s="146">
        <v>44982</v>
      </c>
      <c r="G479" s="146">
        <v>44982</v>
      </c>
      <c r="H479" s="34" t="s">
        <v>10</v>
      </c>
      <c r="I479" s="34" t="s">
        <v>288</v>
      </c>
      <c r="J479" s="34" t="s">
        <v>80</v>
      </c>
      <c r="K479" s="34" t="s">
        <v>4915</v>
      </c>
      <c r="L479" s="34" t="s">
        <v>223</v>
      </c>
      <c r="M479" s="34" t="s">
        <v>5427</v>
      </c>
      <c r="N479" s="34" t="s">
        <v>220</v>
      </c>
      <c r="O479" s="273">
        <v>3</v>
      </c>
      <c r="P479" s="273">
        <v>3</v>
      </c>
      <c r="Q479">
        <v>2787</v>
      </c>
      <c r="R479" s="335"/>
      <c r="S479" s="34"/>
      <c r="T479" s="26">
        <f t="shared" si="16"/>
        <v>44981</v>
      </c>
      <c r="U479" s="34"/>
      <c r="V479" s="74" t="str" cm="1">
        <f t="array" ref="V479:AB479">_xlfn._xlws.FILTER(_xlfn._xlws.FILTER('Capacity Scheduling '!$A$41:$FO$56,'Capacity Scheduling '!$A$41:$A$56='PM PDM'!Q479),'Capacity Scheduling '!$A$40:$FO$40='PM PDM'!A479)</f>
        <v>C</v>
      </c>
      <c r="W479" s="34" t="str">
        <v>C</v>
      </c>
      <c r="X479" t="str">
        <v>C</v>
      </c>
      <c r="Y479" t="str">
        <v>C</v>
      </c>
      <c r="Z479" t="str">
        <v>C</v>
      </c>
      <c r="AA479" t="str">
        <v>C</v>
      </c>
      <c r="AB479" t="str">
        <v>W/OFF</v>
      </c>
      <c r="AD479" s="34"/>
    </row>
    <row r="480" spans="1:30" ht="15" hidden="1" customHeight="1" x14ac:dyDescent="0.35">
      <c r="A480" s="10">
        <v>9</v>
      </c>
      <c r="B480" s="147" t="s">
        <v>5476</v>
      </c>
      <c r="C480">
        <v>8004372</v>
      </c>
      <c r="D480" s="34" t="s">
        <v>3823</v>
      </c>
      <c r="E480" s="146">
        <v>44969</v>
      </c>
      <c r="F480" s="146">
        <v>44984</v>
      </c>
      <c r="G480" s="146">
        <v>44984</v>
      </c>
      <c r="H480" s="34" t="s">
        <v>10</v>
      </c>
      <c r="I480" s="34" t="s">
        <v>288</v>
      </c>
      <c r="J480" s="34" t="s">
        <v>80</v>
      </c>
      <c r="K480" s="34" t="s">
        <v>3828</v>
      </c>
      <c r="L480" s="34" t="s">
        <v>223</v>
      </c>
      <c r="M480" s="34" t="s">
        <v>3868</v>
      </c>
      <c r="N480" s="34" t="s">
        <v>220</v>
      </c>
      <c r="O480" s="273">
        <v>6</v>
      </c>
      <c r="P480" s="273">
        <v>6</v>
      </c>
      <c r="Q480">
        <v>3070</v>
      </c>
      <c r="R480" s="335"/>
      <c r="S480" s="34"/>
      <c r="T480" s="26">
        <f t="shared" si="16"/>
        <v>44981</v>
      </c>
      <c r="U480" s="34"/>
      <c r="V480" s="74" t="str" cm="1">
        <f t="array" ref="V480:AB480">_xlfn._xlws.FILTER(_xlfn._xlws.FILTER('Capacity Scheduling '!$A$41:$FO$56,'Capacity Scheduling '!$A$41:$A$56='PM PDM'!Q480),'Capacity Scheduling '!$A$40:$FO$40='PM PDM'!A480)</f>
        <v>G</v>
      </c>
      <c r="W480" s="34" t="str">
        <v>W/OFF</v>
      </c>
      <c r="X480" t="str">
        <v>G</v>
      </c>
      <c r="Y480" t="str">
        <v>G</v>
      </c>
      <c r="Z480" t="str">
        <v>B</v>
      </c>
      <c r="AA480" t="str">
        <v>B</v>
      </c>
      <c r="AB480" t="str">
        <v>B</v>
      </c>
      <c r="AD480" s="34"/>
    </row>
    <row r="481" spans="1:30" ht="15" hidden="1" customHeight="1" x14ac:dyDescent="0.35">
      <c r="A481" s="10">
        <v>9</v>
      </c>
      <c r="B481" s="147" t="s">
        <v>5477</v>
      </c>
      <c r="C481">
        <v>8005047</v>
      </c>
      <c r="D481" s="34" t="s">
        <v>3823</v>
      </c>
      <c r="E481" s="146">
        <v>44970</v>
      </c>
      <c r="F481" s="146">
        <v>44985</v>
      </c>
      <c r="G481" s="146">
        <v>44985</v>
      </c>
      <c r="H481" s="34" t="s">
        <v>10</v>
      </c>
      <c r="I481" s="34" t="s">
        <v>288</v>
      </c>
      <c r="J481" s="34" t="s">
        <v>80</v>
      </c>
      <c r="K481" s="34" t="s">
        <v>5019</v>
      </c>
      <c r="L481" s="34" t="s">
        <v>223</v>
      </c>
      <c r="M481" s="34" t="s">
        <v>3868</v>
      </c>
      <c r="N481" s="34" t="s">
        <v>220</v>
      </c>
      <c r="O481" s="273">
        <v>3</v>
      </c>
      <c r="P481" s="273">
        <v>3</v>
      </c>
      <c r="Q481">
        <v>2787</v>
      </c>
      <c r="R481" s="335"/>
      <c r="S481" s="34"/>
      <c r="T481" s="26">
        <f t="shared" si="16"/>
        <v>44981</v>
      </c>
      <c r="U481" s="34"/>
      <c r="V481" s="74" t="str" cm="1">
        <f t="array" ref="V481:AB481">_xlfn._xlws.FILTER(_xlfn._xlws.FILTER('Capacity Scheduling '!$A$41:$FO$56,'Capacity Scheduling '!$A$41:$A$56='PM PDM'!Q481),'Capacity Scheduling '!$A$40:$FO$40='PM PDM'!A481)</f>
        <v>C</v>
      </c>
      <c r="W481" s="34" t="str">
        <v>C</v>
      </c>
      <c r="X481" t="str">
        <v>C</v>
      </c>
      <c r="Y481" t="str">
        <v>C</v>
      </c>
      <c r="Z481" t="str">
        <v>C</v>
      </c>
      <c r="AA481" t="str">
        <v>C</v>
      </c>
      <c r="AB481" t="str">
        <v>W/OFF</v>
      </c>
      <c r="AD481" s="34"/>
    </row>
    <row r="482" spans="1:30" ht="15" hidden="1" customHeight="1" x14ac:dyDescent="0.35">
      <c r="A482" s="10">
        <v>9</v>
      </c>
      <c r="B482" s="147" t="s">
        <v>5478</v>
      </c>
      <c r="C482">
        <v>8005048</v>
      </c>
      <c r="D482" s="34" t="s">
        <v>3823</v>
      </c>
      <c r="E482" s="146">
        <v>44970</v>
      </c>
      <c r="F482" s="146">
        <v>44985</v>
      </c>
      <c r="G482" s="146">
        <v>44985</v>
      </c>
      <c r="H482" s="34" t="s">
        <v>10</v>
      </c>
      <c r="I482" s="34" t="s">
        <v>288</v>
      </c>
      <c r="J482" s="34" t="s">
        <v>80</v>
      </c>
      <c r="K482" s="34" t="s">
        <v>5021</v>
      </c>
      <c r="L482" s="34" t="s">
        <v>223</v>
      </c>
      <c r="M482" s="34" t="s">
        <v>3868</v>
      </c>
      <c r="N482" s="34" t="s">
        <v>220</v>
      </c>
      <c r="O482" s="273">
        <v>3</v>
      </c>
      <c r="P482" s="273">
        <v>3</v>
      </c>
      <c r="Q482">
        <v>2784</v>
      </c>
      <c r="R482" s="335"/>
      <c r="S482" s="34"/>
      <c r="T482" s="26">
        <f t="shared" si="16"/>
        <v>44981</v>
      </c>
      <c r="U482" s="34"/>
      <c r="V482" s="74" t="str" cm="1">
        <f t="array" ref="V482:AB482">_xlfn._xlws.FILTER(_xlfn._xlws.FILTER('Capacity Scheduling '!$A$41:$FO$56,'Capacity Scheduling '!$A$41:$A$56='PM PDM'!Q482),'Capacity Scheduling '!$A$40:$FO$40='PM PDM'!A482)</f>
        <v>B</v>
      </c>
      <c r="W482" s="34" t="str">
        <v>B</v>
      </c>
      <c r="X482" t="str">
        <v>B</v>
      </c>
      <c r="Y482" t="str">
        <v>W/OFF</v>
      </c>
      <c r="Z482" t="str">
        <v>G</v>
      </c>
      <c r="AA482" t="str">
        <v>G</v>
      </c>
      <c r="AB482" t="str">
        <v>G</v>
      </c>
      <c r="AD482" s="34"/>
    </row>
    <row r="483" spans="1:30" ht="15" hidden="1" customHeight="1" x14ac:dyDescent="0.35">
      <c r="A483" s="10">
        <v>9</v>
      </c>
      <c r="B483" s="147" t="s">
        <v>5479</v>
      </c>
      <c r="C483">
        <v>8006364</v>
      </c>
      <c r="D483" s="34" t="s">
        <v>3823</v>
      </c>
      <c r="E483" s="146">
        <v>44972</v>
      </c>
      <c r="F483" s="146">
        <v>44986</v>
      </c>
      <c r="G483" s="146">
        <v>44986</v>
      </c>
      <c r="H483" s="34" t="s">
        <v>61</v>
      </c>
      <c r="I483" s="34" t="s">
        <v>288</v>
      </c>
      <c r="J483" s="34" t="s">
        <v>80</v>
      </c>
      <c r="K483" s="34" t="s">
        <v>5023</v>
      </c>
      <c r="L483" s="34" t="s">
        <v>223</v>
      </c>
      <c r="M483" s="34" t="s">
        <v>3868</v>
      </c>
      <c r="N483" s="34" t="s">
        <v>220</v>
      </c>
      <c r="O483" s="273">
        <v>6</v>
      </c>
      <c r="P483" s="273">
        <v>6</v>
      </c>
      <c r="Q483">
        <v>2790</v>
      </c>
      <c r="R483" s="335"/>
      <c r="S483" s="34"/>
      <c r="T483" s="26">
        <f t="shared" si="16"/>
        <v>44981</v>
      </c>
      <c r="U483" s="34"/>
      <c r="V483" s="74" t="str" cm="1">
        <f t="array" ref="V483:AB483">_xlfn._xlws.FILTER(_xlfn._xlws.FILTER('Capacity Scheduling '!$A$41:$FO$56,'Capacity Scheduling '!$A$41:$A$56='PM PDM'!Q483),'Capacity Scheduling '!$A$40:$FO$40='PM PDM'!A483)</f>
        <v>A</v>
      </c>
      <c r="W483" s="34" t="str">
        <v>OFF</v>
      </c>
      <c r="X483" t="str">
        <v>L</v>
      </c>
      <c r="Y483" t="str">
        <v>L</v>
      </c>
      <c r="Z483" t="str">
        <v>B</v>
      </c>
      <c r="AA483" t="str">
        <v>L</v>
      </c>
      <c r="AB483" t="str">
        <v>B</v>
      </c>
      <c r="AD483" s="34"/>
    </row>
    <row r="484" spans="1:30" ht="15" hidden="1" customHeight="1" x14ac:dyDescent="0.35">
      <c r="A484" s="10">
        <v>9</v>
      </c>
      <c r="B484" s="147" t="s">
        <v>5480</v>
      </c>
      <c r="C484">
        <v>8007427</v>
      </c>
      <c r="D484" s="34" t="s">
        <v>3823</v>
      </c>
      <c r="E484" s="146">
        <v>44974</v>
      </c>
      <c r="F484" s="146">
        <v>44988</v>
      </c>
      <c r="G484" s="146">
        <v>44988</v>
      </c>
      <c r="H484" s="34" t="s">
        <v>10</v>
      </c>
      <c r="I484" s="34" t="s">
        <v>288</v>
      </c>
      <c r="J484" s="34" t="s">
        <v>80</v>
      </c>
      <c r="K484" s="34" t="s">
        <v>5025</v>
      </c>
      <c r="L484" s="34" t="s">
        <v>327</v>
      </c>
      <c r="M484" s="34" t="s">
        <v>3868</v>
      </c>
      <c r="N484" s="34" t="s">
        <v>220</v>
      </c>
      <c r="O484" s="273">
        <v>3</v>
      </c>
      <c r="P484" s="273">
        <v>3</v>
      </c>
      <c r="Q484">
        <v>2784</v>
      </c>
      <c r="R484" s="335"/>
      <c r="S484" s="34"/>
      <c r="T484" s="26">
        <f t="shared" si="16"/>
        <v>44981</v>
      </c>
      <c r="U484" s="34"/>
      <c r="V484" s="74" t="str" cm="1">
        <f t="array" ref="V484:AB484">_xlfn._xlws.FILTER(_xlfn._xlws.FILTER('Capacity Scheduling '!$A$41:$FO$56,'Capacity Scheduling '!$A$41:$A$56='PM PDM'!Q484),'Capacity Scheduling '!$A$40:$FO$40='PM PDM'!A484)</f>
        <v>B</v>
      </c>
      <c r="W484" s="34" t="str">
        <v>B</v>
      </c>
      <c r="X484" t="str">
        <v>B</v>
      </c>
      <c r="Y484" t="str">
        <v>W/OFF</v>
      </c>
      <c r="Z484" t="str">
        <v>G</v>
      </c>
      <c r="AA484" t="str">
        <v>G</v>
      </c>
      <c r="AB484" t="str">
        <v>G</v>
      </c>
      <c r="AD484" s="34"/>
    </row>
    <row r="485" spans="1:30" ht="15" hidden="1" customHeight="1" x14ac:dyDescent="0.35">
      <c r="A485" s="10">
        <v>9</v>
      </c>
      <c r="B485" s="147" t="s">
        <v>5481</v>
      </c>
      <c r="C485">
        <v>8010335</v>
      </c>
      <c r="D485" s="34" t="s">
        <v>3823</v>
      </c>
      <c r="E485" s="146">
        <v>44979</v>
      </c>
      <c r="F485" s="146">
        <v>44983</v>
      </c>
      <c r="G485" s="146">
        <v>44983</v>
      </c>
      <c r="H485" s="34" t="s">
        <v>10</v>
      </c>
      <c r="I485" s="34" t="s">
        <v>4723</v>
      </c>
      <c r="J485" s="34" t="s">
        <v>529</v>
      </c>
      <c r="K485" s="34" t="s">
        <v>3829</v>
      </c>
      <c r="L485" s="34" t="s">
        <v>223</v>
      </c>
      <c r="M485" s="34" t="s">
        <v>5427</v>
      </c>
      <c r="N485" s="34" t="s">
        <v>220</v>
      </c>
      <c r="O485" s="273">
        <v>4</v>
      </c>
      <c r="P485" s="273">
        <v>4</v>
      </c>
      <c r="Q485">
        <v>3070</v>
      </c>
      <c r="R485" s="335"/>
      <c r="S485" s="34"/>
      <c r="T485" s="26">
        <f t="shared" si="16"/>
        <v>44981</v>
      </c>
      <c r="U485" s="34"/>
      <c r="V485" s="74" t="str" cm="1">
        <f t="array" ref="V485:AB485">_xlfn._xlws.FILTER(_xlfn._xlws.FILTER('Capacity Scheduling '!$A$41:$FO$56,'Capacity Scheduling '!$A$41:$A$56='PM PDM'!Q485),'Capacity Scheduling '!$A$40:$FO$40='PM PDM'!A485)</f>
        <v>G</v>
      </c>
      <c r="W485" s="34" t="str">
        <v>W/OFF</v>
      </c>
      <c r="X485" t="str">
        <v>G</v>
      </c>
      <c r="Y485" t="str">
        <v>G</v>
      </c>
      <c r="Z485" t="str">
        <v>B</v>
      </c>
      <c r="AA485" t="str">
        <v>B</v>
      </c>
      <c r="AB485" t="str">
        <v>B</v>
      </c>
      <c r="AD485" s="34"/>
    </row>
    <row r="486" spans="1:30" ht="15" hidden="1" customHeight="1" x14ac:dyDescent="0.35">
      <c r="A486" s="10">
        <v>9</v>
      </c>
      <c r="B486" s="147" t="s">
        <v>5482</v>
      </c>
      <c r="C486">
        <v>8011348</v>
      </c>
      <c r="D486" s="34" t="s">
        <v>3823</v>
      </c>
      <c r="E486" s="146">
        <v>44981</v>
      </c>
      <c r="F486" s="146">
        <v>44987</v>
      </c>
      <c r="G486" s="146">
        <v>44987</v>
      </c>
      <c r="H486" s="34" t="s">
        <v>10</v>
      </c>
      <c r="I486" s="34" t="s">
        <v>4725</v>
      </c>
      <c r="J486" s="34" t="s">
        <v>927</v>
      </c>
      <c r="K486" s="34" t="s">
        <v>4726</v>
      </c>
      <c r="L486" s="34" t="s">
        <v>223</v>
      </c>
      <c r="M486" s="34" t="s">
        <v>3868</v>
      </c>
      <c r="N486" s="34" t="s">
        <v>220</v>
      </c>
      <c r="O486" s="273">
        <v>4</v>
      </c>
      <c r="P486" s="273">
        <v>4</v>
      </c>
      <c r="Q486">
        <v>3070</v>
      </c>
      <c r="R486" s="335"/>
      <c r="S486" s="34"/>
      <c r="T486" s="26">
        <f t="shared" si="16"/>
        <v>44981</v>
      </c>
      <c r="U486" s="34"/>
      <c r="V486" s="74" t="str" cm="1">
        <f t="array" ref="V486:AB486">_xlfn._xlws.FILTER(_xlfn._xlws.FILTER('Capacity Scheduling '!$A$41:$FO$56,'Capacity Scheduling '!$A$41:$A$56='PM PDM'!Q486),'Capacity Scheduling '!$A$40:$FO$40='PM PDM'!A486)</f>
        <v>G</v>
      </c>
      <c r="W486" s="34" t="str">
        <v>W/OFF</v>
      </c>
      <c r="X486" t="str">
        <v>G</v>
      </c>
      <c r="Y486" t="str">
        <v>G</v>
      </c>
      <c r="Z486" t="str">
        <v>B</v>
      </c>
      <c r="AA486" t="str">
        <v>B</v>
      </c>
      <c r="AB486" t="str">
        <v>B</v>
      </c>
      <c r="AD486" s="34"/>
    </row>
    <row r="487" spans="1:30" ht="15" hidden="1" customHeight="1" x14ac:dyDescent="0.35">
      <c r="A487" s="10">
        <v>9</v>
      </c>
      <c r="B487" s="147" t="s">
        <v>5483</v>
      </c>
      <c r="C487">
        <v>8007421</v>
      </c>
      <c r="D487" s="34" t="s">
        <v>3823</v>
      </c>
      <c r="E487" s="146">
        <v>44974</v>
      </c>
      <c r="F487" s="146">
        <v>44982</v>
      </c>
      <c r="G487" s="146">
        <v>44982</v>
      </c>
      <c r="H487" s="34" t="s">
        <v>10</v>
      </c>
      <c r="I487" s="34" t="s">
        <v>5027</v>
      </c>
      <c r="J487" s="34" t="s">
        <v>791</v>
      </c>
      <c r="K487" s="34" t="s">
        <v>5028</v>
      </c>
      <c r="L487" s="34" t="s">
        <v>223</v>
      </c>
      <c r="M487" s="34" t="s">
        <v>5427</v>
      </c>
      <c r="N487" s="34" t="s">
        <v>220</v>
      </c>
      <c r="O487" s="273">
        <v>4</v>
      </c>
      <c r="P487" s="273">
        <v>4</v>
      </c>
      <c r="Q487">
        <v>3070</v>
      </c>
      <c r="R487" s="335"/>
      <c r="S487" s="34"/>
      <c r="T487" s="26">
        <f t="shared" si="16"/>
        <v>44981</v>
      </c>
      <c r="U487" s="34"/>
      <c r="V487" s="74" t="str" cm="1">
        <f t="array" ref="V487:AB487">_xlfn._xlws.FILTER(_xlfn._xlws.FILTER('Capacity Scheduling '!$A$41:$FO$56,'Capacity Scheduling '!$A$41:$A$56='PM PDM'!Q487),'Capacity Scheduling '!$A$40:$FO$40='PM PDM'!A487)</f>
        <v>G</v>
      </c>
      <c r="W487" s="34" t="str">
        <v>W/OFF</v>
      </c>
      <c r="X487" t="str">
        <v>G</v>
      </c>
      <c r="Y487" t="str">
        <v>G</v>
      </c>
      <c r="Z487" t="str">
        <v>B</v>
      </c>
      <c r="AA487" t="str">
        <v>B</v>
      </c>
      <c r="AB487" t="str">
        <v>B</v>
      </c>
      <c r="AD487" s="34"/>
    </row>
    <row r="488" spans="1:30" ht="15" hidden="1" customHeight="1" x14ac:dyDescent="0.35">
      <c r="A488" s="10">
        <v>9</v>
      </c>
      <c r="B488" s="147" t="s">
        <v>5484</v>
      </c>
      <c r="C488">
        <v>8010967</v>
      </c>
      <c r="D488" s="34" t="s">
        <v>3823</v>
      </c>
      <c r="E488" s="146">
        <v>44980</v>
      </c>
      <c r="F488" s="146">
        <v>44988</v>
      </c>
      <c r="G488" s="146">
        <v>44988</v>
      </c>
      <c r="H488" s="34" t="s">
        <v>10</v>
      </c>
      <c r="I488" s="34" t="s">
        <v>5030</v>
      </c>
      <c r="J488" s="34" t="s">
        <v>1150</v>
      </c>
      <c r="K488" s="34" t="s">
        <v>5031</v>
      </c>
      <c r="L488" s="34" t="s">
        <v>223</v>
      </c>
      <c r="M488" s="34" t="s">
        <v>3868</v>
      </c>
      <c r="N488" s="34" t="s">
        <v>220</v>
      </c>
      <c r="O488" s="273">
        <v>4</v>
      </c>
      <c r="P488" s="273">
        <v>4</v>
      </c>
      <c r="Q488">
        <v>3070</v>
      </c>
      <c r="R488" s="335"/>
      <c r="S488" s="34"/>
      <c r="T488" s="26">
        <f t="shared" si="16"/>
        <v>44981</v>
      </c>
      <c r="U488" s="34"/>
      <c r="V488" s="74" t="str" cm="1">
        <f t="array" ref="V488:AB488">_xlfn._xlws.FILTER(_xlfn._xlws.FILTER('Capacity Scheduling '!$A$41:$FO$56,'Capacity Scheduling '!$A$41:$A$56='PM PDM'!Q488),'Capacity Scheduling '!$A$40:$FO$40='PM PDM'!A488)</f>
        <v>G</v>
      </c>
      <c r="W488" s="34" t="str">
        <v>W/OFF</v>
      </c>
      <c r="X488" t="str">
        <v>G</v>
      </c>
      <c r="Y488" t="str">
        <v>G</v>
      </c>
      <c r="Z488" t="str">
        <v>B</v>
      </c>
      <c r="AA488" t="str">
        <v>B</v>
      </c>
      <c r="AB488" t="str">
        <v>B</v>
      </c>
      <c r="AD488" s="34"/>
    </row>
    <row r="489" spans="1:30" ht="15" hidden="1" customHeight="1" x14ac:dyDescent="0.35">
      <c r="A489" s="10">
        <v>9</v>
      </c>
      <c r="B489" s="147" t="s">
        <v>5485</v>
      </c>
      <c r="C489">
        <v>8005581</v>
      </c>
      <c r="D489" s="34" t="s">
        <v>3823</v>
      </c>
      <c r="E489" s="146">
        <v>44971</v>
      </c>
      <c r="F489" s="146">
        <v>44985</v>
      </c>
      <c r="G489" s="146">
        <v>44985</v>
      </c>
      <c r="H489" s="34" t="s">
        <v>92</v>
      </c>
      <c r="I489" s="34" t="s">
        <v>3903</v>
      </c>
      <c r="J489" s="34" t="s">
        <v>2656</v>
      </c>
      <c r="K489" s="34" t="s">
        <v>3904</v>
      </c>
      <c r="L489" s="34" t="s">
        <v>223</v>
      </c>
      <c r="M489" s="34" t="s">
        <v>3868</v>
      </c>
      <c r="N489" s="34" t="s">
        <v>220</v>
      </c>
      <c r="O489" s="273">
        <v>0.5</v>
      </c>
      <c r="P489" s="273">
        <v>1</v>
      </c>
      <c r="Q489">
        <v>3346</v>
      </c>
      <c r="R489" s="335"/>
      <c r="S489" s="34"/>
      <c r="T489" s="26">
        <f t="shared" si="16"/>
        <v>44981</v>
      </c>
      <c r="U489" s="34"/>
      <c r="V489" s="74" t="str" cm="1">
        <f t="array" ref="V489:AB489">_xlfn._xlws.FILTER(_xlfn._xlws.FILTER('Capacity Scheduling '!$A$41:$FO$56,'Capacity Scheduling '!$A$41:$A$56='PM PDM'!Q489),'Capacity Scheduling '!$A$40:$FO$40='PM PDM'!A489)</f>
        <v>G</v>
      </c>
      <c r="W489" s="34" t="str">
        <v>G</v>
      </c>
      <c r="X489" t="str">
        <v>G</v>
      </c>
      <c r="Y489" t="str">
        <v>C</v>
      </c>
      <c r="Z489" t="str">
        <v>C</v>
      </c>
      <c r="AA489" t="str">
        <v>C</v>
      </c>
      <c r="AB489" t="str">
        <v>OFF</v>
      </c>
      <c r="AD489" s="34"/>
    </row>
    <row r="490" spans="1:30" ht="15" hidden="1" customHeight="1" x14ac:dyDescent="0.35">
      <c r="A490" s="10">
        <v>9</v>
      </c>
      <c r="B490" s="147" t="s">
        <v>5486</v>
      </c>
      <c r="C490">
        <v>7996303</v>
      </c>
      <c r="D490" s="34" t="s">
        <v>3823</v>
      </c>
      <c r="E490" s="146">
        <v>44955</v>
      </c>
      <c r="F490" s="146">
        <v>44982</v>
      </c>
      <c r="G490" s="146">
        <v>44982</v>
      </c>
      <c r="H490" s="34" t="s">
        <v>10</v>
      </c>
      <c r="I490" s="34" t="s">
        <v>5487</v>
      </c>
      <c r="J490" s="34" t="s">
        <v>1259</v>
      </c>
      <c r="K490" s="34" t="s">
        <v>5488</v>
      </c>
      <c r="L490" s="34" t="s">
        <v>223</v>
      </c>
      <c r="M490" s="34" t="s">
        <v>5427</v>
      </c>
      <c r="N490" s="34" t="s">
        <v>220</v>
      </c>
      <c r="O490" s="273">
        <v>5</v>
      </c>
      <c r="P490" s="273">
        <v>10</v>
      </c>
      <c r="Q490">
        <v>3070</v>
      </c>
      <c r="R490" s="335"/>
      <c r="S490" s="34"/>
      <c r="T490" s="26">
        <f t="shared" si="16"/>
        <v>44981</v>
      </c>
      <c r="U490" s="34"/>
      <c r="V490" s="74" t="str" cm="1">
        <f t="array" ref="V490:AB490">_xlfn._xlws.FILTER(_xlfn._xlws.FILTER('Capacity Scheduling '!$A$41:$FO$56,'Capacity Scheduling '!$A$41:$A$56='PM PDM'!Q490),'Capacity Scheduling '!$A$40:$FO$40='PM PDM'!A490)</f>
        <v>G</v>
      </c>
      <c r="W490" s="34" t="str">
        <v>W/OFF</v>
      </c>
      <c r="X490" t="str">
        <v>G</v>
      </c>
      <c r="Y490" t="str">
        <v>G</v>
      </c>
      <c r="Z490" t="str">
        <v>B</v>
      </c>
      <c r="AA490" t="str">
        <v>B</v>
      </c>
      <c r="AB490" t="str">
        <v>B</v>
      </c>
      <c r="AD490" s="34"/>
    </row>
    <row r="491" spans="1:30" ht="15" hidden="1" customHeight="1" x14ac:dyDescent="0.35">
      <c r="A491" s="10">
        <v>9</v>
      </c>
      <c r="B491" s="147" t="s">
        <v>5489</v>
      </c>
      <c r="C491">
        <v>7996304</v>
      </c>
      <c r="D491" s="34" t="s">
        <v>3823</v>
      </c>
      <c r="E491" s="146">
        <v>44955</v>
      </c>
      <c r="F491" s="146">
        <v>44982</v>
      </c>
      <c r="G491" s="146">
        <v>44982</v>
      </c>
      <c r="H491" s="34" t="s">
        <v>10</v>
      </c>
      <c r="I491" s="34" t="s">
        <v>5490</v>
      </c>
      <c r="J491" s="34" t="s">
        <v>757</v>
      </c>
      <c r="K491" s="34" t="s">
        <v>5491</v>
      </c>
      <c r="L491" s="34" t="s">
        <v>223</v>
      </c>
      <c r="M491" s="34" t="s">
        <v>5427</v>
      </c>
      <c r="N491" s="34" t="s">
        <v>220</v>
      </c>
      <c r="O491" s="273">
        <v>5</v>
      </c>
      <c r="P491" s="273">
        <v>10</v>
      </c>
      <c r="Q491">
        <v>2787</v>
      </c>
      <c r="R491" s="335"/>
      <c r="S491" s="34"/>
      <c r="T491" s="26">
        <f t="shared" si="16"/>
        <v>44981</v>
      </c>
      <c r="U491" s="34"/>
      <c r="V491" s="74" t="str" cm="1">
        <f t="array" ref="V491:AB491">_xlfn._xlws.FILTER(_xlfn._xlws.FILTER('Capacity Scheduling '!$A$41:$FO$56,'Capacity Scheduling '!$A$41:$A$56='PM PDM'!Q491),'Capacity Scheduling '!$A$40:$FO$40='PM PDM'!A491)</f>
        <v>C</v>
      </c>
      <c r="W491" s="34" t="str">
        <v>C</v>
      </c>
      <c r="X491" t="str">
        <v>C</v>
      </c>
      <c r="Y491" t="str">
        <v>C</v>
      </c>
      <c r="Z491" t="str">
        <v>C</v>
      </c>
      <c r="AA491" t="str">
        <v>C</v>
      </c>
      <c r="AB491" t="str">
        <v>W/OFF</v>
      </c>
      <c r="AD491" s="34"/>
    </row>
    <row r="492" spans="1:30" ht="15" hidden="1" customHeight="1" x14ac:dyDescent="0.35">
      <c r="A492" s="10">
        <v>9</v>
      </c>
      <c r="B492" s="147" t="s">
        <v>5492</v>
      </c>
      <c r="C492">
        <v>7981728</v>
      </c>
      <c r="D492" s="34" t="s">
        <v>3823</v>
      </c>
      <c r="E492" s="146">
        <v>44927</v>
      </c>
      <c r="F492" s="146">
        <v>44982</v>
      </c>
      <c r="G492" s="146">
        <v>44982</v>
      </c>
      <c r="H492" s="34" t="s">
        <v>10</v>
      </c>
      <c r="I492" s="34" t="s">
        <v>5493</v>
      </c>
      <c r="J492" s="34" t="s">
        <v>1275</v>
      </c>
      <c r="K492" s="34" t="s">
        <v>5494</v>
      </c>
      <c r="L492" s="34" t="s">
        <v>223</v>
      </c>
      <c r="M492" s="34" t="s">
        <v>5427</v>
      </c>
      <c r="N492" s="34" t="s">
        <v>220</v>
      </c>
      <c r="O492" s="273">
        <v>5</v>
      </c>
      <c r="P492" s="273">
        <v>10</v>
      </c>
      <c r="Q492">
        <v>2784</v>
      </c>
      <c r="R492" s="335"/>
      <c r="S492" s="34"/>
      <c r="T492" s="26">
        <f t="shared" si="16"/>
        <v>44981</v>
      </c>
      <c r="U492" s="34"/>
      <c r="V492" s="74" t="str" cm="1">
        <f t="array" ref="V492:AB492">_xlfn._xlws.FILTER(_xlfn._xlws.FILTER('Capacity Scheduling '!$A$41:$FO$56,'Capacity Scheduling '!$A$41:$A$56='PM PDM'!Q492),'Capacity Scheduling '!$A$40:$FO$40='PM PDM'!A492)</f>
        <v>B</v>
      </c>
      <c r="W492" s="34" t="str">
        <v>B</v>
      </c>
      <c r="X492" t="str">
        <v>B</v>
      </c>
      <c r="Y492" t="str">
        <v>W/OFF</v>
      </c>
      <c r="Z492" t="str">
        <v>G</v>
      </c>
      <c r="AA492" t="str">
        <v>G</v>
      </c>
      <c r="AB492" t="str">
        <v>G</v>
      </c>
      <c r="AD492" s="34"/>
    </row>
    <row r="493" spans="1:30" ht="15" hidden="1" customHeight="1" x14ac:dyDescent="0.35">
      <c r="A493" s="10">
        <v>9</v>
      </c>
      <c r="B493" s="147" t="s">
        <v>5495</v>
      </c>
      <c r="C493">
        <v>8010971</v>
      </c>
      <c r="D493" s="34" t="s">
        <v>3823</v>
      </c>
      <c r="E493" s="146">
        <v>44980</v>
      </c>
      <c r="F493" s="146">
        <v>44987</v>
      </c>
      <c r="G493" s="146">
        <v>44987</v>
      </c>
      <c r="H493" s="34" t="s">
        <v>61</v>
      </c>
      <c r="I493" s="34" t="s">
        <v>288</v>
      </c>
      <c r="J493" s="34" t="s">
        <v>907</v>
      </c>
      <c r="K493" s="34" t="s">
        <v>3127</v>
      </c>
      <c r="L493" s="34" t="s">
        <v>223</v>
      </c>
      <c r="M493" s="34" t="s">
        <v>5496</v>
      </c>
      <c r="N493" s="34" t="s">
        <v>220</v>
      </c>
      <c r="O493" s="273">
        <v>4</v>
      </c>
      <c r="P493" s="273">
        <v>4</v>
      </c>
      <c r="Q493">
        <v>2791</v>
      </c>
      <c r="R493" s="335"/>
      <c r="S493" s="34"/>
      <c r="T493" s="26">
        <f t="shared" si="16"/>
        <v>44981</v>
      </c>
      <c r="U493" s="34"/>
      <c r="V493" s="74" t="str" cm="1">
        <f t="array" ref="V493:AB493">_xlfn._xlws.FILTER(_xlfn._xlws.FILTER('Capacity Scheduling '!$A$41:$FO$56,'Capacity Scheduling '!$A$41:$A$56='PM PDM'!Q493),'Capacity Scheduling '!$A$40:$FO$40='PM PDM'!A493)</f>
        <v>B</v>
      </c>
      <c r="W493" s="34" t="str">
        <v>C</v>
      </c>
      <c r="X493" t="str">
        <v>OFF</v>
      </c>
      <c r="Y493" t="str">
        <v>B</v>
      </c>
      <c r="Z493" t="str">
        <v>L</v>
      </c>
      <c r="AA493" t="str">
        <v>B</v>
      </c>
      <c r="AB493" t="str">
        <v>OFF</v>
      </c>
      <c r="AD493" s="34"/>
    </row>
    <row r="494" spans="1:30" ht="15" hidden="1" customHeight="1" x14ac:dyDescent="0.35">
      <c r="A494" s="10">
        <v>9</v>
      </c>
      <c r="B494" s="147" t="s">
        <v>5497</v>
      </c>
      <c r="C494">
        <v>8007899</v>
      </c>
      <c r="D494" s="34" t="s">
        <v>3823</v>
      </c>
      <c r="E494" s="146">
        <v>44976</v>
      </c>
      <c r="F494" s="146">
        <v>44985</v>
      </c>
      <c r="G494" s="146">
        <v>44985</v>
      </c>
      <c r="H494" s="34" t="s">
        <v>61</v>
      </c>
      <c r="I494" s="34" t="s">
        <v>288</v>
      </c>
      <c r="J494" s="34" t="s">
        <v>236</v>
      </c>
      <c r="K494" s="34" t="s">
        <v>5498</v>
      </c>
      <c r="L494" s="34" t="s">
        <v>223</v>
      </c>
      <c r="M494" s="34" t="s">
        <v>5427</v>
      </c>
      <c r="N494" s="34" t="s">
        <v>220</v>
      </c>
      <c r="O494" s="273">
        <v>4</v>
      </c>
      <c r="P494" s="273">
        <v>4</v>
      </c>
      <c r="Q494">
        <v>2791</v>
      </c>
      <c r="R494" s="335"/>
      <c r="S494" s="34"/>
      <c r="T494" s="26">
        <f t="shared" si="16"/>
        <v>44981</v>
      </c>
      <c r="U494" s="34"/>
      <c r="V494" s="74" t="str" cm="1">
        <f t="array" ref="V494:AB494">_xlfn._xlws.FILTER(_xlfn._xlws.FILTER('Capacity Scheduling '!$A$41:$FO$56,'Capacity Scheduling '!$A$41:$A$56='PM PDM'!Q494),'Capacity Scheduling '!$A$40:$FO$40='PM PDM'!A494)</f>
        <v>B</v>
      </c>
      <c r="W494" s="34" t="str">
        <v>C</v>
      </c>
      <c r="X494" t="str">
        <v>OFF</v>
      </c>
      <c r="Y494" t="str">
        <v>B</v>
      </c>
      <c r="Z494" t="str">
        <v>L</v>
      </c>
      <c r="AA494" t="str">
        <v>B</v>
      </c>
      <c r="AB494" t="str">
        <v>OFF</v>
      </c>
      <c r="AD494" s="34"/>
    </row>
    <row r="495" spans="1:30" ht="15" hidden="1" customHeight="1" x14ac:dyDescent="0.35">
      <c r="A495" s="10">
        <v>9</v>
      </c>
      <c r="B495" s="147" t="s">
        <v>5499</v>
      </c>
      <c r="C495">
        <v>8006054</v>
      </c>
      <c r="D495" s="34" t="s">
        <v>3823</v>
      </c>
      <c r="E495" s="146">
        <v>44972</v>
      </c>
      <c r="F495" s="146">
        <v>44986</v>
      </c>
      <c r="G495" s="146">
        <v>44986</v>
      </c>
      <c r="H495" s="34" t="s">
        <v>10</v>
      </c>
      <c r="I495" s="34" t="s">
        <v>288</v>
      </c>
      <c r="J495" s="34" t="s">
        <v>777</v>
      </c>
      <c r="K495" s="34" t="s">
        <v>5035</v>
      </c>
      <c r="L495" s="34" t="s">
        <v>223</v>
      </c>
      <c r="M495" s="34" t="s">
        <v>3868</v>
      </c>
      <c r="N495" s="34" t="s">
        <v>220</v>
      </c>
      <c r="O495" s="273">
        <v>2</v>
      </c>
      <c r="P495" s="273">
        <v>1</v>
      </c>
      <c r="Q495">
        <v>3070</v>
      </c>
      <c r="R495" s="335"/>
      <c r="S495" s="34"/>
      <c r="T495" s="26">
        <f t="shared" si="16"/>
        <v>44981</v>
      </c>
      <c r="U495" s="34"/>
      <c r="V495" s="74" t="str" cm="1">
        <f t="array" ref="V495:AB495">_xlfn._xlws.FILTER(_xlfn._xlws.FILTER('Capacity Scheduling '!$A$41:$FO$56,'Capacity Scheduling '!$A$41:$A$56='PM PDM'!Q495),'Capacity Scheduling '!$A$40:$FO$40='PM PDM'!A495)</f>
        <v>G</v>
      </c>
      <c r="W495" s="34" t="str">
        <v>W/OFF</v>
      </c>
      <c r="X495" t="str">
        <v>G</v>
      </c>
      <c r="Y495" t="str">
        <v>G</v>
      </c>
      <c r="Z495" t="str">
        <v>B</v>
      </c>
      <c r="AA495" t="str">
        <v>B</v>
      </c>
      <c r="AB495" t="str">
        <v>B</v>
      </c>
      <c r="AD495" s="34"/>
    </row>
    <row r="496" spans="1:30" ht="15" hidden="1" customHeight="1" x14ac:dyDescent="0.35">
      <c r="A496" s="10">
        <v>9</v>
      </c>
      <c r="B496" s="147" t="s">
        <v>5500</v>
      </c>
      <c r="C496">
        <v>8005062</v>
      </c>
      <c r="D496" s="34" t="s">
        <v>3823</v>
      </c>
      <c r="E496" s="146">
        <v>44970</v>
      </c>
      <c r="F496" s="146">
        <v>44985</v>
      </c>
      <c r="G496" s="146">
        <v>44985</v>
      </c>
      <c r="H496" s="34" t="s">
        <v>92</v>
      </c>
      <c r="I496" s="34" t="s">
        <v>5037</v>
      </c>
      <c r="J496" s="34" t="s">
        <v>188</v>
      </c>
      <c r="K496" s="34" t="s">
        <v>5038</v>
      </c>
      <c r="L496" s="34" t="s">
        <v>223</v>
      </c>
      <c r="M496" s="34" t="s">
        <v>3868</v>
      </c>
      <c r="N496" s="34" t="s">
        <v>3869</v>
      </c>
      <c r="O496" s="273">
        <v>6.5</v>
      </c>
      <c r="P496" s="273">
        <v>6.5</v>
      </c>
      <c r="Q496">
        <v>3346</v>
      </c>
      <c r="R496" s="335"/>
      <c r="S496" s="34"/>
      <c r="T496" s="26">
        <f t="shared" si="16"/>
        <v>44981</v>
      </c>
      <c r="U496" s="34"/>
      <c r="V496" s="74" t="str" cm="1">
        <f t="array" ref="V496:AB496">_xlfn._xlws.FILTER(_xlfn._xlws.FILTER('Capacity Scheduling '!$A$41:$FO$56,'Capacity Scheduling '!$A$41:$A$56='PM PDM'!Q496),'Capacity Scheduling '!$A$40:$FO$40='PM PDM'!A496)</f>
        <v>G</v>
      </c>
      <c r="W496" s="34" t="str">
        <v>G</v>
      </c>
      <c r="X496" t="str">
        <v>G</v>
      </c>
      <c r="Y496" t="str">
        <v>C</v>
      </c>
      <c r="Z496" t="str">
        <v>C</v>
      </c>
      <c r="AA496" t="str">
        <v>C</v>
      </c>
      <c r="AB496" t="str">
        <v>OFF</v>
      </c>
      <c r="AD496" s="34"/>
    </row>
    <row r="497" spans="1:30" ht="15" hidden="1" customHeight="1" x14ac:dyDescent="0.35">
      <c r="A497" s="10">
        <v>9</v>
      </c>
      <c r="B497" s="147" t="s">
        <v>5501</v>
      </c>
      <c r="C497">
        <v>8005063</v>
      </c>
      <c r="D497" s="34" t="s">
        <v>3823</v>
      </c>
      <c r="E497" s="146">
        <v>44970</v>
      </c>
      <c r="F497" s="146">
        <v>44985</v>
      </c>
      <c r="G497" s="146">
        <v>44985</v>
      </c>
      <c r="H497" s="34" t="s">
        <v>92</v>
      </c>
      <c r="I497" s="34" t="s">
        <v>5040</v>
      </c>
      <c r="J497" s="34" t="s">
        <v>188</v>
      </c>
      <c r="K497" s="34" t="s">
        <v>5041</v>
      </c>
      <c r="L497" s="34" t="s">
        <v>223</v>
      </c>
      <c r="M497" s="34" t="s">
        <v>3868</v>
      </c>
      <c r="N497" s="34" t="s">
        <v>3869</v>
      </c>
      <c r="O497" s="273">
        <v>6.5</v>
      </c>
      <c r="P497" s="273">
        <v>6.5</v>
      </c>
      <c r="Q497">
        <v>3346</v>
      </c>
      <c r="R497" s="335"/>
      <c r="S497" s="34"/>
      <c r="T497" s="26">
        <f t="shared" si="16"/>
        <v>44981</v>
      </c>
      <c r="U497" s="34"/>
      <c r="V497" s="74" t="str" cm="1">
        <f t="array" ref="V497:AB497">_xlfn._xlws.FILTER(_xlfn._xlws.FILTER('Capacity Scheduling '!$A$41:$FO$56,'Capacity Scheduling '!$A$41:$A$56='PM PDM'!Q497),'Capacity Scheduling '!$A$40:$FO$40='PM PDM'!A497)</f>
        <v>G</v>
      </c>
      <c r="W497" s="34" t="str">
        <v>G</v>
      </c>
      <c r="X497" t="str">
        <v>G</v>
      </c>
      <c r="Y497" t="str">
        <v>C</v>
      </c>
      <c r="Z497" t="str">
        <v>C</v>
      </c>
      <c r="AA497" t="str">
        <v>C</v>
      </c>
      <c r="AB497" t="str">
        <v>OFF</v>
      </c>
      <c r="AD497" s="34"/>
    </row>
    <row r="498" spans="1:30" ht="15" hidden="1" customHeight="1" x14ac:dyDescent="0.35">
      <c r="A498" s="10">
        <v>9</v>
      </c>
      <c r="B498" s="147" t="s">
        <v>5502</v>
      </c>
      <c r="C498">
        <v>8006051</v>
      </c>
      <c r="D498" s="34" t="s">
        <v>3872</v>
      </c>
      <c r="E498" s="146">
        <v>44972</v>
      </c>
      <c r="F498" s="146">
        <v>44986</v>
      </c>
      <c r="G498" s="146">
        <v>44986</v>
      </c>
      <c r="H498" s="34" t="s">
        <v>61</v>
      </c>
      <c r="I498" s="34" t="s">
        <v>288</v>
      </c>
      <c r="J498" s="34" t="s">
        <v>87</v>
      </c>
      <c r="K498" s="34" t="s">
        <v>5043</v>
      </c>
      <c r="L498" s="34" t="s">
        <v>223</v>
      </c>
      <c r="M498" s="34" t="s">
        <v>3868</v>
      </c>
      <c r="N498" s="34" t="s">
        <v>220</v>
      </c>
      <c r="O498" s="273">
        <v>6</v>
      </c>
      <c r="P498" s="273">
        <v>6</v>
      </c>
      <c r="Q498">
        <v>2791</v>
      </c>
      <c r="R498" s="335"/>
      <c r="S498" s="34"/>
      <c r="T498" s="26">
        <f t="shared" si="16"/>
        <v>44981</v>
      </c>
      <c r="U498" s="34"/>
      <c r="V498" s="74" t="str" cm="1">
        <f t="array" ref="V498:AB498">_xlfn._xlws.FILTER(_xlfn._xlws.FILTER('Capacity Scheduling '!$A$41:$FO$56,'Capacity Scheduling '!$A$41:$A$56='PM PDM'!Q498),'Capacity Scheduling '!$A$40:$FO$40='PM PDM'!A498)</f>
        <v>B</v>
      </c>
      <c r="W498" s="34" t="str">
        <v>C</v>
      </c>
      <c r="X498" t="str">
        <v>OFF</v>
      </c>
      <c r="Y498" t="str">
        <v>B</v>
      </c>
      <c r="Z498" t="str">
        <v>L</v>
      </c>
      <c r="AA498" t="str">
        <v>B</v>
      </c>
      <c r="AB498" t="str">
        <v>OFF</v>
      </c>
      <c r="AD498" s="34"/>
    </row>
    <row r="499" spans="1:30" ht="15" hidden="1" customHeight="1" x14ac:dyDescent="0.35">
      <c r="A499" s="10">
        <v>9</v>
      </c>
      <c r="B499" s="147" t="s">
        <v>5503</v>
      </c>
      <c r="C499">
        <v>8006052</v>
      </c>
      <c r="D499" s="34" t="s">
        <v>3823</v>
      </c>
      <c r="E499" s="146">
        <v>44972</v>
      </c>
      <c r="F499" s="146">
        <v>44986</v>
      </c>
      <c r="G499" s="146">
        <v>44986</v>
      </c>
      <c r="H499" s="34" t="s">
        <v>61</v>
      </c>
      <c r="I499" s="34" t="s">
        <v>288</v>
      </c>
      <c r="J499" s="34" t="s">
        <v>87</v>
      </c>
      <c r="K499" s="34" t="s">
        <v>5045</v>
      </c>
      <c r="L499" s="34" t="s">
        <v>223</v>
      </c>
      <c r="M499" s="34" t="s">
        <v>3868</v>
      </c>
      <c r="N499" s="34" t="s">
        <v>220</v>
      </c>
      <c r="O499" s="273">
        <v>4</v>
      </c>
      <c r="P499" s="273">
        <v>4</v>
      </c>
      <c r="Q499">
        <v>2791</v>
      </c>
      <c r="R499" s="335"/>
      <c r="S499" s="34"/>
      <c r="T499" s="26">
        <f t="shared" si="16"/>
        <v>44981</v>
      </c>
      <c r="U499" s="34"/>
      <c r="V499" s="74" t="str" cm="1">
        <f t="array" ref="V499:AB499">_xlfn._xlws.FILTER(_xlfn._xlws.FILTER('Capacity Scheduling '!$A$41:$FO$56,'Capacity Scheduling '!$A$41:$A$56='PM PDM'!Q499),'Capacity Scheduling '!$A$40:$FO$40='PM PDM'!A499)</f>
        <v>B</v>
      </c>
      <c r="W499" s="34" t="str">
        <v>C</v>
      </c>
      <c r="X499" t="str">
        <v>OFF</v>
      </c>
      <c r="Y499" t="str">
        <v>B</v>
      </c>
      <c r="Z499" t="str">
        <v>L</v>
      </c>
      <c r="AA499" t="str">
        <v>B</v>
      </c>
      <c r="AB499" t="str">
        <v>OFF</v>
      </c>
      <c r="AD499" s="34"/>
    </row>
    <row r="500" spans="1:30" ht="15" hidden="1" customHeight="1" x14ac:dyDescent="0.35">
      <c r="A500" s="10">
        <v>9</v>
      </c>
      <c r="B500" s="147" t="s">
        <v>5504</v>
      </c>
      <c r="C500">
        <v>8006053</v>
      </c>
      <c r="D500" s="34" t="s">
        <v>3823</v>
      </c>
      <c r="E500" s="146">
        <v>44972</v>
      </c>
      <c r="F500" s="146">
        <v>44986</v>
      </c>
      <c r="G500" s="146">
        <v>44986</v>
      </c>
      <c r="H500" s="34" t="s">
        <v>10</v>
      </c>
      <c r="I500" s="34" t="s">
        <v>288</v>
      </c>
      <c r="J500" s="34" t="s">
        <v>87</v>
      </c>
      <c r="K500" s="34" t="s">
        <v>5047</v>
      </c>
      <c r="L500" s="34" t="s">
        <v>213</v>
      </c>
      <c r="M500" s="34" t="s">
        <v>3868</v>
      </c>
      <c r="N500" s="34" t="s">
        <v>220</v>
      </c>
      <c r="O500" s="273">
        <v>6</v>
      </c>
      <c r="P500" s="273">
        <v>6</v>
      </c>
      <c r="Q500">
        <v>3347</v>
      </c>
      <c r="R500" s="335"/>
      <c r="S500" s="34"/>
      <c r="T500" s="26">
        <f t="shared" si="16"/>
        <v>44981</v>
      </c>
      <c r="U500" s="34"/>
      <c r="V500" s="74" t="str" cm="1">
        <f t="array" ref="V500:AB500">_xlfn._xlws.FILTER(_xlfn._xlws.FILTER('Capacity Scheduling '!$A$41:$FO$56,'Capacity Scheduling '!$A$41:$A$56='PM PDM'!Q500),'Capacity Scheduling '!$A$40:$FO$40='PM PDM'!A500)</f>
        <v>B</v>
      </c>
      <c r="W500" s="34" t="str">
        <v>W/OFF</v>
      </c>
      <c r="X500" t="str">
        <v>G</v>
      </c>
      <c r="Y500" t="str">
        <v>G</v>
      </c>
      <c r="Z500" t="str">
        <v>G</v>
      </c>
      <c r="AA500" t="str">
        <v>G</v>
      </c>
      <c r="AB500" t="str">
        <v>G</v>
      </c>
      <c r="AD500" s="34"/>
    </row>
    <row r="501" spans="1:30" ht="15" hidden="1" customHeight="1" x14ac:dyDescent="0.35">
      <c r="A501" s="10">
        <v>9</v>
      </c>
      <c r="B501" s="147" t="s">
        <v>5505</v>
      </c>
      <c r="C501">
        <v>8009587</v>
      </c>
      <c r="D501" s="34" t="s">
        <v>3823</v>
      </c>
      <c r="E501" s="146">
        <v>44978</v>
      </c>
      <c r="F501" s="146">
        <v>44988</v>
      </c>
      <c r="G501" s="146">
        <v>44988</v>
      </c>
      <c r="H501" s="34" t="s">
        <v>10</v>
      </c>
      <c r="I501" s="34" t="s">
        <v>288</v>
      </c>
      <c r="J501" s="34" t="s">
        <v>87</v>
      </c>
      <c r="K501" s="34" t="s">
        <v>4939</v>
      </c>
      <c r="L501" s="34" t="s">
        <v>223</v>
      </c>
      <c r="M501" s="34" t="s">
        <v>3868</v>
      </c>
      <c r="N501" s="34" t="s">
        <v>220</v>
      </c>
      <c r="O501" s="273">
        <v>3</v>
      </c>
      <c r="P501" s="273">
        <v>6</v>
      </c>
      <c r="Q501">
        <v>3347</v>
      </c>
      <c r="R501" s="335"/>
      <c r="S501" s="34"/>
      <c r="T501" s="26">
        <f t="shared" si="16"/>
        <v>44981</v>
      </c>
      <c r="U501" s="34"/>
      <c r="V501" s="74" t="str" cm="1">
        <f t="array" ref="V501:AB501">_xlfn._xlws.FILTER(_xlfn._xlws.FILTER('Capacity Scheduling '!$A$41:$FO$56,'Capacity Scheduling '!$A$41:$A$56='PM PDM'!Q501),'Capacity Scheduling '!$A$40:$FO$40='PM PDM'!A501)</f>
        <v>B</v>
      </c>
      <c r="W501" s="34" t="str">
        <v>W/OFF</v>
      </c>
      <c r="X501" t="str">
        <v>G</v>
      </c>
      <c r="Y501" t="str">
        <v>G</v>
      </c>
      <c r="Z501" t="str">
        <v>G</v>
      </c>
      <c r="AA501" t="str">
        <v>G</v>
      </c>
      <c r="AB501" t="str">
        <v>G</v>
      </c>
      <c r="AD501" s="34"/>
    </row>
    <row r="502" spans="1:30" ht="15" hidden="1" customHeight="1" x14ac:dyDescent="0.35">
      <c r="A502" s="10">
        <v>9</v>
      </c>
      <c r="B502" s="147" t="s">
        <v>5506</v>
      </c>
      <c r="C502">
        <v>7998258</v>
      </c>
      <c r="D502" s="34" t="s">
        <v>3823</v>
      </c>
      <c r="E502" s="146">
        <v>44958</v>
      </c>
      <c r="F502" s="146">
        <v>44987</v>
      </c>
      <c r="G502" s="146">
        <v>44987</v>
      </c>
      <c r="H502" s="34" t="s">
        <v>92</v>
      </c>
      <c r="I502" s="34" t="s">
        <v>288</v>
      </c>
      <c r="J502" s="34" t="s">
        <v>112</v>
      </c>
      <c r="K502" s="34" t="s">
        <v>5507</v>
      </c>
      <c r="L502" s="34" t="s">
        <v>223</v>
      </c>
      <c r="M502" s="34" t="s">
        <v>3868</v>
      </c>
      <c r="N502" s="34" t="s">
        <v>3869</v>
      </c>
      <c r="O502" s="273">
        <v>6</v>
      </c>
      <c r="P502" s="273">
        <v>6</v>
      </c>
      <c r="Q502">
        <v>2800</v>
      </c>
      <c r="R502" s="335"/>
      <c r="S502" s="34"/>
      <c r="T502" s="26">
        <f t="shared" si="16"/>
        <v>44981</v>
      </c>
      <c r="U502" s="34"/>
      <c r="V502" s="74" t="str" cm="1">
        <f t="array" ref="V502:AB502">_xlfn._xlws.FILTER(_xlfn._xlws.FILTER('Capacity Scheduling '!$A$41:$FO$56,'Capacity Scheduling '!$A$41:$A$56='PM PDM'!Q502),'Capacity Scheduling '!$A$40:$FO$40='PM PDM'!A502)</f>
        <v>C</v>
      </c>
      <c r="W502" s="34" t="str">
        <v>C</v>
      </c>
      <c r="X502" t="str">
        <v>C</v>
      </c>
      <c r="Y502" t="str">
        <v>OFF</v>
      </c>
      <c r="Z502" t="str">
        <v>B</v>
      </c>
      <c r="AA502" t="str">
        <v>B</v>
      </c>
      <c r="AB502" t="str">
        <v>B</v>
      </c>
      <c r="AD502" s="34"/>
    </row>
    <row r="503" spans="1:30" ht="15" hidden="1" customHeight="1" x14ac:dyDescent="0.35">
      <c r="A503" s="10">
        <v>9</v>
      </c>
      <c r="B503" s="147" t="s">
        <v>5508</v>
      </c>
      <c r="C503">
        <v>8005056</v>
      </c>
      <c r="D503" s="34" t="s">
        <v>3823</v>
      </c>
      <c r="E503" s="146">
        <v>44970</v>
      </c>
      <c r="F503" s="146">
        <v>44985</v>
      </c>
      <c r="G503" s="146">
        <v>44985</v>
      </c>
      <c r="H503" s="34" t="s">
        <v>10</v>
      </c>
      <c r="I503" s="34" t="s">
        <v>288</v>
      </c>
      <c r="J503" s="34" t="s">
        <v>100</v>
      </c>
      <c r="K503" s="34" t="s">
        <v>5050</v>
      </c>
      <c r="L503" s="34" t="s">
        <v>223</v>
      </c>
      <c r="M503" s="34" t="s">
        <v>3868</v>
      </c>
      <c r="N503" s="34" t="s">
        <v>3869</v>
      </c>
      <c r="O503" s="273">
        <v>5</v>
      </c>
      <c r="P503" s="273">
        <v>5</v>
      </c>
      <c r="Q503">
        <v>2781</v>
      </c>
      <c r="R503" s="335"/>
      <c r="S503" s="34"/>
      <c r="T503" s="26">
        <f t="shared" si="16"/>
        <v>44981</v>
      </c>
      <c r="U503" s="34"/>
      <c r="V503" s="74" t="str" cm="1">
        <f t="array" ref="V503:AB503">_xlfn._xlws.FILTER(_xlfn._xlws.FILTER('Capacity Scheduling '!$A$41:$FO$56,'Capacity Scheduling '!$A$41:$A$56='PM PDM'!Q503),'Capacity Scheduling '!$A$40:$FO$40='PM PDM'!A503)</f>
        <v>A</v>
      </c>
      <c r="W503" s="34" t="str">
        <v>A</v>
      </c>
      <c r="X503" t="str">
        <v>A</v>
      </c>
      <c r="Y503" t="str">
        <v>A</v>
      </c>
      <c r="Z503" t="str">
        <v>A</v>
      </c>
      <c r="AA503" t="str">
        <v>W/OFF</v>
      </c>
      <c r="AB503" t="str">
        <v>C</v>
      </c>
      <c r="AD503" s="34"/>
    </row>
    <row r="504" spans="1:30" ht="15" hidden="1" customHeight="1" x14ac:dyDescent="0.35">
      <c r="A504" s="10">
        <v>9</v>
      </c>
      <c r="B504" s="147" t="s">
        <v>5509</v>
      </c>
      <c r="C504">
        <v>8005057</v>
      </c>
      <c r="D504" s="34" t="s">
        <v>3823</v>
      </c>
      <c r="E504" s="146">
        <v>44970</v>
      </c>
      <c r="F504" s="146">
        <v>44985</v>
      </c>
      <c r="G504" s="146">
        <v>44985</v>
      </c>
      <c r="H504" s="34" t="s">
        <v>10</v>
      </c>
      <c r="I504" s="34" t="s">
        <v>288</v>
      </c>
      <c r="J504" s="34" t="s">
        <v>100</v>
      </c>
      <c r="K504" s="34" t="s">
        <v>5052</v>
      </c>
      <c r="L504" s="34" t="s">
        <v>223</v>
      </c>
      <c r="M504" s="34" t="s">
        <v>3868</v>
      </c>
      <c r="N504" s="34" t="s">
        <v>220</v>
      </c>
      <c r="O504" s="273">
        <v>8</v>
      </c>
      <c r="P504" s="273">
        <v>8</v>
      </c>
      <c r="Q504">
        <v>2781</v>
      </c>
      <c r="R504" s="335"/>
      <c r="S504" s="34"/>
      <c r="T504" s="26">
        <f t="shared" si="16"/>
        <v>44981</v>
      </c>
      <c r="U504" s="34"/>
      <c r="V504" s="74" t="str" cm="1">
        <f t="array" ref="V504:AB504">_xlfn._xlws.FILTER(_xlfn._xlws.FILTER('Capacity Scheduling '!$A$41:$FO$56,'Capacity Scheduling '!$A$41:$A$56='PM PDM'!Q504),'Capacity Scheduling '!$A$40:$FO$40='PM PDM'!A504)</f>
        <v>A</v>
      </c>
      <c r="W504" s="34" t="str">
        <v>A</v>
      </c>
      <c r="X504" t="str">
        <v>A</v>
      </c>
      <c r="Y504" t="str">
        <v>A</v>
      </c>
      <c r="Z504" t="str">
        <v>A</v>
      </c>
      <c r="AA504" t="str">
        <v>W/OFF</v>
      </c>
      <c r="AB504" t="str">
        <v>C</v>
      </c>
      <c r="AD504" s="34"/>
    </row>
    <row r="505" spans="1:30" ht="15" hidden="1" customHeight="1" x14ac:dyDescent="0.35">
      <c r="A505" s="10">
        <v>9</v>
      </c>
      <c r="B505" s="147" t="s">
        <v>5510</v>
      </c>
      <c r="C505">
        <v>8007873</v>
      </c>
      <c r="D505" s="34" t="s">
        <v>3823</v>
      </c>
      <c r="E505" s="146">
        <v>44975</v>
      </c>
      <c r="F505" s="146">
        <v>44984</v>
      </c>
      <c r="G505" s="146">
        <v>44984</v>
      </c>
      <c r="H505" s="34" t="s">
        <v>10</v>
      </c>
      <c r="I505" s="34" t="s">
        <v>5511</v>
      </c>
      <c r="J505" s="34" t="s">
        <v>3831</v>
      </c>
      <c r="K505" s="34" t="s">
        <v>3832</v>
      </c>
      <c r="L505" s="34" t="s">
        <v>223</v>
      </c>
      <c r="M505" s="34" t="s">
        <v>3868</v>
      </c>
      <c r="N505" s="34" t="s">
        <v>3869</v>
      </c>
      <c r="O505" s="273">
        <v>0</v>
      </c>
      <c r="P505" s="273">
        <v>6</v>
      </c>
      <c r="Q505">
        <v>2781</v>
      </c>
      <c r="R505" s="335"/>
      <c r="S505" s="34"/>
      <c r="T505" s="26">
        <f t="shared" si="16"/>
        <v>44981</v>
      </c>
      <c r="U505" s="34"/>
      <c r="V505" s="74" t="str" cm="1">
        <f t="array" ref="V505:AB505">_xlfn._xlws.FILTER(_xlfn._xlws.FILTER('Capacity Scheduling '!$A$41:$FO$56,'Capacity Scheduling '!$A$41:$A$56='PM PDM'!Q505),'Capacity Scheduling '!$A$40:$FO$40='PM PDM'!A505)</f>
        <v>A</v>
      </c>
      <c r="W505" s="34" t="str">
        <v>A</v>
      </c>
      <c r="X505" t="str">
        <v>A</v>
      </c>
      <c r="Y505" t="str">
        <v>A</v>
      </c>
      <c r="Z505" t="str">
        <v>A</v>
      </c>
      <c r="AA505" t="str">
        <v>W/OFF</v>
      </c>
      <c r="AB505" t="str">
        <v>C</v>
      </c>
      <c r="AD505" s="34"/>
    </row>
    <row r="506" spans="1:30" ht="15" hidden="1" customHeight="1" x14ac:dyDescent="0.35">
      <c r="A506" s="10">
        <v>9</v>
      </c>
      <c r="B506" s="147" t="s">
        <v>5512</v>
      </c>
      <c r="C506">
        <v>8006893</v>
      </c>
      <c r="D506" s="34" t="s">
        <v>3872</v>
      </c>
      <c r="E506" s="146">
        <v>44973</v>
      </c>
      <c r="F506" s="146">
        <v>44987</v>
      </c>
      <c r="G506" s="146">
        <v>44987</v>
      </c>
      <c r="H506" s="34" t="s">
        <v>10</v>
      </c>
      <c r="I506" s="34" t="s">
        <v>288</v>
      </c>
      <c r="J506" s="34" t="s">
        <v>18</v>
      </c>
      <c r="K506" s="34" t="s">
        <v>5059</v>
      </c>
      <c r="L506" s="34" t="s">
        <v>223</v>
      </c>
      <c r="M506" s="34" t="s">
        <v>3868</v>
      </c>
      <c r="N506" s="34" t="s">
        <v>3869</v>
      </c>
      <c r="O506" s="273">
        <v>8</v>
      </c>
      <c r="P506" s="273">
        <v>8</v>
      </c>
      <c r="Q506">
        <v>2781</v>
      </c>
      <c r="R506" s="335"/>
      <c r="S506" s="34"/>
      <c r="T506" s="26">
        <f t="shared" si="16"/>
        <v>44981</v>
      </c>
      <c r="U506" s="34"/>
      <c r="V506" s="74" t="str" cm="1">
        <f t="array" ref="V506:AB506">_xlfn._xlws.FILTER(_xlfn._xlws.FILTER('Capacity Scheduling '!$A$41:$FO$56,'Capacity Scheduling '!$A$41:$A$56='PM PDM'!Q506),'Capacity Scheduling '!$A$40:$FO$40='PM PDM'!A506)</f>
        <v>A</v>
      </c>
      <c r="W506" s="34" t="str">
        <v>A</v>
      </c>
      <c r="X506" t="str">
        <v>A</v>
      </c>
      <c r="Y506" t="str">
        <v>A</v>
      </c>
      <c r="Z506" t="str">
        <v>A</v>
      </c>
      <c r="AA506" t="str">
        <v>W/OFF</v>
      </c>
      <c r="AB506" t="str">
        <v>C</v>
      </c>
      <c r="AD506" s="34"/>
    </row>
    <row r="507" spans="1:30" ht="15" hidden="1" customHeight="1" x14ac:dyDescent="0.35">
      <c r="A507" s="10">
        <v>9</v>
      </c>
      <c r="B507" s="147" t="s">
        <v>5513</v>
      </c>
      <c r="C507">
        <v>8009698</v>
      </c>
      <c r="D507" s="34" t="s">
        <v>3872</v>
      </c>
      <c r="E507" s="146">
        <v>44978</v>
      </c>
      <c r="F507" s="146">
        <v>44986</v>
      </c>
      <c r="G507" s="146">
        <v>44986</v>
      </c>
      <c r="H507" s="34" t="s">
        <v>61</v>
      </c>
      <c r="I507" s="34" t="s">
        <v>4063</v>
      </c>
      <c r="J507" s="34" t="s">
        <v>2496</v>
      </c>
      <c r="K507" s="34" t="s">
        <v>5064</v>
      </c>
      <c r="L507" s="34" t="s">
        <v>223</v>
      </c>
      <c r="M507" s="34" t="s">
        <v>3868</v>
      </c>
      <c r="N507" s="34" t="s">
        <v>220</v>
      </c>
      <c r="O507" s="273">
        <v>6</v>
      </c>
      <c r="P507" s="273">
        <v>6</v>
      </c>
      <c r="Q507">
        <v>2792</v>
      </c>
      <c r="R507" s="335"/>
      <c r="S507" s="34"/>
      <c r="T507" s="26">
        <f t="shared" si="16"/>
        <v>44981</v>
      </c>
      <c r="U507" s="34"/>
      <c r="V507" s="74" t="str" cm="1">
        <f t="array" ref="V507:AB507">_xlfn._xlws.FILTER(_xlfn._xlws.FILTER('Capacity Scheduling '!$A$41:$FO$56,'Capacity Scheduling '!$A$41:$A$56='PM PDM'!Q507),'Capacity Scheduling '!$A$40:$FO$40='PM PDM'!A507)</f>
        <v>C</v>
      </c>
      <c r="W507" s="34" t="str">
        <v>A+B</v>
      </c>
      <c r="X507" t="str">
        <v>C</v>
      </c>
      <c r="Y507" t="str">
        <v>A</v>
      </c>
      <c r="Z507" t="str">
        <v>A</v>
      </c>
      <c r="AA507" t="str">
        <v>A</v>
      </c>
      <c r="AB507" t="str">
        <v>C</v>
      </c>
      <c r="AD507" s="34"/>
    </row>
    <row r="508" spans="1:30" ht="15" hidden="1" customHeight="1" x14ac:dyDescent="0.35">
      <c r="A508" s="10">
        <v>9</v>
      </c>
      <c r="B508" s="147" t="s">
        <v>5514</v>
      </c>
      <c r="C508">
        <v>8009699</v>
      </c>
      <c r="D508" s="34" t="s">
        <v>3872</v>
      </c>
      <c r="E508" s="146">
        <v>44978</v>
      </c>
      <c r="F508" s="146">
        <v>44986</v>
      </c>
      <c r="G508" s="146">
        <v>44986</v>
      </c>
      <c r="H508" s="34" t="s">
        <v>10</v>
      </c>
      <c r="I508" s="34" t="s">
        <v>4060</v>
      </c>
      <c r="J508" s="34" t="s">
        <v>2496</v>
      </c>
      <c r="K508" s="34" t="s">
        <v>5066</v>
      </c>
      <c r="L508" s="34" t="s">
        <v>223</v>
      </c>
      <c r="M508" s="34" t="s">
        <v>3868</v>
      </c>
      <c r="N508" s="34" t="s">
        <v>220</v>
      </c>
      <c r="O508" s="273">
        <v>2</v>
      </c>
      <c r="P508" s="273">
        <v>2</v>
      </c>
      <c r="Q508">
        <v>2787</v>
      </c>
      <c r="R508" s="335"/>
      <c r="S508" s="34"/>
      <c r="T508" s="26">
        <f t="shared" si="16"/>
        <v>44981</v>
      </c>
      <c r="U508" s="34"/>
      <c r="V508" s="74" t="str" cm="1">
        <f t="array" ref="V508:AB508">_xlfn._xlws.FILTER(_xlfn._xlws.FILTER('Capacity Scheduling '!$A$41:$FO$56,'Capacity Scheduling '!$A$41:$A$56='PM PDM'!Q508),'Capacity Scheduling '!$A$40:$FO$40='PM PDM'!A508)</f>
        <v>C</v>
      </c>
      <c r="W508" s="34" t="str">
        <v>C</v>
      </c>
      <c r="X508" t="str">
        <v>C</v>
      </c>
      <c r="Y508" t="str">
        <v>C</v>
      </c>
      <c r="Z508" t="str">
        <v>C</v>
      </c>
      <c r="AA508" t="str">
        <v>C</v>
      </c>
      <c r="AB508" t="str">
        <v>W/OFF</v>
      </c>
      <c r="AD508" s="34"/>
    </row>
    <row r="509" spans="1:30" ht="15" hidden="1" customHeight="1" x14ac:dyDescent="0.35">
      <c r="A509" s="10">
        <v>9</v>
      </c>
      <c r="B509" s="147" t="s">
        <v>5515</v>
      </c>
      <c r="C509">
        <v>8009700</v>
      </c>
      <c r="D509" s="34" t="s">
        <v>3872</v>
      </c>
      <c r="E509" s="146">
        <v>44978</v>
      </c>
      <c r="F509" s="146">
        <v>44986</v>
      </c>
      <c r="G509" s="146">
        <v>44986</v>
      </c>
      <c r="H509" s="34" t="s">
        <v>10</v>
      </c>
      <c r="I509" s="34" t="s">
        <v>4067</v>
      </c>
      <c r="J509" s="34" t="s">
        <v>3032</v>
      </c>
      <c r="K509" s="34" t="s">
        <v>5068</v>
      </c>
      <c r="L509" s="34" t="s">
        <v>223</v>
      </c>
      <c r="M509" s="34" t="s">
        <v>3868</v>
      </c>
      <c r="N509" s="34" t="s">
        <v>220</v>
      </c>
      <c r="O509" s="273">
        <v>2</v>
      </c>
      <c r="P509" s="273">
        <v>2</v>
      </c>
      <c r="Q509">
        <v>2784</v>
      </c>
      <c r="R509" s="335"/>
      <c r="S509" s="34"/>
      <c r="T509" s="26">
        <f t="shared" si="16"/>
        <v>44981</v>
      </c>
      <c r="U509" s="34"/>
      <c r="V509" s="74" t="str" cm="1">
        <f t="array" ref="V509:AB509">_xlfn._xlws.FILTER(_xlfn._xlws.FILTER('Capacity Scheduling '!$A$41:$FO$56,'Capacity Scheduling '!$A$41:$A$56='PM PDM'!Q509),'Capacity Scheduling '!$A$40:$FO$40='PM PDM'!A509)</f>
        <v>B</v>
      </c>
      <c r="W509" s="34" t="str">
        <v>B</v>
      </c>
      <c r="X509" t="str">
        <v>B</v>
      </c>
      <c r="Y509" t="str">
        <v>W/OFF</v>
      </c>
      <c r="Z509" t="str">
        <v>G</v>
      </c>
      <c r="AA509" t="str">
        <v>G</v>
      </c>
      <c r="AB509" t="str">
        <v>G</v>
      </c>
      <c r="AD509" s="34"/>
    </row>
    <row r="510" spans="1:30" ht="15" hidden="1" customHeight="1" x14ac:dyDescent="0.35">
      <c r="A510" s="10">
        <v>9</v>
      </c>
      <c r="B510" s="147" t="s">
        <v>5516</v>
      </c>
      <c r="C510">
        <v>8009701</v>
      </c>
      <c r="D510" s="34" t="s">
        <v>3872</v>
      </c>
      <c r="E510" s="146">
        <v>44978</v>
      </c>
      <c r="F510" s="146">
        <v>44986</v>
      </c>
      <c r="G510" s="146">
        <v>44986</v>
      </c>
      <c r="H510" s="34" t="s">
        <v>61</v>
      </c>
      <c r="I510" s="34" t="s">
        <v>4070</v>
      </c>
      <c r="J510" s="34" t="s">
        <v>3032</v>
      </c>
      <c r="K510" s="34" t="s">
        <v>5070</v>
      </c>
      <c r="L510" s="34" t="s">
        <v>223</v>
      </c>
      <c r="M510" s="34" t="s">
        <v>3868</v>
      </c>
      <c r="N510" s="34" t="s">
        <v>220</v>
      </c>
      <c r="O510" s="273">
        <v>6</v>
      </c>
      <c r="P510" s="273">
        <v>6</v>
      </c>
      <c r="Q510">
        <v>2792</v>
      </c>
      <c r="R510" s="335"/>
      <c r="S510" s="34"/>
      <c r="T510" s="26">
        <f t="shared" si="16"/>
        <v>44981</v>
      </c>
      <c r="U510" s="34"/>
      <c r="V510" s="74" t="str" cm="1">
        <f t="array" ref="V510:AB510">_xlfn._xlws.FILTER(_xlfn._xlws.FILTER('Capacity Scheduling '!$A$41:$FO$56,'Capacity Scheduling '!$A$41:$A$56='PM PDM'!Q510),'Capacity Scheduling '!$A$40:$FO$40='PM PDM'!A510)</f>
        <v>C</v>
      </c>
      <c r="W510" s="34" t="str">
        <v>A+B</v>
      </c>
      <c r="X510" t="str">
        <v>C</v>
      </c>
      <c r="Y510" t="str">
        <v>A</v>
      </c>
      <c r="Z510" t="str">
        <v>A</v>
      </c>
      <c r="AA510" t="str">
        <v>A</v>
      </c>
      <c r="AB510" t="str">
        <v>C</v>
      </c>
      <c r="AD510" s="34"/>
    </row>
    <row r="511" spans="1:30" ht="15" hidden="1" customHeight="1" x14ac:dyDescent="0.35">
      <c r="A511" s="10">
        <v>9</v>
      </c>
      <c r="B511" s="147" t="s">
        <v>5517</v>
      </c>
      <c r="C511">
        <v>8009708</v>
      </c>
      <c r="D511" s="34" t="s">
        <v>3872</v>
      </c>
      <c r="E511" s="146">
        <v>44978</v>
      </c>
      <c r="F511" s="146">
        <v>44986</v>
      </c>
      <c r="G511" s="146">
        <v>44986</v>
      </c>
      <c r="H511" s="34" t="s">
        <v>10</v>
      </c>
      <c r="I511" s="34" t="s">
        <v>5090</v>
      </c>
      <c r="J511" s="34" t="s">
        <v>2278</v>
      </c>
      <c r="K511" s="34" t="s">
        <v>1395</v>
      </c>
      <c r="L511" s="34" t="s">
        <v>223</v>
      </c>
      <c r="M511" s="34" t="s">
        <v>3868</v>
      </c>
      <c r="N511" s="34" t="s">
        <v>220</v>
      </c>
      <c r="O511" s="273">
        <v>2</v>
      </c>
      <c r="P511" s="273">
        <v>2</v>
      </c>
      <c r="Q511">
        <v>2787</v>
      </c>
      <c r="R511" s="335"/>
      <c r="S511" s="34"/>
      <c r="T511" s="26">
        <f t="shared" si="16"/>
        <v>44981</v>
      </c>
      <c r="U511" s="34"/>
      <c r="V511" s="74" t="str" cm="1">
        <f t="array" ref="V511:AB511">_xlfn._xlws.FILTER(_xlfn._xlws.FILTER('Capacity Scheduling '!$A$41:$FO$56,'Capacity Scheduling '!$A$41:$A$56='PM PDM'!Q511),'Capacity Scheduling '!$A$40:$FO$40='PM PDM'!A511)</f>
        <v>C</v>
      </c>
      <c r="W511" s="34" t="str">
        <v>C</v>
      </c>
      <c r="X511" t="str">
        <v>C</v>
      </c>
      <c r="Y511" t="str">
        <v>C</v>
      </c>
      <c r="Z511" t="str">
        <v>C</v>
      </c>
      <c r="AA511" t="str">
        <v>C</v>
      </c>
      <c r="AB511" t="str">
        <v>W/OFF</v>
      </c>
      <c r="AD511" s="34"/>
    </row>
    <row r="512" spans="1:30" ht="15" hidden="1" customHeight="1" x14ac:dyDescent="0.35">
      <c r="A512" s="10">
        <v>9</v>
      </c>
      <c r="B512" s="147" t="s">
        <v>5518</v>
      </c>
      <c r="C512">
        <v>8009709</v>
      </c>
      <c r="D512" s="34" t="s">
        <v>3872</v>
      </c>
      <c r="E512" s="146">
        <v>44978</v>
      </c>
      <c r="F512" s="146">
        <v>44986</v>
      </c>
      <c r="G512" s="146">
        <v>44986</v>
      </c>
      <c r="H512" s="34" t="s">
        <v>10</v>
      </c>
      <c r="I512" s="34" t="s">
        <v>5092</v>
      </c>
      <c r="J512" s="34" t="s">
        <v>2278</v>
      </c>
      <c r="K512" s="34" t="s">
        <v>1395</v>
      </c>
      <c r="L512" s="34" t="s">
        <v>223</v>
      </c>
      <c r="M512" s="34" t="s">
        <v>3868</v>
      </c>
      <c r="N512" s="34" t="s">
        <v>220</v>
      </c>
      <c r="O512" s="273">
        <v>2</v>
      </c>
      <c r="P512" s="273">
        <v>2</v>
      </c>
      <c r="Q512">
        <v>2784</v>
      </c>
      <c r="R512" s="335"/>
      <c r="S512" s="34"/>
      <c r="T512" s="26">
        <f t="shared" si="16"/>
        <v>44981</v>
      </c>
      <c r="U512" s="34"/>
      <c r="V512" s="74" t="str" cm="1">
        <f t="array" ref="V512:AB512">_xlfn._xlws.FILTER(_xlfn._xlws.FILTER('Capacity Scheduling '!$A$41:$FO$56,'Capacity Scheduling '!$A$41:$A$56='PM PDM'!Q512),'Capacity Scheduling '!$A$40:$FO$40='PM PDM'!A512)</f>
        <v>B</v>
      </c>
      <c r="W512" s="34" t="str">
        <v>B</v>
      </c>
      <c r="X512" t="str">
        <v>B</v>
      </c>
      <c r="Y512" t="str">
        <v>W/OFF</v>
      </c>
      <c r="Z512" t="str">
        <v>G</v>
      </c>
      <c r="AA512" t="str">
        <v>G</v>
      </c>
      <c r="AB512" t="str">
        <v>G</v>
      </c>
      <c r="AD512" s="34"/>
    </row>
    <row r="513" spans="1:30" ht="15" hidden="1" customHeight="1" x14ac:dyDescent="0.35">
      <c r="A513" s="10">
        <v>9</v>
      </c>
      <c r="B513" s="147" t="s">
        <v>5519</v>
      </c>
      <c r="C513">
        <v>8009710</v>
      </c>
      <c r="D513" s="34" t="s">
        <v>3872</v>
      </c>
      <c r="E513" s="146">
        <v>44978</v>
      </c>
      <c r="F513" s="146">
        <v>44986</v>
      </c>
      <c r="G513" s="146">
        <v>44986</v>
      </c>
      <c r="H513" s="34" t="s">
        <v>10</v>
      </c>
      <c r="I513" s="34" t="s">
        <v>5094</v>
      </c>
      <c r="J513" s="34" t="s">
        <v>2278</v>
      </c>
      <c r="K513" s="34" t="s">
        <v>1395</v>
      </c>
      <c r="L513" s="34" t="s">
        <v>223</v>
      </c>
      <c r="M513" s="34" t="s">
        <v>3868</v>
      </c>
      <c r="N513" s="34" t="s">
        <v>220</v>
      </c>
      <c r="O513" s="273">
        <v>2</v>
      </c>
      <c r="P513" s="273">
        <v>2</v>
      </c>
      <c r="Q513">
        <v>2787</v>
      </c>
      <c r="R513" s="335"/>
      <c r="S513" s="34"/>
      <c r="T513" s="26">
        <f t="shared" si="16"/>
        <v>44981</v>
      </c>
      <c r="U513" s="34"/>
      <c r="V513" s="74" t="str" cm="1">
        <f t="array" ref="V513:AB513">_xlfn._xlws.FILTER(_xlfn._xlws.FILTER('Capacity Scheduling '!$A$41:$FO$56,'Capacity Scheduling '!$A$41:$A$56='PM PDM'!Q513),'Capacity Scheduling '!$A$40:$FO$40='PM PDM'!A513)</f>
        <v>C</v>
      </c>
      <c r="W513" s="34" t="str">
        <v>C</v>
      </c>
      <c r="X513" t="str">
        <v>C</v>
      </c>
      <c r="Y513" t="str">
        <v>C</v>
      </c>
      <c r="Z513" t="str">
        <v>C</v>
      </c>
      <c r="AA513" t="str">
        <v>C</v>
      </c>
      <c r="AB513" t="str">
        <v>W/OFF</v>
      </c>
      <c r="AD513" s="34"/>
    </row>
    <row r="514" spans="1:30" ht="15" hidden="1" customHeight="1" x14ac:dyDescent="0.35">
      <c r="A514" s="10">
        <v>9</v>
      </c>
      <c r="B514" s="147" t="s">
        <v>5520</v>
      </c>
      <c r="C514">
        <v>8009702</v>
      </c>
      <c r="D514" s="34" t="s">
        <v>3872</v>
      </c>
      <c r="E514" s="146">
        <v>44978</v>
      </c>
      <c r="F514" s="146">
        <v>44986</v>
      </c>
      <c r="G514" s="146">
        <v>44986</v>
      </c>
      <c r="H514" s="34" t="s">
        <v>10</v>
      </c>
      <c r="I514" s="34" t="s">
        <v>5099</v>
      </c>
      <c r="J514" s="34" t="s">
        <v>3034</v>
      </c>
      <c r="K514" s="34" t="s">
        <v>5100</v>
      </c>
      <c r="L514" s="34" t="s">
        <v>223</v>
      </c>
      <c r="M514" s="34" t="s">
        <v>3868</v>
      </c>
      <c r="N514" s="34" t="s">
        <v>220</v>
      </c>
      <c r="O514" s="273">
        <v>2</v>
      </c>
      <c r="P514" s="273">
        <v>2</v>
      </c>
      <c r="Q514">
        <v>2784</v>
      </c>
      <c r="R514" s="335"/>
      <c r="S514" s="34"/>
      <c r="T514" s="26">
        <f t="shared" si="16"/>
        <v>44981</v>
      </c>
      <c r="U514" s="34"/>
      <c r="V514" s="74" t="str" cm="1">
        <f t="array" ref="V514:AB514">_xlfn._xlws.FILTER(_xlfn._xlws.FILTER('Capacity Scheduling '!$A$41:$FO$56,'Capacity Scheduling '!$A$41:$A$56='PM PDM'!Q514),'Capacity Scheduling '!$A$40:$FO$40='PM PDM'!A514)</f>
        <v>B</v>
      </c>
      <c r="W514" s="34" t="str">
        <v>B</v>
      </c>
      <c r="X514" t="str">
        <v>B</v>
      </c>
      <c r="Y514" t="str">
        <v>W/OFF</v>
      </c>
      <c r="Z514" t="str">
        <v>G</v>
      </c>
      <c r="AA514" t="str">
        <v>G</v>
      </c>
      <c r="AB514" t="str">
        <v>G</v>
      </c>
      <c r="AD514" s="34"/>
    </row>
    <row r="515" spans="1:30" ht="15" hidden="1" customHeight="1" x14ac:dyDescent="0.35">
      <c r="A515" s="10">
        <v>9</v>
      </c>
      <c r="B515" s="147" t="s">
        <v>5521</v>
      </c>
      <c r="C515">
        <v>8009703</v>
      </c>
      <c r="D515" s="34" t="s">
        <v>3872</v>
      </c>
      <c r="E515" s="146">
        <v>44978</v>
      </c>
      <c r="F515" s="146">
        <v>44986</v>
      </c>
      <c r="G515" s="146">
        <v>44986</v>
      </c>
      <c r="H515" s="34" t="s">
        <v>10</v>
      </c>
      <c r="I515" s="34" t="s">
        <v>5102</v>
      </c>
      <c r="J515" s="34" t="s">
        <v>3034</v>
      </c>
      <c r="K515" s="34" t="s">
        <v>5103</v>
      </c>
      <c r="L515" s="34" t="s">
        <v>223</v>
      </c>
      <c r="M515" s="34" t="s">
        <v>3868</v>
      </c>
      <c r="N515" s="34" t="s">
        <v>220</v>
      </c>
      <c r="O515" s="273">
        <v>2</v>
      </c>
      <c r="P515" s="273">
        <v>2</v>
      </c>
      <c r="Q515">
        <v>2787</v>
      </c>
      <c r="R515" s="335"/>
      <c r="S515" s="34"/>
      <c r="T515" s="26">
        <f t="shared" si="16"/>
        <v>44981</v>
      </c>
      <c r="U515" s="34"/>
      <c r="V515" s="74" t="str" cm="1">
        <f t="array" ref="V515:AB515">_xlfn._xlws.FILTER(_xlfn._xlws.FILTER('Capacity Scheduling '!$A$41:$FO$56,'Capacity Scheduling '!$A$41:$A$56='PM PDM'!Q515),'Capacity Scheduling '!$A$40:$FO$40='PM PDM'!A515)</f>
        <v>C</v>
      </c>
      <c r="W515" s="34" t="str">
        <v>C</v>
      </c>
      <c r="X515" t="str">
        <v>C</v>
      </c>
      <c r="Y515" t="str">
        <v>C</v>
      </c>
      <c r="Z515" t="str">
        <v>C</v>
      </c>
      <c r="AA515" t="str">
        <v>C</v>
      </c>
      <c r="AB515" t="str">
        <v>W/OFF</v>
      </c>
      <c r="AD515" s="34"/>
    </row>
    <row r="516" spans="1:30" ht="15" hidden="1" customHeight="1" x14ac:dyDescent="0.35">
      <c r="A516" s="10">
        <v>9</v>
      </c>
      <c r="B516" s="147" t="s">
        <v>5522</v>
      </c>
      <c r="C516">
        <v>8009704</v>
      </c>
      <c r="D516" s="34" t="s">
        <v>3872</v>
      </c>
      <c r="E516" s="146">
        <v>44978</v>
      </c>
      <c r="F516" s="146">
        <v>44986</v>
      </c>
      <c r="G516" s="146">
        <v>44986</v>
      </c>
      <c r="H516" s="34" t="s">
        <v>10</v>
      </c>
      <c r="I516" s="34" t="s">
        <v>5105</v>
      </c>
      <c r="J516" s="34" t="s">
        <v>3034</v>
      </c>
      <c r="K516" s="34" t="s">
        <v>5106</v>
      </c>
      <c r="L516" s="34" t="s">
        <v>223</v>
      </c>
      <c r="M516" s="34" t="s">
        <v>3868</v>
      </c>
      <c r="N516" s="34" t="s">
        <v>220</v>
      </c>
      <c r="O516" s="273">
        <v>2</v>
      </c>
      <c r="P516" s="273">
        <v>2</v>
      </c>
      <c r="Q516">
        <v>2784</v>
      </c>
      <c r="R516" s="335"/>
      <c r="S516" s="34"/>
      <c r="T516" s="26">
        <f t="shared" si="16"/>
        <v>44981</v>
      </c>
      <c r="U516" s="34"/>
      <c r="V516" s="74" t="str" cm="1">
        <f t="array" ref="V516:AB516">_xlfn._xlws.FILTER(_xlfn._xlws.FILTER('Capacity Scheduling '!$A$41:$FO$56,'Capacity Scheduling '!$A$41:$A$56='PM PDM'!Q516),'Capacity Scheduling '!$A$40:$FO$40='PM PDM'!A516)</f>
        <v>B</v>
      </c>
      <c r="W516" s="34" t="str">
        <v>B</v>
      </c>
      <c r="X516" t="str">
        <v>B</v>
      </c>
      <c r="Y516" t="str">
        <v>W/OFF</v>
      </c>
      <c r="Z516" t="str">
        <v>G</v>
      </c>
      <c r="AA516" t="str">
        <v>G</v>
      </c>
      <c r="AB516" t="str">
        <v>G</v>
      </c>
      <c r="AD516" s="34"/>
    </row>
    <row r="517" spans="1:30" ht="15" hidden="1" customHeight="1" x14ac:dyDescent="0.35">
      <c r="A517" s="10">
        <v>9</v>
      </c>
      <c r="B517" s="147" t="s">
        <v>5523</v>
      </c>
      <c r="C517">
        <v>8009705</v>
      </c>
      <c r="D517" s="34" t="s">
        <v>3823</v>
      </c>
      <c r="E517" s="146">
        <v>44978</v>
      </c>
      <c r="F517" s="146">
        <v>44986</v>
      </c>
      <c r="G517" s="146">
        <v>44986</v>
      </c>
      <c r="H517" s="34" t="s">
        <v>61</v>
      </c>
      <c r="I517" s="34" t="s">
        <v>5108</v>
      </c>
      <c r="J517" s="34" t="s">
        <v>3034</v>
      </c>
      <c r="K517" s="34" t="s">
        <v>5109</v>
      </c>
      <c r="L517" s="34" t="s">
        <v>223</v>
      </c>
      <c r="M517" s="34" t="s">
        <v>3868</v>
      </c>
      <c r="N517" s="34" t="s">
        <v>220</v>
      </c>
      <c r="O517" s="273">
        <v>6</v>
      </c>
      <c r="P517" s="273">
        <v>6</v>
      </c>
      <c r="Q517">
        <v>2792</v>
      </c>
      <c r="R517" s="335"/>
      <c r="S517" s="34"/>
      <c r="T517" s="26">
        <f t="shared" si="16"/>
        <v>44981</v>
      </c>
      <c r="U517" s="34"/>
      <c r="V517" s="74" t="str" cm="1">
        <f t="array" ref="V517:AB517">_xlfn._xlws.FILTER(_xlfn._xlws.FILTER('Capacity Scheduling '!$A$41:$FO$56,'Capacity Scheduling '!$A$41:$A$56='PM PDM'!Q517),'Capacity Scheduling '!$A$40:$FO$40='PM PDM'!A517)</f>
        <v>C</v>
      </c>
      <c r="W517" s="34" t="str">
        <v>A+B</v>
      </c>
      <c r="X517" t="str">
        <v>C</v>
      </c>
      <c r="Y517" t="str">
        <v>A</v>
      </c>
      <c r="Z517" t="str">
        <v>A</v>
      </c>
      <c r="AA517" t="str">
        <v>A</v>
      </c>
      <c r="AB517" t="str">
        <v>C</v>
      </c>
      <c r="AD517" s="34"/>
    </row>
    <row r="518" spans="1:30" ht="15" hidden="1" customHeight="1" x14ac:dyDescent="0.35">
      <c r="A518" s="10">
        <v>9</v>
      </c>
      <c r="B518" s="147" t="s">
        <v>5524</v>
      </c>
      <c r="C518">
        <v>8009706</v>
      </c>
      <c r="D518" s="34" t="s">
        <v>3872</v>
      </c>
      <c r="E518" s="146">
        <v>44978</v>
      </c>
      <c r="F518" s="146">
        <v>44986</v>
      </c>
      <c r="G518" s="146">
        <v>44986</v>
      </c>
      <c r="H518" s="34" t="s">
        <v>61</v>
      </c>
      <c r="I518" s="34" t="s">
        <v>5111</v>
      </c>
      <c r="J518" s="34" t="s">
        <v>3034</v>
      </c>
      <c r="K518" s="34" t="s">
        <v>4064</v>
      </c>
      <c r="L518" s="34" t="s">
        <v>223</v>
      </c>
      <c r="M518" s="34" t="s">
        <v>3868</v>
      </c>
      <c r="N518" s="34" t="s">
        <v>220</v>
      </c>
      <c r="O518" s="273">
        <v>6</v>
      </c>
      <c r="P518" s="273">
        <v>6</v>
      </c>
      <c r="Q518">
        <v>2792</v>
      </c>
      <c r="R518" s="335"/>
      <c r="S518" s="34"/>
      <c r="T518" s="26">
        <f t="shared" si="16"/>
        <v>44981</v>
      </c>
      <c r="U518" s="34"/>
      <c r="V518" s="74" t="str" cm="1">
        <f t="array" ref="V518:AB518">_xlfn._xlws.FILTER(_xlfn._xlws.FILTER('Capacity Scheduling '!$A$41:$FO$56,'Capacity Scheduling '!$A$41:$A$56='PM PDM'!Q518),'Capacity Scheduling '!$A$40:$FO$40='PM PDM'!A518)</f>
        <v>C</v>
      </c>
      <c r="W518" s="34" t="str">
        <v>A+B</v>
      </c>
      <c r="X518" t="str">
        <v>C</v>
      </c>
      <c r="Y518" t="str">
        <v>A</v>
      </c>
      <c r="Z518" t="str">
        <v>A</v>
      </c>
      <c r="AA518" t="str">
        <v>A</v>
      </c>
      <c r="AB518" t="str">
        <v>C</v>
      </c>
      <c r="AD518" s="34"/>
    </row>
    <row r="519" spans="1:30" ht="15" hidden="1" customHeight="1" x14ac:dyDescent="0.35">
      <c r="A519" s="10">
        <v>9</v>
      </c>
      <c r="B519" s="147" t="s">
        <v>5525</v>
      </c>
      <c r="C519">
        <v>8009707</v>
      </c>
      <c r="D519" s="34" t="s">
        <v>3872</v>
      </c>
      <c r="E519" s="146">
        <v>44978</v>
      </c>
      <c r="F519" s="146">
        <v>44986</v>
      </c>
      <c r="G519" s="146">
        <v>44986</v>
      </c>
      <c r="H519" s="34" t="s">
        <v>61</v>
      </c>
      <c r="I519" s="34" t="s">
        <v>5113</v>
      </c>
      <c r="J519" s="34" t="s">
        <v>3034</v>
      </c>
      <c r="K519" s="34" t="s">
        <v>4064</v>
      </c>
      <c r="L519" s="34" t="s">
        <v>223</v>
      </c>
      <c r="M519" s="34" t="s">
        <v>3868</v>
      </c>
      <c r="N519" s="34" t="s">
        <v>220</v>
      </c>
      <c r="O519" s="273">
        <v>6</v>
      </c>
      <c r="P519" s="273">
        <v>6</v>
      </c>
      <c r="Q519">
        <v>2792</v>
      </c>
      <c r="R519" s="335"/>
      <c r="S519" s="34"/>
      <c r="T519" s="26">
        <f t="shared" si="16"/>
        <v>44981</v>
      </c>
      <c r="U519" s="34"/>
      <c r="V519" s="74" t="str" cm="1">
        <f t="array" ref="V519:AB519">_xlfn._xlws.FILTER(_xlfn._xlws.FILTER('Capacity Scheduling '!$A$41:$FO$56,'Capacity Scheduling '!$A$41:$A$56='PM PDM'!Q519),'Capacity Scheduling '!$A$40:$FO$40='PM PDM'!A519)</f>
        <v>C</v>
      </c>
      <c r="W519" s="34" t="str">
        <v>A+B</v>
      </c>
      <c r="X519" t="str">
        <v>C</v>
      </c>
      <c r="Y519" t="str">
        <v>A</v>
      </c>
      <c r="Z519" t="str">
        <v>A</v>
      </c>
      <c r="AA519" t="str">
        <v>A</v>
      </c>
      <c r="AB519" t="str">
        <v>C</v>
      </c>
      <c r="AD519" s="34"/>
    </row>
    <row r="520" spans="1:30" ht="15" hidden="1" customHeight="1" x14ac:dyDescent="0.35">
      <c r="A520" s="10">
        <v>9</v>
      </c>
      <c r="B520" s="147" t="s">
        <v>5526</v>
      </c>
      <c r="C520">
        <v>7996302</v>
      </c>
      <c r="D520" s="34" t="s">
        <v>3823</v>
      </c>
      <c r="E520" s="146">
        <v>44955</v>
      </c>
      <c r="F520" s="146">
        <v>44982</v>
      </c>
      <c r="G520" s="146">
        <v>44982</v>
      </c>
      <c r="H520" s="34" t="s">
        <v>10</v>
      </c>
      <c r="I520" s="34" t="s">
        <v>5527</v>
      </c>
      <c r="J520" s="34" t="s">
        <v>4990</v>
      </c>
      <c r="K520" s="34" t="s">
        <v>5528</v>
      </c>
      <c r="L520" s="34" t="s">
        <v>223</v>
      </c>
      <c r="M520" s="34" t="s">
        <v>5427</v>
      </c>
      <c r="N520" s="34" t="s">
        <v>220</v>
      </c>
      <c r="O520" s="273">
        <v>0.1</v>
      </c>
      <c r="P520" s="273">
        <v>0.2</v>
      </c>
      <c r="Q520">
        <v>2787</v>
      </c>
      <c r="R520" s="335"/>
      <c r="S520" s="34"/>
      <c r="T520" s="26">
        <f t="shared" si="16"/>
        <v>44981</v>
      </c>
      <c r="U520" s="34"/>
      <c r="V520" s="74" t="str" cm="1">
        <f t="array" ref="V520:AB520">_xlfn._xlws.FILTER(_xlfn._xlws.FILTER('Capacity Scheduling '!$A$41:$FO$56,'Capacity Scheduling '!$A$41:$A$56='PM PDM'!Q520),'Capacity Scheduling '!$A$40:$FO$40='PM PDM'!A520)</f>
        <v>C</v>
      </c>
      <c r="W520" s="34" t="str">
        <v>C</v>
      </c>
      <c r="X520" t="str">
        <v>C</v>
      </c>
      <c r="Y520" t="str">
        <v>C</v>
      </c>
      <c r="Z520" t="str">
        <v>C</v>
      </c>
      <c r="AA520" t="str">
        <v>C</v>
      </c>
      <c r="AB520" t="str">
        <v>W/OFF</v>
      </c>
      <c r="AD520" s="34"/>
    </row>
    <row r="521" spans="1:30" ht="15" hidden="1" customHeight="1" x14ac:dyDescent="0.35">
      <c r="A521" s="10">
        <v>9</v>
      </c>
      <c r="B521" s="147" t="s">
        <v>5312</v>
      </c>
      <c r="C521">
        <v>7991928</v>
      </c>
      <c r="D521" s="34" t="s">
        <v>3823</v>
      </c>
      <c r="E521" s="146">
        <v>44946</v>
      </c>
      <c r="F521" s="146">
        <v>44973</v>
      </c>
      <c r="G521" s="146">
        <v>44973</v>
      </c>
      <c r="H521" s="34" t="s">
        <v>10</v>
      </c>
      <c r="I521" s="34" t="s">
        <v>5313</v>
      </c>
      <c r="J521" s="34" t="s">
        <v>343</v>
      </c>
      <c r="K521" s="34" t="s">
        <v>5314</v>
      </c>
      <c r="L521" s="34" t="s">
        <v>223</v>
      </c>
      <c r="M521" s="34" t="s">
        <v>5427</v>
      </c>
      <c r="N521" s="34" t="s">
        <v>220</v>
      </c>
      <c r="O521" s="273">
        <v>0.1</v>
      </c>
      <c r="P521" s="273">
        <v>0.2</v>
      </c>
      <c r="Q521">
        <v>2781</v>
      </c>
      <c r="R521" s="335"/>
      <c r="S521" s="34"/>
      <c r="T521" s="26">
        <f t="shared" si="16"/>
        <v>44981</v>
      </c>
      <c r="U521" s="34"/>
      <c r="V521" s="74" t="str" cm="1">
        <f t="array" ref="V521:AB521">_xlfn._xlws.FILTER(_xlfn._xlws.FILTER('Capacity Scheduling '!$A$41:$FO$56,'Capacity Scheduling '!$A$41:$A$56='PM PDM'!Q521),'Capacity Scheduling '!$A$40:$FO$40='PM PDM'!A521)</f>
        <v>A</v>
      </c>
      <c r="W521" s="34" t="str">
        <v>A</v>
      </c>
      <c r="X521" t="str">
        <v>A</v>
      </c>
      <c r="Y521" t="str">
        <v>A</v>
      </c>
      <c r="Z521" t="str">
        <v>A</v>
      </c>
      <c r="AA521" t="str">
        <v>W/OFF</v>
      </c>
      <c r="AB521" t="str">
        <v>C</v>
      </c>
      <c r="AD521" s="34"/>
    </row>
    <row r="522" spans="1:30" ht="15" hidden="1" customHeight="1" x14ac:dyDescent="0.35">
      <c r="A522" s="10">
        <v>9</v>
      </c>
      <c r="B522" s="147" t="s">
        <v>5529</v>
      </c>
      <c r="C522">
        <v>7998255</v>
      </c>
      <c r="D522" s="34" t="s">
        <v>3823</v>
      </c>
      <c r="E522" s="146">
        <v>44958</v>
      </c>
      <c r="F522" s="146">
        <v>44985</v>
      </c>
      <c r="G522" s="146">
        <v>44985</v>
      </c>
      <c r="H522" s="34" t="s">
        <v>10</v>
      </c>
      <c r="I522" s="34" t="s">
        <v>5530</v>
      </c>
      <c r="J522" s="34" t="s">
        <v>3767</v>
      </c>
      <c r="K522" s="34" t="s">
        <v>5531</v>
      </c>
      <c r="L522" s="34" t="s">
        <v>223</v>
      </c>
      <c r="M522" s="34" t="s">
        <v>3868</v>
      </c>
      <c r="N522" s="34" t="s">
        <v>220</v>
      </c>
      <c r="O522" s="273">
        <v>0.1</v>
      </c>
      <c r="P522" s="273">
        <v>0.2</v>
      </c>
      <c r="Q522">
        <v>2784</v>
      </c>
      <c r="R522" s="335"/>
      <c r="S522" s="34"/>
      <c r="T522" s="26">
        <f t="shared" si="16"/>
        <v>44981</v>
      </c>
      <c r="U522" s="34"/>
      <c r="V522" s="74" t="str" cm="1">
        <f t="array" ref="V522:AB522">_xlfn._xlws.FILTER(_xlfn._xlws.FILTER('Capacity Scheduling '!$A$41:$FO$56,'Capacity Scheduling '!$A$41:$A$56='PM PDM'!Q522),'Capacity Scheduling '!$A$40:$FO$40='PM PDM'!A522)</f>
        <v>B</v>
      </c>
      <c r="W522" s="34" t="str">
        <v>B</v>
      </c>
      <c r="X522" t="str">
        <v>B</v>
      </c>
      <c r="Y522" t="str">
        <v>W/OFF</v>
      </c>
      <c r="Z522" t="str">
        <v>G</v>
      </c>
      <c r="AA522" t="str">
        <v>G</v>
      </c>
      <c r="AB522" t="str">
        <v>G</v>
      </c>
      <c r="AD522" s="34"/>
    </row>
    <row r="523" spans="1:30" ht="15" hidden="1" customHeight="1" x14ac:dyDescent="0.35">
      <c r="A523" s="10">
        <v>9</v>
      </c>
      <c r="B523" s="147" t="s">
        <v>5532</v>
      </c>
      <c r="C523">
        <v>8009711</v>
      </c>
      <c r="D523" s="34" t="s">
        <v>3872</v>
      </c>
      <c r="E523" s="146">
        <v>44978</v>
      </c>
      <c r="F523" s="146">
        <v>44986</v>
      </c>
      <c r="G523" s="146">
        <v>44986</v>
      </c>
      <c r="H523" s="34" t="s">
        <v>10</v>
      </c>
      <c r="I523" s="34" t="s">
        <v>5145</v>
      </c>
      <c r="J523" s="34" t="s">
        <v>1193</v>
      </c>
      <c r="K523" s="34" t="s">
        <v>1395</v>
      </c>
      <c r="L523" s="34" t="s">
        <v>223</v>
      </c>
      <c r="M523" s="34" t="s">
        <v>3868</v>
      </c>
      <c r="N523" s="34" t="s">
        <v>220</v>
      </c>
      <c r="O523" s="273">
        <v>2</v>
      </c>
      <c r="P523" s="273">
        <v>2</v>
      </c>
      <c r="Q523">
        <v>2787</v>
      </c>
      <c r="R523" s="335"/>
      <c r="S523" s="34"/>
      <c r="T523" s="26">
        <f t="shared" si="16"/>
        <v>44981</v>
      </c>
      <c r="U523" s="34"/>
      <c r="V523" s="74" t="str" cm="1">
        <f t="array" ref="V523:AB523">_xlfn._xlws.FILTER(_xlfn._xlws.FILTER('Capacity Scheduling '!$A$41:$FO$56,'Capacity Scheduling '!$A$41:$A$56='PM PDM'!Q523),'Capacity Scheduling '!$A$40:$FO$40='PM PDM'!A523)</f>
        <v>C</v>
      </c>
      <c r="W523" s="34" t="str">
        <v>C</v>
      </c>
      <c r="X523" t="str">
        <v>C</v>
      </c>
      <c r="Y523" t="str">
        <v>C</v>
      </c>
      <c r="Z523" t="str">
        <v>C</v>
      </c>
      <c r="AA523" t="str">
        <v>C</v>
      </c>
      <c r="AB523" t="str">
        <v>W/OFF</v>
      </c>
      <c r="AD523" s="34"/>
    </row>
    <row r="524" spans="1:30" ht="15" hidden="1" customHeight="1" x14ac:dyDescent="0.35">
      <c r="A524" s="10">
        <v>9</v>
      </c>
      <c r="B524" s="147" t="s">
        <v>5533</v>
      </c>
      <c r="C524">
        <v>8009712</v>
      </c>
      <c r="D524" s="34" t="s">
        <v>3872</v>
      </c>
      <c r="E524" s="146">
        <v>44978</v>
      </c>
      <c r="F524" s="146">
        <v>44986</v>
      </c>
      <c r="G524" s="146">
        <v>44986</v>
      </c>
      <c r="H524" s="34" t="s">
        <v>10</v>
      </c>
      <c r="I524" s="34" t="s">
        <v>5147</v>
      </c>
      <c r="J524" s="34" t="s">
        <v>1193</v>
      </c>
      <c r="K524" s="34" t="s">
        <v>1395</v>
      </c>
      <c r="L524" s="34" t="s">
        <v>223</v>
      </c>
      <c r="M524" s="34" t="s">
        <v>3868</v>
      </c>
      <c r="N524" s="34" t="s">
        <v>220</v>
      </c>
      <c r="O524" s="273">
        <v>2</v>
      </c>
      <c r="P524" s="273">
        <v>2</v>
      </c>
      <c r="Q524">
        <v>2784</v>
      </c>
      <c r="R524" s="335"/>
      <c r="S524" s="34"/>
      <c r="T524" s="26">
        <f t="shared" si="16"/>
        <v>44981</v>
      </c>
      <c r="U524" s="34"/>
      <c r="V524" s="74" t="str" cm="1">
        <f t="array" ref="V524:AB524">_xlfn._xlws.FILTER(_xlfn._xlws.FILTER('Capacity Scheduling '!$A$41:$FO$56,'Capacity Scheduling '!$A$41:$A$56='PM PDM'!Q524),'Capacity Scheduling '!$A$40:$FO$40='PM PDM'!A524)</f>
        <v>B</v>
      </c>
      <c r="W524" s="34" t="str">
        <v>B</v>
      </c>
      <c r="X524" t="str">
        <v>B</v>
      </c>
      <c r="Y524" t="str">
        <v>W/OFF</v>
      </c>
      <c r="Z524" t="str">
        <v>G</v>
      </c>
      <c r="AA524" t="str">
        <v>G</v>
      </c>
      <c r="AB524" t="str">
        <v>G</v>
      </c>
      <c r="AD524" s="34"/>
    </row>
    <row r="525" spans="1:30" ht="15" hidden="1" customHeight="1" x14ac:dyDescent="0.35">
      <c r="A525" s="10">
        <v>9</v>
      </c>
      <c r="B525" s="147" t="s">
        <v>5534</v>
      </c>
      <c r="C525">
        <v>8003664</v>
      </c>
      <c r="D525" s="34" t="s">
        <v>3823</v>
      </c>
      <c r="E525" s="146">
        <v>44967</v>
      </c>
      <c r="F525" s="146">
        <v>44982</v>
      </c>
      <c r="G525" s="146">
        <v>44982</v>
      </c>
      <c r="H525" s="34" t="s">
        <v>10</v>
      </c>
      <c r="I525" s="34" t="s">
        <v>288</v>
      </c>
      <c r="J525" s="34" t="s">
        <v>94</v>
      </c>
      <c r="K525" s="34" t="s">
        <v>5005</v>
      </c>
      <c r="L525" s="34" t="s">
        <v>223</v>
      </c>
      <c r="M525" s="34" t="s">
        <v>5427</v>
      </c>
      <c r="N525" s="34" t="s">
        <v>220</v>
      </c>
      <c r="O525" s="273">
        <v>5</v>
      </c>
      <c r="P525" s="273">
        <v>10</v>
      </c>
      <c r="Q525">
        <v>3347</v>
      </c>
      <c r="R525" s="335"/>
      <c r="S525" s="34"/>
      <c r="T525" s="26">
        <f t="shared" si="16"/>
        <v>44981</v>
      </c>
      <c r="U525" s="34"/>
      <c r="V525" s="74" t="str" cm="1">
        <f t="array" ref="V525:AB525">_xlfn._xlws.FILTER(_xlfn._xlws.FILTER('Capacity Scheduling '!$A$41:$FO$56,'Capacity Scheduling '!$A$41:$A$56='PM PDM'!Q525),'Capacity Scheduling '!$A$40:$FO$40='PM PDM'!A525)</f>
        <v>B</v>
      </c>
      <c r="W525" s="34" t="str">
        <v>W/OFF</v>
      </c>
      <c r="X525" t="str">
        <v>G</v>
      </c>
      <c r="Y525" t="str">
        <v>G</v>
      </c>
      <c r="Z525" t="str">
        <v>G</v>
      </c>
      <c r="AA525" t="str">
        <v>G</v>
      </c>
      <c r="AB525" t="str">
        <v>G</v>
      </c>
      <c r="AD525" s="34"/>
    </row>
    <row r="526" spans="1:30" ht="15" hidden="1" customHeight="1" x14ac:dyDescent="0.35">
      <c r="A526" s="10">
        <v>9</v>
      </c>
      <c r="B526" s="147" t="s">
        <v>5535</v>
      </c>
      <c r="C526">
        <v>8003694</v>
      </c>
      <c r="D526" s="34" t="s">
        <v>3823</v>
      </c>
      <c r="E526" s="146">
        <v>44967</v>
      </c>
      <c r="F526" s="146">
        <v>44982</v>
      </c>
      <c r="G526" s="146">
        <v>44982</v>
      </c>
      <c r="H526" s="34" t="s">
        <v>10</v>
      </c>
      <c r="I526" s="34" t="s">
        <v>288</v>
      </c>
      <c r="J526" s="34" t="s">
        <v>94</v>
      </c>
      <c r="K526" s="34" t="s">
        <v>5007</v>
      </c>
      <c r="L526" s="34" t="s">
        <v>223</v>
      </c>
      <c r="M526" s="34" t="s">
        <v>5427</v>
      </c>
      <c r="N526" s="34" t="s">
        <v>220</v>
      </c>
      <c r="O526" s="273">
        <v>0</v>
      </c>
      <c r="P526" s="273">
        <v>3</v>
      </c>
      <c r="Q526">
        <v>3347</v>
      </c>
      <c r="R526" s="335"/>
      <c r="S526" s="34"/>
      <c r="T526" s="26">
        <f t="shared" si="16"/>
        <v>44981</v>
      </c>
      <c r="U526" s="34"/>
      <c r="V526" s="74" t="str" cm="1">
        <f t="array" ref="V526:AB526">_xlfn._xlws.FILTER(_xlfn._xlws.FILTER('Capacity Scheduling '!$A$41:$FO$56,'Capacity Scheduling '!$A$41:$A$56='PM PDM'!Q526),'Capacity Scheduling '!$A$40:$FO$40='PM PDM'!A526)</f>
        <v>B</v>
      </c>
      <c r="W526" s="34" t="str">
        <v>W/OFF</v>
      </c>
      <c r="X526" t="str">
        <v>G</v>
      </c>
      <c r="Y526" t="str">
        <v>G</v>
      </c>
      <c r="Z526" t="str">
        <v>G</v>
      </c>
      <c r="AA526" t="str">
        <v>G</v>
      </c>
      <c r="AB526" t="str">
        <v>G</v>
      </c>
      <c r="AD526" s="34"/>
    </row>
    <row r="527" spans="1:30" ht="15" hidden="1" customHeight="1" x14ac:dyDescent="0.35">
      <c r="A527" s="10">
        <v>10</v>
      </c>
      <c r="B527" s="10" t="s">
        <v>5536</v>
      </c>
      <c r="C527" s="182">
        <v>8009696</v>
      </c>
      <c r="D527" s="10" t="s">
        <v>3823</v>
      </c>
      <c r="E527" s="74">
        <v>44978</v>
      </c>
      <c r="F527" s="74">
        <v>44992</v>
      </c>
      <c r="G527" s="74">
        <v>44992</v>
      </c>
      <c r="H527" s="10" t="s">
        <v>10</v>
      </c>
      <c r="I527" s="10" t="s">
        <v>288</v>
      </c>
      <c r="J527" s="10" t="s">
        <v>434</v>
      </c>
      <c r="K527" s="10" t="s">
        <v>3917</v>
      </c>
      <c r="L527" s="10" t="s">
        <v>223</v>
      </c>
      <c r="M527" s="10" t="s">
        <v>3977</v>
      </c>
      <c r="N527" s="182" t="s">
        <v>220</v>
      </c>
      <c r="O527" s="10">
        <v>0</v>
      </c>
      <c r="P527" s="10">
        <v>3</v>
      </c>
      <c r="Q527" s="10">
        <v>2785</v>
      </c>
      <c r="R527" s="10" t="s">
        <v>34</v>
      </c>
      <c r="S527" s="10" t="s">
        <v>73</v>
      </c>
      <c r="T527" s="26">
        <f t="shared" si="16"/>
        <v>44988</v>
      </c>
      <c r="U527" s="10"/>
      <c r="V527" s="74" t="str" cm="1">
        <f t="array" ref="V527:AB527">_xlfn._xlws.FILTER(_xlfn._xlws.FILTER('Capacity Scheduling '!$A$41:$FO$56,'Capacity Scheduling '!$A$41:$A$56='PM PDM'!Q527),'Capacity Scheduling '!$A$40:$FO$40='PM PDM'!A527)</f>
        <v>W/OFF</v>
      </c>
      <c r="W527" s="10" t="str">
        <v>A</v>
      </c>
      <c r="X527" t="str">
        <v>A</v>
      </c>
      <c r="Y527" t="str">
        <v>A</v>
      </c>
      <c r="Z527" t="str">
        <v>A</v>
      </c>
      <c r="AA527" t="str">
        <v>C</v>
      </c>
      <c r="AB527" t="str">
        <v>L</v>
      </c>
    </row>
    <row r="528" spans="1:30" ht="15" hidden="1" customHeight="1" x14ac:dyDescent="0.35">
      <c r="A528" s="10">
        <v>10</v>
      </c>
      <c r="B528" s="10" t="s">
        <v>5537</v>
      </c>
      <c r="C528" s="182">
        <v>8001398</v>
      </c>
      <c r="D528" s="10" t="s">
        <v>3823</v>
      </c>
      <c r="E528" s="74">
        <v>44964</v>
      </c>
      <c r="F528" s="74">
        <v>44993</v>
      </c>
      <c r="G528" s="74">
        <v>44993</v>
      </c>
      <c r="H528" s="10" t="s">
        <v>92</v>
      </c>
      <c r="I528" s="10" t="s">
        <v>288</v>
      </c>
      <c r="J528" s="10" t="s">
        <v>42</v>
      </c>
      <c r="K528" s="10" t="s">
        <v>5538</v>
      </c>
      <c r="L528" s="10" t="s">
        <v>223</v>
      </c>
      <c r="M528" s="10" t="s">
        <v>3977</v>
      </c>
      <c r="N528" s="182" t="s">
        <v>220</v>
      </c>
      <c r="O528" s="10">
        <v>4</v>
      </c>
      <c r="P528" s="10">
        <v>4</v>
      </c>
      <c r="Q528" s="10">
        <v>2801</v>
      </c>
      <c r="R528" s="10" t="s">
        <v>104</v>
      </c>
      <c r="S528" s="10" t="s">
        <v>43</v>
      </c>
      <c r="T528" s="26">
        <f t="shared" si="16"/>
        <v>44988</v>
      </c>
      <c r="U528" s="10"/>
      <c r="V528" s="74" t="str" cm="1">
        <f t="array" ref="V528:AB528">_xlfn._xlws.FILTER(_xlfn._xlws.FILTER('Capacity Scheduling '!$A$41:$FO$56,'Capacity Scheduling '!$A$41:$A$56='PM PDM'!Q528),'Capacity Scheduling '!$A$40:$FO$40='PM PDM'!A528)</f>
        <v>C-OFF</v>
      </c>
      <c r="W528" s="10" t="str">
        <v>A</v>
      </c>
      <c r="X528" t="str">
        <v>C-OFF</v>
      </c>
      <c r="Y528" t="str">
        <v>A</v>
      </c>
      <c r="Z528" t="str">
        <v>A</v>
      </c>
      <c r="AA528" t="str">
        <v>C</v>
      </c>
      <c r="AB528" t="str">
        <v>C</v>
      </c>
    </row>
    <row r="529" spans="1:28" ht="15" hidden="1" customHeight="1" x14ac:dyDescent="0.35">
      <c r="A529" s="10">
        <v>10</v>
      </c>
      <c r="B529" s="10" t="s">
        <v>5539</v>
      </c>
      <c r="C529" s="182">
        <v>8010970</v>
      </c>
      <c r="D529" s="10" t="s">
        <v>3823</v>
      </c>
      <c r="E529" s="74">
        <v>44980</v>
      </c>
      <c r="F529" s="74">
        <v>44994</v>
      </c>
      <c r="G529" s="74">
        <v>44994</v>
      </c>
      <c r="H529" s="10" t="s">
        <v>61</v>
      </c>
      <c r="I529" s="10" t="s">
        <v>288</v>
      </c>
      <c r="J529" s="10" t="s">
        <v>42</v>
      </c>
      <c r="K529" s="10" t="s">
        <v>4621</v>
      </c>
      <c r="L529" s="10" t="s">
        <v>223</v>
      </c>
      <c r="M529" s="10" t="s">
        <v>3977</v>
      </c>
      <c r="N529" s="182" t="s">
        <v>220</v>
      </c>
      <c r="O529" s="10">
        <v>4</v>
      </c>
      <c r="P529" s="10">
        <v>4</v>
      </c>
      <c r="Q529" s="10">
        <v>3195</v>
      </c>
      <c r="R529" s="10" t="s">
        <v>85</v>
      </c>
      <c r="S529" s="10" t="s">
        <v>43</v>
      </c>
      <c r="T529" s="26">
        <f t="shared" si="16"/>
        <v>44988</v>
      </c>
      <c r="U529" s="10"/>
      <c r="V529" s="74" t="str" cm="1">
        <f t="array" ref="V529:AB529">_xlfn._xlws.FILTER(_xlfn._xlws.FILTER('Capacity Scheduling '!$A$41:$FO$56,'Capacity Scheduling '!$A$41:$A$56='PM PDM'!Q529),'Capacity Scheduling '!$A$40:$FO$40='PM PDM'!A529)</f>
        <v>A</v>
      </c>
      <c r="W529" s="10" t="str">
        <v>B</v>
      </c>
      <c r="X529" t="str">
        <v>B</v>
      </c>
      <c r="Y529" t="str">
        <v>B</v>
      </c>
      <c r="Z529" t="str">
        <v>B</v>
      </c>
      <c r="AA529" t="str">
        <v>B</v>
      </c>
      <c r="AB529" t="str">
        <v xml:space="preserve">W/Off </v>
      </c>
    </row>
    <row r="530" spans="1:28" ht="15" hidden="1" customHeight="1" x14ac:dyDescent="0.35">
      <c r="A530" s="10">
        <v>10</v>
      </c>
      <c r="B530" s="10" t="s">
        <v>5540</v>
      </c>
      <c r="C530" s="182">
        <v>8010979</v>
      </c>
      <c r="D530" s="10" t="s">
        <v>3872</v>
      </c>
      <c r="E530" s="74">
        <v>44980</v>
      </c>
      <c r="F530" s="74">
        <v>44994</v>
      </c>
      <c r="G530" s="74">
        <v>44994</v>
      </c>
      <c r="H530" s="10" t="s">
        <v>10</v>
      </c>
      <c r="I530" s="10" t="s">
        <v>288</v>
      </c>
      <c r="J530" s="10" t="s">
        <v>42</v>
      </c>
      <c r="K530" s="10" t="s">
        <v>334</v>
      </c>
      <c r="L530" s="10" t="s">
        <v>223</v>
      </c>
      <c r="M530" s="10" t="s">
        <v>3977</v>
      </c>
      <c r="N530" s="182" t="s">
        <v>220</v>
      </c>
      <c r="O530" s="10">
        <v>5</v>
      </c>
      <c r="P530" s="10">
        <v>5</v>
      </c>
      <c r="Q530" s="10">
        <v>2787</v>
      </c>
      <c r="R530" s="10" t="s">
        <v>46</v>
      </c>
      <c r="S530" s="10" t="s">
        <v>43</v>
      </c>
      <c r="T530" s="26">
        <f t="shared" si="16"/>
        <v>44988</v>
      </c>
      <c r="U530" s="10"/>
      <c r="V530" s="74" t="str" cm="1">
        <f t="array" ref="V530:AB530">_xlfn._xlws.FILTER(_xlfn._xlws.FILTER('Capacity Scheduling '!$A$41:$FO$56,'Capacity Scheduling '!$A$41:$A$56='PM PDM'!Q530),'Capacity Scheduling '!$A$40:$FO$40='PM PDM'!A530)</f>
        <v>B</v>
      </c>
      <c r="W530" s="10" t="str">
        <v>B</v>
      </c>
      <c r="X530" t="str">
        <v>B</v>
      </c>
      <c r="Y530" t="str">
        <v>B</v>
      </c>
      <c r="Z530" t="str">
        <v>B</v>
      </c>
      <c r="AA530" t="str">
        <v>B</v>
      </c>
      <c r="AB530" t="str">
        <v>W/OFF</v>
      </c>
    </row>
    <row r="531" spans="1:28" ht="15" hidden="1" customHeight="1" x14ac:dyDescent="0.35">
      <c r="A531" s="10">
        <v>10</v>
      </c>
      <c r="B531" s="10" t="s">
        <v>5541</v>
      </c>
      <c r="C531" s="182">
        <v>8011351</v>
      </c>
      <c r="D531" s="10" t="s">
        <v>3872</v>
      </c>
      <c r="E531" s="74">
        <v>44981</v>
      </c>
      <c r="F531" s="74">
        <v>44995</v>
      </c>
      <c r="G531" s="74">
        <v>44995</v>
      </c>
      <c r="H531" s="10" t="s">
        <v>61</v>
      </c>
      <c r="I531" s="10" t="s">
        <v>288</v>
      </c>
      <c r="J531" s="10" t="s">
        <v>42</v>
      </c>
      <c r="K531" s="10" t="s">
        <v>4623</v>
      </c>
      <c r="L531" s="10" t="s">
        <v>223</v>
      </c>
      <c r="M531" s="10" t="s">
        <v>3977</v>
      </c>
      <c r="N531" s="182" t="s">
        <v>220</v>
      </c>
      <c r="O531" s="10">
        <v>6</v>
      </c>
      <c r="P531" s="10">
        <v>6</v>
      </c>
      <c r="Q531" s="10">
        <v>3195</v>
      </c>
      <c r="R531" s="10" t="s">
        <v>85</v>
      </c>
      <c r="S531" s="10" t="s">
        <v>43</v>
      </c>
      <c r="T531" s="26">
        <f t="shared" si="16"/>
        <v>44988</v>
      </c>
      <c r="U531" s="10"/>
      <c r="V531" s="74" t="str" cm="1">
        <f t="array" ref="V531:AB531">_xlfn._xlws.FILTER(_xlfn._xlws.FILTER('Capacity Scheduling '!$A$41:$FO$56,'Capacity Scheduling '!$A$41:$A$56='PM PDM'!Q531),'Capacity Scheduling '!$A$40:$FO$40='PM PDM'!A531)</f>
        <v>A</v>
      </c>
      <c r="W531" s="10" t="str">
        <v>B</v>
      </c>
      <c r="X531" t="str">
        <v>B</v>
      </c>
      <c r="Y531" t="str">
        <v>B</v>
      </c>
      <c r="Z531" t="str">
        <v>B</v>
      </c>
      <c r="AA531" t="str">
        <v>B</v>
      </c>
      <c r="AB531" t="str">
        <v xml:space="preserve">W/Off </v>
      </c>
    </row>
    <row r="532" spans="1:28" ht="15" hidden="1" customHeight="1" x14ac:dyDescent="0.35">
      <c r="A532" s="10">
        <v>10</v>
      </c>
      <c r="B532" s="10" t="s">
        <v>5542</v>
      </c>
      <c r="C532" s="182">
        <v>8011352</v>
      </c>
      <c r="D532" s="10" t="s">
        <v>3872</v>
      </c>
      <c r="E532" s="74">
        <v>44981</v>
      </c>
      <c r="F532" s="74">
        <v>44995</v>
      </c>
      <c r="G532" s="74">
        <v>44995</v>
      </c>
      <c r="H532" s="10" t="s">
        <v>61</v>
      </c>
      <c r="I532" s="10" t="s">
        <v>288</v>
      </c>
      <c r="J532" s="10" t="s">
        <v>42</v>
      </c>
      <c r="K532" s="10" t="s">
        <v>4625</v>
      </c>
      <c r="L532" s="10" t="s">
        <v>223</v>
      </c>
      <c r="M532" s="10" t="s">
        <v>3977</v>
      </c>
      <c r="N532" s="182" t="s">
        <v>220</v>
      </c>
      <c r="O532" s="10">
        <v>6</v>
      </c>
      <c r="P532" s="10">
        <v>6</v>
      </c>
      <c r="Q532" s="10">
        <v>3195</v>
      </c>
      <c r="R532" s="10" t="s">
        <v>85</v>
      </c>
      <c r="S532" s="10" t="s">
        <v>43</v>
      </c>
      <c r="T532" s="26">
        <f t="shared" si="16"/>
        <v>44988</v>
      </c>
      <c r="U532" s="10"/>
      <c r="V532" s="74" t="str" cm="1">
        <f t="array" ref="V532:AB532">_xlfn._xlws.FILTER(_xlfn._xlws.FILTER('Capacity Scheduling '!$A$41:$FO$56,'Capacity Scheduling '!$A$41:$A$56='PM PDM'!Q532),'Capacity Scheduling '!$A$40:$FO$40='PM PDM'!A532)</f>
        <v>A</v>
      </c>
      <c r="W532" s="10" t="str">
        <v>B</v>
      </c>
      <c r="X532" t="str">
        <v>B</v>
      </c>
      <c r="Y532" t="str">
        <v>B</v>
      </c>
      <c r="Z532" t="str">
        <v>B</v>
      </c>
      <c r="AA532" t="str">
        <v>B</v>
      </c>
      <c r="AB532" t="str">
        <v xml:space="preserve">W/Off </v>
      </c>
    </row>
    <row r="533" spans="1:28" ht="15" hidden="1" customHeight="1" x14ac:dyDescent="0.35">
      <c r="A533" s="10">
        <v>10</v>
      </c>
      <c r="B533" s="10" t="s">
        <v>5543</v>
      </c>
      <c r="C533" s="182">
        <v>8007874</v>
      </c>
      <c r="D533" s="10" t="s">
        <v>3823</v>
      </c>
      <c r="E533" s="74">
        <v>44975</v>
      </c>
      <c r="F533" s="74">
        <v>44989</v>
      </c>
      <c r="G533" s="74">
        <v>44989</v>
      </c>
      <c r="H533" s="10" t="s">
        <v>10</v>
      </c>
      <c r="I533" s="10" t="s">
        <v>288</v>
      </c>
      <c r="J533" s="10" t="s">
        <v>123</v>
      </c>
      <c r="K533" s="10" t="s">
        <v>3867</v>
      </c>
      <c r="L533" s="10" t="s">
        <v>223</v>
      </c>
      <c r="M533" s="10" t="s">
        <v>3977</v>
      </c>
      <c r="N533" s="182" t="s">
        <v>220</v>
      </c>
      <c r="O533" s="10">
        <v>0</v>
      </c>
      <c r="P533" s="10">
        <v>3</v>
      </c>
      <c r="Q533" s="10">
        <v>2787</v>
      </c>
      <c r="R533" s="10" t="s">
        <v>46</v>
      </c>
      <c r="S533" s="10" t="s">
        <v>43</v>
      </c>
      <c r="T533" s="26">
        <f t="shared" si="16"/>
        <v>44988</v>
      </c>
      <c r="U533" s="10"/>
      <c r="V533" s="74" t="str" cm="1">
        <f t="array" ref="V533:AB533">_xlfn._xlws.FILTER(_xlfn._xlws.FILTER('Capacity Scheduling '!$A$41:$FO$56,'Capacity Scheduling '!$A$41:$A$56='PM PDM'!Q533),'Capacity Scheduling '!$A$40:$FO$40='PM PDM'!A533)</f>
        <v>B</v>
      </c>
      <c r="W533" s="10" t="str">
        <v>B</v>
      </c>
      <c r="X533" t="str">
        <v>B</v>
      </c>
      <c r="Y533" t="str">
        <v>B</v>
      </c>
      <c r="Z533" t="str">
        <v>B</v>
      </c>
      <c r="AA533" t="str">
        <v>B</v>
      </c>
      <c r="AB533" t="str">
        <v>W/OFF</v>
      </c>
    </row>
    <row r="534" spans="1:28" ht="15" hidden="1" customHeight="1" x14ac:dyDescent="0.35">
      <c r="A534" s="10">
        <v>10</v>
      </c>
      <c r="B534" s="10" t="s">
        <v>5544</v>
      </c>
      <c r="C534" s="182">
        <v>8014079</v>
      </c>
      <c r="D534" s="10" t="s">
        <v>3872</v>
      </c>
      <c r="E534" s="74">
        <v>44986</v>
      </c>
      <c r="F534" s="74">
        <v>44989</v>
      </c>
      <c r="G534" s="74">
        <v>44989</v>
      </c>
      <c r="H534" s="10" t="s">
        <v>10</v>
      </c>
      <c r="I534" s="10" t="s">
        <v>288</v>
      </c>
      <c r="J534" s="10" t="s">
        <v>133</v>
      </c>
      <c r="K534" s="10" t="s">
        <v>3873</v>
      </c>
      <c r="L534" s="10" t="s">
        <v>223</v>
      </c>
      <c r="M534" s="10" t="s">
        <v>3977</v>
      </c>
      <c r="N534" s="182" t="s">
        <v>220</v>
      </c>
      <c r="O534" s="10">
        <v>8</v>
      </c>
      <c r="P534" s="10">
        <v>8</v>
      </c>
      <c r="Q534" s="10">
        <v>2787</v>
      </c>
      <c r="R534" s="10" t="s">
        <v>46</v>
      </c>
      <c r="S534" s="10" t="s">
        <v>43</v>
      </c>
      <c r="T534" s="26">
        <f t="shared" si="16"/>
        <v>44988</v>
      </c>
      <c r="U534" s="10"/>
      <c r="V534" s="74" t="str" cm="1">
        <f t="array" ref="V534:AB534">_xlfn._xlws.FILTER(_xlfn._xlws.FILTER('Capacity Scheduling '!$A$41:$FO$56,'Capacity Scheduling '!$A$41:$A$56='PM PDM'!Q534),'Capacity Scheduling '!$A$40:$FO$40='PM PDM'!A534)</f>
        <v>B</v>
      </c>
      <c r="W534" s="10" t="str">
        <v>B</v>
      </c>
      <c r="X534" t="str">
        <v>B</v>
      </c>
      <c r="Y534" t="str">
        <v>B</v>
      </c>
      <c r="Z534" t="str">
        <v>B</v>
      </c>
      <c r="AA534" t="str">
        <v>B</v>
      </c>
      <c r="AB534" t="str">
        <v>W/OFF</v>
      </c>
    </row>
    <row r="535" spans="1:28" ht="15" hidden="1" customHeight="1" x14ac:dyDescent="0.35">
      <c r="A535" s="10">
        <v>10</v>
      </c>
      <c r="B535" s="10" t="s">
        <v>5545</v>
      </c>
      <c r="C535" s="182">
        <v>8000199</v>
      </c>
      <c r="D535" s="10" t="s">
        <v>3872</v>
      </c>
      <c r="E535" s="74">
        <v>44962</v>
      </c>
      <c r="F535" s="74">
        <v>44991</v>
      </c>
      <c r="G535" s="74">
        <v>44991</v>
      </c>
      <c r="H535" s="10" t="s">
        <v>10</v>
      </c>
      <c r="I535" s="10" t="s">
        <v>288</v>
      </c>
      <c r="J535" s="10" t="s">
        <v>163</v>
      </c>
      <c r="K535" s="10" t="s">
        <v>5546</v>
      </c>
      <c r="L535" s="10" t="s">
        <v>223</v>
      </c>
      <c r="M535" s="10" t="s">
        <v>3977</v>
      </c>
      <c r="N535" s="182" t="s">
        <v>220</v>
      </c>
      <c r="O535" s="10">
        <v>6</v>
      </c>
      <c r="P535" s="10">
        <v>6</v>
      </c>
      <c r="Q535" s="10">
        <v>2783</v>
      </c>
      <c r="R535" s="10" t="s">
        <v>22</v>
      </c>
      <c r="S535" s="10" t="s">
        <v>43</v>
      </c>
      <c r="T535" s="26">
        <f t="shared" si="16"/>
        <v>44988</v>
      </c>
      <c r="U535" s="10"/>
      <c r="V535" s="74" t="str" cm="1">
        <f t="array" ref="V535:AB535">_xlfn._xlws.FILTER(_xlfn._xlws.FILTER('Capacity Scheduling '!$A$41:$FO$56,'Capacity Scheduling '!$A$41:$A$56='PM PDM'!Q535),'Capacity Scheduling '!$A$40:$FO$40='PM PDM'!A535)</f>
        <v>A</v>
      </c>
      <c r="W535" s="10" t="str">
        <v>A</v>
      </c>
      <c r="X535" t="str">
        <v>W/OFF</v>
      </c>
      <c r="Y535" t="str">
        <v>L</v>
      </c>
      <c r="Z535" t="str">
        <v>L</v>
      </c>
      <c r="AA535" t="str">
        <v>L</v>
      </c>
      <c r="AB535" t="str">
        <v>L</v>
      </c>
    </row>
    <row r="536" spans="1:28" ht="15" hidden="1" customHeight="1" x14ac:dyDescent="0.35">
      <c r="A536" s="10">
        <v>10</v>
      </c>
      <c r="B536" s="10" t="s">
        <v>5547</v>
      </c>
      <c r="C536" s="182">
        <v>8008350</v>
      </c>
      <c r="D536" s="10" t="s">
        <v>3823</v>
      </c>
      <c r="E536" s="74">
        <v>44976</v>
      </c>
      <c r="F536" s="74">
        <v>44990</v>
      </c>
      <c r="G536" s="74">
        <v>44990</v>
      </c>
      <c r="H536" s="10" t="s">
        <v>10</v>
      </c>
      <c r="I536" s="10" t="s">
        <v>288</v>
      </c>
      <c r="J536" s="10" t="s">
        <v>163</v>
      </c>
      <c r="K536" s="10" t="s">
        <v>3881</v>
      </c>
      <c r="L536" s="10" t="s">
        <v>223</v>
      </c>
      <c r="M536" s="10" t="s">
        <v>3977</v>
      </c>
      <c r="N536" s="182" t="s">
        <v>220</v>
      </c>
      <c r="O536" s="10">
        <v>0</v>
      </c>
      <c r="P536" s="10">
        <v>3</v>
      </c>
      <c r="Q536" s="10">
        <v>2783</v>
      </c>
      <c r="R536" s="10" t="s">
        <v>22</v>
      </c>
      <c r="S536" s="10" t="s">
        <v>43</v>
      </c>
      <c r="T536" s="26">
        <f t="shared" ref="T536:T599" si="17">$AF$21+((A536-1)*7+U536)-$AH$21</f>
        <v>44988</v>
      </c>
      <c r="U536" s="10"/>
      <c r="V536" s="74" t="str" cm="1">
        <f t="array" ref="V536:AB536">_xlfn._xlws.FILTER(_xlfn._xlws.FILTER('Capacity Scheduling '!$A$41:$FO$56,'Capacity Scheduling '!$A$41:$A$56='PM PDM'!Q536),'Capacity Scheduling '!$A$40:$FO$40='PM PDM'!A536)</f>
        <v>A</v>
      </c>
      <c r="W536" s="10" t="str">
        <v>A</v>
      </c>
      <c r="X536" t="str">
        <v>W/OFF</v>
      </c>
      <c r="Y536" t="str">
        <v>L</v>
      </c>
      <c r="Z536" t="str">
        <v>L</v>
      </c>
      <c r="AA536" t="str">
        <v>L</v>
      </c>
      <c r="AB536" t="str">
        <v>L</v>
      </c>
    </row>
    <row r="537" spans="1:28" ht="15" hidden="1" customHeight="1" x14ac:dyDescent="0.35">
      <c r="A537" s="10">
        <v>10</v>
      </c>
      <c r="B537" s="10" t="s">
        <v>5548</v>
      </c>
      <c r="C537" s="182">
        <v>8011356</v>
      </c>
      <c r="D537" s="10" t="s">
        <v>3823</v>
      </c>
      <c r="E537" s="74">
        <v>44981</v>
      </c>
      <c r="F537" s="74">
        <v>44995</v>
      </c>
      <c r="G537" s="74">
        <v>44995</v>
      </c>
      <c r="H537" s="10" t="s">
        <v>10</v>
      </c>
      <c r="I537" s="10" t="s">
        <v>288</v>
      </c>
      <c r="J537" s="10" t="s">
        <v>163</v>
      </c>
      <c r="K537" s="10" t="s">
        <v>4635</v>
      </c>
      <c r="L537" s="10" t="s">
        <v>223</v>
      </c>
      <c r="M537" s="10" t="s">
        <v>3977</v>
      </c>
      <c r="N537" s="182" t="s">
        <v>215</v>
      </c>
      <c r="O537" s="10">
        <v>6</v>
      </c>
      <c r="P537" s="10">
        <v>6</v>
      </c>
      <c r="Q537" s="10">
        <v>2783</v>
      </c>
      <c r="R537" s="10" t="s">
        <v>22</v>
      </c>
      <c r="S537" s="10" t="s">
        <v>43</v>
      </c>
      <c r="T537" s="26">
        <f t="shared" si="17"/>
        <v>44988</v>
      </c>
      <c r="U537" s="10"/>
      <c r="V537" s="74" t="str" cm="1">
        <f t="array" ref="V537:AB537">_xlfn._xlws.FILTER(_xlfn._xlws.FILTER('Capacity Scheduling '!$A$41:$FO$56,'Capacity Scheduling '!$A$41:$A$56='PM PDM'!Q537),'Capacity Scheduling '!$A$40:$FO$40='PM PDM'!A537)</f>
        <v>A</v>
      </c>
      <c r="W537" s="10" t="str">
        <v>A</v>
      </c>
      <c r="X537" t="str">
        <v>W/OFF</v>
      </c>
      <c r="Y537" t="str">
        <v>L</v>
      </c>
      <c r="Z537" t="str">
        <v>L</v>
      </c>
      <c r="AA537" t="str">
        <v>L</v>
      </c>
      <c r="AB537" t="str">
        <v>L</v>
      </c>
    </row>
    <row r="538" spans="1:28" ht="15" hidden="1" customHeight="1" x14ac:dyDescent="0.35">
      <c r="A538" s="10">
        <v>10</v>
      </c>
      <c r="B538" s="10" t="s">
        <v>5549</v>
      </c>
      <c r="C538" s="182">
        <v>8011355</v>
      </c>
      <c r="D538" s="10" t="s">
        <v>3823</v>
      </c>
      <c r="E538" s="74">
        <v>44981</v>
      </c>
      <c r="F538" s="74">
        <v>44995</v>
      </c>
      <c r="G538" s="74">
        <v>44995</v>
      </c>
      <c r="H538" s="10" t="s">
        <v>61</v>
      </c>
      <c r="I538" s="10" t="s">
        <v>288</v>
      </c>
      <c r="J538" s="10" t="s">
        <v>4637</v>
      </c>
      <c r="K538" s="10" t="s">
        <v>4638</v>
      </c>
      <c r="L538" s="10" t="s">
        <v>223</v>
      </c>
      <c r="M538" s="10" t="s">
        <v>3977</v>
      </c>
      <c r="N538" s="182" t="s">
        <v>220</v>
      </c>
      <c r="O538" s="10">
        <v>4</v>
      </c>
      <c r="P538" s="10">
        <v>4</v>
      </c>
      <c r="Q538" s="10">
        <v>3195</v>
      </c>
      <c r="R538" s="10" t="s">
        <v>85</v>
      </c>
      <c r="S538" s="10" t="s">
        <v>43</v>
      </c>
      <c r="T538" s="26">
        <f t="shared" si="17"/>
        <v>44988</v>
      </c>
      <c r="U538" s="10"/>
      <c r="V538" s="74" t="str" cm="1">
        <f t="array" ref="V538:AB538">_xlfn._xlws.FILTER(_xlfn._xlws.FILTER('Capacity Scheduling '!$A$41:$FO$56,'Capacity Scheduling '!$A$41:$A$56='PM PDM'!Q538),'Capacity Scheduling '!$A$40:$FO$40='PM PDM'!A538)</f>
        <v>A</v>
      </c>
      <c r="W538" s="10" t="str">
        <v>B</v>
      </c>
      <c r="X538" t="str">
        <v>B</v>
      </c>
      <c r="Y538" t="str">
        <v>B</v>
      </c>
      <c r="Z538" t="str">
        <v>B</v>
      </c>
      <c r="AA538" t="str">
        <v>B</v>
      </c>
      <c r="AB538" t="str">
        <v xml:space="preserve">W/Off </v>
      </c>
    </row>
    <row r="539" spans="1:28" ht="15" hidden="1" customHeight="1" x14ac:dyDescent="0.35">
      <c r="A539" s="10">
        <v>10</v>
      </c>
      <c r="B539" s="10" t="s">
        <v>5550</v>
      </c>
      <c r="C539" s="182">
        <v>8011683</v>
      </c>
      <c r="D539" s="10" t="s">
        <v>3823</v>
      </c>
      <c r="E539" s="74">
        <v>44981</v>
      </c>
      <c r="F539" s="74">
        <v>44995</v>
      </c>
      <c r="G539" s="74">
        <v>44995</v>
      </c>
      <c r="H539" s="10" t="s">
        <v>10</v>
      </c>
      <c r="I539" s="10" t="s">
        <v>288</v>
      </c>
      <c r="J539" s="10" t="s">
        <v>4640</v>
      </c>
      <c r="K539" s="10" t="s">
        <v>4641</v>
      </c>
      <c r="L539" s="10" t="s">
        <v>223</v>
      </c>
      <c r="M539" s="10" t="s">
        <v>3977</v>
      </c>
      <c r="N539" s="182" t="s">
        <v>220</v>
      </c>
      <c r="O539" s="10">
        <v>0</v>
      </c>
      <c r="P539" s="10">
        <v>3</v>
      </c>
      <c r="Q539" s="10">
        <v>2784</v>
      </c>
      <c r="R539" s="10" t="s">
        <v>28</v>
      </c>
      <c r="S539" s="10" t="s">
        <v>49</v>
      </c>
      <c r="T539" s="26">
        <f t="shared" si="17"/>
        <v>44988</v>
      </c>
      <c r="U539" s="10"/>
      <c r="V539" s="74" t="str" cm="1">
        <f t="array" ref="V539:AB539">_xlfn._xlws.FILTER(_xlfn._xlws.FILTER('Capacity Scheduling '!$A$41:$FO$56,'Capacity Scheduling '!$A$41:$A$56='PM PDM'!Q539),'Capacity Scheduling '!$A$40:$FO$40='PM PDM'!A539)</f>
        <v>G</v>
      </c>
      <c r="W539" s="10" t="str">
        <v>W/OFF</v>
      </c>
      <c r="X539" t="str">
        <v>B</v>
      </c>
      <c r="Y539" t="str">
        <v>B</v>
      </c>
      <c r="Z539" t="str">
        <v>L</v>
      </c>
      <c r="AA539" t="str">
        <v>A</v>
      </c>
      <c r="AB539" t="str">
        <v>A</v>
      </c>
    </row>
    <row r="540" spans="1:28" ht="15" hidden="1" customHeight="1" x14ac:dyDescent="0.35">
      <c r="A540" s="10">
        <v>10</v>
      </c>
      <c r="B540" s="10" t="s">
        <v>5551</v>
      </c>
      <c r="C540" s="182">
        <v>8009586</v>
      </c>
      <c r="D540" s="10" t="s">
        <v>3823</v>
      </c>
      <c r="E540" s="74">
        <v>44978</v>
      </c>
      <c r="F540" s="74">
        <v>44992</v>
      </c>
      <c r="G540" s="74">
        <v>44992</v>
      </c>
      <c r="H540" s="10" t="s">
        <v>92</v>
      </c>
      <c r="I540" s="10" t="s">
        <v>4643</v>
      </c>
      <c r="J540" s="10" t="s">
        <v>2229</v>
      </c>
      <c r="K540" s="10" t="s">
        <v>4644</v>
      </c>
      <c r="L540" s="10" t="s">
        <v>223</v>
      </c>
      <c r="M540" s="10" t="s">
        <v>3977</v>
      </c>
      <c r="N540" s="182" t="s">
        <v>220</v>
      </c>
      <c r="O540" s="10">
        <v>0.5</v>
      </c>
      <c r="P540" s="10">
        <v>1</v>
      </c>
      <c r="Q540" s="10">
        <v>2799</v>
      </c>
      <c r="R540" s="10" t="s">
        <v>91</v>
      </c>
      <c r="S540" s="10" t="s">
        <v>49</v>
      </c>
      <c r="T540" s="26">
        <f t="shared" si="17"/>
        <v>44988</v>
      </c>
      <c r="U540" s="10"/>
      <c r="V540" s="74" t="str" cm="1">
        <f t="array" ref="V540:AB540">_xlfn._xlws.FILTER(_xlfn._xlws.FILTER('Capacity Scheduling '!$A$41:$FO$56,'Capacity Scheduling '!$A$41:$A$56='PM PDM'!Q540),'Capacity Scheduling '!$A$40:$FO$40='PM PDM'!A540)</f>
        <v>C</v>
      </c>
      <c r="W540" s="10" t="str">
        <v>C</v>
      </c>
      <c r="X540" t="str">
        <v>C</v>
      </c>
      <c r="Y540" t="str">
        <v>C</v>
      </c>
      <c r="Z540" t="str">
        <v>C</v>
      </c>
      <c r="AA540" t="str">
        <v>OFF</v>
      </c>
      <c r="AB540" t="str">
        <v>B</v>
      </c>
    </row>
    <row r="541" spans="1:28" ht="15" hidden="1" customHeight="1" x14ac:dyDescent="0.35">
      <c r="A541" s="10">
        <v>10</v>
      </c>
      <c r="B541" s="10" t="s">
        <v>5552</v>
      </c>
      <c r="C541" s="182">
        <v>8007898</v>
      </c>
      <c r="D541" s="10" t="s">
        <v>3823</v>
      </c>
      <c r="E541" s="74">
        <v>44976</v>
      </c>
      <c r="F541" s="74">
        <v>44990</v>
      </c>
      <c r="G541" s="74">
        <v>44990</v>
      </c>
      <c r="H541" s="10" t="s">
        <v>10</v>
      </c>
      <c r="I541" s="10" t="s">
        <v>288</v>
      </c>
      <c r="J541" s="10" t="s">
        <v>80</v>
      </c>
      <c r="K541" s="10" t="s">
        <v>3884</v>
      </c>
      <c r="L541" s="10" t="s">
        <v>223</v>
      </c>
      <c r="M541" s="10" t="s">
        <v>3977</v>
      </c>
      <c r="N541" s="182" t="s">
        <v>220</v>
      </c>
      <c r="O541" s="10">
        <v>6</v>
      </c>
      <c r="P541" s="10">
        <v>6</v>
      </c>
      <c r="Q541" s="10">
        <v>3070</v>
      </c>
      <c r="R541" s="10" t="s">
        <v>40</v>
      </c>
      <c r="S541" s="10" t="s">
        <v>81</v>
      </c>
      <c r="T541" s="26">
        <f t="shared" si="17"/>
        <v>44988</v>
      </c>
      <c r="U541" s="10"/>
      <c r="V541" s="74" t="str" cm="1">
        <f t="array" ref="V541:AB541">_xlfn._xlws.FILTER(_xlfn._xlws.FILTER('Capacity Scheduling '!$A$41:$FO$56,'Capacity Scheduling '!$A$41:$A$56='PM PDM'!Q541),'Capacity Scheduling '!$A$40:$FO$40='PM PDM'!A541)</f>
        <v>B</v>
      </c>
      <c r="W541" s="10" t="str">
        <v>B</v>
      </c>
      <c r="X541" t="str">
        <v>B</v>
      </c>
      <c r="Y541" t="str">
        <v>W/OFF</v>
      </c>
      <c r="Z541" t="str">
        <v>L</v>
      </c>
      <c r="AA541" t="str">
        <v>G</v>
      </c>
      <c r="AB541" t="str">
        <v>G</v>
      </c>
    </row>
    <row r="542" spans="1:28" ht="15" hidden="1" customHeight="1" x14ac:dyDescent="0.35">
      <c r="A542" s="10">
        <v>10</v>
      </c>
      <c r="B542" s="10" t="s">
        <v>5553</v>
      </c>
      <c r="C542" s="182">
        <v>8008983</v>
      </c>
      <c r="D542" s="10" t="s">
        <v>3823</v>
      </c>
      <c r="E542" s="74">
        <v>44977</v>
      </c>
      <c r="F542" s="74">
        <v>44991</v>
      </c>
      <c r="G542" s="74">
        <v>44991</v>
      </c>
      <c r="H542" s="10" t="s">
        <v>10</v>
      </c>
      <c r="I542" s="10" t="s">
        <v>288</v>
      </c>
      <c r="J542" s="10" t="s">
        <v>80</v>
      </c>
      <c r="K542" s="10" t="s">
        <v>3900</v>
      </c>
      <c r="L542" s="10" t="s">
        <v>223</v>
      </c>
      <c r="M542" s="10" t="s">
        <v>3977</v>
      </c>
      <c r="N542" s="182" t="s">
        <v>220</v>
      </c>
      <c r="O542" s="10">
        <v>3</v>
      </c>
      <c r="P542" s="10">
        <v>3</v>
      </c>
      <c r="Q542" s="10">
        <v>3070</v>
      </c>
      <c r="R542" s="10" t="s">
        <v>40</v>
      </c>
      <c r="S542" s="10" t="s">
        <v>81</v>
      </c>
      <c r="T542" s="26">
        <f t="shared" si="17"/>
        <v>44988</v>
      </c>
      <c r="U542" s="10"/>
      <c r="V542" s="74" t="str" cm="1">
        <f t="array" ref="V542:AB542">_xlfn._xlws.FILTER(_xlfn._xlws.FILTER('Capacity Scheduling '!$A$41:$FO$56,'Capacity Scheduling '!$A$41:$A$56='PM PDM'!Q542),'Capacity Scheduling '!$A$40:$FO$40='PM PDM'!A542)</f>
        <v>B</v>
      </c>
      <c r="W542" s="10" t="str">
        <v>B</v>
      </c>
      <c r="X542" t="str">
        <v>B</v>
      </c>
      <c r="Y542" t="str">
        <v>W/OFF</v>
      </c>
      <c r="Z542" t="str">
        <v>L</v>
      </c>
      <c r="AA542" t="str">
        <v>G</v>
      </c>
      <c r="AB542" t="str">
        <v>G</v>
      </c>
    </row>
    <row r="543" spans="1:28" ht="15" hidden="1" customHeight="1" x14ac:dyDescent="0.35">
      <c r="A543" s="10">
        <v>10</v>
      </c>
      <c r="B543" s="10" t="s">
        <v>5554</v>
      </c>
      <c r="C543" s="182">
        <v>8011049</v>
      </c>
      <c r="D543" s="10" t="s">
        <v>3823</v>
      </c>
      <c r="E543" s="74">
        <v>44980</v>
      </c>
      <c r="F543" s="74">
        <v>44994</v>
      </c>
      <c r="G543" s="74">
        <v>44994</v>
      </c>
      <c r="H543" s="10" t="s">
        <v>10</v>
      </c>
      <c r="I543" s="10" t="s">
        <v>288</v>
      </c>
      <c r="J543" s="10" t="s">
        <v>80</v>
      </c>
      <c r="K543" s="10" t="s">
        <v>4609</v>
      </c>
      <c r="L543" s="10" t="s">
        <v>223</v>
      </c>
      <c r="M543" s="10" t="s">
        <v>3977</v>
      </c>
      <c r="N543" s="182" t="s">
        <v>215</v>
      </c>
      <c r="O543" s="10">
        <v>3</v>
      </c>
      <c r="P543" s="10">
        <v>3</v>
      </c>
      <c r="Q543" s="10">
        <v>3070</v>
      </c>
      <c r="R543" s="10" t="s">
        <v>40</v>
      </c>
      <c r="S543" s="10" t="s">
        <v>81</v>
      </c>
      <c r="T543" s="26">
        <f t="shared" si="17"/>
        <v>44988</v>
      </c>
      <c r="U543" s="10"/>
      <c r="V543" s="74" t="str" cm="1">
        <f t="array" ref="V543:AB543">_xlfn._xlws.FILTER(_xlfn._xlws.FILTER('Capacity Scheduling '!$A$41:$FO$56,'Capacity Scheduling '!$A$41:$A$56='PM PDM'!Q543),'Capacity Scheduling '!$A$40:$FO$40='PM PDM'!A543)</f>
        <v>B</v>
      </c>
      <c r="W543" s="10" t="str">
        <v>B</v>
      </c>
      <c r="X543" t="str">
        <v>B</v>
      </c>
      <c r="Y543" t="str">
        <v>W/OFF</v>
      </c>
      <c r="Z543" t="str">
        <v>L</v>
      </c>
      <c r="AA543" t="str">
        <v>G</v>
      </c>
      <c r="AB543" t="str">
        <v>G</v>
      </c>
    </row>
    <row r="544" spans="1:28" ht="15" hidden="1" customHeight="1" x14ac:dyDescent="0.35">
      <c r="A544" s="10">
        <v>10</v>
      </c>
      <c r="B544" s="10" t="s">
        <v>5555</v>
      </c>
      <c r="C544" s="182">
        <v>8011050</v>
      </c>
      <c r="D544" s="10" t="s">
        <v>3823</v>
      </c>
      <c r="E544" s="74">
        <v>44980</v>
      </c>
      <c r="F544" s="74">
        <v>44994</v>
      </c>
      <c r="G544" s="74">
        <v>44994</v>
      </c>
      <c r="H544" s="10" t="s">
        <v>10</v>
      </c>
      <c r="I544" s="10" t="s">
        <v>288</v>
      </c>
      <c r="J544" s="10" t="s">
        <v>80</v>
      </c>
      <c r="K544" s="10" t="s">
        <v>4609</v>
      </c>
      <c r="L544" s="10" t="s">
        <v>223</v>
      </c>
      <c r="M544" s="10" t="s">
        <v>3977</v>
      </c>
      <c r="N544" s="182" t="s">
        <v>215</v>
      </c>
      <c r="O544" s="10">
        <v>3</v>
      </c>
      <c r="P544" s="10">
        <v>3</v>
      </c>
      <c r="Q544" s="10">
        <v>3070</v>
      </c>
      <c r="R544" s="10" t="s">
        <v>40</v>
      </c>
      <c r="S544" s="10" t="s">
        <v>81</v>
      </c>
      <c r="T544" s="26">
        <f t="shared" si="17"/>
        <v>44988</v>
      </c>
      <c r="U544" s="10"/>
      <c r="V544" s="74" t="str" cm="1">
        <f t="array" ref="V544:AB544">_xlfn._xlws.FILTER(_xlfn._xlws.FILTER('Capacity Scheduling '!$A$41:$FO$56,'Capacity Scheduling '!$A$41:$A$56='PM PDM'!Q544),'Capacity Scheduling '!$A$40:$FO$40='PM PDM'!A544)</f>
        <v>B</v>
      </c>
      <c r="W544" s="10" t="str">
        <v>B</v>
      </c>
      <c r="X544" t="str">
        <v>B</v>
      </c>
      <c r="Y544" t="str">
        <v>W/OFF</v>
      </c>
      <c r="Z544" t="str">
        <v>L</v>
      </c>
      <c r="AA544" t="str">
        <v>G</v>
      </c>
      <c r="AB544" t="str">
        <v>G</v>
      </c>
    </row>
    <row r="545" spans="1:28" ht="15" hidden="1" customHeight="1" x14ac:dyDescent="0.35">
      <c r="A545" s="10">
        <v>10</v>
      </c>
      <c r="B545" s="10" t="s">
        <v>5556</v>
      </c>
      <c r="C545" s="182">
        <v>8011665</v>
      </c>
      <c r="D545" s="10" t="s">
        <v>3823</v>
      </c>
      <c r="E545" s="74">
        <v>44981</v>
      </c>
      <c r="F545" s="74">
        <v>44995</v>
      </c>
      <c r="G545" s="74">
        <v>44995</v>
      </c>
      <c r="H545" s="10" t="s">
        <v>10</v>
      </c>
      <c r="I545" s="10" t="s">
        <v>288</v>
      </c>
      <c r="J545" s="10" t="s">
        <v>80</v>
      </c>
      <c r="K545" s="10" t="s">
        <v>4654</v>
      </c>
      <c r="L545" s="10" t="s">
        <v>223</v>
      </c>
      <c r="M545" s="10" t="s">
        <v>3977</v>
      </c>
      <c r="N545" s="182" t="s">
        <v>220</v>
      </c>
      <c r="O545" s="10">
        <v>6</v>
      </c>
      <c r="P545" s="10">
        <v>6</v>
      </c>
      <c r="Q545" s="10">
        <v>3070</v>
      </c>
      <c r="R545" s="10" t="s">
        <v>40</v>
      </c>
      <c r="S545" s="10" t="s">
        <v>81</v>
      </c>
      <c r="T545" s="26">
        <f t="shared" si="17"/>
        <v>44988</v>
      </c>
      <c r="U545" s="10"/>
      <c r="V545" s="74" t="str" cm="1">
        <f t="array" ref="V545:AB545">_xlfn._xlws.FILTER(_xlfn._xlws.FILTER('Capacity Scheduling '!$A$41:$FO$56,'Capacity Scheduling '!$A$41:$A$56='PM PDM'!Q545),'Capacity Scheduling '!$A$40:$FO$40='PM PDM'!A545)</f>
        <v>B</v>
      </c>
      <c r="W545" s="10" t="str">
        <v>B</v>
      </c>
      <c r="X545" t="str">
        <v>B</v>
      </c>
      <c r="Y545" t="str">
        <v>W/OFF</v>
      </c>
      <c r="Z545" t="str">
        <v>L</v>
      </c>
      <c r="AA545" t="str">
        <v>G</v>
      </c>
      <c r="AB545" t="str">
        <v>G</v>
      </c>
    </row>
    <row r="546" spans="1:28" ht="15" hidden="1" customHeight="1" x14ac:dyDescent="0.35">
      <c r="A546" s="10">
        <v>10</v>
      </c>
      <c r="B546" s="10" t="s">
        <v>5557</v>
      </c>
      <c r="C546" s="182">
        <v>8014724</v>
      </c>
      <c r="D546" s="10" t="s">
        <v>3823</v>
      </c>
      <c r="E546" s="74">
        <v>44987</v>
      </c>
      <c r="F546" s="74">
        <v>44991</v>
      </c>
      <c r="G546" s="74">
        <v>44991</v>
      </c>
      <c r="H546" s="10" t="s">
        <v>10</v>
      </c>
      <c r="I546" s="10" t="s">
        <v>4918</v>
      </c>
      <c r="J546" s="10" t="s">
        <v>1100</v>
      </c>
      <c r="K546" s="10" t="s">
        <v>4919</v>
      </c>
      <c r="L546" s="10" t="s">
        <v>223</v>
      </c>
      <c r="M546" s="10" t="s">
        <v>3977</v>
      </c>
      <c r="N546" s="182" t="s">
        <v>220</v>
      </c>
      <c r="O546" s="10">
        <v>4</v>
      </c>
      <c r="P546" s="10">
        <v>4</v>
      </c>
      <c r="Q546" s="10">
        <v>3070</v>
      </c>
      <c r="R546" s="10" t="s">
        <v>40</v>
      </c>
      <c r="S546" s="10" t="s">
        <v>81</v>
      </c>
      <c r="T546" s="26">
        <f t="shared" si="17"/>
        <v>44988</v>
      </c>
      <c r="U546" s="10"/>
      <c r="V546" s="74" t="str" cm="1">
        <f t="array" ref="V546:AB546">_xlfn._xlws.FILTER(_xlfn._xlws.FILTER('Capacity Scheduling '!$A$41:$FO$56,'Capacity Scheduling '!$A$41:$A$56='PM PDM'!Q546),'Capacity Scheduling '!$A$40:$FO$40='PM PDM'!A546)</f>
        <v>B</v>
      </c>
      <c r="W546" s="10" t="str">
        <v>B</v>
      </c>
      <c r="X546" t="str">
        <v>B</v>
      </c>
      <c r="Y546" t="str">
        <v>W/OFF</v>
      </c>
      <c r="Z546" t="str">
        <v>L</v>
      </c>
      <c r="AA546" t="str">
        <v>G</v>
      </c>
      <c r="AB546" t="str">
        <v>G</v>
      </c>
    </row>
    <row r="547" spans="1:28" ht="15" hidden="1" customHeight="1" x14ac:dyDescent="0.35">
      <c r="A547" s="10">
        <v>10</v>
      </c>
      <c r="B547" s="10" t="s">
        <v>5558</v>
      </c>
      <c r="C547" s="182">
        <v>8010338</v>
      </c>
      <c r="D547" s="10" t="s">
        <v>3823</v>
      </c>
      <c r="E547" s="74">
        <v>44979</v>
      </c>
      <c r="F547" s="74">
        <v>44993</v>
      </c>
      <c r="G547" s="74">
        <v>44993</v>
      </c>
      <c r="H547" s="10" t="s">
        <v>10</v>
      </c>
      <c r="I547" s="10" t="s">
        <v>3983</v>
      </c>
      <c r="J547" s="10" t="s">
        <v>721</v>
      </c>
      <c r="K547" s="10" t="s">
        <v>1398</v>
      </c>
      <c r="L547" s="10" t="s">
        <v>223</v>
      </c>
      <c r="M547" s="10" t="s">
        <v>3977</v>
      </c>
      <c r="N547" s="182" t="s">
        <v>220</v>
      </c>
      <c r="O547" s="10">
        <v>4</v>
      </c>
      <c r="P547" s="10">
        <v>4</v>
      </c>
      <c r="Q547" s="10">
        <v>3070</v>
      </c>
      <c r="R547" s="10" t="s">
        <v>40</v>
      </c>
      <c r="S547" s="10" t="s">
        <v>81</v>
      </c>
      <c r="T547" s="26">
        <f t="shared" si="17"/>
        <v>44988</v>
      </c>
      <c r="U547" s="10"/>
      <c r="V547" s="74" t="str" cm="1">
        <f t="array" ref="V547:AB547">_xlfn._xlws.FILTER(_xlfn._xlws.FILTER('Capacity Scheduling '!$A$41:$FO$56,'Capacity Scheduling '!$A$41:$A$56='PM PDM'!Q547),'Capacity Scheduling '!$A$40:$FO$40='PM PDM'!A547)</f>
        <v>B</v>
      </c>
      <c r="W547" s="10" t="str">
        <v>B</v>
      </c>
      <c r="X547" t="str">
        <v>B</v>
      </c>
      <c r="Y547" t="str">
        <v>W/OFF</v>
      </c>
      <c r="Z547" t="str">
        <v>L</v>
      </c>
      <c r="AA547" t="str">
        <v>G</v>
      </c>
      <c r="AB547" t="str">
        <v>G</v>
      </c>
    </row>
    <row r="548" spans="1:28" ht="15" hidden="1" customHeight="1" x14ac:dyDescent="0.35">
      <c r="A548" s="10">
        <v>10</v>
      </c>
      <c r="B548" s="10" t="s">
        <v>5559</v>
      </c>
      <c r="C548" s="182">
        <v>8007894</v>
      </c>
      <c r="D548" s="10" t="s">
        <v>3823</v>
      </c>
      <c r="E548" s="74">
        <v>44976</v>
      </c>
      <c r="F548" s="74">
        <v>44990</v>
      </c>
      <c r="G548" s="74">
        <v>44990</v>
      </c>
      <c r="H548" s="10" t="s">
        <v>92</v>
      </c>
      <c r="I548" s="10" t="s">
        <v>4658</v>
      </c>
      <c r="J548" s="10" t="s">
        <v>964</v>
      </c>
      <c r="K548" s="10" t="s">
        <v>4659</v>
      </c>
      <c r="L548" s="10" t="s">
        <v>223</v>
      </c>
      <c r="M548" s="10" t="s">
        <v>3977</v>
      </c>
      <c r="N548" s="182" t="s">
        <v>220</v>
      </c>
      <c r="O548" s="10">
        <v>0.5</v>
      </c>
      <c r="P548" s="10">
        <v>1</v>
      </c>
      <c r="Q548" s="10">
        <v>2799</v>
      </c>
      <c r="R548" s="10" t="s">
        <v>110</v>
      </c>
      <c r="S548" s="10" t="s">
        <v>81</v>
      </c>
      <c r="T548" s="26">
        <f t="shared" si="17"/>
        <v>44988</v>
      </c>
      <c r="U548" s="10"/>
      <c r="V548" s="74" t="str" cm="1">
        <f t="array" ref="V548:AB548">_xlfn._xlws.FILTER(_xlfn._xlws.FILTER('Capacity Scheduling '!$A$41:$FO$56,'Capacity Scheduling '!$A$41:$A$56='PM PDM'!Q548),'Capacity Scheduling '!$A$40:$FO$40='PM PDM'!A548)</f>
        <v>C</v>
      </c>
      <c r="W548" s="10" t="str">
        <v>C</v>
      </c>
      <c r="X548" t="str">
        <v>C</v>
      </c>
      <c r="Y548" t="str">
        <v>C</v>
      </c>
      <c r="Z548" t="str">
        <v>C</v>
      </c>
      <c r="AA548" t="str">
        <v>OFF</v>
      </c>
      <c r="AB548" t="str">
        <v>B</v>
      </c>
    </row>
    <row r="549" spans="1:28" ht="15" hidden="1" customHeight="1" x14ac:dyDescent="0.35">
      <c r="A549" s="10">
        <v>10</v>
      </c>
      <c r="B549" s="10" t="s">
        <v>5560</v>
      </c>
      <c r="C549" s="182">
        <v>8011347</v>
      </c>
      <c r="D549" s="10" t="s">
        <v>3872</v>
      </c>
      <c r="E549" s="74">
        <v>44981</v>
      </c>
      <c r="F549" s="74">
        <v>44995</v>
      </c>
      <c r="G549" s="74">
        <v>44995</v>
      </c>
      <c r="H549" s="10" t="s">
        <v>92</v>
      </c>
      <c r="I549" s="10" t="s">
        <v>4186</v>
      </c>
      <c r="J549" s="10" t="s">
        <v>964</v>
      </c>
      <c r="K549" s="10" t="s">
        <v>4187</v>
      </c>
      <c r="L549" s="10" t="s">
        <v>223</v>
      </c>
      <c r="M549" s="10" t="s">
        <v>3977</v>
      </c>
      <c r="N549" s="182" t="s">
        <v>215</v>
      </c>
      <c r="O549" s="10">
        <v>1.5</v>
      </c>
      <c r="P549" s="10">
        <v>3</v>
      </c>
      <c r="Q549" s="10">
        <v>2799</v>
      </c>
      <c r="R549" s="10" t="s">
        <v>110</v>
      </c>
      <c r="S549" s="10" t="s">
        <v>81</v>
      </c>
      <c r="T549" s="26">
        <f t="shared" si="17"/>
        <v>44988</v>
      </c>
      <c r="U549" s="10"/>
      <c r="V549" s="74" t="str" cm="1">
        <f t="array" ref="V549:AB549">_xlfn._xlws.FILTER(_xlfn._xlws.FILTER('Capacity Scheduling '!$A$41:$FO$56,'Capacity Scheduling '!$A$41:$A$56='PM PDM'!Q549),'Capacity Scheduling '!$A$40:$FO$40='PM PDM'!A549)</f>
        <v>C</v>
      </c>
      <c r="W549" s="10" t="str">
        <v>C</v>
      </c>
      <c r="X549" t="str">
        <v>C</v>
      </c>
      <c r="Y549" t="str">
        <v>C</v>
      </c>
      <c r="Z549" t="str">
        <v>C</v>
      </c>
      <c r="AA549" t="str">
        <v>OFF</v>
      </c>
      <c r="AB549" t="str">
        <v>B</v>
      </c>
    </row>
    <row r="550" spans="1:28" ht="15" hidden="1" customHeight="1" x14ac:dyDescent="0.35">
      <c r="A550" s="10">
        <v>10</v>
      </c>
      <c r="B550" s="10" t="s">
        <v>5561</v>
      </c>
      <c r="C550" s="182">
        <v>8010388</v>
      </c>
      <c r="D550" s="10" t="s">
        <v>3872</v>
      </c>
      <c r="E550" s="74">
        <v>44979</v>
      </c>
      <c r="F550" s="74">
        <v>44993</v>
      </c>
      <c r="G550" s="74">
        <v>44993</v>
      </c>
      <c r="H550" s="10" t="s">
        <v>92</v>
      </c>
      <c r="I550" s="10" t="s">
        <v>3986</v>
      </c>
      <c r="J550" s="10" t="s">
        <v>902</v>
      </c>
      <c r="K550" s="10" t="s">
        <v>3987</v>
      </c>
      <c r="L550" s="10" t="s">
        <v>223</v>
      </c>
      <c r="M550" s="10" t="s">
        <v>3977</v>
      </c>
      <c r="N550" s="182" t="s">
        <v>220</v>
      </c>
      <c r="O550" s="10">
        <v>1.5</v>
      </c>
      <c r="P550" s="10">
        <v>3</v>
      </c>
      <c r="Q550" s="10">
        <v>2799</v>
      </c>
      <c r="R550" s="10" t="s">
        <v>110</v>
      </c>
      <c r="S550" s="10" t="s">
        <v>81</v>
      </c>
      <c r="T550" s="26">
        <f t="shared" si="17"/>
        <v>44988</v>
      </c>
      <c r="U550" s="10"/>
      <c r="V550" s="74" t="str" cm="1">
        <f t="array" ref="V550:AB550">_xlfn._xlws.FILTER(_xlfn._xlws.FILTER('Capacity Scheduling '!$A$41:$FO$56,'Capacity Scheduling '!$A$41:$A$56='PM PDM'!Q550),'Capacity Scheduling '!$A$40:$FO$40='PM PDM'!A550)</f>
        <v>C</v>
      </c>
      <c r="W550" s="10" t="str">
        <v>C</v>
      </c>
      <c r="X550" t="str">
        <v>C</v>
      </c>
      <c r="Y550" t="str">
        <v>C</v>
      </c>
      <c r="Z550" t="str">
        <v>C</v>
      </c>
      <c r="AA550" t="str">
        <v>OFF</v>
      </c>
      <c r="AB550" t="str">
        <v>B</v>
      </c>
    </row>
    <row r="551" spans="1:28" ht="15" hidden="1" customHeight="1" x14ac:dyDescent="0.35">
      <c r="A551" s="10">
        <v>10</v>
      </c>
      <c r="B551" s="10" t="s">
        <v>5562</v>
      </c>
      <c r="C551" s="182">
        <v>8010337</v>
      </c>
      <c r="D551" s="10" t="s">
        <v>3823</v>
      </c>
      <c r="E551" s="74">
        <v>44979</v>
      </c>
      <c r="F551" s="74">
        <v>44993</v>
      </c>
      <c r="G551" s="74">
        <v>44993</v>
      </c>
      <c r="H551" s="10" t="s">
        <v>92</v>
      </c>
      <c r="I551" s="10" t="s">
        <v>3990</v>
      </c>
      <c r="J551" s="10" t="s">
        <v>3991</v>
      </c>
      <c r="K551" s="10" t="s">
        <v>3992</v>
      </c>
      <c r="L551" s="10" t="s">
        <v>223</v>
      </c>
      <c r="M551" s="10" t="s">
        <v>3977</v>
      </c>
      <c r="N551" s="182" t="s">
        <v>220</v>
      </c>
      <c r="O551" s="10">
        <v>0.5</v>
      </c>
      <c r="P551" s="10">
        <v>1</v>
      </c>
      <c r="Q551" s="10">
        <v>2799</v>
      </c>
      <c r="R551" s="10" t="s">
        <v>110</v>
      </c>
      <c r="S551" s="10" t="s">
        <v>81</v>
      </c>
      <c r="T551" s="26">
        <f t="shared" si="17"/>
        <v>44988</v>
      </c>
      <c r="U551" s="10"/>
      <c r="V551" s="74" t="str" cm="1">
        <f t="array" ref="V551:AB551">_xlfn._xlws.FILTER(_xlfn._xlws.FILTER('Capacity Scheduling '!$A$41:$FO$56,'Capacity Scheduling '!$A$41:$A$56='PM PDM'!Q551),'Capacity Scheduling '!$A$40:$FO$40='PM PDM'!A551)</f>
        <v>C</v>
      </c>
      <c r="W551" s="10" t="str">
        <v>C</v>
      </c>
      <c r="X551" t="str">
        <v>C</v>
      </c>
      <c r="Y551" t="str">
        <v>C</v>
      </c>
      <c r="Z551" t="str">
        <v>C</v>
      </c>
      <c r="AA551" t="str">
        <v>OFF</v>
      </c>
      <c r="AB551" t="str">
        <v>B</v>
      </c>
    </row>
    <row r="552" spans="1:28" ht="15" hidden="1" customHeight="1" x14ac:dyDescent="0.35">
      <c r="A552" s="10">
        <v>10</v>
      </c>
      <c r="B552" s="10" t="s">
        <v>5563</v>
      </c>
      <c r="C552" s="182">
        <v>8011080</v>
      </c>
      <c r="D552" s="10" t="s">
        <v>3872</v>
      </c>
      <c r="E552" s="74">
        <v>44980</v>
      </c>
      <c r="F552" s="74">
        <v>44994</v>
      </c>
      <c r="G552" s="74">
        <v>44994</v>
      </c>
      <c r="H552" s="10" t="s">
        <v>92</v>
      </c>
      <c r="I552" s="10" t="s">
        <v>4048</v>
      </c>
      <c r="J552" s="10" t="s">
        <v>1288</v>
      </c>
      <c r="K552" s="10" t="s">
        <v>4049</v>
      </c>
      <c r="L552" s="10" t="s">
        <v>223</v>
      </c>
      <c r="M552" s="10" t="s">
        <v>3977</v>
      </c>
      <c r="N552" s="182" t="s">
        <v>215</v>
      </c>
      <c r="O552" s="10">
        <v>1.5</v>
      </c>
      <c r="P552" s="10">
        <v>3</v>
      </c>
      <c r="Q552" s="10">
        <v>2799</v>
      </c>
      <c r="R552" s="10" t="s">
        <v>110</v>
      </c>
      <c r="S552" s="10" t="s">
        <v>81</v>
      </c>
      <c r="T552" s="26">
        <f t="shared" si="17"/>
        <v>44988</v>
      </c>
      <c r="U552" s="10"/>
      <c r="V552" s="74" t="str" cm="1">
        <f t="array" ref="V552:AB552">_xlfn._xlws.FILTER(_xlfn._xlws.FILTER('Capacity Scheduling '!$A$41:$FO$56,'Capacity Scheduling '!$A$41:$A$56='PM PDM'!Q552),'Capacity Scheduling '!$A$40:$FO$40='PM PDM'!A552)</f>
        <v>C</v>
      </c>
      <c r="W552" s="10" t="str">
        <v>C</v>
      </c>
      <c r="X552" t="str">
        <v>C</v>
      </c>
      <c r="Y552" t="str">
        <v>C</v>
      </c>
      <c r="Z552" t="str">
        <v>C</v>
      </c>
      <c r="AA552" t="str">
        <v>OFF</v>
      </c>
      <c r="AB552" t="str">
        <v>B</v>
      </c>
    </row>
    <row r="553" spans="1:28" ht="15" hidden="1" customHeight="1" x14ac:dyDescent="0.35">
      <c r="A553" s="10">
        <v>10</v>
      </c>
      <c r="B553" s="10" t="s">
        <v>5564</v>
      </c>
      <c r="C553" s="182">
        <v>8008849</v>
      </c>
      <c r="D553" s="10" t="s">
        <v>3872</v>
      </c>
      <c r="E553" s="74">
        <v>44977</v>
      </c>
      <c r="F553" s="74">
        <v>44991</v>
      </c>
      <c r="G553" s="74">
        <v>44991</v>
      </c>
      <c r="H553" s="10" t="s">
        <v>92</v>
      </c>
      <c r="I553" s="10" t="s">
        <v>4665</v>
      </c>
      <c r="J553" s="10" t="s">
        <v>637</v>
      </c>
      <c r="K553" s="10" t="s">
        <v>4666</v>
      </c>
      <c r="L553" s="10" t="s">
        <v>223</v>
      </c>
      <c r="M553" s="10" t="s">
        <v>3977</v>
      </c>
      <c r="N553" s="182" t="s">
        <v>220</v>
      </c>
      <c r="O553" s="10">
        <v>1.5</v>
      </c>
      <c r="P553" s="10">
        <v>3</v>
      </c>
      <c r="Q553" s="10">
        <v>2799</v>
      </c>
      <c r="R553" s="10" t="s">
        <v>110</v>
      </c>
      <c r="S553" s="10" t="s">
        <v>81</v>
      </c>
      <c r="T553" s="26">
        <f t="shared" si="17"/>
        <v>44988</v>
      </c>
      <c r="U553" s="10"/>
      <c r="V553" s="74" t="str" cm="1">
        <f t="array" ref="V553:AB553">_xlfn._xlws.FILTER(_xlfn._xlws.FILTER('Capacity Scheduling '!$A$41:$FO$56,'Capacity Scheduling '!$A$41:$A$56='PM PDM'!Q553),'Capacity Scheduling '!$A$40:$FO$40='PM PDM'!A553)</f>
        <v>C</v>
      </c>
      <c r="W553" s="10" t="str">
        <v>C</v>
      </c>
      <c r="X553" t="str">
        <v>C</v>
      </c>
      <c r="Y553" t="str">
        <v>C</v>
      </c>
      <c r="Z553" t="str">
        <v>C</v>
      </c>
      <c r="AA553" t="str">
        <v>OFF</v>
      </c>
      <c r="AB553" t="str">
        <v>B</v>
      </c>
    </row>
    <row r="554" spans="1:28" ht="15" hidden="1" customHeight="1" x14ac:dyDescent="0.35">
      <c r="A554" s="10">
        <v>10</v>
      </c>
      <c r="B554" s="10" t="s">
        <v>5565</v>
      </c>
      <c r="C554" s="182">
        <v>8011350</v>
      </c>
      <c r="D554" s="10" t="s">
        <v>3823</v>
      </c>
      <c r="E554" s="74">
        <v>44981</v>
      </c>
      <c r="F554" s="74">
        <v>44995</v>
      </c>
      <c r="G554" s="74">
        <v>44995</v>
      </c>
      <c r="H554" s="10" t="s">
        <v>92</v>
      </c>
      <c r="I554" s="10" t="s">
        <v>4190</v>
      </c>
      <c r="J554" s="10" t="s">
        <v>637</v>
      </c>
      <c r="K554" s="10" t="s">
        <v>4191</v>
      </c>
      <c r="L554" s="10" t="s">
        <v>223</v>
      </c>
      <c r="M554" s="10" t="s">
        <v>3977</v>
      </c>
      <c r="N554" s="182" t="s">
        <v>215</v>
      </c>
      <c r="O554" s="10">
        <v>0.5</v>
      </c>
      <c r="P554" s="10">
        <v>1</v>
      </c>
      <c r="Q554" s="10">
        <v>2799</v>
      </c>
      <c r="R554" s="10" t="s">
        <v>110</v>
      </c>
      <c r="S554" s="10" t="s">
        <v>81</v>
      </c>
      <c r="T554" s="26">
        <f t="shared" si="17"/>
        <v>44988</v>
      </c>
      <c r="U554" s="10"/>
      <c r="V554" s="74" t="str" cm="1">
        <f t="array" ref="V554:AB554">_xlfn._xlws.FILTER(_xlfn._xlws.FILTER('Capacity Scheduling '!$A$41:$FO$56,'Capacity Scheduling '!$A$41:$A$56='PM PDM'!Q554),'Capacity Scheduling '!$A$40:$FO$40='PM PDM'!A554)</f>
        <v>C</v>
      </c>
      <c r="W554" s="10" t="str">
        <v>C</v>
      </c>
      <c r="X554" t="str">
        <v>C</v>
      </c>
      <c r="Y554" t="str">
        <v>C</v>
      </c>
      <c r="Z554" t="str">
        <v>C</v>
      </c>
      <c r="AA554" t="str">
        <v>OFF</v>
      </c>
      <c r="AB554" t="str">
        <v>B</v>
      </c>
    </row>
    <row r="555" spans="1:28" ht="15" hidden="1" customHeight="1" x14ac:dyDescent="0.35">
      <c r="A555" s="10">
        <v>10</v>
      </c>
      <c r="B555" s="10" t="s">
        <v>5566</v>
      </c>
      <c r="C555" s="182">
        <v>8011687</v>
      </c>
      <c r="D555" s="10" t="s">
        <v>3872</v>
      </c>
      <c r="E555" s="74">
        <v>44981</v>
      </c>
      <c r="F555" s="74">
        <v>44995</v>
      </c>
      <c r="G555" s="74">
        <v>44995</v>
      </c>
      <c r="H555" s="10" t="s">
        <v>92</v>
      </c>
      <c r="I555" s="10" t="s">
        <v>4194</v>
      </c>
      <c r="J555" s="10" t="s">
        <v>1740</v>
      </c>
      <c r="K555" s="10" t="s">
        <v>4195</v>
      </c>
      <c r="L555" s="10" t="s">
        <v>223</v>
      </c>
      <c r="M555" s="10" t="s">
        <v>3977</v>
      </c>
      <c r="N555" s="182" t="s">
        <v>220</v>
      </c>
      <c r="O555" s="10">
        <v>1.5</v>
      </c>
      <c r="P555" s="10">
        <v>3</v>
      </c>
      <c r="Q555" s="10">
        <v>2799</v>
      </c>
      <c r="R555" s="10" t="s">
        <v>110</v>
      </c>
      <c r="S555" s="10" t="s">
        <v>81</v>
      </c>
      <c r="T555" s="26">
        <f t="shared" si="17"/>
        <v>44988</v>
      </c>
      <c r="U555" s="10"/>
      <c r="V555" s="74" t="str" cm="1">
        <f t="array" ref="V555:AB555">_xlfn._xlws.FILTER(_xlfn._xlws.FILTER('Capacity Scheduling '!$A$41:$FO$56,'Capacity Scheduling '!$A$41:$A$56='PM PDM'!Q555),'Capacity Scheduling '!$A$40:$FO$40='PM PDM'!A555)</f>
        <v>C</v>
      </c>
      <c r="W555" s="10" t="str">
        <v>C</v>
      </c>
      <c r="X555" t="str">
        <v>C</v>
      </c>
      <c r="Y555" t="str">
        <v>C</v>
      </c>
      <c r="Z555" t="str">
        <v>C</v>
      </c>
      <c r="AA555" t="str">
        <v>OFF</v>
      </c>
      <c r="AB555" t="str">
        <v>B</v>
      </c>
    </row>
    <row r="556" spans="1:28" ht="15" hidden="1" customHeight="1" x14ac:dyDescent="0.35">
      <c r="A556" s="10">
        <v>10</v>
      </c>
      <c r="B556" s="10" t="s">
        <v>5567</v>
      </c>
      <c r="C556" s="182">
        <v>8000193</v>
      </c>
      <c r="D556" s="10" t="s">
        <v>3823</v>
      </c>
      <c r="E556" s="74">
        <v>44962</v>
      </c>
      <c r="F556" s="74">
        <v>44989</v>
      </c>
      <c r="G556" s="74">
        <v>44989</v>
      </c>
      <c r="H556" s="10" t="s">
        <v>92</v>
      </c>
      <c r="I556" s="10" t="s">
        <v>5568</v>
      </c>
      <c r="J556" s="10" t="s">
        <v>5569</v>
      </c>
      <c r="K556" s="10" t="s">
        <v>5570</v>
      </c>
      <c r="L556" s="10" t="s">
        <v>223</v>
      </c>
      <c r="M556" s="10" t="s">
        <v>3977</v>
      </c>
      <c r="N556" s="182" t="s">
        <v>215</v>
      </c>
      <c r="O556" s="10">
        <v>5</v>
      </c>
      <c r="P556" s="10">
        <v>10</v>
      </c>
      <c r="Q556" s="10">
        <v>2799</v>
      </c>
      <c r="R556" s="10" t="s">
        <v>110</v>
      </c>
      <c r="S556" s="10" t="s">
        <v>81</v>
      </c>
      <c r="T556" s="26">
        <f t="shared" si="17"/>
        <v>44988</v>
      </c>
      <c r="U556" s="10"/>
      <c r="V556" s="74" t="str" cm="1">
        <f t="array" ref="V556:AB556">_xlfn._xlws.FILTER(_xlfn._xlws.FILTER('Capacity Scheduling '!$A$41:$FO$56,'Capacity Scheduling '!$A$41:$A$56='PM PDM'!Q556),'Capacity Scheduling '!$A$40:$FO$40='PM PDM'!A556)</f>
        <v>C</v>
      </c>
      <c r="W556" s="10" t="str">
        <v>C</v>
      </c>
      <c r="X556" t="str">
        <v>C</v>
      </c>
      <c r="Y556" t="str">
        <v>C</v>
      </c>
      <c r="Z556" t="str">
        <v>C</v>
      </c>
      <c r="AA556" t="str">
        <v>OFF</v>
      </c>
      <c r="AB556" t="str">
        <v>B</v>
      </c>
    </row>
    <row r="557" spans="1:28" ht="15" hidden="1" customHeight="1" x14ac:dyDescent="0.35">
      <c r="A557" s="10">
        <v>10</v>
      </c>
      <c r="B557" s="10" t="s">
        <v>5571</v>
      </c>
      <c r="C557" s="182">
        <v>8002267</v>
      </c>
      <c r="D557" s="10" t="s">
        <v>3823</v>
      </c>
      <c r="E557" s="74">
        <v>44965</v>
      </c>
      <c r="F557" s="74">
        <v>44992</v>
      </c>
      <c r="G557" s="74">
        <v>44992</v>
      </c>
      <c r="H557" s="10" t="s">
        <v>92</v>
      </c>
      <c r="I557" s="10" t="s">
        <v>3907</v>
      </c>
      <c r="J557" s="10" t="s">
        <v>1244</v>
      </c>
      <c r="K557" s="10" t="s">
        <v>3908</v>
      </c>
      <c r="L557" s="10" t="s">
        <v>223</v>
      </c>
      <c r="M557" s="10" t="s">
        <v>3977</v>
      </c>
      <c r="N557" s="182" t="s">
        <v>215</v>
      </c>
      <c r="O557" s="10">
        <v>0.1</v>
      </c>
      <c r="P557" s="10">
        <v>0.2</v>
      </c>
      <c r="Q557" s="10">
        <v>2799</v>
      </c>
      <c r="R557" s="10" t="s">
        <v>110</v>
      </c>
      <c r="S557" s="10" t="s">
        <v>81</v>
      </c>
      <c r="T557" s="26">
        <f t="shared" si="17"/>
        <v>44988</v>
      </c>
      <c r="U557" s="10"/>
      <c r="V557" s="74" t="str" cm="1">
        <f t="array" ref="V557:AB557">_xlfn._xlws.FILTER(_xlfn._xlws.FILTER('Capacity Scheduling '!$A$41:$FO$56,'Capacity Scheduling '!$A$41:$A$56='PM PDM'!Q557),'Capacity Scheduling '!$A$40:$FO$40='PM PDM'!A557)</f>
        <v>C</v>
      </c>
      <c r="W557" s="10" t="str">
        <v>C</v>
      </c>
      <c r="X557" t="str">
        <v>C</v>
      </c>
      <c r="Y557" t="str">
        <v>C</v>
      </c>
      <c r="Z557" t="str">
        <v>C</v>
      </c>
      <c r="AA557" t="str">
        <v>OFF</v>
      </c>
      <c r="AB557" t="str">
        <v>B</v>
      </c>
    </row>
    <row r="558" spans="1:28" ht="15" hidden="1" customHeight="1" x14ac:dyDescent="0.35">
      <c r="A558" s="10">
        <v>10</v>
      </c>
      <c r="B558" s="10" t="s">
        <v>5572</v>
      </c>
      <c r="C558" s="182">
        <v>8014731</v>
      </c>
      <c r="D558" s="10" t="s">
        <v>3823</v>
      </c>
      <c r="E558" s="74">
        <v>44987</v>
      </c>
      <c r="F558" s="74">
        <v>44994</v>
      </c>
      <c r="G558" s="74">
        <v>44994</v>
      </c>
      <c r="H558" s="10" t="s">
        <v>61</v>
      </c>
      <c r="I558" s="10" t="s">
        <v>288</v>
      </c>
      <c r="J558" s="10" t="s">
        <v>907</v>
      </c>
      <c r="K558" s="10" t="s">
        <v>3127</v>
      </c>
      <c r="L558" s="10" t="s">
        <v>223</v>
      </c>
      <c r="M558" s="10" t="s">
        <v>3977</v>
      </c>
      <c r="N558" s="182" t="s">
        <v>220</v>
      </c>
      <c r="O558" s="10">
        <v>4</v>
      </c>
      <c r="P558" s="10">
        <v>4</v>
      </c>
      <c r="Q558" s="10">
        <v>2790</v>
      </c>
      <c r="R558" s="10" t="s">
        <v>60</v>
      </c>
      <c r="S558" s="10" t="s">
        <v>81</v>
      </c>
      <c r="T558" s="26">
        <f t="shared" si="17"/>
        <v>44988</v>
      </c>
      <c r="U558" s="10"/>
      <c r="V558" s="74" t="str" cm="1">
        <f t="array" ref="V558:AB558">_xlfn._xlws.FILTER(_xlfn._xlws.FILTER('Capacity Scheduling '!$A$41:$FO$56,'Capacity Scheduling '!$A$41:$A$56='PM PDM'!Q558),'Capacity Scheduling '!$A$40:$FO$40='PM PDM'!A558)</f>
        <v>B</v>
      </c>
      <c r="W558" s="10" t="str">
        <v>OFF</v>
      </c>
      <c r="X558" t="str">
        <v>C</v>
      </c>
      <c r="Y558" t="str">
        <v>C</v>
      </c>
      <c r="Z558" t="str">
        <v>C</v>
      </c>
      <c r="AA558" t="str">
        <v>C</v>
      </c>
      <c r="AB558" t="str">
        <v>A</v>
      </c>
    </row>
    <row r="559" spans="1:28" ht="15" hidden="1" customHeight="1" x14ac:dyDescent="0.35">
      <c r="A559" s="10">
        <v>10</v>
      </c>
      <c r="B559" s="10" t="s">
        <v>5573</v>
      </c>
      <c r="C559" s="182">
        <v>7986046</v>
      </c>
      <c r="D559" s="10" t="s">
        <v>3823</v>
      </c>
      <c r="E559" s="74">
        <v>44935</v>
      </c>
      <c r="F559" s="74">
        <v>44990</v>
      </c>
      <c r="G559" s="74">
        <v>44990</v>
      </c>
      <c r="H559" s="10" t="s">
        <v>10</v>
      </c>
      <c r="I559" s="10" t="s">
        <v>5574</v>
      </c>
      <c r="J559" s="10" t="s">
        <v>929</v>
      </c>
      <c r="K559" s="10" t="s">
        <v>5575</v>
      </c>
      <c r="L559" s="10" t="s">
        <v>223</v>
      </c>
      <c r="M559" s="10" t="s">
        <v>3977</v>
      </c>
      <c r="N559" s="182" t="s">
        <v>220</v>
      </c>
      <c r="O559" s="10">
        <v>0</v>
      </c>
      <c r="P559" s="10">
        <v>10</v>
      </c>
      <c r="Q559" s="10">
        <v>3070</v>
      </c>
      <c r="R559" s="10" t="s">
        <v>40</v>
      </c>
      <c r="S559" s="10" t="s">
        <v>81</v>
      </c>
      <c r="T559" s="26">
        <f t="shared" si="17"/>
        <v>44988</v>
      </c>
      <c r="U559" s="10"/>
      <c r="V559" s="74" t="str" cm="1">
        <f t="array" ref="V559:AB559">_xlfn._xlws.FILTER(_xlfn._xlws.FILTER('Capacity Scheduling '!$A$41:$FO$56,'Capacity Scheduling '!$A$41:$A$56='PM PDM'!Q559),'Capacity Scheduling '!$A$40:$FO$40='PM PDM'!A559)</f>
        <v>B</v>
      </c>
      <c r="W559" s="10" t="str">
        <v>B</v>
      </c>
      <c r="X559" t="str">
        <v>B</v>
      </c>
      <c r="Y559" t="str">
        <v>W/OFF</v>
      </c>
      <c r="Z559" t="str">
        <v>L</v>
      </c>
      <c r="AA559" t="str">
        <v>G</v>
      </c>
      <c r="AB559" t="str">
        <v>G</v>
      </c>
    </row>
    <row r="560" spans="1:28" ht="15" hidden="1" customHeight="1" x14ac:dyDescent="0.35">
      <c r="A560" s="10">
        <v>10</v>
      </c>
      <c r="B560" s="10" t="s">
        <v>5576</v>
      </c>
      <c r="C560" s="182">
        <v>8010361</v>
      </c>
      <c r="D560" s="10" t="s">
        <v>3872</v>
      </c>
      <c r="E560" s="74">
        <v>44979</v>
      </c>
      <c r="F560" s="74">
        <v>44993</v>
      </c>
      <c r="G560" s="74">
        <v>44993</v>
      </c>
      <c r="H560" s="10" t="s">
        <v>10</v>
      </c>
      <c r="I560" s="10" t="s">
        <v>288</v>
      </c>
      <c r="J560" s="10" t="s">
        <v>186</v>
      </c>
      <c r="K560" s="10" t="s">
        <v>4678</v>
      </c>
      <c r="L560" s="10" t="s">
        <v>223</v>
      </c>
      <c r="M560" s="10" t="s">
        <v>3977</v>
      </c>
      <c r="N560" s="182" t="s">
        <v>220</v>
      </c>
      <c r="O560" s="10">
        <v>8</v>
      </c>
      <c r="P560" s="10">
        <v>8</v>
      </c>
      <c r="Q560" s="10">
        <v>3070</v>
      </c>
      <c r="R560" s="10" t="s">
        <v>40</v>
      </c>
      <c r="S560" s="10" t="s">
        <v>81</v>
      </c>
      <c r="T560" s="26">
        <f t="shared" si="17"/>
        <v>44988</v>
      </c>
      <c r="U560" s="10"/>
      <c r="V560" s="74" t="str" cm="1">
        <f t="array" ref="V560:AB560">_xlfn._xlws.FILTER(_xlfn._xlws.FILTER('Capacity Scheduling '!$A$41:$FO$56,'Capacity Scheduling '!$A$41:$A$56='PM PDM'!Q560),'Capacity Scheduling '!$A$40:$FO$40='PM PDM'!A560)</f>
        <v>B</v>
      </c>
      <c r="W560" s="10" t="str">
        <v>B</v>
      </c>
      <c r="X560" t="str">
        <v>B</v>
      </c>
      <c r="Y560" t="str">
        <v>W/OFF</v>
      </c>
      <c r="Z560" t="str">
        <v>L</v>
      </c>
      <c r="AA560" t="str">
        <v>G</v>
      </c>
      <c r="AB560" t="str">
        <v>G</v>
      </c>
    </row>
    <row r="561" spans="1:28" ht="15" hidden="1" customHeight="1" x14ac:dyDescent="0.35">
      <c r="A561" s="10">
        <v>10</v>
      </c>
      <c r="B561" s="10" t="s">
        <v>5577</v>
      </c>
      <c r="C561" s="182">
        <v>8010362</v>
      </c>
      <c r="D561" s="10" t="s">
        <v>3872</v>
      </c>
      <c r="E561" s="74">
        <v>44979</v>
      </c>
      <c r="F561" s="74">
        <v>44993</v>
      </c>
      <c r="G561" s="74">
        <v>44993</v>
      </c>
      <c r="H561" s="10" t="s">
        <v>61</v>
      </c>
      <c r="I561" s="10" t="s">
        <v>288</v>
      </c>
      <c r="J561" s="10" t="s">
        <v>186</v>
      </c>
      <c r="K561" s="10" t="s">
        <v>3939</v>
      </c>
      <c r="L561" s="10" t="s">
        <v>223</v>
      </c>
      <c r="M561" s="10" t="s">
        <v>3977</v>
      </c>
      <c r="N561" s="182" t="s">
        <v>220</v>
      </c>
      <c r="O561" s="10">
        <v>6</v>
      </c>
      <c r="P561" s="10">
        <v>6</v>
      </c>
      <c r="Q561" s="10">
        <v>2790</v>
      </c>
      <c r="R561" s="10" t="s">
        <v>60</v>
      </c>
      <c r="S561" s="10" t="s">
        <v>81</v>
      </c>
      <c r="T561" s="26">
        <f t="shared" si="17"/>
        <v>44988</v>
      </c>
      <c r="U561" s="10"/>
      <c r="V561" s="74" t="str" cm="1">
        <f t="array" ref="V561:AB561">_xlfn._xlws.FILTER(_xlfn._xlws.FILTER('Capacity Scheduling '!$A$41:$FO$56,'Capacity Scheduling '!$A$41:$A$56='PM PDM'!Q561),'Capacity Scheduling '!$A$40:$FO$40='PM PDM'!A561)</f>
        <v>B</v>
      </c>
      <c r="W561" s="10" t="str">
        <v>OFF</v>
      </c>
      <c r="X561" t="str">
        <v>C</v>
      </c>
      <c r="Y561" t="str">
        <v>C</v>
      </c>
      <c r="Z561" t="str">
        <v>C</v>
      </c>
      <c r="AA561" t="str">
        <v>C</v>
      </c>
      <c r="AB561" t="str">
        <v>A</v>
      </c>
    </row>
    <row r="562" spans="1:28" ht="15" hidden="1" customHeight="1" x14ac:dyDescent="0.35">
      <c r="A562" s="10">
        <v>10</v>
      </c>
      <c r="B562" s="10" t="s">
        <v>5578</v>
      </c>
      <c r="C562" s="182">
        <v>8008998</v>
      </c>
      <c r="D562" s="10" t="s">
        <v>3823</v>
      </c>
      <c r="E562" s="74">
        <v>44977</v>
      </c>
      <c r="F562" s="74">
        <v>44991</v>
      </c>
      <c r="G562" s="74">
        <v>44991</v>
      </c>
      <c r="H562" s="10" t="s">
        <v>92</v>
      </c>
      <c r="I562" s="10" t="s">
        <v>3911</v>
      </c>
      <c r="J562" s="10" t="s">
        <v>188</v>
      </c>
      <c r="K562" s="10" t="s">
        <v>5210</v>
      </c>
      <c r="L562" s="10" t="s">
        <v>223</v>
      </c>
      <c r="M562" s="10" t="s">
        <v>3977</v>
      </c>
      <c r="N562" s="182" t="s">
        <v>220</v>
      </c>
      <c r="O562" s="10">
        <v>6.5</v>
      </c>
      <c r="P562" s="10">
        <v>6.5</v>
      </c>
      <c r="Q562" s="10">
        <v>2799</v>
      </c>
      <c r="R562" s="10" t="s">
        <v>110</v>
      </c>
      <c r="S562" s="10" t="s">
        <v>81</v>
      </c>
      <c r="T562" s="26">
        <f t="shared" si="17"/>
        <v>44988</v>
      </c>
      <c r="U562" s="10"/>
      <c r="V562" s="74" t="str" cm="1">
        <f t="array" ref="V562:AB562">_xlfn._xlws.FILTER(_xlfn._xlws.FILTER('Capacity Scheduling '!$A$41:$FO$56,'Capacity Scheduling '!$A$41:$A$56='PM PDM'!Q562),'Capacity Scheduling '!$A$40:$FO$40='PM PDM'!A562)</f>
        <v>C</v>
      </c>
      <c r="W562" s="10" t="str">
        <v>C</v>
      </c>
      <c r="X562" t="str">
        <v>C</v>
      </c>
      <c r="Y562" t="str">
        <v>C</v>
      </c>
      <c r="Z562" t="str">
        <v>C</v>
      </c>
      <c r="AA562" t="str">
        <v>OFF</v>
      </c>
      <c r="AB562" t="str">
        <v>B</v>
      </c>
    </row>
    <row r="563" spans="1:28" ht="15" hidden="1" customHeight="1" x14ac:dyDescent="0.35">
      <c r="A563" s="10">
        <v>10</v>
      </c>
      <c r="B563" s="10" t="s">
        <v>5579</v>
      </c>
      <c r="C563" s="182">
        <v>8009697</v>
      </c>
      <c r="D563" s="10" t="s">
        <v>3823</v>
      </c>
      <c r="E563" s="74">
        <v>44978</v>
      </c>
      <c r="F563" s="74">
        <v>44992</v>
      </c>
      <c r="G563" s="74">
        <v>44992</v>
      </c>
      <c r="H563" s="10" t="s">
        <v>92</v>
      </c>
      <c r="I563" s="10" t="s">
        <v>3920</v>
      </c>
      <c r="J563" s="10" t="s">
        <v>188</v>
      </c>
      <c r="K563" s="10" t="s">
        <v>5212</v>
      </c>
      <c r="L563" s="10" t="s">
        <v>223</v>
      </c>
      <c r="M563" s="10" t="s">
        <v>3977</v>
      </c>
      <c r="N563" s="182" t="s">
        <v>220</v>
      </c>
      <c r="O563" s="10">
        <v>6.5</v>
      </c>
      <c r="P563" s="10">
        <v>6.5</v>
      </c>
      <c r="Q563" s="10">
        <v>2799</v>
      </c>
      <c r="R563" s="10" t="s">
        <v>110</v>
      </c>
      <c r="S563" s="10" t="s">
        <v>81</v>
      </c>
      <c r="T563" s="26">
        <f t="shared" si="17"/>
        <v>44988</v>
      </c>
      <c r="U563" s="10"/>
      <c r="V563" s="74" t="str" cm="1">
        <f t="array" ref="V563:AB563">_xlfn._xlws.FILTER(_xlfn._xlws.FILTER('Capacity Scheduling '!$A$41:$FO$56,'Capacity Scheduling '!$A$41:$A$56='PM PDM'!Q563),'Capacity Scheduling '!$A$40:$FO$40='PM PDM'!A563)</f>
        <v>C</v>
      </c>
      <c r="W563" s="10" t="str">
        <v>C</v>
      </c>
      <c r="X563" t="str">
        <v>C</v>
      </c>
      <c r="Y563" t="str">
        <v>C</v>
      </c>
      <c r="Z563" t="str">
        <v>C</v>
      </c>
      <c r="AA563" t="str">
        <v>OFF</v>
      </c>
      <c r="AB563" t="str">
        <v>B</v>
      </c>
    </row>
    <row r="564" spans="1:28" ht="15" hidden="1" customHeight="1" x14ac:dyDescent="0.35">
      <c r="A564" s="10">
        <v>10</v>
      </c>
      <c r="B564" s="10" t="s">
        <v>5580</v>
      </c>
      <c r="C564" s="182">
        <v>8007855</v>
      </c>
      <c r="D564" s="10" t="s">
        <v>3872</v>
      </c>
      <c r="E564" s="74">
        <v>44975</v>
      </c>
      <c r="F564" s="74">
        <v>44989</v>
      </c>
      <c r="G564" s="74">
        <v>44989</v>
      </c>
      <c r="H564" s="10" t="s">
        <v>61</v>
      </c>
      <c r="I564" s="10" t="s">
        <v>288</v>
      </c>
      <c r="J564" s="10" t="s">
        <v>87</v>
      </c>
      <c r="K564" s="10" t="s">
        <v>3887</v>
      </c>
      <c r="L564" s="10" t="s">
        <v>223</v>
      </c>
      <c r="M564" s="10" t="s">
        <v>3977</v>
      </c>
      <c r="N564" s="182" t="s">
        <v>220</v>
      </c>
      <c r="O564" s="10">
        <v>6</v>
      </c>
      <c r="P564" s="10">
        <v>6</v>
      </c>
      <c r="Q564" s="10">
        <v>2791</v>
      </c>
      <c r="R564" s="10" t="s">
        <v>70</v>
      </c>
      <c r="S564" s="10" t="s">
        <v>88</v>
      </c>
      <c r="T564" s="26">
        <f t="shared" si="17"/>
        <v>44988</v>
      </c>
      <c r="U564" s="10"/>
      <c r="V564" s="74" t="str" cm="1">
        <f t="array" ref="V564:AB564">_xlfn._xlws.FILTER(_xlfn._xlws.FILTER('Capacity Scheduling '!$A$41:$FO$56,'Capacity Scheduling '!$A$41:$A$56='PM PDM'!Q564),'Capacity Scheduling '!$A$40:$FO$40='PM PDM'!A564)</f>
        <v>C</v>
      </c>
      <c r="W564" s="10" t="str">
        <v>C</v>
      </c>
      <c r="X564" t="str">
        <v>A</v>
      </c>
      <c r="Y564" t="str">
        <v>A</v>
      </c>
      <c r="Z564" t="str">
        <v>A</v>
      </c>
      <c r="AA564" t="str">
        <v>A</v>
      </c>
      <c r="AB564" t="str">
        <v>B</v>
      </c>
    </row>
    <row r="565" spans="1:28" ht="15" hidden="1" customHeight="1" x14ac:dyDescent="0.35">
      <c r="A565" s="10">
        <v>10</v>
      </c>
      <c r="B565" s="10" t="s">
        <v>5581</v>
      </c>
      <c r="C565" s="182">
        <v>8011354</v>
      </c>
      <c r="D565" s="10" t="s">
        <v>3872</v>
      </c>
      <c r="E565" s="74">
        <v>44981</v>
      </c>
      <c r="F565" s="74">
        <v>44995</v>
      </c>
      <c r="G565" s="74">
        <v>44995</v>
      </c>
      <c r="H565" s="10" t="s">
        <v>10</v>
      </c>
      <c r="I565" s="10" t="s">
        <v>288</v>
      </c>
      <c r="J565" s="10" t="s">
        <v>87</v>
      </c>
      <c r="K565" s="10" t="s">
        <v>4682</v>
      </c>
      <c r="L565" s="10" t="s">
        <v>223</v>
      </c>
      <c r="M565" s="10" t="s">
        <v>3977</v>
      </c>
      <c r="N565" s="182" t="s">
        <v>220</v>
      </c>
      <c r="O565" s="10">
        <v>2</v>
      </c>
      <c r="P565" s="10">
        <v>2</v>
      </c>
      <c r="Q565" s="10">
        <v>3347</v>
      </c>
      <c r="R565" s="10" t="s">
        <v>52</v>
      </c>
      <c r="S565" s="10" t="s">
        <v>88</v>
      </c>
      <c r="T565" s="26">
        <f t="shared" si="17"/>
        <v>44988</v>
      </c>
      <c r="U565" s="10"/>
      <c r="V565" s="74" t="str" cm="1">
        <f t="array" ref="V565:AB565">_xlfn._xlws.FILTER(_xlfn._xlws.FILTER('Capacity Scheduling '!$A$41:$FO$56,'Capacity Scheduling '!$A$41:$A$56='PM PDM'!Q565),'Capacity Scheduling '!$A$40:$FO$40='PM PDM'!A565)</f>
        <v>G</v>
      </c>
      <c r="W565" s="10" t="str">
        <v>W/OFF</v>
      </c>
      <c r="X565" t="str">
        <v>L</v>
      </c>
      <c r="Y565" t="str">
        <v>L</v>
      </c>
      <c r="Z565" t="str">
        <v>L</v>
      </c>
      <c r="AA565" t="str">
        <v>L</v>
      </c>
      <c r="AB565" t="str">
        <v>C</v>
      </c>
    </row>
    <row r="566" spans="1:28" ht="15" hidden="1" customHeight="1" x14ac:dyDescent="0.35">
      <c r="A566" s="10">
        <v>10</v>
      </c>
      <c r="B566" s="10" t="s">
        <v>5582</v>
      </c>
      <c r="C566" s="182">
        <v>8011353</v>
      </c>
      <c r="D566" s="10" t="s">
        <v>3823</v>
      </c>
      <c r="E566" s="74">
        <v>44981</v>
      </c>
      <c r="F566" s="74">
        <v>44995</v>
      </c>
      <c r="G566" s="74">
        <v>44995</v>
      </c>
      <c r="H566" s="10" t="s">
        <v>92</v>
      </c>
      <c r="I566" s="10" t="s">
        <v>288</v>
      </c>
      <c r="J566" s="10" t="s">
        <v>3755</v>
      </c>
      <c r="K566" s="10" t="s">
        <v>4688</v>
      </c>
      <c r="L566" s="10" t="s">
        <v>223</v>
      </c>
      <c r="M566" s="10" t="s">
        <v>3977</v>
      </c>
      <c r="N566" s="182" t="s">
        <v>220</v>
      </c>
      <c r="O566" s="10">
        <v>6</v>
      </c>
      <c r="P566" s="10">
        <v>6</v>
      </c>
      <c r="Q566" s="10">
        <v>2800</v>
      </c>
      <c r="R566" s="10" t="s">
        <v>98</v>
      </c>
      <c r="S566" s="10" t="s">
        <v>88</v>
      </c>
      <c r="T566" s="26">
        <f t="shared" si="17"/>
        <v>44988</v>
      </c>
      <c r="U566" s="10"/>
      <c r="V566" s="74" t="str" cm="1">
        <f t="array" ref="V566:AB566">_xlfn._xlws.FILTER(_xlfn._xlws.FILTER('Capacity Scheduling '!$A$41:$FO$56,'Capacity Scheduling '!$A$41:$A$56='PM PDM'!Q566),'Capacity Scheduling '!$A$40:$FO$40='PM PDM'!A566)</f>
        <v>B</v>
      </c>
      <c r="W566" s="10" t="str">
        <v>B</v>
      </c>
      <c r="X566" t="str">
        <v>B</v>
      </c>
      <c r="Y566" t="str">
        <v>B</v>
      </c>
      <c r="Z566" t="str">
        <v>B</v>
      </c>
      <c r="AA566" t="str">
        <v>B</v>
      </c>
      <c r="AB566" t="str">
        <v>A</v>
      </c>
    </row>
    <row r="567" spans="1:28" ht="15" hidden="1" customHeight="1" x14ac:dyDescent="0.35">
      <c r="A567" s="10">
        <v>10</v>
      </c>
      <c r="B567" s="10" t="s">
        <v>5583</v>
      </c>
      <c r="C567" s="182">
        <v>7986726</v>
      </c>
      <c r="D567" s="10" t="s">
        <v>3823</v>
      </c>
      <c r="E567" s="74">
        <v>44936</v>
      </c>
      <c r="F567" s="74">
        <v>44991</v>
      </c>
      <c r="G567" s="74">
        <v>44991</v>
      </c>
      <c r="H567" s="10" t="s">
        <v>61</v>
      </c>
      <c r="I567" s="10" t="s">
        <v>5584</v>
      </c>
      <c r="J567" s="10" t="s">
        <v>5585</v>
      </c>
      <c r="K567" s="10" t="s">
        <v>5586</v>
      </c>
      <c r="L567" s="10" t="s">
        <v>223</v>
      </c>
      <c r="M567" s="10" t="s">
        <v>3977</v>
      </c>
      <c r="N567" s="182" t="s">
        <v>220</v>
      </c>
      <c r="O567" s="10">
        <v>0.1</v>
      </c>
      <c r="P567" s="10">
        <v>0.2</v>
      </c>
      <c r="Q567" s="10">
        <v>2790</v>
      </c>
      <c r="R567" s="10" t="s">
        <v>60</v>
      </c>
      <c r="S567" s="10" t="s">
        <v>101</v>
      </c>
      <c r="T567" s="26">
        <f t="shared" si="17"/>
        <v>44988</v>
      </c>
      <c r="U567" s="10"/>
      <c r="V567" s="74" t="str" cm="1">
        <f t="array" ref="V567:AB567">_xlfn._xlws.FILTER(_xlfn._xlws.FILTER('Capacity Scheduling '!$A$41:$FO$56,'Capacity Scheduling '!$A$41:$A$56='PM PDM'!Q567),'Capacity Scheduling '!$A$40:$FO$40='PM PDM'!A567)</f>
        <v>B</v>
      </c>
      <c r="W567" s="10" t="str">
        <v>OFF</v>
      </c>
      <c r="X567" t="str">
        <v>C</v>
      </c>
      <c r="Y567" t="str">
        <v>C</v>
      </c>
      <c r="Z567" t="str">
        <v>C</v>
      </c>
      <c r="AA567" t="str">
        <v>C</v>
      </c>
      <c r="AB567" t="str">
        <v>A</v>
      </c>
    </row>
    <row r="568" spans="1:28" ht="15" hidden="1" customHeight="1" x14ac:dyDescent="0.35">
      <c r="A568" s="10">
        <v>10</v>
      </c>
      <c r="B568" s="10" t="s">
        <v>5587</v>
      </c>
      <c r="C568" s="182">
        <v>7986727</v>
      </c>
      <c r="D568" s="10" t="s">
        <v>3823</v>
      </c>
      <c r="E568" s="74">
        <v>44936</v>
      </c>
      <c r="F568" s="74">
        <v>44991</v>
      </c>
      <c r="G568" s="74">
        <v>44991</v>
      </c>
      <c r="H568" s="10" t="s">
        <v>61</v>
      </c>
      <c r="I568" s="10" t="s">
        <v>5588</v>
      </c>
      <c r="J568" s="10" t="s">
        <v>5589</v>
      </c>
      <c r="K568" s="10" t="s">
        <v>5586</v>
      </c>
      <c r="L568" s="10" t="s">
        <v>223</v>
      </c>
      <c r="M568" s="10" t="s">
        <v>3977</v>
      </c>
      <c r="N568" s="182" t="s">
        <v>220</v>
      </c>
      <c r="O568" s="10">
        <v>0.1</v>
      </c>
      <c r="P568" s="10">
        <v>0.2</v>
      </c>
      <c r="Q568" s="10">
        <v>2790</v>
      </c>
      <c r="R568" s="10" t="s">
        <v>60</v>
      </c>
      <c r="S568" s="10" t="s">
        <v>101</v>
      </c>
      <c r="T568" s="26">
        <f t="shared" si="17"/>
        <v>44988</v>
      </c>
      <c r="U568" s="10"/>
      <c r="V568" s="74" t="str" cm="1">
        <f t="array" ref="V568:AB568">_xlfn._xlws.FILTER(_xlfn._xlws.FILTER('Capacity Scheduling '!$A$41:$FO$56,'Capacity Scheduling '!$A$41:$A$56='PM PDM'!Q568),'Capacity Scheduling '!$A$40:$FO$40='PM PDM'!A568)</f>
        <v>B</v>
      </c>
      <c r="W568" s="10" t="str">
        <v>OFF</v>
      </c>
      <c r="X568" t="str">
        <v>C</v>
      </c>
      <c r="Y568" t="str">
        <v>C</v>
      </c>
      <c r="Z568" t="str">
        <v>C</v>
      </c>
      <c r="AA568" t="str">
        <v>C</v>
      </c>
      <c r="AB568" t="str">
        <v>A</v>
      </c>
    </row>
    <row r="569" spans="1:28" ht="15" hidden="1" customHeight="1" x14ac:dyDescent="0.35">
      <c r="A569" s="10">
        <v>10</v>
      </c>
      <c r="B569" s="10" t="s">
        <v>5590</v>
      </c>
      <c r="C569" s="182">
        <v>7986728</v>
      </c>
      <c r="D569" s="10" t="s">
        <v>3823</v>
      </c>
      <c r="E569" s="74">
        <v>44936</v>
      </c>
      <c r="F569" s="74">
        <v>44991</v>
      </c>
      <c r="G569" s="74">
        <v>44991</v>
      </c>
      <c r="H569" s="10" t="s">
        <v>61</v>
      </c>
      <c r="I569" s="10" t="s">
        <v>5591</v>
      </c>
      <c r="J569" s="10" t="s">
        <v>5592</v>
      </c>
      <c r="K569" s="10" t="s">
        <v>5586</v>
      </c>
      <c r="L569" s="10" t="s">
        <v>223</v>
      </c>
      <c r="M569" s="10" t="s">
        <v>3977</v>
      </c>
      <c r="N569" s="182" t="s">
        <v>220</v>
      </c>
      <c r="O569" s="10">
        <v>0.1</v>
      </c>
      <c r="P569" s="10">
        <v>0.2</v>
      </c>
      <c r="Q569" s="10">
        <v>2790</v>
      </c>
      <c r="R569" s="10" t="s">
        <v>60</v>
      </c>
      <c r="S569" s="10" t="s">
        <v>101</v>
      </c>
      <c r="T569" s="26">
        <f t="shared" si="17"/>
        <v>44988</v>
      </c>
      <c r="U569" s="10"/>
      <c r="V569" s="74" t="str" cm="1">
        <f t="array" ref="V569:AB569">_xlfn._xlws.FILTER(_xlfn._xlws.FILTER('Capacity Scheduling '!$A$41:$FO$56,'Capacity Scheduling '!$A$41:$A$56='PM PDM'!Q569),'Capacity Scheduling '!$A$40:$FO$40='PM PDM'!A569)</f>
        <v>B</v>
      </c>
      <c r="W569" s="10" t="str">
        <v>OFF</v>
      </c>
      <c r="X569" t="str">
        <v>C</v>
      </c>
      <c r="Y569" t="str">
        <v>C</v>
      </c>
      <c r="Z569" t="str">
        <v>C</v>
      </c>
      <c r="AA569" t="str">
        <v>C</v>
      </c>
      <c r="AB569" t="str">
        <v>A</v>
      </c>
    </row>
    <row r="570" spans="1:28" ht="15" hidden="1" customHeight="1" x14ac:dyDescent="0.35">
      <c r="A570" s="10">
        <v>10</v>
      </c>
      <c r="B570" s="10" t="s">
        <v>5593</v>
      </c>
      <c r="C570" s="182">
        <v>8009589</v>
      </c>
      <c r="D570" s="10" t="s">
        <v>3872</v>
      </c>
      <c r="E570" s="74">
        <v>44978</v>
      </c>
      <c r="F570" s="74">
        <v>44992</v>
      </c>
      <c r="G570" s="74">
        <v>44992</v>
      </c>
      <c r="H570" s="10" t="s">
        <v>10</v>
      </c>
      <c r="I570" s="10" t="s">
        <v>288</v>
      </c>
      <c r="J570" s="10" t="s">
        <v>18</v>
      </c>
      <c r="K570" s="10" t="s">
        <v>3924</v>
      </c>
      <c r="L570" s="10" t="s">
        <v>223</v>
      </c>
      <c r="M570" s="10" t="s">
        <v>3977</v>
      </c>
      <c r="N570" s="182" t="s">
        <v>220</v>
      </c>
      <c r="O570" s="10">
        <v>2</v>
      </c>
      <c r="P570" s="10">
        <v>4</v>
      </c>
      <c r="Q570" s="10">
        <v>2781</v>
      </c>
      <c r="R570" s="10" t="s">
        <v>9</v>
      </c>
      <c r="S570" s="10" t="s">
        <v>3925</v>
      </c>
      <c r="T570" s="26">
        <f t="shared" si="17"/>
        <v>44988</v>
      </c>
      <c r="U570" s="10"/>
      <c r="V570" s="74" t="str" cm="1">
        <f t="array" ref="V570:AB570">_xlfn._xlws.FILTER(_xlfn._xlws.FILTER('Capacity Scheduling '!$A$41:$FO$56,'Capacity Scheduling '!$A$41:$A$56='PM PDM'!Q570),'Capacity Scheduling '!$A$40:$FO$40='PM PDM'!A570)</f>
        <v>C</v>
      </c>
      <c r="W570" s="10" t="str">
        <v>C</v>
      </c>
      <c r="X570" t="str">
        <v>C</v>
      </c>
      <c r="Y570" t="str">
        <v>C</v>
      </c>
      <c r="Z570" t="str">
        <v>C</v>
      </c>
      <c r="AA570" t="str">
        <v>W/OFF</v>
      </c>
      <c r="AB570" t="str">
        <v>B</v>
      </c>
    </row>
    <row r="571" spans="1:28" ht="15" hidden="1" customHeight="1" x14ac:dyDescent="0.35">
      <c r="A571" s="10">
        <v>10</v>
      </c>
      <c r="B571" s="10" t="s">
        <v>5594</v>
      </c>
      <c r="C571" s="182">
        <v>8002777</v>
      </c>
      <c r="D571" s="10" t="s">
        <v>3823</v>
      </c>
      <c r="E571" s="74">
        <v>44966</v>
      </c>
      <c r="F571" s="74">
        <v>44993</v>
      </c>
      <c r="G571" s="74">
        <v>44993</v>
      </c>
      <c r="H571" s="10" t="s">
        <v>10</v>
      </c>
      <c r="I571" s="10" t="s">
        <v>3928</v>
      </c>
      <c r="J571" s="10" t="s">
        <v>1833</v>
      </c>
      <c r="K571" s="10" t="s">
        <v>3929</v>
      </c>
      <c r="L571" s="10" t="s">
        <v>223</v>
      </c>
      <c r="M571" s="10" t="s">
        <v>3977</v>
      </c>
      <c r="N571" s="182" t="s">
        <v>220</v>
      </c>
      <c r="O571" s="10">
        <v>0.1</v>
      </c>
      <c r="P571" s="10">
        <v>0.2</v>
      </c>
      <c r="Q571" s="10">
        <v>2781</v>
      </c>
      <c r="R571" s="10" t="s">
        <v>9</v>
      </c>
      <c r="S571" s="10" t="s">
        <v>31</v>
      </c>
      <c r="T571" s="26">
        <f t="shared" si="17"/>
        <v>44988</v>
      </c>
      <c r="U571" s="10"/>
      <c r="V571" s="74" t="str" cm="1">
        <f t="array" ref="V571:AB571">_xlfn._xlws.FILTER(_xlfn._xlws.FILTER('Capacity Scheduling '!$A$41:$FO$56,'Capacity Scheduling '!$A$41:$A$56='PM PDM'!Q571),'Capacity Scheduling '!$A$40:$FO$40='PM PDM'!A571)</f>
        <v>C</v>
      </c>
      <c r="W571" s="10" t="str">
        <v>C</v>
      </c>
      <c r="X571" t="str">
        <v>C</v>
      </c>
      <c r="Y571" t="str">
        <v>C</v>
      </c>
      <c r="Z571" t="str">
        <v>C</v>
      </c>
      <c r="AA571" t="str">
        <v>W/OFF</v>
      </c>
      <c r="AB571" t="str">
        <v>B</v>
      </c>
    </row>
    <row r="572" spans="1:28" ht="15" hidden="1" customHeight="1" x14ac:dyDescent="0.35">
      <c r="A572" s="10">
        <v>10</v>
      </c>
      <c r="B572" s="10" t="s">
        <v>5595</v>
      </c>
      <c r="C572" s="182">
        <v>8000399</v>
      </c>
      <c r="D572" s="10" t="s">
        <v>3823</v>
      </c>
      <c r="E572" s="74">
        <v>44963</v>
      </c>
      <c r="F572" s="74">
        <v>44990</v>
      </c>
      <c r="G572" s="74">
        <v>44990</v>
      </c>
      <c r="H572" s="10" t="s">
        <v>10</v>
      </c>
      <c r="I572" s="10" t="s">
        <v>3890</v>
      </c>
      <c r="J572" s="10" t="s">
        <v>3542</v>
      </c>
      <c r="K572" s="10" t="s">
        <v>3891</v>
      </c>
      <c r="L572" s="10" t="s">
        <v>223</v>
      </c>
      <c r="M572" s="10" t="s">
        <v>3977</v>
      </c>
      <c r="N572" s="182" t="s">
        <v>220</v>
      </c>
      <c r="O572" s="10">
        <v>0.1</v>
      </c>
      <c r="P572" s="10">
        <v>0.2</v>
      </c>
      <c r="Q572" s="10">
        <v>2781</v>
      </c>
      <c r="R572" s="10" t="s">
        <v>9</v>
      </c>
      <c r="S572" s="10" t="s">
        <v>31</v>
      </c>
      <c r="T572" s="26">
        <f t="shared" si="17"/>
        <v>44988</v>
      </c>
      <c r="U572" s="10"/>
      <c r="V572" s="74" t="str" cm="1">
        <f t="array" ref="V572:AB572">_xlfn._xlws.FILTER(_xlfn._xlws.FILTER('Capacity Scheduling '!$A$41:$FO$56,'Capacity Scheduling '!$A$41:$A$56='PM PDM'!Q572),'Capacity Scheduling '!$A$40:$FO$40='PM PDM'!A572)</f>
        <v>C</v>
      </c>
      <c r="W572" s="10" t="str">
        <v>C</v>
      </c>
      <c r="X572" t="str">
        <v>C</v>
      </c>
      <c r="Y572" t="str">
        <v>C</v>
      </c>
      <c r="Z572" t="str">
        <v>C</v>
      </c>
      <c r="AA572" t="str">
        <v>W/OFF</v>
      </c>
      <c r="AB572" t="str">
        <v>B</v>
      </c>
    </row>
    <row r="573" spans="1:28" ht="15" hidden="1" customHeight="1" x14ac:dyDescent="0.35">
      <c r="A573" s="10">
        <v>10</v>
      </c>
      <c r="B573" s="10" t="s">
        <v>5596</v>
      </c>
      <c r="C573" s="182">
        <v>8011688</v>
      </c>
      <c r="D573" s="10" t="s">
        <v>3872</v>
      </c>
      <c r="E573" s="74">
        <v>44981</v>
      </c>
      <c r="F573" s="74">
        <v>44995</v>
      </c>
      <c r="G573" s="74">
        <v>44995</v>
      </c>
      <c r="H573" s="10" t="s">
        <v>10</v>
      </c>
      <c r="I573" s="10" t="s">
        <v>4108</v>
      </c>
      <c r="J573" s="10" t="s">
        <v>1396</v>
      </c>
      <c r="K573" s="10" t="s">
        <v>1395</v>
      </c>
      <c r="L573" s="10" t="s">
        <v>223</v>
      </c>
      <c r="M573" s="10" t="s">
        <v>3977</v>
      </c>
      <c r="N573" s="182" t="s">
        <v>220</v>
      </c>
      <c r="O573" s="10">
        <v>2</v>
      </c>
      <c r="P573" s="10">
        <v>2</v>
      </c>
      <c r="Q573" s="10">
        <v>2781</v>
      </c>
      <c r="R573" s="10" t="s">
        <v>9</v>
      </c>
      <c r="S573" s="10" t="s">
        <v>31</v>
      </c>
      <c r="T573" s="26">
        <f t="shared" si="17"/>
        <v>44988</v>
      </c>
      <c r="U573" s="10"/>
      <c r="V573" s="74" t="str" cm="1">
        <f t="array" ref="V573:AB573">_xlfn._xlws.FILTER(_xlfn._xlws.FILTER('Capacity Scheduling '!$A$41:$FO$56,'Capacity Scheduling '!$A$41:$A$56='PM PDM'!Q573),'Capacity Scheduling '!$A$40:$FO$40='PM PDM'!A573)</f>
        <v>C</v>
      </c>
      <c r="W573" s="10" t="str">
        <v>C</v>
      </c>
      <c r="X573" t="str">
        <v>C</v>
      </c>
      <c r="Y573" t="str">
        <v>C</v>
      </c>
      <c r="Z573" t="str">
        <v>C</v>
      </c>
      <c r="AA573" t="str">
        <v>W/OFF</v>
      </c>
      <c r="AB573" t="str">
        <v>B</v>
      </c>
    </row>
    <row r="574" spans="1:28" ht="15" hidden="1" customHeight="1" x14ac:dyDescent="0.35">
      <c r="A574" s="10">
        <v>10</v>
      </c>
      <c r="B574" s="10" t="s">
        <v>5597</v>
      </c>
      <c r="C574" s="182">
        <v>8003272</v>
      </c>
      <c r="D574" s="10" t="s">
        <v>3823</v>
      </c>
      <c r="E574" s="74">
        <v>44967</v>
      </c>
      <c r="F574" s="74">
        <v>44994</v>
      </c>
      <c r="G574" s="74">
        <v>44994</v>
      </c>
      <c r="H574" s="10" t="s">
        <v>10</v>
      </c>
      <c r="I574" s="10" t="s">
        <v>3942</v>
      </c>
      <c r="J574" s="10" t="s">
        <v>3943</v>
      </c>
      <c r="K574" s="10" t="s">
        <v>3944</v>
      </c>
      <c r="L574" s="10" t="s">
        <v>223</v>
      </c>
      <c r="M574" s="10" t="s">
        <v>3977</v>
      </c>
      <c r="N574" s="182" t="s">
        <v>220</v>
      </c>
      <c r="O574" s="10">
        <v>0.1</v>
      </c>
      <c r="P574" s="10">
        <v>0.2</v>
      </c>
      <c r="Q574" s="10">
        <v>2781</v>
      </c>
      <c r="R574" s="10" t="s">
        <v>9</v>
      </c>
      <c r="S574" s="10" t="s">
        <v>31</v>
      </c>
      <c r="T574" s="26">
        <f t="shared" si="17"/>
        <v>44988</v>
      </c>
      <c r="U574" s="10"/>
      <c r="V574" s="74" t="str" cm="1">
        <f t="array" ref="V574:AB574">_xlfn._xlws.FILTER(_xlfn._xlws.FILTER('Capacity Scheduling '!$A$41:$FO$56,'Capacity Scheduling '!$A$41:$A$56='PM PDM'!Q574),'Capacity Scheduling '!$A$40:$FO$40='PM PDM'!A574)</f>
        <v>C</v>
      </c>
      <c r="W574" s="10" t="str">
        <v>C</v>
      </c>
      <c r="X574" t="str">
        <v>C</v>
      </c>
      <c r="Y574" t="str">
        <v>C</v>
      </c>
      <c r="Z574" t="str">
        <v>C</v>
      </c>
      <c r="AA574" t="str">
        <v>W/OFF</v>
      </c>
      <c r="AB574" t="str">
        <v>B</v>
      </c>
    </row>
    <row r="575" spans="1:28" ht="15" hidden="1" customHeight="1" x14ac:dyDescent="0.35">
      <c r="A575" s="10">
        <v>11</v>
      </c>
      <c r="B575" s="10" t="s">
        <v>5598</v>
      </c>
      <c r="C575" s="182">
        <v>8007424</v>
      </c>
      <c r="D575" s="10" t="s">
        <v>3823</v>
      </c>
      <c r="E575" s="74">
        <v>44974</v>
      </c>
      <c r="F575" s="74">
        <v>45001</v>
      </c>
      <c r="G575" s="74">
        <v>45001</v>
      </c>
      <c r="H575" s="10" t="s">
        <v>61</v>
      </c>
      <c r="I575" s="10" t="s">
        <v>4003</v>
      </c>
      <c r="J575" s="10" t="s">
        <v>4004</v>
      </c>
      <c r="K575" s="10" t="s">
        <v>4005</v>
      </c>
      <c r="L575" s="10" t="s">
        <v>223</v>
      </c>
      <c r="M575" s="10" t="s">
        <v>3977</v>
      </c>
      <c r="N575" s="182" t="s">
        <v>220</v>
      </c>
      <c r="O575" s="10">
        <v>0.1</v>
      </c>
      <c r="P575" s="10">
        <v>0.2</v>
      </c>
      <c r="Q575" s="10">
        <v>2791</v>
      </c>
      <c r="R575" s="10" t="s">
        <v>70</v>
      </c>
      <c r="S575" s="10" t="s">
        <v>64</v>
      </c>
      <c r="T575" s="26">
        <f t="shared" si="17"/>
        <v>44995</v>
      </c>
      <c r="U575" s="10"/>
      <c r="V575" s="74" t="str" cm="1">
        <f t="array" ref="V575:AB575">_xlfn._xlws.FILTER(_xlfn._xlws.FILTER('Capacity Scheduling '!$A$41:$FO$56,'Capacity Scheduling '!$A$41:$A$56='PM PDM'!Q575),'Capacity Scheduling '!$A$40:$FO$40='PM PDM'!A575)</f>
        <v>B</v>
      </c>
      <c r="W575" s="10" t="str">
        <v>OFF</v>
      </c>
      <c r="X575" t="str">
        <v>C</v>
      </c>
      <c r="Y575" t="str">
        <v>C</v>
      </c>
      <c r="Z575" t="str">
        <v>C</v>
      </c>
      <c r="AA575" t="str">
        <v>C</v>
      </c>
      <c r="AB575" t="str">
        <v>A</v>
      </c>
    </row>
    <row r="576" spans="1:28" ht="15" hidden="1" customHeight="1" x14ac:dyDescent="0.35">
      <c r="A576" s="10">
        <v>11</v>
      </c>
      <c r="B576" s="10" t="s">
        <v>5599</v>
      </c>
      <c r="C576" s="182">
        <v>8007423</v>
      </c>
      <c r="D576" s="10" t="s">
        <v>3823</v>
      </c>
      <c r="E576" s="74">
        <v>44974</v>
      </c>
      <c r="F576" s="74">
        <v>45001</v>
      </c>
      <c r="G576" s="74">
        <v>45001</v>
      </c>
      <c r="H576" s="10" t="s">
        <v>10</v>
      </c>
      <c r="I576" s="10" t="s">
        <v>4008</v>
      </c>
      <c r="J576" s="10" t="s">
        <v>4009</v>
      </c>
      <c r="K576" s="10" t="s">
        <v>4010</v>
      </c>
      <c r="L576" s="10" t="s">
        <v>223</v>
      </c>
      <c r="M576" s="10" t="s">
        <v>3977</v>
      </c>
      <c r="N576" s="182" t="s">
        <v>220</v>
      </c>
      <c r="O576" s="10">
        <v>0.1</v>
      </c>
      <c r="P576" s="10">
        <v>0.2</v>
      </c>
      <c r="Q576" s="10">
        <v>2785</v>
      </c>
      <c r="R576" s="10" t="s">
        <v>34</v>
      </c>
      <c r="S576" s="10" t="s">
        <v>64</v>
      </c>
      <c r="T576" s="26">
        <f t="shared" si="17"/>
        <v>44995</v>
      </c>
      <c r="U576" s="10"/>
      <c r="V576" s="74" t="str" cm="1">
        <f t="array" ref="V576:AB576">_xlfn._xlws.FILTER(_xlfn._xlws.FILTER('Capacity Scheduling '!$A$41:$FO$56,'Capacity Scheduling '!$A$41:$A$56='PM PDM'!Q576),'Capacity Scheduling '!$A$40:$FO$40='PM PDM'!A576)</f>
        <v>W/OFF</v>
      </c>
      <c r="W576" s="10" t="str">
        <v>B</v>
      </c>
      <c r="X576" t="str">
        <v>C</v>
      </c>
      <c r="Y576" t="str">
        <v>C</v>
      </c>
      <c r="Z576" t="str">
        <v>C</v>
      </c>
      <c r="AA576" t="str">
        <v>C</v>
      </c>
      <c r="AB576" t="str">
        <v>C</v>
      </c>
    </row>
    <row r="577" spans="1:28" ht="15" hidden="1" customHeight="1" x14ac:dyDescent="0.35">
      <c r="A577" s="10">
        <v>11</v>
      </c>
      <c r="B577" s="10" t="s">
        <v>5600</v>
      </c>
      <c r="C577" s="182">
        <v>8004972</v>
      </c>
      <c r="D577" s="10" t="s">
        <v>3823</v>
      </c>
      <c r="E577" s="74">
        <v>44970</v>
      </c>
      <c r="F577" s="74">
        <v>44999</v>
      </c>
      <c r="G577" s="74">
        <v>44999</v>
      </c>
      <c r="H577" s="10" t="s">
        <v>92</v>
      </c>
      <c r="I577" s="10" t="s">
        <v>288</v>
      </c>
      <c r="J577" s="10" t="s">
        <v>42</v>
      </c>
      <c r="K577" s="10" t="s">
        <v>4798</v>
      </c>
      <c r="L577" s="10" t="s">
        <v>223</v>
      </c>
      <c r="M577" s="10" t="s">
        <v>3977</v>
      </c>
      <c r="N577" s="182" t="s">
        <v>220</v>
      </c>
      <c r="O577" s="10">
        <v>4</v>
      </c>
      <c r="P577" s="10">
        <v>4</v>
      </c>
      <c r="Q577" s="10">
        <v>2801</v>
      </c>
      <c r="R577" s="10" t="s">
        <v>104</v>
      </c>
      <c r="S577" s="10" t="s">
        <v>43</v>
      </c>
      <c r="T577" s="26">
        <f t="shared" si="17"/>
        <v>44995</v>
      </c>
      <c r="U577" s="10"/>
      <c r="V577" s="74" t="str" cm="1">
        <f t="array" ref="V577:AB577">_xlfn._xlws.FILTER(_xlfn._xlws.FILTER('Capacity Scheduling '!$A$41:$FO$56,'Capacity Scheduling '!$A$41:$A$56='PM PDM'!Q577),'Capacity Scheduling '!$A$40:$FO$40='PM PDM'!A577)</f>
        <v>C</v>
      </c>
      <c r="W577" s="10" t="str">
        <v>C</v>
      </c>
      <c r="X577" t="str">
        <v>C-OFF</v>
      </c>
      <c r="Y577" t="str">
        <v>C</v>
      </c>
      <c r="Z577" t="str">
        <v>OFF</v>
      </c>
      <c r="AA577" t="str">
        <v>B</v>
      </c>
      <c r="AB577" t="str">
        <v>B</v>
      </c>
    </row>
    <row r="578" spans="1:28" ht="15" hidden="1" customHeight="1" x14ac:dyDescent="0.35">
      <c r="A578" s="10">
        <v>11</v>
      </c>
      <c r="B578" s="10" t="s">
        <v>5601</v>
      </c>
      <c r="C578" s="182">
        <v>8014062</v>
      </c>
      <c r="D578" s="10" t="s">
        <v>3872</v>
      </c>
      <c r="E578" s="74">
        <v>44986</v>
      </c>
      <c r="F578" s="74">
        <v>45000</v>
      </c>
      <c r="G578" s="74">
        <v>45000</v>
      </c>
      <c r="H578" s="10" t="s">
        <v>10</v>
      </c>
      <c r="I578" s="10" t="s">
        <v>288</v>
      </c>
      <c r="J578" s="10" t="s">
        <v>42</v>
      </c>
      <c r="K578" s="10" t="s">
        <v>4013</v>
      </c>
      <c r="L578" s="10" t="s">
        <v>223</v>
      </c>
      <c r="M578" s="10" t="s">
        <v>5602</v>
      </c>
      <c r="N578" s="182" t="s">
        <v>220</v>
      </c>
      <c r="O578" s="10">
        <v>8</v>
      </c>
      <c r="P578" s="10">
        <v>8</v>
      </c>
      <c r="Q578" s="10">
        <v>2787</v>
      </c>
      <c r="R578" s="10" t="s">
        <v>46</v>
      </c>
      <c r="S578" s="10" t="s">
        <v>43</v>
      </c>
      <c r="T578" s="26">
        <f t="shared" si="17"/>
        <v>44995</v>
      </c>
      <c r="U578" s="10"/>
      <c r="V578" s="74" t="str" cm="1">
        <f t="array" ref="V578:AB578">_xlfn._xlws.FILTER(_xlfn._xlws.FILTER('Capacity Scheduling '!$A$41:$FO$56,'Capacity Scheduling '!$A$41:$A$56='PM PDM'!Q578),'Capacity Scheduling '!$A$40:$FO$40='PM PDM'!A578)</f>
        <v>L</v>
      </c>
      <c r="W578" s="10" t="str">
        <v>A</v>
      </c>
      <c r="X578" t="str">
        <v>A</v>
      </c>
      <c r="Y578" t="str">
        <v>A</v>
      </c>
      <c r="Z578" t="str">
        <v>A</v>
      </c>
      <c r="AA578" t="str">
        <v>A</v>
      </c>
      <c r="AB578" t="str">
        <v>W/OFF</v>
      </c>
    </row>
    <row r="579" spans="1:28" ht="15" hidden="1" customHeight="1" x14ac:dyDescent="0.35">
      <c r="A579" s="10">
        <v>11</v>
      </c>
      <c r="B579" s="10" t="s">
        <v>5603</v>
      </c>
      <c r="C579" s="182">
        <v>8014064</v>
      </c>
      <c r="D579" s="10" t="s">
        <v>3872</v>
      </c>
      <c r="E579" s="74">
        <v>44986</v>
      </c>
      <c r="F579" s="74">
        <v>45000</v>
      </c>
      <c r="G579" s="74">
        <v>45000</v>
      </c>
      <c r="H579" s="10" t="s">
        <v>10</v>
      </c>
      <c r="I579" s="10" t="s">
        <v>288</v>
      </c>
      <c r="J579" s="10" t="s">
        <v>42</v>
      </c>
      <c r="K579" s="10" t="s">
        <v>4016</v>
      </c>
      <c r="L579" s="10" t="s">
        <v>223</v>
      </c>
      <c r="M579" s="10" t="s">
        <v>3977</v>
      </c>
      <c r="N579" s="182" t="s">
        <v>220</v>
      </c>
      <c r="O579" s="10">
        <v>6</v>
      </c>
      <c r="P579" s="10">
        <v>6</v>
      </c>
      <c r="Q579" s="10">
        <v>2787</v>
      </c>
      <c r="R579" s="10" t="s">
        <v>46</v>
      </c>
      <c r="S579" s="10" t="s">
        <v>43</v>
      </c>
      <c r="T579" s="26">
        <f t="shared" si="17"/>
        <v>44995</v>
      </c>
      <c r="U579" s="10"/>
      <c r="V579" s="74" t="str" cm="1">
        <f t="array" ref="V579:AB579">_xlfn._xlws.FILTER(_xlfn._xlws.FILTER('Capacity Scheduling '!$A$41:$FO$56,'Capacity Scheduling '!$A$41:$A$56='PM PDM'!Q579),'Capacity Scheduling '!$A$40:$FO$40='PM PDM'!A579)</f>
        <v>L</v>
      </c>
      <c r="W579" s="10" t="str">
        <v>A</v>
      </c>
      <c r="X579" t="str">
        <v>A</v>
      </c>
      <c r="Y579" t="str">
        <v>A</v>
      </c>
      <c r="Z579" t="str">
        <v>A</v>
      </c>
      <c r="AA579" t="str">
        <v>A</v>
      </c>
      <c r="AB579" t="str">
        <v>W/OFF</v>
      </c>
    </row>
    <row r="580" spans="1:28" ht="15" hidden="1" customHeight="1" x14ac:dyDescent="0.35">
      <c r="A580" s="10">
        <v>11</v>
      </c>
      <c r="B580" s="10" t="s">
        <v>5604</v>
      </c>
      <c r="C580" s="182">
        <v>8014081</v>
      </c>
      <c r="D580" s="10" t="s">
        <v>3823</v>
      </c>
      <c r="E580" s="74">
        <v>44986</v>
      </c>
      <c r="F580" s="74">
        <v>45000</v>
      </c>
      <c r="G580" s="74">
        <v>45000</v>
      </c>
      <c r="H580" s="10" t="s">
        <v>10</v>
      </c>
      <c r="I580" s="10" t="s">
        <v>288</v>
      </c>
      <c r="J580" s="10" t="s">
        <v>42</v>
      </c>
      <c r="K580" s="10" t="s">
        <v>5244</v>
      </c>
      <c r="L580" s="10" t="s">
        <v>223</v>
      </c>
      <c r="M580" s="10" t="s">
        <v>3868</v>
      </c>
      <c r="N580" s="182" t="s">
        <v>215</v>
      </c>
      <c r="O580" s="10">
        <v>0</v>
      </c>
      <c r="P580" s="10">
        <v>6</v>
      </c>
      <c r="Q580" s="10">
        <v>2787</v>
      </c>
      <c r="R580" s="10" t="s">
        <v>46</v>
      </c>
      <c r="S580" s="10" t="s">
        <v>43</v>
      </c>
      <c r="T580" s="26">
        <f t="shared" si="17"/>
        <v>44995</v>
      </c>
      <c r="U580" s="10"/>
      <c r="V580" s="74" t="str" cm="1">
        <f t="array" ref="V580:AB580">_xlfn._xlws.FILTER(_xlfn._xlws.FILTER('Capacity Scheduling '!$A$41:$FO$56,'Capacity Scheduling '!$A$41:$A$56='PM PDM'!Q580),'Capacity Scheduling '!$A$40:$FO$40='PM PDM'!A580)</f>
        <v>L</v>
      </c>
      <c r="W580" s="10" t="str">
        <v>A</v>
      </c>
      <c r="X580" t="str">
        <v>A</v>
      </c>
      <c r="Y580" t="str">
        <v>A</v>
      </c>
      <c r="Z580" t="str">
        <v>A</v>
      </c>
      <c r="AA580" t="str">
        <v>A</v>
      </c>
      <c r="AB580" t="str">
        <v>W/OFF</v>
      </c>
    </row>
    <row r="581" spans="1:28" ht="15" hidden="1" customHeight="1" x14ac:dyDescent="0.35">
      <c r="A581" s="10">
        <v>11</v>
      </c>
      <c r="B581" s="10" t="s">
        <v>5605</v>
      </c>
      <c r="C581" s="182">
        <v>8013531</v>
      </c>
      <c r="D581" s="10" t="s">
        <v>3823</v>
      </c>
      <c r="E581" s="74">
        <v>44985</v>
      </c>
      <c r="F581" s="74">
        <v>44999</v>
      </c>
      <c r="G581" s="74">
        <v>44999</v>
      </c>
      <c r="H581" s="10" t="s">
        <v>10</v>
      </c>
      <c r="I581" s="10" t="s">
        <v>288</v>
      </c>
      <c r="J581" s="10" t="s">
        <v>177</v>
      </c>
      <c r="K581" s="10" t="s">
        <v>3976</v>
      </c>
      <c r="L581" s="10" t="s">
        <v>223</v>
      </c>
      <c r="M581" s="10" t="s">
        <v>3977</v>
      </c>
      <c r="N581" s="182" t="s">
        <v>220</v>
      </c>
      <c r="O581" s="10">
        <v>0</v>
      </c>
      <c r="P581" s="10">
        <v>3</v>
      </c>
      <c r="Q581" s="10">
        <v>2785</v>
      </c>
      <c r="R581" s="10" t="s">
        <v>34</v>
      </c>
      <c r="S581" s="10" t="s">
        <v>5606</v>
      </c>
      <c r="T581" s="26">
        <f t="shared" si="17"/>
        <v>44995</v>
      </c>
      <c r="U581" s="10"/>
      <c r="V581" s="74" t="str" cm="1">
        <f t="array" ref="V581:AB581">_xlfn._xlws.FILTER(_xlfn._xlws.FILTER('Capacity Scheduling '!$A$41:$FO$56,'Capacity Scheduling '!$A$41:$A$56='PM PDM'!Q581),'Capacity Scheduling '!$A$40:$FO$40='PM PDM'!A581)</f>
        <v>W/OFF</v>
      </c>
      <c r="W581" s="10" t="str">
        <v>B</v>
      </c>
      <c r="X581" t="str">
        <v>C</v>
      </c>
      <c r="Y581" t="str">
        <v>C</v>
      </c>
      <c r="Z581" t="str">
        <v>C</v>
      </c>
      <c r="AA581" t="str">
        <v>C</v>
      </c>
      <c r="AB581" t="str">
        <v>C</v>
      </c>
    </row>
    <row r="582" spans="1:28" ht="15" hidden="1" customHeight="1" x14ac:dyDescent="0.35">
      <c r="A582" s="10">
        <v>11</v>
      </c>
      <c r="B582" s="10" t="s">
        <v>5607</v>
      </c>
      <c r="C582" s="182">
        <v>8015485</v>
      </c>
      <c r="D582" s="10" t="s">
        <v>3872</v>
      </c>
      <c r="E582" s="74">
        <v>44988</v>
      </c>
      <c r="F582" s="74">
        <v>45002</v>
      </c>
      <c r="G582" s="74">
        <v>45002</v>
      </c>
      <c r="H582" s="10" t="s">
        <v>10</v>
      </c>
      <c r="I582" s="10" t="s">
        <v>288</v>
      </c>
      <c r="J582" s="10" t="s">
        <v>12</v>
      </c>
      <c r="K582" s="10" t="s">
        <v>4695</v>
      </c>
      <c r="L582" s="10" t="s">
        <v>223</v>
      </c>
      <c r="M582" s="10" t="s">
        <v>3977</v>
      </c>
      <c r="N582" s="182" t="s">
        <v>215</v>
      </c>
      <c r="O582" s="10">
        <v>8</v>
      </c>
      <c r="P582" s="10">
        <v>8</v>
      </c>
      <c r="Q582" s="10">
        <v>2781</v>
      </c>
      <c r="R582" s="10" t="s">
        <v>9</v>
      </c>
      <c r="S582" s="10" t="s">
        <v>4696</v>
      </c>
      <c r="T582" s="26">
        <f t="shared" si="17"/>
        <v>44995</v>
      </c>
      <c r="U582" s="10"/>
      <c r="V582" s="74" t="str" cm="1">
        <f t="array" ref="V582:AB582">_xlfn._xlws.FILTER(_xlfn._xlws.FILTER('Capacity Scheduling '!$A$41:$FO$56,'Capacity Scheduling '!$A$41:$A$56='PM PDM'!Q582),'Capacity Scheduling '!$A$40:$FO$40='PM PDM'!A582)</f>
        <v>B</v>
      </c>
      <c r="W582" s="10" t="str">
        <v>B</v>
      </c>
      <c r="X582" t="str">
        <v>B</v>
      </c>
      <c r="Y582" t="str">
        <v>B</v>
      </c>
      <c r="Z582" t="str">
        <v>B</v>
      </c>
      <c r="AA582" t="str">
        <v>W/OFF</v>
      </c>
      <c r="AB582" t="str">
        <v>A</v>
      </c>
    </row>
    <row r="583" spans="1:28" ht="15" hidden="1" customHeight="1" x14ac:dyDescent="0.35">
      <c r="A583" s="10">
        <v>11</v>
      </c>
      <c r="B583" s="10" t="s">
        <v>5608</v>
      </c>
      <c r="C583" s="182">
        <v>8015481</v>
      </c>
      <c r="D583" s="10" t="s">
        <v>3872</v>
      </c>
      <c r="E583" s="74">
        <v>44988</v>
      </c>
      <c r="F583" s="74">
        <v>45002</v>
      </c>
      <c r="G583" s="74">
        <v>45002</v>
      </c>
      <c r="H583" s="10" t="s">
        <v>61</v>
      </c>
      <c r="I583" s="10" t="s">
        <v>288</v>
      </c>
      <c r="J583" s="10" t="s">
        <v>118</v>
      </c>
      <c r="K583" s="10" t="s">
        <v>4698</v>
      </c>
      <c r="L583" s="10" t="s">
        <v>223</v>
      </c>
      <c r="M583" s="10" t="s">
        <v>3977</v>
      </c>
      <c r="N583" s="182" t="s">
        <v>220</v>
      </c>
      <c r="O583" s="10">
        <v>6</v>
      </c>
      <c r="P583" s="10">
        <v>6</v>
      </c>
      <c r="Q583" s="10">
        <v>3195</v>
      </c>
      <c r="R583" s="10" t="s">
        <v>85</v>
      </c>
      <c r="S583" s="10" t="s">
        <v>43</v>
      </c>
      <c r="T583" s="26">
        <f t="shared" si="17"/>
        <v>44995</v>
      </c>
      <c r="U583" s="10"/>
      <c r="V583" s="74" t="str" cm="1">
        <f t="array" ref="V583:AB583">_xlfn._xlws.FILTER(_xlfn._xlws.FILTER('Capacity Scheduling '!$A$41:$FO$56,'Capacity Scheduling '!$A$41:$A$56='PM PDM'!Q583),'Capacity Scheduling '!$A$40:$FO$40='PM PDM'!A583)</f>
        <v>A</v>
      </c>
      <c r="W583" s="10" t="str">
        <v>B</v>
      </c>
      <c r="X583" t="str">
        <v>A</v>
      </c>
      <c r="Y583" t="str">
        <v>A</v>
      </c>
      <c r="Z583" t="str">
        <v>A</v>
      </c>
      <c r="AA583" t="str">
        <v>A</v>
      </c>
      <c r="AB583" t="str">
        <v>OFF</v>
      </c>
    </row>
    <row r="584" spans="1:28" ht="15" hidden="1" customHeight="1" x14ac:dyDescent="0.35">
      <c r="A584" s="10">
        <v>11</v>
      </c>
      <c r="B584" s="10" t="s">
        <v>5609</v>
      </c>
      <c r="C584" s="182">
        <v>8015482</v>
      </c>
      <c r="D584" s="10" t="s">
        <v>3872</v>
      </c>
      <c r="E584" s="74">
        <v>44988</v>
      </c>
      <c r="F584" s="74">
        <v>45002</v>
      </c>
      <c r="G584" s="74">
        <v>45002</v>
      </c>
      <c r="H584" s="10" t="s">
        <v>61</v>
      </c>
      <c r="I584" s="10" t="s">
        <v>288</v>
      </c>
      <c r="J584" s="10" t="s">
        <v>118</v>
      </c>
      <c r="K584" s="10" t="s">
        <v>4700</v>
      </c>
      <c r="L584" s="10" t="s">
        <v>223</v>
      </c>
      <c r="M584" s="10" t="s">
        <v>3977</v>
      </c>
      <c r="N584" s="182" t="s">
        <v>220</v>
      </c>
      <c r="O584" s="10">
        <v>6</v>
      </c>
      <c r="P584" s="10">
        <v>6</v>
      </c>
      <c r="Q584" s="10">
        <v>3195</v>
      </c>
      <c r="R584" s="10" t="s">
        <v>85</v>
      </c>
      <c r="S584" s="10" t="s">
        <v>43</v>
      </c>
      <c r="T584" s="26">
        <f t="shared" si="17"/>
        <v>44995</v>
      </c>
      <c r="U584" s="10"/>
      <c r="V584" s="74" t="str" cm="1">
        <f t="array" ref="V584:AB584">_xlfn._xlws.FILTER(_xlfn._xlws.FILTER('Capacity Scheduling '!$A$41:$FO$56,'Capacity Scheduling '!$A$41:$A$56='PM PDM'!Q584),'Capacity Scheduling '!$A$40:$FO$40='PM PDM'!A584)</f>
        <v>A</v>
      </c>
      <c r="W584" s="10" t="str">
        <v>B</v>
      </c>
      <c r="X584" t="str">
        <v>A</v>
      </c>
      <c r="Y584" t="str">
        <v>A</v>
      </c>
      <c r="Z584" t="str">
        <v>A</v>
      </c>
      <c r="AA584" t="str">
        <v>A</v>
      </c>
      <c r="AB584" t="str">
        <v>OFF</v>
      </c>
    </row>
    <row r="585" spans="1:28" ht="15" hidden="1" customHeight="1" x14ac:dyDescent="0.35">
      <c r="A585" s="10">
        <v>11</v>
      </c>
      <c r="B585" s="10" t="s">
        <v>5610</v>
      </c>
      <c r="C585" s="182">
        <v>8012175</v>
      </c>
      <c r="D585" s="10" t="s">
        <v>3823</v>
      </c>
      <c r="E585" s="74">
        <v>44983</v>
      </c>
      <c r="F585" s="74">
        <v>44997</v>
      </c>
      <c r="G585" s="74">
        <v>44997</v>
      </c>
      <c r="H585" s="10" t="s">
        <v>10</v>
      </c>
      <c r="I585" s="10" t="s">
        <v>288</v>
      </c>
      <c r="J585" s="10" t="s">
        <v>1845</v>
      </c>
      <c r="K585" s="10" t="s">
        <v>4627</v>
      </c>
      <c r="L585" s="10" t="s">
        <v>223</v>
      </c>
      <c r="M585" s="10" t="s">
        <v>3977</v>
      </c>
      <c r="N585" s="182" t="s">
        <v>220</v>
      </c>
      <c r="O585" s="10">
        <v>6</v>
      </c>
      <c r="P585" s="10">
        <v>6</v>
      </c>
      <c r="Q585" s="10">
        <v>2787</v>
      </c>
      <c r="R585" s="10" t="s">
        <v>46</v>
      </c>
      <c r="S585" s="10" t="s">
        <v>43</v>
      </c>
      <c r="T585" s="26">
        <f t="shared" si="17"/>
        <v>44995</v>
      </c>
      <c r="U585" s="10"/>
      <c r="V585" s="74" t="str" cm="1">
        <f t="array" ref="V585:AB585">_xlfn._xlws.FILTER(_xlfn._xlws.FILTER('Capacity Scheduling '!$A$41:$FO$56,'Capacity Scheduling '!$A$41:$A$56='PM PDM'!Q585),'Capacity Scheduling '!$A$40:$FO$40='PM PDM'!A585)</f>
        <v>L</v>
      </c>
      <c r="W585" s="10" t="str">
        <v>A</v>
      </c>
      <c r="X585" t="str">
        <v>A</v>
      </c>
      <c r="Y585" t="str">
        <v>A</v>
      </c>
      <c r="Z585" t="str">
        <v>A</v>
      </c>
      <c r="AA585" t="str">
        <v>A</v>
      </c>
      <c r="AB585" t="str">
        <v>W/OFF</v>
      </c>
    </row>
    <row r="586" spans="1:28" ht="15" hidden="1" customHeight="1" x14ac:dyDescent="0.35">
      <c r="A586" s="10">
        <v>11</v>
      </c>
      <c r="B586" s="10" t="s">
        <v>5611</v>
      </c>
      <c r="C586" s="182">
        <v>8012176</v>
      </c>
      <c r="D586" s="10" t="s">
        <v>3823</v>
      </c>
      <c r="E586" s="74">
        <v>44983</v>
      </c>
      <c r="F586" s="74">
        <v>44997</v>
      </c>
      <c r="G586" s="74">
        <v>44997</v>
      </c>
      <c r="H586" s="10" t="s">
        <v>61</v>
      </c>
      <c r="I586" s="10" t="s">
        <v>288</v>
      </c>
      <c r="J586" s="10" t="s">
        <v>1845</v>
      </c>
      <c r="K586" s="10" t="s">
        <v>4022</v>
      </c>
      <c r="L586" s="10" t="s">
        <v>223</v>
      </c>
      <c r="M586" s="10" t="s">
        <v>3977</v>
      </c>
      <c r="N586" s="182" t="s">
        <v>220</v>
      </c>
      <c r="O586" s="10">
        <v>4</v>
      </c>
      <c r="P586" s="10">
        <v>4</v>
      </c>
      <c r="Q586" s="10">
        <v>3195</v>
      </c>
      <c r="R586" s="10" t="s">
        <v>85</v>
      </c>
      <c r="S586" s="10" t="s">
        <v>43</v>
      </c>
      <c r="T586" s="26">
        <f t="shared" si="17"/>
        <v>44995</v>
      </c>
      <c r="U586" s="10"/>
      <c r="V586" s="74" t="str" cm="1">
        <f t="array" ref="V586:AB586">_xlfn._xlws.FILTER(_xlfn._xlws.FILTER('Capacity Scheduling '!$A$41:$FO$56,'Capacity Scheduling '!$A$41:$A$56='PM PDM'!Q586),'Capacity Scheduling '!$A$40:$FO$40='PM PDM'!A586)</f>
        <v>A</v>
      </c>
      <c r="W586" s="10" t="str">
        <v>B</v>
      </c>
      <c r="X586" t="str">
        <v>A</v>
      </c>
      <c r="Y586" t="str">
        <v>A</v>
      </c>
      <c r="Z586" t="str">
        <v>A</v>
      </c>
      <c r="AA586" t="str">
        <v>A</v>
      </c>
      <c r="AB586" t="str">
        <v>OFF</v>
      </c>
    </row>
    <row r="587" spans="1:28" ht="15" hidden="1" customHeight="1" x14ac:dyDescent="0.35">
      <c r="A587" s="10">
        <v>11</v>
      </c>
      <c r="B587" s="10" t="s">
        <v>5612</v>
      </c>
      <c r="C587" s="182">
        <v>8012012</v>
      </c>
      <c r="D587" s="10" t="s">
        <v>3823</v>
      </c>
      <c r="E587" s="74">
        <v>44982</v>
      </c>
      <c r="F587" s="74">
        <v>44996</v>
      </c>
      <c r="G587" s="74">
        <v>44996</v>
      </c>
      <c r="H587" s="10" t="s">
        <v>10</v>
      </c>
      <c r="I587" s="10" t="s">
        <v>288</v>
      </c>
      <c r="J587" s="10" t="s">
        <v>128</v>
      </c>
      <c r="K587" s="10" t="s">
        <v>4630</v>
      </c>
      <c r="L587" s="10" t="s">
        <v>223</v>
      </c>
      <c r="M587" s="10" t="s">
        <v>3977</v>
      </c>
      <c r="N587" s="182" t="s">
        <v>220</v>
      </c>
      <c r="O587" s="10">
        <v>0</v>
      </c>
      <c r="P587" s="10">
        <v>3</v>
      </c>
      <c r="Q587" s="10">
        <v>2783</v>
      </c>
      <c r="R587" s="10" t="s">
        <v>22</v>
      </c>
      <c r="S587" s="10" t="s">
        <v>43</v>
      </c>
      <c r="T587" s="26">
        <f t="shared" si="17"/>
        <v>44995</v>
      </c>
      <c r="U587" s="10"/>
      <c r="V587" s="74" t="str" cm="1">
        <f t="array" ref="V587:AB587">_xlfn._xlws.FILTER(_xlfn._xlws.FILTER('Capacity Scheduling '!$A$41:$FO$56,'Capacity Scheduling '!$A$41:$A$56='PM PDM'!Q587),'Capacity Scheduling '!$A$40:$FO$40='PM PDM'!A587)</f>
        <v>A</v>
      </c>
      <c r="W587" s="10" t="str">
        <v>G</v>
      </c>
      <c r="X587" t="str">
        <v>W/OFF</v>
      </c>
      <c r="Y587" t="str">
        <v>G</v>
      </c>
      <c r="Z587" t="str">
        <v>G</v>
      </c>
      <c r="AA587" t="str">
        <v>G</v>
      </c>
      <c r="AB587" t="str">
        <v>G</v>
      </c>
    </row>
    <row r="588" spans="1:28" ht="15" hidden="1" customHeight="1" x14ac:dyDescent="0.35">
      <c r="A588" s="10">
        <v>11</v>
      </c>
      <c r="B588" s="10" t="s">
        <v>5613</v>
      </c>
      <c r="C588" s="182">
        <v>8014060</v>
      </c>
      <c r="D588" s="10" t="s">
        <v>3823</v>
      </c>
      <c r="E588" s="74">
        <v>44986</v>
      </c>
      <c r="F588" s="74">
        <v>45000</v>
      </c>
      <c r="G588" s="74">
        <v>45000</v>
      </c>
      <c r="H588" s="10" t="s">
        <v>61</v>
      </c>
      <c r="I588" s="10" t="s">
        <v>288</v>
      </c>
      <c r="J588" s="10" t="s">
        <v>128</v>
      </c>
      <c r="K588" s="10" t="s">
        <v>4022</v>
      </c>
      <c r="L588" s="10" t="s">
        <v>223</v>
      </c>
      <c r="M588" s="10" t="s">
        <v>3977</v>
      </c>
      <c r="N588" s="182" t="s">
        <v>220</v>
      </c>
      <c r="O588" s="10">
        <v>4</v>
      </c>
      <c r="P588" s="10">
        <v>4</v>
      </c>
      <c r="Q588" s="10">
        <v>3195</v>
      </c>
      <c r="R588" s="10" t="s">
        <v>85</v>
      </c>
      <c r="S588" s="10" t="s">
        <v>43</v>
      </c>
      <c r="T588" s="26">
        <f t="shared" si="17"/>
        <v>44995</v>
      </c>
      <c r="U588" s="10"/>
      <c r="V588" s="74" t="str" cm="1">
        <f t="array" ref="V588:AB588">_xlfn._xlws.FILTER(_xlfn._xlws.FILTER('Capacity Scheduling '!$A$41:$FO$56,'Capacity Scheduling '!$A$41:$A$56='PM PDM'!Q588),'Capacity Scheduling '!$A$40:$FO$40='PM PDM'!A588)</f>
        <v>A</v>
      </c>
      <c r="W588" s="10" t="str">
        <v>B</v>
      </c>
      <c r="X588" t="str">
        <v>A</v>
      </c>
      <c r="Y588" t="str">
        <v>A</v>
      </c>
      <c r="Z588" t="str">
        <v>A</v>
      </c>
      <c r="AA588" t="str">
        <v>A</v>
      </c>
      <c r="AB588" t="str">
        <v>OFF</v>
      </c>
    </row>
    <row r="589" spans="1:28" ht="15" hidden="1" customHeight="1" x14ac:dyDescent="0.35">
      <c r="A589" s="10">
        <v>11</v>
      </c>
      <c r="B589" s="10" t="s">
        <v>5614</v>
      </c>
      <c r="C589" s="182">
        <v>8014061</v>
      </c>
      <c r="D589" s="10" t="s">
        <v>3823</v>
      </c>
      <c r="E589" s="74">
        <v>44986</v>
      </c>
      <c r="F589" s="74">
        <v>45000</v>
      </c>
      <c r="G589" s="74">
        <v>45000</v>
      </c>
      <c r="H589" s="10" t="s">
        <v>10</v>
      </c>
      <c r="I589" s="10" t="s">
        <v>288</v>
      </c>
      <c r="J589" s="10" t="s">
        <v>128</v>
      </c>
      <c r="K589" s="10" t="s">
        <v>4025</v>
      </c>
      <c r="L589" s="10" t="s">
        <v>223</v>
      </c>
      <c r="M589" s="10" t="s">
        <v>3977</v>
      </c>
      <c r="N589" s="182" t="s">
        <v>220</v>
      </c>
      <c r="O589" s="10">
        <v>6</v>
      </c>
      <c r="P589" s="10">
        <v>6</v>
      </c>
      <c r="Q589" s="10">
        <v>2783</v>
      </c>
      <c r="R589" s="10" t="s">
        <v>22</v>
      </c>
      <c r="S589" s="10" t="s">
        <v>43</v>
      </c>
      <c r="T589" s="26">
        <f t="shared" si="17"/>
        <v>44995</v>
      </c>
      <c r="U589" s="10"/>
      <c r="V589" s="74" t="str" cm="1">
        <f t="array" ref="V589:AB589">_xlfn._xlws.FILTER(_xlfn._xlws.FILTER('Capacity Scheduling '!$A$41:$FO$56,'Capacity Scheduling '!$A$41:$A$56='PM PDM'!Q589),'Capacity Scheduling '!$A$40:$FO$40='PM PDM'!A589)</f>
        <v>A</v>
      </c>
      <c r="W589" s="10" t="str">
        <v>G</v>
      </c>
      <c r="X589" t="str">
        <v>W/OFF</v>
      </c>
      <c r="Y589" t="str">
        <v>G</v>
      </c>
      <c r="Z589" t="str">
        <v>G</v>
      </c>
      <c r="AA589" t="str">
        <v>G</v>
      </c>
      <c r="AB589" t="str">
        <v>G</v>
      </c>
    </row>
    <row r="590" spans="1:28" ht="15" hidden="1" customHeight="1" x14ac:dyDescent="0.35">
      <c r="A590" s="10">
        <v>11</v>
      </c>
      <c r="B590" s="10" t="s">
        <v>5615</v>
      </c>
      <c r="C590" s="182">
        <v>8013997</v>
      </c>
      <c r="D590" s="10" t="s">
        <v>3872</v>
      </c>
      <c r="E590" s="74">
        <v>44986</v>
      </c>
      <c r="F590" s="74">
        <v>45000</v>
      </c>
      <c r="G590" s="74">
        <v>45000</v>
      </c>
      <c r="H590" s="10" t="s">
        <v>61</v>
      </c>
      <c r="I590" s="10" t="s">
        <v>288</v>
      </c>
      <c r="J590" s="10" t="s">
        <v>138</v>
      </c>
      <c r="K590" s="10" t="s">
        <v>4028</v>
      </c>
      <c r="L590" s="10" t="s">
        <v>223</v>
      </c>
      <c r="M590" s="10" t="s">
        <v>3977</v>
      </c>
      <c r="N590" s="182" t="s">
        <v>220</v>
      </c>
      <c r="O590" s="10">
        <v>6</v>
      </c>
      <c r="P590" s="10">
        <v>6</v>
      </c>
      <c r="Q590" s="10">
        <v>3195</v>
      </c>
      <c r="R590" s="10" t="s">
        <v>85</v>
      </c>
      <c r="S590" s="10" t="s">
        <v>43</v>
      </c>
      <c r="T590" s="26">
        <f t="shared" si="17"/>
        <v>44995</v>
      </c>
      <c r="U590" s="10"/>
      <c r="V590" s="74" t="str" cm="1">
        <f t="array" ref="V590:AB590">_xlfn._xlws.FILTER(_xlfn._xlws.FILTER('Capacity Scheduling '!$A$41:$FO$56,'Capacity Scheduling '!$A$41:$A$56='PM PDM'!Q590),'Capacity Scheduling '!$A$40:$FO$40='PM PDM'!A590)</f>
        <v>A</v>
      </c>
      <c r="W590" s="10" t="str">
        <v>B</v>
      </c>
      <c r="X590" t="str">
        <v>A</v>
      </c>
      <c r="Y590" t="str">
        <v>A</v>
      </c>
      <c r="Z590" t="str">
        <v>A</v>
      </c>
      <c r="AA590" t="str">
        <v>A</v>
      </c>
      <c r="AB590" t="str">
        <v>OFF</v>
      </c>
    </row>
    <row r="591" spans="1:28" ht="15" hidden="1" customHeight="1" x14ac:dyDescent="0.35">
      <c r="A591" s="10">
        <v>11</v>
      </c>
      <c r="B591" s="10" t="s">
        <v>5616</v>
      </c>
      <c r="C591" s="182">
        <v>8013998</v>
      </c>
      <c r="D591" s="10" t="s">
        <v>3872</v>
      </c>
      <c r="E591" s="74">
        <v>44986</v>
      </c>
      <c r="F591" s="74">
        <v>45000</v>
      </c>
      <c r="G591" s="74">
        <v>45000</v>
      </c>
      <c r="H591" s="10" t="s">
        <v>61</v>
      </c>
      <c r="I591" s="10" t="s">
        <v>288</v>
      </c>
      <c r="J591" s="10" t="s">
        <v>138</v>
      </c>
      <c r="K591" s="10" t="s">
        <v>4031</v>
      </c>
      <c r="L591" s="10" t="s">
        <v>223</v>
      </c>
      <c r="M591" s="10" t="s">
        <v>3977</v>
      </c>
      <c r="N591" s="182" t="s">
        <v>220</v>
      </c>
      <c r="O591" s="10">
        <v>6</v>
      </c>
      <c r="P591" s="10">
        <v>6</v>
      </c>
      <c r="Q591" s="10">
        <v>3195</v>
      </c>
      <c r="R591" s="10" t="s">
        <v>85</v>
      </c>
      <c r="S591" s="10" t="s">
        <v>43</v>
      </c>
      <c r="T591" s="26">
        <f t="shared" si="17"/>
        <v>44995</v>
      </c>
      <c r="U591" s="10"/>
      <c r="V591" s="74" t="str" cm="1">
        <f t="array" ref="V591:AB591">_xlfn._xlws.FILTER(_xlfn._xlws.FILTER('Capacity Scheduling '!$A$41:$FO$56,'Capacity Scheduling '!$A$41:$A$56='PM PDM'!Q591),'Capacity Scheduling '!$A$40:$FO$40='PM PDM'!A591)</f>
        <v>A</v>
      </c>
      <c r="W591" s="10" t="str">
        <v>B</v>
      </c>
      <c r="X591" t="str">
        <v>A</v>
      </c>
      <c r="Y591" t="str">
        <v>A</v>
      </c>
      <c r="Z591" t="str">
        <v>A</v>
      </c>
      <c r="AA591" t="str">
        <v>A</v>
      </c>
      <c r="AB591" t="str">
        <v>OFF</v>
      </c>
    </row>
    <row r="592" spans="1:28" ht="15" hidden="1" customHeight="1" x14ac:dyDescent="0.35">
      <c r="A592" s="10">
        <v>11</v>
      </c>
      <c r="B592" s="10" t="s">
        <v>5617</v>
      </c>
      <c r="C592" s="182">
        <v>8012013</v>
      </c>
      <c r="D592" s="10" t="s">
        <v>3823</v>
      </c>
      <c r="E592" s="74">
        <v>44982</v>
      </c>
      <c r="F592" s="74">
        <v>45000</v>
      </c>
      <c r="G592" s="74">
        <v>45000</v>
      </c>
      <c r="H592" s="10" t="s">
        <v>10</v>
      </c>
      <c r="I592" s="10" t="s">
        <v>4034</v>
      </c>
      <c r="J592" s="10" t="s">
        <v>4035</v>
      </c>
      <c r="K592" s="10" t="s">
        <v>4168</v>
      </c>
      <c r="L592" s="10" t="s">
        <v>223</v>
      </c>
      <c r="M592" s="10" t="s">
        <v>4169</v>
      </c>
      <c r="N592" s="182" t="s">
        <v>220</v>
      </c>
      <c r="O592" s="10">
        <v>16</v>
      </c>
      <c r="P592" s="10">
        <v>8</v>
      </c>
      <c r="Q592" s="10">
        <v>2783</v>
      </c>
      <c r="R592" s="10" t="s">
        <v>22</v>
      </c>
      <c r="S592" s="10" t="s">
        <v>43</v>
      </c>
      <c r="T592" s="26">
        <f t="shared" si="17"/>
        <v>44995</v>
      </c>
      <c r="U592" s="10"/>
      <c r="V592" s="74" t="str" cm="1">
        <f t="array" ref="V592:AB592">_xlfn._xlws.FILTER(_xlfn._xlws.FILTER('Capacity Scheduling '!$A$41:$FO$56,'Capacity Scheduling '!$A$41:$A$56='PM PDM'!Q592),'Capacity Scheduling '!$A$40:$FO$40='PM PDM'!A592)</f>
        <v>A</v>
      </c>
      <c r="W592" s="10" t="str">
        <v>G</v>
      </c>
      <c r="X592" t="str">
        <v>W/OFF</v>
      </c>
      <c r="Y592" t="str">
        <v>G</v>
      </c>
      <c r="Z592" t="str">
        <v>G</v>
      </c>
      <c r="AA592" t="str">
        <v>G</v>
      </c>
      <c r="AB592" t="str">
        <v>G</v>
      </c>
    </row>
    <row r="593" spans="1:28" ht="15" hidden="1" customHeight="1" x14ac:dyDescent="0.35">
      <c r="A593" s="10">
        <v>11</v>
      </c>
      <c r="B593" s="10" t="s">
        <v>5618</v>
      </c>
      <c r="C593" s="182">
        <v>8016408</v>
      </c>
      <c r="D593" s="10" t="s">
        <v>3823</v>
      </c>
      <c r="E593" s="74">
        <v>44991</v>
      </c>
      <c r="F593" s="74">
        <v>45000</v>
      </c>
      <c r="G593" s="74">
        <v>45000</v>
      </c>
      <c r="H593" s="10" t="s">
        <v>10</v>
      </c>
      <c r="I593" s="10" t="s">
        <v>4034</v>
      </c>
      <c r="J593" s="10" t="s">
        <v>4035</v>
      </c>
      <c r="K593" s="10" t="s">
        <v>4036</v>
      </c>
      <c r="L593" s="10" t="s">
        <v>223</v>
      </c>
      <c r="M593" s="10" t="s">
        <v>3977</v>
      </c>
      <c r="N593" s="182" t="s">
        <v>220</v>
      </c>
      <c r="O593" s="10">
        <v>3</v>
      </c>
      <c r="P593" s="10">
        <v>3</v>
      </c>
      <c r="Q593" s="10">
        <v>2783</v>
      </c>
      <c r="R593" s="10" t="s">
        <v>22</v>
      </c>
      <c r="S593" s="10" t="s">
        <v>43</v>
      </c>
      <c r="T593" s="26">
        <f t="shared" si="17"/>
        <v>44995</v>
      </c>
      <c r="U593" s="10"/>
      <c r="V593" s="74" t="str" cm="1">
        <f t="array" ref="V593:AB593">_xlfn._xlws.FILTER(_xlfn._xlws.FILTER('Capacity Scheduling '!$A$41:$FO$56,'Capacity Scheduling '!$A$41:$A$56='PM PDM'!Q593),'Capacity Scheduling '!$A$40:$FO$40='PM PDM'!A593)</f>
        <v>A</v>
      </c>
      <c r="W593" s="10" t="str">
        <v>G</v>
      </c>
      <c r="X593" t="str">
        <v>W/OFF</v>
      </c>
      <c r="Y593" t="str">
        <v>G</v>
      </c>
      <c r="Z593" t="str">
        <v>G</v>
      </c>
      <c r="AA593" t="str">
        <v>G</v>
      </c>
      <c r="AB593" t="str">
        <v>G</v>
      </c>
    </row>
    <row r="594" spans="1:28" ht="15" hidden="1" customHeight="1" x14ac:dyDescent="0.35">
      <c r="A594" s="10">
        <v>11</v>
      </c>
      <c r="B594" s="10" t="s">
        <v>5619</v>
      </c>
      <c r="C594" s="182">
        <v>8012017</v>
      </c>
      <c r="D594" s="10" t="s">
        <v>3823</v>
      </c>
      <c r="E594" s="74">
        <v>44982</v>
      </c>
      <c r="F594" s="74">
        <v>44997</v>
      </c>
      <c r="G594" s="74">
        <v>44997</v>
      </c>
      <c r="H594" s="10" t="s">
        <v>92</v>
      </c>
      <c r="I594" s="10" t="s">
        <v>4632</v>
      </c>
      <c r="J594" s="10" t="s">
        <v>1560</v>
      </c>
      <c r="K594" s="10" t="s">
        <v>4633</v>
      </c>
      <c r="L594" s="10" t="s">
        <v>223</v>
      </c>
      <c r="M594" s="10" t="s">
        <v>3977</v>
      </c>
      <c r="N594" s="182" t="s">
        <v>220</v>
      </c>
      <c r="O594" s="10">
        <v>4</v>
      </c>
      <c r="P594" s="10">
        <v>4</v>
      </c>
      <c r="Q594" s="10">
        <v>2801</v>
      </c>
      <c r="R594" s="10" t="s">
        <v>104</v>
      </c>
      <c r="S594" s="10" t="s">
        <v>43</v>
      </c>
      <c r="T594" s="26">
        <f t="shared" si="17"/>
        <v>44995</v>
      </c>
      <c r="U594" s="10"/>
      <c r="V594" s="74" t="str" cm="1">
        <f t="array" ref="V594:AB594">_xlfn._xlws.FILTER(_xlfn._xlws.FILTER('Capacity Scheduling '!$A$41:$FO$56,'Capacity Scheduling '!$A$41:$A$56='PM PDM'!Q594),'Capacity Scheduling '!$A$40:$FO$40='PM PDM'!A594)</f>
        <v>C</v>
      </c>
      <c r="W594" s="10" t="str">
        <v>C</v>
      </c>
      <c r="X594" t="str">
        <v>C-OFF</v>
      </c>
      <c r="Y594" t="str">
        <v>C</v>
      </c>
      <c r="Z594" t="str">
        <v>OFF</v>
      </c>
      <c r="AA594" t="str">
        <v>B</v>
      </c>
      <c r="AB594" t="str">
        <v>B</v>
      </c>
    </row>
    <row r="595" spans="1:28" ht="15" hidden="1" customHeight="1" x14ac:dyDescent="0.35">
      <c r="A595" s="10">
        <v>11</v>
      </c>
      <c r="B595" s="10" t="s">
        <v>5620</v>
      </c>
      <c r="C595" s="182">
        <v>8014729</v>
      </c>
      <c r="D595" s="10" t="s">
        <v>3823</v>
      </c>
      <c r="E595" s="74">
        <v>44987</v>
      </c>
      <c r="F595" s="74">
        <v>45001</v>
      </c>
      <c r="G595" s="74">
        <v>45001</v>
      </c>
      <c r="H595" s="10" t="s">
        <v>61</v>
      </c>
      <c r="I595" s="10" t="s">
        <v>288</v>
      </c>
      <c r="J595" s="10" t="s">
        <v>448</v>
      </c>
      <c r="K595" s="10" t="s">
        <v>4183</v>
      </c>
      <c r="L595" s="10" t="s">
        <v>223</v>
      </c>
      <c r="M595" s="10" t="s">
        <v>3977</v>
      </c>
      <c r="N595" s="182" t="s">
        <v>220</v>
      </c>
      <c r="O595" s="10">
        <v>6</v>
      </c>
      <c r="P595" s="10">
        <v>6</v>
      </c>
      <c r="Q595" s="10">
        <v>3195</v>
      </c>
      <c r="R595" s="10" t="s">
        <v>85</v>
      </c>
      <c r="S595" s="10" t="s">
        <v>43</v>
      </c>
      <c r="T595" s="26">
        <f t="shared" si="17"/>
        <v>44995</v>
      </c>
      <c r="U595" s="10"/>
      <c r="V595" s="74" t="str" cm="1">
        <f t="array" ref="V595:AB595">_xlfn._xlws.FILTER(_xlfn._xlws.FILTER('Capacity Scheduling '!$A$41:$FO$56,'Capacity Scheduling '!$A$41:$A$56='PM PDM'!Q595),'Capacity Scheduling '!$A$40:$FO$40='PM PDM'!A595)</f>
        <v>A</v>
      </c>
      <c r="W595" s="10" t="str">
        <v>B</v>
      </c>
      <c r="X595" t="str">
        <v>A</v>
      </c>
      <c r="Y595" t="str">
        <v>A</v>
      </c>
      <c r="Z595" t="str">
        <v>A</v>
      </c>
      <c r="AA595" t="str">
        <v>A</v>
      </c>
      <c r="AB595" t="str">
        <v>OFF</v>
      </c>
    </row>
    <row r="596" spans="1:28" ht="15" hidden="1" customHeight="1" x14ac:dyDescent="0.35">
      <c r="A596" s="10">
        <v>11</v>
      </c>
      <c r="B596" s="10" t="s">
        <v>5621</v>
      </c>
      <c r="C596" s="182">
        <v>7991656</v>
      </c>
      <c r="D596" s="10" t="s">
        <v>3823</v>
      </c>
      <c r="E596" s="74">
        <v>44945</v>
      </c>
      <c r="F596" s="74">
        <v>45000</v>
      </c>
      <c r="G596" s="74">
        <v>45000</v>
      </c>
      <c r="H596" s="10" t="s">
        <v>10</v>
      </c>
      <c r="I596" s="10" t="s">
        <v>5622</v>
      </c>
      <c r="J596" s="10" t="s">
        <v>1806</v>
      </c>
      <c r="K596" s="10" t="s">
        <v>5623</v>
      </c>
      <c r="L596" s="10" t="s">
        <v>223</v>
      </c>
      <c r="M596" s="10" t="s">
        <v>3977</v>
      </c>
      <c r="N596" s="182" t="s">
        <v>220</v>
      </c>
      <c r="O596" s="10">
        <v>2.5</v>
      </c>
      <c r="P596" s="10">
        <v>5</v>
      </c>
      <c r="Q596" s="10">
        <v>2784</v>
      </c>
      <c r="R596" s="10" t="s">
        <v>28</v>
      </c>
      <c r="S596" s="10" t="s">
        <v>49</v>
      </c>
      <c r="T596" s="26">
        <f t="shared" si="17"/>
        <v>44995</v>
      </c>
      <c r="U596" s="10"/>
      <c r="V596" s="74" t="str" cm="1">
        <f t="array" ref="V596:AB596">_xlfn._xlws.FILTER(_xlfn._xlws.FILTER('Capacity Scheduling '!$A$41:$FO$56,'Capacity Scheduling '!$A$41:$A$56='PM PDM'!Q596),'Capacity Scheduling '!$A$40:$FO$40='PM PDM'!A596)</f>
        <v>B</v>
      </c>
      <c r="W596" s="10" t="str">
        <v>W/OFF</v>
      </c>
      <c r="X596" t="str">
        <v>B</v>
      </c>
      <c r="Y596" t="str">
        <v>G</v>
      </c>
      <c r="Z596" t="str">
        <v>G</v>
      </c>
      <c r="AA596" t="str">
        <v>G</v>
      </c>
      <c r="AB596" t="str">
        <v>G</v>
      </c>
    </row>
    <row r="597" spans="1:28" ht="15" hidden="1" customHeight="1" x14ac:dyDescent="0.35">
      <c r="A597" s="10">
        <v>11</v>
      </c>
      <c r="B597" s="10" t="s">
        <v>5624</v>
      </c>
      <c r="C597" s="182">
        <v>7991655</v>
      </c>
      <c r="D597" s="10" t="s">
        <v>3823</v>
      </c>
      <c r="E597" s="74">
        <v>44945</v>
      </c>
      <c r="F597" s="74">
        <v>45000</v>
      </c>
      <c r="G597" s="74">
        <v>45000</v>
      </c>
      <c r="H597" s="10" t="s">
        <v>10</v>
      </c>
      <c r="I597" s="10" t="s">
        <v>5625</v>
      </c>
      <c r="J597" s="10" t="s">
        <v>3934</v>
      </c>
      <c r="K597" s="10" t="s">
        <v>5626</v>
      </c>
      <c r="L597" s="10" t="s">
        <v>223</v>
      </c>
      <c r="M597" s="10" t="s">
        <v>3977</v>
      </c>
      <c r="N597" s="182" t="s">
        <v>220</v>
      </c>
      <c r="O597" s="10">
        <v>2.5</v>
      </c>
      <c r="P597" s="10">
        <v>5</v>
      </c>
      <c r="Q597" s="10">
        <v>2784</v>
      </c>
      <c r="R597" s="10" t="s">
        <v>28</v>
      </c>
      <c r="S597" s="10" t="s">
        <v>49</v>
      </c>
      <c r="T597" s="26">
        <f t="shared" si="17"/>
        <v>44995</v>
      </c>
      <c r="U597" s="10"/>
      <c r="V597" s="74" t="str" cm="1">
        <f t="array" ref="V597:AB597">_xlfn._xlws.FILTER(_xlfn._xlws.FILTER('Capacity Scheduling '!$A$41:$FO$56,'Capacity Scheduling '!$A$41:$A$56='PM PDM'!Q597),'Capacity Scheduling '!$A$40:$FO$40='PM PDM'!A597)</f>
        <v>B</v>
      </c>
      <c r="W597" s="10" t="str">
        <v>W/OFF</v>
      </c>
      <c r="X597" t="str">
        <v>B</v>
      </c>
      <c r="Y597" t="str">
        <v>G</v>
      </c>
      <c r="Z597" t="str">
        <v>G</v>
      </c>
      <c r="AA597" t="str">
        <v>G</v>
      </c>
      <c r="AB597" t="str">
        <v>G</v>
      </c>
    </row>
    <row r="598" spans="1:28" ht="15" hidden="1" customHeight="1" x14ac:dyDescent="0.35">
      <c r="A598" s="10">
        <v>11</v>
      </c>
      <c r="B598" s="10" t="s">
        <v>5627</v>
      </c>
      <c r="C598" s="182">
        <v>7991657</v>
      </c>
      <c r="D598" s="10" t="s">
        <v>3823</v>
      </c>
      <c r="E598" s="74">
        <v>44945</v>
      </c>
      <c r="F598" s="74">
        <v>45000</v>
      </c>
      <c r="G598" s="74">
        <v>45000</v>
      </c>
      <c r="H598" s="10" t="s">
        <v>10</v>
      </c>
      <c r="I598" s="10" t="s">
        <v>5628</v>
      </c>
      <c r="J598" s="10" t="s">
        <v>5629</v>
      </c>
      <c r="K598" s="10" t="s">
        <v>5630</v>
      </c>
      <c r="L598" s="10" t="s">
        <v>223</v>
      </c>
      <c r="M598" s="10" t="s">
        <v>3977</v>
      </c>
      <c r="N598" s="182" t="s">
        <v>220</v>
      </c>
      <c r="O598" s="10">
        <v>2.5</v>
      </c>
      <c r="P598" s="10">
        <v>5</v>
      </c>
      <c r="Q598" s="10">
        <v>2784</v>
      </c>
      <c r="R598" s="10" t="s">
        <v>28</v>
      </c>
      <c r="S598" s="10" t="s">
        <v>49</v>
      </c>
      <c r="T598" s="26">
        <f t="shared" si="17"/>
        <v>44995</v>
      </c>
      <c r="U598" s="10"/>
      <c r="V598" s="74" t="str" cm="1">
        <f t="array" ref="V598:AB598">_xlfn._xlws.FILTER(_xlfn._xlws.FILTER('Capacity Scheduling '!$A$41:$FO$56,'Capacity Scheduling '!$A$41:$A$56='PM PDM'!Q598),'Capacity Scheduling '!$A$40:$FO$40='PM PDM'!A598)</f>
        <v>B</v>
      </c>
      <c r="W598" s="10" t="str">
        <v>W/OFF</v>
      </c>
      <c r="X598" t="str">
        <v>B</v>
      </c>
      <c r="Y598" t="str">
        <v>G</v>
      </c>
      <c r="Z598" t="str">
        <v>G</v>
      </c>
      <c r="AA598" t="str">
        <v>G</v>
      </c>
      <c r="AB598" t="str">
        <v>G</v>
      </c>
    </row>
    <row r="599" spans="1:28" ht="15" hidden="1" customHeight="1" x14ac:dyDescent="0.35">
      <c r="A599" s="10">
        <v>11</v>
      </c>
      <c r="B599" s="10" t="s">
        <v>5631</v>
      </c>
      <c r="C599" s="182">
        <v>8012267</v>
      </c>
      <c r="D599" s="10" t="s">
        <v>3872</v>
      </c>
      <c r="E599" s="74">
        <v>44983</v>
      </c>
      <c r="F599" s="74">
        <v>44997</v>
      </c>
      <c r="G599" s="74">
        <v>44997</v>
      </c>
      <c r="H599" s="10" t="s">
        <v>92</v>
      </c>
      <c r="I599" s="10" t="s">
        <v>4711</v>
      </c>
      <c r="J599" s="10" t="s">
        <v>854</v>
      </c>
      <c r="K599" s="10" t="s">
        <v>4712</v>
      </c>
      <c r="L599" s="10" t="s">
        <v>223</v>
      </c>
      <c r="M599" s="10" t="s">
        <v>3977</v>
      </c>
      <c r="N599" s="182" t="s">
        <v>220</v>
      </c>
      <c r="O599" s="10">
        <v>1.5</v>
      </c>
      <c r="P599" s="10">
        <v>3</v>
      </c>
      <c r="Q599" s="10">
        <v>2799</v>
      </c>
      <c r="R599" s="10" t="s">
        <v>91</v>
      </c>
      <c r="S599" s="10" t="s">
        <v>55</v>
      </c>
      <c r="T599" s="26">
        <f t="shared" si="17"/>
        <v>44995</v>
      </c>
      <c r="U599" s="10"/>
      <c r="V599" s="74" t="str" cm="1">
        <f t="array" ref="V599:AB599">_xlfn._xlws.FILTER(_xlfn._xlws.FILTER('Capacity Scheduling '!$A$41:$FO$56,'Capacity Scheduling '!$A$41:$A$56='PM PDM'!Q599),'Capacity Scheduling '!$A$40:$FO$40='PM PDM'!A599)</f>
        <v>B</v>
      </c>
      <c r="W599" s="10" t="str">
        <v>B</v>
      </c>
      <c r="X599" t="str">
        <v>B</v>
      </c>
      <c r="Y599" t="str">
        <v>B</v>
      </c>
      <c r="Z599" t="str">
        <v>B</v>
      </c>
      <c r="AA599" t="str">
        <v>OFF</v>
      </c>
      <c r="AB599" t="str">
        <v>A</v>
      </c>
    </row>
    <row r="600" spans="1:28" ht="15" hidden="1" customHeight="1" x14ac:dyDescent="0.35">
      <c r="A600" s="10">
        <v>11</v>
      </c>
      <c r="B600" s="10" t="s">
        <v>5632</v>
      </c>
      <c r="C600" s="182">
        <v>8012004</v>
      </c>
      <c r="D600" s="10" t="s">
        <v>3823</v>
      </c>
      <c r="E600" s="74">
        <v>44982</v>
      </c>
      <c r="F600" s="74">
        <v>44996</v>
      </c>
      <c r="G600" s="74">
        <v>44996</v>
      </c>
      <c r="H600" s="10" t="s">
        <v>10</v>
      </c>
      <c r="I600" s="10" t="s">
        <v>288</v>
      </c>
      <c r="J600" s="10" t="s">
        <v>80</v>
      </c>
      <c r="K600" s="10" t="s">
        <v>4606</v>
      </c>
      <c r="L600" s="10" t="s">
        <v>223</v>
      </c>
      <c r="M600" s="10" t="s">
        <v>3977</v>
      </c>
      <c r="N600" s="182" t="s">
        <v>220</v>
      </c>
      <c r="O600" s="10">
        <v>6</v>
      </c>
      <c r="P600" s="10">
        <v>6</v>
      </c>
      <c r="Q600" s="10">
        <v>3070</v>
      </c>
      <c r="R600" s="10" t="s">
        <v>40</v>
      </c>
      <c r="S600" s="10" t="s">
        <v>81</v>
      </c>
      <c r="T600" s="26">
        <f t="shared" ref="T600:T663" si="18">$AF$21+((A600-1)*7+U600)-$AH$21</f>
        <v>44995</v>
      </c>
      <c r="U600" s="10"/>
      <c r="V600" s="74" t="str" cm="1">
        <f t="array" ref="V600:AB600">_xlfn._xlws.FILTER(_xlfn._xlws.FILTER('Capacity Scheduling '!$A$41:$FO$56,'Capacity Scheduling '!$A$41:$A$56='PM PDM'!Q600),'Capacity Scheduling '!$A$40:$FO$40='PM PDM'!A600)</f>
        <v>G</v>
      </c>
      <c r="W600" s="10" t="str">
        <v>G</v>
      </c>
      <c r="X600" t="str">
        <v>G</v>
      </c>
      <c r="Y600" t="str">
        <v>W/OFF</v>
      </c>
      <c r="Z600" t="str">
        <v>B</v>
      </c>
      <c r="AA600" t="str">
        <v>B</v>
      </c>
      <c r="AB600" t="str">
        <v>B</v>
      </c>
    </row>
    <row r="601" spans="1:28" ht="15" hidden="1" customHeight="1" x14ac:dyDescent="0.35">
      <c r="A601" s="10">
        <v>11</v>
      </c>
      <c r="B601" s="10" t="s">
        <v>5633</v>
      </c>
      <c r="C601" s="182">
        <v>8012263</v>
      </c>
      <c r="D601" s="10" t="s">
        <v>3823</v>
      </c>
      <c r="E601" s="74">
        <v>44983</v>
      </c>
      <c r="F601" s="74">
        <v>44997</v>
      </c>
      <c r="G601" s="74">
        <v>44997</v>
      </c>
      <c r="H601" s="10" t="s">
        <v>10</v>
      </c>
      <c r="I601" s="10" t="s">
        <v>288</v>
      </c>
      <c r="J601" s="10" t="s">
        <v>80</v>
      </c>
      <c r="K601" s="10" t="s">
        <v>4656</v>
      </c>
      <c r="L601" s="10" t="s">
        <v>223</v>
      </c>
      <c r="M601" s="10" t="s">
        <v>3977</v>
      </c>
      <c r="N601" s="182" t="s">
        <v>220</v>
      </c>
      <c r="O601" s="10">
        <v>3</v>
      </c>
      <c r="P601" s="10">
        <v>3</v>
      </c>
      <c r="Q601" s="10">
        <v>3070</v>
      </c>
      <c r="R601" s="10" t="s">
        <v>40</v>
      </c>
      <c r="S601" s="10" t="s">
        <v>81</v>
      </c>
      <c r="T601" s="26">
        <f t="shared" si="18"/>
        <v>44995</v>
      </c>
      <c r="U601" s="10"/>
      <c r="V601" s="74" t="str" cm="1">
        <f t="array" ref="V601:AB601">_xlfn._xlws.FILTER(_xlfn._xlws.FILTER('Capacity Scheduling '!$A$41:$FO$56,'Capacity Scheduling '!$A$41:$A$56='PM PDM'!Q601),'Capacity Scheduling '!$A$40:$FO$40='PM PDM'!A601)</f>
        <v>G</v>
      </c>
      <c r="W601" s="10" t="str">
        <v>G</v>
      </c>
      <c r="X601" t="str">
        <v>G</v>
      </c>
      <c r="Y601" t="str">
        <v>W/OFF</v>
      </c>
      <c r="Z601" t="str">
        <v>B</v>
      </c>
      <c r="AA601" t="str">
        <v>B</v>
      </c>
      <c r="AB601" t="str">
        <v>B</v>
      </c>
    </row>
    <row r="602" spans="1:28" ht="15" hidden="1" customHeight="1" x14ac:dyDescent="0.35">
      <c r="A602" s="10">
        <v>11</v>
      </c>
      <c r="B602" s="10" t="s">
        <v>5634</v>
      </c>
      <c r="C602" s="182">
        <v>8014074</v>
      </c>
      <c r="D602" s="10" t="s">
        <v>3823</v>
      </c>
      <c r="E602" s="74">
        <v>44986</v>
      </c>
      <c r="F602" s="74">
        <v>45000</v>
      </c>
      <c r="G602" s="74">
        <v>45000</v>
      </c>
      <c r="H602" s="10" t="s">
        <v>61</v>
      </c>
      <c r="I602" s="10" t="s">
        <v>288</v>
      </c>
      <c r="J602" s="10" t="s">
        <v>80</v>
      </c>
      <c r="K602" s="10" t="s">
        <v>4042</v>
      </c>
      <c r="L602" s="10" t="s">
        <v>223</v>
      </c>
      <c r="M602" s="10" t="s">
        <v>3977</v>
      </c>
      <c r="N602" s="182" t="s">
        <v>220</v>
      </c>
      <c r="O602" s="10">
        <v>3</v>
      </c>
      <c r="P602" s="10">
        <v>3</v>
      </c>
      <c r="Q602" s="10">
        <v>2790</v>
      </c>
      <c r="R602" s="10" t="s">
        <v>60</v>
      </c>
      <c r="S602" s="10" t="s">
        <v>81</v>
      </c>
      <c r="T602" s="26">
        <f t="shared" si="18"/>
        <v>44995</v>
      </c>
      <c r="U602" s="10"/>
      <c r="V602" s="74" t="str" cm="1">
        <f t="array" ref="V602:AB602">_xlfn._xlws.FILTER(_xlfn._xlws.FILTER('Capacity Scheduling '!$A$41:$FO$56,'Capacity Scheduling '!$A$41:$A$56='PM PDM'!Q602),'Capacity Scheduling '!$A$40:$FO$40='PM PDM'!A602)</f>
        <v>C</v>
      </c>
      <c r="W602" s="10" t="str">
        <v>OFF</v>
      </c>
      <c r="X602" t="str">
        <v>B</v>
      </c>
      <c r="Y602" t="str">
        <v>B</v>
      </c>
      <c r="Z602" t="str">
        <v>B</v>
      </c>
      <c r="AA602" t="str">
        <v>B</v>
      </c>
      <c r="AB602" t="str">
        <v>B</v>
      </c>
    </row>
    <row r="603" spans="1:28" ht="15" hidden="1" customHeight="1" x14ac:dyDescent="0.35">
      <c r="A603" s="10">
        <v>11</v>
      </c>
      <c r="B603" s="10" t="s">
        <v>5635</v>
      </c>
      <c r="C603" s="182">
        <v>8014075</v>
      </c>
      <c r="D603" s="10" t="s">
        <v>3823</v>
      </c>
      <c r="E603" s="74">
        <v>44986</v>
      </c>
      <c r="F603" s="74">
        <v>45000</v>
      </c>
      <c r="G603" s="74">
        <v>45000</v>
      </c>
      <c r="H603" s="10" t="s">
        <v>10</v>
      </c>
      <c r="I603" s="10" t="s">
        <v>288</v>
      </c>
      <c r="J603" s="10" t="s">
        <v>80</v>
      </c>
      <c r="K603" s="10" t="s">
        <v>4045</v>
      </c>
      <c r="L603" s="10" t="s">
        <v>223</v>
      </c>
      <c r="M603" s="10" t="s">
        <v>3977</v>
      </c>
      <c r="N603" s="182" t="s">
        <v>220</v>
      </c>
      <c r="O603" s="10">
        <v>6</v>
      </c>
      <c r="P603" s="10">
        <v>6</v>
      </c>
      <c r="Q603" s="10">
        <v>3070</v>
      </c>
      <c r="R603" s="10" t="s">
        <v>40</v>
      </c>
      <c r="S603" s="10" t="s">
        <v>81</v>
      </c>
      <c r="T603" s="26">
        <f t="shared" si="18"/>
        <v>44995</v>
      </c>
      <c r="U603" s="10"/>
      <c r="V603" s="74" t="str" cm="1">
        <f t="array" ref="V603:AB603">_xlfn._xlws.FILTER(_xlfn._xlws.FILTER('Capacity Scheduling '!$A$41:$FO$56,'Capacity Scheduling '!$A$41:$A$56='PM PDM'!Q603),'Capacity Scheduling '!$A$40:$FO$40='PM PDM'!A603)</f>
        <v>G</v>
      </c>
      <c r="W603" s="10" t="str">
        <v>G</v>
      </c>
      <c r="X603" t="str">
        <v>G</v>
      </c>
      <c r="Y603" t="str">
        <v>W/OFF</v>
      </c>
      <c r="Z603" t="str">
        <v>B</v>
      </c>
      <c r="AA603" t="str">
        <v>B</v>
      </c>
      <c r="AB603" t="str">
        <v>B</v>
      </c>
    </row>
    <row r="604" spans="1:28" ht="15" hidden="1" customHeight="1" x14ac:dyDescent="0.35">
      <c r="A604" s="10">
        <v>11</v>
      </c>
      <c r="B604" s="10" t="s">
        <v>5636</v>
      </c>
      <c r="C604" s="182">
        <v>8012016</v>
      </c>
      <c r="D604" s="10" t="s">
        <v>3872</v>
      </c>
      <c r="E604" s="74">
        <v>44982</v>
      </c>
      <c r="F604" s="74">
        <v>44996</v>
      </c>
      <c r="G604" s="74">
        <v>44996</v>
      </c>
      <c r="H604" s="10" t="s">
        <v>92</v>
      </c>
      <c r="I604" s="10" t="s">
        <v>4815</v>
      </c>
      <c r="J604" s="10" t="s">
        <v>686</v>
      </c>
      <c r="K604" s="10" t="s">
        <v>4816</v>
      </c>
      <c r="L604" s="10" t="s">
        <v>223</v>
      </c>
      <c r="M604" s="10" t="s">
        <v>3977</v>
      </c>
      <c r="N604" s="182" t="s">
        <v>220</v>
      </c>
      <c r="O604" s="10">
        <v>1.5</v>
      </c>
      <c r="P604" s="10">
        <v>3</v>
      </c>
      <c r="Q604" s="10">
        <v>3346</v>
      </c>
      <c r="R604" s="10" t="s">
        <v>110</v>
      </c>
      <c r="S604" s="10" t="s">
        <v>81</v>
      </c>
      <c r="T604" s="26">
        <f t="shared" si="18"/>
        <v>44995</v>
      </c>
      <c r="U604" s="10"/>
      <c r="V604" s="74" t="str" cm="1">
        <f t="array" ref="V604:AB604">_xlfn._xlws.FILTER(_xlfn._xlws.FILTER('Capacity Scheduling '!$A$41:$FO$56,'Capacity Scheduling '!$A$41:$A$56='PM PDM'!Q604),'Capacity Scheduling '!$A$40:$FO$40='PM PDM'!A604)</f>
        <v>A</v>
      </c>
      <c r="W604" s="10" t="str">
        <v>A</v>
      </c>
      <c r="X604" t="str">
        <v>C</v>
      </c>
      <c r="Y604" t="str">
        <v>A</v>
      </c>
      <c r="Z604" t="str">
        <v>A</v>
      </c>
      <c r="AA604" t="str">
        <v>A</v>
      </c>
      <c r="AB604" t="str">
        <v>OFF</v>
      </c>
    </row>
    <row r="605" spans="1:28" ht="15" hidden="1" customHeight="1" x14ac:dyDescent="0.35">
      <c r="A605" s="10">
        <v>11</v>
      </c>
      <c r="B605" s="10" t="s">
        <v>5637</v>
      </c>
      <c r="C605" s="182">
        <v>8015484</v>
      </c>
      <c r="D605" s="10" t="s">
        <v>3823</v>
      </c>
      <c r="E605" s="74">
        <v>44988</v>
      </c>
      <c r="F605" s="74">
        <v>45002</v>
      </c>
      <c r="G605" s="74">
        <v>45002</v>
      </c>
      <c r="H605" s="10" t="s">
        <v>61</v>
      </c>
      <c r="I605" s="10" t="s">
        <v>288</v>
      </c>
      <c r="J605" s="10" t="s">
        <v>4720</v>
      </c>
      <c r="K605" s="10" t="s">
        <v>4721</v>
      </c>
      <c r="L605" s="10" t="s">
        <v>223</v>
      </c>
      <c r="M605" s="10" t="s">
        <v>3977</v>
      </c>
      <c r="N605" s="182" t="s">
        <v>220</v>
      </c>
      <c r="O605" s="10">
        <v>6</v>
      </c>
      <c r="P605" s="10">
        <v>6</v>
      </c>
      <c r="Q605" s="10">
        <v>2790</v>
      </c>
      <c r="R605" s="10" t="s">
        <v>60</v>
      </c>
      <c r="S605" s="10" t="s">
        <v>81</v>
      </c>
      <c r="T605" s="26">
        <f t="shared" si="18"/>
        <v>44995</v>
      </c>
      <c r="U605" s="10"/>
      <c r="V605" s="74" t="str" cm="1">
        <f t="array" ref="V605:AB605">_xlfn._xlws.FILTER(_xlfn._xlws.FILTER('Capacity Scheduling '!$A$41:$FO$56,'Capacity Scheduling '!$A$41:$A$56='PM PDM'!Q605),'Capacity Scheduling '!$A$40:$FO$40='PM PDM'!A605)</f>
        <v>C</v>
      </c>
      <c r="W605" s="10" t="str">
        <v>OFF</v>
      </c>
      <c r="X605" t="str">
        <v>B</v>
      </c>
      <c r="Y605" t="str">
        <v>B</v>
      </c>
      <c r="Z605" t="str">
        <v>B</v>
      </c>
      <c r="AA605" t="str">
        <v>B</v>
      </c>
      <c r="AB605" t="str">
        <v>B</v>
      </c>
    </row>
    <row r="606" spans="1:28" ht="15" hidden="1" customHeight="1" x14ac:dyDescent="0.35">
      <c r="A606" s="10">
        <v>11</v>
      </c>
      <c r="B606" s="10" t="s">
        <v>5638</v>
      </c>
      <c r="C606" s="182">
        <v>8017584</v>
      </c>
      <c r="D606" s="10" t="s">
        <v>3823</v>
      </c>
      <c r="E606" s="74">
        <v>44993</v>
      </c>
      <c r="F606" s="74">
        <v>44997</v>
      </c>
      <c r="G606" s="74">
        <v>44997</v>
      </c>
      <c r="H606" s="10" t="s">
        <v>10</v>
      </c>
      <c r="I606" s="10" t="s">
        <v>4723</v>
      </c>
      <c r="J606" s="10" t="s">
        <v>529</v>
      </c>
      <c r="K606" s="10" t="s">
        <v>3829</v>
      </c>
      <c r="L606" s="10" t="s">
        <v>223</v>
      </c>
      <c r="M606" s="10" t="s">
        <v>3977</v>
      </c>
      <c r="N606" s="182" t="s">
        <v>220</v>
      </c>
      <c r="O606" s="10">
        <v>4</v>
      </c>
      <c r="P606" s="10">
        <v>4</v>
      </c>
      <c r="Q606" s="10">
        <v>3070</v>
      </c>
      <c r="R606" s="10" t="s">
        <v>40</v>
      </c>
      <c r="S606" s="10" t="s">
        <v>81</v>
      </c>
      <c r="T606" s="26">
        <f t="shared" si="18"/>
        <v>44995</v>
      </c>
      <c r="U606" s="10"/>
      <c r="V606" s="74" t="str" cm="1">
        <f t="array" ref="V606:AB606">_xlfn._xlws.FILTER(_xlfn._xlws.FILTER('Capacity Scheduling '!$A$41:$FO$56,'Capacity Scheduling '!$A$41:$A$56='PM PDM'!Q606),'Capacity Scheduling '!$A$40:$FO$40='PM PDM'!A606)</f>
        <v>G</v>
      </c>
      <c r="W606" s="10" t="str">
        <v>G</v>
      </c>
      <c r="X606" t="str">
        <v>G</v>
      </c>
      <c r="Y606" t="str">
        <v>W/OFF</v>
      </c>
      <c r="Z606" t="str">
        <v>B</v>
      </c>
      <c r="AA606" t="str">
        <v>B</v>
      </c>
      <c r="AB606" t="str">
        <v>B</v>
      </c>
    </row>
    <row r="607" spans="1:28" ht="15" hidden="1" customHeight="1" x14ac:dyDescent="0.35">
      <c r="A607" s="10">
        <v>11</v>
      </c>
      <c r="B607" s="10" t="s">
        <v>5639</v>
      </c>
      <c r="C607" s="182">
        <v>8018222</v>
      </c>
      <c r="D607" s="10" t="s">
        <v>3823</v>
      </c>
      <c r="E607" s="74">
        <v>44994</v>
      </c>
      <c r="F607" s="74">
        <v>45001</v>
      </c>
      <c r="G607" s="74">
        <v>45001</v>
      </c>
      <c r="H607" s="10" t="s">
        <v>10</v>
      </c>
      <c r="I607" s="10" t="s">
        <v>4725</v>
      </c>
      <c r="J607" s="10" t="s">
        <v>927</v>
      </c>
      <c r="K607" s="10" t="s">
        <v>4726</v>
      </c>
      <c r="L607" s="10" t="s">
        <v>223</v>
      </c>
      <c r="M607" s="10" t="s">
        <v>3977</v>
      </c>
      <c r="N607" s="182" t="s">
        <v>220</v>
      </c>
      <c r="O607" s="10">
        <v>4</v>
      </c>
      <c r="P607" s="10">
        <v>4</v>
      </c>
      <c r="Q607" s="10">
        <v>3070</v>
      </c>
      <c r="R607" s="10" t="s">
        <v>40</v>
      </c>
      <c r="S607" s="10" t="s">
        <v>81</v>
      </c>
      <c r="T607" s="26">
        <f t="shared" si="18"/>
        <v>44995</v>
      </c>
      <c r="U607" s="10"/>
      <c r="V607" s="74" t="str" cm="1">
        <f t="array" ref="V607:AB607">_xlfn._xlws.FILTER(_xlfn._xlws.FILTER('Capacity Scheduling '!$A$41:$FO$56,'Capacity Scheduling '!$A$41:$A$56='PM PDM'!Q607),'Capacity Scheduling '!$A$40:$FO$40='PM PDM'!A607)</f>
        <v>G</v>
      </c>
      <c r="W607" s="10" t="str">
        <v>G</v>
      </c>
      <c r="X607" t="str">
        <v>G</v>
      </c>
      <c r="Y607" t="str">
        <v>W/OFF</v>
      </c>
      <c r="Z607" t="str">
        <v>B</v>
      </c>
      <c r="AA607" t="str">
        <v>B</v>
      </c>
      <c r="AB607" t="str">
        <v>B</v>
      </c>
    </row>
    <row r="608" spans="1:28" ht="15" hidden="1" customHeight="1" x14ac:dyDescent="0.35">
      <c r="A608" s="10">
        <v>11</v>
      </c>
      <c r="B608" s="10" t="s">
        <v>5640</v>
      </c>
      <c r="C608" s="182">
        <v>8016994</v>
      </c>
      <c r="D608" s="10" t="s">
        <v>3823</v>
      </c>
      <c r="E608" s="74">
        <v>44992</v>
      </c>
      <c r="F608" s="74">
        <v>44996</v>
      </c>
      <c r="G608" s="74">
        <v>44996</v>
      </c>
      <c r="H608" s="10" t="s">
        <v>10</v>
      </c>
      <c r="I608" s="10" t="s">
        <v>5027</v>
      </c>
      <c r="J608" s="10" t="s">
        <v>791</v>
      </c>
      <c r="K608" s="10" t="s">
        <v>5028</v>
      </c>
      <c r="L608" s="10" t="s">
        <v>223</v>
      </c>
      <c r="M608" s="10" t="s">
        <v>3977</v>
      </c>
      <c r="N608" s="182" t="s">
        <v>220</v>
      </c>
      <c r="O608" s="10">
        <v>4</v>
      </c>
      <c r="P608" s="10">
        <v>4</v>
      </c>
      <c r="Q608" s="10">
        <v>3070</v>
      </c>
      <c r="R608" s="10" t="s">
        <v>40</v>
      </c>
      <c r="S608" s="10" t="s">
        <v>81</v>
      </c>
      <c r="T608" s="26">
        <f t="shared" si="18"/>
        <v>44995</v>
      </c>
      <c r="U608" s="10"/>
      <c r="V608" s="74" t="str" cm="1">
        <f t="array" ref="V608:AB608">_xlfn._xlws.FILTER(_xlfn._xlws.FILTER('Capacity Scheduling '!$A$41:$FO$56,'Capacity Scheduling '!$A$41:$A$56='PM PDM'!Q608),'Capacity Scheduling '!$A$40:$FO$40='PM PDM'!A608)</f>
        <v>G</v>
      </c>
      <c r="W608" s="10" t="str">
        <v>G</v>
      </c>
      <c r="X608" t="str">
        <v>G</v>
      </c>
      <c r="Y608" t="str">
        <v>W/OFF</v>
      </c>
      <c r="Z608" t="str">
        <v>B</v>
      </c>
      <c r="AA608" t="str">
        <v>B</v>
      </c>
      <c r="AB608" t="str">
        <v>B</v>
      </c>
    </row>
    <row r="609" spans="1:28" ht="15" hidden="1" customHeight="1" x14ac:dyDescent="0.35">
      <c r="A609" s="10">
        <v>11</v>
      </c>
      <c r="B609" s="10" t="s">
        <v>5641</v>
      </c>
      <c r="C609" s="182">
        <v>8015198</v>
      </c>
      <c r="D609" s="10" t="s">
        <v>3823</v>
      </c>
      <c r="E609" s="74">
        <v>44988</v>
      </c>
      <c r="F609" s="74">
        <v>44996</v>
      </c>
      <c r="G609" s="74">
        <v>44996</v>
      </c>
      <c r="H609" s="10" t="s">
        <v>10</v>
      </c>
      <c r="I609" s="10" t="s">
        <v>4728</v>
      </c>
      <c r="J609" s="10" t="s">
        <v>465</v>
      </c>
      <c r="K609" s="10" t="s">
        <v>1398</v>
      </c>
      <c r="L609" s="10" t="s">
        <v>223</v>
      </c>
      <c r="M609" s="10" t="s">
        <v>3977</v>
      </c>
      <c r="N609" s="182" t="s">
        <v>220</v>
      </c>
      <c r="O609" s="10">
        <v>4</v>
      </c>
      <c r="P609" s="10">
        <v>4</v>
      </c>
      <c r="Q609" s="10">
        <v>3070</v>
      </c>
      <c r="R609" s="10" t="s">
        <v>40</v>
      </c>
      <c r="S609" s="10" t="s">
        <v>81</v>
      </c>
      <c r="T609" s="26">
        <f t="shared" si="18"/>
        <v>44995</v>
      </c>
      <c r="U609" s="10"/>
      <c r="V609" s="74" t="str" cm="1">
        <f t="array" ref="V609:AB609">_xlfn._xlws.FILTER(_xlfn._xlws.FILTER('Capacity Scheduling '!$A$41:$FO$56,'Capacity Scheduling '!$A$41:$A$56='PM PDM'!Q609),'Capacity Scheduling '!$A$40:$FO$40='PM PDM'!A609)</f>
        <v>G</v>
      </c>
      <c r="W609" s="10" t="str">
        <v>G</v>
      </c>
      <c r="X609" t="str">
        <v>G</v>
      </c>
      <c r="Y609" t="str">
        <v>W/OFF</v>
      </c>
      <c r="Z609" t="str">
        <v>B</v>
      </c>
      <c r="AA609" t="str">
        <v>B</v>
      </c>
      <c r="AB609" t="str">
        <v>B</v>
      </c>
    </row>
    <row r="610" spans="1:28" ht="15" hidden="1" customHeight="1" x14ac:dyDescent="0.35">
      <c r="A610" s="10">
        <v>11</v>
      </c>
      <c r="B610" s="10" t="s">
        <v>5642</v>
      </c>
      <c r="C610" s="182">
        <v>8017586</v>
      </c>
      <c r="D610" s="10" t="s">
        <v>3823</v>
      </c>
      <c r="E610" s="74">
        <v>44993</v>
      </c>
      <c r="F610" s="74">
        <v>45001</v>
      </c>
      <c r="G610" s="74">
        <v>45001</v>
      </c>
      <c r="H610" s="10" t="s">
        <v>92</v>
      </c>
      <c r="I610" s="10" t="s">
        <v>4048</v>
      </c>
      <c r="J610" s="10" t="s">
        <v>1288</v>
      </c>
      <c r="K610" s="10" t="s">
        <v>4730</v>
      </c>
      <c r="L610" s="10" t="s">
        <v>223</v>
      </c>
      <c r="M610" s="10" t="s">
        <v>3977</v>
      </c>
      <c r="N610" s="182" t="s">
        <v>220</v>
      </c>
      <c r="O610" s="10">
        <v>1.5</v>
      </c>
      <c r="P610" s="10">
        <v>3</v>
      </c>
      <c r="Q610" s="10">
        <v>3346</v>
      </c>
      <c r="R610" s="10" t="s">
        <v>110</v>
      </c>
      <c r="S610" s="10" t="s">
        <v>81</v>
      </c>
      <c r="T610" s="26">
        <f t="shared" si="18"/>
        <v>44995</v>
      </c>
      <c r="U610" s="10"/>
      <c r="V610" s="74" t="str" cm="1">
        <f t="array" ref="V610:AB610">_xlfn._xlws.FILTER(_xlfn._xlws.FILTER('Capacity Scheduling '!$A$41:$FO$56,'Capacity Scheduling '!$A$41:$A$56='PM PDM'!Q610),'Capacity Scheduling '!$A$40:$FO$40='PM PDM'!A610)</f>
        <v>A</v>
      </c>
      <c r="W610" s="10" t="str">
        <v>A</v>
      </c>
      <c r="X610" t="str">
        <v>C</v>
      </c>
      <c r="Y610" t="str">
        <v>A</v>
      </c>
      <c r="Z610" t="str">
        <v>A</v>
      </c>
      <c r="AA610" t="str">
        <v>A</v>
      </c>
      <c r="AB610" t="str">
        <v>OFF</v>
      </c>
    </row>
    <row r="611" spans="1:28" ht="15" hidden="1" customHeight="1" x14ac:dyDescent="0.35">
      <c r="A611" s="10">
        <v>11</v>
      </c>
      <c r="B611" s="10" t="s">
        <v>5643</v>
      </c>
      <c r="C611" s="182">
        <v>8015490</v>
      </c>
      <c r="D611" s="10" t="s">
        <v>3872</v>
      </c>
      <c r="E611" s="74">
        <v>44988</v>
      </c>
      <c r="F611" s="74">
        <v>45002</v>
      </c>
      <c r="G611" s="74">
        <v>45002</v>
      </c>
      <c r="H611" s="10" t="s">
        <v>92</v>
      </c>
      <c r="I611" s="10" t="s">
        <v>4732</v>
      </c>
      <c r="J611" s="10" t="s">
        <v>1263</v>
      </c>
      <c r="K611" s="10" t="s">
        <v>4733</v>
      </c>
      <c r="L611" s="10" t="s">
        <v>288</v>
      </c>
      <c r="M611" s="10" t="s">
        <v>3977</v>
      </c>
      <c r="N611" s="182" t="s">
        <v>220</v>
      </c>
      <c r="O611" s="10">
        <v>1.5</v>
      </c>
      <c r="P611" s="10">
        <v>3</v>
      </c>
      <c r="Q611" s="10">
        <v>3346</v>
      </c>
      <c r="R611" s="10" t="s">
        <v>110</v>
      </c>
      <c r="S611" s="10" t="s">
        <v>81</v>
      </c>
      <c r="T611" s="26">
        <f t="shared" si="18"/>
        <v>44995</v>
      </c>
      <c r="U611" s="10"/>
      <c r="V611" s="74" t="str" cm="1">
        <f t="array" ref="V611:AB611">_xlfn._xlws.FILTER(_xlfn._xlws.FILTER('Capacity Scheduling '!$A$41:$FO$56,'Capacity Scheduling '!$A$41:$A$56='PM PDM'!Q611),'Capacity Scheduling '!$A$40:$FO$40='PM PDM'!A611)</f>
        <v>A</v>
      </c>
      <c r="W611" s="10" t="str">
        <v>A</v>
      </c>
      <c r="X611" t="str">
        <v>C</v>
      </c>
      <c r="Y611" t="str">
        <v>A</v>
      </c>
      <c r="Z611" t="str">
        <v>A</v>
      </c>
      <c r="AA611" t="str">
        <v>A</v>
      </c>
      <c r="AB611" t="str">
        <v>OFF</v>
      </c>
    </row>
    <row r="612" spans="1:28" ht="15" hidden="1" customHeight="1" x14ac:dyDescent="0.35">
      <c r="A612" s="10">
        <v>11</v>
      </c>
      <c r="B612" s="10" t="s">
        <v>5644</v>
      </c>
      <c r="C612" s="182">
        <v>8014730</v>
      </c>
      <c r="D612" s="10" t="s">
        <v>3823</v>
      </c>
      <c r="E612" s="74">
        <v>44987</v>
      </c>
      <c r="F612" s="74">
        <v>45001</v>
      </c>
      <c r="G612" s="74">
        <v>45001</v>
      </c>
      <c r="H612" s="10" t="s">
        <v>92</v>
      </c>
      <c r="I612" s="10" t="s">
        <v>288</v>
      </c>
      <c r="J612" s="10" t="s">
        <v>723</v>
      </c>
      <c r="K612" s="10" t="s">
        <v>4198</v>
      </c>
      <c r="L612" s="10" t="s">
        <v>223</v>
      </c>
      <c r="M612" s="10" t="s">
        <v>3977</v>
      </c>
      <c r="N612" s="182" t="s">
        <v>220</v>
      </c>
      <c r="O612" s="10">
        <v>6</v>
      </c>
      <c r="P612" s="10">
        <v>6</v>
      </c>
      <c r="Q612" s="10">
        <v>3346</v>
      </c>
      <c r="R612" s="10" t="s">
        <v>110</v>
      </c>
      <c r="S612" s="10" t="s">
        <v>81</v>
      </c>
      <c r="T612" s="26">
        <f t="shared" si="18"/>
        <v>44995</v>
      </c>
      <c r="U612" s="10"/>
      <c r="V612" s="74" t="str" cm="1">
        <f t="array" ref="V612:AB612">_xlfn._xlws.FILTER(_xlfn._xlws.FILTER('Capacity Scheduling '!$A$41:$FO$56,'Capacity Scheduling '!$A$41:$A$56='PM PDM'!Q612),'Capacity Scheduling '!$A$40:$FO$40='PM PDM'!A612)</f>
        <v>A</v>
      </c>
      <c r="W612" s="10" t="str">
        <v>A</v>
      </c>
      <c r="X612" t="str">
        <v>C</v>
      </c>
      <c r="Y612" t="str">
        <v>A</v>
      </c>
      <c r="Z612" t="str">
        <v>A</v>
      </c>
      <c r="AA612" t="str">
        <v>A</v>
      </c>
      <c r="AB612" t="str">
        <v>OFF</v>
      </c>
    </row>
    <row r="613" spans="1:28" ht="15" hidden="1" customHeight="1" x14ac:dyDescent="0.35">
      <c r="A613" s="10">
        <v>11</v>
      </c>
      <c r="B613" s="10" t="s">
        <v>5645</v>
      </c>
      <c r="C613" s="182">
        <v>8004968</v>
      </c>
      <c r="D613" s="10" t="s">
        <v>3823</v>
      </c>
      <c r="E613" s="74">
        <v>44970</v>
      </c>
      <c r="F613" s="74">
        <v>44997</v>
      </c>
      <c r="G613" s="74">
        <v>44997</v>
      </c>
      <c r="H613" s="10" t="s">
        <v>92</v>
      </c>
      <c r="I613" s="10" t="s">
        <v>5646</v>
      </c>
      <c r="J613" s="10" t="s">
        <v>2078</v>
      </c>
      <c r="K613" s="10" t="s">
        <v>5647</v>
      </c>
      <c r="L613" s="10" t="s">
        <v>223</v>
      </c>
      <c r="M613" s="10" t="s">
        <v>3977</v>
      </c>
      <c r="N613" s="182" t="s">
        <v>220</v>
      </c>
      <c r="O613" s="10">
        <v>5</v>
      </c>
      <c r="P613" s="10">
        <v>10</v>
      </c>
      <c r="Q613" s="10">
        <v>3346</v>
      </c>
      <c r="R613" s="10" t="s">
        <v>110</v>
      </c>
      <c r="S613" s="10" t="s">
        <v>81</v>
      </c>
      <c r="T613" s="26">
        <f t="shared" si="18"/>
        <v>44995</v>
      </c>
      <c r="U613" s="10"/>
      <c r="V613" s="74" t="str" cm="1">
        <f t="array" ref="V613:AB613">_xlfn._xlws.FILTER(_xlfn._xlws.FILTER('Capacity Scheduling '!$A$41:$FO$56,'Capacity Scheduling '!$A$41:$A$56='PM PDM'!Q613),'Capacity Scheduling '!$A$40:$FO$40='PM PDM'!A613)</f>
        <v>A</v>
      </c>
      <c r="W613" s="10" t="str">
        <v>A</v>
      </c>
      <c r="X613" t="str">
        <v>C</v>
      </c>
      <c r="Y613" t="str">
        <v>A</v>
      </c>
      <c r="Z613" t="str">
        <v>A</v>
      </c>
      <c r="AA613" t="str">
        <v>A</v>
      </c>
      <c r="AB613" t="str">
        <v>OFF</v>
      </c>
    </row>
    <row r="614" spans="1:28" ht="15" hidden="1" customHeight="1" x14ac:dyDescent="0.35">
      <c r="A614" s="10">
        <v>11</v>
      </c>
      <c r="B614" s="10" t="s">
        <v>5648</v>
      </c>
      <c r="C614" s="182">
        <v>8005580</v>
      </c>
      <c r="D614" s="10" t="s">
        <v>3823</v>
      </c>
      <c r="E614" s="74">
        <v>44971</v>
      </c>
      <c r="F614" s="74">
        <v>44998</v>
      </c>
      <c r="G614" s="74">
        <v>44998</v>
      </c>
      <c r="H614" s="10" t="s">
        <v>92</v>
      </c>
      <c r="I614" s="10" t="s">
        <v>5649</v>
      </c>
      <c r="J614" s="10" t="s">
        <v>5650</v>
      </c>
      <c r="K614" s="10" t="s">
        <v>5647</v>
      </c>
      <c r="L614" s="10" t="s">
        <v>223</v>
      </c>
      <c r="M614" s="10" t="s">
        <v>3977</v>
      </c>
      <c r="N614" s="182" t="s">
        <v>220</v>
      </c>
      <c r="O614" s="10">
        <v>5</v>
      </c>
      <c r="P614" s="10">
        <v>10</v>
      </c>
      <c r="Q614" s="10">
        <v>3346</v>
      </c>
      <c r="R614" s="10" t="s">
        <v>110</v>
      </c>
      <c r="S614" s="10" t="s">
        <v>81</v>
      </c>
      <c r="T614" s="26">
        <f t="shared" si="18"/>
        <v>44995</v>
      </c>
      <c r="U614" s="10"/>
      <c r="V614" s="74" t="str" cm="1">
        <f t="array" ref="V614:AB614">_xlfn._xlws.FILTER(_xlfn._xlws.FILTER('Capacity Scheduling '!$A$41:$FO$56,'Capacity Scheduling '!$A$41:$A$56='PM PDM'!Q614),'Capacity Scheduling '!$A$40:$FO$40='PM PDM'!A614)</f>
        <v>A</v>
      </c>
      <c r="W614" s="10" t="str">
        <v>A</v>
      </c>
      <c r="X614" t="str">
        <v>C</v>
      </c>
      <c r="Y614" t="str">
        <v>A</v>
      </c>
      <c r="Z614" t="str">
        <v>A</v>
      </c>
      <c r="AA614" t="str">
        <v>A</v>
      </c>
      <c r="AB614" t="str">
        <v>OFF</v>
      </c>
    </row>
    <row r="615" spans="1:28" ht="15" hidden="1" customHeight="1" x14ac:dyDescent="0.35">
      <c r="A615" s="10">
        <v>11</v>
      </c>
      <c r="B615" s="10" t="s">
        <v>5651</v>
      </c>
      <c r="C615" s="182">
        <v>8006891</v>
      </c>
      <c r="D615" s="10" t="s">
        <v>3823</v>
      </c>
      <c r="E615" s="74">
        <v>44973</v>
      </c>
      <c r="F615" s="74">
        <v>45000</v>
      </c>
      <c r="G615" s="74">
        <v>45000</v>
      </c>
      <c r="H615" s="10" t="s">
        <v>92</v>
      </c>
      <c r="I615" s="10" t="s">
        <v>3995</v>
      </c>
      <c r="J615" s="10" t="s">
        <v>3469</v>
      </c>
      <c r="K615" s="10" t="s">
        <v>3996</v>
      </c>
      <c r="L615" s="10" t="s">
        <v>223</v>
      </c>
      <c r="M615" s="10" t="s">
        <v>3977</v>
      </c>
      <c r="N615" s="182" t="s">
        <v>220</v>
      </c>
      <c r="O615" s="10">
        <v>0.1</v>
      </c>
      <c r="P615" s="10">
        <v>0.2</v>
      </c>
      <c r="Q615" s="10">
        <v>3346</v>
      </c>
      <c r="R615" s="10" t="s">
        <v>110</v>
      </c>
      <c r="S615" s="10" t="s">
        <v>81</v>
      </c>
      <c r="T615" s="26">
        <f t="shared" si="18"/>
        <v>44995</v>
      </c>
      <c r="U615" s="10"/>
      <c r="V615" s="74" t="str" cm="1">
        <f t="array" ref="V615:AB615">_xlfn._xlws.FILTER(_xlfn._xlws.FILTER('Capacity Scheduling '!$A$41:$FO$56,'Capacity Scheduling '!$A$41:$A$56='PM PDM'!Q615),'Capacity Scheduling '!$A$40:$FO$40='PM PDM'!A615)</f>
        <v>A</v>
      </c>
      <c r="W615" s="10" t="str">
        <v>A</v>
      </c>
      <c r="X615" t="str">
        <v>C</v>
      </c>
      <c r="Y615" t="str">
        <v>A</v>
      </c>
      <c r="Z615" t="str">
        <v>A</v>
      </c>
      <c r="AA615" t="str">
        <v>A</v>
      </c>
      <c r="AB615" t="str">
        <v>OFF</v>
      </c>
    </row>
    <row r="616" spans="1:28" ht="15" hidden="1" customHeight="1" x14ac:dyDescent="0.35">
      <c r="A616" s="10">
        <v>11</v>
      </c>
      <c r="B616" s="10" t="s">
        <v>5652</v>
      </c>
      <c r="C616" s="182">
        <v>8007853</v>
      </c>
      <c r="D616" s="10" t="s">
        <v>3823</v>
      </c>
      <c r="E616" s="74">
        <v>44975</v>
      </c>
      <c r="F616" s="74">
        <v>45002</v>
      </c>
      <c r="G616" s="74">
        <v>45002</v>
      </c>
      <c r="H616" s="10" t="s">
        <v>92</v>
      </c>
      <c r="I616" s="10" t="s">
        <v>4201</v>
      </c>
      <c r="J616" s="10" t="s">
        <v>4202</v>
      </c>
      <c r="K616" s="10" t="s">
        <v>4203</v>
      </c>
      <c r="L616" s="10" t="s">
        <v>223</v>
      </c>
      <c r="M616" s="10" t="s">
        <v>3977</v>
      </c>
      <c r="N616" s="182" t="s">
        <v>220</v>
      </c>
      <c r="O616" s="10">
        <v>5</v>
      </c>
      <c r="P616" s="10">
        <v>10</v>
      </c>
      <c r="Q616" s="10">
        <v>3346</v>
      </c>
      <c r="R616" s="10" t="s">
        <v>110</v>
      </c>
      <c r="S616" s="10" t="s">
        <v>81</v>
      </c>
      <c r="T616" s="26">
        <f t="shared" si="18"/>
        <v>44995</v>
      </c>
      <c r="U616" s="10"/>
      <c r="V616" s="74" t="str" cm="1">
        <f t="array" ref="V616:AB616">_xlfn._xlws.FILTER(_xlfn._xlws.FILTER('Capacity Scheduling '!$A$41:$FO$56,'Capacity Scheduling '!$A$41:$A$56='PM PDM'!Q616),'Capacity Scheduling '!$A$40:$FO$40='PM PDM'!A616)</f>
        <v>A</v>
      </c>
      <c r="W616" s="10" t="str">
        <v>A</v>
      </c>
      <c r="X616" t="str">
        <v>C</v>
      </c>
      <c r="Y616" t="str">
        <v>A</v>
      </c>
      <c r="Z616" t="str">
        <v>A</v>
      </c>
      <c r="AA616" t="str">
        <v>A</v>
      </c>
      <c r="AB616" t="str">
        <v>OFF</v>
      </c>
    </row>
    <row r="617" spans="1:28" ht="15" hidden="1" customHeight="1" x14ac:dyDescent="0.35">
      <c r="A617" s="10">
        <v>11</v>
      </c>
      <c r="B617" s="10" t="s">
        <v>5653</v>
      </c>
      <c r="C617" s="182">
        <v>8018225</v>
      </c>
      <c r="D617" s="10" t="s">
        <v>3823</v>
      </c>
      <c r="E617" s="74">
        <v>44994</v>
      </c>
      <c r="F617" s="74">
        <v>45001</v>
      </c>
      <c r="G617" s="74">
        <v>45001</v>
      </c>
      <c r="H617" s="10" t="s">
        <v>61</v>
      </c>
      <c r="I617" s="10" t="s">
        <v>288</v>
      </c>
      <c r="J617" s="10" t="s">
        <v>907</v>
      </c>
      <c r="K617" s="10" t="s">
        <v>3127</v>
      </c>
      <c r="L617" s="10" t="s">
        <v>223</v>
      </c>
      <c r="M617" s="10" t="s">
        <v>3977</v>
      </c>
      <c r="N617" s="182" t="s">
        <v>220</v>
      </c>
      <c r="O617" s="10">
        <v>4</v>
      </c>
      <c r="P617" s="10">
        <v>4</v>
      </c>
      <c r="Q617" s="10">
        <v>2790</v>
      </c>
      <c r="R617" s="10" t="s">
        <v>60</v>
      </c>
      <c r="S617" s="10" t="s">
        <v>81</v>
      </c>
      <c r="T617" s="26">
        <f t="shared" si="18"/>
        <v>44995</v>
      </c>
      <c r="U617" s="10"/>
      <c r="V617" s="74" t="str" cm="1">
        <f t="array" ref="V617:AB617">_xlfn._xlws.FILTER(_xlfn._xlws.FILTER('Capacity Scheduling '!$A$41:$FO$56,'Capacity Scheduling '!$A$41:$A$56='PM PDM'!Q617),'Capacity Scheduling '!$A$40:$FO$40='PM PDM'!A617)</f>
        <v>C</v>
      </c>
      <c r="W617" s="10" t="str">
        <v>OFF</v>
      </c>
      <c r="X617" t="str">
        <v>B</v>
      </c>
      <c r="Y617" t="str">
        <v>B</v>
      </c>
      <c r="Z617" t="str">
        <v>B</v>
      </c>
      <c r="AA617" t="str">
        <v>B</v>
      </c>
      <c r="AB617" t="str">
        <v>B</v>
      </c>
    </row>
    <row r="618" spans="1:28" ht="15" hidden="1" customHeight="1" x14ac:dyDescent="0.35">
      <c r="A618" s="10">
        <v>11</v>
      </c>
      <c r="B618" s="10" t="s">
        <v>5654</v>
      </c>
      <c r="C618" s="182">
        <v>8012177</v>
      </c>
      <c r="D618" s="10" t="s">
        <v>3872</v>
      </c>
      <c r="E618" s="74">
        <v>44983</v>
      </c>
      <c r="F618" s="74">
        <v>44997</v>
      </c>
      <c r="G618" s="74">
        <v>44997</v>
      </c>
      <c r="H618" s="10" t="s">
        <v>10</v>
      </c>
      <c r="I618" s="10" t="s">
        <v>288</v>
      </c>
      <c r="J618" s="10" t="s">
        <v>236</v>
      </c>
      <c r="K618" s="10" t="s">
        <v>4676</v>
      </c>
      <c r="L618" s="10" t="s">
        <v>223</v>
      </c>
      <c r="M618" s="10" t="s">
        <v>3977</v>
      </c>
      <c r="N618" s="182" t="s">
        <v>220</v>
      </c>
      <c r="O618" s="10">
        <v>8</v>
      </c>
      <c r="P618" s="10">
        <v>8</v>
      </c>
      <c r="Q618" s="10">
        <v>3070</v>
      </c>
      <c r="R618" s="10" t="s">
        <v>40</v>
      </c>
      <c r="S618" s="10" t="s">
        <v>81</v>
      </c>
      <c r="T618" s="26">
        <f t="shared" si="18"/>
        <v>44995</v>
      </c>
      <c r="U618" s="10"/>
      <c r="V618" s="74" t="str" cm="1">
        <f t="array" ref="V618:AB618">_xlfn._xlws.FILTER(_xlfn._xlws.FILTER('Capacity Scheduling '!$A$41:$FO$56,'Capacity Scheduling '!$A$41:$A$56='PM PDM'!Q618),'Capacity Scheduling '!$A$40:$FO$40='PM PDM'!A618)</f>
        <v>G</v>
      </c>
      <c r="W618" s="10" t="str">
        <v>G</v>
      </c>
      <c r="X618" t="str">
        <v>G</v>
      </c>
      <c r="Y618" t="str">
        <v>W/OFF</v>
      </c>
      <c r="Z618" t="str">
        <v>B</v>
      </c>
      <c r="AA618" t="str">
        <v>B</v>
      </c>
      <c r="AB618" t="str">
        <v>B</v>
      </c>
    </row>
    <row r="619" spans="1:28" ht="15" hidden="1" customHeight="1" x14ac:dyDescent="0.35">
      <c r="A619" s="10">
        <v>11</v>
      </c>
      <c r="B619" s="10" t="s">
        <v>5655</v>
      </c>
      <c r="C619" s="182">
        <v>8014068</v>
      </c>
      <c r="D619" s="10" t="s">
        <v>3823</v>
      </c>
      <c r="E619" s="74">
        <v>44986</v>
      </c>
      <c r="F619" s="74">
        <v>45000</v>
      </c>
      <c r="G619" s="74">
        <v>45000</v>
      </c>
      <c r="H619" s="10" t="s">
        <v>10</v>
      </c>
      <c r="I619" s="10" t="s">
        <v>288</v>
      </c>
      <c r="J619" s="10" t="s">
        <v>186</v>
      </c>
      <c r="K619" s="10" t="s">
        <v>4054</v>
      </c>
      <c r="L619" s="10" t="s">
        <v>223</v>
      </c>
      <c r="M619" s="10" t="s">
        <v>3977</v>
      </c>
      <c r="N619" s="182" t="s">
        <v>220</v>
      </c>
      <c r="O619" s="10">
        <v>4</v>
      </c>
      <c r="P619" s="10">
        <v>8</v>
      </c>
      <c r="Q619" s="10">
        <v>3070</v>
      </c>
      <c r="R619" s="10" t="s">
        <v>40</v>
      </c>
      <c r="S619" s="10" t="s">
        <v>81</v>
      </c>
      <c r="T619" s="26">
        <f t="shared" si="18"/>
        <v>44995</v>
      </c>
      <c r="U619" s="10"/>
      <c r="V619" s="74" t="str" cm="1">
        <f t="array" ref="V619:AB619">_xlfn._xlws.FILTER(_xlfn._xlws.FILTER('Capacity Scheduling '!$A$41:$FO$56,'Capacity Scheduling '!$A$41:$A$56='PM PDM'!Q619),'Capacity Scheduling '!$A$40:$FO$40='PM PDM'!A619)</f>
        <v>G</v>
      </c>
      <c r="W619" s="10" t="str">
        <v>G</v>
      </c>
      <c r="X619" t="str">
        <v>G</v>
      </c>
      <c r="Y619" t="str">
        <v>W/OFF</v>
      </c>
      <c r="Z619" t="str">
        <v>B</v>
      </c>
      <c r="AA619" t="str">
        <v>B</v>
      </c>
      <c r="AB619" t="str">
        <v>B</v>
      </c>
    </row>
    <row r="620" spans="1:28" ht="15" hidden="1" customHeight="1" x14ac:dyDescent="0.35">
      <c r="A620" s="10">
        <v>11</v>
      </c>
      <c r="B620" s="10" t="s">
        <v>5656</v>
      </c>
      <c r="C620" s="182">
        <v>8014082</v>
      </c>
      <c r="D620" s="10" t="s">
        <v>3872</v>
      </c>
      <c r="E620" s="74">
        <v>44986</v>
      </c>
      <c r="F620" s="74">
        <v>45000</v>
      </c>
      <c r="G620" s="74">
        <v>45000</v>
      </c>
      <c r="H620" s="10" t="s">
        <v>92</v>
      </c>
      <c r="I620" s="10" t="s">
        <v>4737</v>
      </c>
      <c r="J620" s="10" t="s">
        <v>478</v>
      </c>
      <c r="K620" s="10" t="s">
        <v>4738</v>
      </c>
      <c r="L620" s="10" t="s">
        <v>223</v>
      </c>
      <c r="M620" s="10" t="s">
        <v>3977</v>
      </c>
      <c r="N620" s="182" t="s">
        <v>220</v>
      </c>
      <c r="O620" s="10">
        <v>1.5</v>
      </c>
      <c r="P620" s="10">
        <v>3</v>
      </c>
      <c r="Q620" s="10">
        <v>3346</v>
      </c>
      <c r="R620" s="10" t="s">
        <v>110</v>
      </c>
      <c r="S620" s="10" t="s">
        <v>81</v>
      </c>
      <c r="T620" s="26">
        <f t="shared" si="18"/>
        <v>44995</v>
      </c>
      <c r="U620" s="10"/>
      <c r="V620" s="74" t="str" cm="1">
        <f t="array" ref="V620:AB620">_xlfn._xlws.FILTER(_xlfn._xlws.FILTER('Capacity Scheduling '!$A$41:$FO$56,'Capacity Scheduling '!$A$41:$A$56='PM PDM'!Q620),'Capacity Scheduling '!$A$40:$FO$40='PM PDM'!A620)</f>
        <v>A</v>
      </c>
      <c r="W620" s="10" t="str">
        <v>A</v>
      </c>
      <c r="X620" t="str">
        <v>C</v>
      </c>
      <c r="Y620" t="str">
        <v>A</v>
      </c>
      <c r="Z620" t="str">
        <v>A</v>
      </c>
      <c r="AA620" t="str">
        <v>A</v>
      </c>
      <c r="AB620" t="str">
        <v>OFF</v>
      </c>
    </row>
    <row r="621" spans="1:28" ht="15" hidden="1" customHeight="1" x14ac:dyDescent="0.35">
      <c r="A621" s="10">
        <v>11</v>
      </c>
      <c r="B621" s="10" t="s">
        <v>5657</v>
      </c>
      <c r="C621" s="182">
        <v>8014781</v>
      </c>
      <c r="D621" s="10" t="s">
        <v>3872</v>
      </c>
      <c r="E621" s="74">
        <v>44987</v>
      </c>
      <c r="F621" s="74">
        <v>45001</v>
      </c>
      <c r="G621" s="74">
        <v>45001</v>
      </c>
      <c r="H621" s="10" t="s">
        <v>92</v>
      </c>
      <c r="I621" s="10" t="s">
        <v>4740</v>
      </c>
      <c r="J621" s="10" t="s">
        <v>441</v>
      </c>
      <c r="K621" s="10" t="s">
        <v>4741</v>
      </c>
      <c r="L621" s="10" t="s">
        <v>223</v>
      </c>
      <c r="M621" s="10" t="s">
        <v>3977</v>
      </c>
      <c r="N621" s="182" t="s">
        <v>220</v>
      </c>
      <c r="O621" s="10">
        <v>1.5</v>
      </c>
      <c r="P621" s="10">
        <v>3</v>
      </c>
      <c r="Q621" s="10">
        <v>3346</v>
      </c>
      <c r="R621" s="10" t="s">
        <v>110</v>
      </c>
      <c r="S621" s="10" t="s">
        <v>81</v>
      </c>
      <c r="T621" s="26">
        <f t="shared" si="18"/>
        <v>44995</v>
      </c>
      <c r="U621" s="10"/>
      <c r="V621" s="74" t="str" cm="1">
        <f t="array" ref="V621:AB621">_xlfn._xlws.FILTER(_xlfn._xlws.FILTER('Capacity Scheduling '!$A$41:$FO$56,'Capacity Scheduling '!$A$41:$A$56='PM PDM'!Q621),'Capacity Scheduling '!$A$40:$FO$40='PM PDM'!A621)</f>
        <v>A</v>
      </c>
      <c r="W621" s="10" t="str">
        <v>A</v>
      </c>
      <c r="X621" t="str">
        <v>C</v>
      </c>
      <c r="Y621" t="str">
        <v>A</v>
      </c>
      <c r="Z621" t="str">
        <v>A</v>
      </c>
      <c r="AA621" t="str">
        <v>A</v>
      </c>
      <c r="AB621" t="str">
        <v>OFF</v>
      </c>
    </row>
    <row r="622" spans="1:28" ht="15" hidden="1" customHeight="1" x14ac:dyDescent="0.35">
      <c r="A622" s="10">
        <v>11</v>
      </c>
      <c r="B622" s="10" t="s">
        <v>5658</v>
      </c>
      <c r="C622" s="182">
        <v>8012823</v>
      </c>
      <c r="D622" s="10" t="s">
        <v>3872</v>
      </c>
      <c r="E622" s="74">
        <v>44984</v>
      </c>
      <c r="F622" s="74">
        <v>44998</v>
      </c>
      <c r="G622" s="74">
        <v>44998</v>
      </c>
      <c r="H622" s="10" t="s">
        <v>92</v>
      </c>
      <c r="I622" s="10" t="s">
        <v>4743</v>
      </c>
      <c r="J622" s="10" t="s">
        <v>418</v>
      </c>
      <c r="K622" s="10" t="s">
        <v>4744</v>
      </c>
      <c r="L622" s="10" t="s">
        <v>223</v>
      </c>
      <c r="M622" s="10" t="s">
        <v>3977</v>
      </c>
      <c r="N622" s="182" t="s">
        <v>220</v>
      </c>
      <c r="O622" s="10">
        <v>1.5</v>
      </c>
      <c r="P622" s="10">
        <v>3</v>
      </c>
      <c r="Q622" s="10">
        <v>3346</v>
      </c>
      <c r="R622" s="10" t="s">
        <v>110</v>
      </c>
      <c r="S622" s="10" t="s">
        <v>81</v>
      </c>
      <c r="T622" s="26">
        <f t="shared" si="18"/>
        <v>44995</v>
      </c>
      <c r="U622" s="10"/>
      <c r="V622" s="74" t="str" cm="1">
        <f t="array" ref="V622:AB622">_xlfn._xlws.FILTER(_xlfn._xlws.FILTER('Capacity Scheduling '!$A$41:$FO$56,'Capacity Scheduling '!$A$41:$A$56='PM PDM'!Q622),'Capacity Scheduling '!$A$40:$FO$40='PM PDM'!A622)</f>
        <v>A</v>
      </c>
      <c r="W622" s="10" t="str">
        <v>A</v>
      </c>
      <c r="X622" t="str">
        <v>C</v>
      </c>
      <c r="Y622" t="str">
        <v>A</v>
      </c>
      <c r="Z622" t="str">
        <v>A</v>
      </c>
      <c r="AA622" t="str">
        <v>A</v>
      </c>
      <c r="AB622" t="str">
        <v>OFF</v>
      </c>
    </row>
    <row r="623" spans="1:28" ht="15" hidden="1" customHeight="1" x14ac:dyDescent="0.35">
      <c r="A623" s="10">
        <v>11</v>
      </c>
      <c r="B623" s="10" t="s">
        <v>5659</v>
      </c>
      <c r="C623" s="182">
        <v>8013532</v>
      </c>
      <c r="D623" s="10" t="s">
        <v>3872</v>
      </c>
      <c r="E623" s="74">
        <v>44985</v>
      </c>
      <c r="F623" s="74">
        <v>44999</v>
      </c>
      <c r="G623" s="74">
        <v>44999</v>
      </c>
      <c r="H623" s="10" t="s">
        <v>92</v>
      </c>
      <c r="I623" s="10" t="s">
        <v>4746</v>
      </c>
      <c r="J623" s="10" t="s">
        <v>421</v>
      </c>
      <c r="K623" s="10" t="s">
        <v>4747</v>
      </c>
      <c r="L623" s="10" t="s">
        <v>223</v>
      </c>
      <c r="M623" s="10" t="s">
        <v>3977</v>
      </c>
      <c r="N623" s="182" t="s">
        <v>220</v>
      </c>
      <c r="O623" s="10">
        <v>1.5</v>
      </c>
      <c r="P623" s="10">
        <v>3</v>
      </c>
      <c r="Q623" s="10">
        <v>3346</v>
      </c>
      <c r="R623" s="10" t="s">
        <v>110</v>
      </c>
      <c r="S623" s="10" t="s">
        <v>81</v>
      </c>
      <c r="T623" s="26">
        <f t="shared" si="18"/>
        <v>44995</v>
      </c>
      <c r="U623" s="10"/>
      <c r="V623" s="74" t="str" cm="1">
        <f t="array" ref="V623:AB623">_xlfn._xlws.FILTER(_xlfn._xlws.FILTER('Capacity Scheduling '!$A$41:$FO$56,'Capacity Scheduling '!$A$41:$A$56='PM PDM'!Q623),'Capacity Scheduling '!$A$40:$FO$40='PM PDM'!A623)</f>
        <v>A</v>
      </c>
      <c r="W623" s="10" t="str">
        <v>A</v>
      </c>
      <c r="X623" t="str">
        <v>C</v>
      </c>
      <c r="Y623" t="str">
        <v>A</v>
      </c>
      <c r="Z623" t="str">
        <v>A</v>
      </c>
      <c r="AA623" t="str">
        <v>A</v>
      </c>
      <c r="AB623" t="str">
        <v>OFF</v>
      </c>
    </row>
    <row r="624" spans="1:28" ht="15" hidden="1" customHeight="1" x14ac:dyDescent="0.35">
      <c r="A624" s="10">
        <v>11</v>
      </c>
      <c r="B624" s="10" t="s">
        <v>5660</v>
      </c>
      <c r="C624" s="182">
        <v>8012174</v>
      </c>
      <c r="D624" s="10" t="s">
        <v>3872</v>
      </c>
      <c r="E624" s="74">
        <v>44983</v>
      </c>
      <c r="F624" s="74">
        <v>45001</v>
      </c>
      <c r="G624" s="74">
        <v>45001</v>
      </c>
      <c r="H624" s="10" t="s">
        <v>10</v>
      </c>
      <c r="I624" s="10" t="s">
        <v>288</v>
      </c>
      <c r="J624" s="10" t="s">
        <v>87</v>
      </c>
      <c r="K624" s="10" t="s">
        <v>4827</v>
      </c>
      <c r="L624" s="10" t="s">
        <v>223</v>
      </c>
      <c r="M624" s="10" t="s">
        <v>3977</v>
      </c>
      <c r="N624" s="182" t="s">
        <v>220</v>
      </c>
      <c r="O624" s="10">
        <v>6</v>
      </c>
      <c r="P624" s="10">
        <v>6</v>
      </c>
      <c r="Q624" s="10">
        <v>3347</v>
      </c>
      <c r="R624" s="10" t="s">
        <v>52</v>
      </c>
      <c r="S624" s="10" t="s">
        <v>88</v>
      </c>
      <c r="T624" s="26">
        <f t="shared" si="18"/>
        <v>44995</v>
      </c>
      <c r="U624" s="10"/>
      <c r="V624" s="74" t="str" cm="1">
        <f t="array" ref="V624:AB624">_xlfn._xlws.FILTER(_xlfn._xlws.FILTER('Capacity Scheduling '!$A$41:$FO$56,'Capacity Scheduling '!$A$41:$A$56='PM PDM'!Q624),'Capacity Scheduling '!$A$40:$FO$40='PM PDM'!A624)</f>
        <v>C</v>
      </c>
      <c r="W624" s="10" t="str">
        <v>W/OFF</v>
      </c>
      <c r="X624" t="str">
        <v>B</v>
      </c>
      <c r="Y624" t="str">
        <v>B</v>
      </c>
      <c r="Z624" t="str">
        <v>G</v>
      </c>
      <c r="AA624" t="str">
        <v>B</v>
      </c>
      <c r="AB624" t="str">
        <v>B</v>
      </c>
    </row>
    <row r="625" spans="1:28" ht="15" hidden="1" customHeight="1" x14ac:dyDescent="0.35">
      <c r="A625" s="10">
        <v>11</v>
      </c>
      <c r="B625" s="10" t="s">
        <v>5661</v>
      </c>
      <c r="C625" s="182">
        <v>8016995</v>
      </c>
      <c r="D625" s="10" t="s">
        <v>3823</v>
      </c>
      <c r="E625" s="74">
        <v>44992</v>
      </c>
      <c r="F625" s="74">
        <v>45002</v>
      </c>
      <c r="G625" s="74">
        <v>45002</v>
      </c>
      <c r="H625" s="10" t="s">
        <v>10</v>
      </c>
      <c r="I625" s="10" t="s">
        <v>288</v>
      </c>
      <c r="J625" s="10" t="s">
        <v>87</v>
      </c>
      <c r="K625" s="10" t="s">
        <v>4939</v>
      </c>
      <c r="L625" s="10" t="s">
        <v>223</v>
      </c>
      <c r="M625" s="10" t="s">
        <v>3977</v>
      </c>
      <c r="N625" s="182" t="s">
        <v>220</v>
      </c>
      <c r="O625" s="10">
        <v>3</v>
      </c>
      <c r="P625" s="10">
        <v>6</v>
      </c>
      <c r="Q625" s="10">
        <v>3347</v>
      </c>
      <c r="R625" s="10" t="s">
        <v>52</v>
      </c>
      <c r="S625" s="10" t="s">
        <v>88</v>
      </c>
      <c r="T625" s="26">
        <f t="shared" si="18"/>
        <v>44995</v>
      </c>
      <c r="U625" s="10"/>
      <c r="V625" s="74" t="str" cm="1">
        <f t="array" ref="V625:AB625">_xlfn._xlws.FILTER(_xlfn._xlws.FILTER('Capacity Scheduling '!$A$41:$FO$56,'Capacity Scheduling '!$A$41:$A$56='PM PDM'!Q625),'Capacity Scheduling '!$A$40:$FO$40='PM PDM'!A625)</f>
        <v>C</v>
      </c>
      <c r="W625" s="10" t="str">
        <v>W/OFF</v>
      </c>
      <c r="X625" t="str">
        <v>B</v>
      </c>
      <c r="Y625" t="str">
        <v>B</v>
      </c>
      <c r="Z625" t="str">
        <v>G</v>
      </c>
      <c r="AA625" t="str">
        <v>B</v>
      </c>
      <c r="AB625" t="str">
        <v>B</v>
      </c>
    </row>
    <row r="626" spans="1:28" ht="15" hidden="1" customHeight="1" x14ac:dyDescent="0.35">
      <c r="A626" s="10">
        <v>11</v>
      </c>
      <c r="B626" s="10" t="s">
        <v>5662</v>
      </c>
      <c r="C626" s="182">
        <v>7995841</v>
      </c>
      <c r="D626" s="10" t="s">
        <v>3872</v>
      </c>
      <c r="E626" s="74">
        <v>44953</v>
      </c>
      <c r="F626" s="74">
        <v>44998</v>
      </c>
      <c r="G626" s="74">
        <v>44998</v>
      </c>
      <c r="H626" s="10" t="s">
        <v>61</v>
      </c>
      <c r="I626" s="10" t="s">
        <v>288</v>
      </c>
      <c r="J626" s="10" t="s">
        <v>100</v>
      </c>
      <c r="K626" s="10" t="s">
        <v>5663</v>
      </c>
      <c r="L626" s="10" t="s">
        <v>223</v>
      </c>
      <c r="M626" s="10" t="s">
        <v>3977</v>
      </c>
      <c r="N626" s="182" t="s">
        <v>220</v>
      </c>
      <c r="O626" s="10">
        <v>6</v>
      </c>
      <c r="P626" s="10">
        <v>6</v>
      </c>
      <c r="Q626" s="10">
        <v>2790</v>
      </c>
      <c r="R626" s="10" t="s">
        <v>60</v>
      </c>
      <c r="S626" s="10" t="s">
        <v>101</v>
      </c>
      <c r="T626" s="26">
        <f t="shared" si="18"/>
        <v>44995</v>
      </c>
      <c r="U626" s="10"/>
      <c r="V626" s="74" t="str" cm="1">
        <f t="array" ref="V626:AB626">_xlfn._xlws.FILTER(_xlfn._xlws.FILTER('Capacity Scheduling '!$A$41:$FO$56,'Capacity Scheduling '!$A$41:$A$56='PM PDM'!Q626),'Capacity Scheduling '!$A$40:$FO$40='PM PDM'!A626)</f>
        <v>C</v>
      </c>
      <c r="W626" s="10" t="str">
        <v>OFF</v>
      </c>
      <c r="X626" t="str">
        <v>B</v>
      </c>
      <c r="Y626" t="str">
        <v>B</v>
      </c>
      <c r="Z626" t="str">
        <v>B</v>
      </c>
      <c r="AA626" t="str">
        <v>B</v>
      </c>
      <c r="AB626" t="str">
        <v>B</v>
      </c>
    </row>
    <row r="627" spans="1:28" ht="15" hidden="1" customHeight="1" x14ac:dyDescent="0.35">
      <c r="A627" s="10">
        <v>11</v>
      </c>
      <c r="B627" s="10" t="s">
        <v>5664</v>
      </c>
      <c r="C627" s="182">
        <v>8014080</v>
      </c>
      <c r="D627" s="10" t="s">
        <v>3823</v>
      </c>
      <c r="E627" s="74">
        <v>44986</v>
      </c>
      <c r="F627" s="74">
        <v>45000</v>
      </c>
      <c r="G627" s="74">
        <v>45000</v>
      </c>
      <c r="H627" s="10" t="s">
        <v>10</v>
      </c>
      <c r="I627" s="10" t="s">
        <v>288</v>
      </c>
      <c r="J627" s="10" t="s">
        <v>24</v>
      </c>
      <c r="K627" s="10" t="s">
        <v>4057</v>
      </c>
      <c r="L627" s="10" t="s">
        <v>223</v>
      </c>
      <c r="M627" s="10" t="s">
        <v>3977</v>
      </c>
      <c r="N627" s="182" t="s">
        <v>220</v>
      </c>
      <c r="O627" s="10">
        <v>0</v>
      </c>
      <c r="P627" s="10">
        <v>3</v>
      </c>
      <c r="Q627" s="10">
        <v>2781</v>
      </c>
      <c r="R627" s="10" t="s">
        <v>9</v>
      </c>
      <c r="S627" s="10" t="s">
        <v>25</v>
      </c>
      <c r="T627" s="26">
        <f t="shared" si="18"/>
        <v>44995</v>
      </c>
      <c r="U627" s="10"/>
      <c r="V627" s="74" t="str" cm="1">
        <f t="array" ref="V627:AB627">_xlfn._xlws.FILTER(_xlfn._xlws.FILTER('Capacity Scheduling '!$A$41:$FO$56,'Capacity Scheduling '!$A$41:$A$56='PM PDM'!Q627),'Capacity Scheduling '!$A$40:$FO$40='PM PDM'!A627)</f>
        <v>B</v>
      </c>
      <c r="W627" s="10" t="str">
        <v>B</v>
      </c>
      <c r="X627" t="str">
        <v>B</v>
      </c>
      <c r="Y627" t="str">
        <v>B</v>
      </c>
      <c r="Z627" t="str">
        <v>B</v>
      </c>
      <c r="AA627" t="str">
        <v>W/OFF</v>
      </c>
      <c r="AB627" t="str">
        <v>A</v>
      </c>
    </row>
    <row r="628" spans="1:28" ht="15" hidden="1" customHeight="1" x14ac:dyDescent="0.35">
      <c r="A628" s="10">
        <v>11</v>
      </c>
      <c r="B628" s="10" t="s">
        <v>5665</v>
      </c>
      <c r="C628" s="182">
        <v>8017120</v>
      </c>
      <c r="D628" s="10" t="s">
        <v>3872</v>
      </c>
      <c r="E628" s="74">
        <v>44992</v>
      </c>
      <c r="F628" s="74">
        <v>45000</v>
      </c>
      <c r="G628" s="74">
        <v>45000</v>
      </c>
      <c r="H628" s="10" t="s">
        <v>10</v>
      </c>
      <c r="I628" s="10" t="s">
        <v>4060</v>
      </c>
      <c r="J628" s="10" t="s">
        <v>2496</v>
      </c>
      <c r="K628" s="10" t="s">
        <v>1395</v>
      </c>
      <c r="L628" s="10" t="s">
        <v>223</v>
      </c>
      <c r="M628" s="10" t="s">
        <v>3977</v>
      </c>
      <c r="N628" s="182" t="s">
        <v>220</v>
      </c>
      <c r="O628" s="10">
        <v>2</v>
      </c>
      <c r="P628" s="10">
        <v>2</v>
      </c>
      <c r="Q628" s="10">
        <v>2781</v>
      </c>
      <c r="R628" s="10" t="s">
        <v>16</v>
      </c>
      <c r="S628" s="10" t="s">
        <v>31</v>
      </c>
      <c r="T628" s="26">
        <f t="shared" si="18"/>
        <v>44995</v>
      </c>
      <c r="U628" s="10"/>
      <c r="V628" s="74" t="str" cm="1">
        <f t="array" ref="V628:AB628">_xlfn._xlws.FILTER(_xlfn._xlws.FILTER('Capacity Scheduling '!$A$41:$FO$56,'Capacity Scheduling '!$A$41:$A$56='PM PDM'!Q628),'Capacity Scheduling '!$A$40:$FO$40='PM PDM'!A628)</f>
        <v>B</v>
      </c>
      <c r="W628" s="10" t="str">
        <v>B</v>
      </c>
      <c r="X628" t="str">
        <v>B</v>
      </c>
      <c r="Y628" t="str">
        <v>B</v>
      </c>
      <c r="Z628" t="str">
        <v>B</v>
      </c>
      <c r="AA628" t="str">
        <v>W/OFF</v>
      </c>
      <c r="AB628" t="str">
        <v>A</v>
      </c>
    </row>
    <row r="629" spans="1:28" ht="15" hidden="1" customHeight="1" x14ac:dyDescent="0.35">
      <c r="A629" s="10">
        <v>11</v>
      </c>
      <c r="B629" s="10" t="s">
        <v>5666</v>
      </c>
      <c r="C629" s="182">
        <v>8017121</v>
      </c>
      <c r="D629" s="10" t="s">
        <v>3872</v>
      </c>
      <c r="E629" s="74">
        <v>44992</v>
      </c>
      <c r="F629" s="74">
        <v>45000</v>
      </c>
      <c r="G629" s="74">
        <v>45000</v>
      </c>
      <c r="H629" s="10" t="s">
        <v>61</v>
      </c>
      <c r="I629" s="10" t="s">
        <v>4063</v>
      </c>
      <c r="J629" s="10" t="s">
        <v>2496</v>
      </c>
      <c r="K629" s="10" t="s">
        <v>4064</v>
      </c>
      <c r="L629" s="10" t="s">
        <v>223</v>
      </c>
      <c r="M629" s="10" t="s">
        <v>3977</v>
      </c>
      <c r="N629" s="182" t="s">
        <v>220</v>
      </c>
      <c r="O629" s="10">
        <v>6</v>
      </c>
      <c r="P629" s="10">
        <v>6</v>
      </c>
      <c r="Q629" s="10">
        <v>2791</v>
      </c>
      <c r="R629" s="10" t="s">
        <v>78</v>
      </c>
      <c r="S629" s="10" t="s">
        <v>31</v>
      </c>
      <c r="T629" s="26">
        <f t="shared" si="18"/>
        <v>44995</v>
      </c>
      <c r="U629" s="10"/>
      <c r="V629" s="74" t="str" cm="1">
        <f t="array" ref="V629:AB629">_xlfn._xlws.FILTER(_xlfn._xlws.FILTER('Capacity Scheduling '!$A$41:$FO$56,'Capacity Scheduling '!$A$41:$A$56='PM PDM'!Q629),'Capacity Scheduling '!$A$40:$FO$40='PM PDM'!A629)</f>
        <v>B</v>
      </c>
      <c r="W629" s="10" t="str">
        <v>OFF</v>
      </c>
      <c r="X629" t="str">
        <v>C</v>
      </c>
      <c r="Y629" t="str">
        <v>C</v>
      </c>
      <c r="Z629" t="str">
        <v>C</v>
      </c>
      <c r="AA629" t="str">
        <v>C</v>
      </c>
      <c r="AB629" t="str">
        <v>A</v>
      </c>
    </row>
    <row r="630" spans="1:28" ht="15" hidden="1" customHeight="1" x14ac:dyDescent="0.35">
      <c r="A630" s="10">
        <v>11</v>
      </c>
      <c r="B630" s="10" t="s">
        <v>5667</v>
      </c>
      <c r="C630" s="182">
        <v>8017112</v>
      </c>
      <c r="D630" s="10" t="s">
        <v>3872</v>
      </c>
      <c r="E630" s="74">
        <v>44992</v>
      </c>
      <c r="F630" s="74">
        <v>45000</v>
      </c>
      <c r="G630" s="74">
        <v>45000</v>
      </c>
      <c r="H630" s="10" t="s">
        <v>10</v>
      </c>
      <c r="I630" s="10" t="s">
        <v>4067</v>
      </c>
      <c r="J630" s="10" t="s">
        <v>3032</v>
      </c>
      <c r="K630" s="10" t="s">
        <v>1395</v>
      </c>
      <c r="L630" s="10" t="s">
        <v>223</v>
      </c>
      <c r="M630" s="10" t="s">
        <v>3977</v>
      </c>
      <c r="N630" s="182" t="s">
        <v>220</v>
      </c>
      <c r="O630" s="10">
        <v>2</v>
      </c>
      <c r="P630" s="10">
        <v>2</v>
      </c>
      <c r="Q630" s="10">
        <v>2781</v>
      </c>
      <c r="R630" s="10" t="s">
        <v>16</v>
      </c>
      <c r="S630" s="10" t="s">
        <v>31</v>
      </c>
      <c r="T630" s="26">
        <f t="shared" si="18"/>
        <v>44995</v>
      </c>
      <c r="U630" s="10"/>
      <c r="V630" s="74" t="str" cm="1">
        <f t="array" ref="V630:AB630">_xlfn._xlws.FILTER(_xlfn._xlws.FILTER('Capacity Scheduling '!$A$41:$FO$56,'Capacity Scheduling '!$A$41:$A$56='PM PDM'!Q630),'Capacity Scheduling '!$A$40:$FO$40='PM PDM'!A630)</f>
        <v>B</v>
      </c>
      <c r="W630" s="10" t="str">
        <v>B</v>
      </c>
      <c r="X630" t="str">
        <v>B</v>
      </c>
      <c r="Y630" t="str">
        <v>B</v>
      </c>
      <c r="Z630" t="str">
        <v>B</v>
      </c>
      <c r="AA630" t="str">
        <v>W/OFF</v>
      </c>
      <c r="AB630" t="str">
        <v>A</v>
      </c>
    </row>
    <row r="631" spans="1:28" ht="15" hidden="1" customHeight="1" x14ac:dyDescent="0.35">
      <c r="A631" s="10">
        <v>11</v>
      </c>
      <c r="B631" s="10" t="s">
        <v>5668</v>
      </c>
      <c r="C631" s="182">
        <v>8017113</v>
      </c>
      <c r="D631" s="10" t="s">
        <v>3872</v>
      </c>
      <c r="E631" s="74">
        <v>44992</v>
      </c>
      <c r="F631" s="74">
        <v>45000</v>
      </c>
      <c r="G631" s="74">
        <v>45000</v>
      </c>
      <c r="H631" s="10" t="s">
        <v>61</v>
      </c>
      <c r="I631" s="10" t="s">
        <v>4070</v>
      </c>
      <c r="J631" s="10" t="s">
        <v>3032</v>
      </c>
      <c r="K631" s="10" t="s">
        <v>4064</v>
      </c>
      <c r="L631" s="10" t="s">
        <v>223</v>
      </c>
      <c r="M631" s="10" t="s">
        <v>3977</v>
      </c>
      <c r="N631" s="182" t="s">
        <v>220</v>
      </c>
      <c r="O631" s="10">
        <v>6</v>
      </c>
      <c r="P631" s="10">
        <v>6</v>
      </c>
      <c r="Q631" s="10">
        <v>2791</v>
      </c>
      <c r="R631" s="10" t="s">
        <v>78</v>
      </c>
      <c r="S631" s="10" t="s">
        <v>31</v>
      </c>
      <c r="T631" s="26">
        <f t="shared" si="18"/>
        <v>44995</v>
      </c>
      <c r="U631" s="10"/>
      <c r="V631" s="74" t="str" cm="1">
        <f t="array" ref="V631:AB631">_xlfn._xlws.FILTER(_xlfn._xlws.FILTER('Capacity Scheduling '!$A$41:$FO$56,'Capacity Scheduling '!$A$41:$A$56='PM PDM'!Q631),'Capacity Scheduling '!$A$40:$FO$40='PM PDM'!A631)</f>
        <v>B</v>
      </c>
      <c r="W631" s="10" t="str">
        <v>OFF</v>
      </c>
      <c r="X631" t="str">
        <v>C</v>
      </c>
      <c r="Y631" t="str">
        <v>C</v>
      </c>
      <c r="Z631" t="str">
        <v>C</v>
      </c>
      <c r="AA631" t="str">
        <v>C</v>
      </c>
      <c r="AB631" t="str">
        <v>A</v>
      </c>
    </row>
    <row r="632" spans="1:28" ht="15" hidden="1" customHeight="1" x14ac:dyDescent="0.35">
      <c r="A632" s="10">
        <v>11</v>
      </c>
      <c r="B632" s="10" t="s">
        <v>5669</v>
      </c>
      <c r="C632" s="182">
        <v>8007852</v>
      </c>
      <c r="D632" s="10" t="s">
        <v>3823</v>
      </c>
      <c r="E632" s="74">
        <v>44975</v>
      </c>
      <c r="F632" s="74">
        <v>45002</v>
      </c>
      <c r="G632" s="74">
        <v>45002</v>
      </c>
      <c r="H632" s="10" t="s">
        <v>10</v>
      </c>
      <c r="I632" s="10" t="s">
        <v>4206</v>
      </c>
      <c r="J632" s="10" t="s">
        <v>4207</v>
      </c>
      <c r="K632" s="10" t="s">
        <v>4208</v>
      </c>
      <c r="L632" s="10" t="s">
        <v>223</v>
      </c>
      <c r="M632" s="10" t="s">
        <v>3977</v>
      </c>
      <c r="N632" s="182" t="s">
        <v>220</v>
      </c>
      <c r="O632" s="10">
        <v>0.1</v>
      </c>
      <c r="P632" s="10">
        <v>0.2</v>
      </c>
      <c r="Q632" s="10">
        <v>2781</v>
      </c>
      <c r="R632" s="10" t="s">
        <v>16</v>
      </c>
      <c r="S632" s="10" t="s">
        <v>31</v>
      </c>
      <c r="T632" s="26">
        <f t="shared" si="18"/>
        <v>44995</v>
      </c>
      <c r="U632" s="10"/>
      <c r="V632" s="74" t="str" cm="1">
        <f t="array" ref="V632:AB632">_xlfn._xlws.FILTER(_xlfn._xlws.FILTER('Capacity Scheduling '!$A$41:$FO$56,'Capacity Scheduling '!$A$41:$A$56='PM PDM'!Q632),'Capacity Scheduling '!$A$40:$FO$40='PM PDM'!A632)</f>
        <v>B</v>
      </c>
      <c r="W632" s="10" t="str">
        <v>B</v>
      </c>
      <c r="X632" t="str">
        <v>B</v>
      </c>
      <c r="Y632" t="str">
        <v>B</v>
      </c>
      <c r="Z632" t="str">
        <v>B</v>
      </c>
      <c r="AA632" t="str">
        <v>W/OFF</v>
      </c>
      <c r="AB632" t="str">
        <v>A</v>
      </c>
    </row>
    <row r="633" spans="1:28" ht="15" hidden="1" customHeight="1" x14ac:dyDescent="0.35">
      <c r="A633" s="10">
        <v>11</v>
      </c>
      <c r="B633" s="10" t="s">
        <v>5670</v>
      </c>
      <c r="C633" s="182">
        <v>8017109</v>
      </c>
      <c r="D633" s="10" t="s">
        <v>3872</v>
      </c>
      <c r="E633" s="74">
        <v>44992</v>
      </c>
      <c r="F633" s="74">
        <v>45000</v>
      </c>
      <c r="G633" s="74">
        <v>45000</v>
      </c>
      <c r="H633" s="10" t="s">
        <v>61</v>
      </c>
      <c r="I633" s="10" t="s">
        <v>4073</v>
      </c>
      <c r="J633" s="10" t="s">
        <v>280</v>
      </c>
      <c r="K633" s="10" t="s">
        <v>4762</v>
      </c>
      <c r="L633" s="10" t="s">
        <v>223</v>
      </c>
      <c r="M633" s="10" t="s">
        <v>3977</v>
      </c>
      <c r="N633" s="182" t="s">
        <v>220</v>
      </c>
      <c r="O633" s="10">
        <v>6</v>
      </c>
      <c r="P633" s="10">
        <v>6</v>
      </c>
      <c r="Q633" s="10">
        <v>2791</v>
      </c>
      <c r="R633" s="10" t="s">
        <v>78</v>
      </c>
      <c r="S633" s="10" t="s">
        <v>31</v>
      </c>
      <c r="T633" s="26">
        <f t="shared" si="18"/>
        <v>44995</v>
      </c>
      <c r="U633" s="10"/>
      <c r="V633" s="74" t="str" cm="1">
        <f t="array" ref="V633:AB633">_xlfn._xlws.FILTER(_xlfn._xlws.FILTER('Capacity Scheduling '!$A$41:$FO$56,'Capacity Scheduling '!$A$41:$A$56='PM PDM'!Q633),'Capacity Scheduling '!$A$40:$FO$40='PM PDM'!A633)</f>
        <v>B</v>
      </c>
      <c r="W633" s="10" t="str">
        <v>OFF</v>
      </c>
      <c r="X633" t="str">
        <v>C</v>
      </c>
      <c r="Y633" t="str">
        <v>C</v>
      </c>
      <c r="Z633" t="str">
        <v>C</v>
      </c>
      <c r="AA633" t="str">
        <v>C</v>
      </c>
      <c r="AB633" t="str">
        <v>A</v>
      </c>
    </row>
    <row r="634" spans="1:28" ht="15" hidden="1" customHeight="1" x14ac:dyDescent="0.35">
      <c r="A634" s="10">
        <v>11</v>
      </c>
      <c r="B634" s="10" t="s">
        <v>5671</v>
      </c>
      <c r="C634" s="182">
        <v>8017110</v>
      </c>
      <c r="D634" s="10" t="s">
        <v>3872</v>
      </c>
      <c r="E634" s="74">
        <v>44992</v>
      </c>
      <c r="F634" s="74">
        <v>45000</v>
      </c>
      <c r="G634" s="74">
        <v>45000</v>
      </c>
      <c r="H634" s="10" t="s">
        <v>10</v>
      </c>
      <c r="I634" s="10" t="s">
        <v>4077</v>
      </c>
      <c r="J634" s="10" t="s">
        <v>280</v>
      </c>
      <c r="K634" s="10" t="s">
        <v>4764</v>
      </c>
      <c r="L634" s="10" t="s">
        <v>223</v>
      </c>
      <c r="M634" s="10" t="s">
        <v>3977</v>
      </c>
      <c r="N634" s="182" t="s">
        <v>220</v>
      </c>
      <c r="O634" s="10">
        <v>2</v>
      </c>
      <c r="P634" s="10">
        <v>2</v>
      </c>
      <c r="Q634" s="10">
        <v>2781</v>
      </c>
      <c r="R634" s="10" t="s">
        <v>16</v>
      </c>
      <c r="S634" s="10" t="s">
        <v>31</v>
      </c>
      <c r="T634" s="26">
        <f t="shared" si="18"/>
        <v>44995</v>
      </c>
      <c r="U634" s="10"/>
      <c r="V634" s="74" t="str" cm="1">
        <f t="array" ref="V634:AB634">_xlfn._xlws.FILTER(_xlfn._xlws.FILTER('Capacity Scheduling '!$A$41:$FO$56,'Capacity Scheduling '!$A$41:$A$56='PM PDM'!Q634),'Capacity Scheduling '!$A$40:$FO$40='PM PDM'!A634)</f>
        <v>B</v>
      </c>
      <c r="W634" s="10" t="str">
        <v>B</v>
      </c>
      <c r="X634" t="str">
        <v>B</v>
      </c>
      <c r="Y634" t="str">
        <v>B</v>
      </c>
      <c r="Z634" t="str">
        <v>B</v>
      </c>
      <c r="AA634" t="str">
        <v>W/OFF</v>
      </c>
      <c r="AB634" t="str">
        <v>A</v>
      </c>
    </row>
    <row r="635" spans="1:28" ht="15" hidden="1" customHeight="1" x14ac:dyDescent="0.35">
      <c r="A635" s="10">
        <v>11</v>
      </c>
      <c r="B635" s="10" t="s">
        <v>5672</v>
      </c>
      <c r="C635" s="182">
        <v>8017111</v>
      </c>
      <c r="D635" s="10" t="s">
        <v>3872</v>
      </c>
      <c r="E635" s="74">
        <v>44992</v>
      </c>
      <c r="F635" s="74">
        <v>45000</v>
      </c>
      <c r="G635" s="74">
        <v>45000</v>
      </c>
      <c r="H635" s="10" t="s">
        <v>10</v>
      </c>
      <c r="I635" s="10" t="s">
        <v>4081</v>
      </c>
      <c r="J635" s="10" t="s">
        <v>280</v>
      </c>
      <c r="K635" s="10" t="s">
        <v>4764</v>
      </c>
      <c r="L635" s="10" t="s">
        <v>223</v>
      </c>
      <c r="M635" s="10" t="s">
        <v>3977</v>
      </c>
      <c r="N635" s="182" t="s">
        <v>220</v>
      </c>
      <c r="O635" s="10">
        <v>2</v>
      </c>
      <c r="P635" s="10">
        <v>2</v>
      </c>
      <c r="Q635" s="10">
        <v>2781</v>
      </c>
      <c r="R635" s="10" t="s">
        <v>16</v>
      </c>
      <c r="S635" s="10" t="s">
        <v>31</v>
      </c>
      <c r="T635" s="26">
        <f t="shared" si="18"/>
        <v>44995</v>
      </c>
      <c r="U635" s="10"/>
      <c r="V635" s="74" t="str" cm="1">
        <f t="array" ref="V635:AB635">_xlfn._xlws.FILTER(_xlfn._xlws.FILTER('Capacity Scheduling '!$A$41:$FO$56,'Capacity Scheduling '!$A$41:$A$56='PM PDM'!Q635),'Capacity Scheduling '!$A$40:$FO$40='PM PDM'!A635)</f>
        <v>B</v>
      </c>
      <c r="W635" s="10" t="str">
        <v>B</v>
      </c>
      <c r="X635" t="str">
        <v>B</v>
      </c>
      <c r="Y635" t="str">
        <v>B</v>
      </c>
      <c r="Z635" t="str">
        <v>B</v>
      </c>
      <c r="AA635" t="str">
        <v>W/OFF</v>
      </c>
      <c r="AB635" t="str">
        <v>A</v>
      </c>
    </row>
    <row r="636" spans="1:28" ht="15" hidden="1" customHeight="1" x14ac:dyDescent="0.35">
      <c r="A636" s="10">
        <v>11</v>
      </c>
      <c r="B636" s="10" t="s">
        <v>5673</v>
      </c>
      <c r="C636" s="182">
        <v>8017114</v>
      </c>
      <c r="D636" s="10" t="s">
        <v>3872</v>
      </c>
      <c r="E636" s="74">
        <v>44992</v>
      </c>
      <c r="F636" s="74">
        <v>45000</v>
      </c>
      <c r="G636" s="74">
        <v>45000</v>
      </c>
      <c r="H636" s="10" t="s">
        <v>10</v>
      </c>
      <c r="I636" s="10" t="s">
        <v>4084</v>
      </c>
      <c r="J636" s="10" t="s">
        <v>490</v>
      </c>
      <c r="K636" s="10" t="s">
        <v>1395</v>
      </c>
      <c r="L636" s="10" t="s">
        <v>223</v>
      </c>
      <c r="M636" s="10" t="s">
        <v>3977</v>
      </c>
      <c r="N636" s="182" t="s">
        <v>220</v>
      </c>
      <c r="O636" s="10">
        <v>2</v>
      </c>
      <c r="P636" s="10">
        <v>2</v>
      </c>
      <c r="Q636" s="10">
        <v>2781</v>
      </c>
      <c r="R636" s="10" t="s">
        <v>16</v>
      </c>
      <c r="S636" s="10" t="s">
        <v>31</v>
      </c>
      <c r="T636" s="26">
        <f t="shared" si="18"/>
        <v>44995</v>
      </c>
      <c r="U636" s="10"/>
      <c r="V636" s="74" t="str" cm="1">
        <f t="array" ref="V636:AB636">_xlfn._xlws.FILTER(_xlfn._xlws.FILTER('Capacity Scheduling '!$A$41:$FO$56,'Capacity Scheduling '!$A$41:$A$56='PM PDM'!Q636),'Capacity Scheduling '!$A$40:$FO$40='PM PDM'!A636)</f>
        <v>B</v>
      </c>
      <c r="W636" s="10" t="str">
        <v>B</v>
      </c>
      <c r="X636" t="str">
        <v>B</v>
      </c>
      <c r="Y636" t="str">
        <v>B</v>
      </c>
      <c r="Z636" t="str">
        <v>B</v>
      </c>
      <c r="AA636" t="str">
        <v>W/OFF</v>
      </c>
      <c r="AB636" t="str">
        <v>A</v>
      </c>
    </row>
    <row r="637" spans="1:28" ht="15" hidden="1" customHeight="1" x14ac:dyDescent="0.35">
      <c r="A637" s="10">
        <v>11</v>
      </c>
      <c r="B637" s="10" t="s">
        <v>5674</v>
      </c>
      <c r="C637" s="182">
        <v>8017115</v>
      </c>
      <c r="D637" s="10" t="s">
        <v>3872</v>
      </c>
      <c r="E637" s="74">
        <v>44992</v>
      </c>
      <c r="F637" s="74">
        <v>45000</v>
      </c>
      <c r="G637" s="74">
        <v>45000</v>
      </c>
      <c r="H637" s="10" t="s">
        <v>61</v>
      </c>
      <c r="I637" s="10" t="s">
        <v>4087</v>
      </c>
      <c r="J637" s="10" t="s">
        <v>490</v>
      </c>
      <c r="K637" s="10" t="s">
        <v>4064</v>
      </c>
      <c r="L637" s="10" t="s">
        <v>223</v>
      </c>
      <c r="M637" s="10" t="s">
        <v>3977</v>
      </c>
      <c r="N637" s="182" t="s">
        <v>220</v>
      </c>
      <c r="O637" s="10">
        <v>6</v>
      </c>
      <c r="P637" s="10">
        <v>6</v>
      </c>
      <c r="Q637" s="10">
        <v>2791</v>
      </c>
      <c r="R637" s="10" t="s">
        <v>78</v>
      </c>
      <c r="S637" s="10" t="s">
        <v>31</v>
      </c>
      <c r="T637" s="26">
        <f t="shared" si="18"/>
        <v>44995</v>
      </c>
      <c r="U637" s="10"/>
      <c r="V637" s="74" t="str" cm="1">
        <f t="array" ref="V637:AB637">_xlfn._xlws.FILTER(_xlfn._xlws.FILTER('Capacity Scheduling '!$A$41:$FO$56,'Capacity Scheduling '!$A$41:$A$56='PM PDM'!Q637),'Capacity Scheduling '!$A$40:$FO$40='PM PDM'!A637)</f>
        <v>B</v>
      </c>
      <c r="W637" s="10" t="str">
        <v>OFF</v>
      </c>
      <c r="X637" t="str">
        <v>C</v>
      </c>
      <c r="Y637" t="str">
        <v>C</v>
      </c>
      <c r="Z637" t="str">
        <v>C</v>
      </c>
      <c r="AA637" t="str">
        <v>C</v>
      </c>
      <c r="AB637" t="str">
        <v>A</v>
      </c>
    </row>
    <row r="638" spans="1:28" ht="15" hidden="1" customHeight="1" x14ac:dyDescent="0.35">
      <c r="A638" s="10">
        <v>11</v>
      </c>
      <c r="B638" s="10" t="s">
        <v>5675</v>
      </c>
      <c r="C638" s="182">
        <v>8017116</v>
      </c>
      <c r="D638" s="10" t="s">
        <v>3872</v>
      </c>
      <c r="E638" s="74">
        <v>44992</v>
      </c>
      <c r="F638" s="74">
        <v>45000</v>
      </c>
      <c r="G638" s="74">
        <v>45000</v>
      </c>
      <c r="H638" s="10" t="s">
        <v>10</v>
      </c>
      <c r="I638" s="10" t="s">
        <v>4090</v>
      </c>
      <c r="J638" s="10" t="s">
        <v>490</v>
      </c>
      <c r="K638" s="10" t="s">
        <v>1395</v>
      </c>
      <c r="L638" s="10" t="s">
        <v>288</v>
      </c>
      <c r="M638" s="10" t="s">
        <v>3977</v>
      </c>
      <c r="N638" s="182" t="s">
        <v>220</v>
      </c>
      <c r="O638" s="10">
        <v>2</v>
      </c>
      <c r="P638" s="10">
        <v>2</v>
      </c>
      <c r="Q638" s="10">
        <v>2781</v>
      </c>
      <c r="R638" s="10" t="s">
        <v>16</v>
      </c>
      <c r="S638" s="10" t="s">
        <v>31</v>
      </c>
      <c r="T638" s="26">
        <f t="shared" si="18"/>
        <v>44995</v>
      </c>
      <c r="U638" s="10"/>
      <c r="V638" s="74" t="str" cm="1">
        <f t="array" ref="V638:AB638">_xlfn._xlws.FILTER(_xlfn._xlws.FILTER('Capacity Scheduling '!$A$41:$FO$56,'Capacity Scheduling '!$A$41:$A$56='PM PDM'!Q638),'Capacity Scheduling '!$A$40:$FO$40='PM PDM'!A638)</f>
        <v>B</v>
      </c>
      <c r="W638" s="10" t="str">
        <v>B</v>
      </c>
      <c r="X638" t="str">
        <v>B</v>
      </c>
      <c r="Y638" t="str">
        <v>B</v>
      </c>
      <c r="Z638" t="str">
        <v>B</v>
      </c>
      <c r="AA638" t="str">
        <v>W/OFF</v>
      </c>
      <c r="AB638" t="str">
        <v>A</v>
      </c>
    </row>
    <row r="639" spans="1:28" ht="15" hidden="1" customHeight="1" x14ac:dyDescent="0.35">
      <c r="A639" s="10">
        <v>11</v>
      </c>
      <c r="B639" s="10" t="s">
        <v>5676</v>
      </c>
      <c r="C639" s="182">
        <v>8017117</v>
      </c>
      <c r="D639" s="10" t="s">
        <v>3872</v>
      </c>
      <c r="E639" s="74">
        <v>44992</v>
      </c>
      <c r="F639" s="74">
        <v>45000</v>
      </c>
      <c r="G639" s="74">
        <v>45000</v>
      </c>
      <c r="H639" s="10" t="s">
        <v>61</v>
      </c>
      <c r="I639" s="10" t="s">
        <v>4093</v>
      </c>
      <c r="J639" s="10" t="s">
        <v>490</v>
      </c>
      <c r="K639" s="10" t="s">
        <v>4064</v>
      </c>
      <c r="L639" s="10" t="s">
        <v>223</v>
      </c>
      <c r="M639" s="10" t="s">
        <v>3977</v>
      </c>
      <c r="N639" s="182" t="s">
        <v>220</v>
      </c>
      <c r="O639" s="10">
        <v>6</v>
      </c>
      <c r="P639" s="10">
        <v>6</v>
      </c>
      <c r="Q639" s="10">
        <v>2791</v>
      </c>
      <c r="R639" s="10" t="s">
        <v>78</v>
      </c>
      <c r="S639" s="10" t="s">
        <v>31</v>
      </c>
      <c r="T639" s="26">
        <f t="shared" si="18"/>
        <v>44995</v>
      </c>
      <c r="U639" s="10"/>
      <c r="V639" s="74" t="str" cm="1">
        <f t="array" ref="V639:AB639">_xlfn._xlws.FILTER(_xlfn._xlws.FILTER('Capacity Scheduling '!$A$41:$FO$56,'Capacity Scheduling '!$A$41:$A$56='PM PDM'!Q639),'Capacity Scheduling '!$A$40:$FO$40='PM PDM'!A639)</f>
        <v>B</v>
      </c>
      <c r="W639" s="10" t="str">
        <v>OFF</v>
      </c>
      <c r="X639" t="str">
        <v>C</v>
      </c>
      <c r="Y639" t="str">
        <v>C</v>
      </c>
      <c r="Z639" t="str">
        <v>C</v>
      </c>
      <c r="AA639" t="str">
        <v>C</v>
      </c>
      <c r="AB639" t="str">
        <v>A</v>
      </c>
    </row>
    <row r="640" spans="1:28" ht="15" hidden="1" customHeight="1" x14ac:dyDescent="0.35">
      <c r="A640" s="10">
        <v>11</v>
      </c>
      <c r="B640" s="10" t="s">
        <v>5677</v>
      </c>
      <c r="C640" s="182">
        <v>8017118</v>
      </c>
      <c r="D640" s="10" t="s">
        <v>3872</v>
      </c>
      <c r="E640" s="74">
        <v>44992</v>
      </c>
      <c r="F640" s="74">
        <v>45000</v>
      </c>
      <c r="G640" s="74">
        <v>45000</v>
      </c>
      <c r="H640" s="10" t="s">
        <v>10</v>
      </c>
      <c r="I640" s="10" t="s">
        <v>4096</v>
      </c>
      <c r="J640" s="10" t="s">
        <v>490</v>
      </c>
      <c r="K640" s="10" t="s">
        <v>1395</v>
      </c>
      <c r="L640" s="10" t="s">
        <v>223</v>
      </c>
      <c r="M640" s="10" t="s">
        <v>3977</v>
      </c>
      <c r="N640" s="182" t="s">
        <v>220</v>
      </c>
      <c r="O640" s="10">
        <v>2</v>
      </c>
      <c r="P640" s="10">
        <v>2</v>
      </c>
      <c r="Q640" s="10">
        <v>2781</v>
      </c>
      <c r="R640" s="10" t="s">
        <v>16</v>
      </c>
      <c r="S640" s="10" t="s">
        <v>31</v>
      </c>
      <c r="T640" s="26">
        <f t="shared" si="18"/>
        <v>44995</v>
      </c>
      <c r="U640" s="10"/>
      <c r="V640" s="74" t="str" cm="1">
        <f t="array" ref="V640:AB640">_xlfn._xlws.FILTER(_xlfn._xlws.FILTER('Capacity Scheduling '!$A$41:$FO$56,'Capacity Scheduling '!$A$41:$A$56='PM PDM'!Q640),'Capacity Scheduling '!$A$40:$FO$40='PM PDM'!A640)</f>
        <v>B</v>
      </c>
      <c r="W640" s="10" t="str">
        <v>B</v>
      </c>
      <c r="X640" t="str">
        <v>B</v>
      </c>
      <c r="Y640" t="str">
        <v>B</v>
      </c>
      <c r="Z640" t="str">
        <v>B</v>
      </c>
      <c r="AA640" t="str">
        <v>W/OFF</v>
      </c>
      <c r="AB640" t="str">
        <v>A</v>
      </c>
    </row>
    <row r="641" spans="1:28" ht="15" hidden="1" customHeight="1" x14ac:dyDescent="0.35">
      <c r="A641" s="10">
        <v>11</v>
      </c>
      <c r="B641" s="10" t="s">
        <v>5678</v>
      </c>
      <c r="C641" s="182">
        <v>8017119</v>
      </c>
      <c r="D641" s="10" t="s">
        <v>3872</v>
      </c>
      <c r="E641" s="74">
        <v>44992</v>
      </c>
      <c r="F641" s="74">
        <v>45000</v>
      </c>
      <c r="G641" s="74">
        <v>45000</v>
      </c>
      <c r="H641" s="10" t="s">
        <v>61</v>
      </c>
      <c r="I641" s="10" t="s">
        <v>4099</v>
      </c>
      <c r="J641" s="10" t="s">
        <v>490</v>
      </c>
      <c r="K641" s="10" t="s">
        <v>4064</v>
      </c>
      <c r="L641" s="10" t="s">
        <v>223</v>
      </c>
      <c r="M641" s="10" t="s">
        <v>3977</v>
      </c>
      <c r="N641" s="182" t="s">
        <v>220</v>
      </c>
      <c r="O641" s="10">
        <v>6</v>
      </c>
      <c r="P641" s="10">
        <v>6</v>
      </c>
      <c r="Q641" s="10">
        <v>2791</v>
      </c>
      <c r="R641" s="10" t="s">
        <v>78</v>
      </c>
      <c r="S641" s="10" t="s">
        <v>31</v>
      </c>
      <c r="T641" s="26">
        <f t="shared" si="18"/>
        <v>44995</v>
      </c>
      <c r="U641" s="10"/>
      <c r="V641" s="74" t="str" cm="1">
        <f t="array" ref="V641:AB641">_xlfn._xlws.FILTER(_xlfn._xlws.FILTER('Capacity Scheduling '!$A$41:$FO$56,'Capacity Scheduling '!$A$41:$A$56='PM PDM'!Q641),'Capacity Scheduling '!$A$40:$FO$40='PM PDM'!A641)</f>
        <v>B</v>
      </c>
      <c r="W641" s="10" t="str">
        <v>OFF</v>
      </c>
      <c r="X641" t="str">
        <v>C</v>
      </c>
      <c r="Y641" t="str">
        <v>C</v>
      </c>
      <c r="Z641" t="str">
        <v>C</v>
      </c>
      <c r="AA641" t="str">
        <v>C</v>
      </c>
      <c r="AB641" t="str">
        <v>A</v>
      </c>
    </row>
    <row r="642" spans="1:28" ht="15" hidden="1" customHeight="1" x14ac:dyDescent="0.35">
      <c r="A642" s="10">
        <v>11</v>
      </c>
      <c r="B642" s="10" t="s">
        <v>5679</v>
      </c>
      <c r="C642" s="47">
        <v>8017087</v>
      </c>
      <c r="D642" s="47" t="s">
        <v>3872</v>
      </c>
      <c r="E642" s="184">
        <v>44992</v>
      </c>
      <c r="F642" s="184">
        <v>45000</v>
      </c>
      <c r="G642" s="184">
        <v>45000</v>
      </c>
      <c r="H642" s="47" t="s">
        <v>10</v>
      </c>
      <c r="I642" s="47" t="s">
        <v>4102</v>
      </c>
      <c r="J642" s="47" t="s">
        <v>1396</v>
      </c>
      <c r="K642" s="47" t="s">
        <v>1395</v>
      </c>
      <c r="L642" s="47" t="s">
        <v>223</v>
      </c>
      <c r="M642" s="47" t="s">
        <v>3977</v>
      </c>
      <c r="N642" s="47" t="s">
        <v>220</v>
      </c>
      <c r="O642" s="47">
        <v>2</v>
      </c>
      <c r="P642" s="47">
        <v>2</v>
      </c>
      <c r="Q642" s="10">
        <v>2781</v>
      </c>
      <c r="R642" s="10" t="s">
        <v>16</v>
      </c>
      <c r="S642" s="10" t="s">
        <v>31</v>
      </c>
      <c r="T642" s="26">
        <f t="shared" si="18"/>
        <v>44995</v>
      </c>
      <c r="U642" s="10"/>
      <c r="V642" s="74" t="str" cm="1">
        <f t="array" ref="V642:AB642">_xlfn._xlws.FILTER(_xlfn._xlws.FILTER('Capacity Scheduling '!$A$41:$FO$56,'Capacity Scheduling '!$A$41:$A$56='PM PDM'!Q642),'Capacity Scheduling '!$A$40:$FO$40='PM PDM'!A642)</f>
        <v>B</v>
      </c>
      <c r="W642" s="10" t="str">
        <v>B</v>
      </c>
      <c r="X642" t="str">
        <v>B</v>
      </c>
      <c r="Y642" t="str">
        <v>B</v>
      </c>
      <c r="Z642" t="str">
        <v>B</v>
      </c>
      <c r="AA642" t="str">
        <v>W/OFF</v>
      </c>
      <c r="AB642" t="str">
        <v>A</v>
      </c>
    </row>
    <row r="643" spans="1:28" ht="15" hidden="1" customHeight="1" x14ac:dyDescent="0.35">
      <c r="A643" s="10">
        <v>11</v>
      </c>
      <c r="B643" s="10" t="s">
        <v>5680</v>
      </c>
      <c r="C643" s="47">
        <v>8017088</v>
      </c>
      <c r="D643" s="47" t="s">
        <v>3872</v>
      </c>
      <c r="E643" s="184">
        <v>44992</v>
      </c>
      <c r="F643" s="184">
        <v>45000</v>
      </c>
      <c r="G643" s="184">
        <v>45000</v>
      </c>
      <c r="H643" s="47" t="s">
        <v>10</v>
      </c>
      <c r="I643" s="47" t="s">
        <v>4105</v>
      </c>
      <c r="J643" s="47" t="s">
        <v>1396</v>
      </c>
      <c r="K643" s="47" t="s">
        <v>1395</v>
      </c>
      <c r="L643" s="47" t="s">
        <v>223</v>
      </c>
      <c r="M643" s="47" t="s">
        <v>3977</v>
      </c>
      <c r="N643" s="47" t="s">
        <v>220</v>
      </c>
      <c r="O643" s="47">
        <v>2</v>
      </c>
      <c r="P643" s="47">
        <v>2</v>
      </c>
      <c r="Q643" s="10">
        <v>2781</v>
      </c>
      <c r="R643" s="10" t="s">
        <v>16</v>
      </c>
      <c r="S643" s="10" t="s">
        <v>31</v>
      </c>
      <c r="T643" s="26">
        <f t="shared" si="18"/>
        <v>44995</v>
      </c>
      <c r="U643" s="10"/>
      <c r="V643" s="74" t="str" cm="1">
        <f t="array" ref="V643:AB643">_xlfn._xlws.FILTER(_xlfn._xlws.FILTER('Capacity Scheduling '!$A$41:$FO$56,'Capacity Scheduling '!$A$41:$A$56='PM PDM'!Q643),'Capacity Scheduling '!$A$40:$FO$40='PM PDM'!A643)</f>
        <v>B</v>
      </c>
      <c r="W643" s="10" t="str">
        <v>B</v>
      </c>
      <c r="X643" t="str">
        <v>B</v>
      </c>
      <c r="Y643" t="str">
        <v>B</v>
      </c>
      <c r="Z643" t="str">
        <v>B</v>
      </c>
      <c r="AA643" t="str">
        <v>W/OFF</v>
      </c>
      <c r="AB643" t="str">
        <v>A</v>
      </c>
    </row>
    <row r="644" spans="1:28" ht="15" hidden="1" customHeight="1" x14ac:dyDescent="0.35">
      <c r="A644" s="10">
        <v>11</v>
      </c>
      <c r="B644" s="10" t="s">
        <v>5681</v>
      </c>
      <c r="C644" s="47">
        <v>8017089</v>
      </c>
      <c r="D644" s="47" t="s">
        <v>3872</v>
      </c>
      <c r="E644" s="184">
        <v>44992</v>
      </c>
      <c r="F644" s="184">
        <v>45000</v>
      </c>
      <c r="G644" s="184">
        <v>45000</v>
      </c>
      <c r="H644" s="47" t="s">
        <v>10</v>
      </c>
      <c r="I644" s="47" t="s">
        <v>4108</v>
      </c>
      <c r="J644" s="47" t="s">
        <v>1396</v>
      </c>
      <c r="K644" s="47" t="s">
        <v>1395</v>
      </c>
      <c r="L644" s="47" t="s">
        <v>223</v>
      </c>
      <c r="M644" s="47" t="s">
        <v>3977</v>
      </c>
      <c r="N644" s="47" t="s">
        <v>220</v>
      </c>
      <c r="O644" s="47">
        <v>2</v>
      </c>
      <c r="P644" s="47">
        <v>2</v>
      </c>
      <c r="Q644" s="10">
        <v>2781</v>
      </c>
      <c r="R644" s="10" t="s">
        <v>16</v>
      </c>
      <c r="S644" s="10" t="s">
        <v>31</v>
      </c>
      <c r="T644" s="26">
        <f t="shared" si="18"/>
        <v>44995</v>
      </c>
      <c r="U644" s="10"/>
      <c r="V644" s="74" t="str" cm="1">
        <f t="array" ref="V644:AB644">_xlfn._xlws.FILTER(_xlfn._xlws.FILTER('Capacity Scheduling '!$A$41:$FO$56,'Capacity Scheduling '!$A$41:$A$56='PM PDM'!Q644),'Capacity Scheduling '!$A$40:$FO$40='PM PDM'!A644)</f>
        <v>B</v>
      </c>
      <c r="W644" s="10" t="str">
        <v>B</v>
      </c>
      <c r="X644" t="str">
        <v>B</v>
      </c>
      <c r="Y644" t="str">
        <v>B</v>
      </c>
      <c r="Z644" t="str">
        <v>B</v>
      </c>
      <c r="AA644" t="str">
        <v>W/OFF</v>
      </c>
      <c r="AB644" t="str">
        <v>A</v>
      </c>
    </row>
    <row r="645" spans="1:28" ht="15" hidden="1" customHeight="1" x14ac:dyDescent="0.35">
      <c r="A645" s="10">
        <v>11</v>
      </c>
      <c r="B645" s="10" t="s">
        <v>5682</v>
      </c>
      <c r="C645" s="47">
        <v>8017090</v>
      </c>
      <c r="D645" s="47" t="s">
        <v>3872</v>
      </c>
      <c r="E645" s="184">
        <v>44992</v>
      </c>
      <c r="F645" s="184">
        <v>45000</v>
      </c>
      <c r="G645" s="184">
        <v>45000</v>
      </c>
      <c r="H645" s="47" t="s">
        <v>10</v>
      </c>
      <c r="I645" s="47" t="s">
        <v>4111</v>
      </c>
      <c r="J645" s="47" t="s">
        <v>1396</v>
      </c>
      <c r="K645" s="47" t="s">
        <v>1395</v>
      </c>
      <c r="L645" s="47" t="s">
        <v>223</v>
      </c>
      <c r="M645" s="47" t="s">
        <v>3977</v>
      </c>
      <c r="N645" s="47" t="s">
        <v>220</v>
      </c>
      <c r="O645" s="47">
        <v>2</v>
      </c>
      <c r="P645" s="47">
        <v>2</v>
      </c>
      <c r="Q645" s="10">
        <v>2781</v>
      </c>
      <c r="R645" s="10" t="s">
        <v>16</v>
      </c>
      <c r="S645" s="10" t="s">
        <v>31</v>
      </c>
      <c r="T645" s="26">
        <f t="shared" si="18"/>
        <v>44995</v>
      </c>
      <c r="U645" s="10"/>
      <c r="V645" s="74" t="str" cm="1">
        <f t="array" ref="V645:AB645">_xlfn._xlws.FILTER(_xlfn._xlws.FILTER('Capacity Scheduling '!$A$41:$FO$56,'Capacity Scheduling '!$A$41:$A$56='PM PDM'!Q645),'Capacity Scheduling '!$A$40:$FO$40='PM PDM'!A645)</f>
        <v>B</v>
      </c>
      <c r="W645" s="10" t="str">
        <v>B</v>
      </c>
      <c r="X645" t="str">
        <v>B</v>
      </c>
      <c r="Y645" t="str">
        <v>B</v>
      </c>
      <c r="Z645" t="str">
        <v>B</v>
      </c>
      <c r="AA645" t="str">
        <v>W/OFF</v>
      </c>
      <c r="AB645" t="str">
        <v>A</v>
      </c>
    </row>
    <row r="646" spans="1:28" ht="15" hidden="1" customHeight="1" x14ac:dyDescent="0.35">
      <c r="A646" s="10">
        <v>11</v>
      </c>
      <c r="B646" s="10" t="s">
        <v>5683</v>
      </c>
      <c r="C646" s="47">
        <v>8017091</v>
      </c>
      <c r="D646" s="47" t="s">
        <v>3872</v>
      </c>
      <c r="E646" s="184">
        <v>44992</v>
      </c>
      <c r="F646" s="184">
        <v>45000</v>
      </c>
      <c r="G646" s="184">
        <v>45000</v>
      </c>
      <c r="H646" s="47" t="s">
        <v>10</v>
      </c>
      <c r="I646" s="47" t="s">
        <v>4114</v>
      </c>
      <c r="J646" s="47" t="s">
        <v>1396</v>
      </c>
      <c r="K646" s="47" t="s">
        <v>1395</v>
      </c>
      <c r="L646" s="47" t="s">
        <v>223</v>
      </c>
      <c r="M646" s="47" t="s">
        <v>3977</v>
      </c>
      <c r="N646" s="47" t="s">
        <v>220</v>
      </c>
      <c r="O646" s="47">
        <v>2</v>
      </c>
      <c r="P646" s="47">
        <v>2</v>
      </c>
      <c r="Q646" s="10">
        <v>2785</v>
      </c>
      <c r="R646" s="10" t="s">
        <v>16</v>
      </c>
      <c r="S646" s="10" t="s">
        <v>31</v>
      </c>
      <c r="T646" s="26">
        <f t="shared" si="18"/>
        <v>44995</v>
      </c>
      <c r="U646" s="10"/>
      <c r="V646" s="74" t="str" cm="1">
        <f t="array" ref="V646:AB646">_xlfn._xlws.FILTER(_xlfn._xlws.FILTER('Capacity Scheduling '!$A$41:$FO$56,'Capacity Scheduling '!$A$41:$A$56='PM PDM'!Q646),'Capacity Scheduling '!$A$40:$FO$40='PM PDM'!A646)</f>
        <v>W/OFF</v>
      </c>
      <c r="W646" s="10" t="str">
        <v>B</v>
      </c>
      <c r="X646" t="str">
        <v>C</v>
      </c>
      <c r="Y646" t="str">
        <v>C</v>
      </c>
      <c r="Z646" t="str">
        <v>C</v>
      </c>
      <c r="AA646" t="str">
        <v>C</v>
      </c>
      <c r="AB646" t="str">
        <v>C</v>
      </c>
    </row>
    <row r="647" spans="1:28" ht="15" hidden="1" customHeight="1" x14ac:dyDescent="0.35">
      <c r="A647" s="10">
        <v>11</v>
      </c>
      <c r="B647" s="10" t="s">
        <v>5684</v>
      </c>
      <c r="C647" s="47">
        <v>8017092</v>
      </c>
      <c r="D647" s="47" t="s">
        <v>3872</v>
      </c>
      <c r="E647" s="184">
        <v>44992</v>
      </c>
      <c r="F647" s="184">
        <v>45000</v>
      </c>
      <c r="G647" s="184">
        <v>45000</v>
      </c>
      <c r="H647" s="47" t="s">
        <v>10</v>
      </c>
      <c r="I647" s="47" t="s">
        <v>4117</v>
      </c>
      <c r="J647" s="47" t="s">
        <v>1396</v>
      </c>
      <c r="K647" s="47" t="s">
        <v>1395</v>
      </c>
      <c r="L647" s="47" t="s">
        <v>223</v>
      </c>
      <c r="M647" s="47" t="s">
        <v>3977</v>
      </c>
      <c r="N647" s="47" t="s">
        <v>220</v>
      </c>
      <c r="O647" s="47">
        <v>2</v>
      </c>
      <c r="P647" s="47">
        <v>2</v>
      </c>
      <c r="Q647" s="10">
        <v>2785</v>
      </c>
      <c r="R647" s="10" t="s">
        <v>16</v>
      </c>
      <c r="S647" s="10" t="s">
        <v>31</v>
      </c>
      <c r="T647" s="26">
        <f t="shared" si="18"/>
        <v>44995</v>
      </c>
      <c r="U647" s="10"/>
      <c r="V647" s="74" t="str" cm="1">
        <f t="array" ref="V647:AB647">_xlfn._xlws.FILTER(_xlfn._xlws.FILTER('Capacity Scheduling '!$A$41:$FO$56,'Capacity Scheduling '!$A$41:$A$56='PM PDM'!Q647),'Capacity Scheduling '!$A$40:$FO$40='PM PDM'!A647)</f>
        <v>W/OFF</v>
      </c>
      <c r="W647" s="10" t="str">
        <v>B</v>
      </c>
      <c r="X647" t="str">
        <v>C</v>
      </c>
      <c r="Y647" t="str">
        <v>C</v>
      </c>
      <c r="Z647" t="str">
        <v>C</v>
      </c>
      <c r="AA647" t="str">
        <v>C</v>
      </c>
      <c r="AB647" t="str">
        <v>C</v>
      </c>
    </row>
    <row r="648" spans="1:28" ht="15" hidden="1" customHeight="1" x14ac:dyDescent="0.35">
      <c r="A648" s="10">
        <v>11</v>
      </c>
      <c r="B648" s="10" t="s">
        <v>5685</v>
      </c>
      <c r="C648" s="47">
        <v>8017093</v>
      </c>
      <c r="D648" s="47" t="s">
        <v>3872</v>
      </c>
      <c r="E648" s="184">
        <v>44992</v>
      </c>
      <c r="F648" s="184">
        <v>45000</v>
      </c>
      <c r="G648" s="184">
        <v>45000</v>
      </c>
      <c r="H648" s="47" t="s">
        <v>10</v>
      </c>
      <c r="I648" s="47" t="s">
        <v>4120</v>
      </c>
      <c r="J648" s="47" t="s">
        <v>1396</v>
      </c>
      <c r="K648" s="47" t="s">
        <v>1395</v>
      </c>
      <c r="L648" s="47" t="s">
        <v>223</v>
      </c>
      <c r="M648" s="47" t="s">
        <v>3977</v>
      </c>
      <c r="N648" s="47" t="s">
        <v>220</v>
      </c>
      <c r="O648" s="47">
        <v>2</v>
      </c>
      <c r="P648" s="47">
        <v>2</v>
      </c>
      <c r="Q648" s="10">
        <v>2785</v>
      </c>
      <c r="R648" s="10" t="s">
        <v>16</v>
      </c>
      <c r="S648" s="10" t="s">
        <v>31</v>
      </c>
      <c r="T648" s="26">
        <f t="shared" si="18"/>
        <v>44995</v>
      </c>
      <c r="U648" s="10"/>
      <c r="V648" s="74" t="str" cm="1">
        <f t="array" ref="V648:AB648">_xlfn._xlws.FILTER(_xlfn._xlws.FILTER('Capacity Scheduling '!$A$41:$FO$56,'Capacity Scheduling '!$A$41:$A$56='PM PDM'!Q648),'Capacity Scheduling '!$A$40:$FO$40='PM PDM'!A648)</f>
        <v>W/OFF</v>
      </c>
      <c r="W648" s="10" t="str">
        <v>B</v>
      </c>
      <c r="X648" t="str">
        <v>C</v>
      </c>
      <c r="Y648" t="str">
        <v>C</v>
      </c>
      <c r="Z648" t="str">
        <v>C</v>
      </c>
      <c r="AA648" t="str">
        <v>C</v>
      </c>
      <c r="AB648" t="str">
        <v>C</v>
      </c>
    </row>
    <row r="649" spans="1:28" ht="15" hidden="1" customHeight="1" x14ac:dyDescent="0.35">
      <c r="A649" s="10">
        <v>11</v>
      </c>
      <c r="B649" s="10" t="s">
        <v>5686</v>
      </c>
      <c r="C649" s="47">
        <v>8017094</v>
      </c>
      <c r="D649" s="47" t="s">
        <v>3872</v>
      </c>
      <c r="E649" s="184">
        <v>44992</v>
      </c>
      <c r="F649" s="184">
        <v>45000</v>
      </c>
      <c r="G649" s="184">
        <v>45000</v>
      </c>
      <c r="H649" s="47" t="s">
        <v>10</v>
      </c>
      <c r="I649" s="47" t="s">
        <v>4123</v>
      </c>
      <c r="J649" s="47" t="s">
        <v>1396</v>
      </c>
      <c r="K649" s="47" t="s">
        <v>1395</v>
      </c>
      <c r="L649" s="47" t="s">
        <v>223</v>
      </c>
      <c r="M649" s="47" t="s">
        <v>3977</v>
      </c>
      <c r="N649" s="47" t="s">
        <v>220</v>
      </c>
      <c r="O649" s="47">
        <v>2</v>
      </c>
      <c r="P649" s="47">
        <v>2</v>
      </c>
      <c r="Q649" s="10">
        <v>2785</v>
      </c>
      <c r="R649" s="10" t="s">
        <v>16</v>
      </c>
      <c r="S649" s="10" t="s">
        <v>31</v>
      </c>
      <c r="T649" s="26">
        <f t="shared" si="18"/>
        <v>44995</v>
      </c>
      <c r="U649" s="10"/>
      <c r="V649" s="74" t="str" cm="1">
        <f t="array" ref="V649:AB649">_xlfn._xlws.FILTER(_xlfn._xlws.FILTER('Capacity Scheduling '!$A$41:$FO$56,'Capacity Scheduling '!$A$41:$A$56='PM PDM'!Q649),'Capacity Scheduling '!$A$40:$FO$40='PM PDM'!A649)</f>
        <v>W/OFF</v>
      </c>
      <c r="W649" s="10" t="str">
        <v>B</v>
      </c>
      <c r="X649" t="str">
        <v>C</v>
      </c>
      <c r="Y649" t="str">
        <v>C</v>
      </c>
      <c r="Z649" t="str">
        <v>C</v>
      </c>
      <c r="AA649" t="str">
        <v>C</v>
      </c>
      <c r="AB649" t="str">
        <v>C</v>
      </c>
    </row>
    <row r="650" spans="1:28" ht="15" hidden="1" customHeight="1" x14ac:dyDescent="0.35">
      <c r="A650" s="10">
        <v>11</v>
      </c>
      <c r="B650" s="10" t="s">
        <v>5687</v>
      </c>
      <c r="C650" s="47">
        <v>8017095</v>
      </c>
      <c r="D650" s="47" t="s">
        <v>3872</v>
      </c>
      <c r="E650" s="184">
        <v>44992</v>
      </c>
      <c r="F650" s="184">
        <v>45000</v>
      </c>
      <c r="G650" s="184">
        <v>45000</v>
      </c>
      <c r="H650" s="47" t="s">
        <v>61</v>
      </c>
      <c r="I650" s="47" t="s">
        <v>4126</v>
      </c>
      <c r="J650" s="47" t="s">
        <v>1396</v>
      </c>
      <c r="K650" s="47" t="s">
        <v>1395</v>
      </c>
      <c r="L650" s="47" t="s">
        <v>223</v>
      </c>
      <c r="M650" s="47" t="s">
        <v>3977</v>
      </c>
      <c r="N650" s="47" t="s">
        <v>220</v>
      </c>
      <c r="O650" s="47">
        <v>6</v>
      </c>
      <c r="P650" s="47">
        <v>6</v>
      </c>
      <c r="Q650" s="10">
        <v>2791</v>
      </c>
      <c r="R650" s="10" t="s">
        <v>78</v>
      </c>
      <c r="S650" s="10" t="s">
        <v>31</v>
      </c>
      <c r="T650" s="26">
        <f t="shared" si="18"/>
        <v>44995</v>
      </c>
      <c r="U650" s="10"/>
      <c r="V650" s="74" t="str" cm="1">
        <f t="array" ref="V650:AB650">_xlfn._xlws.FILTER(_xlfn._xlws.FILTER('Capacity Scheduling '!$A$41:$FO$56,'Capacity Scheduling '!$A$41:$A$56='PM PDM'!Q650),'Capacity Scheduling '!$A$40:$FO$40='PM PDM'!A650)</f>
        <v>B</v>
      </c>
      <c r="W650" s="10" t="str">
        <v>OFF</v>
      </c>
      <c r="X650" t="str">
        <v>C</v>
      </c>
      <c r="Y650" t="str">
        <v>C</v>
      </c>
      <c r="Z650" t="str">
        <v>C</v>
      </c>
      <c r="AA650" t="str">
        <v>C</v>
      </c>
      <c r="AB650" t="str">
        <v>A</v>
      </c>
    </row>
    <row r="651" spans="1:28" ht="15" hidden="1" customHeight="1" x14ac:dyDescent="0.35">
      <c r="A651" s="10">
        <v>11</v>
      </c>
      <c r="B651" s="10" t="s">
        <v>5688</v>
      </c>
      <c r="C651" s="47">
        <v>8017096</v>
      </c>
      <c r="D651" s="47" t="s">
        <v>3872</v>
      </c>
      <c r="E651" s="184">
        <v>44992</v>
      </c>
      <c r="F651" s="184">
        <v>45000</v>
      </c>
      <c r="G651" s="184">
        <v>45000</v>
      </c>
      <c r="H651" s="47" t="s">
        <v>10</v>
      </c>
      <c r="I651" s="47" t="s">
        <v>4129</v>
      </c>
      <c r="J651" s="47" t="s">
        <v>1396</v>
      </c>
      <c r="K651" s="47" t="s">
        <v>1395</v>
      </c>
      <c r="L651" s="47" t="s">
        <v>223</v>
      </c>
      <c r="M651" s="47" t="s">
        <v>3977</v>
      </c>
      <c r="N651" s="47" t="s">
        <v>220</v>
      </c>
      <c r="O651" s="47">
        <v>2</v>
      </c>
      <c r="P651" s="47">
        <v>2</v>
      </c>
      <c r="Q651" s="10">
        <v>2785</v>
      </c>
      <c r="R651" s="10" t="s">
        <v>16</v>
      </c>
      <c r="S651" s="10" t="s">
        <v>31</v>
      </c>
      <c r="T651" s="26">
        <f t="shared" si="18"/>
        <v>44995</v>
      </c>
      <c r="U651" s="10"/>
      <c r="V651" s="74" t="str" cm="1">
        <f t="array" ref="V651:AB651">_xlfn._xlws.FILTER(_xlfn._xlws.FILTER('Capacity Scheduling '!$A$41:$FO$56,'Capacity Scheduling '!$A$41:$A$56='PM PDM'!Q651),'Capacity Scheduling '!$A$40:$FO$40='PM PDM'!A651)</f>
        <v>W/OFF</v>
      </c>
      <c r="W651" s="10" t="str">
        <v>B</v>
      </c>
      <c r="X651" t="str">
        <v>C</v>
      </c>
      <c r="Y651" t="str">
        <v>C</v>
      </c>
      <c r="Z651" t="str">
        <v>C</v>
      </c>
      <c r="AA651" t="str">
        <v>C</v>
      </c>
      <c r="AB651" t="str">
        <v>C</v>
      </c>
    </row>
    <row r="652" spans="1:28" ht="15" hidden="1" customHeight="1" x14ac:dyDescent="0.35">
      <c r="A652" s="10">
        <v>11</v>
      </c>
      <c r="B652" s="10" t="s">
        <v>5689</v>
      </c>
      <c r="C652" s="47">
        <v>8017097</v>
      </c>
      <c r="D652" s="47" t="s">
        <v>3872</v>
      </c>
      <c r="E652" s="184">
        <v>44992</v>
      </c>
      <c r="F652" s="184">
        <v>45000</v>
      </c>
      <c r="G652" s="184">
        <v>45000</v>
      </c>
      <c r="H652" s="47" t="s">
        <v>10</v>
      </c>
      <c r="I652" s="47" t="s">
        <v>4132</v>
      </c>
      <c r="J652" s="47" t="s">
        <v>1396</v>
      </c>
      <c r="K652" s="47" t="s">
        <v>1395</v>
      </c>
      <c r="L652" s="47" t="s">
        <v>223</v>
      </c>
      <c r="M652" s="47" t="s">
        <v>3977</v>
      </c>
      <c r="N652" s="47" t="s">
        <v>220</v>
      </c>
      <c r="O652" s="47">
        <v>2</v>
      </c>
      <c r="P652" s="47">
        <v>2</v>
      </c>
      <c r="Q652" s="10">
        <v>2785</v>
      </c>
      <c r="R652" s="10" t="s">
        <v>16</v>
      </c>
      <c r="S652" s="10" t="s">
        <v>31</v>
      </c>
      <c r="T652" s="26">
        <f t="shared" si="18"/>
        <v>44995</v>
      </c>
      <c r="U652" s="10"/>
      <c r="V652" s="74" t="str" cm="1">
        <f t="array" ref="V652:AB652">_xlfn._xlws.FILTER(_xlfn._xlws.FILTER('Capacity Scheduling '!$A$41:$FO$56,'Capacity Scheduling '!$A$41:$A$56='PM PDM'!Q652),'Capacity Scheduling '!$A$40:$FO$40='PM PDM'!A652)</f>
        <v>W/OFF</v>
      </c>
      <c r="W652" s="10" t="str">
        <v>B</v>
      </c>
      <c r="X652" t="str">
        <v>C</v>
      </c>
      <c r="Y652" t="str">
        <v>C</v>
      </c>
      <c r="Z652" t="str">
        <v>C</v>
      </c>
      <c r="AA652" t="str">
        <v>C</v>
      </c>
      <c r="AB652" t="str">
        <v>C</v>
      </c>
    </row>
    <row r="653" spans="1:28" ht="15" hidden="1" customHeight="1" x14ac:dyDescent="0.35">
      <c r="A653" s="10">
        <v>11</v>
      </c>
      <c r="B653" s="10" t="s">
        <v>5690</v>
      </c>
      <c r="C653" s="47">
        <v>8017098</v>
      </c>
      <c r="D653" s="47" t="s">
        <v>3872</v>
      </c>
      <c r="E653" s="184">
        <v>44992</v>
      </c>
      <c r="F653" s="184">
        <v>45000</v>
      </c>
      <c r="G653" s="184">
        <v>45000</v>
      </c>
      <c r="H653" s="47" t="s">
        <v>10</v>
      </c>
      <c r="I653" s="47" t="s">
        <v>4135</v>
      </c>
      <c r="J653" s="47" t="s">
        <v>410</v>
      </c>
      <c r="K653" s="47" t="s">
        <v>1395</v>
      </c>
      <c r="L653" s="47" t="s">
        <v>223</v>
      </c>
      <c r="M653" s="47" t="s">
        <v>3977</v>
      </c>
      <c r="N653" s="47" t="s">
        <v>220</v>
      </c>
      <c r="O653" s="47">
        <v>2</v>
      </c>
      <c r="P653" s="47">
        <v>2</v>
      </c>
      <c r="Q653" s="10">
        <v>2785</v>
      </c>
      <c r="R653" s="10" t="s">
        <v>16</v>
      </c>
      <c r="S653" s="10" t="s">
        <v>31</v>
      </c>
      <c r="T653" s="26">
        <f t="shared" si="18"/>
        <v>44995</v>
      </c>
      <c r="U653" s="10"/>
      <c r="V653" s="74" t="str" cm="1">
        <f t="array" ref="V653:AB653">_xlfn._xlws.FILTER(_xlfn._xlws.FILTER('Capacity Scheduling '!$A$41:$FO$56,'Capacity Scheduling '!$A$41:$A$56='PM PDM'!Q653),'Capacity Scheduling '!$A$40:$FO$40='PM PDM'!A653)</f>
        <v>W/OFF</v>
      </c>
      <c r="W653" s="10" t="str">
        <v>B</v>
      </c>
      <c r="X653" t="str">
        <v>C</v>
      </c>
      <c r="Y653" t="str">
        <v>C</v>
      </c>
      <c r="Z653" t="str">
        <v>C</v>
      </c>
      <c r="AA653" t="str">
        <v>C</v>
      </c>
      <c r="AB653" t="str">
        <v>C</v>
      </c>
    </row>
    <row r="654" spans="1:28" ht="15" hidden="1" customHeight="1" x14ac:dyDescent="0.35">
      <c r="A654" s="10">
        <v>11</v>
      </c>
      <c r="B654" s="10" t="s">
        <v>5691</v>
      </c>
      <c r="C654" s="47">
        <v>8017099</v>
      </c>
      <c r="D654" s="47" t="s">
        <v>3872</v>
      </c>
      <c r="E654" s="184">
        <v>44992</v>
      </c>
      <c r="F654" s="184">
        <v>45000</v>
      </c>
      <c r="G654" s="184">
        <v>45000</v>
      </c>
      <c r="H654" s="47" t="s">
        <v>10</v>
      </c>
      <c r="I654" s="47" t="s">
        <v>4138</v>
      </c>
      <c r="J654" s="47" t="s">
        <v>410</v>
      </c>
      <c r="K654" s="47" t="s">
        <v>1395</v>
      </c>
      <c r="L654" s="47" t="s">
        <v>223</v>
      </c>
      <c r="M654" s="47" t="s">
        <v>3977</v>
      </c>
      <c r="N654" s="47" t="s">
        <v>220</v>
      </c>
      <c r="O654" s="47">
        <v>2</v>
      </c>
      <c r="P654" s="47">
        <v>2</v>
      </c>
      <c r="Q654" s="10">
        <v>2785</v>
      </c>
      <c r="R654" s="10" t="s">
        <v>16</v>
      </c>
      <c r="S654" s="10" t="s">
        <v>31</v>
      </c>
      <c r="T654" s="26">
        <f t="shared" si="18"/>
        <v>44995</v>
      </c>
      <c r="U654" s="10"/>
      <c r="V654" s="74" t="str" cm="1">
        <f t="array" ref="V654:AB654">_xlfn._xlws.FILTER(_xlfn._xlws.FILTER('Capacity Scheduling '!$A$41:$FO$56,'Capacity Scheduling '!$A$41:$A$56='PM PDM'!Q654),'Capacity Scheduling '!$A$40:$FO$40='PM PDM'!A654)</f>
        <v>W/OFF</v>
      </c>
      <c r="W654" s="10" t="str">
        <v>B</v>
      </c>
      <c r="X654" t="str">
        <v>C</v>
      </c>
      <c r="Y654" t="str">
        <v>C</v>
      </c>
      <c r="Z654" t="str">
        <v>C</v>
      </c>
      <c r="AA654" t="str">
        <v>C</v>
      </c>
      <c r="AB654" t="str">
        <v>C</v>
      </c>
    </row>
    <row r="655" spans="1:28" ht="15" hidden="1" customHeight="1" x14ac:dyDescent="0.35">
      <c r="A655" s="10">
        <v>11</v>
      </c>
      <c r="B655" s="10" t="s">
        <v>5692</v>
      </c>
      <c r="C655" s="47">
        <v>8017100</v>
      </c>
      <c r="D655" s="47" t="s">
        <v>3872</v>
      </c>
      <c r="E655" s="184">
        <v>44992</v>
      </c>
      <c r="F655" s="184">
        <v>45000</v>
      </c>
      <c r="G655" s="184">
        <v>45000</v>
      </c>
      <c r="H655" s="47" t="s">
        <v>10</v>
      </c>
      <c r="I655" s="47" t="s">
        <v>4141</v>
      </c>
      <c r="J655" s="47" t="s">
        <v>410</v>
      </c>
      <c r="K655" s="47" t="s">
        <v>1395</v>
      </c>
      <c r="L655" s="47" t="s">
        <v>223</v>
      </c>
      <c r="M655" s="47" t="s">
        <v>3977</v>
      </c>
      <c r="N655" s="47" t="s">
        <v>220</v>
      </c>
      <c r="O655" s="47">
        <v>2</v>
      </c>
      <c r="P655" s="47">
        <v>2</v>
      </c>
      <c r="Q655" s="10">
        <v>2785</v>
      </c>
      <c r="R655" s="10" t="s">
        <v>16</v>
      </c>
      <c r="S655" s="10" t="s">
        <v>31</v>
      </c>
      <c r="T655" s="26">
        <f t="shared" si="18"/>
        <v>44995</v>
      </c>
      <c r="U655" s="10"/>
      <c r="V655" s="74" t="str" cm="1">
        <f t="array" ref="V655:AB655">_xlfn._xlws.FILTER(_xlfn._xlws.FILTER('Capacity Scheduling '!$A$41:$FO$56,'Capacity Scheduling '!$A$41:$A$56='PM PDM'!Q655),'Capacity Scheduling '!$A$40:$FO$40='PM PDM'!A655)</f>
        <v>W/OFF</v>
      </c>
      <c r="W655" s="10" t="str">
        <v>B</v>
      </c>
      <c r="X655" t="str">
        <v>C</v>
      </c>
      <c r="Y655" t="str">
        <v>C</v>
      </c>
      <c r="Z655" t="str">
        <v>C</v>
      </c>
      <c r="AA655" t="str">
        <v>C</v>
      </c>
      <c r="AB655" t="str">
        <v>C</v>
      </c>
    </row>
    <row r="656" spans="1:28" ht="15" hidden="1" customHeight="1" x14ac:dyDescent="0.35">
      <c r="A656" s="10">
        <v>11</v>
      </c>
      <c r="B656" s="10" t="s">
        <v>5693</v>
      </c>
      <c r="C656" s="47">
        <v>8017101</v>
      </c>
      <c r="D656" s="47" t="s">
        <v>3872</v>
      </c>
      <c r="E656" s="184">
        <v>44992</v>
      </c>
      <c r="F656" s="184">
        <v>45000</v>
      </c>
      <c r="G656" s="184">
        <v>45000</v>
      </c>
      <c r="H656" s="47" t="s">
        <v>10</v>
      </c>
      <c r="I656" s="47" t="s">
        <v>4144</v>
      </c>
      <c r="J656" s="47" t="s">
        <v>410</v>
      </c>
      <c r="K656" s="47" t="s">
        <v>1395</v>
      </c>
      <c r="L656" s="47" t="s">
        <v>223</v>
      </c>
      <c r="M656" s="47" t="s">
        <v>3977</v>
      </c>
      <c r="N656" s="47" t="s">
        <v>220</v>
      </c>
      <c r="O656" s="47">
        <v>2</v>
      </c>
      <c r="P656" s="47">
        <v>2</v>
      </c>
      <c r="Q656" s="10">
        <v>2785</v>
      </c>
      <c r="R656" s="10" t="s">
        <v>16</v>
      </c>
      <c r="S656" s="10" t="s">
        <v>31</v>
      </c>
      <c r="T656" s="26">
        <f t="shared" si="18"/>
        <v>44995</v>
      </c>
      <c r="U656" s="10"/>
      <c r="V656" s="74" t="str" cm="1">
        <f t="array" ref="V656:AB656">_xlfn._xlws.FILTER(_xlfn._xlws.FILTER('Capacity Scheduling '!$A$41:$FO$56,'Capacity Scheduling '!$A$41:$A$56='PM PDM'!Q656),'Capacity Scheduling '!$A$40:$FO$40='PM PDM'!A656)</f>
        <v>W/OFF</v>
      </c>
      <c r="W656" s="10" t="str">
        <v>B</v>
      </c>
      <c r="X656" t="str">
        <v>C</v>
      </c>
      <c r="Y656" t="str">
        <v>C</v>
      </c>
      <c r="Z656" t="str">
        <v>C</v>
      </c>
      <c r="AA656" t="str">
        <v>C</v>
      </c>
      <c r="AB656" t="str">
        <v>C</v>
      </c>
    </row>
    <row r="657" spans="1:28" ht="15" hidden="1" customHeight="1" x14ac:dyDescent="0.35">
      <c r="A657" s="10">
        <v>11</v>
      </c>
      <c r="B657" s="10" t="s">
        <v>5694</v>
      </c>
      <c r="C657" s="47">
        <v>8017102</v>
      </c>
      <c r="D657" s="47" t="s">
        <v>3872</v>
      </c>
      <c r="E657" s="184">
        <v>44992</v>
      </c>
      <c r="F657" s="184">
        <v>45000</v>
      </c>
      <c r="G657" s="184">
        <v>45000</v>
      </c>
      <c r="H657" s="47" t="s">
        <v>10</v>
      </c>
      <c r="I657" s="47" t="s">
        <v>4147</v>
      </c>
      <c r="J657" s="47" t="s">
        <v>410</v>
      </c>
      <c r="K657" s="47" t="s">
        <v>1395</v>
      </c>
      <c r="L657" s="47" t="s">
        <v>223</v>
      </c>
      <c r="M657" s="47" t="s">
        <v>3977</v>
      </c>
      <c r="N657" s="47" t="s">
        <v>220</v>
      </c>
      <c r="O657" s="47">
        <v>2</v>
      </c>
      <c r="P657" s="47">
        <v>2</v>
      </c>
      <c r="Q657" s="10">
        <v>2785</v>
      </c>
      <c r="R657" s="10" t="s">
        <v>16</v>
      </c>
      <c r="S657" s="10" t="s">
        <v>31</v>
      </c>
      <c r="T657" s="26">
        <f t="shared" si="18"/>
        <v>44995</v>
      </c>
      <c r="U657" s="10"/>
      <c r="V657" s="74" t="str" cm="1">
        <f t="array" ref="V657:AB657">_xlfn._xlws.FILTER(_xlfn._xlws.FILTER('Capacity Scheduling '!$A$41:$FO$56,'Capacity Scheduling '!$A$41:$A$56='PM PDM'!Q657),'Capacity Scheduling '!$A$40:$FO$40='PM PDM'!A657)</f>
        <v>W/OFF</v>
      </c>
      <c r="W657" s="10" t="str">
        <v>B</v>
      </c>
      <c r="X657" t="str">
        <v>C</v>
      </c>
      <c r="Y657" t="str">
        <v>C</v>
      </c>
      <c r="Z657" t="str">
        <v>C</v>
      </c>
      <c r="AA657" t="str">
        <v>C</v>
      </c>
      <c r="AB657" t="str">
        <v>C</v>
      </c>
    </row>
    <row r="658" spans="1:28" ht="15" hidden="1" customHeight="1" x14ac:dyDescent="0.35">
      <c r="A658" s="10">
        <v>11</v>
      </c>
      <c r="B658" s="10" t="s">
        <v>5695</v>
      </c>
      <c r="C658" s="47">
        <v>8017103</v>
      </c>
      <c r="D658" s="47" t="s">
        <v>3872</v>
      </c>
      <c r="E658" s="184">
        <v>44992</v>
      </c>
      <c r="F658" s="184">
        <v>45000</v>
      </c>
      <c r="G658" s="184">
        <v>45000</v>
      </c>
      <c r="H658" s="47" t="s">
        <v>61</v>
      </c>
      <c r="I658" s="47" t="s">
        <v>4150</v>
      </c>
      <c r="J658" s="47" t="s">
        <v>410</v>
      </c>
      <c r="K658" s="47" t="s">
        <v>4064</v>
      </c>
      <c r="L658" s="47" t="s">
        <v>223</v>
      </c>
      <c r="M658" s="47" t="s">
        <v>3977</v>
      </c>
      <c r="N658" s="47" t="s">
        <v>220</v>
      </c>
      <c r="O658" s="47">
        <v>6</v>
      </c>
      <c r="P658" s="47">
        <v>6</v>
      </c>
      <c r="Q658" s="10">
        <v>2791</v>
      </c>
      <c r="R658" s="10" t="s">
        <v>78</v>
      </c>
      <c r="S658" s="10" t="s">
        <v>31</v>
      </c>
      <c r="T658" s="26">
        <f t="shared" si="18"/>
        <v>44995</v>
      </c>
      <c r="U658" s="10"/>
      <c r="V658" s="74" t="str" cm="1">
        <f t="array" ref="V658:AB658">_xlfn._xlws.FILTER(_xlfn._xlws.FILTER('Capacity Scheduling '!$A$41:$FO$56,'Capacity Scheduling '!$A$41:$A$56='PM PDM'!Q658),'Capacity Scheduling '!$A$40:$FO$40='PM PDM'!A658)</f>
        <v>B</v>
      </c>
      <c r="W658" s="10" t="str">
        <v>OFF</v>
      </c>
      <c r="X658" t="str">
        <v>C</v>
      </c>
      <c r="Y658" t="str">
        <v>C</v>
      </c>
      <c r="Z658" t="str">
        <v>C</v>
      </c>
      <c r="AA658" t="str">
        <v>C</v>
      </c>
      <c r="AB658" t="str">
        <v>A</v>
      </c>
    </row>
    <row r="659" spans="1:28" ht="15" hidden="1" customHeight="1" x14ac:dyDescent="0.35">
      <c r="A659" s="10">
        <v>11</v>
      </c>
      <c r="B659" s="10" t="s">
        <v>5696</v>
      </c>
      <c r="C659" s="47">
        <v>8017104</v>
      </c>
      <c r="D659" s="47" t="s">
        <v>3823</v>
      </c>
      <c r="E659" s="184">
        <v>44992</v>
      </c>
      <c r="F659" s="184">
        <v>45000</v>
      </c>
      <c r="G659" s="184">
        <v>45000</v>
      </c>
      <c r="H659" s="47" t="s">
        <v>10</v>
      </c>
      <c r="I659" s="47" t="s">
        <v>4153</v>
      </c>
      <c r="J659" s="47" t="s">
        <v>410</v>
      </c>
      <c r="K659" s="47" t="s">
        <v>1395</v>
      </c>
      <c r="L659" s="47" t="s">
        <v>223</v>
      </c>
      <c r="M659" s="47" t="s">
        <v>3977</v>
      </c>
      <c r="N659" s="47" t="s">
        <v>220</v>
      </c>
      <c r="O659" s="47">
        <v>2</v>
      </c>
      <c r="P659" s="47">
        <v>2</v>
      </c>
      <c r="Q659" s="10">
        <v>2785</v>
      </c>
      <c r="R659" s="10" t="s">
        <v>16</v>
      </c>
      <c r="S659" s="10" t="s">
        <v>31</v>
      </c>
      <c r="T659" s="26">
        <f t="shared" si="18"/>
        <v>44995</v>
      </c>
      <c r="U659" s="10"/>
      <c r="V659" s="74" t="str" cm="1">
        <f t="array" ref="V659:AB659">_xlfn._xlws.FILTER(_xlfn._xlws.FILTER('Capacity Scheduling '!$A$41:$FO$56,'Capacity Scheduling '!$A$41:$A$56='PM PDM'!Q659),'Capacity Scheduling '!$A$40:$FO$40='PM PDM'!A659)</f>
        <v>W/OFF</v>
      </c>
      <c r="W659" s="10" t="str">
        <v>B</v>
      </c>
      <c r="X659" t="str">
        <v>C</v>
      </c>
      <c r="Y659" t="str">
        <v>C</v>
      </c>
      <c r="Z659" t="str">
        <v>C</v>
      </c>
      <c r="AA659" t="str">
        <v>C</v>
      </c>
      <c r="AB659" t="str">
        <v>C</v>
      </c>
    </row>
    <row r="660" spans="1:28" ht="15" hidden="1" customHeight="1" x14ac:dyDescent="0.35">
      <c r="A660" s="10">
        <v>11</v>
      </c>
      <c r="B660" s="10" t="s">
        <v>5697</v>
      </c>
      <c r="C660" s="47">
        <v>8017105</v>
      </c>
      <c r="D660" s="47" t="s">
        <v>3872</v>
      </c>
      <c r="E660" s="184">
        <v>44992</v>
      </c>
      <c r="F660" s="184">
        <v>45000</v>
      </c>
      <c r="G660" s="184">
        <v>45000</v>
      </c>
      <c r="H660" s="47" t="s">
        <v>10</v>
      </c>
      <c r="I660" s="47" t="s">
        <v>4156</v>
      </c>
      <c r="J660" s="47" t="s">
        <v>410</v>
      </c>
      <c r="K660" s="47" t="s">
        <v>1395</v>
      </c>
      <c r="L660" s="47" t="s">
        <v>223</v>
      </c>
      <c r="M660" s="47" t="s">
        <v>3977</v>
      </c>
      <c r="N660" s="47" t="s">
        <v>220</v>
      </c>
      <c r="O660" s="47">
        <v>2</v>
      </c>
      <c r="P660" s="47">
        <v>2</v>
      </c>
      <c r="Q660" s="10">
        <v>2785</v>
      </c>
      <c r="R660" s="10" t="s">
        <v>16</v>
      </c>
      <c r="S660" s="10" t="s">
        <v>31</v>
      </c>
      <c r="T660" s="26">
        <f t="shared" si="18"/>
        <v>44995</v>
      </c>
      <c r="U660" s="10"/>
      <c r="V660" s="74" t="str" cm="1">
        <f t="array" ref="V660:AB660">_xlfn._xlws.FILTER(_xlfn._xlws.FILTER('Capacity Scheduling '!$A$41:$FO$56,'Capacity Scheduling '!$A$41:$A$56='PM PDM'!Q660),'Capacity Scheduling '!$A$40:$FO$40='PM PDM'!A660)</f>
        <v>W/OFF</v>
      </c>
      <c r="W660" s="10" t="str">
        <v>B</v>
      </c>
      <c r="X660" t="str">
        <v>C</v>
      </c>
      <c r="Y660" t="str">
        <v>C</v>
      </c>
      <c r="Z660" t="str">
        <v>C</v>
      </c>
      <c r="AA660" t="str">
        <v>C</v>
      </c>
      <c r="AB660" t="str">
        <v>C</v>
      </c>
    </row>
    <row r="661" spans="1:28" ht="15" hidden="1" customHeight="1" x14ac:dyDescent="0.35">
      <c r="A661" s="10">
        <v>11</v>
      </c>
      <c r="B661" s="10" t="s">
        <v>5698</v>
      </c>
      <c r="C661" s="47">
        <v>8017106</v>
      </c>
      <c r="D661" s="47" t="s">
        <v>3872</v>
      </c>
      <c r="E661" s="184">
        <v>44992</v>
      </c>
      <c r="F661" s="184">
        <v>45000</v>
      </c>
      <c r="G661" s="184">
        <v>45000</v>
      </c>
      <c r="H661" s="47" t="s">
        <v>61</v>
      </c>
      <c r="I661" s="47" t="s">
        <v>4159</v>
      </c>
      <c r="J661" s="47" t="s">
        <v>410</v>
      </c>
      <c r="K661" s="47" t="s">
        <v>4064</v>
      </c>
      <c r="L661" s="47" t="s">
        <v>223</v>
      </c>
      <c r="M661" s="47" t="s">
        <v>3977</v>
      </c>
      <c r="N661" s="47" t="s">
        <v>220</v>
      </c>
      <c r="O661" s="47">
        <v>6</v>
      </c>
      <c r="P661" s="47">
        <v>6</v>
      </c>
      <c r="Q661" s="10">
        <v>2790</v>
      </c>
      <c r="R661" s="10" t="s">
        <v>78</v>
      </c>
      <c r="S661" s="10" t="s">
        <v>31</v>
      </c>
      <c r="T661" s="26">
        <f t="shared" si="18"/>
        <v>44995</v>
      </c>
      <c r="U661" s="10"/>
      <c r="V661" s="74" t="str" cm="1">
        <f t="array" ref="V661:AB661">_xlfn._xlws.FILTER(_xlfn._xlws.FILTER('Capacity Scheduling '!$A$41:$FO$56,'Capacity Scheduling '!$A$41:$A$56='PM PDM'!Q661),'Capacity Scheduling '!$A$40:$FO$40='PM PDM'!A661)</f>
        <v>C</v>
      </c>
      <c r="W661" s="10" t="str">
        <v>OFF</v>
      </c>
      <c r="X661" t="str">
        <v>B</v>
      </c>
      <c r="Y661" t="str">
        <v>B</v>
      </c>
      <c r="Z661" t="str">
        <v>B</v>
      </c>
      <c r="AA661" t="str">
        <v>B</v>
      </c>
      <c r="AB661" t="str">
        <v>B</v>
      </c>
    </row>
    <row r="662" spans="1:28" ht="15" hidden="1" customHeight="1" x14ac:dyDescent="0.35">
      <c r="A662" s="10">
        <v>11</v>
      </c>
      <c r="B662" s="10" t="s">
        <v>5699</v>
      </c>
      <c r="C662" s="47">
        <v>8017107</v>
      </c>
      <c r="D662" s="47" t="s">
        <v>3872</v>
      </c>
      <c r="E662" s="184">
        <v>44992</v>
      </c>
      <c r="F662" s="184">
        <v>45000</v>
      </c>
      <c r="G662" s="184">
        <v>45000</v>
      </c>
      <c r="H662" s="47" t="s">
        <v>10</v>
      </c>
      <c r="I662" s="47" t="s">
        <v>4162</v>
      </c>
      <c r="J662" s="47" t="s">
        <v>410</v>
      </c>
      <c r="K662" s="47" t="s">
        <v>1395</v>
      </c>
      <c r="L662" s="47" t="s">
        <v>223</v>
      </c>
      <c r="M662" s="47" t="s">
        <v>3977</v>
      </c>
      <c r="N662" s="47" t="s">
        <v>220</v>
      </c>
      <c r="O662" s="47">
        <v>2</v>
      </c>
      <c r="P662" s="47">
        <v>2</v>
      </c>
      <c r="Q662" s="10">
        <v>2785</v>
      </c>
      <c r="R662" s="10" t="s">
        <v>16</v>
      </c>
      <c r="S662" s="10" t="s">
        <v>31</v>
      </c>
      <c r="T662" s="26">
        <f t="shared" si="18"/>
        <v>44995</v>
      </c>
      <c r="U662" s="10"/>
      <c r="V662" s="74" t="str" cm="1">
        <f t="array" ref="V662:AB662">_xlfn._xlws.FILTER(_xlfn._xlws.FILTER('Capacity Scheduling '!$A$41:$FO$56,'Capacity Scheduling '!$A$41:$A$56='PM PDM'!Q662),'Capacity Scheduling '!$A$40:$FO$40='PM PDM'!A662)</f>
        <v>W/OFF</v>
      </c>
      <c r="W662" s="10" t="str">
        <v>B</v>
      </c>
      <c r="X662" t="str">
        <v>C</v>
      </c>
      <c r="Y662" t="str">
        <v>C</v>
      </c>
      <c r="Z662" t="str">
        <v>C</v>
      </c>
      <c r="AA662" t="str">
        <v>C</v>
      </c>
      <c r="AB662" t="str">
        <v>C</v>
      </c>
    </row>
    <row r="663" spans="1:28" ht="15" hidden="1" customHeight="1" x14ac:dyDescent="0.35">
      <c r="A663" s="10">
        <v>11</v>
      </c>
      <c r="B663" s="10" t="s">
        <v>5700</v>
      </c>
      <c r="C663" s="47">
        <v>8017108</v>
      </c>
      <c r="D663" s="47" t="s">
        <v>3872</v>
      </c>
      <c r="E663" s="184">
        <v>44992</v>
      </c>
      <c r="F663" s="184">
        <v>45000</v>
      </c>
      <c r="G663" s="184">
        <v>45000</v>
      </c>
      <c r="H663" s="47" t="s">
        <v>61</v>
      </c>
      <c r="I663" s="47" t="s">
        <v>4165</v>
      </c>
      <c r="J663" s="47" t="s">
        <v>410</v>
      </c>
      <c r="K663" s="47" t="s">
        <v>4064</v>
      </c>
      <c r="L663" s="47" t="s">
        <v>223</v>
      </c>
      <c r="M663" s="47" t="s">
        <v>3977</v>
      </c>
      <c r="N663" s="47" t="s">
        <v>220</v>
      </c>
      <c r="O663" s="47">
        <v>6</v>
      </c>
      <c r="P663" s="47">
        <v>6</v>
      </c>
      <c r="Q663" s="47">
        <v>2792</v>
      </c>
      <c r="R663" s="10" t="s">
        <v>78</v>
      </c>
      <c r="S663" s="10" t="s">
        <v>31</v>
      </c>
      <c r="T663" s="26">
        <f t="shared" si="18"/>
        <v>44995</v>
      </c>
      <c r="U663" s="10"/>
      <c r="V663" s="74" t="str" cm="1">
        <f t="array" ref="V663:AB663">_xlfn._xlws.FILTER(_xlfn._xlws.FILTER('Capacity Scheduling '!$A$41:$FO$56,'Capacity Scheduling '!$A$41:$A$56='PM PDM'!Q663),'Capacity Scheduling '!$A$40:$FO$40='PM PDM'!A663)</f>
        <v>L</v>
      </c>
      <c r="W663" s="10" t="str">
        <v>L</v>
      </c>
      <c r="X663" t="str">
        <v>L</v>
      </c>
      <c r="Y663" t="str">
        <v>L</v>
      </c>
      <c r="Z663" t="str">
        <v>L</v>
      </c>
      <c r="AA663" t="str">
        <v>L</v>
      </c>
      <c r="AB663" t="str">
        <v>C</v>
      </c>
    </row>
    <row r="664" spans="1:28" ht="15" hidden="1" customHeight="1" x14ac:dyDescent="0.35">
      <c r="A664" s="10">
        <v>11</v>
      </c>
      <c r="B664" s="10" t="s">
        <v>5701</v>
      </c>
      <c r="C664" s="47">
        <v>7989426</v>
      </c>
      <c r="D664" s="47" t="s">
        <v>3823</v>
      </c>
      <c r="E664" s="184">
        <v>44942</v>
      </c>
      <c r="F664" s="184">
        <v>44997</v>
      </c>
      <c r="G664" s="184">
        <v>44997</v>
      </c>
      <c r="H664" s="47" t="s">
        <v>10</v>
      </c>
      <c r="I664" s="47" t="s">
        <v>5702</v>
      </c>
      <c r="J664" s="47" t="s">
        <v>5703</v>
      </c>
      <c r="K664" s="47" t="s">
        <v>5704</v>
      </c>
      <c r="L664" s="47" t="s">
        <v>223</v>
      </c>
      <c r="M664" s="47" t="s">
        <v>3977</v>
      </c>
      <c r="N664" s="47" t="s">
        <v>220</v>
      </c>
      <c r="O664" s="47">
        <v>4</v>
      </c>
      <c r="P664" s="47">
        <v>8</v>
      </c>
      <c r="Q664" s="47">
        <v>3347</v>
      </c>
      <c r="R664" s="10" t="s">
        <v>52</v>
      </c>
      <c r="S664" s="10" t="s">
        <v>3573</v>
      </c>
      <c r="T664" s="26">
        <f t="shared" ref="T664:T711" si="19">$AF$21+((A664-1)*7+U664)-$AH$21</f>
        <v>44995</v>
      </c>
      <c r="U664" s="10"/>
      <c r="V664" s="74" t="str" cm="1">
        <f t="array" ref="V664:AB664">_xlfn._xlws.FILTER(_xlfn._xlws.FILTER('Capacity Scheduling '!$A$41:$FO$56,'Capacity Scheduling '!$A$41:$A$56='PM PDM'!Q664),'Capacity Scheduling '!$A$40:$FO$40='PM PDM'!A664)</f>
        <v>C</v>
      </c>
      <c r="W664" s="10" t="str">
        <v>W/OFF</v>
      </c>
      <c r="X664" t="str">
        <v>B</v>
      </c>
      <c r="Y664" t="str">
        <v>B</v>
      </c>
      <c r="Z664" t="str">
        <v>G</v>
      </c>
      <c r="AA664" t="str">
        <v>B</v>
      </c>
      <c r="AB664" t="str">
        <v>B</v>
      </c>
    </row>
    <row r="665" spans="1:28" ht="15" hidden="1" customHeight="1" x14ac:dyDescent="0.35">
      <c r="A665" s="10">
        <v>12</v>
      </c>
      <c r="B665" s="27" t="s">
        <v>5705</v>
      </c>
      <c r="C665" s="10">
        <v>8015786</v>
      </c>
      <c r="D665" s="25" t="s">
        <v>3823</v>
      </c>
      <c r="E665" s="43">
        <v>44989</v>
      </c>
      <c r="F665" s="43">
        <v>45003</v>
      </c>
      <c r="G665" s="43">
        <v>45003</v>
      </c>
      <c r="H665" s="25" t="s">
        <v>10</v>
      </c>
      <c r="I665" s="25" t="s">
        <v>288</v>
      </c>
      <c r="J665" s="25" t="s">
        <v>138</v>
      </c>
      <c r="K665" s="25" t="s">
        <v>4702</v>
      </c>
      <c r="L665" s="25" t="s">
        <v>223</v>
      </c>
      <c r="M665" s="25" t="s">
        <v>3977</v>
      </c>
      <c r="N665" s="47" t="s">
        <v>220</v>
      </c>
      <c r="O665" s="178">
        <v>6</v>
      </c>
      <c r="P665" s="178">
        <v>6</v>
      </c>
      <c r="Q665" s="10">
        <v>2785</v>
      </c>
      <c r="R665" s="10" t="s">
        <v>34</v>
      </c>
      <c r="S665" s="10" t="s">
        <v>43</v>
      </c>
      <c r="T665" s="26">
        <f t="shared" si="19"/>
        <v>45004</v>
      </c>
      <c r="U665" s="10">
        <v>2</v>
      </c>
      <c r="V665" s="74" t="str" cm="1">
        <f t="array" ref="V665:AB665">_xlfn._xlws.FILTER(_xlfn._xlws.FILTER('Capacity Scheduling '!$A$41:$FO$56,'Capacity Scheduling '!$A$41:$A$56='PM PDM'!Q665),'Capacity Scheduling '!$A$40:$FO$40='PM PDM'!A665)</f>
        <v>W/OFF</v>
      </c>
      <c r="W665" s="10" t="str">
        <v>B</v>
      </c>
      <c r="X665" t="str">
        <v>B</v>
      </c>
      <c r="Y665" t="str">
        <v>B</v>
      </c>
      <c r="Z665" t="str">
        <v>B</v>
      </c>
      <c r="AA665" t="str">
        <v>B</v>
      </c>
      <c r="AB665" t="str">
        <v>B</v>
      </c>
    </row>
    <row r="666" spans="1:28" ht="15" hidden="1" customHeight="1" x14ac:dyDescent="0.35">
      <c r="A666" s="10">
        <v>12</v>
      </c>
      <c r="B666" s="27" t="s">
        <v>5706</v>
      </c>
      <c r="C666" s="10">
        <v>8015787</v>
      </c>
      <c r="D666" s="25" t="s">
        <v>3823</v>
      </c>
      <c r="E666" s="43">
        <v>44989</v>
      </c>
      <c r="F666" s="43">
        <v>45003</v>
      </c>
      <c r="G666" s="43">
        <v>45003</v>
      </c>
      <c r="H666" s="25" t="s">
        <v>61</v>
      </c>
      <c r="I666" s="25" t="s">
        <v>288</v>
      </c>
      <c r="J666" s="25" t="s">
        <v>138</v>
      </c>
      <c r="K666" s="25" t="s">
        <v>4704</v>
      </c>
      <c r="L666" s="25" t="s">
        <v>223</v>
      </c>
      <c r="M666" s="25" t="s">
        <v>3977</v>
      </c>
      <c r="N666" s="47" t="s">
        <v>220</v>
      </c>
      <c r="O666" s="178">
        <v>4</v>
      </c>
      <c r="P666" s="178">
        <v>4</v>
      </c>
      <c r="Q666" s="10">
        <v>2792</v>
      </c>
      <c r="R666" s="10" t="s">
        <v>78</v>
      </c>
      <c r="S666" s="10" t="s">
        <v>43</v>
      </c>
      <c r="T666" s="26">
        <f t="shared" si="19"/>
        <v>45004</v>
      </c>
      <c r="U666" s="10">
        <v>2</v>
      </c>
      <c r="V666" s="74" t="str" cm="1">
        <f t="array" ref="V666:AB666">_xlfn._xlws.FILTER(_xlfn._xlws.FILTER('Capacity Scheduling '!$A$41:$FO$56,'Capacity Scheduling '!$A$41:$A$56='PM PDM'!Q666),'Capacity Scheduling '!$A$40:$FO$40='PM PDM'!A666)</f>
        <v>OFF</v>
      </c>
      <c r="W666" s="10" t="str">
        <v>C</v>
      </c>
      <c r="X666" t="str">
        <v>C</v>
      </c>
      <c r="Y666" t="str">
        <v>C</v>
      </c>
      <c r="Z666" t="str">
        <v>C</v>
      </c>
      <c r="AA666" t="str">
        <v>C</v>
      </c>
      <c r="AB666" t="str">
        <v>C</v>
      </c>
    </row>
    <row r="667" spans="1:28" ht="15" hidden="1" customHeight="1" x14ac:dyDescent="0.35">
      <c r="A667" s="10">
        <v>12</v>
      </c>
      <c r="B667" s="27" t="s">
        <v>5707</v>
      </c>
      <c r="C667" s="10">
        <v>8015791</v>
      </c>
      <c r="D667" s="25" t="s">
        <v>3823</v>
      </c>
      <c r="E667" s="43">
        <v>44989</v>
      </c>
      <c r="F667" s="43">
        <v>45003</v>
      </c>
      <c r="G667" s="43">
        <v>45003</v>
      </c>
      <c r="H667" s="25" t="s">
        <v>10</v>
      </c>
      <c r="I667" s="25" t="s">
        <v>288</v>
      </c>
      <c r="J667" s="25" t="s">
        <v>138</v>
      </c>
      <c r="K667" s="25" t="s">
        <v>4706</v>
      </c>
      <c r="L667" s="25" t="s">
        <v>223</v>
      </c>
      <c r="M667" s="25" t="s">
        <v>3977</v>
      </c>
      <c r="N667" s="47" t="s">
        <v>220</v>
      </c>
      <c r="O667" s="178">
        <v>0</v>
      </c>
      <c r="P667" s="178">
        <v>3</v>
      </c>
      <c r="Q667" s="10">
        <v>2785</v>
      </c>
      <c r="R667" s="10" t="s">
        <v>34</v>
      </c>
      <c r="S667" s="10" t="s">
        <v>43</v>
      </c>
      <c r="T667" s="26">
        <f t="shared" si="19"/>
        <v>45005</v>
      </c>
      <c r="U667" s="10">
        <v>3</v>
      </c>
      <c r="V667" s="74" t="str" cm="1">
        <f t="array" ref="V667:AB667">_xlfn._xlws.FILTER(_xlfn._xlws.FILTER('Capacity Scheduling '!$A$41:$FO$56,'Capacity Scheduling '!$A$41:$A$56='PM PDM'!Q667),'Capacity Scheduling '!$A$40:$FO$40='PM PDM'!A667)</f>
        <v>W/OFF</v>
      </c>
      <c r="W667" s="10" t="str">
        <v>B</v>
      </c>
      <c r="X667" t="str">
        <v>B</v>
      </c>
      <c r="Y667" t="str">
        <v>B</v>
      </c>
      <c r="Z667" t="str">
        <v>B</v>
      </c>
      <c r="AA667" t="str">
        <v>B</v>
      </c>
      <c r="AB667" t="str">
        <v>B</v>
      </c>
    </row>
    <row r="668" spans="1:28" ht="15" hidden="1" customHeight="1" x14ac:dyDescent="0.35">
      <c r="A668" s="10">
        <v>12</v>
      </c>
      <c r="B668" s="27" t="s">
        <v>5708</v>
      </c>
      <c r="C668" s="10">
        <v>8015781</v>
      </c>
      <c r="D668" s="25" t="s">
        <v>3823</v>
      </c>
      <c r="E668" s="43">
        <v>44989</v>
      </c>
      <c r="F668" s="43">
        <v>45003</v>
      </c>
      <c r="G668" s="43">
        <v>45003</v>
      </c>
      <c r="H668" s="25" t="s">
        <v>92</v>
      </c>
      <c r="I668" s="25" t="s">
        <v>4908</v>
      </c>
      <c r="J668" s="25" t="s">
        <v>854</v>
      </c>
      <c r="K668" s="25" t="s">
        <v>4909</v>
      </c>
      <c r="L668" s="25" t="s">
        <v>223</v>
      </c>
      <c r="M668" s="25" t="s">
        <v>3977</v>
      </c>
      <c r="N668" s="47" t="s">
        <v>220</v>
      </c>
      <c r="O668" s="178">
        <v>0.5</v>
      </c>
      <c r="P668" s="178">
        <v>1</v>
      </c>
      <c r="Q668" s="10">
        <v>2799</v>
      </c>
      <c r="R668" s="10" t="s">
        <v>91</v>
      </c>
      <c r="S668" s="10" t="s">
        <v>55</v>
      </c>
      <c r="T668" s="26">
        <f t="shared" si="19"/>
        <v>45005</v>
      </c>
      <c r="U668" s="10">
        <v>3</v>
      </c>
      <c r="V668" s="74" t="str" cm="1">
        <f t="array" ref="V668:AB668">_xlfn._xlws.FILTER(_xlfn._xlws.FILTER('Capacity Scheduling '!$A$41:$FO$56,'Capacity Scheduling '!$A$41:$A$56='PM PDM'!Q668),'Capacity Scheduling '!$A$40:$FO$40='PM PDM'!A668)</f>
        <v>C-OFF</v>
      </c>
      <c r="W668" s="10" t="str">
        <v>C-OFF</v>
      </c>
      <c r="X668" t="str">
        <v>B</v>
      </c>
      <c r="Y668" t="str">
        <v>B</v>
      </c>
      <c r="Z668" t="str">
        <v>C</v>
      </c>
      <c r="AA668" t="str">
        <v>OFF</v>
      </c>
      <c r="AB668" t="str">
        <v>A</v>
      </c>
    </row>
    <row r="669" spans="1:28" ht="15" hidden="1" customHeight="1" x14ac:dyDescent="0.35">
      <c r="A669" s="10">
        <v>12</v>
      </c>
      <c r="B669" s="27" t="s">
        <v>5709</v>
      </c>
      <c r="C669" s="10">
        <v>8015790</v>
      </c>
      <c r="D669" s="25" t="s">
        <v>3823</v>
      </c>
      <c r="E669" s="43">
        <v>44989</v>
      </c>
      <c r="F669" s="43">
        <v>45003</v>
      </c>
      <c r="G669" s="43">
        <v>45003</v>
      </c>
      <c r="H669" s="25" t="s">
        <v>10</v>
      </c>
      <c r="I669" s="25" t="s">
        <v>288</v>
      </c>
      <c r="J669" s="25" t="s">
        <v>80</v>
      </c>
      <c r="K669" s="25" t="s">
        <v>4714</v>
      </c>
      <c r="L669" s="25" t="s">
        <v>223</v>
      </c>
      <c r="M669" s="25" t="s">
        <v>3977</v>
      </c>
      <c r="N669" s="47" t="s">
        <v>220</v>
      </c>
      <c r="O669" s="178">
        <v>3</v>
      </c>
      <c r="P669" s="178">
        <v>3</v>
      </c>
      <c r="Q669" s="10">
        <v>3070</v>
      </c>
      <c r="R669" s="10"/>
      <c r="S669" s="10" t="s">
        <v>81</v>
      </c>
      <c r="T669" s="26">
        <f t="shared" si="19"/>
        <v>45002</v>
      </c>
      <c r="U669" s="10"/>
      <c r="V669" s="74" t="str" cm="1">
        <f t="array" ref="V669:AB669">_xlfn._xlws.FILTER(_xlfn._xlws.FILTER('Capacity Scheduling '!$A$41:$FO$56,'Capacity Scheduling '!$A$41:$A$56='PM PDM'!Q669),'Capacity Scheduling '!$A$40:$FO$40='PM PDM'!A669)</f>
        <v>B</v>
      </c>
      <c r="W669" s="10" t="str">
        <v>B</v>
      </c>
      <c r="X669" t="str">
        <v>B</v>
      </c>
      <c r="Y669" t="str">
        <v>W/OFF</v>
      </c>
      <c r="Z669" t="str">
        <v>B</v>
      </c>
      <c r="AA669" t="str">
        <v>B</v>
      </c>
      <c r="AB669" t="str">
        <v>B</v>
      </c>
    </row>
    <row r="670" spans="1:28" ht="15" hidden="1" customHeight="1" x14ac:dyDescent="0.35">
      <c r="A670" s="10">
        <v>12</v>
      </c>
      <c r="B670" s="27" t="s">
        <v>5710</v>
      </c>
      <c r="C670" s="10">
        <v>8015792</v>
      </c>
      <c r="D670" s="25" t="s">
        <v>3872</v>
      </c>
      <c r="E670" s="43">
        <v>44989</v>
      </c>
      <c r="F670" s="43">
        <v>45003</v>
      </c>
      <c r="G670" s="43">
        <v>45003</v>
      </c>
      <c r="H670" s="25" t="s">
        <v>92</v>
      </c>
      <c r="I670" s="25" t="s">
        <v>4930</v>
      </c>
      <c r="J670" s="25" t="s">
        <v>4931</v>
      </c>
      <c r="K670" s="25" t="s">
        <v>4932</v>
      </c>
      <c r="L670" s="25" t="s">
        <v>223</v>
      </c>
      <c r="M670" s="25" t="s">
        <v>3977</v>
      </c>
      <c r="N670" s="47" t="s">
        <v>215</v>
      </c>
      <c r="O670" s="178">
        <v>1.5</v>
      </c>
      <c r="P670" s="178">
        <v>3</v>
      </c>
      <c r="Q670" s="10">
        <v>3346</v>
      </c>
      <c r="R670" s="10"/>
      <c r="S670" s="10" t="s">
        <v>81</v>
      </c>
      <c r="T670" s="26">
        <f t="shared" si="19"/>
        <v>45002</v>
      </c>
      <c r="U670" s="10"/>
      <c r="V670" s="74" t="str" cm="1">
        <f t="array" ref="V670:AB670">_xlfn._xlws.FILTER(_xlfn._xlws.FILTER('Capacity Scheduling '!$A$41:$FO$56,'Capacity Scheduling '!$A$41:$A$56='PM PDM'!Q670),'Capacity Scheduling '!$A$40:$FO$40='PM PDM'!A670)</f>
        <v>A</v>
      </c>
      <c r="W670" s="10" t="str">
        <v>A</v>
      </c>
      <c r="X670" t="str">
        <v>A</v>
      </c>
      <c r="Y670" t="str">
        <v>A</v>
      </c>
      <c r="Z670" t="str">
        <v>A</v>
      </c>
      <c r="AA670" t="str">
        <v>C</v>
      </c>
      <c r="AB670" t="str">
        <v>OFF</v>
      </c>
    </row>
    <row r="671" spans="1:28" ht="15" hidden="1" customHeight="1" x14ac:dyDescent="0.35">
      <c r="A671" s="10">
        <v>12</v>
      </c>
      <c r="B671" s="27" t="s">
        <v>5711</v>
      </c>
      <c r="C671" s="10">
        <v>8015783</v>
      </c>
      <c r="D671" s="25" t="s">
        <v>3823</v>
      </c>
      <c r="E671" s="43">
        <v>44989</v>
      </c>
      <c r="F671" s="43">
        <v>45003</v>
      </c>
      <c r="G671" s="43">
        <v>45003</v>
      </c>
      <c r="H671" s="25" t="s">
        <v>61</v>
      </c>
      <c r="I671" s="25" t="s">
        <v>288</v>
      </c>
      <c r="J671" s="25" t="s">
        <v>87</v>
      </c>
      <c r="K671" s="25" t="s">
        <v>4752</v>
      </c>
      <c r="L671" s="25" t="s">
        <v>223</v>
      </c>
      <c r="M671" s="25" t="s">
        <v>3977</v>
      </c>
      <c r="N671" s="47" t="s">
        <v>220</v>
      </c>
      <c r="O671" s="178">
        <v>6</v>
      </c>
      <c r="P671" s="178">
        <v>6</v>
      </c>
      <c r="Q671" s="10">
        <v>2791</v>
      </c>
      <c r="R671" s="10"/>
      <c r="S671" s="10" t="s">
        <v>88</v>
      </c>
      <c r="T671" s="26">
        <f t="shared" si="19"/>
        <v>45003</v>
      </c>
      <c r="U671" s="10">
        <v>1</v>
      </c>
      <c r="V671" s="74" t="str" cm="1">
        <f t="array" ref="V671:AB671">_xlfn._xlws.FILTER(_xlfn._xlws.FILTER('Capacity Scheduling '!$A$41:$FO$56,'Capacity Scheduling '!$A$41:$A$56='PM PDM'!Q671),'Capacity Scheduling '!$A$40:$FO$40='PM PDM'!A671)</f>
        <v>B</v>
      </c>
      <c r="W671" s="10" t="str">
        <v>B</v>
      </c>
      <c r="X671" t="str">
        <v>OFF</v>
      </c>
      <c r="Y671" t="str">
        <v>B</v>
      </c>
      <c r="Z671" t="str">
        <v>B</v>
      </c>
      <c r="AA671" t="str">
        <v>B</v>
      </c>
      <c r="AB671" t="str">
        <v>B</v>
      </c>
    </row>
    <row r="672" spans="1:28" ht="15" hidden="1" customHeight="1" x14ac:dyDescent="0.35">
      <c r="A672" s="10">
        <v>12</v>
      </c>
      <c r="B672" s="27" t="s">
        <v>5712</v>
      </c>
      <c r="C672" s="10">
        <v>8015788</v>
      </c>
      <c r="D672" s="25" t="s">
        <v>3872</v>
      </c>
      <c r="E672" s="43">
        <v>44989</v>
      </c>
      <c r="F672" s="43">
        <v>45003</v>
      </c>
      <c r="G672" s="43">
        <v>45003</v>
      </c>
      <c r="H672" s="25" t="s">
        <v>10</v>
      </c>
      <c r="I672" s="25" t="s">
        <v>288</v>
      </c>
      <c r="J672" s="25" t="s">
        <v>30</v>
      </c>
      <c r="K672" s="25" t="s">
        <v>4754</v>
      </c>
      <c r="L672" s="25" t="s">
        <v>223</v>
      </c>
      <c r="M672" s="25" t="s">
        <v>3977</v>
      </c>
      <c r="N672" s="47" t="s">
        <v>220</v>
      </c>
      <c r="O672" s="178">
        <v>8</v>
      </c>
      <c r="P672" s="178">
        <v>8</v>
      </c>
      <c r="Q672" s="10">
        <v>2781</v>
      </c>
      <c r="R672" s="10" t="s">
        <v>9</v>
      </c>
      <c r="S672" s="10" t="s">
        <v>31</v>
      </c>
      <c r="T672" s="26">
        <f t="shared" si="19"/>
        <v>45004</v>
      </c>
      <c r="U672" s="10">
        <v>2</v>
      </c>
      <c r="V672" s="74" t="str" cm="1">
        <f t="array" ref="V672:AB672">_xlfn._xlws.FILTER(_xlfn._xlws.FILTER('Capacity Scheduling '!$A$41:$FO$56,'Capacity Scheduling '!$A$41:$A$56='PM PDM'!Q672),'Capacity Scheduling '!$A$40:$FO$40='PM PDM'!A672)</f>
        <v>A</v>
      </c>
      <c r="W672" s="10" t="str">
        <v>A</v>
      </c>
      <c r="X672" t="str">
        <v>A</v>
      </c>
      <c r="Y672" t="str">
        <v>A</v>
      </c>
      <c r="Z672" t="str">
        <v>A</v>
      </c>
      <c r="AA672" t="str">
        <v>W/OFF</v>
      </c>
      <c r="AB672" t="str">
        <v>C</v>
      </c>
    </row>
    <row r="673" spans="1:28" ht="15" hidden="1" customHeight="1" x14ac:dyDescent="0.35">
      <c r="A673" s="10">
        <v>12</v>
      </c>
      <c r="B673" s="27" t="s">
        <v>5713</v>
      </c>
      <c r="C673" s="10">
        <v>8007893</v>
      </c>
      <c r="D673" s="25" t="s">
        <v>3823</v>
      </c>
      <c r="E673" s="43">
        <v>44976</v>
      </c>
      <c r="F673" s="43">
        <v>45003</v>
      </c>
      <c r="G673" s="43">
        <v>45003</v>
      </c>
      <c r="H673" s="25" t="s">
        <v>10</v>
      </c>
      <c r="I673" s="25" t="s">
        <v>5714</v>
      </c>
      <c r="J673" s="25" t="s">
        <v>5715</v>
      </c>
      <c r="K673" s="25" t="s">
        <v>4208</v>
      </c>
      <c r="L673" s="25" t="s">
        <v>223</v>
      </c>
      <c r="M673" s="25" t="s">
        <v>3977</v>
      </c>
      <c r="N673" s="47" t="s">
        <v>220</v>
      </c>
      <c r="O673" s="178">
        <v>0.1</v>
      </c>
      <c r="P673" s="178">
        <v>0.2</v>
      </c>
      <c r="Q673" s="10">
        <v>2781</v>
      </c>
      <c r="R673" s="10" t="s">
        <v>9</v>
      </c>
      <c r="S673" s="10" t="s">
        <v>31</v>
      </c>
      <c r="T673" s="26">
        <f t="shared" si="19"/>
        <v>45005</v>
      </c>
      <c r="U673" s="10">
        <v>3</v>
      </c>
      <c r="V673" s="74" t="str" cm="1">
        <f t="array" ref="V673:AB673">_xlfn._xlws.FILTER(_xlfn._xlws.FILTER('Capacity Scheduling '!$A$41:$FO$56,'Capacity Scheduling '!$A$41:$A$56='PM PDM'!Q673),'Capacity Scheduling '!$A$40:$FO$40='PM PDM'!A673)</f>
        <v>A</v>
      </c>
      <c r="W673" s="10" t="str">
        <v>A</v>
      </c>
      <c r="X673" t="str">
        <v>A</v>
      </c>
      <c r="Y673" t="str">
        <v>A</v>
      </c>
      <c r="Z673" t="str">
        <v>A</v>
      </c>
      <c r="AA673" t="str">
        <v>W/OFF</v>
      </c>
      <c r="AB673" t="str">
        <v>C</v>
      </c>
    </row>
    <row r="674" spans="1:28" ht="15" hidden="1" customHeight="1" x14ac:dyDescent="0.35">
      <c r="A674" s="10">
        <v>12</v>
      </c>
      <c r="B674" s="10">
        <v>13172480</v>
      </c>
      <c r="C674" s="10">
        <v>8018575</v>
      </c>
      <c r="D674" s="10" t="s">
        <v>3872</v>
      </c>
      <c r="E674" s="74">
        <v>44995</v>
      </c>
      <c r="F674" s="74">
        <v>45009</v>
      </c>
      <c r="G674" s="74">
        <v>45009</v>
      </c>
      <c r="H674" s="10" t="s">
        <v>10</v>
      </c>
      <c r="I674" s="10"/>
      <c r="J674" s="10" t="s">
        <v>42</v>
      </c>
      <c r="K674" s="10" t="s">
        <v>4843</v>
      </c>
      <c r="L674" s="10">
        <v>3</v>
      </c>
      <c r="M674" s="10" t="s">
        <v>3977</v>
      </c>
      <c r="N674" s="47" t="s">
        <v>220</v>
      </c>
      <c r="O674" s="10">
        <v>6</v>
      </c>
      <c r="P674" s="10">
        <v>6</v>
      </c>
      <c r="Q674" s="10">
        <v>2787</v>
      </c>
      <c r="R674" s="10" t="s">
        <v>46</v>
      </c>
      <c r="S674" s="10" t="s">
        <v>43</v>
      </c>
      <c r="T674" s="26">
        <f t="shared" si="19"/>
        <v>45003</v>
      </c>
      <c r="U674" s="10">
        <v>1</v>
      </c>
      <c r="V674" s="74" t="str" cm="1">
        <f t="array" ref="V674:AB674">_xlfn._xlws.FILTER(_xlfn._xlws.FILTER('Capacity Scheduling '!$A$41:$FO$56,'Capacity Scheduling '!$A$41:$A$56='PM PDM'!Q674),'Capacity Scheduling '!$A$40:$FO$40='PM PDM'!A674)</f>
        <v>C</v>
      </c>
      <c r="W674" s="10" t="str">
        <v>C</v>
      </c>
      <c r="X674" t="str">
        <v>C</v>
      </c>
      <c r="Y674" t="str">
        <v>C</v>
      </c>
      <c r="Z674" t="str">
        <v>C</v>
      </c>
      <c r="AA674" t="str">
        <v>C</v>
      </c>
      <c r="AB674" t="str">
        <v>W/OFF</v>
      </c>
    </row>
    <row r="675" spans="1:28" ht="15" hidden="1" customHeight="1" x14ac:dyDescent="0.35">
      <c r="A675" s="10">
        <v>12</v>
      </c>
      <c r="B675" s="10">
        <v>13172903</v>
      </c>
      <c r="C675" s="10">
        <v>8019108</v>
      </c>
      <c r="D675" s="10" t="s">
        <v>3823</v>
      </c>
      <c r="E675" s="74">
        <v>44996</v>
      </c>
      <c r="F675" s="74">
        <v>45005</v>
      </c>
      <c r="G675" s="74">
        <v>45005</v>
      </c>
      <c r="H675" s="10" t="s">
        <v>10</v>
      </c>
      <c r="I675" s="10"/>
      <c r="J675" s="10" t="s">
        <v>42</v>
      </c>
      <c r="K675" s="10" t="s">
        <v>5716</v>
      </c>
      <c r="L675" s="10">
        <v>3</v>
      </c>
      <c r="M675" s="10" t="s">
        <v>3977</v>
      </c>
      <c r="N675" s="47" t="s">
        <v>220</v>
      </c>
      <c r="O675" s="10">
        <v>10</v>
      </c>
      <c r="P675" s="10">
        <v>0</v>
      </c>
      <c r="Q675" s="10">
        <v>2787</v>
      </c>
      <c r="R675" s="10" t="s">
        <v>46</v>
      </c>
      <c r="S675" s="10" t="s">
        <v>43</v>
      </c>
      <c r="T675" s="26">
        <f t="shared" si="19"/>
        <v>45004</v>
      </c>
      <c r="U675" s="10">
        <v>2</v>
      </c>
      <c r="V675" s="74" t="str" cm="1">
        <f t="array" ref="V675:AB675">_xlfn._xlws.FILTER(_xlfn._xlws.FILTER('Capacity Scheduling '!$A$41:$FO$56,'Capacity Scheduling '!$A$41:$A$56='PM PDM'!Q675),'Capacity Scheduling '!$A$40:$FO$40='PM PDM'!A675)</f>
        <v>C</v>
      </c>
      <c r="W675" s="10" t="str">
        <v>C</v>
      </c>
      <c r="X675" t="str">
        <v>C</v>
      </c>
      <c r="Y675" t="str">
        <v>C</v>
      </c>
      <c r="Z675" t="str">
        <v>C</v>
      </c>
      <c r="AA675" t="str">
        <v>C</v>
      </c>
      <c r="AB675" t="str">
        <v>W/OFF</v>
      </c>
    </row>
    <row r="676" spans="1:28" ht="15" hidden="1" customHeight="1" x14ac:dyDescent="0.35">
      <c r="A676" s="10">
        <v>12</v>
      </c>
      <c r="B676" s="10">
        <v>13170644</v>
      </c>
      <c r="C676" s="10">
        <v>8017085</v>
      </c>
      <c r="D676" s="10" t="s">
        <v>3823</v>
      </c>
      <c r="E676" s="74">
        <v>44992</v>
      </c>
      <c r="F676" s="74">
        <v>45006</v>
      </c>
      <c r="G676" s="74">
        <v>45006</v>
      </c>
      <c r="H676" s="10" t="s">
        <v>10</v>
      </c>
      <c r="I676" s="10"/>
      <c r="J676" s="10" t="s">
        <v>12</v>
      </c>
      <c r="K676" s="10" t="s">
        <v>4847</v>
      </c>
      <c r="L676" s="10">
        <v>3</v>
      </c>
      <c r="M676" s="10" t="s">
        <v>3977</v>
      </c>
      <c r="N676" s="47" t="s">
        <v>220</v>
      </c>
      <c r="O676" s="10">
        <v>0</v>
      </c>
      <c r="P676" s="10">
        <v>3</v>
      </c>
      <c r="Q676" s="10">
        <v>2781</v>
      </c>
      <c r="R676" s="10" t="s">
        <v>9</v>
      </c>
      <c r="S676" s="10" t="s">
        <v>4696</v>
      </c>
      <c r="T676" s="26">
        <f t="shared" si="19"/>
        <v>45006</v>
      </c>
      <c r="U676" s="10">
        <v>4</v>
      </c>
      <c r="V676" s="74" t="str" cm="1">
        <f t="array" ref="V676:AB676">_xlfn._xlws.FILTER(_xlfn._xlws.FILTER('Capacity Scheduling '!$A$41:$FO$56,'Capacity Scheduling '!$A$41:$A$56='PM PDM'!Q676),'Capacity Scheduling '!$A$40:$FO$40='PM PDM'!A676)</f>
        <v>A</v>
      </c>
      <c r="W676" s="10" t="str">
        <v>A</v>
      </c>
      <c r="X676" t="str">
        <v>A</v>
      </c>
      <c r="Y676" t="str">
        <v>A</v>
      </c>
      <c r="Z676" t="str">
        <v>A</v>
      </c>
      <c r="AA676" t="str">
        <v>W/OFF</v>
      </c>
      <c r="AB676" t="str">
        <v>C</v>
      </c>
    </row>
    <row r="677" spans="1:28" ht="15" hidden="1" customHeight="1" x14ac:dyDescent="0.35">
      <c r="A677" s="10">
        <v>12</v>
      </c>
      <c r="B677" s="10">
        <v>13127082</v>
      </c>
      <c r="C677" s="10">
        <v>7977722</v>
      </c>
      <c r="D677" s="10" t="s">
        <v>3823</v>
      </c>
      <c r="E677" s="74">
        <v>44917</v>
      </c>
      <c r="F677" s="74">
        <v>45007</v>
      </c>
      <c r="G677" s="74">
        <v>45007</v>
      </c>
      <c r="H677" s="10" t="s">
        <v>92</v>
      </c>
      <c r="I677" s="10">
        <v>10159182</v>
      </c>
      <c r="J677" s="10" t="s">
        <v>5717</v>
      </c>
      <c r="K677" s="10" t="s">
        <v>5718</v>
      </c>
      <c r="L677" s="10">
        <v>3</v>
      </c>
      <c r="M677" s="10" t="s">
        <v>3977</v>
      </c>
      <c r="N677" s="47" t="s">
        <v>215</v>
      </c>
      <c r="O677" s="10">
        <v>6</v>
      </c>
      <c r="P677" s="10">
        <v>6</v>
      </c>
      <c r="Q677" s="10">
        <v>2801</v>
      </c>
      <c r="R677" s="10" t="s">
        <v>104</v>
      </c>
      <c r="S677" s="10" t="s">
        <v>43</v>
      </c>
      <c r="T677" s="26">
        <f t="shared" si="19"/>
        <v>45003</v>
      </c>
      <c r="U677" s="10">
        <v>1</v>
      </c>
      <c r="V677" s="74" t="str" cm="1">
        <f t="array" ref="V677:AB677">_xlfn._xlws.FILTER(_xlfn._xlws.FILTER('Capacity Scheduling '!$A$41:$FO$56,'Capacity Scheduling '!$A$41:$A$56='PM PDM'!Q677),'Capacity Scheduling '!$A$40:$FO$40='PM PDM'!A677)</f>
        <v>B</v>
      </c>
      <c r="W677" s="10" t="str">
        <v>B</v>
      </c>
      <c r="X677" t="str">
        <v>C-OFF</v>
      </c>
      <c r="Y677" t="str">
        <v>C</v>
      </c>
      <c r="Z677" t="str">
        <v>OFF</v>
      </c>
      <c r="AA677" t="str">
        <v>A</v>
      </c>
      <c r="AB677" t="str">
        <v>C</v>
      </c>
    </row>
    <row r="678" spans="1:28" ht="15" hidden="1" customHeight="1" x14ac:dyDescent="0.35">
      <c r="A678" s="10">
        <v>12</v>
      </c>
      <c r="B678" s="10">
        <v>13170636</v>
      </c>
      <c r="C678" s="10">
        <v>8016997</v>
      </c>
      <c r="D678" s="10" t="s">
        <v>3823</v>
      </c>
      <c r="E678" s="74">
        <v>44992</v>
      </c>
      <c r="F678" s="74">
        <v>45006</v>
      </c>
      <c r="G678" s="74">
        <v>45006</v>
      </c>
      <c r="H678" s="10" t="s">
        <v>10</v>
      </c>
      <c r="I678" s="10"/>
      <c r="J678" s="10" t="s">
        <v>128</v>
      </c>
      <c r="K678" s="10" t="s">
        <v>4855</v>
      </c>
      <c r="L678" s="10">
        <v>3</v>
      </c>
      <c r="M678" s="10" t="s">
        <v>3977</v>
      </c>
      <c r="N678" s="47" t="s">
        <v>220</v>
      </c>
      <c r="O678" s="10">
        <v>6</v>
      </c>
      <c r="P678" s="10">
        <v>6</v>
      </c>
      <c r="Q678" s="10">
        <v>2787</v>
      </c>
      <c r="R678" s="10" t="s">
        <v>46</v>
      </c>
      <c r="S678" s="10" t="s">
        <v>43</v>
      </c>
      <c r="T678" s="26">
        <f t="shared" si="19"/>
        <v>45005</v>
      </c>
      <c r="U678" s="10">
        <v>3</v>
      </c>
      <c r="V678" s="74" t="str" cm="1">
        <f t="array" ref="V678:AB678">_xlfn._xlws.FILTER(_xlfn._xlws.FILTER('Capacity Scheduling '!$A$41:$FO$56,'Capacity Scheduling '!$A$41:$A$56='PM PDM'!Q678),'Capacity Scheduling '!$A$40:$FO$40='PM PDM'!A678)</f>
        <v>C</v>
      </c>
      <c r="W678" s="10" t="str">
        <v>C</v>
      </c>
      <c r="X678" t="str">
        <v>C</v>
      </c>
      <c r="Y678" t="str">
        <v>C</v>
      </c>
      <c r="Z678" t="str">
        <v>C</v>
      </c>
      <c r="AA678" t="str">
        <v>C</v>
      </c>
      <c r="AB678" t="str">
        <v>W/OFF</v>
      </c>
    </row>
    <row r="679" spans="1:28" ht="15" hidden="1" customHeight="1" x14ac:dyDescent="0.35">
      <c r="A679" s="10">
        <v>12</v>
      </c>
      <c r="B679" s="10">
        <v>13170635</v>
      </c>
      <c r="C679" s="10">
        <v>8016996</v>
      </c>
      <c r="D679" s="10" t="s">
        <v>3823</v>
      </c>
      <c r="E679" s="74">
        <v>44992</v>
      </c>
      <c r="F679" s="74">
        <v>45006</v>
      </c>
      <c r="G679" s="74">
        <v>45006</v>
      </c>
      <c r="H679" s="10" t="s">
        <v>61</v>
      </c>
      <c r="I679" s="10"/>
      <c r="J679" s="10" t="s">
        <v>143</v>
      </c>
      <c r="K679" s="10" t="s">
        <v>4861</v>
      </c>
      <c r="L679" s="10">
        <v>3</v>
      </c>
      <c r="M679" s="10" t="s">
        <v>3977</v>
      </c>
      <c r="N679" s="47" t="s">
        <v>220</v>
      </c>
      <c r="O679" s="10">
        <v>4</v>
      </c>
      <c r="P679" s="10">
        <v>4</v>
      </c>
      <c r="Q679" s="10">
        <v>2791</v>
      </c>
      <c r="R679" s="10" t="s">
        <v>85</v>
      </c>
      <c r="S679" s="10" t="s">
        <v>43</v>
      </c>
      <c r="T679" s="26">
        <f t="shared" si="19"/>
        <v>45003</v>
      </c>
      <c r="U679" s="10">
        <v>1</v>
      </c>
      <c r="V679" s="74" t="str" cm="1">
        <f t="array" ref="V679:AB679">_xlfn._xlws.FILTER(_xlfn._xlws.FILTER('Capacity Scheduling '!$A$41:$FO$56,'Capacity Scheduling '!$A$41:$A$56='PM PDM'!Q679),'Capacity Scheduling '!$A$40:$FO$40='PM PDM'!A679)</f>
        <v>B</v>
      </c>
      <c r="W679" s="10" t="str">
        <v>B</v>
      </c>
      <c r="X679" t="str">
        <v>OFF</v>
      </c>
      <c r="Y679" t="str">
        <v>B</v>
      </c>
      <c r="Z679" t="str">
        <v>B</v>
      </c>
      <c r="AA679" t="str">
        <v>B</v>
      </c>
      <c r="AB679" t="str">
        <v>B</v>
      </c>
    </row>
    <row r="680" spans="1:28" ht="15" hidden="1" customHeight="1" x14ac:dyDescent="0.35">
      <c r="A680" s="10">
        <v>12</v>
      </c>
      <c r="B680" s="10">
        <v>13165003</v>
      </c>
      <c r="C680" s="10">
        <v>8011636</v>
      </c>
      <c r="D680" s="10" t="s">
        <v>3823</v>
      </c>
      <c r="E680" s="74">
        <v>44982</v>
      </c>
      <c r="F680" s="74">
        <v>45009</v>
      </c>
      <c r="G680" s="74">
        <v>45009</v>
      </c>
      <c r="H680" s="10" t="s">
        <v>61</v>
      </c>
      <c r="I680" s="10">
        <v>10123958</v>
      </c>
      <c r="J680" s="10" t="s">
        <v>5719</v>
      </c>
      <c r="K680" s="10" t="s">
        <v>5720</v>
      </c>
      <c r="L680" s="10">
        <v>3</v>
      </c>
      <c r="M680" s="10" t="s">
        <v>3977</v>
      </c>
      <c r="N680" s="47" t="s">
        <v>220</v>
      </c>
      <c r="O680" s="10">
        <v>0.1</v>
      </c>
      <c r="P680" s="10">
        <v>0.2</v>
      </c>
      <c r="Q680" s="10">
        <v>2791</v>
      </c>
      <c r="R680" s="10" t="s">
        <v>85</v>
      </c>
      <c r="S680" s="10" t="s">
        <v>43</v>
      </c>
      <c r="T680" s="26">
        <f t="shared" si="19"/>
        <v>45004</v>
      </c>
      <c r="U680" s="10">
        <v>2</v>
      </c>
      <c r="V680" s="74" t="str" cm="1">
        <f t="array" ref="V680:AB680">_xlfn._xlws.FILTER(_xlfn._xlws.FILTER('Capacity Scheduling '!$A$41:$FO$56,'Capacity Scheduling '!$A$41:$A$56='PM PDM'!Q680),'Capacity Scheduling '!$A$40:$FO$40='PM PDM'!A680)</f>
        <v>B</v>
      </c>
      <c r="W680" s="10" t="str">
        <v>B</v>
      </c>
      <c r="X680" t="str">
        <v>OFF</v>
      </c>
      <c r="Y680" t="str">
        <v>B</v>
      </c>
      <c r="Z680" t="str">
        <v>B</v>
      </c>
      <c r="AA680" t="str">
        <v>B</v>
      </c>
      <c r="AB680" t="str">
        <v>B</v>
      </c>
    </row>
    <row r="681" spans="1:28" ht="15" hidden="1" customHeight="1" x14ac:dyDescent="0.35">
      <c r="A681" s="10">
        <v>12</v>
      </c>
      <c r="B681" s="10">
        <v>13170637</v>
      </c>
      <c r="C681" s="10">
        <v>8016998</v>
      </c>
      <c r="D681" s="10" t="s">
        <v>3823</v>
      </c>
      <c r="E681" s="74">
        <v>44992</v>
      </c>
      <c r="F681" s="74">
        <v>45006</v>
      </c>
      <c r="G681" s="74">
        <v>45006</v>
      </c>
      <c r="H681" s="10" t="s">
        <v>61</v>
      </c>
      <c r="I681" s="10"/>
      <c r="J681" s="10" t="s">
        <v>148</v>
      </c>
      <c r="K681" s="10" t="s">
        <v>4863</v>
      </c>
      <c r="L681" s="10">
        <v>3</v>
      </c>
      <c r="M681" s="10" t="s">
        <v>3977</v>
      </c>
      <c r="N681" s="47" t="s">
        <v>220</v>
      </c>
      <c r="O681" s="10">
        <v>4</v>
      </c>
      <c r="P681" s="10">
        <v>4</v>
      </c>
      <c r="Q681" s="10">
        <v>2792</v>
      </c>
      <c r="R681" s="10" t="s">
        <v>78</v>
      </c>
      <c r="S681" s="10" t="s">
        <v>43</v>
      </c>
      <c r="T681" s="26">
        <f t="shared" si="19"/>
        <v>45005</v>
      </c>
      <c r="U681" s="10">
        <v>3</v>
      </c>
      <c r="V681" s="74" t="str" cm="1">
        <f t="array" ref="V681:AB681">_xlfn._xlws.FILTER(_xlfn._xlws.FILTER('Capacity Scheduling '!$A$41:$FO$56,'Capacity Scheduling '!$A$41:$A$56='PM PDM'!Q681),'Capacity Scheduling '!$A$40:$FO$40='PM PDM'!A681)</f>
        <v>OFF</v>
      </c>
      <c r="W681" s="10" t="str">
        <v>C</v>
      </c>
      <c r="X681" t="str">
        <v>C</v>
      </c>
      <c r="Y681" t="str">
        <v>C</v>
      </c>
      <c r="Z681" t="str">
        <v>C</v>
      </c>
      <c r="AA681" t="str">
        <v>C</v>
      </c>
      <c r="AB681" t="str">
        <v>C</v>
      </c>
    </row>
    <row r="682" spans="1:28" ht="15" hidden="1" customHeight="1" x14ac:dyDescent="0.35">
      <c r="A682" s="10">
        <v>12</v>
      </c>
      <c r="B682" s="10">
        <v>13172478</v>
      </c>
      <c r="C682" s="10">
        <v>8018573</v>
      </c>
      <c r="D682" s="10" t="s">
        <v>3823</v>
      </c>
      <c r="E682" s="74">
        <v>44995</v>
      </c>
      <c r="F682" s="74">
        <v>45009</v>
      </c>
      <c r="G682" s="74">
        <v>45009</v>
      </c>
      <c r="H682" s="10" t="s">
        <v>10</v>
      </c>
      <c r="I682" s="10"/>
      <c r="J682" s="10" t="s">
        <v>148</v>
      </c>
      <c r="K682" s="10" t="s">
        <v>4865</v>
      </c>
      <c r="L682" s="10">
        <v>3</v>
      </c>
      <c r="M682" s="10" t="s">
        <v>3977</v>
      </c>
      <c r="N682" s="47" t="s">
        <v>220</v>
      </c>
      <c r="O682" s="10">
        <v>6</v>
      </c>
      <c r="P682" s="10">
        <v>6</v>
      </c>
      <c r="Q682" s="10">
        <v>2787</v>
      </c>
      <c r="R682" s="10" t="s">
        <v>46</v>
      </c>
      <c r="S682" s="10" t="s">
        <v>43</v>
      </c>
      <c r="T682" s="26">
        <f t="shared" si="19"/>
        <v>45006</v>
      </c>
      <c r="U682" s="10">
        <v>4</v>
      </c>
      <c r="V682" s="74" t="str" cm="1">
        <f t="array" ref="V682:AB682">_xlfn._xlws.FILTER(_xlfn._xlws.FILTER('Capacity Scheduling '!$A$41:$FO$56,'Capacity Scheduling '!$A$41:$A$56='PM PDM'!Q682),'Capacity Scheduling '!$A$40:$FO$40='PM PDM'!A682)</f>
        <v>C</v>
      </c>
      <c r="W682" s="10" t="str">
        <v>C</v>
      </c>
      <c r="X682" t="str">
        <v>C</v>
      </c>
      <c r="Y682" t="str">
        <v>C</v>
      </c>
      <c r="Z682" t="str">
        <v>C</v>
      </c>
      <c r="AA682" t="str">
        <v>C</v>
      </c>
      <c r="AB682" t="str">
        <v>W/OFF</v>
      </c>
    </row>
    <row r="683" spans="1:28" ht="15" hidden="1" customHeight="1" x14ac:dyDescent="0.35">
      <c r="A683" s="10">
        <v>12</v>
      </c>
      <c r="B683" s="10">
        <v>13172479</v>
      </c>
      <c r="C683" s="10">
        <v>8018574</v>
      </c>
      <c r="D683" s="10" t="s">
        <v>3823</v>
      </c>
      <c r="E683" s="74">
        <v>44995</v>
      </c>
      <c r="F683" s="74">
        <v>45009</v>
      </c>
      <c r="G683" s="74">
        <v>45009</v>
      </c>
      <c r="H683" s="10" t="s">
        <v>61</v>
      </c>
      <c r="I683" s="10"/>
      <c r="J683" s="10" t="s">
        <v>148</v>
      </c>
      <c r="K683" s="10" t="s">
        <v>4863</v>
      </c>
      <c r="L683" s="10">
        <v>3</v>
      </c>
      <c r="M683" s="10" t="s">
        <v>3977</v>
      </c>
      <c r="N683" s="47" t="s">
        <v>220</v>
      </c>
      <c r="O683" s="10">
        <v>4</v>
      </c>
      <c r="P683" s="10">
        <v>4</v>
      </c>
      <c r="Q683" s="10">
        <v>2792</v>
      </c>
      <c r="R683" s="10" t="s">
        <v>85</v>
      </c>
      <c r="S683" s="10" t="s">
        <v>43</v>
      </c>
      <c r="T683" s="26">
        <f t="shared" si="19"/>
        <v>45006</v>
      </c>
      <c r="U683" s="10">
        <v>4</v>
      </c>
      <c r="V683" s="74" t="str" cm="1">
        <f t="array" ref="V683:AB683">_xlfn._xlws.FILTER(_xlfn._xlws.FILTER('Capacity Scheduling '!$A$41:$FO$56,'Capacity Scheduling '!$A$41:$A$56='PM PDM'!Q683),'Capacity Scheduling '!$A$40:$FO$40='PM PDM'!A683)</f>
        <v>OFF</v>
      </c>
      <c r="W683" s="10" t="str">
        <v>C</v>
      </c>
      <c r="X683" t="str">
        <v>C</v>
      </c>
      <c r="Y683" t="str">
        <v>C</v>
      </c>
      <c r="Z683" t="str">
        <v>C</v>
      </c>
      <c r="AA683" t="str">
        <v>C</v>
      </c>
      <c r="AB683" t="str">
        <v>C</v>
      </c>
    </row>
    <row r="684" spans="1:28" ht="15" hidden="1" customHeight="1" x14ac:dyDescent="0.35">
      <c r="A684" s="10">
        <v>12</v>
      </c>
      <c r="B684" s="10">
        <v>13161794</v>
      </c>
      <c r="C684" s="10">
        <v>8008850</v>
      </c>
      <c r="D684" s="10" t="s">
        <v>3823</v>
      </c>
      <c r="E684" s="74">
        <v>44977</v>
      </c>
      <c r="F684" s="74">
        <v>45004</v>
      </c>
      <c r="G684" s="74">
        <v>45004</v>
      </c>
      <c r="H684" s="10" t="s">
        <v>92</v>
      </c>
      <c r="I684" s="10">
        <v>10123896</v>
      </c>
      <c r="J684" s="10" t="s">
        <v>5721</v>
      </c>
      <c r="K684" s="10" t="s">
        <v>5722</v>
      </c>
      <c r="L684" s="10">
        <v>3</v>
      </c>
      <c r="M684" s="10" t="s">
        <v>3977</v>
      </c>
      <c r="N684" s="47" t="s">
        <v>220</v>
      </c>
      <c r="O684" s="10">
        <v>1</v>
      </c>
      <c r="P684" s="10">
        <v>1</v>
      </c>
      <c r="Q684" s="10">
        <v>2801</v>
      </c>
      <c r="R684" s="10" t="s">
        <v>104</v>
      </c>
      <c r="S684" s="10" t="s">
        <v>43</v>
      </c>
      <c r="T684" s="26">
        <f t="shared" si="19"/>
        <v>45004</v>
      </c>
      <c r="U684" s="10">
        <v>2</v>
      </c>
      <c r="V684" s="74" t="str" cm="1">
        <f t="array" ref="V684:AB684">_xlfn._xlws.FILTER(_xlfn._xlws.FILTER('Capacity Scheduling '!$A$41:$FO$56,'Capacity Scheduling '!$A$41:$A$56='PM PDM'!Q684),'Capacity Scheduling '!$A$40:$FO$40='PM PDM'!A684)</f>
        <v>B</v>
      </c>
      <c r="W684" s="10" t="str">
        <v>B</v>
      </c>
      <c r="X684" t="str">
        <v>C-OFF</v>
      </c>
      <c r="Y684" t="str">
        <v>C</v>
      </c>
      <c r="Z684" t="str">
        <v>OFF</v>
      </c>
      <c r="AA684" t="str">
        <v>A</v>
      </c>
      <c r="AB684" t="str">
        <v>C</v>
      </c>
    </row>
    <row r="685" spans="1:28" ht="15" hidden="1" customHeight="1" x14ac:dyDescent="0.35">
      <c r="A685" s="10">
        <v>12</v>
      </c>
      <c r="B685" s="10">
        <v>13161795</v>
      </c>
      <c r="C685" s="10">
        <v>8008851</v>
      </c>
      <c r="D685" s="10" t="s">
        <v>3823</v>
      </c>
      <c r="E685" s="74">
        <v>44977</v>
      </c>
      <c r="F685" s="74">
        <v>45004</v>
      </c>
      <c r="G685" s="74">
        <v>45004</v>
      </c>
      <c r="H685" s="10" t="s">
        <v>92</v>
      </c>
      <c r="I685" s="10">
        <v>10123897</v>
      </c>
      <c r="J685" s="10" t="s">
        <v>5723</v>
      </c>
      <c r="K685" s="10" t="s">
        <v>5722</v>
      </c>
      <c r="L685" s="10">
        <v>3</v>
      </c>
      <c r="M685" s="10" t="s">
        <v>3977</v>
      </c>
      <c r="N685" s="47" t="s">
        <v>220</v>
      </c>
      <c r="O685" s="10">
        <v>1</v>
      </c>
      <c r="P685" s="10">
        <v>1</v>
      </c>
      <c r="Q685" s="10">
        <v>2801</v>
      </c>
      <c r="R685" s="10" t="s">
        <v>104</v>
      </c>
      <c r="S685" s="10" t="s">
        <v>43</v>
      </c>
      <c r="T685" s="26">
        <f t="shared" si="19"/>
        <v>45006</v>
      </c>
      <c r="U685" s="10">
        <v>4</v>
      </c>
      <c r="V685" s="74" t="str" cm="1">
        <f t="array" ref="V685:AB685">_xlfn._xlws.FILTER(_xlfn._xlws.FILTER('Capacity Scheduling '!$A$41:$FO$56,'Capacity Scheduling '!$A$41:$A$56='PM PDM'!Q685),'Capacity Scheduling '!$A$40:$FO$40='PM PDM'!A685)</f>
        <v>B</v>
      </c>
      <c r="W685" s="10" t="str">
        <v>B</v>
      </c>
      <c r="X685" t="str">
        <v>C-OFF</v>
      </c>
      <c r="Y685" t="str">
        <v>C</v>
      </c>
      <c r="Z685" t="str">
        <v>OFF</v>
      </c>
      <c r="AA685" t="str">
        <v>A</v>
      </c>
      <c r="AB685" t="str">
        <v>C</v>
      </c>
    </row>
    <row r="686" spans="1:28" ht="15" hidden="1" customHeight="1" x14ac:dyDescent="0.35">
      <c r="A686" s="10">
        <v>12</v>
      </c>
      <c r="B686" s="10">
        <v>13170645</v>
      </c>
      <c r="C686" s="10">
        <v>8017086</v>
      </c>
      <c r="D686" s="10" t="s">
        <v>3823</v>
      </c>
      <c r="E686" s="74">
        <v>44992</v>
      </c>
      <c r="F686" s="74">
        <v>45006</v>
      </c>
      <c r="G686" s="74">
        <v>45006</v>
      </c>
      <c r="H686" s="10" t="s">
        <v>10</v>
      </c>
      <c r="I686" s="10">
        <v>10158355</v>
      </c>
      <c r="J686" s="10" t="s">
        <v>1560</v>
      </c>
      <c r="K686" s="10" t="s">
        <v>4893</v>
      </c>
      <c r="L686" s="10">
        <v>3</v>
      </c>
      <c r="M686" s="10" t="s">
        <v>3977</v>
      </c>
      <c r="N686" s="47" t="s">
        <v>220</v>
      </c>
      <c r="O686" s="10">
        <v>0</v>
      </c>
      <c r="P686" s="10">
        <v>6</v>
      </c>
      <c r="Q686" s="10">
        <v>2787</v>
      </c>
      <c r="R686" s="10" t="s">
        <v>46</v>
      </c>
      <c r="S686" s="10" t="s">
        <v>43</v>
      </c>
      <c r="T686" s="26">
        <f t="shared" si="19"/>
        <v>45007</v>
      </c>
      <c r="U686" s="10">
        <v>5</v>
      </c>
      <c r="V686" s="74" t="str" cm="1">
        <f t="array" ref="V686:AB686">_xlfn._xlws.FILTER(_xlfn._xlws.FILTER('Capacity Scheduling '!$A$41:$FO$56,'Capacity Scheduling '!$A$41:$A$56='PM PDM'!Q686),'Capacity Scheduling '!$A$40:$FO$40='PM PDM'!A686)</f>
        <v>C</v>
      </c>
      <c r="W686" s="10" t="str">
        <v>C</v>
      </c>
      <c r="X686" t="str">
        <v>C</v>
      </c>
      <c r="Y686" t="str">
        <v>C</v>
      </c>
      <c r="Z686" t="str">
        <v>C</v>
      </c>
      <c r="AA686" t="str">
        <v>C</v>
      </c>
      <c r="AB686" t="str">
        <v>W/OFF</v>
      </c>
    </row>
    <row r="687" spans="1:28" ht="15" hidden="1" customHeight="1" x14ac:dyDescent="0.35">
      <c r="A687" s="10">
        <v>12</v>
      </c>
      <c r="B687" s="10">
        <v>13146895</v>
      </c>
      <c r="C687" s="10">
        <v>7995431</v>
      </c>
      <c r="D687" s="10" t="s">
        <v>3823</v>
      </c>
      <c r="E687" s="74">
        <v>44952</v>
      </c>
      <c r="F687" s="74">
        <v>45007</v>
      </c>
      <c r="G687" s="74">
        <v>45007</v>
      </c>
      <c r="H687" s="10" t="s">
        <v>10</v>
      </c>
      <c r="I687" s="10">
        <v>10123931</v>
      </c>
      <c r="J687" s="10" t="s">
        <v>2669</v>
      </c>
      <c r="K687" s="10" t="s">
        <v>5724</v>
      </c>
      <c r="L687" s="10">
        <v>3</v>
      </c>
      <c r="M687" s="10" t="s">
        <v>3977</v>
      </c>
      <c r="N687" s="47" t="s">
        <v>220</v>
      </c>
      <c r="O687" s="10">
        <v>0.1</v>
      </c>
      <c r="P687" s="10">
        <v>0.2</v>
      </c>
      <c r="Q687" s="10">
        <v>2787</v>
      </c>
      <c r="R687" s="10" t="s">
        <v>46</v>
      </c>
      <c r="S687" s="10" t="s">
        <v>43</v>
      </c>
      <c r="T687" s="26">
        <f t="shared" si="19"/>
        <v>45007</v>
      </c>
      <c r="U687" s="10">
        <v>5</v>
      </c>
      <c r="V687" s="74" t="str" cm="1">
        <f t="array" ref="V687:AB687">_xlfn._xlws.FILTER(_xlfn._xlws.FILTER('Capacity Scheduling '!$A$41:$FO$56,'Capacity Scheduling '!$A$41:$A$56='PM PDM'!Q687),'Capacity Scheduling '!$A$40:$FO$40='PM PDM'!A687)</f>
        <v>C</v>
      </c>
      <c r="W687" s="10" t="str">
        <v>C</v>
      </c>
      <c r="X687" t="str">
        <v>C</v>
      </c>
      <c r="Y687" t="str">
        <v>C</v>
      </c>
      <c r="Z687" t="str">
        <v>C</v>
      </c>
      <c r="AA687" t="str">
        <v>C</v>
      </c>
      <c r="AB687" t="str">
        <v>W/OFF</v>
      </c>
    </row>
    <row r="688" spans="1:28" ht="15" hidden="1" customHeight="1" x14ac:dyDescent="0.35">
      <c r="A688" s="10">
        <v>12</v>
      </c>
      <c r="B688" s="10">
        <v>13169976</v>
      </c>
      <c r="C688" s="10">
        <v>8016407</v>
      </c>
      <c r="D688" s="10" t="s">
        <v>3872</v>
      </c>
      <c r="E688" s="74">
        <v>44991</v>
      </c>
      <c r="F688" s="74">
        <v>45005</v>
      </c>
      <c r="G688" s="74">
        <v>45005</v>
      </c>
      <c r="H688" s="10" t="s">
        <v>10</v>
      </c>
      <c r="I688" s="10"/>
      <c r="J688" s="10" t="s">
        <v>4640</v>
      </c>
      <c r="K688" s="10" t="s">
        <v>4709</v>
      </c>
      <c r="L688" s="10">
        <v>3</v>
      </c>
      <c r="M688" s="10" t="s">
        <v>3977</v>
      </c>
      <c r="N688" s="47" t="s">
        <v>220</v>
      </c>
      <c r="O688" s="10">
        <v>8</v>
      </c>
      <c r="P688" s="10">
        <v>8</v>
      </c>
      <c r="Q688" s="10">
        <v>2784</v>
      </c>
      <c r="R688" s="10" t="s">
        <v>28</v>
      </c>
      <c r="S688" s="10" t="s">
        <v>49</v>
      </c>
      <c r="T688" s="26">
        <f t="shared" si="19"/>
        <v>45003</v>
      </c>
      <c r="U688" s="10">
        <v>1</v>
      </c>
      <c r="V688" s="74" t="str" cm="1">
        <f t="array" ref="V688:AB688">_xlfn._xlws.FILTER(_xlfn._xlws.FILTER('Capacity Scheduling '!$A$41:$FO$56,'Capacity Scheduling '!$A$41:$A$56='PM PDM'!Q688),'Capacity Scheduling '!$A$40:$FO$40='PM PDM'!A688)</f>
        <v>G</v>
      </c>
      <c r="W688" s="10" t="str">
        <v>W/OFF</v>
      </c>
      <c r="X688" t="str">
        <v>G</v>
      </c>
      <c r="Y688" t="str">
        <v>G</v>
      </c>
      <c r="Z688" t="str">
        <v>G</v>
      </c>
      <c r="AA688" t="str">
        <v>G</v>
      </c>
      <c r="AB688" t="str">
        <v>G</v>
      </c>
    </row>
    <row r="689" spans="1:28" ht="15" hidden="1" customHeight="1" x14ac:dyDescent="0.35">
      <c r="A689" s="10">
        <v>12</v>
      </c>
      <c r="B689" s="10">
        <v>13171216</v>
      </c>
      <c r="C689" s="10">
        <v>8017593</v>
      </c>
      <c r="D689" s="10" t="s">
        <v>3823</v>
      </c>
      <c r="E689" s="74">
        <v>44993</v>
      </c>
      <c r="F689" s="74">
        <v>45007</v>
      </c>
      <c r="G689" s="74">
        <v>45007</v>
      </c>
      <c r="H689" s="10" t="s">
        <v>92</v>
      </c>
      <c r="I689" s="10"/>
      <c r="J689" s="10" t="s">
        <v>1997</v>
      </c>
      <c r="K689" s="10" t="s">
        <v>4906</v>
      </c>
      <c r="L689" s="10">
        <v>3</v>
      </c>
      <c r="M689" s="10" t="s">
        <v>3977</v>
      </c>
      <c r="N689" s="47" t="s">
        <v>220</v>
      </c>
      <c r="O689" s="10">
        <v>6</v>
      </c>
      <c r="P689" s="10">
        <v>6</v>
      </c>
      <c r="Q689" s="10">
        <v>2799</v>
      </c>
      <c r="R689" s="10" t="s">
        <v>91</v>
      </c>
      <c r="S689" s="10" t="s">
        <v>49</v>
      </c>
      <c r="T689" s="26">
        <f t="shared" si="19"/>
        <v>45006</v>
      </c>
      <c r="U689" s="10">
        <v>4</v>
      </c>
      <c r="V689" s="74" t="str" cm="1">
        <f t="array" ref="V689:AB689">_xlfn._xlws.FILTER(_xlfn._xlws.FILTER('Capacity Scheduling '!$A$41:$FO$56,'Capacity Scheduling '!$A$41:$A$56='PM PDM'!Q689),'Capacity Scheduling '!$A$40:$FO$40='PM PDM'!A689)</f>
        <v>C-OFF</v>
      </c>
      <c r="W689" s="10" t="str">
        <v>C-OFF</v>
      </c>
      <c r="X689" t="str">
        <v>B</v>
      </c>
      <c r="Y689" t="str">
        <v>B</v>
      </c>
      <c r="Z689" t="str">
        <v>C</v>
      </c>
      <c r="AA689" t="str">
        <v>OFF</v>
      </c>
      <c r="AB689" t="str">
        <v>A</v>
      </c>
    </row>
    <row r="690" spans="1:28" ht="15" hidden="1" customHeight="1" x14ac:dyDescent="0.35">
      <c r="A690" s="10">
        <v>12</v>
      </c>
      <c r="B690" s="10">
        <v>13169368</v>
      </c>
      <c r="C690" s="10">
        <v>8015908</v>
      </c>
      <c r="D690" s="10" t="s">
        <v>3872</v>
      </c>
      <c r="E690" s="74">
        <v>44990</v>
      </c>
      <c r="F690" s="74">
        <v>45004</v>
      </c>
      <c r="G690" s="74">
        <v>45004</v>
      </c>
      <c r="H690" s="10" t="s">
        <v>10</v>
      </c>
      <c r="I690" s="10"/>
      <c r="J690" s="10" t="s">
        <v>80</v>
      </c>
      <c r="K690" s="10" t="s">
        <v>4716</v>
      </c>
      <c r="L690" s="10">
        <v>3</v>
      </c>
      <c r="M690" s="10" t="s">
        <v>3977</v>
      </c>
      <c r="N690" s="47" t="s">
        <v>220</v>
      </c>
      <c r="O690" s="10">
        <v>8</v>
      </c>
      <c r="P690" s="10">
        <v>8</v>
      </c>
      <c r="Q690" s="10">
        <v>3070</v>
      </c>
      <c r="R690" s="10" t="s">
        <v>40</v>
      </c>
      <c r="S690" s="10" t="s">
        <v>81</v>
      </c>
      <c r="T690" s="26">
        <f t="shared" si="19"/>
        <v>45002</v>
      </c>
      <c r="U690" s="10"/>
      <c r="V690" s="74" t="str" cm="1">
        <f t="array" ref="V690:AB690">_xlfn._xlws.FILTER(_xlfn._xlws.FILTER('Capacity Scheduling '!$A$41:$FO$56,'Capacity Scheduling '!$A$41:$A$56='PM PDM'!Q690),'Capacity Scheduling '!$A$40:$FO$40='PM PDM'!A690)</f>
        <v>B</v>
      </c>
      <c r="W690" s="10" t="str">
        <v>B</v>
      </c>
      <c r="X690" t="str">
        <v>B</v>
      </c>
      <c r="Y690" t="str">
        <v>W/OFF</v>
      </c>
      <c r="Z690" t="str">
        <v>B</v>
      </c>
      <c r="AA690" t="str">
        <v>B</v>
      </c>
      <c r="AB690" t="str">
        <v>B</v>
      </c>
    </row>
    <row r="691" spans="1:28" ht="15" hidden="1" customHeight="1" x14ac:dyDescent="0.35">
      <c r="A691" s="10">
        <v>12</v>
      </c>
      <c r="B691" s="10">
        <v>13169984</v>
      </c>
      <c r="C691" s="10">
        <v>8016415</v>
      </c>
      <c r="D691" s="10" t="s">
        <v>3823</v>
      </c>
      <c r="E691" s="74">
        <v>44991</v>
      </c>
      <c r="F691" s="74">
        <v>45005</v>
      </c>
      <c r="G691" s="74">
        <v>45005</v>
      </c>
      <c r="H691" s="10" t="s">
        <v>10</v>
      </c>
      <c r="I691" s="10"/>
      <c r="J691" s="10" t="s">
        <v>80</v>
      </c>
      <c r="K691" s="10" t="s">
        <v>4718</v>
      </c>
      <c r="L691" s="10">
        <v>3</v>
      </c>
      <c r="M691" s="10" t="s">
        <v>3977</v>
      </c>
      <c r="N691" s="47" t="s">
        <v>220</v>
      </c>
      <c r="O691" s="10">
        <v>6</v>
      </c>
      <c r="P691" s="10">
        <v>6</v>
      </c>
      <c r="Q691" s="10">
        <v>3070</v>
      </c>
      <c r="R691" s="10" t="s">
        <v>40</v>
      </c>
      <c r="S691" s="10" t="s">
        <v>81</v>
      </c>
      <c r="T691" s="26">
        <f t="shared" si="19"/>
        <v>45002</v>
      </c>
      <c r="U691" s="10"/>
      <c r="V691" s="74" t="str" cm="1">
        <f t="array" ref="V691:AB691">_xlfn._xlws.FILTER(_xlfn._xlws.FILTER('Capacity Scheduling '!$A$41:$FO$56,'Capacity Scheduling '!$A$41:$A$56='PM PDM'!Q691),'Capacity Scheduling '!$A$40:$FO$40='PM PDM'!A691)</f>
        <v>B</v>
      </c>
      <c r="W691" s="10" t="str">
        <v>B</v>
      </c>
      <c r="X691" t="str">
        <v>B</v>
      </c>
      <c r="Y691" t="str">
        <v>W/OFF</v>
      </c>
      <c r="Z691" t="str">
        <v>B</v>
      </c>
      <c r="AA691" t="str">
        <v>B</v>
      </c>
      <c r="AB691" t="str">
        <v>B</v>
      </c>
    </row>
    <row r="692" spans="1:28" ht="15" hidden="1" customHeight="1" x14ac:dyDescent="0.35">
      <c r="A692" s="10">
        <v>12</v>
      </c>
      <c r="B692" s="10">
        <v>13170639</v>
      </c>
      <c r="C692" s="10">
        <v>8017080</v>
      </c>
      <c r="D692" s="10" t="s">
        <v>3823</v>
      </c>
      <c r="E692" s="74">
        <v>44992</v>
      </c>
      <c r="F692" s="74">
        <v>45006</v>
      </c>
      <c r="G692" s="74">
        <v>45006</v>
      </c>
      <c r="H692" s="10" t="s">
        <v>61</v>
      </c>
      <c r="I692" s="10"/>
      <c r="J692" s="10" t="s">
        <v>80</v>
      </c>
      <c r="K692" s="10" t="s">
        <v>4911</v>
      </c>
      <c r="L692" s="10">
        <v>3</v>
      </c>
      <c r="M692" s="10" t="s">
        <v>3977</v>
      </c>
      <c r="N692" s="47" t="s">
        <v>220</v>
      </c>
      <c r="O692" s="10">
        <v>3</v>
      </c>
      <c r="P692" s="10">
        <v>3</v>
      </c>
      <c r="Q692" s="10">
        <v>2790</v>
      </c>
      <c r="R692" s="10" t="s">
        <v>60</v>
      </c>
      <c r="S692" s="10" t="s">
        <v>81</v>
      </c>
      <c r="T692" s="26">
        <f t="shared" si="19"/>
        <v>45003</v>
      </c>
      <c r="U692" s="10">
        <v>1</v>
      </c>
      <c r="V692" s="74" t="str" cm="1">
        <f t="array" ref="V692:AB692">_xlfn._xlws.FILTER(_xlfn._xlws.FILTER('Capacity Scheduling '!$A$41:$FO$56,'Capacity Scheduling '!$A$41:$A$56='PM PDM'!Q692),'Capacity Scheduling '!$A$40:$FO$40='PM PDM'!A692)</f>
        <v>C</v>
      </c>
      <c r="W692" s="10" t="str">
        <v>OFF</v>
      </c>
      <c r="X692" t="str">
        <v>B</v>
      </c>
      <c r="Y692" t="str">
        <v>A</v>
      </c>
      <c r="Z692" t="str">
        <v>A</v>
      </c>
      <c r="AA692" t="str">
        <v>A</v>
      </c>
      <c r="AB692" t="str">
        <v>A</v>
      </c>
    </row>
    <row r="693" spans="1:28" ht="15" hidden="1" customHeight="1" x14ac:dyDescent="0.35">
      <c r="A693" s="10">
        <v>12</v>
      </c>
      <c r="B693" s="10">
        <v>13170640</v>
      </c>
      <c r="C693" s="10">
        <v>8017081</v>
      </c>
      <c r="D693" s="10" t="s">
        <v>3823</v>
      </c>
      <c r="E693" s="74">
        <v>44992</v>
      </c>
      <c r="F693" s="74">
        <v>45006</v>
      </c>
      <c r="G693" s="74">
        <v>45006</v>
      </c>
      <c r="H693" s="10" t="s">
        <v>61</v>
      </c>
      <c r="I693" s="10"/>
      <c r="J693" s="10" t="s">
        <v>80</v>
      </c>
      <c r="K693" s="10" t="s">
        <v>4913</v>
      </c>
      <c r="L693" s="10">
        <v>3</v>
      </c>
      <c r="M693" s="10" t="s">
        <v>3977</v>
      </c>
      <c r="N693" s="47" t="s">
        <v>220</v>
      </c>
      <c r="O693" s="10">
        <v>3</v>
      </c>
      <c r="P693" s="10">
        <v>3</v>
      </c>
      <c r="Q693" s="10">
        <v>2790</v>
      </c>
      <c r="R693" s="10" t="s">
        <v>60</v>
      </c>
      <c r="S693" s="10" t="s">
        <v>81</v>
      </c>
      <c r="T693" s="26">
        <f t="shared" si="19"/>
        <v>45005</v>
      </c>
      <c r="U693" s="10">
        <v>3</v>
      </c>
      <c r="V693" s="74" t="str" cm="1">
        <f t="array" ref="V693:AB693">_xlfn._xlws.FILTER(_xlfn._xlws.FILTER('Capacity Scheduling '!$A$41:$FO$56,'Capacity Scheduling '!$A$41:$A$56='PM PDM'!Q693),'Capacity Scheduling '!$A$40:$FO$40='PM PDM'!A693)</f>
        <v>C</v>
      </c>
      <c r="W693" s="10" t="str">
        <v>OFF</v>
      </c>
      <c r="X693" t="str">
        <v>B</v>
      </c>
      <c r="Y693" t="str">
        <v>A</v>
      </c>
      <c r="Z693" t="str">
        <v>A</v>
      </c>
      <c r="AA693" t="str">
        <v>A</v>
      </c>
      <c r="AB693" t="str">
        <v>A</v>
      </c>
    </row>
    <row r="694" spans="1:28" ht="15" hidden="1" customHeight="1" x14ac:dyDescent="0.35">
      <c r="A694" s="10">
        <v>12</v>
      </c>
      <c r="B694" s="10">
        <v>13176893</v>
      </c>
      <c r="C694" s="10">
        <v>8022860</v>
      </c>
      <c r="D694" s="10" t="s">
        <v>3823</v>
      </c>
      <c r="E694" s="74">
        <v>45001</v>
      </c>
      <c r="F694" s="74">
        <v>45005</v>
      </c>
      <c r="G694" s="74">
        <v>45005</v>
      </c>
      <c r="H694" s="10" t="s">
        <v>10</v>
      </c>
      <c r="I694" s="10">
        <v>10123432</v>
      </c>
      <c r="J694" s="10" t="s">
        <v>1100</v>
      </c>
      <c r="K694" s="10" t="s">
        <v>4919</v>
      </c>
      <c r="L694" s="10">
        <v>3</v>
      </c>
      <c r="M694" s="10" t="s">
        <v>3977</v>
      </c>
      <c r="N694" s="47" t="s">
        <v>220</v>
      </c>
      <c r="O694" s="10">
        <v>4</v>
      </c>
      <c r="P694" s="10">
        <v>4</v>
      </c>
      <c r="Q694" s="10">
        <v>3070</v>
      </c>
      <c r="R694" s="10" t="s">
        <v>40</v>
      </c>
      <c r="S694" s="10" t="s">
        <v>81</v>
      </c>
      <c r="T694" s="26">
        <f t="shared" si="19"/>
        <v>45002</v>
      </c>
      <c r="U694" s="10"/>
      <c r="V694" s="74" t="str" cm="1">
        <f t="array" ref="V694:AB694">_xlfn._xlws.FILTER(_xlfn._xlws.FILTER('Capacity Scheduling '!$A$41:$FO$56,'Capacity Scheduling '!$A$41:$A$56='PM PDM'!Q694),'Capacity Scheduling '!$A$40:$FO$40='PM PDM'!A694)</f>
        <v>B</v>
      </c>
      <c r="W694" s="10" t="str">
        <v>B</v>
      </c>
      <c r="X694" t="str">
        <v>B</v>
      </c>
      <c r="Y694" t="str">
        <v>W/OFF</v>
      </c>
      <c r="Z694" t="str">
        <v>B</v>
      </c>
      <c r="AA694" t="str">
        <v>B</v>
      </c>
      <c r="AB694" t="str">
        <v>B</v>
      </c>
    </row>
    <row r="695" spans="1:28" ht="15" hidden="1" customHeight="1" x14ac:dyDescent="0.35">
      <c r="A695" s="10">
        <v>12</v>
      </c>
      <c r="B695" s="10">
        <v>13177044</v>
      </c>
      <c r="C695" s="10">
        <v>8022861</v>
      </c>
      <c r="D695" s="10" t="s">
        <v>3823</v>
      </c>
      <c r="E695" s="74">
        <v>45001</v>
      </c>
      <c r="F695" s="74">
        <v>45008</v>
      </c>
      <c r="G695" s="74">
        <v>45008</v>
      </c>
      <c r="H695" s="10" t="s">
        <v>10</v>
      </c>
      <c r="I695" s="10">
        <v>10123436</v>
      </c>
      <c r="J695" s="10" t="s">
        <v>946</v>
      </c>
      <c r="K695" s="10" t="s">
        <v>4922</v>
      </c>
      <c r="L695" s="10">
        <v>3</v>
      </c>
      <c r="M695" s="10" t="s">
        <v>3977</v>
      </c>
      <c r="N695" s="47" t="s">
        <v>220</v>
      </c>
      <c r="O695" s="10">
        <v>4</v>
      </c>
      <c r="P695" s="10">
        <v>4</v>
      </c>
      <c r="Q695" s="10">
        <v>3070</v>
      </c>
      <c r="R695" s="10" t="s">
        <v>40</v>
      </c>
      <c r="S695" s="10" t="s">
        <v>81</v>
      </c>
      <c r="T695" s="26">
        <f t="shared" si="19"/>
        <v>45002</v>
      </c>
      <c r="U695" s="10"/>
      <c r="V695" s="74" t="str" cm="1">
        <f t="array" ref="V695:AB695">_xlfn._xlws.FILTER(_xlfn._xlws.FILTER('Capacity Scheduling '!$A$41:$FO$56,'Capacity Scheduling '!$A$41:$A$56='PM PDM'!Q695),'Capacity Scheduling '!$A$40:$FO$40='PM PDM'!A695)</f>
        <v>B</v>
      </c>
      <c r="W695" s="10" t="str">
        <v>B</v>
      </c>
      <c r="X695" t="str">
        <v>B</v>
      </c>
      <c r="Y695" t="str">
        <v>W/OFF</v>
      </c>
      <c r="Z695" t="str">
        <v>B</v>
      </c>
      <c r="AA695" t="str">
        <v>B</v>
      </c>
      <c r="AB695" t="str">
        <v>B</v>
      </c>
    </row>
    <row r="696" spans="1:28" ht="15" hidden="1" customHeight="1" x14ac:dyDescent="0.35">
      <c r="A696" s="10">
        <v>12</v>
      </c>
      <c r="B696" s="10">
        <v>13177532</v>
      </c>
      <c r="C696" s="10">
        <v>8023364</v>
      </c>
      <c r="D696" s="10" t="s">
        <v>3823</v>
      </c>
      <c r="E696" s="74">
        <v>45002</v>
      </c>
      <c r="F696" s="74">
        <v>45009</v>
      </c>
      <c r="G696" s="74">
        <v>45009</v>
      </c>
      <c r="H696" s="10" t="s">
        <v>10</v>
      </c>
      <c r="I696" s="10">
        <v>10123459</v>
      </c>
      <c r="J696" s="10" t="s">
        <v>1150</v>
      </c>
      <c r="K696" s="10" t="s">
        <v>5031</v>
      </c>
      <c r="L696" s="10">
        <v>3</v>
      </c>
      <c r="M696" s="10" t="s">
        <v>3977</v>
      </c>
      <c r="N696" s="47" t="s">
        <v>220</v>
      </c>
      <c r="O696" s="10">
        <v>4</v>
      </c>
      <c r="P696" s="10">
        <v>4</v>
      </c>
      <c r="Q696" s="10">
        <v>3070</v>
      </c>
      <c r="R696" s="10" t="s">
        <v>40</v>
      </c>
      <c r="S696" s="10" t="s">
        <v>81</v>
      </c>
      <c r="T696" s="26">
        <f t="shared" si="19"/>
        <v>45002</v>
      </c>
      <c r="U696" s="10"/>
      <c r="V696" s="74" t="str" cm="1">
        <f t="array" ref="V696:AB696">_xlfn._xlws.FILTER(_xlfn._xlws.FILTER('Capacity Scheduling '!$A$41:$FO$56,'Capacity Scheduling '!$A$41:$A$56='PM PDM'!Q696),'Capacity Scheduling '!$A$40:$FO$40='PM PDM'!A696)</f>
        <v>B</v>
      </c>
      <c r="W696" s="10" t="str">
        <v>B</v>
      </c>
      <c r="X696" t="str">
        <v>B</v>
      </c>
      <c r="Y696" t="str">
        <v>W/OFF</v>
      </c>
      <c r="Z696" t="str">
        <v>B</v>
      </c>
      <c r="AA696" t="str">
        <v>B</v>
      </c>
      <c r="AB696" t="str">
        <v>B</v>
      </c>
    </row>
    <row r="697" spans="1:28" ht="15" hidden="1" customHeight="1" x14ac:dyDescent="0.35">
      <c r="A697" s="10">
        <v>12</v>
      </c>
      <c r="B697" s="10">
        <v>13169367</v>
      </c>
      <c r="C697" s="10">
        <v>8015907</v>
      </c>
      <c r="D697" s="10" t="s">
        <v>3823</v>
      </c>
      <c r="E697" s="74">
        <v>44990</v>
      </c>
      <c r="F697" s="74">
        <v>45004</v>
      </c>
      <c r="G697" s="74">
        <v>45004</v>
      </c>
      <c r="H697" s="10" t="s">
        <v>92</v>
      </c>
      <c r="I697" s="10">
        <v>10123579</v>
      </c>
      <c r="J697" s="10" t="s">
        <v>902</v>
      </c>
      <c r="K697" s="10" t="s">
        <v>3830</v>
      </c>
      <c r="L697" s="10">
        <v>3</v>
      </c>
      <c r="M697" s="10" t="s">
        <v>3977</v>
      </c>
      <c r="N697" s="47" t="s">
        <v>220</v>
      </c>
      <c r="O697" s="10">
        <v>0.5</v>
      </c>
      <c r="P697" s="10">
        <v>1</v>
      </c>
      <c r="Q697" s="10">
        <v>3346</v>
      </c>
      <c r="R697" s="10" t="s">
        <v>110</v>
      </c>
      <c r="S697" s="10" t="s">
        <v>81</v>
      </c>
      <c r="T697" s="26">
        <f t="shared" si="19"/>
        <v>45002</v>
      </c>
      <c r="U697" s="10"/>
      <c r="V697" s="74" t="str" cm="1">
        <f t="array" ref="V697:AB697">_xlfn._xlws.FILTER(_xlfn._xlws.FILTER('Capacity Scheduling '!$A$41:$FO$56,'Capacity Scheduling '!$A$41:$A$56='PM PDM'!Q697),'Capacity Scheduling '!$A$40:$FO$40='PM PDM'!A697)</f>
        <v>A</v>
      </c>
      <c r="W697" s="10" t="str">
        <v>A</v>
      </c>
      <c r="X697" t="str">
        <v>A</v>
      </c>
      <c r="Y697" t="str">
        <v>A</v>
      </c>
      <c r="Z697" t="str">
        <v>A</v>
      </c>
      <c r="AA697" t="str">
        <v>C</v>
      </c>
      <c r="AB697" t="str">
        <v>OFF</v>
      </c>
    </row>
    <row r="698" spans="1:28" ht="15" hidden="1" customHeight="1" x14ac:dyDescent="0.35">
      <c r="A698" s="10">
        <v>12</v>
      </c>
      <c r="B698" s="10">
        <v>13171208</v>
      </c>
      <c r="C698" s="10">
        <v>8017585</v>
      </c>
      <c r="D698" s="10" t="s">
        <v>3823</v>
      </c>
      <c r="E698" s="74">
        <v>44993</v>
      </c>
      <c r="F698" s="74">
        <v>45007</v>
      </c>
      <c r="G698" s="74">
        <v>45007</v>
      </c>
      <c r="H698" s="10" t="s">
        <v>92</v>
      </c>
      <c r="I698" s="10">
        <v>10123434</v>
      </c>
      <c r="J698" s="10" t="s">
        <v>4927</v>
      </c>
      <c r="K698" s="10" t="s">
        <v>4928</v>
      </c>
      <c r="L698" s="10">
        <v>3</v>
      </c>
      <c r="M698" s="10" t="s">
        <v>3977</v>
      </c>
      <c r="N698" s="47" t="s">
        <v>220</v>
      </c>
      <c r="O698" s="10">
        <v>0.5</v>
      </c>
      <c r="P698" s="10">
        <v>1</v>
      </c>
      <c r="Q698" s="10">
        <v>3346</v>
      </c>
      <c r="R698" s="10" t="s">
        <v>110</v>
      </c>
      <c r="S698" s="10" t="s">
        <v>81</v>
      </c>
      <c r="T698" s="26">
        <f t="shared" si="19"/>
        <v>45002</v>
      </c>
      <c r="U698" s="10"/>
      <c r="V698" s="74" t="str" cm="1">
        <f t="array" ref="V698:AB698">_xlfn._xlws.FILTER(_xlfn._xlws.FILTER('Capacity Scheduling '!$A$41:$FO$56,'Capacity Scheduling '!$A$41:$A$56='PM PDM'!Q698),'Capacity Scheduling '!$A$40:$FO$40='PM PDM'!A698)</f>
        <v>A</v>
      </c>
      <c r="W698" s="10" t="str">
        <v>A</v>
      </c>
      <c r="X698" t="str">
        <v>A</v>
      </c>
      <c r="Y698" t="str">
        <v>A</v>
      </c>
      <c r="Z698" t="str">
        <v>A</v>
      </c>
      <c r="AA698" t="str">
        <v>C</v>
      </c>
      <c r="AB698" t="str">
        <v>OFF</v>
      </c>
    </row>
    <row r="699" spans="1:28" ht="15" hidden="1" customHeight="1" x14ac:dyDescent="0.35">
      <c r="A699" s="10">
        <v>12</v>
      </c>
      <c r="B699" s="10">
        <v>13161612</v>
      </c>
      <c r="C699" s="10">
        <v>8008848</v>
      </c>
      <c r="D699" s="10" t="s">
        <v>3823</v>
      </c>
      <c r="E699" s="74">
        <v>44977</v>
      </c>
      <c r="F699" s="74">
        <v>45004</v>
      </c>
      <c r="G699" s="74">
        <v>45004</v>
      </c>
      <c r="H699" s="10" t="s">
        <v>92</v>
      </c>
      <c r="I699" s="10">
        <v>10123452</v>
      </c>
      <c r="J699" s="10" t="s">
        <v>2081</v>
      </c>
      <c r="K699" s="10" t="s">
        <v>4203</v>
      </c>
      <c r="L699" s="10">
        <v>3</v>
      </c>
      <c r="M699" s="10" t="s">
        <v>3977</v>
      </c>
      <c r="N699" s="47" t="s">
        <v>220</v>
      </c>
      <c r="O699" s="10">
        <v>5</v>
      </c>
      <c r="P699" s="10">
        <v>10</v>
      </c>
      <c r="Q699" s="10">
        <v>3346</v>
      </c>
      <c r="R699" s="10" t="s">
        <v>110</v>
      </c>
      <c r="S699" s="10" t="s">
        <v>81</v>
      </c>
      <c r="T699" s="26">
        <f t="shared" si="19"/>
        <v>45002</v>
      </c>
      <c r="U699" s="10"/>
      <c r="V699" s="74" t="str" cm="1">
        <f t="array" ref="V699:AB699">_xlfn._xlws.FILTER(_xlfn._xlws.FILTER('Capacity Scheduling '!$A$41:$FO$56,'Capacity Scheduling '!$A$41:$A$56='PM PDM'!Q699),'Capacity Scheduling '!$A$40:$FO$40='PM PDM'!A699)</f>
        <v>A</v>
      </c>
      <c r="W699" s="10" t="str">
        <v>A</v>
      </c>
      <c r="X699" t="str">
        <v>A</v>
      </c>
      <c r="Y699" t="str">
        <v>A</v>
      </c>
      <c r="Z699" t="str">
        <v>A</v>
      </c>
      <c r="AA699" t="str">
        <v>C</v>
      </c>
      <c r="AB699" t="str">
        <v>OFF</v>
      </c>
    </row>
    <row r="700" spans="1:28" ht="15" hidden="1" customHeight="1" x14ac:dyDescent="0.35">
      <c r="A700" s="10">
        <v>12</v>
      </c>
      <c r="B700" s="10">
        <v>13163122</v>
      </c>
      <c r="C700" s="10">
        <v>8010336</v>
      </c>
      <c r="D700" s="10" t="s">
        <v>3823</v>
      </c>
      <c r="E700" s="74">
        <v>44979</v>
      </c>
      <c r="F700" s="74">
        <v>45006</v>
      </c>
      <c r="G700" s="74">
        <v>45006</v>
      </c>
      <c r="H700" s="10" t="s">
        <v>92</v>
      </c>
      <c r="I700" s="10">
        <v>10123454</v>
      </c>
      <c r="J700" s="10" t="s">
        <v>627</v>
      </c>
      <c r="K700" s="10" t="s">
        <v>5725</v>
      </c>
      <c r="L700" s="10">
        <v>3</v>
      </c>
      <c r="M700" s="10" t="s">
        <v>3977</v>
      </c>
      <c r="N700" s="47" t="s">
        <v>220</v>
      </c>
      <c r="O700" s="10">
        <v>0.1</v>
      </c>
      <c r="P700" s="10">
        <v>0.2</v>
      </c>
      <c r="Q700" s="10">
        <v>3346</v>
      </c>
      <c r="R700" s="10" t="s">
        <v>110</v>
      </c>
      <c r="S700" s="10" t="s">
        <v>81</v>
      </c>
      <c r="T700" s="26">
        <f t="shared" si="19"/>
        <v>45002</v>
      </c>
      <c r="U700" s="10"/>
      <c r="V700" s="74" t="str" cm="1">
        <f t="array" ref="V700:AB700">_xlfn._xlws.FILTER(_xlfn._xlws.FILTER('Capacity Scheduling '!$A$41:$FO$56,'Capacity Scheduling '!$A$41:$A$56='PM PDM'!Q700),'Capacity Scheduling '!$A$40:$FO$40='PM PDM'!A700)</f>
        <v>A</v>
      </c>
      <c r="W700" s="10" t="str">
        <v>A</v>
      </c>
      <c r="X700" t="str">
        <v>A</v>
      </c>
      <c r="Y700" t="str">
        <v>A</v>
      </c>
      <c r="Z700" t="str">
        <v>A</v>
      </c>
      <c r="AA700" t="str">
        <v>C</v>
      </c>
      <c r="AB700" t="str">
        <v>OFF</v>
      </c>
    </row>
    <row r="701" spans="1:28" ht="15" hidden="1" customHeight="1" x14ac:dyDescent="0.35">
      <c r="A701" s="10">
        <v>12</v>
      </c>
      <c r="B701" s="10">
        <v>13164563</v>
      </c>
      <c r="C701" s="10">
        <v>8011349</v>
      </c>
      <c r="D701" s="10" t="s">
        <v>3823</v>
      </c>
      <c r="E701" s="74">
        <v>44981</v>
      </c>
      <c r="F701" s="74">
        <v>45008</v>
      </c>
      <c r="G701" s="74">
        <v>45008</v>
      </c>
      <c r="H701" s="10" t="s">
        <v>92</v>
      </c>
      <c r="I701" s="10">
        <v>10123458</v>
      </c>
      <c r="J701" s="10" t="s">
        <v>5726</v>
      </c>
      <c r="K701" s="10" t="s">
        <v>4203</v>
      </c>
      <c r="L701" s="10">
        <v>3</v>
      </c>
      <c r="M701" s="10" t="s">
        <v>3977</v>
      </c>
      <c r="N701" s="47" t="s">
        <v>220</v>
      </c>
      <c r="O701" s="10">
        <v>5</v>
      </c>
      <c r="P701" s="10">
        <v>10</v>
      </c>
      <c r="Q701" s="10">
        <v>3346</v>
      </c>
      <c r="R701" s="10" t="s">
        <v>110</v>
      </c>
      <c r="S701" s="10" t="s">
        <v>81</v>
      </c>
      <c r="T701" s="26">
        <f t="shared" si="19"/>
        <v>45002</v>
      </c>
      <c r="U701" s="10"/>
      <c r="V701" s="74" t="str" cm="1">
        <f t="array" ref="V701:AB701">_xlfn._xlws.FILTER(_xlfn._xlws.FILTER('Capacity Scheduling '!$A$41:$FO$56,'Capacity Scheduling '!$A$41:$A$56='PM PDM'!Q701),'Capacity Scheduling '!$A$40:$FO$40='PM PDM'!A701)</f>
        <v>A</v>
      </c>
      <c r="W701" s="10" t="str">
        <v>A</v>
      </c>
      <c r="X701" t="str">
        <v>A</v>
      </c>
      <c r="Y701" t="str">
        <v>A</v>
      </c>
      <c r="Z701" t="str">
        <v>A</v>
      </c>
      <c r="AA701" t="str">
        <v>C</v>
      </c>
      <c r="AB701" t="str">
        <v>OFF</v>
      </c>
    </row>
    <row r="702" spans="1:28" ht="15" hidden="1" customHeight="1" x14ac:dyDescent="0.35">
      <c r="A702" s="10">
        <v>12</v>
      </c>
      <c r="B702" s="10">
        <v>13177047</v>
      </c>
      <c r="C702" s="10">
        <v>8022864</v>
      </c>
      <c r="D702" s="10" t="s">
        <v>3823</v>
      </c>
      <c r="E702" s="74">
        <v>45001</v>
      </c>
      <c r="F702" s="74">
        <v>45008</v>
      </c>
      <c r="G702" s="74">
        <v>45008</v>
      </c>
      <c r="H702" s="10" t="s">
        <v>61</v>
      </c>
      <c r="I702" s="10"/>
      <c r="J702" s="10" t="s">
        <v>907</v>
      </c>
      <c r="K702" s="10" t="s">
        <v>3127</v>
      </c>
      <c r="L702" s="10">
        <v>3</v>
      </c>
      <c r="M702" s="10" t="s">
        <v>3977</v>
      </c>
      <c r="N702" s="47" t="s">
        <v>220</v>
      </c>
      <c r="O702" s="10">
        <v>4</v>
      </c>
      <c r="P702" s="10">
        <v>4</v>
      </c>
      <c r="Q702" s="10">
        <v>2790</v>
      </c>
      <c r="R702" s="10" t="s">
        <v>60</v>
      </c>
      <c r="S702" s="10" t="s">
        <v>81</v>
      </c>
      <c r="T702" s="26">
        <f t="shared" si="19"/>
        <v>45006</v>
      </c>
      <c r="U702" s="10">
        <v>4</v>
      </c>
      <c r="V702" s="74" t="str" cm="1">
        <f t="array" ref="V702:AB702">_xlfn._xlws.FILTER(_xlfn._xlws.FILTER('Capacity Scheduling '!$A$41:$FO$56,'Capacity Scheduling '!$A$41:$A$56='PM PDM'!Q702),'Capacity Scheduling '!$A$40:$FO$40='PM PDM'!A702)</f>
        <v>C</v>
      </c>
      <c r="W702" s="10" t="str">
        <v>OFF</v>
      </c>
      <c r="X702" t="str">
        <v>B</v>
      </c>
      <c r="Y702" t="str">
        <v>A</v>
      </c>
      <c r="Z702" t="str">
        <v>A</v>
      </c>
      <c r="AA702" t="str">
        <v>A</v>
      </c>
      <c r="AB702" t="str">
        <v>A</v>
      </c>
    </row>
    <row r="703" spans="1:28" ht="15" hidden="1" customHeight="1" x14ac:dyDescent="0.35">
      <c r="A703" s="10">
        <v>12</v>
      </c>
      <c r="B703" s="10">
        <v>13169990</v>
      </c>
      <c r="C703" s="10">
        <v>8016461</v>
      </c>
      <c r="D703" s="10" t="s">
        <v>3823</v>
      </c>
      <c r="E703" s="74">
        <v>44991</v>
      </c>
      <c r="F703" s="74">
        <v>45005</v>
      </c>
      <c r="G703" s="74">
        <v>45005</v>
      </c>
      <c r="H703" s="10" t="s">
        <v>92</v>
      </c>
      <c r="I703" s="10">
        <v>10150223</v>
      </c>
      <c r="J703" s="10" t="s">
        <v>188</v>
      </c>
      <c r="K703" s="10" t="s">
        <v>4750</v>
      </c>
      <c r="L703" s="10">
        <v>3</v>
      </c>
      <c r="M703" s="10" t="s">
        <v>3977</v>
      </c>
      <c r="N703" s="47" t="s">
        <v>220</v>
      </c>
      <c r="O703" s="10">
        <v>6.5</v>
      </c>
      <c r="P703" s="10">
        <v>6.5</v>
      </c>
      <c r="Q703" s="10">
        <v>3346</v>
      </c>
      <c r="R703" s="10" t="s">
        <v>110</v>
      </c>
      <c r="S703" s="10" t="s">
        <v>81</v>
      </c>
      <c r="T703" s="26">
        <f t="shared" si="19"/>
        <v>45002</v>
      </c>
      <c r="U703" s="10"/>
      <c r="V703" s="74" t="str" cm="1">
        <f t="array" ref="V703:AB703">_xlfn._xlws.FILTER(_xlfn._xlws.FILTER('Capacity Scheduling '!$A$41:$FO$56,'Capacity Scheduling '!$A$41:$A$56='PM PDM'!Q703),'Capacity Scheduling '!$A$40:$FO$40='PM PDM'!A703)</f>
        <v>A</v>
      </c>
      <c r="W703" s="10" t="str">
        <v>A</v>
      </c>
      <c r="X703" t="str">
        <v>A</v>
      </c>
      <c r="Y703" t="str">
        <v>A</v>
      </c>
      <c r="Z703" t="str">
        <v>A</v>
      </c>
      <c r="AA703" t="str">
        <v>C</v>
      </c>
      <c r="AB703" t="str">
        <v>OFF</v>
      </c>
    </row>
    <row r="704" spans="1:28" ht="15" hidden="1" customHeight="1" x14ac:dyDescent="0.35">
      <c r="A704" s="10">
        <v>12</v>
      </c>
      <c r="B704" s="10">
        <v>13162438</v>
      </c>
      <c r="C704" s="10">
        <v>8009588</v>
      </c>
      <c r="D704" s="10" t="s">
        <v>3823</v>
      </c>
      <c r="E704" s="74">
        <v>44978</v>
      </c>
      <c r="F704" s="74">
        <v>45007</v>
      </c>
      <c r="G704" s="74">
        <v>45007</v>
      </c>
      <c r="H704" s="10" t="s">
        <v>92</v>
      </c>
      <c r="I704" s="10"/>
      <c r="J704" s="10" t="s">
        <v>275</v>
      </c>
      <c r="K704" s="10" t="s">
        <v>5727</v>
      </c>
      <c r="L704" s="10">
        <v>3</v>
      </c>
      <c r="M704" s="10" t="s">
        <v>3977</v>
      </c>
      <c r="N704" s="47" t="s">
        <v>215</v>
      </c>
      <c r="O704" s="10">
        <v>4</v>
      </c>
      <c r="P704" s="10">
        <v>4</v>
      </c>
      <c r="Q704" s="10">
        <v>2800</v>
      </c>
      <c r="R704" s="10" t="s">
        <v>98</v>
      </c>
      <c r="S704" s="10" t="s">
        <v>5728</v>
      </c>
      <c r="T704" s="26">
        <f t="shared" si="19"/>
        <v>45003</v>
      </c>
      <c r="U704" s="10">
        <v>1</v>
      </c>
      <c r="V704" s="74" t="str" cm="1">
        <f t="array" ref="V704:AB704">_xlfn._xlws.FILTER(_xlfn._xlws.FILTER('Capacity Scheduling '!$A$41:$FO$56,'Capacity Scheduling '!$A$41:$A$56='PM PDM'!Q704),'Capacity Scheduling '!$A$40:$FO$40='PM PDM'!A704)</f>
        <v>C</v>
      </c>
      <c r="W704" s="10" t="str">
        <v>C</v>
      </c>
      <c r="X704" t="str">
        <v>C</v>
      </c>
      <c r="Y704" t="str">
        <v>OFF</v>
      </c>
      <c r="Z704" t="str">
        <v>B</v>
      </c>
      <c r="AA704" t="str">
        <v>B</v>
      </c>
      <c r="AB704" t="str">
        <v>B</v>
      </c>
    </row>
    <row r="705" spans="1:28" ht="15" hidden="1" customHeight="1" x14ac:dyDescent="0.35">
      <c r="A705" s="10">
        <v>12</v>
      </c>
      <c r="B705" s="10">
        <v>13169989</v>
      </c>
      <c r="C705" s="10">
        <v>8016460</v>
      </c>
      <c r="D705" s="10" t="s">
        <v>3823</v>
      </c>
      <c r="E705" s="74">
        <v>44991</v>
      </c>
      <c r="F705" s="74">
        <v>45005</v>
      </c>
      <c r="G705" s="74">
        <v>45005</v>
      </c>
      <c r="H705" s="10" t="s">
        <v>10</v>
      </c>
      <c r="I705" s="10"/>
      <c r="J705" s="10" t="s">
        <v>30</v>
      </c>
      <c r="K705" s="10" t="s">
        <v>4756</v>
      </c>
      <c r="L705" s="10">
        <v>3</v>
      </c>
      <c r="M705" s="10" t="s">
        <v>3977</v>
      </c>
      <c r="N705" s="47" t="s">
        <v>220</v>
      </c>
      <c r="O705" s="10">
        <v>0</v>
      </c>
      <c r="P705" s="10">
        <v>3</v>
      </c>
      <c r="Q705" s="10">
        <v>2784</v>
      </c>
      <c r="R705" s="10" t="s">
        <v>28</v>
      </c>
      <c r="S705" s="10" t="s">
        <v>31</v>
      </c>
      <c r="T705" s="26">
        <f t="shared" si="19"/>
        <v>45004</v>
      </c>
      <c r="U705" s="10">
        <v>2</v>
      </c>
      <c r="V705" s="74" t="str" cm="1">
        <f t="array" ref="V705:AB705">_xlfn._xlws.FILTER(_xlfn._xlws.FILTER('Capacity Scheduling '!$A$41:$FO$56,'Capacity Scheduling '!$A$41:$A$56='PM PDM'!Q705),'Capacity Scheduling '!$A$40:$FO$40='PM PDM'!A705)</f>
        <v>G</v>
      </c>
      <c r="W705" s="10" t="str">
        <v>W/OFF</v>
      </c>
      <c r="X705" t="str">
        <v>G</v>
      </c>
      <c r="Y705" t="str">
        <v>G</v>
      </c>
      <c r="Z705" t="str">
        <v>G</v>
      </c>
      <c r="AA705" t="str">
        <v>G</v>
      </c>
      <c r="AB705" t="str">
        <v>G</v>
      </c>
    </row>
    <row r="706" spans="1:28" ht="15" hidden="1" customHeight="1" x14ac:dyDescent="0.35">
      <c r="A706" s="10">
        <v>12</v>
      </c>
      <c r="B706" s="10">
        <v>13172481</v>
      </c>
      <c r="C706" s="10">
        <v>8018576</v>
      </c>
      <c r="D706" s="10" t="s">
        <v>3872</v>
      </c>
      <c r="E706" s="74">
        <v>44995</v>
      </c>
      <c r="F706" s="74">
        <v>45009</v>
      </c>
      <c r="G706" s="74">
        <v>45009</v>
      </c>
      <c r="H706" s="10" t="s">
        <v>10</v>
      </c>
      <c r="I706" s="10"/>
      <c r="J706" s="10" t="s">
        <v>30</v>
      </c>
      <c r="K706" s="10" t="s">
        <v>4969</v>
      </c>
      <c r="L706" s="10">
        <v>3</v>
      </c>
      <c r="M706" s="10" t="s">
        <v>3977</v>
      </c>
      <c r="N706" s="47" t="s">
        <v>220</v>
      </c>
      <c r="O706" s="10">
        <v>6</v>
      </c>
      <c r="P706" s="10">
        <v>6</v>
      </c>
      <c r="Q706" s="10">
        <v>2784</v>
      </c>
      <c r="R706" s="10" t="s">
        <v>28</v>
      </c>
      <c r="S706" s="10" t="s">
        <v>31</v>
      </c>
      <c r="T706" s="26">
        <f t="shared" si="19"/>
        <v>45005</v>
      </c>
      <c r="U706" s="10">
        <v>3</v>
      </c>
      <c r="V706" s="74" t="str" cm="1">
        <f t="array" ref="V706:AB706">_xlfn._xlws.FILTER(_xlfn._xlws.FILTER('Capacity Scheduling '!$A$41:$FO$56,'Capacity Scheduling '!$A$41:$A$56='PM PDM'!Q706),'Capacity Scheduling '!$A$40:$FO$40='PM PDM'!A706)</f>
        <v>G</v>
      </c>
      <c r="W706" s="10" t="str">
        <v>W/OFF</v>
      </c>
      <c r="X706" t="str">
        <v>G</v>
      </c>
      <c r="Y706" t="str">
        <v>G</v>
      </c>
      <c r="Z706" t="str">
        <v>G</v>
      </c>
      <c r="AA706" t="str">
        <v>G</v>
      </c>
      <c r="AB706" t="str">
        <v>G</v>
      </c>
    </row>
    <row r="707" spans="1:28" ht="15" hidden="1" customHeight="1" x14ac:dyDescent="0.35">
      <c r="A707" s="10">
        <v>12</v>
      </c>
      <c r="B707" s="10">
        <v>13161611</v>
      </c>
      <c r="C707" s="10">
        <v>8008847</v>
      </c>
      <c r="D707" s="10" t="s">
        <v>3823</v>
      </c>
      <c r="E707" s="74">
        <v>44977</v>
      </c>
      <c r="F707" s="74">
        <v>45004</v>
      </c>
      <c r="G707" s="74">
        <v>45004</v>
      </c>
      <c r="H707" s="10" t="s">
        <v>10</v>
      </c>
      <c r="I707" s="10">
        <v>10122958</v>
      </c>
      <c r="J707" s="10" t="s">
        <v>5082</v>
      </c>
      <c r="K707" s="10" t="s">
        <v>4208</v>
      </c>
      <c r="L707" s="10">
        <v>3</v>
      </c>
      <c r="M707" s="10" t="s">
        <v>3977</v>
      </c>
      <c r="N707" s="47" t="s">
        <v>220</v>
      </c>
      <c r="O707" s="10">
        <v>0.1</v>
      </c>
      <c r="P707" s="10">
        <v>0.2</v>
      </c>
      <c r="Q707" s="10">
        <v>2783</v>
      </c>
      <c r="R707" s="10" t="s">
        <v>22</v>
      </c>
      <c r="S707" s="10" t="s">
        <v>31</v>
      </c>
      <c r="T707" s="26">
        <f t="shared" si="19"/>
        <v>45003</v>
      </c>
      <c r="U707" s="10">
        <v>1</v>
      </c>
      <c r="V707" s="74" t="str" cm="1">
        <f t="array" ref="V707:AB707">_xlfn._xlws.FILTER(_xlfn._xlws.FILTER('Capacity Scheduling '!$A$41:$FO$56,'Capacity Scheduling '!$A$41:$A$56='PM PDM'!Q707),'Capacity Scheduling '!$A$40:$FO$40='PM PDM'!A707)</f>
        <v>G</v>
      </c>
      <c r="W707" s="10" t="str">
        <v>G</v>
      </c>
      <c r="X707" t="str">
        <v>W/OFF</v>
      </c>
      <c r="Y707" t="str">
        <v>G</v>
      </c>
      <c r="Z707" t="str">
        <v>G</v>
      </c>
      <c r="AA707" t="str">
        <v>G</v>
      </c>
      <c r="AB707" t="str">
        <v>G</v>
      </c>
    </row>
    <row r="708" spans="1:28" ht="15" hidden="1" customHeight="1" x14ac:dyDescent="0.35">
      <c r="A708" s="10">
        <v>12</v>
      </c>
      <c r="B708" s="10">
        <v>13147397</v>
      </c>
      <c r="C708" s="10">
        <v>7995695</v>
      </c>
      <c r="D708" s="10" t="s">
        <v>3823</v>
      </c>
      <c r="E708" s="74">
        <v>44953</v>
      </c>
      <c r="F708" s="74">
        <v>45008</v>
      </c>
      <c r="G708" s="74">
        <v>45008</v>
      </c>
      <c r="H708" s="10" t="s">
        <v>10</v>
      </c>
      <c r="I708" s="10">
        <v>10123946</v>
      </c>
      <c r="J708" s="10" t="s">
        <v>5729</v>
      </c>
      <c r="K708" s="10" t="s">
        <v>5730</v>
      </c>
      <c r="L708" s="10">
        <v>3</v>
      </c>
      <c r="M708" s="10" t="s">
        <v>3977</v>
      </c>
      <c r="N708" s="47" t="s">
        <v>220</v>
      </c>
      <c r="O708" s="10">
        <v>2.5</v>
      </c>
      <c r="P708" s="10">
        <v>5</v>
      </c>
      <c r="Q708" s="10">
        <v>2783</v>
      </c>
      <c r="R708" s="10" t="s">
        <v>22</v>
      </c>
      <c r="S708" s="10" t="s">
        <v>31</v>
      </c>
      <c r="T708" s="26">
        <f t="shared" si="19"/>
        <v>45003</v>
      </c>
      <c r="U708" s="10">
        <v>1</v>
      </c>
      <c r="V708" s="74" t="str" cm="1">
        <f t="array" ref="V708:AB708">_xlfn._xlws.FILTER(_xlfn._xlws.FILTER('Capacity Scheduling '!$A$41:$FO$56,'Capacity Scheduling '!$A$41:$A$56='PM PDM'!Q708),'Capacity Scheduling '!$A$40:$FO$40='PM PDM'!A708)</f>
        <v>G</v>
      </c>
      <c r="W708" s="10" t="str">
        <v>G</v>
      </c>
      <c r="X708" t="str">
        <v>W/OFF</v>
      </c>
      <c r="Y708" t="str">
        <v>G</v>
      </c>
      <c r="Z708" t="str">
        <v>G</v>
      </c>
      <c r="AA708" t="str">
        <v>G</v>
      </c>
      <c r="AB708" t="str">
        <v>G</v>
      </c>
    </row>
    <row r="709" spans="1:28" ht="15" hidden="1" customHeight="1" x14ac:dyDescent="0.35">
      <c r="A709" s="10">
        <v>12</v>
      </c>
      <c r="B709" s="10">
        <v>13171772</v>
      </c>
      <c r="C709" s="10">
        <v>8018224</v>
      </c>
      <c r="D709" s="10" t="s">
        <v>3872</v>
      </c>
      <c r="E709" s="74">
        <v>44994</v>
      </c>
      <c r="F709" s="74">
        <v>45008</v>
      </c>
      <c r="G709" s="74">
        <v>45008</v>
      </c>
      <c r="H709" s="10" t="s">
        <v>10</v>
      </c>
      <c r="I709" s="10"/>
      <c r="J709" s="10" t="s">
        <v>94</v>
      </c>
      <c r="K709" s="10" t="s">
        <v>5003</v>
      </c>
      <c r="L709" s="10">
        <v>3</v>
      </c>
      <c r="M709" s="10" t="s">
        <v>3977</v>
      </c>
      <c r="N709" s="47" t="s">
        <v>220</v>
      </c>
      <c r="O709" s="10">
        <v>8</v>
      </c>
      <c r="P709" s="10">
        <v>8</v>
      </c>
      <c r="Q709" s="10">
        <v>2783</v>
      </c>
      <c r="R709" s="10" t="s">
        <v>22</v>
      </c>
      <c r="S709" s="10" t="s">
        <v>3573</v>
      </c>
      <c r="T709" s="26">
        <f t="shared" si="19"/>
        <v>45004</v>
      </c>
      <c r="U709" s="10">
        <v>2</v>
      </c>
      <c r="V709" s="74" t="str" cm="1">
        <f t="array" ref="V709:AB709">_xlfn._xlws.FILTER(_xlfn._xlws.FILTER('Capacity Scheduling '!$A$41:$FO$56,'Capacity Scheduling '!$A$41:$A$56='PM PDM'!Q709),'Capacity Scheduling '!$A$40:$FO$40='PM PDM'!A709)</f>
        <v>G</v>
      </c>
      <c r="W709" s="10" t="str">
        <v>G</v>
      </c>
      <c r="X709" t="str">
        <v>W/OFF</v>
      </c>
      <c r="Y709" t="str">
        <v>G</v>
      </c>
      <c r="Z709" t="str">
        <v>G</v>
      </c>
      <c r="AA709" t="str">
        <v>G</v>
      </c>
      <c r="AB709" t="str">
        <v>G</v>
      </c>
    </row>
    <row r="710" spans="1:28" ht="15" hidden="1" customHeight="1" x14ac:dyDescent="0.35">
      <c r="A710" s="10">
        <v>12</v>
      </c>
      <c r="B710" s="10">
        <v>13163961</v>
      </c>
      <c r="C710" s="10">
        <v>8010968</v>
      </c>
      <c r="D710" s="10" t="s">
        <v>3823</v>
      </c>
      <c r="E710" s="74">
        <v>44980</v>
      </c>
      <c r="F710" s="74">
        <v>45007</v>
      </c>
      <c r="G710" s="74">
        <v>45007</v>
      </c>
      <c r="H710" s="10" t="s">
        <v>92</v>
      </c>
      <c r="I710" s="10">
        <v>10123939</v>
      </c>
      <c r="J710" s="10" t="s">
        <v>5731</v>
      </c>
      <c r="K710" s="10" t="s">
        <v>5732</v>
      </c>
      <c r="L710" s="10">
        <v>3</v>
      </c>
      <c r="M710" s="10" t="s">
        <v>3977</v>
      </c>
      <c r="N710" s="47" t="s">
        <v>215</v>
      </c>
      <c r="O710" s="10">
        <v>1</v>
      </c>
      <c r="P710" s="10">
        <v>1</v>
      </c>
      <c r="Q710" s="10">
        <v>2800</v>
      </c>
      <c r="R710" s="10" t="s">
        <v>98</v>
      </c>
      <c r="S710" s="10" t="s">
        <v>3573</v>
      </c>
      <c r="T710" s="26">
        <f t="shared" si="19"/>
        <v>45004</v>
      </c>
      <c r="U710" s="10">
        <v>2</v>
      </c>
      <c r="V710" s="74" t="str" cm="1">
        <f t="array" ref="V710:AB710">_xlfn._xlws.FILTER(_xlfn._xlws.FILTER('Capacity Scheduling '!$A$41:$FO$56,'Capacity Scheduling '!$A$41:$A$56='PM PDM'!Q710),'Capacity Scheduling '!$A$40:$FO$40='PM PDM'!A710)</f>
        <v>C</v>
      </c>
      <c r="W710" s="10" t="str">
        <v>C</v>
      </c>
      <c r="X710" t="str">
        <v>C</v>
      </c>
      <c r="Y710" t="str">
        <v>OFF</v>
      </c>
      <c r="Z710" t="str">
        <v>B</v>
      </c>
      <c r="AA710" t="str">
        <v>B</v>
      </c>
      <c r="AB710" t="str">
        <v>B</v>
      </c>
    </row>
    <row r="711" spans="1:28" ht="15" customHeight="1" x14ac:dyDescent="0.35">
      <c r="A711" s="10">
        <v>13</v>
      </c>
      <c r="B711" s="10">
        <v>13172901</v>
      </c>
      <c r="C711" s="10">
        <v>8019106</v>
      </c>
      <c r="D711" s="10" t="s">
        <v>3872</v>
      </c>
      <c r="E711" s="74">
        <v>44996</v>
      </c>
      <c r="F711" s="74">
        <v>45010</v>
      </c>
      <c r="G711" s="74">
        <v>45010</v>
      </c>
      <c r="H711" s="10" t="s">
        <v>10</v>
      </c>
      <c r="I711" s="10"/>
      <c r="J711" s="10" t="s">
        <v>380</v>
      </c>
      <c r="K711" s="10" t="s">
        <v>4841</v>
      </c>
      <c r="L711" s="10">
        <v>3</v>
      </c>
      <c r="M711" s="10" t="s">
        <v>3977</v>
      </c>
      <c r="N711" s="47" t="s">
        <v>220</v>
      </c>
      <c r="O711" s="10">
        <v>8</v>
      </c>
      <c r="P711" s="10">
        <v>8</v>
      </c>
      <c r="Q711" s="47">
        <v>2785</v>
      </c>
      <c r="R711" s="10" t="s">
        <v>34</v>
      </c>
      <c r="S711" s="10" t="s">
        <v>64</v>
      </c>
      <c r="T711" s="26">
        <f t="shared" si="19"/>
        <v>45016</v>
      </c>
      <c r="U711" s="10">
        <v>7</v>
      </c>
      <c r="V711" s="74" t="str" cm="1">
        <f t="array" ref="V711:AB711">_xlfn._xlws.FILTER(_xlfn._xlws.FILTER('Capacity Scheduling '!$A$41:$FO$56,'Capacity Scheduling '!$A$41:$A$56='PM PDM'!Q711),'Capacity Scheduling '!$A$40:$FO$40='PM PDM'!A711)</f>
        <v>W/OFF</v>
      </c>
      <c r="W711" t="str">
        <v>A</v>
      </c>
      <c r="X711" t="str">
        <v>A</v>
      </c>
      <c r="Y711" t="str">
        <v>A</v>
      </c>
      <c r="Z711" t="str">
        <v>A</v>
      </c>
      <c r="AA711" t="str">
        <v>A</v>
      </c>
      <c r="AB711" t="str">
        <v>A</v>
      </c>
    </row>
    <row r="712" spans="1:28" ht="15" customHeight="1" x14ac:dyDescent="0.35">
      <c r="A712" s="10">
        <v>13</v>
      </c>
      <c r="B712" s="10">
        <v>13178495</v>
      </c>
      <c r="C712" s="10">
        <v>8024184</v>
      </c>
      <c r="D712" s="10" t="s">
        <v>3823</v>
      </c>
      <c r="E712" s="74">
        <v>45004</v>
      </c>
      <c r="F712" s="74">
        <v>45010</v>
      </c>
      <c r="G712" s="74">
        <v>45010</v>
      </c>
      <c r="H712" s="10" t="s">
        <v>92</v>
      </c>
      <c r="I712" s="10"/>
      <c r="J712" s="10" t="s">
        <v>42</v>
      </c>
      <c r="K712" s="10" t="s">
        <v>4845</v>
      </c>
      <c r="L712" s="10">
        <v>3</v>
      </c>
      <c r="M712" s="10" t="s">
        <v>3977</v>
      </c>
      <c r="N712" s="47" t="s">
        <v>220</v>
      </c>
      <c r="O712" s="10">
        <v>4</v>
      </c>
      <c r="P712" s="10">
        <v>4</v>
      </c>
      <c r="Q712" s="47">
        <v>2801</v>
      </c>
      <c r="R712" s="10" t="s">
        <v>104</v>
      </c>
      <c r="S712" s="10" t="s">
        <v>43</v>
      </c>
      <c r="T712" s="26">
        <f t="shared" ref="T712:T775" si="20">$AF$21+((A712-1)*7+U712)-$AH$21</f>
        <v>45014</v>
      </c>
      <c r="U712" s="10">
        <v>5</v>
      </c>
      <c r="V712" s="74" t="str" cm="1">
        <f t="array" ref="V712:AB712">_xlfn._xlws.FILTER(_xlfn._xlws.FILTER('Capacity Scheduling '!$A$41:$FO$56,'Capacity Scheduling '!$A$41:$A$56='PM PDM'!Q712),'Capacity Scheduling '!$A$40:$FO$40='PM PDM'!A712)</f>
        <v>C</v>
      </c>
      <c r="W712" t="str">
        <v>C</v>
      </c>
      <c r="X712" t="str">
        <v>C</v>
      </c>
      <c r="Y712" t="str">
        <v>C-OFF</v>
      </c>
      <c r="Z712" t="str">
        <v>OFF</v>
      </c>
      <c r="AA712" t="str">
        <v>B</v>
      </c>
      <c r="AB712" t="str">
        <v>B</v>
      </c>
    </row>
    <row r="713" spans="1:28" ht="15" customHeight="1" x14ac:dyDescent="0.35">
      <c r="A713" s="10">
        <v>13</v>
      </c>
      <c r="B713" s="10">
        <v>13168136</v>
      </c>
      <c r="C713" s="10">
        <v>8014725</v>
      </c>
      <c r="D713" s="10" t="s">
        <v>3823</v>
      </c>
      <c r="E713" s="74">
        <v>44987</v>
      </c>
      <c r="F713" s="74">
        <v>45014</v>
      </c>
      <c r="G713" s="74">
        <v>45014</v>
      </c>
      <c r="H713" s="10" t="s">
        <v>10</v>
      </c>
      <c r="I713" s="10">
        <v>10124004</v>
      </c>
      <c r="J713" s="10" t="s">
        <v>5733</v>
      </c>
      <c r="K713" s="10" t="s">
        <v>5734</v>
      </c>
      <c r="L713" s="10">
        <v>3</v>
      </c>
      <c r="M713" s="10" t="s">
        <v>3977</v>
      </c>
      <c r="N713" s="47" t="s">
        <v>220</v>
      </c>
      <c r="O713" s="10">
        <v>0.1</v>
      </c>
      <c r="P713" s="10">
        <v>0.2</v>
      </c>
      <c r="Q713" s="47">
        <v>2785</v>
      </c>
      <c r="R713" s="10" t="s">
        <v>34</v>
      </c>
      <c r="S713" s="10" t="s">
        <v>5606</v>
      </c>
      <c r="T713" s="26">
        <f t="shared" si="20"/>
        <v>45015</v>
      </c>
      <c r="U713" s="10">
        <v>6</v>
      </c>
      <c r="V713" s="74" t="str" cm="1">
        <f t="array" ref="V713:AB713">_xlfn._xlws.FILTER(_xlfn._xlws.FILTER('Capacity Scheduling '!$A$41:$FO$56,'Capacity Scheduling '!$A$41:$A$56='PM PDM'!Q713),'Capacity Scheduling '!$A$40:$FO$40='PM PDM'!A713)</f>
        <v>W/OFF</v>
      </c>
      <c r="W713" t="str">
        <v>A</v>
      </c>
      <c r="X713" t="str">
        <v>A</v>
      </c>
      <c r="Y713" t="str">
        <v>A</v>
      </c>
      <c r="Z713" t="str">
        <v>A</v>
      </c>
      <c r="AA713" t="str">
        <v>A</v>
      </c>
      <c r="AB713" t="str">
        <v>A</v>
      </c>
    </row>
    <row r="714" spans="1:28" ht="15" customHeight="1" x14ac:dyDescent="0.35">
      <c r="A714" s="10">
        <v>13</v>
      </c>
      <c r="B714" s="10">
        <v>13168137</v>
      </c>
      <c r="C714" s="10">
        <v>8014726</v>
      </c>
      <c r="D714" s="10" t="s">
        <v>3823</v>
      </c>
      <c r="E714" s="74">
        <v>44987</v>
      </c>
      <c r="F714" s="74">
        <v>45014</v>
      </c>
      <c r="G714" s="74">
        <v>45014</v>
      </c>
      <c r="H714" s="10" t="s">
        <v>61</v>
      </c>
      <c r="I714" s="10">
        <v>10124005</v>
      </c>
      <c r="J714" s="10" t="s">
        <v>5733</v>
      </c>
      <c r="K714" s="10" t="s">
        <v>5734</v>
      </c>
      <c r="L714" s="10">
        <v>3</v>
      </c>
      <c r="M714" s="10" t="s">
        <v>3977</v>
      </c>
      <c r="N714" s="47" t="s">
        <v>215</v>
      </c>
      <c r="O714" s="10">
        <v>0.1</v>
      </c>
      <c r="P714" s="10">
        <v>0.2</v>
      </c>
      <c r="Q714" s="47">
        <v>2785</v>
      </c>
      <c r="R714" s="10" t="s">
        <v>34</v>
      </c>
      <c r="S714" s="10" t="s">
        <v>5606</v>
      </c>
      <c r="T714" s="26">
        <f t="shared" si="20"/>
        <v>45014</v>
      </c>
      <c r="U714" s="10">
        <v>5</v>
      </c>
      <c r="V714" s="74" t="str" cm="1">
        <f t="array" ref="V714:AB714">_xlfn._xlws.FILTER(_xlfn._xlws.FILTER('Capacity Scheduling '!$A$41:$FO$56,'Capacity Scheduling '!$A$41:$A$56='PM PDM'!Q714),'Capacity Scheduling '!$A$40:$FO$40='PM PDM'!A714)</f>
        <v>W/OFF</v>
      </c>
      <c r="W714" t="str">
        <v>A</v>
      </c>
      <c r="X714" t="str">
        <v>A</v>
      </c>
      <c r="Y714" t="str">
        <v>A</v>
      </c>
      <c r="Z714" t="str">
        <v>A</v>
      </c>
      <c r="AA714" t="str">
        <v>A</v>
      </c>
      <c r="AB714" t="str">
        <v>A</v>
      </c>
    </row>
    <row r="715" spans="1:28" ht="15" customHeight="1" x14ac:dyDescent="0.35">
      <c r="A715" s="10">
        <v>13</v>
      </c>
      <c r="B715" s="10">
        <v>13175770</v>
      </c>
      <c r="C715" s="10">
        <v>8021677</v>
      </c>
      <c r="D715" s="10" t="s">
        <v>3823</v>
      </c>
      <c r="E715" s="74">
        <v>44999</v>
      </c>
      <c r="F715" s="74">
        <v>45013</v>
      </c>
      <c r="G715" s="74">
        <v>45013</v>
      </c>
      <c r="H715" s="10" t="s">
        <v>10</v>
      </c>
      <c r="I715" s="10"/>
      <c r="J715" s="10" t="s">
        <v>118</v>
      </c>
      <c r="K715" s="10" t="s">
        <v>5011</v>
      </c>
      <c r="L715" s="10">
        <v>3</v>
      </c>
      <c r="M715" s="10" t="s">
        <v>3977</v>
      </c>
      <c r="N715" s="47" t="s">
        <v>215</v>
      </c>
      <c r="O715" s="10">
        <v>0</v>
      </c>
      <c r="P715" s="10">
        <v>3</v>
      </c>
      <c r="Q715" s="47">
        <v>2783</v>
      </c>
      <c r="R715" s="10" t="s">
        <v>5735</v>
      </c>
      <c r="S715" s="10" t="s">
        <v>43</v>
      </c>
      <c r="T715" s="26">
        <f t="shared" si="20"/>
        <v>45012</v>
      </c>
      <c r="U715" s="10">
        <v>3</v>
      </c>
      <c r="V715" s="74" t="str" cm="1">
        <f t="array" ref="V715:AB715">_xlfn._xlws.FILTER(_xlfn._xlws.FILTER('Capacity Scheduling '!$A$41:$FO$56,'Capacity Scheduling '!$A$41:$A$56='PM PDM'!Q715),'Capacity Scheduling '!$A$40:$FO$40='PM PDM'!A715)</f>
        <v>A</v>
      </c>
      <c r="W715" t="str">
        <v>A</v>
      </c>
      <c r="X715" t="str">
        <v>W/OFF</v>
      </c>
      <c r="Y715" t="str">
        <v>B</v>
      </c>
      <c r="Z715" t="str">
        <v>G</v>
      </c>
      <c r="AA715" t="str">
        <v>B</v>
      </c>
      <c r="AB715" t="str">
        <v>B</v>
      </c>
    </row>
    <row r="716" spans="1:28" ht="15" customHeight="1" x14ac:dyDescent="0.35">
      <c r="A716" s="10">
        <v>13</v>
      </c>
      <c r="B716" s="10">
        <v>13173290</v>
      </c>
      <c r="C716" s="10">
        <v>8019355</v>
      </c>
      <c r="D716" s="10" t="s">
        <v>3823</v>
      </c>
      <c r="E716" s="74">
        <v>44997</v>
      </c>
      <c r="F716" s="74">
        <v>45012</v>
      </c>
      <c r="G716" s="74">
        <v>45012</v>
      </c>
      <c r="H716" s="10" t="s">
        <v>92</v>
      </c>
      <c r="I716" s="10">
        <v>10123246</v>
      </c>
      <c r="J716" s="10" t="s">
        <v>3821</v>
      </c>
      <c r="K716" s="10" t="s">
        <v>3822</v>
      </c>
      <c r="L716" s="10">
        <v>3</v>
      </c>
      <c r="M716" s="10" t="s">
        <v>3977</v>
      </c>
      <c r="N716" s="47" t="s">
        <v>220</v>
      </c>
      <c r="O716" s="10">
        <v>4</v>
      </c>
      <c r="P716" s="10">
        <v>4</v>
      </c>
      <c r="Q716" s="47">
        <v>2801</v>
      </c>
      <c r="R716" s="10" t="s">
        <v>104</v>
      </c>
      <c r="S716" s="10" t="s">
        <v>43</v>
      </c>
      <c r="T716" s="26">
        <f t="shared" si="20"/>
        <v>45015</v>
      </c>
      <c r="U716" s="10">
        <v>6</v>
      </c>
      <c r="V716" s="74" t="str" cm="1">
        <f t="array" ref="V716:AB716">_xlfn._xlws.FILTER(_xlfn._xlws.FILTER('Capacity Scheduling '!$A$41:$FO$56,'Capacity Scheduling '!$A$41:$A$56='PM PDM'!Q716),'Capacity Scheduling '!$A$40:$FO$40='PM PDM'!A716)</f>
        <v>C</v>
      </c>
      <c r="W716" t="str">
        <v>C</v>
      </c>
      <c r="X716" t="str">
        <v>C</v>
      </c>
      <c r="Y716" t="str">
        <v>C-OFF</v>
      </c>
      <c r="Z716" t="str">
        <v>OFF</v>
      </c>
      <c r="AA716" t="str">
        <v>B</v>
      </c>
      <c r="AB716" t="str">
        <v>B</v>
      </c>
    </row>
    <row r="717" spans="1:28" ht="15" customHeight="1" x14ac:dyDescent="0.35">
      <c r="A717" s="10">
        <v>13</v>
      </c>
      <c r="B717" s="10">
        <v>13172913</v>
      </c>
      <c r="C717" s="10">
        <v>8019118</v>
      </c>
      <c r="D717" s="10" t="s">
        <v>3823</v>
      </c>
      <c r="E717" s="74">
        <v>44996</v>
      </c>
      <c r="F717" s="74">
        <v>45010</v>
      </c>
      <c r="G717" s="74">
        <v>45010</v>
      </c>
      <c r="H717" s="10" t="s">
        <v>10</v>
      </c>
      <c r="I717" s="10"/>
      <c r="J717" s="10" t="s">
        <v>148</v>
      </c>
      <c r="K717" s="10" t="s">
        <v>4868</v>
      </c>
      <c r="L717" s="10">
        <v>3</v>
      </c>
      <c r="M717" s="10" t="s">
        <v>3977</v>
      </c>
      <c r="N717" s="47" t="s">
        <v>215</v>
      </c>
      <c r="O717" s="10">
        <v>0</v>
      </c>
      <c r="P717" s="10">
        <v>3</v>
      </c>
      <c r="Q717" s="47">
        <v>2783</v>
      </c>
      <c r="R717" s="10" t="s">
        <v>5735</v>
      </c>
      <c r="S717" s="10" t="s">
        <v>43</v>
      </c>
      <c r="T717" s="26">
        <f t="shared" si="20"/>
        <v>45010</v>
      </c>
      <c r="U717" s="10">
        <v>1</v>
      </c>
      <c r="V717" s="74" t="str" cm="1">
        <f t="array" ref="V717:AB717">_xlfn._xlws.FILTER(_xlfn._xlws.FILTER('Capacity Scheduling '!$A$41:$FO$56,'Capacity Scheduling '!$A$41:$A$56='PM PDM'!Q717),'Capacity Scheduling '!$A$40:$FO$40='PM PDM'!A717)</f>
        <v>A</v>
      </c>
      <c r="W717" t="str">
        <v>A</v>
      </c>
      <c r="X717" t="str">
        <v>W/OFF</v>
      </c>
      <c r="Y717" t="str">
        <v>B</v>
      </c>
      <c r="Z717" t="str">
        <v>G</v>
      </c>
      <c r="AA717" t="str">
        <v>B</v>
      </c>
      <c r="AB717" t="str">
        <v>B</v>
      </c>
    </row>
    <row r="718" spans="1:28" ht="15" customHeight="1" x14ac:dyDescent="0.35">
      <c r="A718" s="10">
        <v>13</v>
      </c>
      <c r="B718" s="10">
        <v>13173892</v>
      </c>
      <c r="C718" s="10">
        <v>8019810</v>
      </c>
      <c r="D718" s="10" t="s">
        <v>3823</v>
      </c>
      <c r="E718" s="74">
        <v>44998</v>
      </c>
      <c r="F718" s="74">
        <v>45012</v>
      </c>
      <c r="G718" s="74">
        <v>45012</v>
      </c>
      <c r="H718" s="10" t="s">
        <v>61</v>
      </c>
      <c r="I718" s="10"/>
      <c r="J718" s="10" t="s">
        <v>148</v>
      </c>
      <c r="K718" s="10" t="s">
        <v>3825</v>
      </c>
      <c r="L718" s="10">
        <v>3</v>
      </c>
      <c r="M718" s="10" t="s">
        <v>3977</v>
      </c>
      <c r="N718" s="47" t="s">
        <v>220</v>
      </c>
      <c r="O718" s="10">
        <v>6</v>
      </c>
      <c r="P718" s="10">
        <v>6</v>
      </c>
      <c r="Q718" s="47">
        <v>3195</v>
      </c>
      <c r="R718" s="10" t="s">
        <v>85</v>
      </c>
      <c r="S718" s="10" t="s">
        <v>43</v>
      </c>
      <c r="T718" s="26">
        <f t="shared" si="20"/>
        <v>45014</v>
      </c>
      <c r="U718" s="10">
        <v>5</v>
      </c>
      <c r="V718" s="74" t="str" cm="1">
        <f t="array" ref="V718:AB718">_xlfn._xlws.FILTER(_xlfn._xlws.FILTER('Capacity Scheduling '!$A$41:$FO$56,'Capacity Scheduling '!$A$41:$A$56='PM PDM'!Q718),'Capacity Scheduling '!$A$40:$FO$40='PM PDM'!A718)</f>
        <v>C</v>
      </c>
      <c r="W718" t="str">
        <v>C</v>
      </c>
      <c r="X718" t="str">
        <v>C</v>
      </c>
      <c r="Y718" t="str">
        <v>C</v>
      </c>
      <c r="Z718" t="str">
        <v>C</v>
      </c>
      <c r="AA718" t="str">
        <v>C</v>
      </c>
      <c r="AB718" t="str">
        <v>OFF</v>
      </c>
    </row>
    <row r="719" spans="1:28" ht="15" customHeight="1" x14ac:dyDescent="0.35">
      <c r="A719" s="10">
        <v>13</v>
      </c>
      <c r="B719" s="10">
        <v>13173893</v>
      </c>
      <c r="C719" s="10">
        <v>8019811</v>
      </c>
      <c r="D719" s="10" t="s">
        <v>3823</v>
      </c>
      <c r="E719" s="74">
        <v>44998</v>
      </c>
      <c r="F719" s="74">
        <v>45012</v>
      </c>
      <c r="G719" s="74">
        <v>45012</v>
      </c>
      <c r="H719" s="10" t="s">
        <v>10</v>
      </c>
      <c r="I719" s="10"/>
      <c r="J719" s="10" t="s">
        <v>148</v>
      </c>
      <c r="K719" s="10" t="s">
        <v>3826</v>
      </c>
      <c r="L719" s="10">
        <v>3</v>
      </c>
      <c r="M719" s="10" t="s">
        <v>3977</v>
      </c>
      <c r="N719" s="47" t="s">
        <v>220</v>
      </c>
      <c r="O719" s="10">
        <v>6</v>
      </c>
      <c r="P719" s="10">
        <v>6</v>
      </c>
      <c r="Q719" s="47">
        <v>2787</v>
      </c>
      <c r="R719" s="10" t="s">
        <v>5735</v>
      </c>
      <c r="S719" s="10" t="s">
        <v>43</v>
      </c>
      <c r="T719" s="26">
        <f t="shared" si="20"/>
        <v>45013</v>
      </c>
      <c r="U719" s="10">
        <v>4</v>
      </c>
      <c r="V719" s="74" t="str" cm="1">
        <f t="array" ref="V719:AB719">_xlfn._xlws.FILTER(_xlfn._xlws.FILTER('Capacity Scheduling '!$A$41:$FO$56,'Capacity Scheduling '!$A$41:$A$56='PM PDM'!Q719),'Capacity Scheduling '!$A$40:$FO$40='PM PDM'!A719)</f>
        <v>B</v>
      </c>
      <c r="W719" t="str">
        <v>B</v>
      </c>
      <c r="X719" t="str">
        <v>B</v>
      </c>
      <c r="Y719" t="str">
        <v>B</v>
      </c>
      <c r="Z719" t="str">
        <v>B</v>
      </c>
      <c r="AA719" t="str">
        <v>C</v>
      </c>
      <c r="AB719" t="str">
        <v>W/OFF</v>
      </c>
    </row>
    <row r="720" spans="1:28" ht="15" customHeight="1" x14ac:dyDescent="0.35">
      <c r="A720" s="10">
        <v>13</v>
      </c>
      <c r="B720" s="10">
        <v>13175769</v>
      </c>
      <c r="C720" s="10">
        <v>8021676</v>
      </c>
      <c r="D720" s="10" t="s">
        <v>3872</v>
      </c>
      <c r="E720" s="74">
        <v>44999</v>
      </c>
      <c r="F720" s="74">
        <v>45013</v>
      </c>
      <c r="G720" s="74">
        <v>45013</v>
      </c>
      <c r="H720" s="10" t="s">
        <v>10</v>
      </c>
      <c r="I720" s="10">
        <v>10123270</v>
      </c>
      <c r="J720" s="10" t="s">
        <v>4035</v>
      </c>
      <c r="K720" s="10" t="s">
        <v>5013</v>
      </c>
      <c r="L720" s="10">
        <v>3</v>
      </c>
      <c r="M720" s="10" t="s">
        <v>3977</v>
      </c>
      <c r="N720" s="47" t="s">
        <v>220</v>
      </c>
      <c r="O720" s="10">
        <v>6</v>
      </c>
      <c r="P720" s="10">
        <v>6</v>
      </c>
      <c r="Q720" s="47">
        <v>2787</v>
      </c>
      <c r="R720" s="10" t="s">
        <v>5735</v>
      </c>
      <c r="S720" s="10" t="s">
        <v>43</v>
      </c>
      <c r="T720" s="26">
        <f t="shared" si="20"/>
        <v>45014</v>
      </c>
      <c r="U720" s="10">
        <v>5</v>
      </c>
      <c r="V720" s="74" t="str" cm="1">
        <f t="array" ref="V720:AB720">_xlfn._xlws.FILTER(_xlfn._xlws.FILTER('Capacity Scheduling '!$A$41:$FO$56,'Capacity Scheduling '!$A$41:$A$56='PM PDM'!Q720),'Capacity Scheduling '!$A$40:$FO$40='PM PDM'!A720)</f>
        <v>B</v>
      </c>
      <c r="W720" t="str">
        <v>B</v>
      </c>
      <c r="X720" t="str">
        <v>B</v>
      </c>
      <c r="Y720" t="str">
        <v>B</v>
      </c>
      <c r="Z720" t="str">
        <v>B</v>
      </c>
      <c r="AA720" t="str">
        <v>C</v>
      </c>
      <c r="AB720" t="str">
        <v>W/OFF</v>
      </c>
    </row>
    <row r="721" spans="1:28" ht="15" customHeight="1" x14ac:dyDescent="0.35">
      <c r="A721" s="10">
        <v>13</v>
      </c>
      <c r="B721" s="10">
        <v>13174999</v>
      </c>
      <c r="C721" s="10">
        <v>8020977</v>
      </c>
      <c r="D721" s="10" t="s">
        <v>3823</v>
      </c>
      <c r="E721" s="74">
        <v>44998</v>
      </c>
      <c r="F721" s="74">
        <v>45012</v>
      </c>
      <c r="G721" s="74">
        <v>45012</v>
      </c>
      <c r="H721" s="10" t="s">
        <v>10</v>
      </c>
      <c r="I721" s="10"/>
      <c r="J721" s="10" t="s">
        <v>175</v>
      </c>
      <c r="K721" s="10" t="s">
        <v>3827</v>
      </c>
      <c r="L721" s="10">
        <v>3</v>
      </c>
      <c r="M721" s="10" t="s">
        <v>3977</v>
      </c>
      <c r="N721" s="47" t="s">
        <v>215</v>
      </c>
      <c r="O721" s="10">
        <v>0</v>
      </c>
      <c r="P721" s="10">
        <v>3</v>
      </c>
      <c r="Q721" s="47">
        <v>2783</v>
      </c>
      <c r="R721" s="10" t="s">
        <v>5735</v>
      </c>
      <c r="S721" s="10" t="s">
        <v>43</v>
      </c>
      <c r="T721" s="26">
        <f t="shared" si="20"/>
        <v>45012</v>
      </c>
      <c r="U721" s="10">
        <v>3</v>
      </c>
      <c r="V721" s="74" t="str" cm="1">
        <f t="array" ref="V721:AB721">_xlfn._xlws.FILTER(_xlfn._xlws.FILTER('Capacity Scheduling '!$A$41:$FO$56,'Capacity Scheduling '!$A$41:$A$56='PM PDM'!Q721),'Capacity Scheduling '!$A$40:$FO$40='PM PDM'!A721)</f>
        <v>A</v>
      </c>
      <c r="W721" t="str">
        <v>A</v>
      </c>
      <c r="X721" t="str">
        <v>W/OFF</v>
      </c>
      <c r="Y721" t="str">
        <v>B</v>
      </c>
      <c r="Z721" t="str">
        <v>G</v>
      </c>
      <c r="AA721" t="str">
        <v>B</v>
      </c>
      <c r="AB721" t="str">
        <v>B</v>
      </c>
    </row>
    <row r="722" spans="1:28" ht="15" customHeight="1" x14ac:dyDescent="0.35">
      <c r="A722" s="10">
        <v>13</v>
      </c>
      <c r="B722" s="10">
        <v>13150020</v>
      </c>
      <c r="C722" s="10">
        <v>7998256</v>
      </c>
      <c r="D722" s="10" t="s">
        <v>3823</v>
      </c>
      <c r="E722" s="74">
        <v>44958</v>
      </c>
      <c r="F722" s="74">
        <v>45013</v>
      </c>
      <c r="G722" s="74">
        <v>45013</v>
      </c>
      <c r="H722" s="10" t="s">
        <v>10</v>
      </c>
      <c r="I722" s="10">
        <v>10123997</v>
      </c>
      <c r="J722" s="10" t="s">
        <v>2541</v>
      </c>
      <c r="K722" s="10" t="s">
        <v>5736</v>
      </c>
      <c r="L722" s="10">
        <v>3</v>
      </c>
      <c r="M722" s="10" t="s">
        <v>3977</v>
      </c>
      <c r="N722" s="47" t="s">
        <v>220</v>
      </c>
      <c r="O722" s="10">
        <v>2.5</v>
      </c>
      <c r="P722" s="10">
        <v>5</v>
      </c>
      <c r="Q722" s="47">
        <v>2787</v>
      </c>
      <c r="R722" s="10" t="s">
        <v>5735</v>
      </c>
      <c r="S722" s="10" t="s">
        <v>43</v>
      </c>
      <c r="T722" s="26">
        <f t="shared" si="20"/>
        <v>45015</v>
      </c>
      <c r="U722" s="10">
        <v>6</v>
      </c>
      <c r="V722" s="74" t="str" cm="1">
        <f t="array" ref="V722:AB722">_xlfn._xlws.FILTER(_xlfn._xlws.FILTER('Capacity Scheduling '!$A$41:$FO$56,'Capacity Scheduling '!$A$41:$A$56='PM PDM'!Q722),'Capacity Scheduling '!$A$40:$FO$40='PM PDM'!A722)</f>
        <v>B</v>
      </c>
      <c r="W722" t="str">
        <v>B</v>
      </c>
      <c r="X722" t="str">
        <v>B</v>
      </c>
      <c r="Y722" t="str">
        <v>B</v>
      </c>
      <c r="Z722" t="str">
        <v>B</v>
      </c>
      <c r="AA722" t="str">
        <v>C</v>
      </c>
      <c r="AB722" t="str">
        <v>W/OFF</v>
      </c>
    </row>
    <row r="723" spans="1:28" ht="15" customHeight="1" x14ac:dyDescent="0.35">
      <c r="A723" s="10">
        <v>13</v>
      </c>
      <c r="B723" s="10">
        <v>13172912</v>
      </c>
      <c r="C723" s="10">
        <v>8019117</v>
      </c>
      <c r="D723" s="10" t="s">
        <v>3823</v>
      </c>
      <c r="E723" s="74">
        <v>44996</v>
      </c>
      <c r="F723" s="74">
        <v>45010</v>
      </c>
      <c r="G723" s="74">
        <v>45010</v>
      </c>
      <c r="H723" s="10" t="s">
        <v>92</v>
      </c>
      <c r="I723" s="10"/>
      <c r="J723" s="10" t="s">
        <v>2547</v>
      </c>
      <c r="K723" s="10" t="s">
        <v>4904</v>
      </c>
      <c r="L723" s="10">
        <v>3</v>
      </c>
      <c r="M723" s="10" t="s">
        <v>3977</v>
      </c>
      <c r="N723" s="47" t="s">
        <v>220</v>
      </c>
      <c r="O723" s="10">
        <v>6</v>
      </c>
      <c r="P723" s="10">
        <v>6</v>
      </c>
      <c r="Q723" s="47">
        <v>2801</v>
      </c>
      <c r="R723" s="10" t="s">
        <v>104</v>
      </c>
      <c r="S723" s="10" t="s">
        <v>43</v>
      </c>
      <c r="T723" s="26">
        <f t="shared" si="20"/>
        <v>45016</v>
      </c>
      <c r="U723" s="10">
        <v>7</v>
      </c>
      <c r="V723" s="74" t="str" cm="1">
        <f t="array" ref="V723:AB723">_xlfn._xlws.FILTER(_xlfn._xlws.FILTER('Capacity Scheduling '!$A$41:$FO$56,'Capacity Scheduling '!$A$41:$A$56='PM PDM'!Q723),'Capacity Scheduling '!$A$40:$FO$40='PM PDM'!A723)</f>
        <v>C</v>
      </c>
      <c r="W723" t="str">
        <v>C</v>
      </c>
      <c r="X723" t="str">
        <v>C</v>
      </c>
      <c r="Y723" t="str">
        <v>C-OFF</v>
      </c>
      <c r="Z723" t="str">
        <v>OFF</v>
      </c>
      <c r="AA723" t="str">
        <v>B</v>
      </c>
      <c r="AB723" t="str">
        <v>B</v>
      </c>
    </row>
    <row r="724" spans="1:28" ht="15" customHeight="1" x14ac:dyDescent="0.35">
      <c r="A724" s="10">
        <v>13</v>
      </c>
      <c r="B724" s="10">
        <v>13175511</v>
      </c>
      <c r="C724" s="10">
        <v>8021078</v>
      </c>
      <c r="D724" s="10" t="s">
        <v>3823</v>
      </c>
      <c r="E724" s="74">
        <v>44999</v>
      </c>
      <c r="F724" s="74">
        <v>45013</v>
      </c>
      <c r="G724" s="74">
        <v>45013</v>
      </c>
      <c r="H724" s="10" t="s">
        <v>10</v>
      </c>
      <c r="I724" s="10"/>
      <c r="J724" s="10" t="s">
        <v>4640</v>
      </c>
      <c r="K724" s="10" t="s">
        <v>5015</v>
      </c>
      <c r="L724" s="10">
        <v>3</v>
      </c>
      <c r="M724" s="10" t="s">
        <v>3977</v>
      </c>
      <c r="N724" s="47" t="s">
        <v>220</v>
      </c>
      <c r="O724" s="10">
        <v>6</v>
      </c>
      <c r="P724" s="10">
        <v>6</v>
      </c>
      <c r="Q724" s="47">
        <v>2784</v>
      </c>
      <c r="R724" s="10" t="s">
        <v>28</v>
      </c>
      <c r="S724" s="10" t="s">
        <v>49</v>
      </c>
      <c r="T724" s="26">
        <f t="shared" si="20"/>
        <v>45016</v>
      </c>
      <c r="U724" s="10">
        <v>7</v>
      </c>
      <c r="V724" s="74" t="str" cm="1">
        <f t="array" ref="V724:AB724">_xlfn._xlws.FILTER(_xlfn._xlws.FILTER('Capacity Scheduling '!$A$41:$FO$56,'Capacity Scheduling '!$A$41:$A$56='PM PDM'!Q724),'Capacity Scheduling '!$A$40:$FO$40='PM PDM'!A724)</f>
        <v>G</v>
      </c>
      <c r="W724" t="str">
        <v>W/OFF</v>
      </c>
      <c r="X724" t="str">
        <v>G</v>
      </c>
      <c r="Y724" t="str">
        <v>L</v>
      </c>
      <c r="Z724" t="str">
        <v>G</v>
      </c>
      <c r="AA724" t="str">
        <v>G</v>
      </c>
      <c r="AB724" t="str">
        <v>G</v>
      </c>
    </row>
    <row r="725" spans="1:28" ht="15" customHeight="1" x14ac:dyDescent="0.35">
      <c r="A725" s="10">
        <v>13</v>
      </c>
      <c r="B725" s="10">
        <v>13175512</v>
      </c>
      <c r="C725" s="10">
        <v>8021079</v>
      </c>
      <c r="D725" s="10" t="s">
        <v>3823</v>
      </c>
      <c r="E725" s="74">
        <v>44999</v>
      </c>
      <c r="F725" s="74">
        <v>45013</v>
      </c>
      <c r="G725" s="74">
        <v>45013</v>
      </c>
      <c r="H725" s="10" t="s">
        <v>61</v>
      </c>
      <c r="I725" s="10"/>
      <c r="J725" s="10" t="s">
        <v>4640</v>
      </c>
      <c r="K725" s="10" t="s">
        <v>5017</v>
      </c>
      <c r="L725" s="10">
        <v>3</v>
      </c>
      <c r="M725" s="10" t="s">
        <v>3977</v>
      </c>
      <c r="N725" s="47" t="s">
        <v>220</v>
      </c>
      <c r="O725" s="10">
        <v>4</v>
      </c>
      <c r="P725" s="10">
        <v>4</v>
      </c>
      <c r="Q725" s="47">
        <v>2792</v>
      </c>
      <c r="R725" s="10" t="s">
        <v>78</v>
      </c>
      <c r="S725" s="10" t="s">
        <v>49</v>
      </c>
      <c r="T725" s="26">
        <f t="shared" si="20"/>
        <v>45015</v>
      </c>
      <c r="U725" s="10">
        <v>6</v>
      </c>
      <c r="V725" s="74" t="str" cm="1">
        <f t="array" ref="V725:AB725">_xlfn._xlws.FILTER(_xlfn._xlws.FILTER('Capacity Scheduling '!$A$41:$FO$56,'Capacity Scheduling '!$A$41:$A$56='PM PDM'!Q725),'Capacity Scheduling '!$A$40:$FO$40='PM PDM'!A725)</f>
        <v>OFF</v>
      </c>
      <c r="W725" t="str">
        <v>B</v>
      </c>
      <c r="X725" t="str">
        <v>A</v>
      </c>
      <c r="Y725" t="str">
        <v>A</v>
      </c>
      <c r="Z725" t="str">
        <v>A</v>
      </c>
      <c r="AA725" t="str">
        <v>A</v>
      </c>
      <c r="AB725" t="str">
        <v>A</v>
      </c>
    </row>
    <row r="726" spans="1:28" ht="15" customHeight="1" x14ac:dyDescent="0.35">
      <c r="A726" s="10">
        <v>13</v>
      </c>
      <c r="B726" s="10">
        <v>13172904</v>
      </c>
      <c r="C726" s="10">
        <v>8019109</v>
      </c>
      <c r="D726" s="10" t="s">
        <v>3823</v>
      </c>
      <c r="E726" s="74">
        <v>44996</v>
      </c>
      <c r="F726" s="74">
        <v>45010</v>
      </c>
      <c r="G726" s="74">
        <v>45010</v>
      </c>
      <c r="H726" s="10" t="s">
        <v>10</v>
      </c>
      <c r="I726" s="10"/>
      <c r="J726" s="10" t="s">
        <v>80</v>
      </c>
      <c r="K726" s="10" t="s">
        <v>4915</v>
      </c>
      <c r="L726" s="10">
        <v>3</v>
      </c>
      <c r="M726" s="10" t="s">
        <v>3977</v>
      </c>
      <c r="N726" s="47" t="s">
        <v>220</v>
      </c>
      <c r="O726" s="10">
        <v>3</v>
      </c>
      <c r="P726" s="10">
        <v>3</v>
      </c>
      <c r="Q726" s="47">
        <v>3070</v>
      </c>
      <c r="R726" s="10" t="s">
        <v>40</v>
      </c>
      <c r="S726" s="10" t="s">
        <v>81</v>
      </c>
      <c r="T726" s="26">
        <f t="shared" si="20"/>
        <v>45010</v>
      </c>
      <c r="U726" s="10">
        <v>1</v>
      </c>
      <c r="V726" s="74" t="str" cm="1">
        <f t="array" ref="V726:AB726">_xlfn._xlws.FILTER(_xlfn._xlws.FILTER('Capacity Scheduling '!$A$41:$FO$56,'Capacity Scheduling '!$A$41:$A$56='PM PDM'!Q726),'Capacity Scheduling '!$A$40:$FO$40='PM PDM'!A726)</f>
        <v>B</v>
      </c>
      <c r="W726" t="str">
        <v xml:space="preserve">B </v>
      </c>
      <c r="X726" t="str">
        <v>B</v>
      </c>
      <c r="Y726" t="str">
        <v>W/OFF</v>
      </c>
      <c r="Z726" t="str">
        <v>B</v>
      </c>
      <c r="AA726" t="str">
        <v>B</v>
      </c>
      <c r="AB726" t="str">
        <v>B</v>
      </c>
    </row>
    <row r="727" spans="1:28" ht="15" customHeight="1" x14ac:dyDescent="0.35">
      <c r="A727" s="10">
        <v>13</v>
      </c>
      <c r="B727" s="10">
        <v>13174196</v>
      </c>
      <c r="C727" s="10">
        <v>8020144</v>
      </c>
      <c r="D727" s="10" t="s">
        <v>3823</v>
      </c>
      <c r="E727" s="74">
        <v>44998</v>
      </c>
      <c r="F727" s="74">
        <v>45012</v>
      </c>
      <c r="G727" s="74">
        <v>45012</v>
      </c>
      <c r="H727" s="10" t="s">
        <v>10</v>
      </c>
      <c r="I727" s="10"/>
      <c r="J727" s="10" t="s">
        <v>80</v>
      </c>
      <c r="K727" s="10" t="s">
        <v>3828</v>
      </c>
      <c r="L727" s="10">
        <v>3</v>
      </c>
      <c r="M727" s="10" t="s">
        <v>3977</v>
      </c>
      <c r="N727" s="47" t="s">
        <v>220</v>
      </c>
      <c r="O727" s="10">
        <v>6</v>
      </c>
      <c r="P727" s="10">
        <v>6</v>
      </c>
      <c r="Q727" s="47">
        <v>3070</v>
      </c>
      <c r="R727" s="10" t="s">
        <v>40</v>
      </c>
      <c r="S727" s="10" t="s">
        <v>81</v>
      </c>
      <c r="T727" s="26">
        <f t="shared" si="20"/>
        <v>45011</v>
      </c>
      <c r="U727" s="10">
        <v>2</v>
      </c>
      <c r="V727" s="74" t="str" cm="1">
        <f t="array" ref="V727:AB727">_xlfn._xlws.FILTER(_xlfn._xlws.FILTER('Capacity Scheduling '!$A$41:$FO$56,'Capacity Scheduling '!$A$41:$A$56='PM PDM'!Q727),'Capacity Scheduling '!$A$40:$FO$40='PM PDM'!A727)</f>
        <v>B</v>
      </c>
      <c r="W727" t="str">
        <v xml:space="preserve">B </v>
      </c>
      <c r="X727" t="str">
        <v>B</v>
      </c>
      <c r="Y727" t="str">
        <v>W/OFF</v>
      </c>
      <c r="Z727" t="str">
        <v>B</v>
      </c>
      <c r="AA727" t="str">
        <v>B</v>
      </c>
      <c r="AB727" t="str">
        <v>B</v>
      </c>
    </row>
    <row r="728" spans="1:28" ht="15" customHeight="1" x14ac:dyDescent="0.35">
      <c r="A728" s="10">
        <v>13</v>
      </c>
      <c r="B728" s="10">
        <v>13175750</v>
      </c>
      <c r="C728" s="10">
        <v>8021657</v>
      </c>
      <c r="D728" s="10" t="s">
        <v>3823</v>
      </c>
      <c r="E728" s="74">
        <v>44999</v>
      </c>
      <c r="F728" s="74">
        <v>45013</v>
      </c>
      <c r="G728" s="74">
        <v>45013</v>
      </c>
      <c r="H728" s="10" t="s">
        <v>10</v>
      </c>
      <c r="I728" s="10"/>
      <c r="J728" s="10" t="s">
        <v>80</v>
      </c>
      <c r="K728" s="10" t="s">
        <v>5019</v>
      </c>
      <c r="L728" s="10">
        <v>3</v>
      </c>
      <c r="M728" s="10" t="s">
        <v>3977</v>
      </c>
      <c r="N728" s="47" t="s">
        <v>220</v>
      </c>
      <c r="O728" s="10">
        <v>3</v>
      </c>
      <c r="P728" s="10">
        <v>3</v>
      </c>
      <c r="Q728" s="47">
        <v>3070</v>
      </c>
      <c r="R728" s="10" t="s">
        <v>40</v>
      </c>
      <c r="S728" s="10" t="s">
        <v>81</v>
      </c>
      <c r="T728" s="26">
        <f t="shared" si="20"/>
        <v>45012</v>
      </c>
      <c r="U728" s="10">
        <v>3</v>
      </c>
      <c r="V728" s="74" t="str" cm="1">
        <f t="array" ref="V728:AB728">_xlfn._xlws.FILTER(_xlfn._xlws.FILTER('Capacity Scheduling '!$A$41:$FO$56,'Capacity Scheduling '!$A$41:$A$56='PM PDM'!Q728),'Capacity Scheduling '!$A$40:$FO$40='PM PDM'!A728)</f>
        <v>B</v>
      </c>
      <c r="W728" t="str">
        <v xml:space="preserve">B </v>
      </c>
      <c r="X728" t="str">
        <v>B</v>
      </c>
      <c r="Y728" t="str">
        <v>W/OFF</v>
      </c>
      <c r="Z728" t="str">
        <v>B</v>
      </c>
      <c r="AA728" t="str">
        <v>B</v>
      </c>
      <c r="AB728" t="str">
        <v>B</v>
      </c>
    </row>
    <row r="729" spans="1:28" ht="15" customHeight="1" x14ac:dyDescent="0.35">
      <c r="A729" s="10">
        <v>13</v>
      </c>
      <c r="B729" s="10">
        <v>13175751</v>
      </c>
      <c r="C729" s="10">
        <v>8021658</v>
      </c>
      <c r="D729" s="10" t="s">
        <v>3823</v>
      </c>
      <c r="E729" s="74">
        <v>44999</v>
      </c>
      <c r="F729" s="74">
        <v>45013</v>
      </c>
      <c r="G729" s="74">
        <v>45013</v>
      </c>
      <c r="H729" s="10" t="s">
        <v>10</v>
      </c>
      <c r="I729" s="10"/>
      <c r="J729" s="10" t="s">
        <v>80</v>
      </c>
      <c r="K729" s="10" t="s">
        <v>5021</v>
      </c>
      <c r="L729" s="10">
        <v>3</v>
      </c>
      <c r="M729" s="10" t="s">
        <v>3977</v>
      </c>
      <c r="N729" s="47" t="s">
        <v>220</v>
      </c>
      <c r="O729" s="10">
        <v>3</v>
      </c>
      <c r="P729" s="10">
        <v>3</v>
      </c>
      <c r="Q729" s="47">
        <v>3070</v>
      </c>
      <c r="R729" s="10" t="s">
        <v>40</v>
      </c>
      <c r="S729" s="10" t="s">
        <v>81</v>
      </c>
      <c r="T729" s="26">
        <f t="shared" si="20"/>
        <v>45014</v>
      </c>
      <c r="U729" s="10">
        <v>5</v>
      </c>
      <c r="V729" s="74" t="str" cm="1">
        <f t="array" ref="V729:AB729">_xlfn._xlws.FILTER(_xlfn._xlws.FILTER('Capacity Scheduling '!$A$41:$FO$56,'Capacity Scheduling '!$A$41:$A$56='PM PDM'!Q729),'Capacity Scheduling '!$A$40:$FO$40='PM PDM'!A729)</f>
        <v>B</v>
      </c>
      <c r="W729" t="str">
        <v xml:space="preserve">B </v>
      </c>
      <c r="X729" t="str">
        <v>B</v>
      </c>
      <c r="Y729" t="str">
        <v>W/OFF</v>
      </c>
      <c r="Z729" t="str">
        <v>B</v>
      </c>
      <c r="AA729" t="str">
        <v>B</v>
      </c>
      <c r="AB729" t="str">
        <v>B</v>
      </c>
    </row>
    <row r="730" spans="1:28" ht="15" customHeight="1" x14ac:dyDescent="0.35">
      <c r="A730" s="10">
        <v>13</v>
      </c>
      <c r="B730" s="10">
        <v>13179852</v>
      </c>
      <c r="C730" s="10">
        <v>8025484</v>
      </c>
      <c r="D730" s="10" t="s">
        <v>3823</v>
      </c>
      <c r="E730" s="74">
        <v>45006</v>
      </c>
      <c r="F730" s="74">
        <v>45010</v>
      </c>
      <c r="G730" s="74">
        <v>45010</v>
      </c>
      <c r="H730" s="10" t="s">
        <v>10</v>
      </c>
      <c r="I730" s="10">
        <v>10123438</v>
      </c>
      <c r="J730" s="10" t="s">
        <v>791</v>
      </c>
      <c r="K730" s="10" t="s">
        <v>5028</v>
      </c>
      <c r="L730" s="10">
        <v>3</v>
      </c>
      <c r="M730" s="10" t="s">
        <v>3977</v>
      </c>
      <c r="N730" s="47" t="s">
        <v>220</v>
      </c>
      <c r="O730" s="10">
        <v>4</v>
      </c>
      <c r="P730" s="10">
        <v>4</v>
      </c>
      <c r="Q730" s="47">
        <v>3070</v>
      </c>
      <c r="R730" s="10" t="s">
        <v>40</v>
      </c>
      <c r="S730" s="10" t="s">
        <v>81</v>
      </c>
      <c r="T730" s="26">
        <f t="shared" si="20"/>
        <v>45015</v>
      </c>
      <c r="U730" s="10">
        <v>6</v>
      </c>
      <c r="V730" s="74" t="str" cm="1">
        <f t="array" ref="V730:AB730">_xlfn._xlws.FILTER(_xlfn._xlws.FILTER('Capacity Scheduling '!$A$41:$FO$56,'Capacity Scheduling '!$A$41:$A$56='PM PDM'!Q730),'Capacity Scheduling '!$A$40:$FO$40='PM PDM'!A730)</f>
        <v>B</v>
      </c>
      <c r="W730" t="str">
        <v xml:space="preserve">B </v>
      </c>
      <c r="X730" t="str">
        <v>B</v>
      </c>
      <c r="Y730" t="str">
        <v>W/OFF</v>
      </c>
      <c r="Z730" t="str">
        <v>B</v>
      </c>
      <c r="AA730" t="str">
        <v>B</v>
      </c>
      <c r="AB730" t="str">
        <v>B</v>
      </c>
    </row>
    <row r="731" spans="1:28" ht="15" customHeight="1" x14ac:dyDescent="0.35">
      <c r="A731" s="10">
        <v>13</v>
      </c>
      <c r="B731" s="10">
        <v>13178443</v>
      </c>
      <c r="C731" s="10">
        <v>8024182</v>
      </c>
      <c r="D731" s="10" t="s">
        <v>3823</v>
      </c>
      <c r="E731" s="74">
        <v>45004</v>
      </c>
      <c r="F731" s="74">
        <v>45014</v>
      </c>
      <c r="G731" s="74">
        <v>45014</v>
      </c>
      <c r="H731" s="10" t="s">
        <v>10</v>
      </c>
      <c r="I731" s="10">
        <v>10123465</v>
      </c>
      <c r="J731" s="10" t="s">
        <v>721</v>
      </c>
      <c r="K731" s="10" t="s">
        <v>1398</v>
      </c>
      <c r="L731" s="10">
        <v>3</v>
      </c>
      <c r="M731" s="10" t="s">
        <v>3977</v>
      </c>
      <c r="N731" s="47" t="s">
        <v>220</v>
      </c>
      <c r="O731" s="10">
        <v>4</v>
      </c>
      <c r="P731" s="10">
        <v>4</v>
      </c>
      <c r="Q731" s="47">
        <v>3070</v>
      </c>
      <c r="R731" s="10" t="s">
        <v>40</v>
      </c>
      <c r="S731" s="10" t="s">
        <v>81</v>
      </c>
      <c r="T731" s="26">
        <f t="shared" si="20"/>
        <v>45016</v>
      </c>
      <c r="U731" s="10">
        <v>7</v>
      </c>
      <c r="V731" s="74" t="str" cm="1">
        <f t="array" ref="V731:AB731">_xlfn._xlws.FILTER(_xlfn._xlws.FILTER('Capacity Scheduling '!$A$41:$FO$56,'Capacity Scheduling '!$A$41:$A$56='PM PDM'!Q731),'Capacity Scheduling '!$A$40:$FO$40='PM PDM'!A731)</f>
        <v>B</v>
      </c>
      <c r="W731" t="str">
        <v xml:space="preserve">B </v>
      </c>
      <c r="X731" t="str">
        <v>B</v>
      </c>
      <c r="Y731" t="str">
        <v>W/OFF</v>
      </c>
      <c r="Z731" t="str">
        <v>B</v>
      </c>
      <c r="AA731" t="str">
        <v>B</v>
      </c>
      <c r="AB731" t="str">
        <v>B</v>
      </c>
    </row>
    <row r="732" spans="1:28" ht="15" customHeight="1" x14ac:dyDescent="0.35">
      <c r="A732" s="10">
        <v>13</v>
      </c>
      <c r="B732" s="10">
        <v>13175510</v>
      </c>
      <c r="C732" s="10">
        <v>8021077</v>
      </c>
      <c r="D732" s="10" t="s">
        <v>3823</v>
      </c>
      <c r="E732" s="74">
        <v>44999</v>
      </c>
      <c r="F732" s="74">
        <v>45013</v>
      </c>
      <c r="G732" s="74">
        <v>45013</v>
      </c>
      <c r="H732" s="10" t="s">
        <v>92</v>
      </c>
      <c r="I732" s="10">
        <v>10123441</v>
      </c>
      <c r="J732" s="10" t="s">
        <v>2656</v>
      </c>
      <c r="K732" s="10" t="s">
        <v>3904</v>
      </c>
      <c r="L732" s="10">
        <v>3</v>
      </c>
      <c r="M732" s="10" t="s">
        <v>3977</v>
      </c>
      <c r="N732" s="47" t="s">
        <v>215</v>
      </c>
      <c r="O732" s="10">
        <v>0.5</v>
      </c>
      <c r="P732" s="10">
        <v>1</v>
      </c>
      <c r="Q732" s="47">
        <v>3346</v>
      </c>
      <c r="R732" s="10" t="s">
        <v>110</v>
      </c>
      <c r="S732" s="10" t="s">
        <v>81</v>
      </c>
      <c r="T732" s="26">
        <f t="shared" si="20"/>
        <v>45014</v>
      </c>
      <c r="U732" s="10">
        <v>5</v>
      </c>
      <c r="V732" s="74" t="str" cm="1">
        <f t="array" ref="V732:AB732">_xlfn._xlws.FILTER(_xlfn._xlws.FILTER('Capacity Scheduling '!$A$41:$FO$56,'Capacity Scheduling '!$A$41:$A$56='PM PDM'!Q732),'Capacity Scheduling '!$A$40:$FO$40='PM PDM'!A732)</f>
        <v>A</v>
      </c>
      <c r="W732" t="str">
        <v>A</v>
      </c>
      <c r="X732" t="str">
        <v>G</v>
      </c>
      <c r="Y732" t="str">
        <v>B</v>
      </c>
      <c r="Z732" t="str">
        <v>C</v>
      </c>
      <c r="AA732" t="str">
        <v>C</v>
      </c>
      <c r="AB732" t="str">
        <v>OFF</v>
      </c>
    </row>
    <row r="733" spans="1:28" ht="15" customHeight="1" x14ac:dyDescent="0.35">
      <c r="A733" s="10">
        <v>13</v>
      </c>
      <c r="B733" s="10">
        <v>13165351</v>
      </c>
      <c r="C733" s="10">
        <v>8012173</v>
      </c>
      <c r="D733" s="10" t="s">
        <v>3823</v>
      </c>
      <c r="E733" s="74">
        <v>44983</v>
      </c>
      <c r="F733" s="74">
        <v>45010</v>
      </c>
      <c r="G733" s="74">
        <v>45010</v>
      </c>
      <c r="H733" s="10" t="s">
        <v>92</v>
      </c>
      <c r="I733" s="10">
        <v>10123460</v>
      </c>
      <c r="J733" s="10" t="s">
        <v>2177</v>
      </c>
      <c r="K733" s="10" t="s">
        <v>5737</v>
      </c>
      <c r="L733" s="10">
        <v>3</v>
      </c>
      <c r="M733" s="10" t="s">
        <v>3977</v>
      </c>
      <c r="N733" s="47" t="s">
        <v>215</v>
      </c>
      <c r="O733" s="10">
        <v>0.1</v>
      </c>
      <c r="P733" s="10">
        <v>0.2</v>
      </c>
      <c r="Q733" s="47">
        <v>3346</v>
      </c>
      <c r="R733" s="10" t="s">
        <v>110</v>
      </c>
      <c r="S733" s="10" t="s">
        <v>81</v>
      </c>
      <c r="T733" s="26">
        <f t="shared" si="20"/>
        <v>45014</v>
      </c>
      <c r="U733" s="10">
        <v>5</v>
      </c>
      <c r="V733" s="74" t="str" cm="1">
        <f t="array" ref="V733:AB733">_xlfn._xlws.FILTER(_xlfn._xlws.FILTER('Capacity Scheduling '!$A$41:$FO$56,'Capacity Scheduling '!$A$41:$A$56='PM PDM'!Q733),'Capacity Scheduling '!$A$40:$FO$40='PM PDM'!A733)</f>
        <v>A</v>
      </c>
      <c r="W733" t="str">
        <v>A</v>
      </c>
      <c r="X733" t="str">
        <v>G</v>
      </c>
      <c r="Y733" t="str">
        <v>B</v>
      </c>
      <c r="Z733" t="str">
        <v>C</v>
      </c>
      <c r="AA733" t="str">
        <v>C</v>
      </c>
      <c r="AB733" t="str">
        <v>OFF</v>
      </c>
    </row>
    <row r="734" spans="1:28" ht="15" customHeight="1" x14ac:dyDescent="0.35">
      <c r="A734" s="10">
        <v>13</v>
      </c>
      <c r="B734" s="10">
        <v>13181395</v>
      </c>
      <c r="C734" s="10">
        <v>8026824</v>
      </c>
      <c r="D734" s="10" t="s">
        <v>3823</v>
      </c>
      <c r="E734" s="74">
        <v>45008</v>
      </c>
      <c r="F734" s="74">
        <v>45015</v>
      </c>
      <c r="G734" s="74">
        <v>45015</v>
      </c>
      <c r="H734" s="10" t="s">
        <v>61</v>
      </c>
      <c r="I734" s="10"/>
      <c r="J734" s="10" t="s">
        <v>907</v>
      </c>
      <c r="K734" s="10" t="s">
        <v>3127</v>
      </c>
      <c r="L734" s="10">
        <v>3</v>
      </c>
      <c r="M734" s="10" t="s">
        <v>3977</v>
      </c>
      <c r="N734" s="47" t="s">
        <v>220</v>
      </c>
      <c r="O734" s="10">
        <v>4</v>
      </c>
      <c r="P734" s="10">
        <v>4</v>
      </c>
      <c r="Q734" s="47">
        <v>2790</v>
      </c>
      <c r="R734" s="10" t="s">
        <v>60</v>
      </c>
      <c r="S734" s="10" t="s">
        <v>81</v>
      </c>
      <c r="T734" s="26">
        <f t="shared" si="20"/>
        <v>45010</v>
      </c>
      <c r="U734" s="10">
        <v>1</v>
      </c>
      <c r="V734" s="74" t="str" cm="1">
        <f t="array" ref="V734:AB734">_xlfn._xlws.FILTER(_xlfn._xlws.FILTER('Capacity Scheduling '!$A$41:$FO$56,'Capacity Scheduling '!$A$41:$A$56='PM PDM'!Q734),'Capacity Scheduling '!$A$40:$FO$40='PM PDM'!A734)</f>
        <v>B</v>
      </c>
      <c r="W734" t="str">
        <v>OFF</v>
      </c>
      <c r="X734" t="str">
        <v>B</v>
      </c>
      <c r="Y734" t="str">
        <v>B</v>
      </c>
      <c r="Z734" t="str">
        <v>B</v>
      </c>
      <c r="AA734" t="str">
        <v>B</v>
      </c>
      <c r="AB734" t="str">
        <v>B</v>
      </c>
    </row>
    <row r="735" spans="1:28" ht="15" customHeight="1" x14ac:dyDescent="0.35">
      <c r="A735" s="10">
        <v>13</v>
      </c>
      <c r="B735" s="10">
        <v>13175771</v>
      </c>
      <c r="C735" s="10">
        <v>8021678</v>
      </c>
      <c r="D735" s="10" t="s">
        <v>3823</v>
      </c>
      <c r="E735" s="74">
        <v>44999</v>
      </c>
      <c r="F735" s="74">
        <v>45013</v>
      </c>
      <c r="G735" s="74">
        <v>45013</v>
      </c>
      <c r="H735" s="10" t="s">
        <v>92</v>
      </c>
      <c r="I735" s="10">
        <v>10149638</v>
      </c>
      <c r="J735" s="10" t="s">
        <v>188</v>
      </c>
      <c r="K735" s="10" t="s">
        <v>5038</v>
      </c>
      <c r="L735" s="10">
        <v>3</v>
      </c>
      <c r="M735" s="10" t="s">
        <v>3977</v>
      </c>
      <c r="N735" s="47" t="s">
        <v>215</v>
      </c>
      <c r="O735" s="10">
        <v>6.5</v>
      </c>
      <c r="P735" s="10">
        <v>6.5</v>
      </c>
      <c r="Q735" s="47">
        <v>3346</v>
      </c>
      <c r="R735" s="10" t="s">
        <v>110</v>
      </c>
      <c r="S735" s="10" t="s">
        <v>81</v>
      </c>
      <c r="T735" s="26">
        <f t="shared" si="20"/>
        <v>45015</v>
      </c>
      <c r="U735" s="10">
        <v>6</v>
      </c>
      <c r="V735" s="74" t="str" cm="1">
        <f t="array" ref="V735:AB735">_xlfn._xlws.FILTER(_xlfn._xlws.FILTER('Capacity Scheduling '!$A$41:$FO$56,'Capacity Scheduling '!$A$41:$A$56='PM PDM'!Q735),'Capacity Scheduling '!$A$40:$FO$40='PM PDM'!A735)</f>
        <v>A</v>
      </c>
      <c r="W735" t="str">
        <v>A</v>
      </c>
      <c r="X735" t="str">
        <v>G</v>
      </c>
      <c r="Y735" t="str">
        <v>B</v>
      </c>
      <c r="Z735" t="str">
        <v>C</v>
      </c>
      <c r="AA735" t="str">
        <v>C</v>
      </c>
      <c r="AB735" t="str">
        <v>OFF</v>
      </c>
    </row>
    <row r="736" spans="1:28" ht="15" customHeight="1" x14ac:dyDescent="0.35">
      <c r="A736" s="10">
        <v>13</v>
      </c>
      <c r="B736" s="10">
        <v>13175772</v>
      </c>
      <c r="C736" s="10">
        <v>8021679</v>
      </c>
      <c r="D736" s="10" t="s">
        <v>3823</v>
      </c>
      <c r="E736" s="74">
        <v>44999</v>
      </c>
      <c r="F736" s="74">
        <v>45013</v>
      </c>
      <c r="G736" s="74">
        <v>45013</v>
      </c>
      <c r="H736" s="10" t="s">
        <v>92</v>
      </c>
      <c r="I736" s="10">
        <v>10149636</v>
      </c>
      <c r="J736" s="10" t="s">
        <v>188</v>
      </c>
      <c r="K736" s="10" t="s">
        <v>5041</v>
      </c>
      <c r="L736" s="10">
        <v>3</v>
      </c>
      <c r="M736" s="10" t="s">
        <v>3977</v>
      </c>
      <c r="N736" s="47" t="s">
        <v>215</v>
      </c>
      <c r="O736" s="10">
        <v>6.5</v>
      </c>
      <c r="P736" s="10">
        <v>6.5</v>
      </c>
      <c r="Q736" s="47">
        <v>3346</v>
      </c>
      <c r="R736" s="10" t="s">
        <v>110</v>
      </c>
      <c r="S736" s="10" t="s">
        <v>81</v>
      </c>
      <c r="T736" s="26">
        <f t="shared" si="20"/>
        <v>45016</v>
      </c>
      <c r="U736" s="10">
        <v>7</v>
      </c>
      <c r="V736" s="74" t="str" cm="1">
        <f t="array" ref="V736:AB736">_xlfn._xlws.FILTER(_xlfn._xlws.FILTER('Capacity Scheduling '!$A$41:$FO$56,'Capacity Scheduling '!$A$41:$A$56='PM PDM'!Q736),'Capacity Scheduling '!$A$40:$FO$40='PM PDM'!A736)</f>
        <v>A</v>
      </c>
      <c r="W736" t="str">
        <v>A</v>
      </c>
      <c r="X736" t="str">
        <v>G</v>
      </c>
      <c r="Y736" t="str">
        <v>B</v>
      </c>
      <c r="Z736" t="str">
        <v>C</v>
      </c>
      <c r="AA736" t="str">
        <v>C</v>
      </c>
      <c r="AB736" t="str">
        <v>OFF</v>
      </c>
    </row>
    <row r="737" spans="1:28" ht="15" customHeight="1" x14ac:dyDescent="0.35">
      <c r="A737" s="10">
        <v>13</v>
      </c>
      <c r="B737" s="10">
        <v>13147402</v>
      </c>
      <c r="C737" s="10">
        <v>7995840</v>
      </c>
      <c r="D737" s="10" t="s">
        <v>3823</v>
      </c>
      <c r="E737" s="74">
        <v>44953</v>
      </c>
      <c r="F737" s="74">
        <v>45016</v>
      </c>
      <c r="G737" s="74">
        <v>45016</v>
      </c>
      <c r="H737" s="10" t="s">
        <v>61</v>
      </c>
      <c r="I737" s="10"/>
      <c r="J737" s="10" t="s">
        <v>87</v>
      </c>
      <c r="K737" s="10" t="s">
        <v>5738</v>
      </c>
      <c r="L737" s="10">
        <v>3</v>
      </c>
      <c r="M737" s="10" t="s">
        <v>3977</v>
      </c>
      <c r="N737" s="47" t="s">
        <v>220</v>
      </c>
      <c r="O737" s="10">
        <v>6</v>
      </c>
      <c r="P737" s="10">
        <v>12</v>
      </c>
      <c r="Q737" s="47">
        <v>2791</v>
      </c>
      <c r="R737" s="10" t="s">
        <v>70</v>
      </c>
      <c r="S737" s="10" t="s">
        <v>88</v>
      </c>
      <c r="T737" s="26">
        <f t="shared" si="20"/>
        <v>45016</v>
      </c>
      <c r="U737" s="10">
        <v>7</v>
      </c>
      <c r="V737" s="74" t="str" cm="1">
        <f t="array" ref="V737:AB737">_xlfn._xlws.FILTER(_xlfn._xlws.FILTER('Capacity Scheduling '!$A$41:$FO$56,'Capacity Scheduling '!$A$41:$A$56='PM PDM'!Q737),'Capacity Scheduling '!$A$40:$FO$40='PM PDM'!A737)</f>
        <v>L</v>
      </c>
      <c r="W737" t="str">
        <v>L</v>
      </c>
      <c r="X737" t="str">
        <v>OFF</v>
      </c>
      <c r="Y737" t="str">
        <v>L</v>
      </c>
      <c r="Z737" t="str">
        <v>L</v>
      </c>
      <c r="AA737" t="str">
        <v>L</v>
      </c>
      <c r="AB737" t="str">
        <v>C</v>
      </c>
    </row>
    <row r="738" spans="1:28" ht="15" customHeight="1" x14ac:dyDescent="0.35">
      <c r="A738" s="10">
        <v>13</v>
      </c>
      <c r="B738" s="10">
        <v>13179904</v>
      </c>
      <c r="C738" s="10">
        <v>8025486</v>
      </c>
      <c r="D738" s="10" t="s">
        <v>3823</v>
      </c>
      <c r="E738" s="74">
        <v>45006</v>
      </c>
      <c r="F738" s="74">
        <v>45016</v>
      </c>
      <c r="G738" s="74">
        <v>45016</v>
      </c>
      <c r="H738" s="10" t="s">
        <v>10</v>
      </c>
      <c r="I738" s="10"/>
      <c r="J738" s="10" t="s">
        <v>87</v>
      </c>
      <c r="K738" s="10" t="s">
        <v>4939</v>
      </c>
      <c r="L738" s="10">
        <v>3</v>
      </c>
      <c r="M738" s="10" t="s">
        <v>3977</v>
      </c>
      <c r="N738" s="47" t="s">
        <v>215</v>
      </c>
      <c r="O738" s="10">
        <v>3</v>
      </c>
      <c r="P738" s="10">
        <v>6</v>
      </c>
      <c r="Q738" s="47">
        <v>2783</v>
      </c>
      <c r="R738" s="10" t="s">
        <v>52</v>
      </c>
      <c r="S738" s="10" t="s">
        <v>88</v>
      </c>
      <c r="T738" s="26">
        <f t="shared" si="20"/>
        <v>45013</v>
      </c>
      <c r="U738" s="10">
        <v>4</v>
      </c>
      <c r="V738" s="74" t="str" cm="1">
        <f t="array" ref="V738:AB738">_xlfn._xlws.FILTER(_xlfn._xlws.FILTER('Capacity Scheduling '!$A$41:$FO$56,'Capacity Scheduling '!$A$41:$A$56='PM PDM'!Q738),'Capacity Scheduling '!$A$40:$FO$40='PM PDM'!A738)</f>
        <v>A</v>
      </c>
      <c r="W738" t="str">
        <v>A</v>
      </c>
      <c r="X738" t="str">
        <v>W/OFF</v>
      </c>
      <c r="Y738" t="str">
        <v>B</v>
      </c>
      <c r="Z738" t="str">
        <v>G</v>
      </c>
      <c r="AA738" t="str">
        <v>B</v>
      </c>
      <c r="AB738" t="str">
        <v>B</v>
      </c>
    </row>
    <row r="739" spans="1:28" ht="15" customHeight="1" x14ac:dyDescent="0.35">
      <c r="A739" s="10">
        <v>13</v>
      </c>
      <c r="B739" s="10">
        <v>13175767</v>
      </c>
      <c r="C739" s="10">
        <v>8021674</v>
      </c>
      <c r="D739" s="10" t="s">
        <v>3823</v>
      </c>
      <c r="E739" s="74">
        <v>44999</v>
      </c>
      <c r="F739" s="74">
        <v>45013</v>
      </c>
      <c r="G739" s="74">
        <v>45013</v>
      </c>
      <c r="H739" s="10" t="s">
        <v>10</v>
      </c>
      <c r="I739" s="10"/>
      <c r="J739" s="10" t="s">
        <v>100</v>
      </c>
      <c r="K739" s="10" t="s">
        <v>5050</v>
      </c>
      <c r="L739" s="10">
        <v>3</v>
      </c>
      <c r="M739" s="10" t="s">
        <v>3977</v>
      </c>
      <c r="N739" s="47" t="s">
        <v>215</v>
      </c>
      <c r="O739" s="10">
        <v>5</v>
      </c>
      <c r="P739" s="10">
        <v>5</v>
      </c>
      <c r="Q739" s="47">
        <v>2781</v>
      </c>
      <c r="R739" s="10" t="s">
        <v>9</v>
      </c>
      <c r="S739" s="10" t="s">
        <v>101</v>
      </c>
      <c r="T739" s="26">
        <f t="shared" si="20"/>
        <v>45012</v>
      </c>
      <c r="U739" s="10">
        <v>3</v>
      </c>
      <c r="V739" s="74" t="str" cm="1">
        <f t="array" ref="V739:AB739">_xlfn._xlws.FILTER(_xlfn._xlws.FILTER('Capacity Scheduling '!$A$41:$FO$56,'Capacity Scheduling '!$A$41:$A$56='PM PDM'!Q739),'Capacity Scheduling '!$A$40:$FO$40='PM PDM'!A739)</f>
        <v>C</v>
      </c>
      <c r="W739" t="str">
        <v>C</v>
      </c>
      <c r="X739" t="str">
        <v>C</v>
      </c>
      <c r="Y739" t="str">
        <v>C</v>
      </c>
      <c r="Z739" t="str">
        <v>C</v>
      </c>
      <c r="AA739" t="str">
        <v>W/OFF</v>
      </c>
      <c r="AB739" t="str">
        <v>C</v>
      </c>
    </row>
    <row r="740" spans="1:28" ht="15" customHeight="1" x14ac:dyDescent="0.35">
      <c r="A740" s="10">
        <v>13</v>
      </c>
      <c r="B740" s="10">
        <v>13175768</v>
      </c>
      <c r="C740" s="10">
        <v>8021675</v>
      </c>
      <c r="D740" s="10" t="s">
        <v>3823</v>
      </c>
      <c r="E740" s="74">
        <v>44999</v>
      </c>
      <c r="F740" s="74">
        <v>45013</v>
      </c>
      <c r="G740" s="74">
        <v>45013</v>
      </c>
      <c r="H740" s="10" t="s">
        <v>10</v>
      </c>
      <c r="I740" s="10"/>
      <c r="J740" s="10" t="s">
        <v>100</v>
      </c>
      <c r="K740" s="10" t="s">
        <v>5052</v>
      </c>
      <c r="L740" s="10">
        <v>3</v>
      </c>
      <c r="M740" s="10" t="s">
        <v>3977</v>
      </c>
      <c r="N740" s="47" t="s">
        <v>215</v>
      </c>
      <c r="O740" s="10">
        <v>8</v>
      </c>
      <c r="P740" s="10">
        <v>8</v>
      </c>
      <c r="Q740" s="47">
        <v>2781</v>
      </c>
      <c r="R740" s="10" t="s">
        <v>9</v>
      </c>
      <c r="S740" s="10" t="s">
        <v>101</v>
      </c>
      <c r="T740" s="26">
        <f t="shared" si="20"/>
        <v>45013</v>
      </c>
      <c r="U740" s="10">
        <v>4</v>
      </c>
      <c r="V740" s="74" t="str" cm="1">
        <f t="array" ref="V740:AB740">_xlfn._xlws.FILTER(_xlfn._xlws.FILTER('Capacity Scheduling '!$A$41:$FO$56,'Capacity Scheduling '!$A$41:$A$56='PM PDM'!Q740),'Capacity Scheduling '!$A$40:$FO$40='PM PDM'!A740)</f>
        <v>C</v>
      </c>
      <c r="W740" t="str">
        <v>C</v>
      </c>
      <c r="X740" t="str">
        <v>C</v>
      </c>
      <c r="Y740" t="str">
        <v>C</v>
      </c>
      <c r="Z740" t="str">
        <v>C</v>
      </c>
      <c r="AA740" t="str">
        <v>W/OFF</v>
      </c>
      <c r="AB740" t="str">
        <v>C</v>
      </c>
    </row>
    <row r="741" spans="1:28" ht="15" customHeight="1" x14ac:dyDescent="0.35">
      <c r="A741" s="10">
        <v>13</v>
      </c>
      <c r="B741" s="10">
        <v>13169035</v>
      </c>
      <c r="C741" s="10">
        <v>8015780</v>
      </c>
      <c r="D741" s="10" t="s">
        <v>3823</v>
      </c>
      <c r="E741" s="74">
        <v>44989</v>
      </c>
      <c r="F741" s="74">
        <v>45016</v>
      </c>
      <c r="G741" s="74">
        <v>45016</v>
      </c>
      <c r="H741" s="10" t="s">
        <v>10</v>
      </c>
      <c r="I741" s="10">
        <v>10122984</v>
      </c>
      <c r="J741" s="10" t="s">
        <v>5073</v>
      </c>
      <c r="K741" s="10" t="s">
        <v>5739</v>
      </c>
      <c r="L741" s="10">
        <v>3</v>
      </c>
      <c r="M741" s="10" t="s">
        <v>3977</v>
      </c>
      <c r="N741" s="47" t="s">
        <v>220</v>
      </c>
      <c r="O741" s="10">
        <v>0.1</v>
      </c>
      <c r="P741" s="10">
        <v>0.2</v>
      </c>
      <c r="Q741" s="47">
        <v>2781</v>
      </c>
      <c r="R741" s="10" t="s">
        <v>16</v>
      </c>
      <c r="S741" s="10" t="s">
        <v>31</v>
      </c>
      <c r="T741" s="26">
        <f t="shared" si="20"/>
        <v>45013</v>
      </c>
      <c r="U741" s="10">
        <v>4</v>
      </c>
      <c r="V741" s="74" t="str" cm="1">
        <f t="array" ref="V741:AB741">_xlfn._xlws.FILTER(_xlfn._xlws.FILTER('Capacity Scheduling '!$A$41:$FO$56,'Capacity Scheduling '!$A$41:$A$56='PM PDM'!Q741),'Capacity Scheduling '!$A$40:$FO$40='PM PDM'!A741)</f>
        <v>C</v>
      </c>
      <c r="W741" t="str">
        <v>C</v>
      </c>
      <c r="X741" t="str">
        <v>C</v>
      </c>
      <c r="Y741" t="str">
        <v>C</v>
      </c>
      <c r="Z741" t="str">
        <v>C</v>
      </c>
      <c r="AA741" t="str">
        <v>W/OFF</v>
      </c>
      <c r="AB741" t="str">
        <v>C</v>
      </c>
    </row>
    <row r="742" spans="1:28" ht="15" customHeight="1" x14ac:dyDescent="0.35">
      <c r="A742" s="10">
        <v>13</v>
      </c>
      <c r="B742" s="10">
        <v>13165350</v>
      </c>
      <c r="C742" s="10">
        <v>8012172</v>
      </c>
      <c r="D742" s="10" t="s">
        <v>3823</v>
      </c>
      <c r="E742" s="74">
        <v>44983</v>
      </c>
      <c r="F742" s="74">
        <v>45010</v>
      </c>
      <c r="G742" s="74">
        <v>45010</v>
      </c>
      <c r="H742" s="10" t="s">
        <v>10</v>
      </c>
      <c r="I742" s="10">
        <v>10122971</v>
      </c>
      <c r="J742" s="10" t="s">
        <v>2311</v>
      </c>
      <c r="K742" s="10" t="s">
        <v>5740</v>
      </c>
      <c r="L742" s="10">
        <v>3</v>
      </c>
      <c r="M742" s="10" t="s">
        <v>3977</v>
      </c>
      <c r="N742" s="47" t="s">
        <v>220</v>
      </c>
      <c r="O742" s="10">
        <v>0.1</v>
      </c>
      <c r="P742" s="10">
        <v>0.2</v>
      </c>
      <c r="Q742" s="47">
        <v>2781</v>
      </c>
      <c r="R742" s="10" t="s">
        <v>16</v>
      </c>
      <c r="S742" s="10" t="s">
        <v>31</v>
      </c>
      <c r="T742" s="26">
        <f t="shared" si="20"/>
        <v>45014</v>
      </c>
      <c r="U742" s="10">
        <v>5</v>
      </c>
      <c r="V742" s="74" t="str" cm="1">
        <f t="array" ref="V742:AB742">_xlfn._xlws.FILTER(_xlfn._xlws.FILTER('Capacity Scheduling '!$A$41:$FO$56,'Capacity Scheduling '!$A$41:$A$56='PM PDM'!Q742),'Capacity Scheduling '!$A$40:$FO$40='PM PDM'!A742)</f>
        <v>C</v>
      </c>
      <c r="W742" t="str">
        <v>C</v>
      </c>
      <c r="X742" t="str">
        <v>C</v>
      </c>
      <c r="Y742" t="str">
        <v>C</v>
      </c>
      <c r="Z742" t="str">
        <v>C</v>
      </c>
      <c r="AA742" t="str">
        <v>W/OFF</v>
      </c>
      <c r="AB742" t="str">
        <v>C</v>
      </c>
    </row>
    <row r="743" spans="1:28" ht="15" customHeight="1" x14ac:dyDescent="0.35">
      <c r="A743" s="10">
        <v>13</v>
      </c>
      <c r="B743" s="10">
        <v>13172902</v>
      </c>
      <c r="C743" s="10">
        <v>8019107</v>
      </c>
      <c r="D743" s="10" t="s">
        <v>3823</v>
      </c>
      <c r="E743" s="74">
        <v>44996</v>
      </c>
      <c r="F743" s="74">
        <v>45010</v>
      </c>
      <c r="G743" s="74">
        <v>45010</v>
      </c>
      <c r="H743" s="10" t="s">
        <v>10</v>
      </c>
      <c r="I743" s="10"/>
      <c r="J743" s="10" t="s">
        <v>94</v>
      </c>
      <c r="K743" s="10" t="s">
        <v>5005</v>
      </c>
      <c r="L743" s="10">
        <v>3</v>
      </c>
      <c r="M743" s="10" t="s">
        <v>3977</v>
      </c>
      <c r="N743" s="47" t="s">
        <v>215</v>
      </c>
      <c r="O743" s="10">
        <v>5</v>
      </c>
      <c r="P743" s="10">
        <v>10</v>
      </c>
      <c r="Q743" s="47">
        <v>2783</v>
      </c>
      <c r="R743" s="10" t="s">
        <v>52</v>
      </c>
      <c r="S743" s="10" t="s">
        <v>3573</v>
      </c>
      <c r="T743" s="26">
        <f t="shared" si="20"/>
        <v>45014</v>
      </c>
      <c r="U743" s="10">
        <v>5</v>
      </c>
      <c r="V743" s="74" t="str" cm="1">
        <f t="array" ref="V743:AB743">_xlfn._xlws.FILTER(_xlfn._xlws.FILTER('Capacity Scheduling '!$A$41:$FO$56,'Capacity Scheduling '!$A$41:$A$56='PM PDM'!Q743),'Capacity Scheduling '!$A$40:$FO$40='PM PDM'!A743)</f>
        <v>A</v>
      </c>
      <c r="W743" t="str">
        <v>A</v>
      </c>
      <c r="X743" t="str">
        <v>W/OFF</v>
      </c>
      <c r="Y743" t="str">
        <v>B</v>
      </c>
      <c r="Z743" t="str">
        <v>G</v>
      </c>
      <c r="AA743" t="str">
        <v>B</v>
      </c>
      <c r="AB743" t="str">
        <v>B</v>
      </c>
    </row>
    <row r="744" spans="1:28" ht="15" customHeight="1" x14ac:dyDescent="0.35">
      <c r="A744" s="10">
        <v>13</v>
      </c>
      <c r="B744" s="10">
        <v>13172914</v>
      </c>
      <c r="C744" s="10">
        <v>8019119</v>
      </c>
      <c r="D744" s="10" t="s">
        <v>3823</v>
      </c>
      <c r="E744" s="74">
        <v>44996</v>
      </c>
      <c r="F744" s="74">
        <v>45010</v>
      </c>
      <c r="G744" s="74">
        <v>45010</v>
      </c>
      <c r="H744" s="10" t="s">
        <v>10</v>
      </c>
      <c r="I744" s="10"/>
      <c r="J744" s="10" t="s">
        <v>94</v>
      </c>
      <c r="K744" s="10" t="s">
        <v>5007</v>
      </c>
      <c r="L744" s="10">
        <v>3</v>
      </c>
      <c r="M744" s="10" t="s">
        <v>3977</v>
      </c>
      <c r="N744" s="47" t="s">
        <v>215</v>
      </c>
      <c r="O744" s="10">
        <v>0</v>
      </c>
      <c r="P744" s="10">
        <v>3</v>
      </c>
      <c r="Q744" s="47">
        <v>2783</v>
      </c>
      <c r="R744" s="10" t="s">
        <v>52</v>
      </c>
      <c r="S744" s="10" t="s">
        <v>3573</v>
      </c>
      <c r="T744" s="26">
        <f t="shared" si="20"/>
        <v>45016</v>
      </c>
      <c r="U744" s="10">
        <v>7</v>
      </c>
      <c r="V744" s="74" t="str" cm="1">
        <f t="array" ref="V744:AB744">_xlfn._xlws.FILTER(_xlfn._xlws.FILTER('Capacity Scheduling '!$A$41:$FO$56,'Capacity Scheduling '!$A$41:$A$56='PM PDM'!Q744),'Capacity Scheduling '!$A$40:$FO$40='PM PDM'!A744)</f>
        <v>A</v>
      </c>
      <c r="W744" t="str">
        <v>A</v>
      </c>
      <c r="X744" t="str">
        <v>W/OFF</v>
      </c>
      <c r="Y744" t="str">
        <v>B</v>
      </c>
      <c r="Z744" t="str">
        <v>G</v>
      </c>
      <c r="AA744" t="str">
        <v>B</v>
      </c>
      <c r="AB744" t="str">
        <v>B</v>
      </c>
    </row>
    <row r="745" spans="1:28" ht="15" customHeight="1" x14ac:dyDescent="0.35">
      <c r="A745" s="10">
        <v>13</v>
      </c>
      <c r="B745" s="10">
        <v>13181550</v>
      </c>
      <c r="C745" s="10">
        <v>8026888</v>
      </c>
      <c r="D745" s="10" t="s">
        <v>3823</v>
      </c>
      <c r="E745" s="74">
        <v>45009</v>
      </c>
      <c r="F745" s="74">
        <v>45016</v>
      </c>
      <c r="G745" s="74">
        <v>45016</v>
      </c>
      <c r="H745" s="10" t="s">
        <v>10</v>
      </c>
      <c r="I745" s="10">
        <v>10123459</v>
      </c>
      <c r="J745" s="10" t="s">
        <v>1150</v>
      </c>
      <c r="K745" s="10" t="s">
        <v>5031</v>
      </c>
      <c r="L745" s="10">
        <v>3</v>
      </c>
      <c r="M745" s="10" t="s">
        <v>3977</v>
      </c>
      <c r="N745" s="47" t="s">
        <v>220</v>
      </c>
      <c r="O745" s="10">
        <v>4</v>
      </c>
      <c r="P745" s="10">
        <v>4</v>
      </c>
      <c r="Q745" s="47">
        <v>3070</v>
      </c>
      <c r="R745" s="10" t="s">
        <v>40</v>
      </c>
      <c r="S745" s="10" t="s">
        <v>81</v>
      </c>
      <c r="T745" s="26">
        <f t="shared" si="20"/>
        <v>45016</v>
      </c>
      <c r="U745" s="10">
        <v>7</v>
      </c>
      <c r="V745" s="74" t="str" cm="1">
        <f t="array" ref="V745:AB745">_xlfn._xlws.FILTER(_xlfn._xlws.FILTER('Capacity Scheduling '!$A$41:$FO$56,'Capacity Scheduling '!$A$41:$A$56='PM PDM'!Q745),'Capacity Scheduling '!$A$40:$FO$40='PM PDM'!A745)</f>
        <v>B</v>
      </c>
      <c r="W745" t="str">
        <v xml:space="preserve">B </v>
      </c>
      <c r="X745" t="str">
        <v>B</v>
      </c>
      <c r="Y745" t="str">
        <v>W/OFF</v>
      </c>
      <c r="Z745" t="str">
        <v>B</v>
      </c>
      <c r="AA745" t="str">
        <v>B</v>
      </c>
      <c r="AB745" t="str">
        <v>B</v>
      </c>
    </row>
    <row r="746" spans="1:28" ht="15" customHeight="1" x14ac:dyDescent="0.35">
      <c r="A746" s="10">
        <v>14</v>
      </c>
      <c r="B746" s="10">
        <v>13178212</v>
      </c>
      <c r="C746" s="10">
        <v>8023817</v>
      </c>
      <c r="D746" s="10" t="s">
        <v>3823</v>
      </c>
      <c r="E746" s="74">
        <v>45003</v>
      </c>
      <c r="F746" s="74">
        <v>45018</v>
      </c>
      <c r="G746" s="74">
        <v>45018</v>
      </c>
      <c r="H746" s="10" t="s">
        <v>61</v>
      </c>
      <c r="I746" s="10"/>
      <c r="J746" s="10" t="s">
        <v>182</v>
      </c>
      <c r="K746" s="10" t="s">
        <v>5424</v>
      </c>
      <c r="L746" s="10">
        <v>3</v>
      </c>
      <c r="M746" s="10" t="s">
        <v>3977</v>
      </c>
      <c r="N746" s="47" t="s">
        <v>220</v>
      </c>
      <c r="O746" s="10">
        <v>4</v>
      </c>
      <c r="P746" s="10">
        <v>4</v>
      </c>
      <c r="Q746" s="47">
        <v>2792</v>
      </c>
      <c r="R746" s="10" t="s">
        <v>78</v>
      </c>
      <c r="S746" s="10" t="s">
        <v>182</v>
      </c>
      <c r="T746" s="26">
        <f t="shared" si="20"/>
        <v>45017</v>
      </c>
      <c r="U746" s="10">
        <v>1</v>
      </c>
      <c r="V746" s="74" t="str" cm="1">
        <f t="array" ref="V746:AB746">_xlfn._xlws.FILTER(_xlfn._xlws.FILTER('Capacity Scheduling '!$A$41:$FO$56,'Capacity Scheduling '!$A$41:$A$56='PM PDM'!Q746),'Capacity Scheduling '!$A$40:$FO$40='PM PDM'!A746)</f>
        <v>B</v>
      </c>
      <c r="W746" s="10" t="str">
        <v>B</v>
      </c>
      <c r="X746" t="str">
        <v>B</v>
      </c>
      <c r="Y746" t="str">
        <v>B</v>
      </c>
      <c r="Z746" t="str">
        <v>B</v>
      </c>
      <c r="AA746" t="str">
        <v xml:space="preserve">C/Off </v>
      </c>
      <c r="AB746" t="str">
        <v>B</v>
      </c>
    </row>
    <row r="747" spans="1:28" ht="15" customHeight="1" x14ac:dyDescent="0.35">
      <c r="A747" s="10">
        <v>14</v>
      </c>
      <c r="B747" s="10">
        <v>13177885</v>
      </c>
      <c r="C747" s="10">
        <v>8023625</v>
      </c>
      <c r="D747" s="10" t="s">
        <v>3823</v>
      </c>
      <c r="E747" s="74">
        <v>45002</v>
      </c>
      <c r="F747" s="74">
        <v>45017</v>
      </c>
      <c r="G747" s="74">
        <v>45017</v>
      </c>
      <c r="H747" s="10" t="s">
        <v>10</v>
      </c>
      <c r="I747" s="10"/>
      <c r="J747" s="10" t="s">
        <v>63</v>
      </c>
      <c r="K747" s="10" t="s">
        <v>5009</v>
      </c>
      <c r="L747" s="10">
        <v>3</v>
      </c>
      <c r="M747" s="10" t="s">
        <v>3977</v>
      </c>
      <c r="N747" s="47" t="s">
        <v>220</v>
      </c>
      <c r="O747" s="10">
        <v>0</v>
      </c>
      <c r="P747" s="10">
        <v>3</v>
      </c>
      <c r="Q747" s="47">
        <v>2785</v>
      </c>
      <c r="R747" s="10" t="s">
        <v>34</v>
      </c>
      <c r="S747" s="10" t="s">
        <v>63</v>
      </c>
      <c r="T747" s="26">
        <f t="shared" si="20"/>
        <v>45019</v>
      </c>
      <c r="U747" s="10">
        <v>3</v>
      </c>
      <c r="V747" s="74" t="str" cm="1">
        <f t="array" ref="V747:AB747">_xlfn._xlws.FILTER(_xlfn._xlws.FILTER('Capacity Scheduling '!$A$41:$FO$56,'Capacity Scheduling '!$A$41:$A$56='PM PDM'!Q747),'Capacity Scheduling '!$A$40:$FO$40='PM PDM'!A747)</f>
        <v>W/OFF</v>
      </c>
      <c r="W747" s="10" t="str">
        <v>B</v>
      </c>
      <c r="X747" t="str">
        <v>G</v>
      </c>
      <c r="Y747" t="str">
        <v>G</v>
      </c>
      <c r="Z747" t="str">
        <v>G</v>
      </c>
      <c r="AA747" t="str">
        <v>A</v>
      </c>
      <c r="AB747" t="str">
        <v>A</v>
      </c>
    </row>
    <row r="748" spans="1:28" ht="15" customHeight="1" x14ac:dyDescent="0.35">
      <c r="A748" s="10">
        <v>14</v>
      </c>
      <c r="B748" s="10">
        <v>13181420</v>
      </c>
      <c r="C748" s="10">
        <v>8026909</v>
      </c>
      <c r="D748" s="10" t="s">
        <v>3823</v>
      </c>
      <c r="E748" s="74">
        <v>45008</v>
      </c>
      <c r="F748" s="74">
        <v>45023</v>
      </c>
      <c r="G748" s="74">
        <v>45023</v>
      </c>
      <c r="H748" s="10" t="s">
        <v>10</v>
      </c>
      <c r="I748" s="10"/>
      <c r="J748" s="10" t="s">
        <v>434</v>
      </c>
      <c r="K748" s="10" t="s">
        <v>3917</v>
      </c>
      <c r="L748" s="10">
        <v>3</v>
      </c>
      <c r="M748" s="10" t="s">
        <v>3977</v>
      </c>
      <c r="N748" s="47" t="s">
        <v>220</v>
      </c>
      <c r="O748" s="10">
        <v>0</v>
      </c>
      <c r="P748" s="10">
        <v>3</v>
      </c>
      <c r="Q748" s="47">
        <v>2785</v>
      </c>
      <c r="R748" s="10" t="s">
        <v>34</v>
      </c>
      <c r="S748" s="10" t="s">
        <v>72</v>
      </c>
      <c r="T748" s="26">
        <f t="shared" si="20"/>
        <v>45020</v>
      </c>
      <c r="U748" s="10">
        <v>4</v>
      </c>
      <c r="V748" s="74" t="str" cm="1">
        <f t="array" ref="V748:AB748">_xlfn._xlws.FILTER(_xlfn._xlws.FILTER('Capacity Scheduling '!$A$41:$FO$56,'Capacity Scheduling '!$A$41:$A$56='PM PDM'!Q748),'Capacity Scheduling '!$A$40:$FO$40='PM PDM'!A748)</f>
        <v>W/OFF</v>
      </c>
      <c r="W748" s="10" t="str">
        <v>B</v>
      </c>
      <c r="X748" t="str">
        <v>G</v>
      </c>
      <c r="Y748" t="str">
        <v>G</v>
      </c>
      <c r="Z748" t="str">
        <v>G</v>
      </c>
      <c r="AA748" t="str">
        <v>A</v>
      </c>
      <c r="AB748" t="str">
        <v>A</v>
      </c>
    </row>
    <row r="749" spans="1:28" ht="15" customHeight="1" x14ac:dyDescent="0.35">
      <c r="A749" s="10">
        <v>14</v>
      </c>
      <c r="B749" s="10">
        <v>13179209</v>
      </c>
      <c r="C749" s="10">
        <v>8024771</v>
      </c>
      <c r="D749" s="10" t="s">
        <v>3823</v>
      </c>
      <c r="E749" s="74">
        <v>45005</v>
      </c>
      <c r="F749" s="74">
        <v>45020</v>
      </c>
      <c r="G749" s="74">
        <v>45020</v>
      </c>
      <c r="H749" s="10" t="s">
        <v>10</v>
      </c>
      <c r="I749" s="10"/>
      <c r="J749" s="10" t="s">
        <v>123</v>
      </c>
      <c r="K749" s="10" t="s">
        <v>3867</v>
      </c>
      <c r="L749" s="10">
        <v>3</v>
      </c>
      <c r="M749" s="10" t="s">
        <v>3977</v>
      </c>
      <c r="N749" s="47" t="s">
        <v>220</v>
      </c>
      <c r="O749" s="10">
        <v>0</v>
      </c>
      <c r="P749" s="10">
        <v>3</v>
      </c>
      <c r="Q749" s="47">
        <v>2783</v>
      </c>
      <c r="R749" s="10" t="s">
        <v>5735</v>
      </c>
      <c r="S749" s="10" t="s">
        <v>42</v>
      </c>
      <c r="T749" s="26">
        <f t="shared" si="20"/>
        <v>45020</v>
      </c>
      <c r="U749" s="10">
        <v>4</v>
      </c>
      <c r="V749" s="74" t="str" cm="1">
        <f t="array" ref="V749:AB749">_xlfn._xlws.FILTER(_xlfn._xlws.FILTER('Capacity Scheduling '!$A$41:$FO$56,'Capacity Scheduling '!$A$41:$A$56='PM PDM'!Q749),'Capacity Scheduling '!$A$40:$FO$40='PM PDM'!A749)</f>
        <v>G</v>
      </c>
      <c r="W749" s="10" t="str">
        <v>B</v>
      </c>
      <c r="X749" t="str">
        <v>W/OFF</v>
      </c>
      <c r="Y749" t="str">
        <v>G</v>
      </c>
      <c r="Z749" t="str">
        <v>G</v>
      </c>
      <c r="AA749" t="str">
        <v>G</v>
      </c>
      <c r="AB749" t="str">
        <v>G</v>
      </c>
    </row>
    <row r="750" spans="1:28" ht="15" customHeight="1" x14ac:dyDescent="0.35">
      <c r="A750" s="10">
        <v>14</v>
      </c>
      <c r="B750" s="10">
        <v>13186236</v>
      </c>
      <c r="C750" s="10">
        <v>8031382</v>
      </c>
      <c r="D750" s="10" t="s">
        <v>3872</v>
      </c>
      <c r="E750" s="74">
        <v>45016</v>
      </c>
      <c r="F750" s="74">
        <v>45020</v>
      </c>
      <c r="G750" s="74">
        <v>45020</v>
      </c>
      <c r="H750" s="10" t="s">
        <v>10</v>
      </c>
      <c r="I750" s="10"/>
      <c r="J750" s="10" t="s">
        <v>133</v>
      </c>
      <c r="K750" s="10" t="s">
        <v>3873</v>
      </c>
      <c r="L750" s="10">
        <v>3</v>
      </c>
      <c r="M750" s="10" t="s">
        <v>3977</v>
      </c>
      <c r="N750" s="47" t="s">
        <v>220</v>
      </c>
      <c r="O750" s="10">
        <v>8</v>
      </c>
      <c r="P750" s="10">
        <v>8</v>
      </c>
      <c r="Q750" s="47">
        <v>2787</v>
      </c>
      <c r="R750" s="10" t="s">
        <v>5735</v>
      </c>
      <c r="S750" s="10" t="s">
        <v>42</v>
      </c>
      <c r="T750" s="26">
        <f t="shared" si="20"/>
        <v>45021</v>
      </c>
      <c r="U750" s="10">
        <v>5</v>
      </c>
      <c r="V750" s="74" t="str" cm="1">
        <f t="array" ref="V750:AB750">_xlfn._xlws.FILTER(_xlfn._xlws.FILTER('Capacity Scheduling '!$A$41:$FO$56,'Capacity Scheduling '!$A$41:$A$56='PM PDM'!Q750),'Capacity Scheduling '!$A$40:$FO$40='PM PDM'!A750)</f>
        <v>A</v>
      </c>
      <c r="W750" s="10" t="str">
        <v>A</v>
      </c>
      <c r="X750" t="str">
        <v>A</v>
      </c>
      <c r="Y750" t="str">
        <v>A</v>
      </c>
      <c r="Z750" t="str">
        <v>A</v>
      </c>
      <c r="AA750" t="str">
        <v>C</v>
      </c>
      <c r="AB750" t="str">
        <v>W/OFF</v>
      </c>
    </row>
    <row r="751" spans="1:28" ht="15" customHeight="1" x14ac:dyDescent="0.35">
      <c r="A751" s="10">
        <v>14</v>
      </c>
      <c r="B751" s="10">
        <v>13179921</v>
      </c>
      <c r="C751" s="10">
        <v>8025543</v>
      </c>
      <c r="D751" s="10" t="s">
        <v>3823</v>
      </c>
      <c r="E751" s="74">
        <v>45006</v>
      </c>
      <c r="F751" s="74">
        <v>45021</v>
      </c>
      <c r="G751" s="74">
        <v>45021</v>
      </c>
      <c r="H751" s="10" t="s">
        <v>10</v>
      </c>
      <c r="I751" s="10"/>
      <c r="J751" s="10" t="s">
        <v>163</v>
      </c>
      <c r="K751" s="10" t="s">
        <v>3881</v>
      </c>
      <c r="L751" s="10">
        <v>3</v>
      </c>
      <c r="M751" s="10" t="s">
        <v>3977</v>
      </c>
      <c r="N751" s="47" t="s">
        <v>220</v>
      </c>
      <c r="O751" s="10">
        <v>0</v>
      </c>
      <c r="P751" s="10">
        <v>3</v>
      </c>
      <c r="Q751" s="47">
        <v>2787</v>
      </c>
      <c r="R751" s="10" t="s">
        <v>5735</v>
      </c>
      <c r="S751" s="10" t="s">
        <v>42</v>
      </c>
      <c r="T751" s="26">
        <f t="shared" si="20"/>
        <v>45022</v>
      </c>
      <c r="U751" s="10">
        <v>6</v>
      </c>
      <c r="V751" s="74" t="str" cm="1">
        <f t="array" ref="V751:AB751">_xlfn._xlws.FILTER(_xlfn._xlws.FILTER('Capacity Scheduling '!$A$41:$FO$56,'Capacity Scheduling '!$A$41:$A$56='PM PDM'!Q751),'Capacity Scheduling '!$A$40:$FO$40='PM PDM'!A751)</f>
        <v>A</v>
      </c>
      <c r="W751" s="10" t="str">
        <v>A</v>
      </c>
      <c r="X751" t="str">
        <v>A</v>
      </c>
      <c r="Y751" t="str">
        <v>A</v>
      </c>
      <c r="Z751" t="str">
        <v>A</v>
      </c>
      <c r="AA751" t="str">
        <v>C</v>
      </c>
      <c r="AB751" t="str">
        <v>W/OFF</v>
      </c>
    </row>
    <row r="752" spans="1:28" ht="15" customHeight="1" x14ac:dyDescent="0.35">
      <c r="A752" s="10">
        <v>14</v>
      </c>
      <c r="B752" s="10">
        <v>13179853</v>
      </c>
      <c r="C752" s="10">
        <v>8025485</v>
      </c>
      <c r="D752" s="10" t="s">
        <v>3823</v>
      </c>
      <c r="E752" s="74">
        <v>45006</v>
      </c>
      <c r="F752" s="74">
        <v>45020</v>
      </c>
      <c r="G752" s="74">
        <v>45020</v>
      </c>
      <c r="H752" s="10" t="s">
        <v>92</v>
      </c>
      <c r="I752" s="10">
        <v>10123577</v>
      </c>
      <c r="J752" s="10" t="s">
        <v>2229</v>
      </c>
      <c r="K752" s="10" t="s">
        <v>4644</v>
      </c>
      <c r="L752" s="10">
        <v>3</v>
      </c>
      <c r="M752" s="10" t="s">
        <v>3977</v>
      </c>
      <c r="N752" s="47" t="s">
        <v>220</v>
      </c>
      <c r="O752" s="10">
        <v>0.5</v>
      </c>
      <c r="P752" s="10">
        <v>1</v>
      </c>
      <c r="Q752" s="47">
        <v>2799</v>
      </c>
      <c r="R752" s="10" t="s">
        <v>91</v>
      </c>
      <c r="S752" s="10" t="s">
        <v>48</v>
      </c>
      <c r="T752" s="26">
        <f t="shared" si="20"/>
        <v>45023</v>
      </c>
      <c r="U752" s="10">
        <v>7</v>
      </c>
      <c r="V752" s="74" t="str" cm="1">
        <f t="array" ref="V752:AB752">_xlfn._xlws.FILTER(_xlfn._xlws.FILTER('Capacity Scheduling '!$A$41:$FO$56,'Capacity Scheduling '!$A$41:$A$56='PM PDM'!Q752),'Capacity Scheduling '!$A$40:$FO$40='PM PDM'!A752)</f>
        <v>L</v>
      </c>
      <c r="W752" s="10" t="str">
        <v>L</v>
      </c>
      <c r="X752" t="str">
        <v>L</v>
      </c>
      <c r="Y752" t="str">
        <v>L</v>
      </c>
      <c r="Z752" t="str">
        <v>L</v>
      </c>
      <c r="AA752" t="str">
        <v>L</v>
      </c>
      <c r="AB752" t="str">
        <v>B+C</v>
      </c>
    </row>
    <row r="753" spans="1:28" ht="15" customHeight="1" x14ac:dyDescent="0.35">
      <c r="A753" s="10">
        <v>14</v>
      </c>
      <c r="B753" s="10">
        <v>13155218</v>
      </c>
      <c r="C753" s="10">
        <v>8002778</v>
      </c>
      <c r="D753" s="10" t="s">
        <v>3823</v>
      </c>
      <c r="E753" s="74">
        <v>44966</v>
      </c>
      <c r="F753" s="74">
        <v>45021</v>
      </c>
      <c r="G753" s="74">
        <v>45021</v>
      </c>
      <c r="H753" s="10" t="s">
        <v>10</v>
      </c>
      <c r="I753" s="10">
        <v>10123767</v>
      </c>
      <c r="J753" s="10" t="s">
        <v>5741</v>
      </c>
      <c r="K753" s="10" t="s">
        <v>5742</v>
      </c>
      <c r="L753" s="10">
        <v>3</v>
      </c>
      <c r="M753" s="10" t="s">
        <v>3977</v>
      </c>
      <c r="N753" s="47" t="s">
        <v>220</v>
      </c>
      <c r="O753" s="10">
        <v>4</v>
      </c>
      <c r="P753" s="10">
        <v>8</v>
      </c>
      <c r="Q753" s="47">
        <v>2784</v>
      </c>
      <c r="R753" s="10" t="s">
        <v>28</v>
      </c>
      <c r="S753" s="10" t="s">
        <v>48</v>
      </c>
      <c r="T753" s="26">
        <f t="shared" si="20"/>
        <v>45019</v>
      </c>
      <c r="U753" s="10">
        <v>3</v>
      </c>
      <c r="V753" s="74" t="str" cm="1">
        <f t="array" ref="V753:AB753">_xlfn._xlws.FILTER(_xlfn._xlws.FILTER('Capacity Scheduling '!$A$41:$FO$56,'Capacity Scheduling '!$A$41:$A$56='PM PDM'!Q753),'Capacity Scheduling '!$A$40:$FO$40='PM PDM'!A753)</f>
        <v>G</v>
      </c>
      <c r="W753" s="10" t="str">
        <v>A</v>
      </c>
      <c r="X753" t="str">
        <v>G</v>
      </c>
      <c r="Y753" t="str">
        <v>W/OFF</v>
      </c>
      <c r="Z753" t="str">
        <v>G</v>
      </c>
      <c r="AA753" t="str">
        <v>G</v>
      </c>
      <c r="AB753" t="str">
        <v>G</v>
      </c>
    </row>
    <row r="754" spans="1:28" ht="15" customHeight="1" x14ac:dyDescent="0.35">
      <c r="A754" s="10">
        <v>14</v>
      </c>
      <c r="B754" s="10">
        <v>13155953</v>
      </c>
      <c r="C754" s="10">
        <v>8003273</v>
      </c>
      <c r="D754" s="10" t="s">
        <v>3823</v>
      </c>
      <c r="E754" s="74">
        <v>44967</v>
      </c>
      <c r="F754" s="74">
        <v>45022</v>
      </c>
      <c r="G754" s="74">
        <v>45022</v>
      </c>
      <c r="H754" s="10" t="s">
        <v>10</v>
      </c>
      <c r="I754" s="10">
        <v>10123768</v>
      </c>
      <c r="J754" s="10" t="s">
        <v>5743</v>
      </c>
      <c r="K754" s="10" t="s">
        <v>5742</v>
      </c>
      <c r="L754" s="10">
        <v>3</v>
      </c>
      <c r="M754" s="10" t="s">
        <v>3977</v>
      </c>
      <c r="N754" s="47" t="s">
        <v>220</v>
      </c>
      <c r="O754" s="10">
        <v>4</v>
      </c>
      <c r="P754" s="10">
        <v>8</v>
      </c>
      <c r="Q754" s="47">
        <v>2784</v>
      </c>
      <c r="R754" s="10" t="s">
        <v>28</v>
      </c>
      <c r="S754" s="10" t="s">
        <v>48</v>
      </c>
      <c r="T754" s="26">
        <f t="shared" si="20"/>
        <v>45019</v>
      </c>
      <c r="U754" s="10">
        <v>3</v>
      </c>
      <c r="V754" s="74" t="str" cm="1">
        <f t="array" ref="V754:AB754">_xlfn._xlws.FILTER(_xlfn._xlws.FILTER('Capacity Scheduling '!$A$41:$FO$56,'Capacity Scheduling '!$A$41:$A$56='PM PDM'!Q754),'Capacity Scheduling '!$A$40:$FO$40='PM PDM'!A754)</f>
        <v>G</v>
      </c>
      <c r="W754" s="10" t="str">
        <v>A</v>
      </c>
      <c r="X754" t="str">
        <v>G</v>
      </c>
      <c r="Y754" t="str">
        <v>W/OFF</v>
      </c>
      <c r="Z754" t="str">
        <v>G</v>
      </c>
      <c r="AA754" t="str">
        <v>G</v>
      </c>
      <c r="AB754" t="str">
        <v>G</v>
      </c>
    </row>
    <row r="755" spans="1:28" ht="15" customHeight="1" x14ac:dyDescent="0.35">
      <c r="A755" s="10">
        <v>14</v>
      </c>
      <c r="B755" s="10">
        <v>13177864</v>
      </c>
      <c r="C755" s="10">
        <v>8023604</v>
      </c>
      <c r="D755" s="10" t="s">
        <v>3823</v>
      </c>
      <c r="E755" s="74">
        <v>45002</v>
      </c>
      <c r="F755" s="74">
        <v>45017</v>
      </c>
      <c r="G755" s="74">
        <v>45017</v>
      </c>
      <c r="H755" s="10" t="s">
        <v>61</v>
      </c>
      <c r="I755" s="10"/>
      <c r="J755" s="10" t="s">
        <v>80</v>
      </c>
      <c r="K755" s="10" t="s">
        <v>5023</v>
      </c>
      <c r="L755" s="10">
        <v>3</v>
      </c>
      <c r="M755" s="10" t="s">
        <v>3977</v>
      </c>
      <c r="N755" s="47" t="s">
        <v>220</v>
      </c>
      <c r="O755" s="10">
        <v>6</v>
      </c>
      <c r="P755" s="10">
        <v>6</v>
      </c>
      <c r="Q755" s="47">
        <v>2790</v>
      </c>
      <c r="R755" s="10" t="s">
        <v>60</v>
      </c>
      <c r="S755" s="10" t="s">
        <v>80</v>
      </c>
      <c r="T755" s="26">
        <f t="shared" si="20"/>
        <v>45020</v>
      </c>
      <c r="U755" s="10">
        <v>4</v>
      </c>
      <c r="V755" s="74" t="str" cm="1">
        <f t="array" ref="V755:AB755">_xlfn._xlws.FILTER(_xlfn._xlws.FILTER('Capacity Scheduling '!$A$41:$FO$56,'Capacity Scheduling '!$A$41:$A$56='PM PDM'!Q755),'Capacity Scheduling '!$A$40:$FO$40='PM PDM'!A755)</f>
        <v>C</v>
      </c>
      <c r="W755" s="10" t="str">
        <v>C</v>
      </c>
      <c r="X755" t="str">
        <v>C</v>
      </c>
      <c r="Y755" t="str">
        <v>C</v>
      </c>
      <c r="Z755" t="str">
        <v>C</v>
      </c>
      <c r="AA755" t="str">
        <v>C</v>
      </c>
      <c r="AB755" t="str">
        <v>C</v>
      </c>
    </row>
    <row r="756" spans="1:28" ht="15" customHeight="1" x14ac:dyDescent="0.35">
      <c r="A756" s="10">
        <v>14</v>
      </c>
      <c r="B756" s="10">
        <v>13178506</v>
      </c>
      <c r="C756" s="10">
        <v>8024195</v>
      </c>
      <c r="D756" s="10" t="s">
        <v>3823</v>
      </c>
      <c r="E756" s="74">
        <v>45004</v>
      </c>
      <c r="F756" s="74">
        <v>45019</v>
      </c>
      <c r="G756" s="74">
        <v>45019</v>
      </c>
      <c r="H756" s="10" t="s">
        <v>10</v>
      </c>
      <c r="I756" s="10"/>
      <c r="J756" s="10" t="s">
        <v>80</v>
      </c>
      <c r="K756" s="10" t="s">
        <v>5025</v>
      </c>
      <c r="L756" s="10">
        <v>4</v>
      </c>
      <c r="M756" s="10" t="s">
        <v>3977</v>
      </c>
      <c r="N756" s="47" t="s">
        <v>220</v>
      </c>
      <c r="O756" s="10">
        <v>3</v>
      </c>
      <c r="P756" s="10">
        <v>3</v>
      </c>
      <c r="Q756" s="47">
        <v>3070</v>
      </c>
      <c r="R756" s="10" t="s">
        <v>40</v>
      </c>
      <c r="S756" s="10" t="s">
        <v>80</v>
      </c>
      <c r="T756" s="26">
        <f t="shared" si="20"/>
        <v>45017</v>
      </c>
      <c r="U756" s="10">
        <v>1</v>
      </c>
      <c r="V756" s="74" t="str" cm="1">
        <f t="array" ref="V756:AB756">_xlfn._xlws.FILTER(_xlfn._xlws.FILTER('Capacity Scheduling '!$A$41:$FO$56,'Capacity Scheduling '!$A$41:$A$56='PM PDM'!Q756),'Capacity Scheduling '!$A$40:$FO$40='PM PDM'!A756)</f>
        <v>B</v>
      </c>
      <c r="W756" s="10" t="str">
        <v>W/OFF</v>
      </c>
      <c r="X756" t="str">
        <v>B</v>
      </c>
      <c r="Y756" t="str">
        <v>B</v>
      </c>
      <c r="Z756" t="str">
        <v>B</v>
      </c>
      <c r="AA756" t="str">
        <v>B</v>
      </c>
      <c r="AB756" t="str">
        <v>B</v>
      </c>
    </row>
    <row r="757" spans="1:28" ht="15" customHeight="1" x14ac:dyDescent="0.35">
      <c r="A757" s="10">
        <v>14</v>
      </c>
      <c r="B757" s="10">
        <v>13179905</v>
      </c>
      <c r="C757" s="10">
        <v>8025487</v>
      </c>
      <c r="D757" s="10" t="s">
        <v>3823</v>
      </c>
      <c r="E757" s="74">
        <v>45006</v>
      </c>
      <c r="F757" s="74">
        <v>45021</v>
      </c>
      <c r="G757" s="74">
        <v>45021</v>
      </c>
      <c r="H757" s="10" t="s">
        <v>10</v>
      </c>
      <c r="I757" s="10"/>
      <c r="J757" s="10" t="s">
        <v>80</v>
      </c>
      <c r="K757" s="10" t="s">
        <v>3884</v>
      </c>
      <c r="L757" s="10">
        <v>3</v>
      </c>
      <c r="M757" s="10" t="s">
        <v>3977</v>
      </c>
      <c r="N757" s="47" t="s">
        <v>220</v>
      </c>
      <c r="O757" s="10">
        <v>6</v>
      </c>
      <c r="P757" s="10">
        <v>6</v>
      </c>
      <c r="Q757" s="47">
        <v>3070</v>
      </c>
      <c r="R757" s="10" t="s">
        <v>40</v>
      </c>
      <c r="S757" s="10" t="s">
        <v>80</v>
      </c>
      <c r="T757" s="26">
        <f t="shared" si="20"/>
        <v>45019</v>
      </c>
      <c r="U757" s="10">
        <v>3</v>
      </c>
      <c r="V757" s="74" t="str" cm="1">
        <f t="array" ref="V757:AB757">_xlfn._xlws.FILTER(_xlfn._xlws.FILTER('Capacity Scheduling '!$A$41:$FO$56,'Capacity Scheduling '!$A$41:$A$56='PM PDM'!Q757),'Capacity Scheduling '!$A$40:$FO$40='PM PDM'!A757)</f>
        <v>B</v>
      </c>
      <c r="W757" s="10" t="str">
        <v>W/OFF</v>
      </c>
      <c r="X757" t="str">
        <v>B</v>
      </c>
      <c r="Y757" t="str">
        <v>B</v>
      </c>
      <c r="Z757" t="str">
        <v>B</v>
      </c>
      <c r="AA757" t="str">
        <v>B</v>
      </c>
      <c r="AB757" t="str">
        <v>B</v>
      </c>
    </row>
    <row r="758" spans="1:28" ht="15" customHeight="1" x14ac:dyDescent="0.35">
      <c r="A758" s="10">
        <v>14</v>
      </c>
      <c r="B758" s="10">
        <v>13180733</v>
      </c>
      <c r="C758" s="10">
        <v>8026284</v>
      </c>
      <c r="D758" s="10" t="s">
        <v>3823</v>
      </c>
      <c r="E758" s="74">
        <v>45007</v>
      </c>
      <c r="F758" s="74">
        <v>45022</v>
      </c>
      <c r="G758" s="74">
        <v>45022</v>
      </c>
      <c r="H758" s="10" t="s">
        <v>10</v>
      </c>
      <c r="I758" s="10"/>
      <c r="J758" s="10" t="s">
        <v>80</v>
      </c>
      <c r="K758" s="10" t="s">
        <v>3900</v>
      </c>
      <c r="L758" s="10">
        <v>3</v>
      </c>
      <c r="M758" s="10" t="s">
        <v>3977</v>
      </c>
      <c r="N758" s="47" t="s">
        <v>220</v>
      </c>
      <c r="O758" s="10">
        <v>3</v>
      </c>
      <c r="P758" s="10">
        <v>3</v>
      </c>
      <c r="Q758" s="47">
        <v>3070</v>
      </c>
      <c r="R758" s="10" t="s">
        <v>40</v>
      </c>
      <c r="S758" s="10" t="s">
        <v>80</v>
      </c>
      <c r="T758" s="26">
        <f t="shared" si="20"/>
        <v>45020</v>
      </c>
      <c r="U758" s="10">
        <v>4</v>
      </c>
      <c r="V758" s="74" t="str" cm="1">
        <f t="array" ref="V758:AB758">_xlfn._xlws.FILTER(_xlfn._xlws.FILTER('Capacity Scheduling '!$A$41:$FO$56,'Capacity Scheduling '!$A$41:$A$56='PM PDM'!Q758),'Capacity Scheduling '!$A$40:$FO$40='PM PDM'!A758)</f>
        <v>B</v>
      </c>
      <c r="W758" s="10" t="str">
        <v>W/OFF</v>
      </c>
      <c r="X758" t="str">
        <v>B</v>
      </c>
      <c r="Y758" t="str">
        <v>B</v>
      </c>
      <c r="Z758" t="str">
        <v>B</v>
      </c>
      <c r="AA758" t="str">
        <v>B</v>
      </c>
      <c r="AB758" t="str">
        <v>B</v>
      </c>
    </row>
    <row r="759" spans="1:28" ht="15" customHeight="1" x14ac:dyDescent="0.35">
      <c r="A759" s="10">
        <v>14</v>
      </c>
      <c r="B759" s="10">
        <v>13186237</v>
      </c>
      <c r="C759" s="10">
        <v>8031383</v>
      </c>
      <c r="D759" s="10" t="s">
        <v>3823</v>
      </c>
      <c r="E759" s="74">
        <v>45016</v>
      </c>
      <c r="F759" s="74">
        <v>45021</v>
      </c>
      <c r="G759" s="74">
        <v>45021</v>
      </c>
      <c r="H759" s="10" t="s">
        <v>10</v>
      </c>
      <c r="I759" s="10">
        <v>10123465</v>
      </c>
      <c r="J759" s="10" t="s">
        <v>721</v>
      </c>
      <c r="K759" s="10" t="s">
        <v>1398</v>
      </c>
      <c r="L759" s="10">
        <v>3</v>
      </c>
      <c r="M759" s="10" t="s">
        <v>3977</v>
      </c>
      <c r="N759" s="47" t="s">
        <v>220</v>
      </c>
      <c r="O759" s="10">
        <v>4</v>
      </c>
      <c r="P759" s="10">
        <v>4</v>
      </c>
      <c r="Q759" s="47">
        <v>3070</v>
      </c>
      <c r="R759" s="10" t="s">
        <v>40</v>
      </c>
      <c r="S759" s="10" t="s">
        <v>80</v>
      </c>
      <c r="T759" s="26">
        <f t="shared" si="20"/>
        <v>45021</v>
      </c>
      <c r="U759" s="10">
        <v>5</v>
      </c>
      <c r="V759" s="74" t="str" cm="1">
        <f t="array" ref="V759:AB759">_xlfn._xlws.FILTER(_xlfn._xlws.FILTER('Capacity Scheduling '!$A$41:$FO$56,'Capacity Scheduling '!$A$41:$A$56='PM PDM'!Q759),'Capacity Scheduling '!$A$40:$FO$40='PM PDM'!A759)</f>
        <v>B</v>
      </c>
      <c r="W759" s="10" t="str">
        <v>W/OFF</v>
      </c>
      <c r="X759" t="str">
        <v>B</v>
      </c>
      <c r="Y759" t="str">
        <v>B</v>
      </c>
      <c r="Z759" t="str">
        <v>B</v>
      </c>
      <c r="AA759" t="str">
        <v>B</v>
      </c>
      <c r="AB759" t="str">
        <v>B</v>
      </c>
    </row>
    <row r="760" spans="1:28" ht="15" customHeight="1" x14ac:dyDescent="0.35">
      <c r="A760" s="10">
        <v>14</v>
      </c>
      <c r="B760" s="10">
        <v>13183050</v>
      </c>
      <c r="C760" s="10">
        <v>8028412</v>
      </c>
      <c r="D760" s="10" t="s">
        <v>3823</v>
      </c>
      <c r="E760" s="74">
        <v>45011</v>
      </c>
      <c r="F760" s="74">
        <v>45017</v>
      </c>
      <c r="G760" s="74">
        <v>45017</v>
      </c>
      <c r="H760" s="10" t="s">
        <v>10</v>
      </c>
      <c r="I760" s="10">
        <v>10123472</v>
      </c>
      <c r="J760" s="10" t="s">
        <v>465</v>
      </c>
      <c r="K760" s="10" t="s">
        <v>1398</v>
      </c>
      <c r="L760" s="10">
        <v>3</v>
      </c>
      <c r="M760" s="10" t="s">
        <v>3977</v>
      </c>
      <c r="N760" s="47" t="s">
        <v>220</v>
      </c>
      <c r="O760" s="10">
        <v>4</v>
      </c>
      <c r="P760" s="10">
        <v>4</v>
      </c>
      <c r="Q760" s="47">
        <v>3070</v>
      </c>
      <c r="R760" s="10" t="s">
        <v>40</v>
      </c>
      <c r="S760" s="10" t="s">
        <v>80</v>
      </c>
      <c r="T760" s="26">
        <f t="shared" si="20"/>
        <v>45022</v>
      </c>
      <c r="U760" s="10">
        <v>6</v>
      </c>
      <c r="V760" s="74" t="str" cm="1">
        <f t="array" ref="V760:AB760">_xlfn._xlws.FILTER(_xlfn._xlws.FILTER('Capacity Scheduling '!$A$41:$FO$56,'Capacity Scheduling '!$A$41:$A$56='PM PDM'!Q760),'Capacity Scheduling '!$A$40:$FO$40='PM PDM'!A760)</f>
        <v>B</v>
      </c>
      <c r="W760" s="10" t="str">
        <v>W/OFF</v>
      </c>
      <c r="X760" t="str">
        <v>B</v>
      </c>
      <c r="Y760" t="str">
        <v>B</v>
      </c>
      <c r="Z760" t="str">
        <v>B</v>
      </c>
      <c r="AA760" t="str">
        <v>B</v>
      </c>
      <c r="AB760" t="str">
        <v>B</v>
      </c>
    </row>
    <row r="761" spans="1:28" ht="15" customHeight="1" x14ac:dyDescent="0.35">
      <c r="A761" s="10">
        <v>14</v>
      </c>
      <c r="B761" s="10">
        <v>13178442</v>
      </c>
      <c r="C761" s="10">
        <v>8024181</v>
      </c>
      <c r="D761" s="10" t="s">
        <v>3823</v>
      </c>
      <c r="E761" s="74">
        <v>45004</v>
      </c>
      <c r="F761" s="74">
        <v>45018</v>
      </c>
      <c r="G761" s="74">
        <v>45018</v>
      </c>
      <c r="H761" s="10" t="s">
        <v>92</v>
      </c>
      <c r="I761" s="10">
        <v>10123578</v>
      </c>
      <c r="J761" s="10" t="s">
        <v>964</v>
      </c>
      <c r="K761" s="10" t="s">
        <v>4659</v>
      </c>
      <c r="L761" s="10">
        <v>3</v>
      </c>
      <c r="M761" s="10" t="s">
        <v>3977</v>
      </c>
      <c r="N761" s="47" t="s">
        <v>215</v>
      </c>
      <c r="O761" s="10">
        <v>0.5</v>
      </c>
      <c r="P761" s="10">
        <v>1</v>
      </c>
      <c r="Q761" s="47">
        <v>3346</v>
      </c>
      <c r="R761" s="10" t="s">
        <v>110</v>
      </c>
      <c r="S761" s="10" t="s">
        <v>80</v>
      </c>
      <c r="T761" s="26">
        <f t="shared" si="20"/>
        <v>45017</v>
      </c>
      <c r="U761" s="10">
        <v>1</v>
      </c>
      <c r="V761" s="74" t="str" cm="1">
        <f t="array" ref="V761:AB761">_xlfn._xlws.FILTER(_xlfn._xlws.FILTER('Capacity Scheduling '!$A$41:$FO$56,'Capacity Scheduling '!$A$41:$A$56='PM PDM'!Q761),'Capacity Scheduling '!$A$40:$FO$40='PM PDM'!A761)</f>
        <v>C</v>
      </c>
      <c r="W761" s="10" t="str">
        <v>C</v>
      </c>
      <c r="X761" t="str">
        <v>C</v>
      </c>
      <c r="Y761" t="str">
        <v>C</v>
      </c>
      <c r="Z761" t="str">
        <v>C</v>
      </c>
      <c r="AA761" t="str">
        <v>C</v>
      </c>
      <c r="AB761" t="str">
        <v>L</v>
      </c>
    </row>
    <row r="762" spans="1:28" ht="15" customHeight="1" x14ac:dyDescent="0.35">
      <c r="A762" s="10">
        <v>14</v>
      </c>
      <c r="B762" s="10">
        <v>13182201</v>
      </c>
      <c r="C762" s="10">
        <v>8027627</v>
      </c>
      <c r="D762" s="10" t="s">
        <v>3872</v>
      </c>
      <c r="E762" s="74">
        <v>45009</v>
      </c>
      <c r="F762" s="74">
        <v>45023</v>
      </c>
      <c r="G762" s="74">
        <v>45023</v>
      </c>
      <c r="H762" s="10" t="s">
        <v>92</v>
      </c>
      <c r="I762" s="10">
        <v>10123420</v>
      </c>
      <c r="J762" s="10" t="s">
        <v>964</v>
      </c>
      <c r="K762" s="10" t="s">
        <v>4187</v>
      </c>
      <c r="L762" s="10">
        <v>3</v>
      </c>
      <c r="M762" s="10" t="s">
        <v>3977</v>
      </c>
      <c r="N762" s="47" t="s">
        <v>215</v>
      </c>
      <c r="O762" s="10">
        <v>1.5</v>
      </c>
      <c r="P762" s="10">
        <v>3</v>
      </c>
      <c r="Q762" s="47">
        <v>3346</v>
      </c>
      <c r="R762" s="10" t="s">
        <v>110</v>
      </c>
      <c r="S762" s="10" t="s">
        <v>80</v>
      </c>
      <c r="T762" s="26">
        <f t="shared" si="20"/>
        <v>45017</v>
      </c>
      <c r="U762" s="10">
        <v>1</v>
      </c>
      <c r="V762" s="74" t="str" cm="1">
        <f t="array" ref="V762:AB762">_xlfn._xlws.FILTER(_xlfn._xlws.FILTER('Capacity Scheduling '!$A$41:$FO$56,'Capacity Scheduling '!$A$41:$A$56='PM PDM'!Q762),'Capacity Scheduling '!$A$40:$FO$40='PM PDM'!A762)</f>
        <v>C</v>
      </c>
      <c r="W762" s="10" t="str">
        <v>C</v>
      </c>
      <c r="X762" t="str">
        <v>C</v>
      </c>
      <c r="Y762" t="str">
        <v>C</v>
      </c>
      <c r="Z762" t="str">
        <v>C</v>
      </c>
      <c r="AA762" t="str">
        <v>C</v>
      </c>
      <c r="AB762" t="str">
        <v>L</v>
      </c>
    </row>
    <row r="763" spans="1:28" ht="15" customHeight="1" x14ac:dyDescent="0.35">
      <c r="A763" s="10">
        <v>14</v>
      </c>
      <c r="B763" s="10">
        <v>13180750</v>
      </c>
      <c r="C763" s="10">
        <v>8026301</v>
      </c>
      <c r="D763" s="10" t="s">
        <v>3872</v>
      </c>
      <c r="E763" s="74">
        <v>45007</v>
      </c>
      <c r="F763" s="74">
        <v>45021</v>
      </c>
      <c r="G763" s="74">
        <v>45021</v>
      </c>
      <c r="H763" s="10" t="s">
        <v>92</v>
      </c>
      <c r="I763" s="10">
        <v>10123573</v>
      </c>
      <c r="J763" s="10" t="s">
        <v>902</v>
      </c>
      <c r="K763" s="10" t="s">
        <v>3987</v>
      </c>
      <c r="L763" s="10">
        <v>3</v>
      </c>
      <c r="M763" s="10" t="s">
        <v>3977</v>
      </c>
      <c r="N763" s="47" t="s">
        <v>215</v>
      </c>
      <c r="O763" s="10">
        <v>1.5</v>
      </c>
      <c r="P763" s="10">
        <v>3</v>
      </c>
      <c r="Q763" s="47">
        <v>3346</v>
      </c>
      <c r="R763" s="10" t="s">
        <v>110</v>
      </c>
      <c r="S763" s="10" t="s">
        <v>80</v>
      </c>
      <c r="T763" s="26">
        <f t="shared" si="20"/>
        <v>45018</v>
      </c>
      <c r="U763" s="10">
        <v>2</v>
      </c>
      <c r="V763" s="74" t="str" cm="1">
        <f t="array" ref="V763:AB763">_xlfn._xlws.FILTER(_xlfn._xlws.FILTER('Capacity Scheduling '!$A$41:$FO$56,'Capacity Scheduling '!$A$41:$A$56='PM PDM'!Q763),'Capacity Scheduling '!$A$40:$FO$40='PM PDM'!A763)</f>
        <v>C</v>
      </c>
      <c r="W763" s="10" t="str">
        <v>C</v>
      </c>
      <c r="X763" t="str">
        <v>C</v>
      </c>
      <c r="Y763" t="str">
        <v>C</v>
      </c>
      <c r="Z763" t="str">
        <v>C</v>
      </c>
      <c r="AA763" t="str">
        <v>C</v>
      </c>
      <c r="AB763" t="str">
        <v>L</v>
      </c>
    </row>
    <row r="764" spans="1:28" ht="15" customHeight="1" x14ac:dyDescent="0.35">
      <c r="A764" s="10">
        <v>14</v>
      </c>
      <c r="B764" s="10">
        <v>13180563</v>
      </c>
      <c r="C764" s="10">
        <v>8026034</v>
      </c>
      <c r="D764" s="10" t="s">
        <v>3823</v>
      </c>
      <c r="E764" s="74">
        <v>45007</v>
      </c>
      <c r="F764" s="74">
        <v>45021</v>
      </c>
      <c r="G764" s="74">
        <v>45021</v>
      </c>
      <c r="H764" s="10" t="s">
        <v>92</v>
      </c>
      <c r="I764" s="10">
        <v>10123455</v>
      </c>
      <c r="J764" s="10" t="s">
        <v>3991</v>
      </c>
      <c r="K764" s="10" t="s">
        <v>3992</v>
      </c>
      <c r="L764" s="10">
        <v>3</v>
      </c>
      <c r="M764" s="10" t="s">
        <v>3977</v>
      </c>
      <c r="N764" s="47" t="s">
        <v>215</v>
      </c>
      <c r="O764" s="10">
        <v>0.5</v>
      </c>
      <c r="P764" s="10">
        <v>1</v>
      </c>
      <c r="Q764" s="47">
        <v>3346</v>
      </c>
      <c r="R764" s="10" t="s">
        <v>110</v>
      </c>
      <c r="S764" s="10" t="s">
        <v>80</v>
      </c>
      <c r="T764" s="26">
        <f t="shared" si="20"/>
        <v>45018</v>
      </c>
      <c r="U764" s="10">
        <v>2</v>
      </c>
      <c r="V764" s="74" t="str" cm="1">
        <f t="array" ref="V764:AB764">_xlfn._xlws.FILTER(_xlfn._xlws.FILTER('Capacity Scheduling '!$A$41:$FO$56,'Capacity Scheduling '!$A$41:$A$56='PM PDM'!Q764),'Capacity Scheduling '!$A$40:$FO$40='PM PDM'!A764)</f>
        <v>C</v>
      </c>
      <c r="W764" s="10" t="str">
        <v>C</v>
      </c>
      <c r="X764" t="str">
        <v>C</v>
      </c>
      <c r="Y764" t="str">
        <v>C</v>
      </c>
      <c r="Z764" t="str">
        <v>C</v>
      </c>
      <c r="AA764" t="str">
        <v>C</v>
      </c>
      <c r="AB764" t="str">
        <v>L</v>
      </c>
    </row>
    <row r="765" spans="1:28" ht="15" customHeight="1" x14ac:dyDescent="0.35">
      <c r="A765" s="10">
        <v>14</v>
      </c>
      <c r="B765" s="10">
        <v>13181422</v>
      </c>
      <c r="C765" s="10">
        <v>8026911</v>
      </c>
      <c r="D765" s="10" t="s">
        <v>3872</v>
      </c>
      <c r="E765" s="74">
        <v>45008</v>
      </c>
      <c r="F765" s="74">
        <v>45022</v>
      </c>
      <c r="G765" s="74">
        <v>45022</v>
      </c>
      <c r="H765" s="10" t="s">
        <v>92</v>
      </c>
      <c r="I765" s="10">
        <v>10123576</v>
      </c>
      <c r="J765" s="10" t="s">
        <v>1288</v>
      </c>
      <c r="K765" s="10" t="s">
        <v>4049</v>
      </c>
      <c r="L765" s="10">
        <v>3</v>
      </c>
      <c r="M765" s="10" t="s">
        <v>3977</v>
      </c>
      <c r="N765" s="47" t="s">
        <v>215</v>
      </c>
      <c r="O765" s="10">
        <v>1.5</v>
      </c>
      <c r="P765" s="10">
        <v>3</v>
      </c>
      <c r="Q765" s="47">
        <v>3346</v>
      </c>
      <c r="R765" s="10" t="s">
        <v>110</v>
      </c>
      <c r="S765" s="10" t="s">
        <v>80</v>
      </c>
      <c r="T765" s="26">
        <f t="shared" si="20"/>
        <v>45019</v>
      </c>
      <c r="U765" s="10">
        <v>3</v>
      </c>
      <c r="V765" s="74" t="str" cm="1">
        <f t="array" ref="V765:AB765">_xlfn._xlws.FILTER(_xlfn._xlws.FILTER('Capacity Scheduling '!$A$41:$FO$56,'Capacity Scheduling '!$A$41:$A$56='PM PDM'!Q765),'Capacity Scheduling '!$A$40:$FO$40='PM PDM'!A765)</f>
        <v>C</v>
      </c>
      <c r="W765" s="10" t="str">
        <v>C</v>
      </c>
      <c r="X765" t="str">
        <v>C</v>
      </c>
      <c r="Y765" t="str">
        <v>C</v>
      </c>
      <c r="Z765" t="str">
        <v>C</v>
      </c>
      <c r="AA765" t="str">
        <v>C</v>
      </c>
      <c r="AB765" t="str">
        <v>L</v>
      </c>
    </row>
    <row r="766" spans="1:28" ht="15" customHeight="1" x14ac:dyDescent="0.35">
      <c r="A766" s="10">
        <v>14</v>
      </c>
      <c r="B766" s="10">
        <v>13179130</v>
      </c>
      <c r="C766" s="10">
        <v>8024744</v>
      </c>
      <c r="D766" s="10" t="s">
        <v>3872</v>
      </c>
      <c r="E766" s="74">
        <v>45005</v>
      </c>
      <c r="F766" s="74">
        <v>45019</v>
      </c>
      <c r="G766" s="74">
        <v>45019</v>
      </c>
      <c r="H766" s="10" t="s">
        <v>92</v>
      </c>
      <c r="I766" s="10">
        <v>10123463</v>
      </c>
      <c r="J766" s="10" t="s">
        <v>637</v>
      </c>
      <c r="K766" s="10" t="s">
        <v>4666</v>
      </c>
      <c r="L766" s="10">
        <v>3</v>
      </c>
      <c r="M766" s="10" t="s">
        <v>3977</v>
      </c>
      <c r="N766" s="47" t="s">
        <v>215</v>
      </c>
      <c r="O766" s="10">
        <v>1.5</v>
      </c>
      <c r="P766" s="10">
        <v>3</v>
      </c>
      <c r="Q766" s="47">
        <v>3346</v>
      </c>
      <c r="R766" s="10" t="s">
        <v>110</v>
      </c>
      <c r="S766" s="10" t="s">
        <v>80</v>
      </c>
      <c r="T766" s="26">
        <f t="shared" si="20"/>
        <v>45019</v>
      </c>
      <c r="U766" s="10">
        <v>3</v>
      </c>
      <c r="V766" s="74" t="str" cm="1">
        <f t="array" ref="V766:AB766">_xlfn._xlws.FILTER(_xlfn._xlws.FILTER('Capacity Scheduling '!$A$41:$FO$56,'Capacity Scheduling '!$A$41:$A$56='PM PDM'!Q766),'Capacity Scheduling '!$A$40:$FO$40='PM PDM'!A766)</f>
        <v>C</v>
      </c>
      <c r="W766" s="10" t="str">
        <v>C</v>
      </c>
      <c r="X766" t="str">
        <v>C</v>
      </c>
      <c r="Y766" t="str">
        <v>C</v>
      </c>
      <c r="Z766" t="str">
        <v>C</v>
      </c>
      <c r="AA766" t="str">
        <v>C</v>
      </c>
      <c r="AB766" t="str">
        <v>L</v>
      </c>
    </row>
    <row r="767" spans="1:28" ht="15" customHeight="1" x14ac:dyDescent="0.35">
      <c r="A767" s="10">
        <v>14</v>
      </c>
      <c r="B767" s="10">
        <v>13182202</v>
      </c>
      <c r="C767" s="10">
        <v>8027628</v>
      </c>
      <c r="D767" s="10" t="s">
        <v>3823</v>
      </c>
      <c r="E767" s="74">
        <v>45009</v>
      </c>
      <c r="F767" s="74">
        <v>45023</v>
      </c>
      <c r="G767" s="74">
        <v>45023</v>
      </c>
      <c r="H767" s="10" t="s">
        <v>92</v>
      </c>
      <c r="I767" s="10">
        <v>10123469</v>
      </c>
      <c r="J767" s="10" t="s">
        <v>637</v>
      </c>
      <c r="K767" s="10" t="s">
        <v>4191</v>
      </c>
      <c r="L767" s="10">
        <v>3</v>
      </c>
      <c r="M767" s="10" t="s">
        <v>3977</v>
      </c>
      <c r="N767" s="47" t="s">
        <v>215</v>
      </c>
      <c r="O767" s="10">
        <v>0.5</v>
      </c>
      <c r="P767" s="10">
        <v>1</v>
      </c>
      <c r="Q767" s="47">
        <v>3346</v>
      </c>
      <c r="R767" s="10" t="s">
        <v>110</v>
      </c>
      <c r="S767" s="10" t="s">
        <v>80</v>
      </c>
      <c r="T767" s="26">
        <f t="shared" si="20"/>
        <v>45020</v>
      </c>
      <c r="U767" s="10">
        <v>4</v>
      </c>
      <c r="V767" s="74" t="str" cm="1">
        <f t="array" ref="V767:AB767">_xlfn._xlws.FILTER(_xlfn._xlws.FILTER('Capacity Scheduling '!$A$41:$FO$56,'Capacity Scheduling '!$A$41:$A$56='PM PDM'!Q767),'Capacity Scheduling '!$A$40:$FO$40='PM PDM'!A767)</f>
        <v>C</v>
      </c>
      <c r="W767" s="10" t="str">
        <v>C</v>
      </c>
      <c r="X767" t="str">
        <v>C</v>
      </c>
      <c r="Y767" t="str">
        <v>C</v>
      </c>
      <c r="Z767" t="str">
        <v>C</v>
      </c>
      <c r="AA767" t="str">
        <v>C</v>
      </c>
      <c r="AB767" t="str">
        <v>L</v>
      </c>
    </row>
    <row r="768" spans="1:28" ht="15" customHeight="1" x14ac:dyDescent="0.35">
      <c r="A768" s="10">
        <v>14</v>
      </c>
      <c r="B768" s="10">
        <v>13182238</v>
      </c>
      <c r="C768" s="10">
        <v>8027674</v>
      </c>
      <c r="D768" s="10" t="s">
        <v>3872</v>
      </c>
      <c r="E768" s="74">
        <v>45009</v>
      </c>
      <c r="F768" s="74">
        <v>45023</v>
      </c>
      <c r="G768" s="74">
        <v>45023</v>
      </c>
      <c r="H768" s="10" t="s">
        <v>92</v>
      </c>
      <c r="I768" s="10">
        <v>10123464</v>
      </c>
      <c r="J768" s="10" t="s">
        <v>1740</v>
      </c>
      <c r="K768" s="10" t="s">
        <v>4195</v>
      </c>
      <c r="L768" s="10">
        <v>3</v>
      </c>
      <c r="M768" s="10" t="s">
        <v>3977</v>
      </c>
      <c r="N768" s="47" t="s">
        <v>215</v>
      </c>
      <c r="O768" s="10">
        <v>1.5</v>
      </c>
      <c r="P768" s="10">
        <v>3</v>
      </c>
      <c r="Q768" s="47">
        <v>3346</v>
      </c>
      <c r="R768" s="10" t="s">
        <v>110</v>
      </c>
      <c r="S768" s="10" t="s">
        <v>80</v>
      </c>
      <c r="T768" s="26">
        <f t="shared" si="20"/>
        <v>45021</v>
      </c>
      <c r="U768" s="10">
        <v>5</v>
      </c>
      <c r="V768" s="74" t="str" cm="1">
        <f t="array" ref="V768:AB768">_xlfn._xlws.FILTER(_xlfn._xlws.FILTER('Capacity Scheduling '!$A$41:$FO$56,'Capacity Scheduling '!$A$41:$A$56='PM PDM'!Q768),'Capacity Scheduling '!$A$40:$FO$40='PM PDM'!A768)</f>
        <v>C</v>
      </c>
      <c r="W768" s="10" t="str">
        <v>C</v>
      </c>
      <c r="X768" t="str">
        <v>C</v>
      </c>
      <c r="Y768" t="str">
        <v>C</v>
      </c>
      <c r="Z768" t="str">
        <v>C</v>
      </c>
      <c r="AA768" t="str">
        <v>C</v>
      </c>
      <c r="AB768" t="str">
        <v>L</v>
      </c>
    </row>
    <row r="769" spans="1:28" ht="15" customHeight="1" x14ac:dyDescent="0.35">
      <c r="A769" s="10">
        <v>14</v>
      </c>
      <c r="B769" s="10">
        <v>13186019</v>
      </c>
      <c r="C769" s="10">
        <v>8031132</v>
      </c>
      <c r="D769" s="10" t="s">
        <v>3823</v>
      </c>
      <c r="E769" s="74">
        <v>45015</v>
      </c>
      <c r="F769" s="74">
        <v>45022</v>
      </c>
      <c r="G769" s="74">
        <v>45022</v>
      </c>
      <c r="H769" s="10" t="s">
        <v>61</v>
      </c>
      <c r="I769" s="10"/>
      <c r="J769" s="10" t="s">
        <v>907</v>
      </c>
      <c r="K769" s="10" t="s">
        <v>3127</v>
      </c>
      <c r="L769" s="10">
        <v>3</v>
      </c>
      <c r="M769" s="10" t="s">
        <v>3977</v>
      </c>
      <c r="N769" s="47" t="s">
        <v>220</v>
      </c>
      <c r="O769" s="10">
        <v>4</v>
      </c>
      <c r="P769" s="10">
        <v>4</v>
      </c>
      <c r="Q769" s="47">
        <v>2790</v>
      </c>
      <c r="R769" s="10" t="s">
        <v>60</v>
      </c>
      <c r="S769" s="10" t="s">
        <v>80</v>
      </c>
      <c r="T769" s="26">
        <f t="shared" si="20"/>
        <v>45021</v>
      </c>
      <c r="U769" s="10">
        <v>5</v>
      </c>
      <c r="V769" s="74" t="str" cm="1">
        <f t="array" ref="V769:AB769">_xlfn._xlws.FILTER(_xlfn._xlws.FILTER('Capacity Scheduling '!$A$41:$FO$56,'Capacity Scheduling '!$A$41:$A$56='PM PDM'!Q769),'Capacity Scheduling '!$A$40:$FO$40='PM PDM'!A769)</f>
        <v>C</v>
      </c>
      <c r="W769" s="10" t="str">
        <v>C</v>
      </c>
      <c r="X769" t="str">
        <v>C</v>
      </c>
      <c r="Y769" t="str">
        <v>C</v>
      </c>
      <c r="Z769" t="str">
        <v>C</v>
      </c>
      <c r="AA769" t="str">
        <v>C</v>
      </c>
      <c r="AB769" t="str">
        <v>C</v>
      </c>
    </row>
    <row r="770" spans="1:28" ht="15" customHeight="1" x14ac:dyDescent="0.35">
      <c r="A770" s="10">
        <v>14</v>
      </c>
      <c r="B770" s="10">
        <v>13177847</v>
      </c>
      <c r="C770" s="10">
        <v>8023567</v>
      </c>
      <c r="D770" s="10" t="s">
        <v>3823</v>
      </c>
      <c r="E770" s="74">
        <v>45002</v>
      </c>
      <c r="F770" s="74">
        <v>45017</v>
      </c>
      <c r="G770" s="74">
        <v>45017</v>
      </c>
      <c r="H770" s="10" t="s">
        <v>10</v>
      </c>
      <c r="I770" s="10"/>
      <c r="J770" s="10" t="s">
        <v>777</v>
      </c>
      <c r="K770" s="10" t="s">
        <v>5035</v>
      </c>
      <c r="L770" s="10">
        <v>3</v>
      </c>
      <c r="M770" s="10" t="s">
        <v>3977</v>
      </c>
      <c r="N770" s="47" t="s">
        <v>220</v>
      </c>
      <c r="O770" s="10">
        <v>2</v>
      </c>
      <c r="P770" s="10">
        <v>1</v>
      </c>
      <c r="Q770" s="47">
        <v>3070</v>
      </c>
      <c r="R770" s="10" t="s">
        <v>40</v>
      </c>
      <c r="S770" s="10" t="s">
        <v>80</v>
      </c>
      <c r="T770" s="26">
        <f t="shared" si="20"/>
        <v>45023</v>
      </c>
      <c r="U770" s="10">
        <v>7</v>
      </c>
      <c r="V770" s="74" t="str" cm="1">
        <f t="array" ref="V770:AB770">_xlfn._xlws.FILTER(_xlfn._xlws.FILTER('Capacity Scheduling '!$A$41:$FO$56,'Capacity Scheduling '!$A$41:$A$56='PM PDM'!Q770),'Capacity Scheduling '!$A$40:$FO$40='PM PDM'!A770)</f>
        <v>B</v>
      </c>
      <c r="W770" s="10" t="str">
        <v>W/OFF</v>
      </c>
      <c r="X770" t="str">
        <v>B</v>
      </c>
      <c r="Y770" t="str">
        <v>B</v>
      </c>
      <c r="Z770" t="str">
        <v>B</v>
      </c>
      <c r="AA770" t="str">
        <v>B</v>
      </c>
      <c r="AB770" t="str">
        <v>B</v>
      </c>
    </row>
    <row r="771" spans="1:28" ht="15" customHeight="1" x14ac:dyDescent="0.35">
      <c r="A771" s="10">
        <v>14</v>
      </c>
      <c r="B771" s="10">
        <v>13180749</v>
      </c>
      <c r="C771" s="10">
        <v>8026300</v>
      </c>
      <c r="D771" s="10" t="s">
        <v>3823</v>
      </c>
      <c r="E771" s="74">
        <v>45007</v>
      </c>
      <c r="F771" s="74">
        <v>45022</v>
      </c>
      <c r="G771" s="74">
        <v>45022</v>
      </c>
      <c r="H771" s="10" t="s">
        <v>92</v>
      </c>
      <c r="I771" s="10">
        <v>10150222</v>
      </c>
      <c r="J771" s="10" t="s">
        <v>188</v>
      </c>
      <c r="K771" s="10" t="s">
        <v>5210</v>
      </c>
      <c r="L771" s="10">
        <v>3</v>
      </c>
      <c r="M771" s="10" t="s">
        <v>3977</v>
      </c>
      <c r="N771" s="47" t="s">
        <v>215</v>
      </c>
      <c r="O771" s="10">
        <v>6.5</v>
      </c>
      <c r="P771" s="10">
        <v>6.5</v>
      </c>
      <c r="Q771" s="47">
        <v>3346</v>
      </c>
      <c r="R771" s="10" t="s">
        <v>110</v>
      </c>
      <c r="S771" s="10" t="s">
        <v>80</v>
      </c>
      <c r="T771" s="26">
        <f t="shared" si="20"/>
        <v>45022</v>
      </c>
      <c r="U771" s="10">
        <v>6</v>
      </c>
      <c r="V771" s="74" t="str" cm="1">
        <f t="array" ref="V771:AB771">_xlfn._xlws.FILTER(_xlfn._xlws.FILTER('Capacity Scheduling '!$A$41:$FO$56,'Capacity Scheduling '!$A$41:$A$56='PM PDM'!Q771),'Capacity Scheduling '!$A$40:$FO$40='PM PDM'!A771)</f>
        <v>C</v>
      </c>
      <c r="W771" s="10" t="str">
        <v>C</v>
      </c>
      <c r="X771" t="str">
        <v>C</v>
      </c>
      <c r="Y771" t="str">
        <v>C</v>
      </c>
      <c r="Z771" t="str">
        <v>C</v>
      </c>
      <c r="AA771" t="str">
        <v>C</v>
      </c>
      <c r="AB771" t="str">
        <v>L</v>
      </c>
    </row>
    <row r="772" spans="1:28" ht="15" customHeight="1" x14ac:dyDescent="0.35">
      <c r="A772" s="10">
        <v>14</v>
      </c>
      <c r="B772" s="10">
        <v>13181421</v>
      </c>
      <c r="C772" s="10">
        <v>8026910</v>
      </c>
      <c r="D772" s="10" t="s">
        <v>3823</v>
      </c>
      <c r="E772" s="74">
        <v>45008</v>
      </c>
      <c r="F772" s="74">
        <v>45023</v>
      </c>
      <c r="G772" s="74">
        <v>45023</v>
      </c>
      <c r="H772" s="10" t="s">
        <v>92</v>
      </c>
      <c r="I772" s="10">
        <v>10149637</v>
      </c>
      <c r="J772" s="10" t="s">
        <v>188</v>
      </c>
      <c r="K772" s="10" t="s">
        <v>5212</v>
      </c>
      <c r="L772" s="10">
        <v>3</v>
      </c>
      <c r="M772" s="10" t="s">
        <v>3977</v>
      </c>
      <c r="N772" s="47" t="s">
        <v>215</v>
      </c>
      <c r="O772" s="10">
        <v>6.5</v>
      </c>
      <c r="P772" s="10">
        <v>6.5</v>
      </c>
      <c r="Q772" s="47">
        <v>3346</v>
      </c>
      <c r="R772" s="10" t="s">
        <v>110</v>
      </c>
      <c r="S772" s="10" t="s">
        <v>80</v>
      </c>
      <c r="T772" s="26">
        <f t="shared" si="20"/>
        <v>45022</v>
      </c>
      <c r="U772" s="10">
        <v>6</v>
      </c>
      <c r="V772" s="74" t="str" cm="1">
        <f t="array" ref="V772:AB772">_xlfn._xlws.FILTER(_xlfn._xlws.FILTER('Capacity Scheduling '!$A$41:$FO$56,'Capacity Scheduling '!$A$41:$A$56='PM PDM'!Q772),'Capacity Scheduling '!$A$40:$FO$40='PM PDM'!A772)</f>
        <v>C</v>
      </c>
      <c r="W772" s="10" t="str">
        <v>C</v>
      </c>
      <c r="X772" t="str">
        <v>C</v>
      </c>
      <c r="Y772" t="str">
        <v>C</v>
      </c>
      <c r="Z772" t="str">
        <v>C</v>
      </c>
      <c r="AA772" t="str">
        <v>C</v>
      </c>
      <c r="AB772" t="str">
        <v>L</v>
      </c>
    </row>
    <row r="773" spans="1:28" ht="15" customHeight="1" x14ac:dyDescent="0.35">
      <c r="A773" s="10">
        <v>14</v>
      </c>
      <c r="B773" s="10">
        <v>13177844</v>
      </c>
      <c r="C773" s="10">
        <v>8023564</v>
      </c>
      <c r="D773" s="10" t="s">
        <v>3872</v>
      </c>
      <c r="E773" s="74">
        <v>45002</v>
      </c>
      <c r="F773" s="74">
        <v>45017</v>
      </c>
      <c r="G773" s="74">
        <v>45017</v>
      </c>
      <c r="H773" s="10" t="s">
        <v>61</v>
      </c>
      <c r="I773" s="10"/>
      <c r="J773" s="10" t="s">
        <v>87</v>
      </c>
      <c r="K773" s="10" t="s">
        <v>5043</v>
      </c>
      <c r="L773" s="10">
        <v>3</v>
      </c>
      <c r="M773" s="10" t="s">
        <v>3977</v>
      </c>
      <c r="N773" s="47" t="s">
        <v>220</v>
      </c>
      <c r="O773" s="10">
        <v>6</v>
      </c>
      <c r="P773" s="10">
        <v>6</v>
      </c>
      <c r="Q773" s="47">
        <v>2791</v>
      </c>
      <c r="R773" s="10" t="s">
        <v>70</v>
      </c>
      <c r="S773" s="10" t="s">
        <v>36</v>
      </c>
      <c r="T773" s="26">
        <f t="shared" si="20"/>
        <v>45021</v>
      </c>
      <c r="U773" s="10">
        <v>5</v>
      </c>
      <c r="V773" s="74" t="str" cm="1">
        <f t="array" ref="V773:AB773">_xlfn._xlws.FILTER(_xlfn._xlws.FILTER('Capacity Scheduling '!$A$41:$FO$56,'Capacity Scheduling '!$A$41:$A$56='PM PDM'!Q773),'Capacity Scheduling '!$A$40:$FO$40='PM PDM'!A773)</f>
        <v>L</v>
      </c>
      <c r="W773" s="10" t="str">
        <v>L</v>
      </c>
      <c r="X773" t="str">
        <v>L</v>
      </c>
      <c r="Y773" t="str">
        <v>L</v>
      </c>
      <c r="Z773" t="str">
        <v>A</v>
      </c>
      <c r="AA773" t="str">
        <v>A</v>
      </c>
      <c r="AB773" t="str">
        <v>A</v>
      </c>
    </row>
    <row r="774" spans="1:28" ht="15" customHeight="1" x14ac:dyDescent="0.35">
      <c r="A774" s="10">
        <v>14</v>
      </c>
      <c r="B774" s="10">
        <v>13177845</v>
      </c>
      <c r="C774" s="10">
        <v>8023565</v>
      </c>
      <c r="D774" s="10" t="s">
        <v>3823</v>
      </c>
      <c r="E774" s="74">
        <v>45002</v>
      </c>
      <c r="F774" s="74">
        <v>45017</v>
      </c>
      <c r="G774" s="74">
        <v>45017</v>
      </c>
      <c r="H774" s="10" t="s">
        <v>61</v>
      </c>
      <c r="I774" s="10"/>
      <c r="J774" s="10" t="s">
        <v>87</v>
      </c>
      <c r="K774" s="10" t="s">
        <v>5045</v>
      </c>
      <c r="L774" s="10">
        <v>3</v>
      </c>
      <c r="M774" s="10" t="s">
        <v>3977</v>
      </c>
      <c r="N774" s="47" t="s">
        <v>220</v>
      </c>
      <c r="O774" s="10">
        <v>4</v>
      </c>
      <c r="P774" s="10">
        <v>4</v>
      </c>
      <c r="Q774" s="47">
        <v>2791</v>
      </c>
      <c r="R774" s="10" t="s">
        <v>70</v>
      </c>
      <c r="S774" s="10" t="s">
        <v>36</v>
      </c>
      <c r="T774" s="26">
        <f t="shared" si="20"/>
        <v>45022</v>
      </c>
      <c r="U774" s="10">
        <v>6</v>
      </c>
      <c r="V774" s="74" t="str" cm="1">
        <f t="array" ref="V774:AB774">_xlfn._xlws.FILTER(_xlfn._xlws.FILTER('Capacity Scheduling '!$A$41:$FO$56,'Capacity Scheduling '!$A$41:$A$56='PM PDM'!Q774),'Capacity Scheduling '!$A$40:$FO$40='PM PDM'!A774)</f>
        <v>L</v>
      </c>
      <c r="W774" s="10" t="str">
        <v>L</v>
      </c>
      <c r="X774" t="str">
        <v>L</v>
      </c>
      <c r="Y774" t="str">
        <v>L</v>
      </c>
      <c r="Z774" t="str">
        <v>A</v>
      </c>
      <c r="AA774" t="str">
        <v>A</v>
      </c>
      <c r="AB774" t="str">
        <v>A</v>
      </c>
    </row>
    <row r="775" spans="1:28" ht="15" customHeight="1" x14ac:dyDescent="0.35">
      <c r="A775" s="10">
        <v>14</v>
      </c>
      <c r="B775" s="10">
        <v>13177846</v>
      </c>
      <c r="C775" s="10">
        <v>8023566</v>
      </c>
      <c r="D775" s="10" t="s">
        <v>3823</v>
      </c>
      <c r="E775" s="74">
        <v>45002</v>
      </c>
      <c r="F775" s="74">
        <v>45017</v>
      </c>
      <c r="G775" s="74">
        <v>45017</v>
      </c>
      <c r="H775" s="10" t="s">
        <v>10</v>
      </c>
      <c r="I775" s="10"/>
      <c r="J775" s="10" t="s">
        <v>87</v>
      </c>
      <c r="K775" s="10" t="s">
        <v>5047</v>
      </c>
      <c r="L775" s="10">
        <v>5</v>
      </c>
      <c r="M775" s="10" t="s">
        <v>5744</v>
      </c>
      <c r="N775" s="47" t="s">
        <v>220</v>
      </c>
      <c r="O775" s="10">
        <v>6</v>
      </c>
      <c r="P775" s="10">
        <v>6</v>
      </c>
      <c r="Q775" s="47">
        <v>3347</v>
      </c>
      <c r="R775" s="10" t="s">
        <v>52</v>
      </c>
      <c r="S775" s="10" t="s">
        <v>36</v>
      </c>
      <c r="T775" s="26">
        <f t="shared" si="20"/>
        <v>45020</v>
      </c>
      <c r="U775" s="10">
        <v>4</v>
      </c>
      <c r="V775" s="74" t="str" cm="1">
        <f t="array" ref="V775:AB775">_xlfn._xlws.FILTER(_xlfn._xlws.FILTER('Capacity Scheduling '!$A$41:$FO$56,'Capacity Scheduling '!$A$41:$A$56='PM PDM'!Q775),'Capacity Scheduling '!$A$40:$FO$40='PM PDM'!A775)</f>
        <v>B</v>
      </c>
      <c r="W775" s="10" t="str">
        <v>W/OFF</v>
      </c>
      <c r="X775" t="str">
        <v>B</v>
      </c>
      <c r="Y775" t="str">
        <v>B</v>
      </c>
      <c r="Z775" t="str">
        <v>B</v>
      </c>
      <c r="AA775" t="str">
        <v>B</v>
      </c>
      <c r="AB775" t="str">
        <v>B</v>
      </c>
    </row>
    <row r="776" spans="1:28" ht="15" customHeight="1" x14ac:dyDescent="0.35">
      <c r="A776" s="10">
        <v>14</v>
      </c>
      <c r="B776" s="10">
        <v>13179133</v>
      </c>
      <c r="C776" s="10">
        <v>8024747</v>
      </c>
      <c r="D776" s="10" t="s">
        <v>3872</v>
      </c>
      <c r="E776" s="74">
        <v>45005</v>
      </c>
      <c r="F776" s="74">
        <v>45020</v>
      </c>
      <c r="G776" s="74">
        <v>45020</v>
      </c>
      <c r="H776" s="10" t="s">
        <v>61</v>
      </c>
      <c r="I776" s="10"/>
      <c r="J776" s="10" t="s">
        <v>87</v>
      </c>
      <c r="K776" s="10" t="s">
        <v>3887</v>
      </c>
      <c r="L776" s="10">
        <v>3</v>
      </c>
      <c r="M776" s="10" t="s">
        <v>3977</v>
      </c>
      <c r="N776" s="47" t="s">
        <v>220</v>
      </c>
      <c r="O776" s="10">
        <v>6</v>
      </c>
      <c r="P776" s="10">
        <v>6</v>
      </c>
      <c r="Q776" s="47">
        <v>2791</v>
      </c>
      <c r="R776" s="10" t="s">
        <v>70</v>
      </c>
      <c r="S776" s="10" t="s">
        <v>36</v>
      </c>
      <c r="T776" s="26">
        <f t="shared" ref="T776:T839" si="21">$AF$21+((A776-1)*7+U776)-$AH$21</f>
        <v>45023</v>
      </c>
      <c r="U776" s="10">
        <v>7</v>
      </c>
      <c r="V776" s="74" t="str" cm="1">
        <f t="array" ref="V776:AB776">_xlfn._xlws.FILTER(_xlfn._xlws.FILTER('Capacity Scheduling '!$A$41:$FO$56,'Capacity Scheduling '!$A$41:$A$56='PM PDM'!Q776),'Capacity Scheduling '!$A$40:$FO$40='PM PDM'!A776)</f>
        <v>L</v>
      </c>
      <c r="W776" s="10" t="str">
        <v>L</v>
      </c>
      <c r="X776" t="str">
        <v>L</v>
      </c>
      <c r="Y776" t="str">
        <v>L</v>
      </c>
      <c r="Z776" t="str">
        <v>A</v>
      </c>
      <c r="AA776" t="str">
        <v>A</v>
      </c>
      <c r="AB776" t="str">
        <v>A</v>
      </c>
    </row>
    <row r="777" spans="1:28" ht="15" customHeight="1" x14ac:dyDescent="0.35">
      <c r="A777" s="10">
        <v>14</v>
      </c>
      <c r="B777" s="10">
        <v>13161154</v>
      </c>
      <c r="C777" s="10">
        <v>8007896</v>
      </c>
      <c r="D777" s="10" t="s">
        <v>3872</v>
      </c>
      <c r="E777" s="74">
        <v>44976</v>
      </c>
      <c r="F777" s="74">
        <v>45021</v>
      </c>
      <c r="G777" s="74">
        <v>45021</v>
      </c>
      <c r="H777" s="10" t="s">
        <v>61</v>
      </c>
      <c r="I777" s="10"/>
      <c r="J777" s="10" t="s">
        <v>100</v>
      </c>
      <c r="K777" s="10" t="s">
        <v>5745</v>
      </c>
      <c r="L777" s="10">
        <v>3</v>
      </c>
      <c r="M777" s="10" t="s">
        <v>3977</v>
      </c>
      <c r="N777" s="47" t="s">
        <v>220</v>
      </c>
      <c r="O777" s="10">
        <v>6</v>
      </c>
      <c r="P777" s="10">
        <v>6</v>
      </c>
      <c r="Q777" s="47">
        <v>2790</v>
      </c>
      <c r="R777" s="10" t="s">
        <v>60</v>
      </c>
      <c r="S777" s="10" t="s">
        <v>36</v>
      </c>
      <c r="T777" s="26">
        <f t="shared" si="21"/>
        <v>45022</v>
      </c>
      <c r="U777" s="10">
        <v>6</v>
      </c>
      <c r="V777" s="74" t="str" cm="1">
        <f t="array" ref="V777:AB777">_xlfn._xlws.FILTER(_xlfn._xlws.FILTER('Capacity Scheduling '!$A$41:$FO$56,'Capacity Scheduling '!$A$41:$A$56='PM PDM'!Q777),'Capacity Scheduling '!$A$40:$FO$40='PM PDM'!A777)</f>
        <v>C</v>
      </c>
      <c r="W777" s="10" t="str">
        <v>C</v>
      </c>
      <c r="X777" t="str">
        <v>C</v>
      </c>
      <c r="Y777" t="str">
        <v>C</v>
      </c>
      <c r="Z777" t="str">
        <v>C</v>
      </c>
      <c r="AA777" t="str">
        <v>C</v>
      </c>
      <c r="AB777" t="str">
        <v>C</v>
      </c>
    </row>
    <row r="778" spans="1:28" ht="15" customHeight="1" x14ac:dyDescent="0.35">
      <c r="A778" s="10">
        <v>14</v>
      </c>
      <c r="B778" s="10">
        <v>13178022</v>
      </c>
      <c r="C778" s="10">
        <v>8023807</v>
      </c>
      <c r="D778" s="10" t="s">
        <v>3872</v>
      </c>
      <c r="E778" s="74">
        <v>45003</v>
      </c>
      <c r="F778" s="74">
        <v>45018</v>
      </c>
      <c r="G778" s="74">
        <v>45018</v>
      </c>
      <c r="H778" s="10" t="s">
        <v>10</v>
      </c>
      <c r="I778" s="10"/>
      <c r="J778" s="10" t="s">
        <v>18</v>
      </c>
      <c r="K778" s="10" t="s">
        <v>5059</v>
      </c>
      <c r="L778" s="10">
        <v>3</v>
      </c>
      <c r="M778" s="10" t="s">
        <v>3977</v>
      </c>
      <c r="N778" s="47" t="s">
        <v>220</v>
      </c>
      <c r="O778" s="10">
        <v>8</v>
      </c>
      <c r="P778" s="10">
        <v>8</v>
      </c>
      <c r="Q778" s="47">
        <v>2781</v>
      </c>
      <c r="R778" s="10" t="s">
        <v>9</v>
      </c>
      <c r="S778" s="10" t="s">
        <v>36</v>
      </c>
      <c r="T778" s="26">
        <f t="shared" si="21"/>
        <v>45017</v>
      </c>
      <c r="U778" s="10">
        <v>1</v>
      </c>
      <c r="V778" s="74" t="str" cm="1">
        <f t="array" ref="V778:AB778">_xlfn._xlws.FILTER(_xlfn._xlws.FILTER('Capacity Scheduling '!$A$41:$FO$56,'Capacity Scheduling '!$A$41:$A$56='PM PDM'!Q778),'Capacity Scheduling '!$A$40:$FO$40='PM PDM'!A778)</f>
        <v>C</v>
      </c>
      <c r="W778" s="10" t="str">
        <v>C</v>
      </c>
      <c r="X778" t="str">
        <v>C</v>
      </c>
      <c r="Y778" t="str">
        <v>C</v>
      </c>
      <c r="Z778" t="str">
        <v>C</v>
      </c>
      <c r="AA778" t="str">
        <v>W/OFF</v>
      </c>
      <c r="AB778" t="str">
        <v>C</v>
      </c>
    </row>
    <row r="779" spans="1:28" ht="15" customHeight="1" x14ac:dyDescent="0.35">
      <c r="A779" s="10">
        <v>14</v>
      </c>
      <c r="B779" s="10">
        <v>13181397</v>
      </c>
      <c r="C779" s="10">
        <v>8026826</v>
      </c>
      <c r="D779" s="10" t="s">
        <v>3872</v>
      </c>
      <c r="E779" s="74">
        <v>45008</v>
      </c>
      <c r="F779" s="74">
        <v>45023</v>
      </c>
      <c r="G779" s="74">
        <v>45023</v>
      </c>
      <c r="H779" s="10" t="s">
        <v>10</v>
      </c>
      <c r="I779" s="10"/>
      <c r="J779" s="10" t="s">
        <v>18</v>
      </c>
      <c r="K779" s="10" t="s">
        <v>3924</v>
      </c>
      <c r="L779" s="10">
        <v>3</v>
      </c>
      <c r="M779" s="10" t="s">
        <v>3977</v>
      </c>
      <c r="N779" s="47" t="s">
        <v>220</v>
      </c>
      <c r="O779" s="10">
        <v>2</v>
      </c>
      <c r="P779" s="10">
        <v>4</v>
      </c>
      <c r="Q779" s="47">
        <v>2781</v>
      </c>
      <c r="R779" s="10" t="s">
        <v>9</v>
      </c>
      <c r="S779" s="10" t="s">
        <v>36</v>
      </c>
      <c r="T779" s="26">
        <f t="shared" si="21"/>
        <v>45018</v>
      </c>
      <c r="U779" s="10">
        <v>2</v>
      </c>
      <c r="V779" s="74" t="str" cm="1">
        <f t="array" ref="V779:AB779">_xlfn._xlws.FILTER(_xlfn._xlws.FILTER('Capacity Scheduling '!$A$41:$FO$56,'Capacity Scheduling '!$A$41:$A$56='PM PDM'!Q779),'Capacity Scheduling '!$A$40:$FO$40='PM PDM'!A779)</f>
        <v>C</v>
      </c>
      <c r="W779" s="10" t="str">
        <v>C</v>
      </c>
      <c r="X779" t="str">
        <v>C</v>
      </c>
      <c r="Y779" t="str">
        <v>C</v>
      </c>
      <c r="Z779" t="str">
        <v>C</v>
      </c>
      <c r="AA779" t="str">
        <v>W/OFF</v>
      </c>
      <c r="AB779" t="str">
        <v>C</v>
      </c>
    </row>
    <row r="780" spans="1:28" ht="15" customHeight="1" x14ac:dyDescent="0.35">
      <c r="A780" s="10">
        <v>14</v>
      </c>
      <c r="B780" s="10">
        <v>13181423</v>
      </c>
      <c r="C780" s="10">
        <v>8026912</v>
      </c>
      <c r="D780" s="10" t="s">
        <v>3872</v>
      </c>
      <c r="E780" s="74">
        <v>45008</v>
      </c>
      <c r="F780" s="74">
        <v>45017</v>
      </c>
      <c r="G780" s="74">
        <v>45017</v>
      </c>
      <c r="H780" s="10" t="s">
        <v>61</v>
      </c>
      <c r="I780" s="10">
        <v>10159880</v>
      </c>
      <c r="J780" s="10" t="s">
        <v>2496</v>
      </c>
      <c r="K780" s="10" t="s">
        <v>5064</v>
      </c>
      <c r="L780" s="10">
        <v>3</v>
      </c>
      <c r="M780" s="10" t="s">
        <v>3977</v>
      </c>
      <c r="N780" s="47" t="s">
        <v>220</v>
      </c>
      <c r="O780" s="10">
        <v>6</v>
      </c>
      <c r="P780" s="10">
        <v>6</v>
      </c>
      <c r="Q780" s="47">
        <v>2792</v>
      </c>
      <c r="R780" s="10" t="s">
        <v>78</v>
      </c>
      <c r="S780" s="10" t="s">
        <v>36</v>
      </c>
      <c r="T780" s="26">
        <f t="shared" si="21"/>
        <v>45018</v>
      </c>
      <c r="U780" s="10">
        <v>2</v>
      </c>
      <c r="V780" s="74" t="str" cm="1">
        <f t="array" ref="V780:AB780">_xlfn._xlws.FILTER(_xlfn._xlws.FILTER('Capacity Scheduling '!$A$41:$FO$56,'Capacity Scheduling '!$A$41:$A$56='PM PDM'!Q780),'Capacity Scheduling '!$A$40:$FO$40='PM PDM'!A780)</f>
        <v>B</v>
      </c>
      <c r="W780" s="10" t="str">
        <v>B</v>
      </c>
      <c r="X780" t="str">
        <v>B</v>
      </c>
      <c r="Y780" t="str">
        <v>B</v>
      </c>
      <c r="Z780" t="str">
        <v>B</v>
      </c>
      <c r="AA780" t="str">
        <v xml:space="preserve">C/Off </v>
      </c>
      <c r="AB780" t="str">
        <v>B</v>
      </c>
    </row>
    <row r="781" spans="1:28" ht="15" customHeight="1" x14ac:dyDescent="0.35">
      <c r="A781" s="10">
        <v>14</v>
      </c>
      <c r="B781" s="10">
        <v>13181424</v>
      </c>
      <c r="C781" s="10">
        <v>8026913</v>
      </c>
      <c r="D781" s="10" t="s">
        <v>3872</v>
      </c>
      <c r="E781" s="74">
        <v>45008</v>
      </c>
      <c r="F781" s="74">
        <v>45017</v>
      </c>
      <c r="G781" s="74">
        <v>45017</v>
      </c>
      <c r="H781" s="10" t="s">
        <v>10</v>
      </c>
      <c r="I781" s="10">
        <v>10159878</v>
      </c>
      <c r="J781" s="10" t="s">
        <v>2496</v>
      </c>
      <c r="K781" s="10" t="s">
        <v>5066</v>
      </c>
      <c r="L781" s="10">
        <v>3</v>
      </c>
      <c r="M781" s="10" t="s">
        <v>3977</v>
      </c>
      <c r="N781" s="47" t="s">
        <v>220</v>
      </c>
      <c r="O781" s="10">
        <v>2</v>
      </c>
      <c r="P781" s="10">
        <v>2</v>
      </c>
      <c r="Q781" s="47">
        <v>2781</v>
      </c>
      <c r="R781" s="10" t="s">
        <v>9</v>
      </c>
      <c r="S781" s="10" t="s">
        <v>36</v>
      </c>
      <c r="T781" s="26">
        <f t="shared" si="21"/>
        <v>45019</v>
      </c>
      <c r="U781" s="10">
        <v>3</v>
      </c>
      <c r="V781" s="74" t="str" cm="1">
        <f t="array" ref="V781:AB781">_xlfn._xlws.FILTER(_xlfn._xlws.FILTER('Capacity Scheduling '!$A$41:$FO$56,'Capacity Scheduling '!$A$41:$A$56='PM PDM'!Q781),'Capacity Scheduling '!$A$40:$FO$40='PM PDM'!A781)</f>
        <v>C</v>
      </c>
      <c r="W781" s="10" t="str">
        <v>C</v>
      </c>
      <c r="X781" t="str">
        <v>C</v>
      </c>
      <c r="Y781" t="str">
        <v>C</v>
      </c>
      <c r="Z781" t="str">
        <v>C</v>
      </c>
      <c r="AA781" t="str">
        <v>W/OFF</v>
      </c>
      <c r="AB781" t="str">
        <v>C</v>
      </c>
    </row>
    <row r="782" spans="1:28" ht="15" customHeight="1" x14ac:dyDescent="0.35">
      <c r="A782" s="10">
        <v>14</v>
      </c>
      <c r="B782" s="10">
        <v>13181425</v>
      </c>
      <c r="C782" s="10">
        <v>8026914</v>
      </c>
      <c r="D782" s="10" t="s">
        <v>3872</v>
      </c>
      <c r="E782" s="74">
        <v>45008</v>
      </c>
      <c r="F782" s="74">
        <v>45017</v>
      </c>
      <c r="G782" s="74">
        <v>45017</v>
      </c>
      <c r="H782" s="10" t="s">
        <v>10</v>
      </c>
      <c r="I782" s="10">
        <v>10159863</v>
      </c>
      <c r="J782" s="10" t="s">
        <v>3032</v>
      </c>
      <c r="K782" s="10" t="s">
        <v>5068</v>
      </c>
      <c r="L782" s="10">
        <v>3</v>
      </c>
      <c r="M782" s="10" t="s">
        <v>3977</v>
      </c>
      <c r="N782" s="47" t="s">
        <v>220</v>
      </c>
      <c r="O782" s="10">
        <v>2</v>
      </c>
      <c r="P782" s="10">
        <v>2</v>
      </c>
      <c r="Q782" s="47">
        <v>2781</v>
      </c>
      <c r="R782" s="10" t="s">
        <v>9</v>
      </c>
      <c r="S782" s="10" t="s">
        <v>36</v>
      </c>
      <c r="T782" s="26">
        <f t="shared" si="21"/>
        <v>45020</v>
      </c>
      <c r="U782" s="10">
        <v>4</v>
      </c>
      <c r="V782" s="74" t="str" cm="1">
        <f t="array" ref="V782:AB782">_xlfn._xlws.FILTER(_xlfn._xlws.FILTER('Capacity Scheduling '!$A$41:$FO$56,'Capacity Scheduling '!$A$41:$A$56='PM PDM'!Q782),'Capacity Scheduling '!$A$40:$FO$40='PM PDM'!A782)</f>
        <v>C</v>
      </c>
      <c r="W782" s="10" t="str">
        <v>C</v>
      </c>
      <c r="X782" t="str">
        <v>C</v>
      </c>
      <c r="Y782" t="str">
        <v>C</v>
      </c>
      <c r="Z782" t="str">
        <v>C</v>
      </c>
      <c r="AA782" t="str">
        <v>W/OFF</v>
      </c>
      <c r="AB782" t="str">
        <v>C</v>
      </c>
    </row>
    <row r="783" spans="1:28" ht="15" customHeight="1" x14ac:dyDescent="0.35">
      <c r="A783" s="10">
        <v>14</v>
      </c>
      <c r="B783" s="10">
        <v>13181426</v>
      </c>
      <c r="C783" s="10">
        <v>8026915</v>
      </c>
      <c r="D783" s="10" t="s">
        <v>3872</v>
      </c>
      <c r="E783" s="74">
        <v>45008</v>
      </c>
      <c r="F783" s="74">
        <v>45017</v>
      </c>
      <c r="G783" s="74">
        <v>45017</v>
      </c>
      <c r="H783" s="10" t="s">
        <v>61</v>
      </c>
      <c r="I783" s="10">
        <v>10159864</v>
      </c>
      <c r="J783" s="10" t="s">
        <v>3032</v>
      </c>
      <c r="K783" s="10" t="s">
        <v>5070</v>
      </c>
      <c r="L783" s="10">
        <v>3</v>
      </c>
      <c r="M783" s="10" t="s">
        <v>3977</v>
      </c>
      <c r="N783" s="47" t="s">
        <v>220</v>
      </c>
      <c r="O783" s="10">
        <v>6</v>
      </c>
      <c r="P783" s="10">
        <v>6</v>
      </c>
      <c r="Q783" s="47">
        <v>2792</v>
      </c>
      <c r="R783" s="10" t="s">
        <v>78</v>
      </c>
      <c r="S783" s="10" t="s">
        <v>36</v>
      </c>
      <c r="T783" s="26">
        <f t="shared" si="21"/>
        <v>45019</v>
      </c>
      <c r="U783" s="10">
        <v>3</v>
      </c>
      <c r="V783" s="74" t="str" cm="1">
        <f t="array" ref="V783:AB783">_xlfn._xlws.FILTER(_xlfn._xlws.FILTER('Capacity Scheduling '!$A$41:$FO$56,'Capacity Scheduling '!$A$41:$A$56='PM PDM'!Q783),'Capacity Scheduling '!$A$40:$FO$40='PM PDM'!A783)</f>
        <v>B</v>
      </c>
      <c r="W783" s="10" t="str">
        <v>B</v>
      </c>
      <c r="X783" t="str">
        <v>B</v>
      </c>
      <c r="Y783" t="str">
        <v>B</v>
      </c>
      <c r="Z783" t="str">
        <v>B</v>
      </c>
      <c r="AA783" t="str">
        <v xml:space="preserve">C/Off </v>
      </c>
      <c r="AB783" t="str">
        <v>B</v>
      </c>
    </row>
    <row r="784" spans="1:28" ht="15" customHeight="1" x14ac:dyDescent="0.35">
      <c r="A784" s="10">
        <v>14</v>
      </c>
      <c r="B784" s="10">
        <v>13169901</v>
      </c>
      <c r="C784" s="10">
        <v>8016402</v>
      </c>
      <c r="D784" s="10" t="s">
        <v>3823</v>
      </c>
      <c r="E784" s="74">
        <v>44991</v>
      </c>
      <c r="F784" s="74">
        <v>45018</v>
      </c>
      <c r="G784" s="74">
        <v>45018</v>
      </c>
      <c r="H784" s="10" t="s">
        <v>10</v>
      </c>
      <c r="I784" s="10">
        <v>10122987</v>
      </c>
      <c r="J784" s="10" t="s">
        <v>5746</v>
      </c>
      <c r="K784" s="10" t="s">
        <v>5747</v>
      </c>
      <c r="L784" s="10">
        <v>3</v>
      </c>
      <c r="M784" s="10" t="s">
        <v>3977</v>
      </c>
      <c r="N784" s="47" t="s">
        <v>220</v>
      </c>
      <c r="O784" s="10">
        <v>0.1</v>
      </c>
      <c r="P784" s="10">
        <v>0.2</v>
      </c>
      <c r="Q784" s="47">
        <v>2781</v>
      </c>
      <c r="R784" s="10" t="s">
        <v>9</v>
      </c>
      <c r="S784" s="10" t="s">
        <v>36</v>
      </c>
      <c r="T784" s="26">
        <f t="shared" si="21"/>
        <v>45020</v>
      </c>
      <c r="U784" s="10">
        <v>4</v>
      </c>
      <c r="V784" s="74" t="str" cm="1">
        <f t="array" ref="V784:AB784">_xlfn._xlws.FILTER(_xlfn._xlws.FILTER('Capacity Scheduling '!$A$41:$FO$56,'Capacity Scheduling '!$A$41:$A$56='PM PDM'!Q784),'Capacity Scheduling '!$A$40:$FO$40='PM PDM'!A784)</f>
        <v>C</v>
      </c>
      <c r="W784" s="10" t="str">
        <v>C</v>
      </c>
      <c r="X784" t="str">
        <v>C</v>
      </c>
      <c r="Y784" t="str">
        <v>C</v>
      </c>
      <c r="Z784" t="str">
        <v>C</v>
      </c>
      <c r="AA784" t="str">
        <v>W/OFF</v>
      </c>
      <c r="AB784" t="str">
        <v>C</v>
      </c>
    </row>
    <row r="785" spans="1:28" ht="15" customHeight="1" x14ac:dyDescent="0.35">
      <c r="A785" s="10">
        <v>14</v>
      </c>
      <c r="B785" s="10">
        <v>13171206</v>
      </c>
      <c r="C785" s="10">
        <v>8017583</v>
      </c>
      <c r="D785" s="10" t="s">
        <v>3823</v>
      </c>
      <c r="E785" s="74">
        <v>44993</v>
      </c>
      <c r="F785" s="74">
        <v>45020</v>
      </c>
      <c r="G785" s="74">
        <v>45020</v>
      </c>
      <c r="H785" s="10" t="s">
        <v>10</v>
      </c>
      <c r="I785" s="10">
        <v>10122989</v>
      </c>
      <c r="J785" s="10" t="s">
        <v>5748</v>
      </c>
      <c r="K785" s="10" t="s">
        <v>5749</v>
      </c>
      <c r="L785" s="10">
        <v>3</v>
      </c>
      <c r="M785" s="10" t="s">
        <v>3977</v>
      </c>
      <c r="N785" s="47" t="s">
        <v>220</v>
      </c>
      <c r="O785" s="10">
        <v>0.1</v>
      </c>
      <c r="P785" s="10">
        <v>0.2</v>
      </c>
      <c r="Q785" s="47">
        <v>2781</v>
      </c>
      <c r="R785" s="10" t="s">
        <v>9</v>
      </c>
      <c r="S785" s="10" t="s">
        <v>36</v>
      </c>
      <c r="T785" s="26">
        <f t="shared" si="21"/>
        <v>45020</v>
      </c>
      <c r="U785" s="10">
        <v>4</v>
      </c>
      <c r="V785" s="74" t="str" cm="1">
        <f t="array" ref="V785:AB785">_xlfn._xlws.FILTER(_xlfn._xlws.FILTER('Capacity Scheduling '!$A$41:$FO$56,'Capacity Scheduling '!$A$41:$A$56='PM PDM'!Q785),'Capacity Scheduling '!$A$40:$FO$40='PM PDM'!A785)</f>
        <v>C</v>
      </c>
      <c r="W785" s="10" t="str">
        <v>C</v>
      </c>
      <c r="X785" t="str">
        <v>C</v>
      </c>
      <c r="Y785" t="str">
        <v>C</v>
      </c>
      <c r="Z785" t="str">
        <v>C</v>
      </c>
      <c r="AA785" t="str">
        <v>W/OFF</v>
      </c>
      <c r="AB785" t="str">
        <v>C</v>
      </c>
    </row>
    <row r="786" spans="1:28" ht="15" customHeight="1" x14ac:dyDescent="0.35">
      <c r="A786" s="10">
        <v>14</v>
      </c>
      <c r="B786" s="10">
        <v>13171769</v>
      </c>
      <c r="C786" s="10">
        <v>8018221</v>
      </c>
      <c r="D786" s="10" t="s">
        <v>3823</v>
      </c>
      <c r="E786" s="74">
        <v>44994</v>
      </c>
      <c r="F786" s="74">
        <v>45021</v>
      </c>
      <c r="G786" s="74">
        <v>45021</v>
      </c>
      <c r="H786" s="10" t="s">
        <v>10</v>
      </c>
      <c r="I786" s="10">
        <v>10122990</v>
      </c>
      <c r="J786" s="10" t="s">
        <v>5750</v>
      </c>
      <c r="K786" s="10" t="s">
        <v>5751</v>
      </c>
      <c r="L786" s="10">
        <v>3</v>
      </c>
      <c r="M786" s="10" t="s">
        <v>3977</v>
      </c>
      <c r="N786" s="47" t="s">
        <v>220</v>
      </c>
      <c r="O786" s="10">
        <v>0.1</v>
      </c>
      <c r="P786" s="10">
        <v>0.2</v>
      </c>
      <c r="Q786" s="47">
        <v>2781</v>
      </c>
      <c r="R786" s="10" t="s">
        <v>9</v>
      </c>
      <c r="S786" s="10" t="s">
        <v>36</v>
      </c>
      <c r="T786" s="26">
        <f t="shared" si="21"/>
        <v>45020</v>
      </c>
      <c r="U786" s="10">
        <v>4</v>
      </c>
      <c r="V786" s="74" t="str" cm="1">
        <f t="array" ref="V786:AB786">_xlfn._xlws.FILTER(_xlfn._xlws.FILTER('Capacity Scheduling '!$A$41:$FO$56,'Capacity Scheduling '!$A$41:$A$56='PM PDM'!Q786),'Capacity Scheduling '!$A$40:$FO$40='PM PDM'!A786)</f>
        <v>C</v>
      </c>
      <c r="W786" s="10" t="str">
        <v>C</v>
      </c>
      <c r="X786" t="str">
        <v>C</v>
      </c>
      <c r="Y786" t="str">
        <v>C</v>
      </c>
      <c r="Z786" t="str">
        <v>C</v>
      </c>
      <c r="AA786" t="str">
        <v>W/OFF</v>
      </c>
      <c r="AB786" t="str">
        <v>C</v>
      </c>
    </row>
    <row r="787" spans="1:28" ht="15" customHeight="1" x14ac:dyDescent="0.35">
      <c r="A787" s="10">
        <v>14</v>
      </c>
      <c r="B787" s="10">
        <v>13181433</v>
      </c>
      <c r="C787" s="10">
        <v>8026922</v>
      </c>
      <c r="D787" s="10" t="s">
        <v>3872</v>
      </c>
      <c r="E787" s="74">
        <v>45008</v>
      </c>
      <c r="F787" s="74">
        <v>45017</v>
      </c>
      <c r="G787" s="74">
        <v>45017</v>
      </c>
      <c r="H787" s="10" t="s">
        <v>10</v>
      </c>
      <c r="I787" s="10">
        <v>10159205</v>
      </c>
      <c r="J787" s="10" t="s">
        <v>2278</v>
      </c>
      <c r="K787" s="10" t="s">
        <v>1395</v>
      </c>
      <c r="L787" s="10">
        <v>3</v>
      </c>
      <c r="M787" s="10" t="s">
        <v>3977</v>
      </c>
      <c r="N787" s="47" t="s">
        <v>220</v>
      </c>
      <c r="O787" s="10">
        <v>2</v>
      </c>
      <c r="P787" s="10">
        <v>2</v>
      </c>
      <c r="Q787" s="47">
        <v>2781</v>
      </c>
      <c r="R787" s="10" t="s">
        <v>9</v>
      </c>
      <c r="S787" s="10" t="s">
        <v>36</v>
      </c>
      <c r="T787" s="26">
        <f t="shared" si="21"/>
        <v>45020</v>
      </c>
      <c r="U787" s="10">
        <v>4</v>
      </c>
      <c r="V787" s="74" t="str" cm="1">
        <f t="array" ref="V787:AB787">_xlfn._xlws.FILTER(_xlfn._xlws.FILTER('Capacity Scheduling '!$A$41:$FO$56,'Capacity Scheduling '!$A$41:$A$56='PM PDM'!Q787),'Capacity Scheduling '!$A$40:$FO$40='PM PDM'!A787)</f>
        <v>C</v>
      </c>
      <c r="W787" s="10" t="str">
        <v>C</v>
      </c>
      <c r="X787" t="str">
        <v>C</v>
      </c>
      <c r="Y787" t="str">
        <v>C</v>
      </c>
      <c r="Z787" t="str">
        <v>C</v>
      </c>
      <c r="AA787" t="str">
        <v>W/OFF</v>
      </c>
      <c r="AB787" t="str">
        <v>C</v>
      </c>
    </row>
    <row r="788" spans="1:28" ht="15" customHeight="1" x14ac:dyDescent="0.35">
      <c r="A788" s="10">
        <v>14</v>
      </c>
      <c r="B788" s="10">
        <v>13181434</v>
      </c>
      <c r="C788" s="10">
        <v>8026923</v>
      </c>
      <c r="D788" s="10" t="s">
        <v>3872</v>
      </c>
      <c r="E788" s="74">
        <v>45008</v>
      </c>
      <c r="F788" s="74">
        <v>45017</v>
      </c>
      <c r="G788" s="74">
        <v>45017</v>
      </c>
      <c r="H788" s="10" t="s">
        <v>10</v>
      </c>
      <c r="I788" s="10">
        <v>10159206</v>
      </c>
      <c r="J788" s="10" t="s">
        <v>2278</v>
      </c>
      <c r="K788" s="10" t="s">
        <v>1395</v>
      </c>
      <c r="L788" s="10">
        <v>3</v>
      </c>
      <c r="M788" s="10" t="s">
        <v>3977</v>
      </c>
      <c r="N788" s="47" t="s">
        <v>220</v>
      </c>
      <c r="O788" s="10">
        <v>2</v>
      </c>
      <c r="P788" s="10">
        <v>2</v>
      </c>
      <c r="Q788" s="47">
        <v>2781</v>
      </c>
      <c r="R788" s="10" t="s">
        <v>9</v>
      </c>
      <c r="S788" s="10" t="s">
        <v>36</v>
      </c>
      <c r="T788" s="26">
        <f t="shared" si="21"/>
        <v>45021</v>
      </c>
      <c r="U788" s="10">
        <v>5</v>
      </c>
      <c r="V788" s="74" t="str" cm="1">
        <f t="array" ref="V788:AB788">_xlfn._xlws.FILTER(_xlfn._xlws.FILTER('Capacity Scheduling '!$A$41:$FO$56,'Capacity Scheduling '!$A$41:$A$56='PM PDM'!Q788),'Capacity Scheduling '!$A$40:$FO$40='PM PDM'!A788)</f>
        <v>C</v>
      </c>
      <c r="W788" s="10" t="str">
        <v>C</v>
      </c>
      <c r="X788" t="str">
        <v>C</v>
      </c>
      <c r="Y788" t="str">
        <v>C</v>
      </c>
      <c r="Z788" t="str">
        <v>C</v>
      </c>
      <c r="AA788" t="str">
        <v>W/OFF</v>
      </c>
      <c r="AB788" t="str">
        <v>C</v>
      </c>
    </row>
    <row r="789" spans="1:28" ht="15" customHeight="1" x14ac:dyDescent="0.35">
      <c r="A789" s="10">
        <v>14</v>
      </c>
      <c r="B789" s="10">
        <v>13181435</v>
      </c>
      <c r="C789" s="10">
        <v>8026924</v>
      </c>
      <c r="D789" s="10" t="s">
        <v>3872</v>
      </c>
      <c r="E789" s="74">
        <v>45008</v>
      </c>
      <c r="F789" s="74">
        <v>45017</v>
      </c>
      <c r="G789" s="74">
        <v>45017</v>
      </c>
      <c r="H789" s="10" t="s">
        <v>10</v>
      </c>
      <c r="I789" s="10">
        <v>10159207</v>
      </c>
      <c r="J789" s="10" t="s">
        <v>2278</v>
      </c>
      <c r="K789" s="10" t="s">
        <v>1395</v>
      </c>
      <c r="L789" s="10">
        <v>3</v>
      </c>
      <c r="M789" s="10" t="s">
        <v>3977</v>
      </c>
      <c r="N789" s="47" t="s">
        <v>220</v>
      </c>
      <c r="O789" s="10">
        <v>2</v>
      </c>
      <c r="P789" s="10">
        <v>2</v>
      </c>
      <c r="Q789" s="47">
        <v>2781</v>
      </c>
      <c r="R789" s="10" t="s">
        <v>9</v>
      </c>
      <c r="S789" s="10" t="s">
        <v>36</v>
      </c>
      <c r="T789" s="26">
        <f t="shared" si="21"/>
        <v>45021</v>
      </c>
      <c r="U789" s="10">
        <v>5</v>
      </c>
      <c r="V789" s="74" t="str" cm="1">
        <f t="array" ref="V789:AB789">_xlfn._xlws.FILTER(_xlfn._xlws.FILTER('Capacity Scheduling '!$A$41:$FO$56,'Capacity Scheduling '!$A$41:$A$56='PM PDM'!Q789),'Capacity Scheduling '!$A$40:$FO$40='PM PDM'!A789)</f>
        <v>C</v>
      </c>
      <c r="W789" s="10" t="str">
        <v>C</v>
      </c>
      <c r="X789" t="str">
        <v>C</v>
      </c>
      <c r="Y789" t="str">
        <v>C</v>
      </c>
      <c r="Z789" t="str">
        <v>C</v>
      </c>
      <c r="AA789" t="str">
        <v>W/OFF</v>
      </c>
      <c r="AB789" t="str">
        <v>C</v>
      </c>
    </row>
    <row r="790" spans="1:28" ht="15" customHeight="1" x14ac:dyDescent="0.35">
      <c r="A790" s="10">
        <v>14</v>
      </c>
      <c r="B790" s="10">
        <v>13181427</v>
      </c>
      <c r="C790" s="10">
        <v>8026916</v>
      </c>
      <c r="D790" s="10" t="s">
        <v>3872</v>
      </c>
      <c r="E790" s="74">
        <v>45008</v>
      </c>
      <c r="F790" s="74">
        <v>45017</v>
      </c>
      <c r="G790" s="74">
        <v>45017</v>
      </c>
      <c r="H790" s="10" t="s">
        <v>10</v>
      </c>
      <c r="I790" s="10">
        <v>10159007</v>
      </c>
      <c r="J790" s="10" t="s">
        <v>3034</v>
      </c>
      <c r="K790" s="10" t="s">
        <v>5100</v>
      </c>
      <c r="L790" s="10">
        <v>3</v>
      </c>
      <c r="M790" s="10" t="s">
        <v>3977</v>
      </c>
      <c r="N790" s="47" t="s">
        <v>220</v>
      </c>
      <c r="O790" s="10">
        <v>2</v>
      </c>
      <c r="P790" s="10">
        <v>2</v>
      </c>
      <c r="Q790" s="47">
        <v>2781</v>
      </c>
      <c r="R790" s="10" t="s">
        <v>9</v>
      </c>
      <c r="S790" s="10" t="s">
        <v>36</v>
      </c>
      <c r="T790" s="26">
        <f t="shared" si="21"/>
        <v>45021</v>
      </c>
      <c r="U790" s="10">
        <v>5</v>
      </c>
      <c r="V790" s="74" t="str" cm="1">
        <f t="array" ref="V790:AB790">_xlfn._xlws.FILTER(_xlfn._xlws.FILTER('Capacity Scheduling '!$A$41:$FO$56,'Capacity Scheduling '!$A$41:$A$56='PM PDM'!Q790),'Capacity Scheduling '!$A$40:$FO$40='PM PDM'!A790)</f>
        <v>C</v>
      </c>
      <c r="W790" s="10" t="str">
        <v>C</v>
      </c>
      <c r="X790" t="str">
        <v>C</v>
      </c>
      <c r="Y790" t="str">
        <v>C</v>
      </c>
      <c r="Z790" t="str">
        <v>C</v>
      </c>
      <c r="AA790" t="str">
        <v>W/OFF</v>
      </c>
      <c r="AB790" t="str">
        <v>C</v>
      </c>
    </row>
    <row r="791" spans="1:28" ht="15" customHeight="1" x14ac:dyDescent="0.35">
      <c r="A791" s="10">
        <v>14</v>
      </c>
      <c r="B791" s="10">
        <v>13181428</v>
      </c>
      <c r="C791" s="10">
        <v>8026917</v>
      </c>
      <c r="D791" s="10" t="s">
        <v>3872</v>
      </c>
      <c r="E791" s="74">
        <v>45008</v>
      </c>
      <c r="F791" s="74">
        <v>45017</v>
      </c>
      <c r="G791" s="74">
        <v>45017</v>
      </c>
      <c r="H791" s="10" t="s">
        <v>10</v>
      </c>
      <c r="I791" s="10">
        <v>10159010</v>
      </c>
      <c r="J791" s="10" t="s">
        <v>3034</v>
      </c>
      <c r="K791" s="10" t="s">
        <v>5103</v>
      </c>
      <c r="L791" s="10">
        <v>3</v>
      </c>
      <c r="M791" s="10" t="s">
        <v>3977</v>
      </c>
      <c r="N791" s="47" t="s">
        <v>220</v>
      </c>
      <c r="O791" s="10">
        <v>2</v>
      </c>
      <c r="P791" s="10">
        <v>2</v>
      </c>
      <c r="Q791" s="47">
        <v>2781</v>
      </c>
      <c r="R791" s="10" t="s">
        <v>9</v>
      </c>
      <c r="S791" s="10" t="s">
        <v>36</v>
      </c>
      <c r="T791" s="26">
        <f t="shared" si="21"/>
        <v>45021</v>
      </c>
      <c r="U791" s="10">
        <v>5</v>
      </c>
      <c r="V791" s="74" t="str" cm="1">
        <f t="array" ref="V791:AB791">_xlfn._xlws.FILTER(_xlfn._xlws.FILTER('Capacity Scheduling '!$A$41:$FO$56,'Capacity Scheduling '!$A$41:$A$56='PM PDM'!Q791),'Capacity Scheduling '!$A$40:$FO$40='PM PDM'!A791)</f>
        <v>C</v>
      </c>
      <c r="W791" s="10" t="str">
        <v>C</v>
      </c>
      <c r="X791" t="str">
        <v>C</v>
      </c>
      <c r="Y791" t="str">
        <v>C</v>
      </c>
      <c r="Z791" t="str">
        <v>C</v>
      </c>
      <c r="AA791" t="str">
        <v>W/OFF</v>
      </c>
      <c r="AB791" t="str">
        <v>C</v>
      </c>
    </row>
    <row r="792" spans="1:28" ht="15" customHeight="1" x14ac:dyDescent="0.35">
      <c r="A792" s="10">
        <v>14</v>
      </c>
      <c r="B792" s="10">
        <v>13181429</v>
      </c>
      <c r="C792" s="10">
        <v>8026918</v>
      </c>
      <c r="D792" s="10" t="s">
        <v>3872</v>
      </c>
      <c r="E792" s="74">
        <v>45008</v>
      </c>
      <c r="F792" s="74">
        <v>45017</v>
      </c>
      <c r="G792" s="74">
        <v>45017</v>
      </c>
      <c r="H792" s="10" t="s">
        <v>10</v>
      </c>
      <c r="I792" s="10">
        <v>10159011</v>
      </c>
      <c r="J792" s="10" t="s">
        <v>3034</v>
      </c>
      <c r="K792" s="10" t="s">
        <v>5106</v>
      </c>
      <c r="L792" s="10">
        <v>3</v>
      </c>
      <c r="M792" s="10" t="s">
        <v>3977</v>
      </c>
      <c r="N792" s="47" t="s">
        <v>220</v>
      </c>
      <c r="O792" s="10">
        <v>2</v>
      </c>
      <c r="P792" s="10">
        <v>2</v>
      </c>
      <c r="Q792" s="47">
        <v>2781</v>
      </c>
      <c r="R792" s="10" t="s">
        <v>9</v>
      </c>
      <c r="S792" s="10" t="s">
        <v>36</v>
      </c>
      <c r="T792" s="26">
        <f t="shared" si="21"/>
        <v>45023</v>
      </c>
      <c r="U792" s="10">
        <v>7</v>
      </c>
      <c r="V792" s="74" t="str" cm="1">
        <f t="array" ref="V792:AB792">_xlfn._xlws.FILTER(_xlfn._xlws.FILTER('Capacity Scheduling '!$A$41:$FO$56,'Capacity Scheduling '!$A$41:$A$56='PM PDM'!Q792),'Capacity Scheduling '!$A$40:$FO$40='PM PDM'!A792)</f>
        <v>C</v>
      </c>
      <c r="W792" s="10" t="str">
        <v>C</v>
      </c>
      <c r="X792" t="str">
        <v>C</v>
      </c>
      <c r="Y792" t="str">
        <v>C</v>
      </c>
      <c r="Z792" t="str">
        <v>C</v>
      </c>
      <c r="AA792" t="str">
        <v>W/OFF</v>
      </c>
      <c r="AB792" t="str">
        <v>C</v>
      </c>
    </row>
    <row r="793" spans="1:28" ht="15" customHeight="1" x14ac:dyDescent="0.35">
      <c r="A793" s="10">
        <v>14</v>
      </c>
      <c r="B793" s="10">
        <v>13181430</v>
      </c>
      <c r="C793" s="10">
        <v>8026919</v>
      </c>
      <c r="D793" s="10" t="s">
        <v>3823</v>
      </c>
      <c r="E793" s="74">
        <v>45008</v>
      </c>
      <c r="F793" s="74">
        <v>45017</v>
      </c>
      <c r="G793" s="74">
        <v>45017</v>
      </c>
      <c r="H793" s="10" t="s">
        <v>61</v>
      </c>
      <c r="I793" s="10">
        <v>10159176</v>
      </c>
      <c r="J793" s="10" t="s">
        <v>3034</v>
      </c>
      <c r="K793" s="10" t="s">
        <v>5109</v>
      </c>
      <c r="L793" s="10">
        <v>3</v>
      </c>
      <c r="M793" s="10" t="s">
        <v>3977</v>
      </c>
      <c r="N793" s="47" t="s">
        <v>220</v>
      </c>
      <c r="O793" s="10">
        <v>6</v>
      </c>
      <c r="P793" s="10">
        <v>6</v>
      </c>
      <c r="Q793" s="47">
        <v>2792</v>
      </c>
      <c r="R793" s="10" t="s">
        <v>78</v>
      </c>
      <c r="S793" s="10" t="s">
        <v>36</v>
      </c>
      <c r="T793" s="26">
        <f t="shared" si="21"/>
        <v>45020</v>
      </c>
      <c r="U793" s="10">
        <v>4</v>
      </c>
      <c r="V793" s="74" t="str" cm="1">
        <f t="array" ref="V793:AB793">_xlfn._xlws.FILTER(_xlfn._xlws.FILTER('Capacity Scheduling '!$A$41:$FO$56,'Capacity Scheduling '!$A$41:$A$56='PM PDM'!Q793),'Capacity Scheduling '!$A$40:$FO$40='PM PDM'!A793)</f>
        <v>B</v>
      </c>
      <c r="W793" s="10" t="str">
        <v>B</v>
      </c>
      <c r="X793" t="str">
        <v>B</v>
      </c>
      <c r="Y793" t="str">
        <v>B</v>
      </c>
      <c r="Z793" t="str">
        <v>B</v>
      </c>
      <c r="AA793" t="str">
        <v xml:space="preserve">C/Off </v>
      </c>
      <c r="AB793" t="str">
        <v>B</v>
      </c>
    </row>
    <row r="794" spans="1:28" ht="15" customHeight="1" x14ac:dyDescent="0.35">
      <c r="A794" s="10">
        <v>14</v>
      </c>
      <c r="B794" s="10">
        <v>13181431</v>
      </c>
      <c r="C794" s="10">
        <v>8026920</v>
      </c>
      <c r="D794" s="10" t="s">
        <v>3872</v>
      </c>
      <c r="E794" s="74">
        <v>45008</v>
      </c>
      <c r="F794" s="74">
        <v>45017</v>
      </c>
      <c r="G794" s="74">
        <v>45017</v>
      </c>
      <c r="H794" s="10" t="s">
        <v>61</v>
      </c>
      <c r="I794" s="10">
        <v>10159177</v>
      </c>
      <c r="J794" s="10" t="s">
        <v>3034</v>
      </c>
      <c r="K794" s="10" t="s">
        <v>4064</v>
      </c>
      <c r="L794" s="10">
        <v>3</v>
      </c>
      <c r="M794" s="10" t="s">
        <v>3977</v>
      </c>
      <c r="N794" s="47" t="s">
        <v>220</v>
      </c>
      <c r="O794" s="10">
        <v>6</v>
      </c>
      <c r="P794" s="10">
        <v>6</v>
      </c>
      <c r="Q794" s="47">
        <v>2792</v>
      </c>
      <c r="R794" s="10" t="s">
        <v>78</v>
      </c>
      <c r="S794" s="10" t="s">
        <v>36</v>
      </c>
      <c r="T794" s="26">
        <f t="shared" si="21"/>
        <v>45021</v>
      </c>
      <c r="U794" s="10">
        <v>5</v>
      </c>
      <c r="V794" s="74" t="str" cm="1">
        <f t="array" ref="V794:AB794">_xlfn._xlws.FILTER(_xlfn._xlws.FILTER('Capacity Scheduling '!$A$41:$FO$56,'Capacity Scheduling '!$A$41:$A$56='PM PDM'!Q794),'Capacity Scheduling '!$A$40:$FO$40='PM PDM'!A794)</f>
        <v>B</v>
      </c>
      <c r="W794" s="10" t="str">
        <v>B</v>
      </c>
      <c r="X794" t="str">
        <v>B</v>
      </c>
      <c r="Y794" t="str">
        <v>B</v>
      </c>
      <c r="Z794" t="str">
        <v>B</v>
      </c>
      <c r="AA794" t="str">
        <v xml:space="preserve">C/Off </v>
      </c>
      <c r="AB794" t="str">
        <v>B</v>
      </c>
    </row>
    <row r="795" spans="1:28" ht="15" customHeight="1" x14ac:dyDescent="0.35">
      <c r="A795" s="10">
        <v>14</v>
      </c>
      <c r="B795" s="10">
        <v>13181432</v>
      </c>
      <c r="C795" s="10">
        <v>8026921</v>
      </c>
      <c r="D795" s="10" t="s">
        <v>3872</v>
      </c>
      <c r="E795" s="74">
        <v>45008</v>
      </c>
      <c r="F795" s="74">
        <v>45017</v>
      </c>
      <c r="G795" s="74">
        <v>45017</v>
      </c>
      <c r="H795" s="10" t="s">
        <v>61</v>
      </c>
      <c r="I795" s="10">
        <v>10159178</v>
      </c>
      <c r="J795" s="10" t="s">
        <v>3034</v>
      </c>
      <c r="K795" s="10" t="s">
        <v>4064</v>
      </c>
      <c r="L795" s="10">
        <v>3</v>
      </c>
      <c r="M795" s="10" t="s">
        <v>3977</v>
      </c>
      <c r="N795" s="47" t="s">
        <v>220</v>
      </c>
      <c r="O795" s="10">
        <v>6</v>
      </c>
      <c r="P795" s="10">
        <v>6</v>
      </c>
      <c r="Q795" s="47">
        <v>2792</v>
      </c>
      <c r="R795" s="10" t="s">
        <v>78</v>
      </c>
      <c r="S795" s="10" t="s">
        <v>36</v>
      </c>
      <c r="T795" s="26">
        <f t="shared" si="21"/>
        <v>45023</v>
      </c>
      <c r="U795" s="10">
        <v>7</v>
      </c>
      <c r="V795" s="74" t="str" cm="1">
        <f t="array" ref="V795:AB795">_xlfn._xlws.FILTER(_xlfn._xlws.FILTER('Capacity Scheduling '!$A$41:$FO$56,'Capacity Scheduling '!$A$41:$A$56='PM PDM'!Q795),'Capacity Scheduling '!$A$40:$FO$40='PM PDM'!A795)</f>
        <v>B</v>
      </c>
      <c r="W795" s="10" t="str">
        <v>B</v>
      </c>
      <c r="X795" t="str">
        <v>B</v>
      </c>
      <c r="Y795" t="str">
        <v>B</v>
      </c>
      <c r="Z795" t="str">
        <v>B</v>
      </c>
      <c r="AA795" t="str">
        <v xml:space="preserve">C/Off </v>
      </c>
      <c r="AB795" t="str">
        <v>B</v>
      </c>
    </row>
    <row r="796" spans="1:28" ht="15" customHeight="1" x14ac:dyDescent="0.35">
      <c r="A796" s="10">
        <v>14</v>
      </c>
      <c r="B796" s="10">
        <v>13181436</v>
      </c>
      <c r="C796" s="10">
        <v>8026925</v>
      </c>
      <c r="D796" s="10" t="s">
        <v>3872</v>
      </c>
      <c r="E796" s="74">
        <v>45008</v>
      </c>
      <c r="F796" s="74">
        <v>45017</v>
      </c>
      <c r="G796" s="74">
        <v>45017</v>
      </c>
      <c r="H796" s="10" t="s">
        <v>10</v>
      </c>
      <c r="I796" s="10">
        <v>10159208</v>
      </c>
      <c r="J796" s="10" t="s">
        <v>1193</v>
      </c>
      <c r="K796" s="10" t="s">
        <v>1395</v>
      </c>
      <c r="L796" s="10">
        <v>3</v>
      </c>
      <c r="M796" s="10" t="s">
        <v>3977</v>
      </c>
      <c r="N796" s="47" t="s">
        <v>220</v>
      </c>
      <c r="O796" s="10">
        <v>2</v>
      </c>
      <c r="P796" s="10">
        <v>2</v>
      </c>
      <c r="Q796" s="47">
        <v>2781</v>
      </c>
      <c r="R796" s="10" t="s">
        <v>9</v>
      </c>
      <c r="S796" s="10" t="s">
        <v>36</v>
      </c>
      <c r="T796" s="26">
        <f t="shared" si="21"/>
        <v>45023</v>
      </c>
      <c r="U796" s="10">
        <v>7</v>
      </c>
      <c r="V796" s="74" t="str" cm="1">
        <f t="array" ref="V796:AB796">_xlfn._xlws.FILTER(_xlfn._xlws.FILTER('Capacity Scheduling '!$A$41:$FO$56,'Capacity Scheduling '!$A$41:$A$56='PM PDM'!Q796),'Capacity Scheduling '!$A$40:$FO$40='PM PDM'!A796)</f>
        <v>C</v>
      </c>
      <c r="W796" s="10" t="str">
        <v>C</v>
      </c>
      <c r="X796" t="str">
        <v>C</v>
      </c>
      <c r="Y796" t="str">
        <v>C</v>
      </c>
      <c r="Z796" t="str">
        <v>C</v>
      </c>
      <c r="AA796" t="str">
        <v>W/OFF</v>
      </c>
      <c r="AB796" t="str">
        <v>C</v>
      </c>
    </row>
    <row r="797" spans="1:28" ht="15" customHeight="1" x14ac:dyDescent="0.35">
      <c r="A797" s="10">
        <v>14</v>
      </c>
      <c r="B797" s="10">
        <v>13181437</v>
      </c>
      <c r="C797" s="10">
        <v>8026926</v>
      </c>
      <c r="D797" s="10" t="s">
        <v>3872</v>
      </c>
      <c r="E797" s="74">
        <v>45008</v>
      </c>
      <c r="F797" s="74">
        <v>45017</v>
      </c>
      <c r="G797" s="74">
        <v>45017</v>
      </c>
      <c r="H797" s="10" t="s">
        <v>10</v>
      </c>
      <c r="I797" s="10">
        <v>10159209</v>
      </c>
      <c r="J797" s="10" t="s">
        <v>1193</v>
      </c>
      <c r="K797" s="10" t="s">
        <v>1395</v>
      </c>
      <c r="L797" s="10">
        <v>3</v>
      </c>
      <c r="M797" s="10" t="s">
        <v>3977</v>
      </c>
      <c r="N797" s="47" t="s">
        <v>220</v>
      </c>
      <c r="O797" s="10">
        <v>2</v>
      </c>
      <c r="P797" s="10">
        <v>2</v>
      </c>
      <c r="Q797" s="47">
        <v>2781</v>
      </c>
      <c r="R797" s="10" t="s">
        <v>9</v>
      </c>
      <c r="S797" s="10" t="s">
        <v>36</v>
      </c>
      <c r="T797" s="26">
        <f t="shared" si="21"/>
        <v>45023</v>
      </c>
      <c r="U797" s="10">
        <v>7</v>
      </c>
      <c r="V797" s="74" t="str" cm="1">
        <f t="array" ref="V797:AB797">_xlfn._xlws.FILTER(_xlfn._xlws.FILTER('Capacity Scheduling '!$A$41:$FO$56,'Capacity Scheduling '!$A$41:$A$56='PM PDM'!Q797),'Capacity Scheduling '!$A$40:$FO$40='PM PDM'!A797)</f>
        <v>C</v>
      </c>
      <c r="W797" s="10" t="str">
        <v>C</v>
      </c>
      <c r="X797" t="str">
        <v>C</v>
      </c>
      <c r="Y797" t="str">
        <v>C</v>
      </c>
      <c r="Z797" t="str">
        <v>C</v>
      </c>
      <c r="AA797" t="str">
        <v>W/OFF</v>
      </c>
      <c r="AB797" t="str">
        <v>C</v>
      </c>
    </row>
    <row r="798" spans="1:28" ht="15" customHeight="1" x14ac:dyDescent="0.35">
      <c r="A798" s="10">
        <v>14</v>
      </c>
      <c r="B798" s="10">
        <v>13153643</v>
      </c>
      <c r="C798" s="10">
        <v>8001394</v>
      </c>
      <c r="D798" s="10" t="s">
        <v>3823</v>
      </c>
      <c r="E798" s="74">
        <v>44964</v>
      </c>
      <c r="F798" s="74">
        <v>45019</v>
      </c>
      <c r="G798" s="74">
        <v>45019</v>
      </c>
      <c r="H798" s="10" t="s">
        <v>10</v>
      </c>
      <c r="I798" s="10">
        <v>10124070</v>
      </c>
      <c r="J798" s="10" t="s">
        <v>1314</v>
      </c>
      <c r="K798" s="10" t="s">
        <v>5752</v>
      </c>
      <c r="L798" s="10">
        <v>3</v>
      </c>
      <c r="M798" s="10" t="s">
        <v>3977</v>
      </c>
      <c r="N798" s="47" t="s">
        <v>220</v>
      </c>
      <c r="O798" s="10">
        <v>5</v>
      </c>
      <c r="P798" s="10">
        <v>10</v>
      </c>
      <c r="Q798" s="47">
        <v>3347</v>
      </c>
      <c r="R798" s="10" t="s">
        <v>52</v>
      </c>
      <c r="S798" s="10" t="s">
        <v>36</v>
      </c>
      <c r="T798" s="26">
        <f t="shared" si="21"/>
        <v>45021</v>
      </c>
      <c r="U798" s="10">
        <v>5</v>
      </c>
      <c r="V798" s="74" t="str" cm="1">
        <f t="array" ref="V798:AB798">_xlfn._xlws.FILTER(_xlfn._xlws.FILTER('Capacity Scheduling '!$A$41:$FO$56,'Capacity Scheduling '!$A$41:$A$56='PM PDM'!Q798),'Capacity Scheduling '!$A$40:$FO$40='PM PDM'!A798)</f>
        <v>B</v>
      </c>
      <c r="W798" s="10" t="str">
        <v>W/OFF</v>
      </c>
      <c r="X798" t="str">
        <v>B</v>
      </c>
      <c r="Y798" t="str">
        <v>B</v>
      </c>
      <c r="Z798" t="str">
        <v>B</v>
      </c>
      <c r="AA798" t="str">
        <v>B</v>
      </c>
      <c r="AB798" t="str">
        <v>B</v>
      </c>
    </row>
    <row r="799" spans="1:28" ht="15" customHeight="1" x14ac:dyDescent="0.35">
      <c r="A799" s="10">
        <v>15</v>
      </c>
      <c r="B799" s="10" t="s">
        <v>5753</v>
      </c>
      <c r="C799" s="10">
        <v>8027917</v>
      </c>
      <c r="D799" s="10" t="s">
        <v>3872</v>
      </c>
      <c r="E799" s="74">
        <v>45010</v>
      </c>
      <c r="F799" s="74">
        <v>45025</v>
      </c>
      <c r="G799" s="74">
        <v>45025</v>
      </c>
      <c r="H799" s="10" t="s">
        <v>10</v>
      </c>
      <c r="I799" s="10" t="s">
        <v>288</v>
      </c>
      <c r="J799" s="10" t="s">
        <v>42</v>
      </c>
      <c r="K799" s="10" t="s">
        <v>334</v>
      </c>
      <c r="L799" s="10" t="s">
        <v>223</v>
      </c>
      <c r="M799" s="10" t="s">
        <v>3977</v>
      </c>
      <c r="N799" s="47" t="s">
        <v>220</v>
      </c>
      <c r="O799" s="10">
        <v>5</v>
      </c>
      <c r="P799" s="10">
        <v>5</v>
      </c>
      <c r="Q799" s="47">
        <v>2787</v>
      </c>
      <c r="R799" s="10" t="s">
        <v>46</v>
      </c>
      <c r="S799" s="10" t="s">
        <v>43</v>
      </c>
      <c r="T799" s="26">
        <f t="shared" si="21"/>
        <v>45025</v>
      </c>
      <c r="U799" s="10">
        <v>2</v>
      </c>
      <c r="V799" s="74" t="str" cm="1">
        <f t="array" ref="V799:AB799">_xlfn._xlws.FILTER(_xlfn._xlws.FILTER('Capacity Scheduling '!$A$41:$FO$56,'Capacity Scheduling '!$A$41:$A$56='PM PDM'!Q799),'Capacity Scheduling '!$A$40:$FO$40='PM PDM'!A799)</f>
        <v>C</v>
      </c>
      <c r="W799" s="10" t="str">
        <v>C</v>
      </c>
      <c r="X799" t="str">
        <v>C</v>
      </c>
      <c r="Y799" t="str">
        <v>C</v>
      </c>
      <c r="Z799" t="str">
        <v>C</v>
      </c>
      <c r="AA799" t="str">
        <v>C</v>
      </c>
      <c r="AB799" t="str">
        <v>W/OFF</v>
      </c>
    </row>
    <row r="800" spans="1:28" ht="15" customHeight="1" x14ac:dyDescent="0.35">
      <c r="A800" s="10">
        <v>15</v>
      </c>
      <c r="B800" s="10" t="s">
        <v>5754</v>
      </c>
      <c r="C800" s="10">
        <v>8028414</v>
      </c>
      <c r="D800" s="10" t="s">
        <v>3872</v>
      </c>
      <c r="E800" s="74">
        <v>45011</v>
      </c>
      <c r="F800" s="74">
        <v>45026</v>
      </c>
      <c r="G800" s="74">
        <v>45026</v>
      </c>
      <c r="H800" s="10" t="s">
        <v>61</v>
      </c>
      <c r="I800" s="10" t="s">
        <v>288</v>
      </c>
      <c r="J800" s="10" t="s">
        <v>42</v>
      </c>
      <c r="K800" s="10" t="s">
        <v>4625</v>
      </c>
      <c r="L800" s="10" t="s">
        <v>223</v>
      </c>
      <c r="M800" s="10" t="s">
        <v>3977</v>
      </c>
      <c r="N800" s="47" t="s">
        <v>220</v>
      </c>
      <c r="O800" s="10">
        <v>6</v>
      </c>
      <c r="P800" s="10">
        <v>6</v>
      </c>
      <c r="Q800" s="47">
        <v>3195</v>
      </c>
      <c r="R800" s="10" t="s">
        <v>85</v>
      </c>
      <c r="S800" s="10" t="s">
        <v>43</v>
      </c>
      <c r="T800" s="26">
        <f t="shared" si="21"/>
        <v>45024</v>
      </c>
      <c r="U800" s="10">
        <v>1</v>
      </c>
      <c r="V800" s="74" t="str" cm="1">
        <f t="array" ref="V800:AB800">_xlfn._xlws.FILTER(_xlfn._xlws.FILTER('Capacity Scheduling '!$A$41:$FO$56,'Capacity Scheduling '!$A$41:$A$56='PM PDM'!Q800),'Capacity Scheduling '!$A$40:$FO$40='PM PDM'!A800)</f>
        <v>B</v>
      </c>
      <c r="W800" s="10" t="str">
        <v>B</v>
      </c>
      <c r="X800" t="str">
        <v>B</v>
      </c>
      <c r="Y800" t="str">
        <v>L</v>
      </c>
      <c r="Z800" t="str">
        <v>L</v>
      </c>
      <c r="AA800" t="str">
        <v>L</v>
      </c>
      <c r="AB800" t="str">
        <v>L</v>
      </c>
    </row>
    <row r="801" spans="1:28" ht="15" customHeight="1" x14ac:dyDescent="0.35">
      <c r="A801" s="10">
        <v>15</v>
      </c>
      <c r="B801" s="10" t="s">
        <v>5755</v>
      </c>
      <c r="C801" s="10">
        <v>8031137</v>
      </c>
      <c r="D801" s="10" t="s">
        <v>3823</v>
      </c>
      <c r="E801" s="74">
        <v>45015</v>
      </c>
      <c r="F801" s="74">
        <v>45030</v>
      </c>
      <c r="G801" s="74">
        <v>45030</v>
      </c>
      <c r="H801" s="10" t="s">
        <v>10</v>
      </c>
      <c r="I801" s="10" t="s">
        <v>288</v>
      </c>
      <c r="J801" s="10" t="s">
        <v>177</v>
      </c>
      <c r="K801" s="10" t="s">
        <v>3976</v>
      </c>
      <c r="L801" s="10" t="s">
        <v>223</v>
      </c>
      <c r="M801" s="10" t="s">
        <v>3977</v>
      </c>
      <c r="N801" s="47" t="s">
        <v>220</v>
      </c>
      <c r="O801" s="10">
        <v>0</v>
      </c>
      <c r="P801" s="10">
        <v>3</v>
      </c>
      <c r="Q801" s="47">
        <v>2785</v>
      </c>
      <c r="R801" s="10" t="s">
        <v>34</v>
      </c>
      <c r="S801" s="10" t="s">
        <v>5606</v>
      </c>
      <c r="T801" s="26">
        <f t="shared" si="21"/>
        <v>45025</v>
      </c>
      <c r="U801" s="10">
        <v>2</v>
      </c>
      <c r="V801" s="74" t="str" cm="1">
        <f t="array" ref="V801:AB801">_xlfn._xlws.FILTER(_xlfn._xlws.FILTER('Capacity Scheduling '!$A$41:$FO$56,'Capacity Scheduling '!$A$41:$A$56='PM PDM'!Q801),'Capacity Scheduling '!$A$40:$FO$40='PM PDM'!A801)</f>
        <v>W/OFF</v>
      </c>
      <c r="W801" s="10" t="str">
        <v>A</v>
      </c>
      <c r="X801" t="str">
        <v>G</v>
      </c>
      <c r="Y801" t="str">
        <v>G</v>
      </c>
      <c r="Z801" t="str">
        <v>G</v>
      </c>
      <c r="AA801" t="str">
        <v>B</v>
      </c>
      <c r="AB801" t="str">
        <v>B</v>
      </c>
    </row>
    <row r="802" spans="1:28" ht="15" customHeight="1" x14ac:dyDescent="0.35">
      <c r="A802" s="10">
        <v>15</v>
      </c>
      <c r="B802" s="10" t="s">
        <v>5756</v>
      </c>
      <c r="C802" s="10">
        <v>8005582</v>
      </c>
      <c r="D802" s="10" t="s">
        <v>3823</v>
      </c>
      <c r="E802" s="74">
        <v>44971</v>
      </c>
      <c r="F802" s="74">
        <v>45026</v>
      </c>
      <c r="G802" s="74">
        <v>45026</v>
      </c>
      <c r="H802" s="10" t="s">
        <v>10</v>
      </c>
      <c r="I802" s="10" t="s">
        <v>5757</v>
      </c>
      <c r="J802" s="10" t="s">
        <v>5758</v>
      </c>
      <c r="K802" s="10" t="s">
        <v>5759</v>
      </c>
      <c r="L802" s="10" t="s">
        <v>223</v>
      </c>
      <c r="M802" s="10" t="s">
        <v>3977</v>
      </c>
      <c r="N802" s="47" t="s">
        <v>220</v>
      </c>
      <c r="O802" s="10">
        <v>5</v>
      </c>
      <c r="P802" s="10">
        <v>5</v>
      </c>
      <c r="Q802" s="47">
        <v>2781</v>
      </c>
      <c r="R802" s="10" t="s">
        <v>9</v>
      </c>
      <c r="S802" s="10" t="s">
        <v>4696</v>
      </c>
      <c r="T802" s="26">
        <f t="shared" si="21"/>
        <v>45024</v>
      </c>
      <c r="U802" s="10">
        <v>1</v>
      </c>
      <c r="V802" s="74" t="str" cm="1">
        <f t="array" ref="V802:AB802">_xlfn._xlws.FILTER(_xlfn._xlws.FILTER('Capacity Scheduling '!$A$41:$FO$56,'Capacity Scheduling '!$A$41:$A$56='PM PDM'!Q802),'Capacity Scheduling '!$A$40:$FO$40='PM PDM'!A802)</f>
        <v>A</v>
      </c>
      <c r="W802" s="10" t="str">
        <v>B</v>
      </c>
      <c r="X802" t="str">
        <v>B</v>
      </c>
      <c r="Y802" t="str">
        <v>B</v>
      </c>
      <c r="Z802" t="str">
        <v>B</v>
      </c>
      <c r="AA802" t="str">
        <v>W/OFF</v>
      </c>
      <c r="AB802" t="str">
        <v>C</v>
      </c>
    </row>
    <row r="803" spans="1:28" ht="15" customHeight="1" x14ac:dyDescent="0.35">
      <c r="A803" s="10">
        <v>15</v>
      </c>
      <c r="B803" s="10" t="s">
        <v>5760</v>
      </c>
      <c r="C803" s="10">
        <v>8029737</v>
      </c>
      <c r="D803" s="10" t="s">
        <v>3823</v>
      </c>
      <c r="E803" s="74">
        <v>45013</v>
      </c>
      <c r="F803" s="74">
        <v>45028</v>
      </c>
      <c r="G803" s="74">
        <v>45028</v>
      </c>
      <c r="H803" s="10" t="s">
        <v>10</v>
      </c>
      <c r="I803" s="10" t="s">
        <v>288</v>
      </c>
      <c r="J803" s="10" t="s">
        <v>1845</v>
      </c>
      <c r="K803" s="10" t="s">
        <v>4627</v>
      </c>
      <c r="L803" s="10" t="s">
        <v>223</v>
      </c>
      <c r="M803" s="10" t="s">
        <v>3977</v>
      </c>
      <c r="N803" s="47" t="s">
        <v>220</v>
      </c>
      <c r="O803" s="10">
        <v>6</v>
      </c>
      <c r="P803" s="10">
        <v>6</v>
      </c>
      <c r="Q803" s="47">
        <v>2787</v>
      </c>
      <c r="R803" s="10" t="s">
        <v>46</v>
      </c>
      <c r="S803" s="10" t="s">
        <v>43</v>
      </c>
      <c r="T803" s="26">
        <f t="shared" si="21"/>
        <v>45026</v>
      </c>
      <c r="U803" s="10">
        <v>3</v>
      </c>
      <c r="V803" s="74" t="str" cm="1">
        <f t="array" ref="V803:AB803">_xlfn._xlws.FILTER(_xlfn._xlws.FILTER('Capacity Scheduling '!$A$41:$FO$56,'Capacity Scheduling '!$A$41:$A$56='PM PDM'!Q803),'Capacity Scheduling '!$A$40:$FO$40='PM PDM'!A803)</f>
        <v>C</v>
      </c>
      <c r="W803" s="10" t="str">
        <v>C</v>
      </c>
      <c r="X803" t="str">
        <v>C</v>
      </c>
      <c r="Y803" t="str">
        <v>C</v>
      </c>
      <c r="Z803" t="str">
        <v>C</v>
      </c>
      <c r="AA803" t="str">
        <v>C</v>
      </c>
      <c r="AB803" t="str">
        <v>W/OFF</v>
      </c>
    </row>
    <row r="804" spans="1:28" ht="15" customHeight="1" x14ac:dyDescent="0.35">
      <c r="A804" s="10">
        <v>15</v>
      </c>
      <c r="B804" s="10" t="s">
        <v>5761</v>
      </c>
      <c r="C804" s="10">
        <v>8029738</v>
      </c>
      <c r="D804" s="10" t="s">
        <v>3823</v>
      </c>
      <c r="E804" s="74">
        <v>45013</v>
      </c>
      <c r="F804" s="74">
        <v>45028</v>
      </c>
      <c r="G804" s="74">
        <v>45028</v>
      </c>
      <c r="H804" s="10" t="s">
        <v>61</v>
      </c>
      <c r="I804" s="10" t="s">
        <v>288</v>
      </c>
      <c r="J804" s="10" t="s">
        <v>1845</v>
      </c>
      <c r="K804" s="10" t="s">
        <v>4022</v>
      </c>
      <c r="L804" s="10" t="s">
        <v>223</v>
      </c>
      <c r="M804" s="10" t="s">
        <v>3977</v>
      </c>
      <c r="N804" s="47" t="s">
        <v>220</v>
      </c>
      <c r="O804" s="10">
        <v>4</v>
      </c>
      <c r="P804" s="10">
        <v>4</v>
      </c>
      <c r="Q804" s="47">
        <v>3195</v>
      </c>
      <c r="R804" s="10" t="s">
        <v>85</v>
      </c>
      <c r="S804" s="10" t="s">
        <v>43</v>
      </c>
      <c r="T804" s="26">
        <f t="shared" si="21"/>
        <v>45025</v>
      </c>
      <c r="U804" s="10">
        <v>2</v>
      </c>
      <c r="V804" s="74" t="str" cm="1">
        <f t="array" ref="V804:AB804">_xlfn._xlws.FILTER(_xlfn._xlws.FILTER('Capacity Scheduling '!$A$41:$FO$56,'Capacity Scheduling '!$A$41:$A$56='PM PDM'!Q804),'Capacity Scheduling '!$A$40:$FO$40='PM PDM'!A804)</f>
        <v>B</v>
      </c>
      <c r="W804" s="10" t="str">
        <v>B</v>
      </c>
      <c r="X804" t="str">
        <v>B</v>
      </c>
      <c r="Y804" t="str">
        <v>L</v>
      </c>
      <c r="Z804" t="str">
        <v>L</v>
      </c>
      <c r="AA804" t="str">
        <v>L</v>
      </c>
      <c r="AB804" t="str">
        <v>L</v>
      </c>
    </row>
    <row r="805" spans="1:28" ht="15" customHeight="1" x14ac:dyDescent="0.35">
      <c r="A805" s="10">
        <v>15</v>
      </c>
      <c r="B805" s="10" t="s">
        <v>5762</v>
      </c>
      <c r="C805" s="10">
        <v>8029222</v>
      </c>
      <c r="D805" s="10" t="s">
        <v>3823</v>
      </c>
      <c r="E805" s="74">
        <v>45012</v>
      </c>
      <c r="F805" s="74">
        <v>45027</v>
      </c>
      <c r="G805" s="74">
        <v>45027</v>
      </c>
      <c r="H805" s="10" t="s">
        <v>92</v>
      </c>
      <c r="I805" s="10" t="s">
        <v>4632</v>
      </c>
      <c r="J805" s="10" t="s">
        <v>1560</v>
      </c>
      <c r="K805" s="10" t="s">
        <v>5763</v>
      </c>
      <c r="L805" s="10" t="s">
        <v>223</v>
      </c>
      <c r="M805" s="10" t="s">
        <v>3977</v>
      </c>
      <c r="N805" s="47" t="s">
        <v>220</v>
      </c>
      <c r="O805" s="10">
        <v>4</v>
      </c>
      <c r="P805" s="10">
        <v>4</v>
      </c>
      <c r="Q805" s="47">
        <v>2801</v>
      </c>
      <c r="R805" s="10" t="s">
        <v>104</v>
      </c>
      <c r="S805" s="10" t="s">
        <v>43</v>
      </c>
      <c r="T805" s="26">
        <f t="shared" si="21"/>
        <v>45027</v>
      </c>
      <c r="U805" s="10">
        <v>4</v>
      </c>
      <c r="V805" s="74" t="str" cm="1">
        <f t="array" ref="V805:AB805">_xlfn._xlws.FILTER(_xlfn._xlws.FILTER('Capacity Scheduling '!$A$41:$FO$56,'Capacity Scheduling '!$A$41:$A$56='PM PDM'!Q805),'Capacity Scheduling '!$A$40:$FO$40='PM PDM'!A805)</f>
        <v>C</v>
      </c>
      <c r="W805" s="10" t="str">
        <v>C</v>
      </c>
      <c r="X805" t="str">
        <v>C</v>
      </c>
      <c r="Y805" t="str">
        <v>C</v>
      </c>
      <c r="Z805" t="str">
        <v>C</v>
      </c>
      <c r="AA805" t="str">
        <v>C</v>
      </c>
      <c r="AB805" t="str">
        <v>C</v>
      </c>
    </row>
    <row r="806" spans="1:28" ht="15" customHeight="1" x14ac:dyDescent="0.35">
      <c r="A806" s="10">
        <v>15</v>
      </c>
      <c r="B806" s="10" t="s">
        <v>5764</v>
      </c>
      <c r="C806" s="10">
        <v>8022865</v>
      </c>
      <c r="D806" s="10" t="s">
        <v>3872</v>
      </c>
      <c r="E806" s="74">
        <v>45001</v>
      </c>
      <c r="F806" s="74">
        <v>45030</v>
      </c>
      <c r="G806" s="74">
        <v>45030</v>
      </c>
      <c r="H806" s="10" t="s">
        <v>10</v>
      </c>
      <c r="I806" s="10" t="s">
        <v>288</v>
      </c>
      <c r="J806" s="10" t="s">
        <v>163</v>
      </c>
      <c r="K806" s="10" t="s">
        <v>3980</v>
      </c>
      <c r="L806" s="10" t="s">
        <v>223</v>
      </c>
      <c r="M806" s="10" t="s">
        <v>3977</v>
      </c>
      <c r="N806" s="47" t="s">
        <v>220</v>
      </c>
      <c r="O806" s="10">
        <v>6</v>
      </c>
      <c r="P806" s="10">
        <v>6</v>
      </c>
      <c r="Q806" s="47">
        <v>2783</v>
      </c>
      <c r="R806" s="10" t="s">
        <v>22</v>
      </c>
      <c r="S806" s="10" t="s">
        <v>43</v>
      </c>
      <c r="T806" s="26">
        <f t="shared" si="21"/>
        <v>45026</v>
      </c>
      <c r="U806" s="10">
        <v>3</v>
      </c>
      <c r="V806" s="74" t="str" cm="1">
        <f t="array" ref="V806:AB806">_xlfn._xlws.FILTER(_xlfn._xlws.FILTER('Capacity Scheduling '!$A$41:$FO$56,'Capacity Scheduling '!$A$41:$A$56='PM PDM'!Q806),'Capacity Scheduling '!$A$40:$FO$40='PM PDM'!A806)</f>
        <v>G</v>
      </c>
      <c r="W806" s="10" t="str">
        <v>A</v>
      </c>
      <c r="X806" t="str">
        <v>W/OFF</v>
      </c>
      <c r="Y806" t="str">
        <v>G</v>
      </c>
      <c r="Z806" t="str">
        <v>G</v>
      </c>
      <c r="AA806" t="str">
        <v>G</v>
      </c>
      <c r="AB806" t="str">
        <v>G</v>
      </c>
    </row>
    <row r="807" spans="1:28" ht="15" customHeight="1" x14ac:dyDescent="0.35">
      <c r="A807" s="10">
        <v>15</v>
      </c>
      <c r="B807" s="10" t="s">
        <v>5765</v>
      </c>
      <c r="C807" s="10">
        <v>8028418</v>
      </c>
      <c r="D807" s="10" t="s">
        <v>3823</v>
      </c>
      <c r="E807" s="74">
        <v>45011</v>
      </c>
      <c r="F807" s="74">
        <v>45026</v>
      </c>
      <c r="G807" s="74">
        <v>45026</v>
      </c>
      <c r="H807" s="10" t="s">
        <v>10</v>
      </c>
      <c r="I807" s="10" t="s">
        <v>288</v>
      </c>
      <c r="J807" s="10" t="s">
        <v>163</v>
      </c>
      <c r="K807" s="10" t="s">
        <v>4635</v>
      </c>
      <c r="L807" s="10" t="s">
        <v>223</v>
      </c>
      <c r="M807" s="10" t="s">
        <v>3977</v>
      </c>
      <c r="N807" s="47" t="s">
        <v>220</v>
      </c>
      <c r="O807" s="10">
        <v>6</v>
      </c>
      <c r="P807" s="10">
        <v>6</v>
      </c>
      <c r="Q807" s="47">
        <v>2783</v>
      </c>
      <c r="R807" s="10" t="s">
        <v>22</v>
      </c>
      <c r="S807" s="10" t="s">
        <v>43</v>
      </c>
      <c r="T807" s="26">
        <f t="shared" si="21"/>
        <v>45028</v>
      </c>
      <c r="U807" s="10">
        <v>5</v>
      </c>
      <c r="V807" s="74" t="str" cm="1">
        <f t="array" ref="V807:AB807">_xlfn._xlws.FILTER(_xlfn._xlws.FILTER('Capacity Scheduling '!$A$41:$FO$56,'Capacity Scheduling '!$A$41:$A$56='PM PDM'!Q807),'Capacity Scheduling '!$A$40:$FO$40='PM PDM'!A807)</f>
        <v>G</v>
      </c>
      <c r="W807" s="10" t="str">
        <v>A</v>
      </c>
      <c r="X807" t="str">
        <v>W/OFF</v>
      </c>
      <c r="Y807" t="str">
        <v>G</v>
      </c>
      <c r="Z807" t="str">
        <v>G</v>
      </c>
      <c r="AA807" t="str">
        <v>G</v>
      </c>
      <c r="AB807" t="str">
        <v>G</v>
      </c>
    </row>
    <row r="808" spans="1:28" ht="15" customHeight="1" x14ac:dyDescent="0.35">
      <c r="A808" s="10">
        <v>15</v>
      </c>
      <c r="B808" s="10" t="s">
        <v>5766</v>
      </c>
      <c r="C808" s="10">
        <v>8028417</v>
      </c>
      <c r="D808" s="10" t="s">
        <v>3823</v>
      </c>
      <c r="E808" s="74">
        <v>45011</v>
      </c>
      <c r="F808" s="74">
        <v>45026</v>
      </c>
      <c r="G808" s="74">
        <v>45026</v>
      </c>
      <c r="H808" s="10" t="s">
        <v>61</v>
      </c>
      <c r="I808" s="10" t="s">
        <v>288</v>
      </c>
      <c r="J808" s="10" t="s">
        <v>4637</v>
      </c>
      <c r="K808" s="10" t="s">
        <v>4638</v>
      </c>
      <c r="L808" s="10" t="s">
        <v>223</v>
      </c>
      <c r="M808" s="10" t="s">
        <v>3977</v>
      </c>
      <c r="N808" s="47" t="s">
        <v>220</v>
      </c>
      <c r="O808" s="10">
        <v>4</v>
      </c>
      <c r="P808" s="10">
        <v>4</v>
      </c>
      <c r="Q808" s="47">
        <v>3195</v>
      </c>
      <c r="R808" s="10" t="s">
        <v>85</v>
      </c>
      <c r="S808" s="10" t="s">
        <v>43</v>
      </c>
      <c r="T808" s="26">
        <f t="shared" si="21"/>
        <v>45026</v>
      </c>
      <c r="U808" s="10">
        <v>3</v>
      </c>
      <c r="V808" s="74" t="str" cm="1">
        <f t="array" ref="V808:AB808">_xlfn._xlws.FILTER(_xlfn._xlws.FILTER('Capacity Scheduling '!$A$41:$FO$56,'Capacity Scheduling '!$A$41:$A$56='PM PDM'!Q808),'Capacity Scheduling '!$A$40:$FO$40='PM PDM'!A808)</f>
        <v>B</v>
      </c>
      <c r="W808" s="10" t="str">
        <v>B</v>
      </c>
      <c r="X808" t="str">
        <v>B</v>
      </c>
      <c r="Y808" t="str">
        <v>L</v>
      </c>
      <c r="Z808" t="str">
        <v>L</v>
      </c>
      <c r="AA808" t="str">
        <v>L</v>
      </c>
      <c r="AB808" t="str">
        <v>L</v>
      </c>
    </row>
    <row r="809" spans="1:28" ht="15" customHeight="1" x14ac:dyDescent="0.35">
      <c r="A809" s="10">
        <v>15</v>
      </c>
      <c r="B809" s="10" t="s">
        <v>5767</v>
      </c>
      <c r="C809" s="10">
        <v>8028490</v>
      </c>
      <c r="D809" s="10" t="s">
        <v>3823</v>
      </c>
      <c r="E809" s="74">
        <v>45011</v>
      </c>
      <c r="F809" s="74">
        <v>45026</v>
      </c>
      <c r="G809" s="74">
        <v>45026</v>
      </c>
      <c r="H809" s="10" t="s">
        <v>10</v>
      </c>
      <c r="I809" s="10" t="s">
        <v>288</v>
      </c>
      <c r="J809" s="10" t="s">
        <v>4640</v>
      </c>
      <c r="K809" s="10" t="s">
        <v>4641</v>
      </c>
      <c r="L809" s="10" t="s">
        <v>223</v>
      </c>
      <c r="M809" s="10" t="s">
        <v>3977</v>
      </c>
      <c r="N809" s="47" t="s">
        <v>220</v>
      </c>
      <c r="O809" s="10">
        <v>0</v>
      </c>
      <c r="P809" s="10">
        <v>3</v>
      </c>
      <c r="Q809" s="47">
        <v>2784</v>
      </c>
      <c r="R809" s="10" t="s">
        <v>28</v>
      </c>
      <c r="S809" s="10" t="s">
        <v>49</v>
      </c>
      <c r="T809" s="26">
        <f t="shared" si="21"/>
        <v>45024</v>
      </c>
      <c r="U809" s="10">
        <v>1</v>
      </c>
      <c r="V809" s="74" t="str" cm="1">
        <f t="array" ref="V809:AB809">_xlfn._xlws.FILTER(_xlfn._xlws.FILTER('Capacity Scheduling '!$A$41:$FO$56,'Capacity Scheduling '!$A$41:$A$56='PM PDM'!Q809),'Capacity Scheduling '!$A$40:$FO$40='PM PDM'!A809)</f>
        <v>G</v>
      </c>
      <c r="W809" s="10" t="str">
        <v>B</v>
      </c>
      <c r="X809" t="str">
        <v>G</v>
      </c>
      <c r="Y809" t="str">
        <v>W/OFF</v>
      </c>
      <c r="Z809" t="str">
        <v>B</v>
      </c>
      <c r="AA809" t="str">
        <v>B</v>
      </c>
      <c r="AB809" t="str">
        <v>B</v>
      </c>
    </row>
    <row r="810" spans="1:28" ht="15" customHeight="1" x14ac:dyDescent="0.35">
      <c r="A810" s="10">
        <v>15</v>
      </c>
      <c r="B810" s="10" t="s">
        <v>5768</v>
      </c>
      <c r="C810" s="10">
        <v>8004969</v>
      </c>
      <c r="D810" s="10" t="s">
        <v>3823</v>
      </c>
      <c r="E810" s="74">
        <v>44970</v>
      </c>
      <c r="F810" s="74">
        <v>45025</v>
      </c>
      <c r="G810" s="74">
        <v>45025</v>
      </c>
      <c r="H810" s="10" t="s">
        <v>10</v>
      </c>
      <c r="I810" s="10" t="s">
        <v>5769</v>
      </c>
      <c r="J810" s="10" t="s">
        <v>5770</v>
      </c>
      <c r="K810" s="10" t="s">
        <v>5771</v>
      </c>
      <c r="L810" s="10" t="s">
        <v>223</v>
      </c>
      <c r="M810" s="10" t="s">
        <v>3977</v>
      </c>
      <c r="N810" s="47" t="s">
        <v>220</v>
      </c>
      <c r="O810" s="10">
        <v>4</v>
      </c>
      <c r="P810" s="10">
        <v>8</v>
      </c>
      <c r="Q810" s="47">
        <v>2784</v>
      </c>
      <c r="R810" s="10" t="s">
        <v>28</v>
      </c>
      <c r="S810" s="10" t="s">
        <v>49</v>
      </c>
      <c r="T810" s="26">
        <f t="shared" si="21"/>
        <v>45025</v>
      </c>
      <c r="U810" s="10">
        <v>2</v>
      </c>
      <c r="V810" s="74" t="str" cm="1">
        <f t="array" ref="V810:AB810">_xlfn._xlws.FILTER(_xlfn._xlws.FILTER('Capacity Scheduling '!$A$41:$FO$56,'Capacity Scheduling '!$A$41:$A$56='PM PDM'!Q810),'Capacity Scheduling '!$A$40:$FO$40='PM PDM'!A810)</f>
        <v>G</v>
      </c>
      <c r="W810" s="10" t="str">
        <v>B</v>
      </c>
      <c r="X810" t="str">
        <v>G</v>
      </c>
      <c r="Y810" t="str">
        <v>W/OFF</v>
      </c>
      <c r="Z810" t="str">
        <v>B</v>
      </c>
      <c r="AA810" t="str">
        <v>B</v>
      </c>
      <c r="AB810" t="str">
        <v>B</v>
      </c>
    </row>
    <row r="811" spans="1:28" ht="15" customHeight="1" x14ac:dyDescent="0.35">
      <c r="A811" s="10">
        <v>15</v>
      </c>
      <c r="B811" s="10" t="s">
        <v>5772</v>
      </c>
      <c r="C811" s="10">
        <v>8021853</v>
      </c>
      <c r="D811" s="10" t="s">
        <v>3823</v>
      </c>
      <c r="E811" s="74">
        <v>45000</v>
      </c>
      <c r="F811" s="74">
        <v>45027</v>
      </c>
      <c r="G811" s="74">
        <v>45027</v>
      </c>
      <c r="H811" s="10" t="s">
        <v>92</v>
      </c>
      <c r="I811" s="10" t="s">
        <v>4646</v>
      </c>
      <c r="J811" s="10" t="s">
        <v>4647</v>
      </c>
      <c r="K811" s="10" t="s">
        <v>4648</v>
      </c>
      <c r="L811" s="10" t="s">
        <v>223</v>
      </c>
      <c r="M811" s="10" t="s">
        <v>3977</v>
      </c>
      <c r="N811" s="47" t="s">
        <v>215</v>
      </c>
      <c r="O811" s="10">
        <v>1</v>
      </c>
      <c r="P811" s="10">
        <v>1</v>
      </c>
      <c r="Q811" s="47">
        <v>2799</v>
      </c>
      <c r="R811" s="10" t="s">
        <v>91</v>
      </c>
      <c r="S811" s="10" t="s">
        <v>49</v>
      </c>
      <c r="T811" s="26">
        <f t="shared" si="21"/>
        <v>45024</v>
      </c>
      <c r="U811" s="10">
        <v>1</v>
      </c>
      <c r="V811" s="74" t="str" cm="1">
        <f t="array" ref="V811:AB811">_xlfn._xlws.FILTER(_xlfn._xlws.FILTER('Capacity Scheduling '!$A$41:$FO$56,'Capacity Scheduling '!$A$41:$A$56='PM PDM'!Q811),'Capacity Scheduling '!$A$40:$FO$40='PM PDM'!A811)</f>
        <v>B</v>
      </c>
      <c r="W811" s="10" t="str">
        <v>B</v>
      </c>
      <c r="X811" t="str">
        <v>B</v>
      </c>
      <c r="Y811" t="str">
        <v>B</v>
      </c>
      <c r="Z811" t="str">
        <v>B</v>
      </c>
      <c r="AA811" t="str">
        <v>B</v>
      </c>
      <c r="AB811" t="str">
        <v>B</v>
      </c>
    </row>
    <row r="812" spans="1:28" ht="15" customHeight="1" x14ac:dyDescent="0.35">
      <c r="A812" s="10">
        <v>15</v>
      </c>
      <c r="B812" s="10" t="s">
        <v>5773</v>
      </c>
      <c r="C812" s="10">
        <v>8023806</v>
      </c>
      <c r="D812" s="10" t="s">
        <v>3823</v>
      </c>
      <c r="E812" s="74">
        <v>45003</v>
      </c>
      <c r="F812" s="74">
        <v>45030</v>
      </c>
      <c r="G812" s="74">
        <v>45030</v>
      </c>
      <c r="H812" s="10" t="s">
        <v>92</v>
      </c>
      <c r="I812" s="10" t="s">
        <v>4650</v>
      </c>
      <c r="J812" s="10" t="s">
        <v>3436</v>
      </c>
      <c r="K812" s="10" t="s">
        <v>4651</v>
      </c>
      <c r="L812" s="10" t="s">
        <v>223</v>
      </c>
      <c r="M812" s="10" t="s">
        <v>3977</v>
      </c>
      <c r="N812" s="47" t="s">
        <v>215</v>
      </c>
      <c r="O812" s="10">
        <v>1</v>
      </c>
      <c r="P812" s="10">
        <v>1</v>
      </c>
      <c r="Q812" s="47">
        <v>2799</v>
      </c>
      <c r="R812" s="10" t="s">
        <v>91</v>
      </c>
      <c r="S812" s="10" t="s">
        <v>49</v>
      </c>
      <c r="T812" s="26">
        <f t="shared" si="21"/>
        <v>45025</v>
      </c>
      <c r="U812" s="10">
        <v>2</v>
      </c>
      <c r="V812" s="74" t="str" cm="1">
        <f t="array" ref="V812:AB812">_xlfn._xlws.FILTER(_xlfn._xlws.FILTER('Capacity Scheduling '!$A$41:$FO$56,'Capacity Scheduling '!$A$41:$A$56='PM PDM'!Q812),'Capacity Scheduling '!$A$40:$FO$40='PM PDM'!A812)</f>
        <v>B</v>
      </c>
      <c r="W812" s="10" t="str">
        <v>B</v>
      </c>
      <c r="X812" t="str">
        <v>B</v>
      </c>
      <c r="Y812" t="str">
        <v>B</v>
      </c>
      <c r="Z812" t="str">
        <v>B</v>
      </c>
      <c r="AA812" t="str">
        <v>B</v>
      </c>
      <c r="AB812" t="str">
        <v>B</v>
      </c>
    </row>
    <row r="813" spans="1:28" ht="15" customHeight="1" x14ac:dyDescent="0.35">
      <c r="A813" s="10">
        <v>15</v>
      </c>
      <c r="B813" s="10" t="s">
        <v>5774</v>
      </c>
      <c r="C813" s="10">
        <v>8028492</v>
      </c>
      <c r="D813" s="10" t="s">
        <v>3872</v>
      </c>
      <c r="E813" s="74">
        <v>45011</v>
      </c>
      <c r="F813" s="74">
        <v>45025</v>
      </c>
      <c r="G813" s="74">
        <v>45025</v>
      </c>
      <c r="H813" s="10" t="s">
        <v>92</v>
      </c>
      <c r="I813" s="10" t="s">
        <v>4711</v>
      </c>
      <c r="J813" s="10" t="s">
        <v>854</v>
      </c>
      <c r="K813" s="10" t="s">
        <v>4712</v>
      </c>
      <c r="L813" s="10" t="s">
        <v>223</v>
      </c>
      <c r="M813" s="10" t="s">
        <v>3977</v>
      </c>
      <c r="N813" s="47" t="s">
        <v>220</v>
      </c>
      <c r="O813" s="10">
        <v>1.5</v>
      </c>
      <c r="P813" s="10">
        <v>3</v>
      </c>
      <c r="Q813" s="47">
        <v>2799</v>
      </c>
      <c r="R813" s="10" t="s">
        <v>91</v>
      </c>
      <c r="S813" s="10" t="s">
        <v>55</v>
      </c>
      <c r="T813" s="26">
        <f t="shared" si="21"/>
        <v>45026</v>
      </c>
      <c r="U813" s="10">
        <v>3</v>
      </c>
      <c r="V813" s="74" t="str" cm="1">
        <f t="array" ref="V813:AB813">_xlfn._xlws.FILTER(_xlfn._xlws.FILTER('Capacity Scheduling '!$A$41:$FO$56,'Capacity Scheduling '!$A$41:$A$56='PM PDM'!Q813),'Capacity Scheduling '!$A$40:$FO$40='PM PDM'!A813)</f>
        <v>B</v>
      </c>
      <c r="W813" s="10" t="str">
        <v>B</v>
      </c>
      <c r="X813" t="str">
        <v>B</v>
      </c>
      <c r="Y813" t="str">
        <v>B</v>
      </c>
      <c r="Z813" t="str">
        <v>B</v>
      </c>
      <c r="AA813" t="str">
        <v>B</v>
      </c>
      <c r="AB813" t="str">
        <v>B</v>
      </c>
    </row>
    <row r="814" spans="1:28" ht="15" customHeight="1" x14ac:dyDescent="0.35">
      <c r="A814" s="10">
        <v>15</v>
      </c>
      <c r="B814" s="10" t="s">
        <v>5775</v>
      </c>
      <c r="C814" s="10">
        <v>8027965</v>
      </c>
      <c r="D814" s="10" t="s">
        <v>3823</v>
      </c>
      <c r="E814" s="74">
        <v>45010</v>
      </c>
      <c r="F814" s="74">
        <v>45025</v>
      </c>
      <c r="G814" s="74">
        <v>45025</v>
      </c>
      <c r="H814" s="10" t="s">
        <v>10</v>
      </c>
      <c r="I814" s="10" t="s">
        <v>288</v>
      </c>
      <c r="J814" s="10" t="s">
        <v>80</v>
      </c>
      <c r="K814" s="10" t="s">
        <v>4609</v>
      </c>
      <c r="L814" s="10" t="s">
        <v>223</v>
      </c>
      <c r="M814" s="10" t="s">
        <v>3977</v>
      </c>
      <c r="N814" s="47" t="s">
        <v>220</v>
      </c>
      <c r="O814" s="10">
        <v>3</v>
      </c>
      <c r="P814" s="10">
        <v>3</v>
      </c>
      <c r="Q814" s="47">
        <v>2784</v>
      </c>
      <c r="R814" s="10" t="s">
        <v>40</v>
      </c>
      <c r="S814" s="10" t="s">
        <v>81</v>
      </c>
      <c r="T814" s="26">
        <f t="shared" si="21"/>
        <v>45026</v>
      </c>
      <c r="U814" s="10">
        <v>3</v>
      </c>
      <c r="V814" s="74" t="str" cm="1">
        <f t="array" ref="V814:AB814">_xlfn._xlws.FILTER(_xlfn._xlws.FILTER('Capacity Scheduling '!$A$41:$FO$56,'Capacity Scheduling '!$A$41:$A$56='PM PDM'!Q814),'Capacity Scheduling '!$A$40:$FO$40='PM PDM'!A814)</f>
        <v>G</v>
      </c>
      <c r="W814" s="10" t="str">
        <v>B</v>
      </c>
      <c r="X814" t="str">
        <v>G</v>
      </c>
      <c r="Y814" t="str">
        <v>W/OFF</v>
      </c>
      <c r="Z814" t="str">
        <v>B</v>
      </c>
      <c r="AA814" t="str">
        <v>B</v>
      </c>
      <c r="AB814" t="str">
        <v>B</v>
      </c>
    </row>
    <row r="815" spans="1:28" ht="15" customHeight="1" x14ac:dyDescent="0.35">
      <c r="A815" s="10">
        <v>15</v>
      </c>
      <c r="B815" s="10" t="s">
        <v>5776</v>
      </c>
      <c r="C815" s="10">
        <v>8027966</v>
      </c>
      <c r="D815" s="10" t="s">
        <v>3823</v>
      </c>
      <c r="E815" s="74">
        <v>45010</v>
      </c>
      <c r="F815" s="74">
        <v>45025</v>
      </c>
      <c r="G815" s="74">
        <v>45025</v>
      </c>
      <c r="H815" s="10" t="s">
        <v>10</v>
      </c>
      <c r="I815" s="10" t="s">
        <v>288</v>
      </c>
      <c r="J815" s="10" t="s">
        <v>80</v>
      </c>
      <c r="K815" s="10" t="s">
        <v>4609</v>
      </c>
      <c r="L815" s="10" t="s">
        <v>223</v>
      </c>
      <c r="M815" s="10" t="s">
        <v>3977</v>
      </c>
      <c r="N815" s="47" t="s">
        <v>220</v>
      </c>
      <c r="O815" s="10">
        <v>3</v>
      </c>
      <c r="P815" s="10">
        <v>3</v>
      </c>
      <c r="Q815" s="47">
        <v>2784</v>
      </c>
      <c r="R815" s="10" t="s">
        <v>40</v>
      </c>
      <c r="S815" s="10" t="s">
        <v>81</v>
      </c>
      <c r="T815" s="26">
        <f t="shared" si="21"/>
        <v>45028</v>
      </c>
      <c r="U815" s="10">
        <v>5</v>
      </c>
      <c r="V815" s="74" t="str" cm="1">
        <f t="array" ref="V815:AB815">_xlfn._xlws.FILTER(_xlfn._xlws.FILTER('Capacity Scheduling '!$A$41:$FO$56,'Capacity Scheduling '!$A$41:$A$56='PM PDM'!Q815),'Capacity Scheduling '!$A$40:$FO$40='PM PDM'!A815)</f>
        <v>G</v>
      </c>
      <c r="W815" s="10" t="str">
        <v>B</v>
      </c>
      <c r="X815" t="str">
        <v>G</v>
      </c>
      <c r="Y815" t="str">
        <v>W/OFF</v>
      </c>
      <c r="Z815" t="str">
        <v>B</v>
      </c>
      <c r="AA815" t="str">
        <v>B</v>
      </c>
      <c r="AB815" t="str">
        <v>B</v>
      </c>
    </row>
    <row r="816" spans="1:28" ht="15" customHeight="1" x14ac:dyDescent="0.35">
      <c r="A816" s="10">
        <v>15</v>
      </c>
      <c r="B816" s="10" t="s">
        <v>5777</v>
      </c>
      <c r="C816" s="10">
        <v>8028446</v>
      </c>
      <c r="D816" s="10" t="s">
        <v>3823</v>
      </c>
      <c r="E816" s="74">
        <v>45011</v>
      </c>
      <c r="F816" s="74">
        <v>45026</v>
      </c>
      <c r="G816" s="74">
        <v>45026</v>
      </c>
      <c r="H816" s="10" t="s">
        <v>10</v>
      </c>
      <c r="I816" s="10" t="s">
        <v>288</v>
      </c>
      <c r="J816" s="10" t="s">
        <v>80</v>
      </c>
      <c r="K816" s="10" t="s">
        <v>4654</v>
      </c>
      <c r="L816" s="10" t="s">
        <v>223</v>
      </c>
      <c r="M816" s="10" t="s">
        <v>3977</v>
      </c>
      <c r="N816" s="47" t="s">
        <v>220</v>
      </c>
      <c r="O816" s="10">
        <v>6</v>
      </c>
      <c r="P816" s="10">
        <v>6</v>
      </c>
      <c r="Q816" s="47">
        <v>3070</v>
      </c>
      <c r="R816" s="10" t="s">
        <v>40</v>
      </c>
      <c r="S816" s="10" t="s">
        <v>81</v>
      </c>
      <c r="T816" s="26">
        <f t="shared" si="21"/>
        <v>45024</v>
      </c>
      <c r="U816" s="10">
        <v>1</v>
      </c>
      <c r="V816" s="74" t="str" cm="1">
        <f t="array" ref="V816:AB816">_xlfn._xlws.FILTER(_xlfn._xlws.FILTER('Capacity Scheduling '!$A$41:$FO$56,'Capacity Scheduling '!$A$41:$A$56='PM PDM'!Q816),'Capacity Scheduling '!$A$40:$FO$40='PM PDM'!A816)</f>
        <v>B</v>
      </c>
      <c r="W816" s="10" t="str">
        <v>W/OFF</v>
      </c>
      <c r="X816" t="str">
        <v>B</v>
      </c>
      <c r="Y816" t="str">
        <v>B</v>
      </c>
      <c r="Z816" t="str">
        <v>G</v>
      </c>
      <c r="AA816" t="str">
        <v>G</v>
      </c>
      <c r="AB816" t="str">
        <v>G</v>
      </c>
    </row>
    <row r="817" spans="1:28" ht="15" customHeight="1" x14ac:dyDescent="0.35">
      <c r="A817" s="10">
        <v>15</v>
      </c>
      <c r="B817" s="10" t="s">
        <v>5778</v>
      </c>
      <c r="C817" s="10">
        <v>8029844</v>
      </c>
      <c r="D817" s="10" t="s">
        <v>3823</v>
      </c>
      <c r="E817" s="74">
        <v>45013</v>
      </c>
      <c r="F817" s="74">
        <v>45028</v>
      </c>
      <c r="G817" s="74">
        <v>45028</v>
      </c>
      <c r="H817" s="10" t="s">
        <v>10</v>
      </c>
      <c r="I817" s="10" t="s">
        <v>288</v>
      </c>
      <c r="J817" s="10" t="s">
        <v>80</v>
      </c>
      <c r="K817" s="10" t="s">
        <v>4656</v>
      </c>
      <c r="L817" s="10" t="s">
        <v>223</v>
      </c>
      <c r="M817" s="10" t="s">
        <v>3977</v>
      </c>
      <c r="N817" s="47" t="s">
        <v>220</v>
      </c>
      <c r="O817" s="10">
        <v>3</v>
      </c>
      <c r="P817" s="10">
        <v>3</v>
      </c>
      <c r="Q817" s="47">
        <v>3070</v>
      </c>
      <c r="R817" s="10" t="s">
        <v>40</v>
      </c>
      <c r="S817" s="10" t="s">
        <v>81</v>
      </c>
      <c r="T817" s="26">
        <f t="shared" si="21"/>
        <v>45024</v>
      </c>
      <c r="U817" s="10">
        <v>1</v>
      </c>
      <c r="V817" s="74" t="str" cm="1">
        <f t="array" ref="V817:AB817">_xlfn._xlws.FILTER(_xlfn._xlws.FILTER('Capacity Scheduling '!$A$41:$FO$56,'Capacity Scheduling '!$A$41:$A$56='PM PDM'!Q817),'Capacity Scheduling '!$A$40:$FO$40='PM PDM'!A817)</f>
        <v>B</v>
      </c>
      <c r="W817" s="10" t="str">
        <v>W/OFF</v>
      </c>
      <c r="X817" t="str">
        <v>B</v>
      </c>
      <c r="Y817" t="str">
        <v>B</v>
      </c>
      <c r="Z817" t="str">
        <v>G</v>
      </c>
      <c r="AA817" t="str">
        <v>G</v>
      </c>
      <c r="AB817" t="str">
        <v>G</v>
      </c>
    </row>
    <row r="818" spans="1:28" ht="15" customHeight="1" x14ac:dyDescent="0.35">
      <c r="A818" s="10">
        <v>15</v>
      </c>
      <c r="B818" s="10" t="s">
        <v>5779</v>
      </c>
      <c r="C818" s="10">
        <v>8027977</v>
      </c>
      <c r="D818" s="10" t="s">
        <v>3872</v>
      </c>
      <c r="E818" s="74">
        <v>45010</v>
      </c>
      <c r="F818" s="74">
        <v>45024</v>
      </c>
      <c r="G818" s="74">
        <v>45024</v>
      </c>
      <c r="H818" s="10" t="s">
        <v>92</v>
      </c>
      <c r="I818" s="10" t="s">
        <v>4815</v>
      </c>
      <c r="J818" s="10" t="s">
        <v>686</v>
      </c>
      <c r="K818" s="10" t="s">
        <v>4816</v>
      </c>
      <c r="L818" s="10" t="s">
        <v>223</v>
      </c>
      <c r="M818" s="10" t="s">
        <v>3977</v>
      </c>
      <c r="N818" s="47" t="s">
        <v>220</v>
      </c>
      <c r="O818" s="10">
        <v>1.5</v>
      </c>
      <c r="P818" s="10">
        <v>3</v>
      </c>
      <c r="Q818" s="47">
        <v>2799</v>
      </c>
      <c r="R818" s="10" t="s">
        <v>110</v>
      </c>
      <c r="S818" s="10" t="s">
        <v>81</v>
      </c>
      <c r="T818" s="26">
        <f t="shared" si="21"/>
        <v>45023</v>
      </c>
      <c r="U818" s="10"/>
      <c r="V818" s="74" t="str" cm="1">
        <f t="array" ref="V818:AB818">_xlfn._xlws.FILTER(_xlfn._xlws.FILTER('Capacity Scheduling '!$A$41:$FO$56,'Capacity Scheduling '!$A$41:$A$56='PM PDM'!Q818),'Capacity Scheduling '!$A$40:$FO$40='PM PDM'!A818)</f>
        <v>B</v>
      </c>
      <c r="W818" s="10" t="str">
        <v>B</v>
      </c>
      <c r="X818" t="str">
        <v>B</v>
      </c>
      <c r="Y818" t="str">
        <v>B</v>
      </c>
      <c r="Z818" t="str">
        <v>B</v>
      </c>
      <c r="AA818" t="str">
        <v>B</v>
      </c>
      <c r="AB818" t="str">
        <v>B</v>
      </c>
    </row>
    <row r="819" spans="1:28" ht="15" customHeight="1" x14ac:dyDescent="0.35">
      <c r="A819" s="10">
        <v>15</v>
      </c>
      <c r="B819" s="10" t="s">
        <v>5780</v>
      </c>
      <c r="C819" s="10">
        <v>8006892</v>
      </c>
      <c r="D819" s="10" t="s">
        <v>3823</v>
      </c>
      <c r="E819" s="74">
        <v>44973</v>
      </c>
      <c r="F819" s="74">
        <v>45028</v>
      </c>
      <c r="G819" s="74">
        <v>45028</v>
      </c>
      <c r="H819" s="10" t="s">
        <v>10</v>
      </c>
      <c r="I819" s="10" t="s">
        <v>5781</v>
      </c>
      <c r="J819" s="10" t="s">
        <v>3382</v>
      </c>
      <c r="K819" s="10" t="s">
        <v>5782</v>
      </c>
      <c r="L819" s="10" t="s">
        <v>223</v>
      </c>
      <c r="M819" s="10" t="s">
        <v>3977</v>
      </c>
      <c r="N819" s="47" t="s">
        <v>220</v>
      </c>
      <c r="O819" s="10">
        <v>5</v>
      </c>
      <c r="P819" s="10">
        <v>10</v>
      </c>
      <c r="Q819" s="47">
        <v>2784</v>
      </c>
      <c r="R819" s="10" t="s">
        <v>40</v>
      </c>
      <c r="S819" s="10" t="s">
        <v>81</v>
      </c>
      <c r="T819" s="26">
        <f t="shared" si="21"/>
        <v>45029</v>
      </c>
      <c r="U819" s="10">
        <v>6</v>
      </c>
      <c r="V819" s="74" t="str" cm="1">
        <f t="array" ref="V819:AB819">_xlfn._xlws.FILTER(_xlfn._xlws.FILTER('Capacity Scheduling '!$A$41:$FO$56,'Capacity Scheduling '!$A$41:$A$56='PM PDM'!Q819),'Capacity Scheduling '!$A$40:$FO$40='PM PDM'!A819)</f>
        <v>G</v>
      </c>
      <c r="W819" s="10" t="str">
        <v>B</v>
      </c>
      <c r="X819" t="str">
        <v>G</v>
      </c>
      <c r="Y819" t="str">
        <v>W/OFF</v>
      </c>
      <c r="Z819" t="str">
        <v>B</v>
      </c>
      <c r="AA819" t="str">
        <v>B</v>
      </c>
      <c r="AB819" t="str">
        <v>B</v>
      </c>
    </row>
    <row r="820" spans="1:28" ht="15" customHeight="1" x14ac:dyDescent="0.35">
      <c r="A820" s="10">
        <v>15</v>
      </c>
      <c r="B820" s="10" t="s">
        <v>5783</v>
      </c>
      <c r="C820" s="10">
        <v>8007854</v>
      </c>
      <c r="D820" s="10" t="s">
        <v>3823</v>
      </c>
      <c r="E820" s="74">
        <v>44975</v>
      </c>
      <c r="F820" s="74">
        <v>45030</v>
      </c>
      <c r="G820" s="74">
        <v>45030</v>
      </c>
      <c r="H820" s="10" t="s">
        <v>10</v>
      </c>
      <c r="I820" s="10" t="s">
        <v>5784</v>
      </c>
      <c r="J820" s="10" t="s">
        <v>2269</v>
      </c>
      <c r="K820" s="10" t="s">
        <v>5785</v>
      </c>
      <c r="L820" s="10" t="s">
        <v>223</v>
      </c>
      <c r="M820" s="10" t="s">
        <v>3977</v>
      </c>
      <c r="N820" s="47" t="s">
        <v>220</v>
      </c>
      <c r="O820" s="10">
        <v>5</v>
      </c>
      <c r="P820" s="10">
        <v>10</v>
      </c>
      <c r="Q820" s="47">
        <v>2784</v>
      </c>
      <c r="R820" s="10" t="s">
        <v>40</v>
      </c>
      <c r="S820" s="10" t="s">
        <v>81</v>
      </c>
      <c r="T820" s="26">
        <f t="shared" si="21"/>
        <v>45030</v>
      </c>
      <c r="U820" s="10">
        <v>7</v>
      </c>
      <c r="V820" s="74" t="str" cm="1">
        <f t="array" ref="V820:AB820">_xlfn._xlws.FILTER(_xlfn._xlws.FILTER('Capacity Scheduling '!$A$41:$FO$56,'Capacity Scheduling '!$A$41:$A$56='PM PDM'!Q820),'Capacity Scheduling '!$A$40:$FO$40='PM PDM'!A820)</f>
        <v>G</v>
      </c>
      <c r="W820" s="10" t="str">
        <v>B</v>
      </c>
      <c r="X820" t="str">
        <v>G</v>
      </c>
      <c r="Y820" t="str">
        <v>W/OFF</v>
      </c>
      <c r="Z820" t="str">
        <v>B</v>
      </c>
      <c r="AA820" t="str">
        <v>B</v>
      </c>
      <c r="AB820" t="str">
        <v>B</v>
      </c>
    </row>
    <row r="821" spans="1:28" ht="15" customHeight="1" x14ac:dyDescent="0.35">
      <c r="A821" s="10">
        <v>15</v>
      </c>
      <c r="B821" s="10" t="s">
        <v>5786</v>
      </c>
      <c r="C821" s="10">
        <v>8007422</v>
      </c>
      <c r="D821" s="10" t="s">
        <v>3823</v>
      </c>
      <c r="E821" s="74">
        <v>44974</v>
      </c>
      <c r="F821" s="74">
        <v>45029</v>
      </c>
      <c r="G821" s="74">
        <v>45029</v>
      </c>
      <c r="H821" s="10" t="s">
        <v>10</v>
      </c>
      <c r="I821" s="10" t="s">
        <v>5787</v>
      </c>
      <c r="J821" s="10" t="s">
        <v>5788</v>
      </c>
      <c r="K821" s="10" t="s">
        <v>5785</v>
      </c>
      <c r="L821" s="10" t="s">
        <v>223</v>
      </c>
      <c r="M821" s="10" t="s">
        <v>3977</v>
      </c>
      <c r="N821" s="47" t="s">
        <v>215</v>
      </c>
      <c r="O821" s="10">
        <v>5</v>
      </c>
      <c r="P821" s="10">
        <v>10</v>
      </c>
      <c r="Q821" s="47">
        <v>3070</v>
      </c>
      <c r="R821" s="10" t="s">
        <v>40</v>
      </c>
      <c r="S821" s="10" t="s">
        <v>81</v>
      </c>
      <c r="T821" s="26">
        <f t="shared" si="21"/>
        <v>45026</v>
      </c>
      <c r="U821" s="10">
        <v>3</v>
      </c>
      <c r="V821" s="74" t="str" cm="1">
        <f t="array" ref="V821:AB821">_xlfn._xlws.FILTER(_xlfn._xlws.FILTER('Capacity Scheduling '!$A$41:$FO$56,'Capacity Scheduling '!$A$41:$A$56='PM PDM'!Q821),'Capacity Scheduling '!$A$40:$FO$40='PM PDM'!A821)</f>
        <v>B</v>
      </c>
      <c r="W821" s="10" t="str">
        <v>W/OFF</v>
      </c>
      <c r="X821" t="str">
        <v>B</v>
      </c>
      <c r="Y821" t="str">
        <v>B</v>
      </c>
      <c r="Z821" t="str">
        <v>G</v>
      </c>
      <c r="AA821" t="str">
        <v>G</v>
      </c>
      <c r="AB821" t="str">
        <v>G</v>
      </c>
    </row>
    <row r="822" spans="1:28" ht="15" customHeight="1" x14ac:dyDescent="0.35">
      <c r="A822" s="10">
        <v>15</v>
      </c>
      <c r="B822" s="10" t="s">
        <v>5789</v>
      </c>
      <c r="C822" s="10">
        <v>8031770</v>
      </c>
      <c r="D822" s="10" t="s">
        <v>3823</v>
      </c>
      <c r="E822" s="74">
        <v>45017</v>
      </c>
      <c r="F822" s="74">
        <v>45025</v>
      </c>
      <c r="G822" s="74">
        <v>45025</v>
      </c>
      <c r="H822" s="10" t="s">
        <v>10</v>
      </c>
      <c r="I822" s="10" t="s">
        <v>4723</v>
      </c>
      <c r="J822" s="10" t="s">
        <v>529</v>
      </c>
      <c r="K822" s="10" t="s">
        <v>3829</v>
      </c>
      <c r="L822" s="10" t="s">
        <v>223</v>
      </c>
      <c r="M822" s="10" t="s">
        <v>3977</v>
      </c>
      <c r="N822" s="47" t="s">
        <v>220</v>
      </c>
      <c r="O822" s="10">
        <v>4</v>
      </c>
      <c r="P822" s="10">
        <v>4</v>
      </c>
      <c r="Q822" s="47">
        <v>3070</v>
      </c>
      <c r="R822" s="10" t="s">
        <v>40</v>
      </c>
      <c r="S822" s="10" t="s">
        <v>81</v>
      </c>
      <c r="T822" s="26">
        <f t="shared" si="21"/>
        <v>45027</v>
      </c>
      <c r="U822" s="10">
        <v>4</v>
      </c>
      <c r="V822" s="74" t="str" cm="1">
        <f t="array" ref="V822:AB822">_xlfn._xlws.FILTER(_xlfn._xlws.FILTER('Capacity Scheduling '!$A$41:$FO$56,'Capacity Scheduling '!$A$41:$A$56='PM PDM'!Q822),'Capacity Scheduling '!$A$40:$FO$40='PM PDM'!A822)</f>
        <v>B</v>
      </c>
      <c r="W822" s="10" t="str">
        <v>W/OFF</v>
      </c>
      <c r="X822" t="str">
        <v>B</v>
      </c>
      <c r="Y822" t="str">
        <v>B</v>
      </c>
      <c r="Z822" t="str">
        <v>G</v>
      </c>
      <c r="AA822" t="str">
        <v>G</v>
      </c>
      <c r="AB822" t="str">
        <v>G</v>
      </c>
    </row>
    <row r="823" spans="1:28" ht="15" customHeight="1" x14ac:dyDescent="0.35">
      <c r="A823" s="10">
        <v>15</v>
      </c>
      <c r="B823" s="10" t="s">
        <v>5790</v>
      </c>
      <c r="C823" s="10">
        <v>8031127</v>
      </c>
      <c r="D823" s="10" t="s">
        <v>3823</v>
      </c>
      <c r="E823" s="74">
        <v>45015</v>
      </c>
      <c r="F823" s="74">
        <v>45029</v>
      </c>
      <c r="G823" s="74">
        <v>45029</v>
      </c>
      <c r="H823" s="10" t="s">
        <v>10</v>
      </c>
      <c r="I823" s="10" t="s">
        <v>4725</v>
      </c>
      <c r="J823" s="10" t="s">
        <v>927</v>
      </c>
      <c r="K823" s="10" t="s">
        <v>4726</v>
      </c>
      <c r="L823" s="10" t="s">
        <v>223</v>
      </c>
      <c r="M823" s="10" t="s">
        <v>3977</v>
      </c>
      <c r="N823" s="47" t="s">
        <v>220</v>
      </c>
      <c r="O823" s="10">
        <v>4</v>
      </c>
      <c r="P823" s="10">
        <v>4</v>
      </c>
      <c r="Q823" s="47">
        <v>3070</v>
      </c>
      <c r="R823" s="10" t="s">
        <v>40</v>
      </c>
      <c r="S823" s="10" t="s">
        <v>81</v>
      </c>
      <c r="T823" s="26">
        <f t="shared" si="21"/>
        <v>45028</v>
      </c>
      <c r="U823" s="10">
        <v>5</v>
      </c>
      <c r="V823" s="74" t="str" cm="1">
        <f t="array" ref="V823:AB823">_xlfn._xlws.FILTER(_xlfn._xlws.FILTER('Capacity Scheduling '!$A$41:$FO$56,'Capacity Scheduling '!$A$41:$A$56='PM PDM'!Q823),'Capacity Scheduling '!$A$40:$FO$40='PM PDM'!A823)</f>
        <v>B</v>
      </c>
      <c r="W823" s="10" t="str">
        <v>W/OFF</v>
      </c>
      <c r="X823" t="str">
        <v>B</v>
      </c>
      <c r="Y823" t="str">
        <v>B</v>
      </c>
      <c r="Z823" t="str">
        <v>G</v>
      </c>
      <c r="AA823" t="str">
        <v>G</v>
      </c>
      <c r="AB823" t="str">
        <v>G</v>
      </c>
    </row>
    <row r="824" spans="1:28" ht="15" customHeight="1" x14ac:dyDescent="0.35">
      <c r="A824" s="10">
        <v>15</v>
      </c>
      <c r="B824" s="10" t="s">
        <v>5791</v>
      </c>
      <c r="C824" s="10">
        <v>8034530</v>
      </c>
      <c r="D824" s="10" t="s">
        <v>3823</v>
      </c>
      <c r="E824" s="74">
        <v>45022</v>
      </c>
      <c r="F824" s="74">
        <v>45024</v>
      </c>
      <c r="G824" s="74">
        <v>45024</v>
      </c>
      <c r="H824" s="10" t="s">
        <v>10</v>
      </c>
      <c r="I824" s="10" t="s">
        <v>4728</v>
      </c>
      <c r="J824" s="10" t="s">
        <v>465</v>
      </c>
      <c r="K824" s="10" t="s">
        <v>1398</v>
      </c>
      <c r="L824" s="10" t="s">
        <v>223</v>
      </c>
      <c r="M824" s="10" t="s">
        <v>3977</v>
      </c>
      <c r="N824" s="47" t="s">
        <v>220</v>
      </c>
      <c r="O824" s="10">
        <v>4</v>
      </c>
      <c r="P824" s="10">
        <v>4</v>
      </c>
      <c r="Q824" s="47">
        <v>3070</v>
      </c>
      <c r="R824" s="10" t="s">
        <v>40</v>
      </c>
      <c r="S824" s="10" t="s">
        <v>81</v>
      </c>
      <c r="T824" s="26">
        <f t="shared" si="21"/>
        <v>45029</v>
      </c>
      <c r="U824" s="10">
        <v>6</v>
      </c>
      <c r="V824" s="74" t="str" cm="1">
        <f t="array" ref="V824:AB824">_xlfn._xlws.FILTER(_xlfn._xlws.FILTER('Capacity Scheduling '!$A$41:$FO$56,'Capacity Scheduling '!$A$41:$A$56='PM PDM'!Q824),'Capacity Scheduling '!$A$40:$FO$40='PM PDM'!A824)</f>
        <v>B</v>
      </c>
      <c r="W824" s="10" t="str">
        <v>W/OFF</v>
      </c>
      <c r="X824" t="str">
        <v>B</v>
      </c>
      <c r="Y824" t="str">
        <v>B</v>
      </c>
      <c r="Z824" t="str">
        <v>G</v>
      </c>
      <c r="AA824" t="str">
        <v>G</v>
      </c>
      <c r="AB824" t="str">
        <v>G</v>
      </c>
    </row>
    <row r="825" spans="1:28" ht="15" customHeight="1" x14ac:dyDescent="0.35">
      <c r="A825" s="10">
        <v>15</v>
      </c>
      <c r="B825" s="10" t="s">
        <v>5792</v>
      </c>
      <c r="C825" s="10">
        <v>8031703</v>
      </c>
      <c r="D825" s="10" t="s">
        <v>3872</v>
      </c>
      <c r="E825" s="74">
        <v>45016</v>
      </c>
      <c r="F825" s="74">
        <v>45030</v>
      </c>
      <c r="G825" s="74">
        <v>45030</v>
      </c>
      <c r="H825" s="10" t="s">
        <v>92</v>
      </c>
      <c r="I825" s="10" t="s">
        <v>4732</v>
      </c>
      <c r="J825" s="10" t="s">
        <v>1263</v>
      </c>
      <c r="K825" s="10" t="s">
        <v>4733</v>
      </c>
      <c r="L825" s="10" t="s">
        <v>288</v>
      </c>
      <c r="M825" s="10" t="s">
        <v>3977</v>
      </c>
      <c r="N825" s="47" t="s">
        <v>220</v>
      </c>
      <c r="O825" s="10">
        <v>1.5</v>
      </c>
      <c r="P825" s="10">
        <v>3</v>
      </c>
      <c r="Q825" s="47">
        <v>2799</v>
      </c>
      <c r="R825" s="10" t="s">
        <v>110</v>
      </c>
      <c r="S825" s="10" t="s">
        <v>81</v>
      </c>
      <c r="T825" s="26">
        <f t="shared" si="21"/>
        <v>45023</v>
      </c>
      <c r="U825" s="10"/>
      <c r="V825" s="74" t="str" cm="1">
        <f t="array" ref="V825:AB825">_xlfn._xlws.FILTER(_xlfn._xlws.FILTER('Capacity Scheduling '!$A$41:$FO$56,'Capacity Scheduling '!$A$41:$A$56='PM PDM'!Q825),'Capacity Scheduling '!$A$40:$FO$40='PM PDM'!A825)</f>
        <v>B</v>
      </c>
      <c r="W825" s="10" t="str">
        <v>B</v>
      </c>
      <c r="X825" t="str">
        <v>B</v>
      </c>
      <c r="Y825" t="str">
        <v>B</v>
      </c>
      <c r="Z825" t="str">
        <v>B</v>
      </c>
      <c r="AA825" t="str">
        <v>B</v>
      </c>
      <c r="AB825" t="str">
        <v>B</v>
      </c>
    </row>
    <row r="826" spans="1:28" ht="15" customHeight="1" x14ac:dyDescent="0.35">
      <c r="A826" s="10">
        <v>15</v>
      </c>
      <c r="B826" s="10" t="s">
        <v>5793</v>
      </c>
      <c r="C826" s="10">
        <v>8022863</v>
      </c>
      <c r="D826" s="10" t="s">
        <v>3823</v>
      </c>
      <c r="E826" s="74">
        <v>45001</v>
      </c>
      <c r="F826" s="74">
        <v>45028</v>
      </c>
      <c r="G826" s="74">
        <v>45028</v>
      </c>
      <c r="H826" s="10" t="s">
        <v>10</v>
      </c>
      <c r="I826" s="10" t="s">
        <v>4669</v>
      </c>
      <c r="J826" s="10" t="s">
        <v>4670</v>
      </c>
      <c r="K826" s="10" t="s">
        <v>4671</v>
      </c>
      <c r="L826" s="10" t="s">
        <v>223</v>
      </c>
      <c r="M826" s="10" t="s">
        <v>3977</v>
      </c>
      <c r="N826" s="47" t="s">
        <v>220</v>
      </c>
      <c r="O826" s="10">
        <v>6</v>
      </c>
      <c r="P826" s="10">
        <v>6</v>
      </c>
      <c r="Q826" s="47">
        <v>2784</v>
      </c>
      <c r="R826" s="10" t="s">
        <v>40</v>
      </c>
      <c r="S826" s="10" t="s">
        <v>81</v>
      </c>
      <c r="T826" s="26">
        <f t="shared" si="21"/>
        <v>45026</v>
      </c>
      <c r="U826" s="10">
        <v>3</v>
      </c>
      <c r="V826" s="74" t="str" cm="1">
        <f t="array" ref="V826:AB826">_xlfn._xlws.FILTER(_xlfn._xlws.FILTER('Capacity Scheduling '!$A$41:$FO$56,'Capacity Scheduling '!$A$41:$A$56='PM PDM'!Q826),'Capacity Scheduling '!$A$40:$FO$40='PM PDM'!A826)</f>
        <v>G</v>
      </c>
      <c r="W826" s="10" t="str">
        <v>B</v>
      </c>
      <c r="X826" t="str">
        <v>G</v>
      </c>
      <c r="Y826" t="str">
        <v>W/OFF</v>
      </c>
      <c r="Z826" t="str">
        <v>B</v>
      </c>
      <c r="AA826" t="str">
        <v>B</v>
      </c>
      <c r="AB826" t="str">
        <v>B</v>
      </c>
    </row>
    <row r="827" spans="1:28" ht="15" customHeight="1" x14ac:dyDescent="0.35">
      <c r="A827" s="10">
        <v>15</v>
      </c>
      <c r="B827" s="10" t="s">
        <v>5794</v>
      </c>
      <c r="C827" s="10">
        <v>8023563</v>
      </c>
      <c r="D827" s="10" t="s">
        <v>3823</v>
      </c>
      <c r="E827" s="74">
        <v>45002</v>
      </c>
      <c r="F827" s="74">
        <v>45029</v>
      </c>
      <c r="G827" s="74">
        <v>45029</v>
      </c>
      <c r="H827" s="10" t="s">
        <v>61</v>
      </c>
      <c r="I827" s="10" t="s">
        <v>4673</v>
      </c>
      <c r="J827" s="10" t="s">
        <v>4670</v>
      </c>
      <c r="K827" s="10" t="s">
        <v>4674</v>
      </c>
      <c r="L827" s="10" t="s">
        <v>223</v>
      </c>
      <c r="M827" s="10" t="s">
        <v>3977</v>
      </c>
      <c r="N827" s="47" t="s">
        <v>220</v>
      </c>
      <c r="O827" s="10">
        <v>0.1</v>
      </c>
      <c r="P827" s="10">
        <v>0.2</v>
      </c>
      <c r="Q827" s="47">
        <v>2790</v>
      </c>
      <c r="R827" s="10" t="s">
        <v>60</v>
      </c>
      <c r="S827" s="10" t="s">
        <v>81</v>
      </c>
      <c r="T827" s="26">
        <f t="shared" si="21"/>
        <v>45026</v>
      </c>
      <c r="U827" s="10">
        <v>3</v>
      </c>
      <c r="V827" s="74" t="str" cm="1">
        <f t="array" ref="V827:AB827">_xlfn._xlws.FILTER(_xlfn._xlws.FILTER('Capacity Scheduling '!$A$41:$FO$56,'Capacity Scheduling '!$A$41:$A$56='PM PDM'!Q827),'Capacity Scheduling '!$A$40:$FO$40='PM PDM'!A827)</f>
        <v>C</v>
      </c>
      <c r="W827" s="10" t="str">
        <v xml:space="preserve">W/Off </v>
      </c>
      <c r="X827" t="str">
        <v>A</v>
      </c>
      <c r="Y827" t="str">
        <v>A</v>
      </c>
      <c r="Z827" t="str">
        <v>A</v>
      </c>
      <c r="AA827" t="str">
        <v>A</v>
      </c>
      <c r="AB827" t="str">
        <v>A</v>
      </c>
    </row>
    <row r="828" spans="1:28" ht="15" customHeight="1" x14ac:dyDescent="0.35">
      <c r="A828" s="10">
        <v>15</v>
      </c>
      <c r="B828" s="10" t="s">
        <v>5795</v>
      </c>
      <c r="C828" s="10">
        <v>8034534</v>
      </c>
      <c r="D828" s="10" t="s">
        <v>3823</v>
      </c>
      <c r="E828" s="74">
        <v>45022</v>
      </c>
      <c r="F828" s="74">
        <v>45029</v>
      </c>
      <c r="G828" s="74">
        <v>45029</v>
      </c>
      <c r="H828" s="10" t="s">
        <v>61</v>
      </c>
      <c r="I828" s="10" t="s">
        <v>288</v>
      </c>
      <c r="J828" s="10" t="s">
        <v>907</v>
      </c>
      <c r="K828" s="10" t="s">
        <v>3127</v>
      </c>
      <c r="L828" s="10" t="s">
        <v>223</v>
      </c>
      <c r="M828" s="10" t="s">
        <v>3977</v>
      </c>
      <c r="N828" s="47" t="s">
        <v>220</v>
      </c>
      <c r="O828" s="10">
        <v>4</v>
      </c>
      <c r="P828" s="10">
        <v>4</v>
      </c>
      <c r="Q828" s="47">
        <v>2790</v>
      </c>
      <c r="R828" s="10" t="s">
        <v>60</v>
      </c>
      <c r="S828" s="10" t="s">
        <v>81</v>
      </c>
      <c r="T828" s="26">
        <f t="shared" si="21"/>
        <v>45027</v>
      </c>
      <c r="U828" s="10">
        <v>4</v>
      </c>
      <c r="V828" s="74" t="str" cm="1">
        <f t="array" ref="V828:AB828">_xlfn._xlws.FILTER(_xlfn._xlws.FILTER('Capacity Scheduling '!$A$41:$FO$56,'Capacity Scheduling '!$A$41:$A$56='PM PDM'!Q828),'Capacity Scheduling '!$A$40:$FO$40='PM PDM'!A828)</f>
        <v>C</v>
      </c>
      <c r="W828" s="10" t="str">
        <v xml:space="preserve">W/Off </v>
      </c>
      <c r="X828" t="str">
        <v>A</v>
      </c>
      <c r="Y828" t="str">
        <v>A</v>
      </c>
      <c r="Z828" t="str">
        <v>A</v>
      </c>
      <c r="AA828" t="str">
        <v>A</v>
      </c>
      <c r="AB828" t="str">
        <v>A</v>
      </c>
    </row>
    <row r="829" spans="1:28" ht="15" customHeight="1" x14ac:dyDescent="0.35">
      <c r="A829" s="10">
        <v>15</v>
      </c>
      <c r="B829" s="10" t="s">
        <v>5796</v>
      </c>
      <c r="C829" s="10">
        <v>8029739</v>
      </c>
      <c r="D829" s="10" t="s">
        <v>3872</v>
      </c>
      <c r="E829" s="74">
        <v>45013</v>
      </c>
      <c r="F829" s="74">
        <v>45028</v>
      </c>
      <c r="G829" s="74">
        <v>45028</v>
      </c>
      <c r="H829" s="10" t="s">
        <v>10</v>
      </c>
      <c r="I829" s="10" t="s">
        <v>288</v>
      </c>
      <c r="J829" s="10" t="s">
        <v>236</v>
      </c>
      <c r="K829" s="10" t="s">
        <v>4676</v>
      </c>
      <c r="L829" s="10" t="s">
        <v>223</v>
      </c>
      <c r="M829" s="10" t="s">
        <v>3977</v>
      </c>
      <c r="N829" s="47" t="s">
        <v>220</v>
      </c>
      <c r="O829" s="10">
        <v>8</v>
      </c>
      <c r="P829" s="10">
        <v>8</v>
      </c>
      <c r="Q829" s="47">
        <v>3070</v>
      </c>
      <c r="R829" s="10" t="s">
        <v>40</v>
      </c>
      <c r="S829" s="10" t="s">
        <v>81</v>
      </c>
      <c r="T829" s="26">
        <f t="shared" si="21"/>
        <v>45030</v>
      </c>
      <c r="U829" s="10">
        <v>7</v>
      </c>
      <c r="V829" s="74" t="str" cm="1">
        <f t="array" ref="V829:AB829">_xlfn._xlws.FILTER(_xlfn._xlws.FILTER('Capacity Scheduling '!$A$41:$FO$56,'Capacity Scheduling '!$A$41:$A$56='PM PDM'!Q829),'Capacity Scheduling '!$A$40:$FO$40='PM PDM'!A829)</f>
        <v>B</v>
      </c>
      <c r="W829" s="10" t="str">
        <v>W/OFF</v>
      </c>
      <c r="X829" t="str">
        <v>B</v>
      </c>
      <c r="Y829" t="str">
        <v>B</v>
      </c>
      <c r="Z829" t="str">
        <v>G</v>
      </c>
      <c r="AA829" t="str">
        <v>G</v>
      </c>
      <c r="AB829" t="str">
        <v>G</v>
      </c>
    </row>
    <row r="830" spans="1:28" ht="15" customHeight="1" x14ac:dyDescent="0.35">
      <c r="A830" s="10">
        <v>15</v>
      </c>
      <c r="B830" s="10" t="s">
        <v>5797</v>
      </c>
      <c r="C830" s="10">
        <v>8027632</v>
      </c>
      <c r="D830" s="10" t="s">
        <v>3872</v>
      </c>
      <c r="E830" s="74">
        <v>45009</v>
      </c>
      <c r="F830" s="74">
        <v>45024</v>
      </c>
      <c r="G830" s="74">
        <v>45024</v>
      </c>
      <c r="H830" s="10" t="s">
        <v>10</v>
      </c>
      <c r="I830" s="10" t="s">
        <v>288</v>
      </c>
      <c r="J830" s="10" t="s">
        <v>186</v>
      </c>
      <c r="K830" s="10" t="s">
        <v>4678</v>
      </c>
      <c r="L830" s="10" t="s">
        <v>223</v>
      </c>
      <c r="M830" s="10" t="s">
        <v>3977</v>
      </c>
      <c r="N830" s="47" t="s">
        <v>220</v>
      </c>
      <c r="O830" s="10">
        <v>8</v>
      </c>
      <c r="P830" s="10">
        <v>8</v>
      </c>
      <c r="Q830" s="47">
        <v>3070</v>
      </c>
      <c r="R830" s="10" t="s">
        <v>40</v>
      </c>
      <c r="S830" s="10" t="s">
        <v>81</v>
      </c>
      <c r="T830" s="26">
        <f t="shared" si="21"/>
        <v>45030</v>
      </c>
      <c r="U830" s="10">
        <v>7</v>
      </c>
      <c r="V830" s="74" t="str" cm="1">
        <f t="array" ref="V830:AB830">_xlfn._xlws.FILTER(_xlfn._xlws.FILTER('Capacity Scheduling '!$A$41:$FO$56,'Capacity Scheduling '!$A$41:$A$56='PM PDM'!Q830),'Capacity Scheduling '!$A$40:$FO$40='PM PDM'!A830)</f>
        <v>B</v>
      </c>
      <c r="W830" s="10" t="str">
        <v>W/OFF</v>
      </c>
      <c r="X830" t="str">
        <v>B</v>
      </c>
      <c r="Y830" t="str">
        <v>B</v>
      </c>
      <c r="Z830" t="str">
        <v>G</v>
      </c>
      <c r="AA830" t="str">
        <v>G</v>
      </c>
      <c r="AB830" t="str">
        <v>G</v>
      </c>
    </row>
    <row r="831" spans="1:28" ht="15" customHeight="1" x14ac:dyDescent="0.35">
      <c r="A831" s="10">
        <v>15</v>
      </c>
      <c r="B831" s="10" t="s">
        <v>5798</v>
      </c>
      <c r="C831" s="10">
        <v>8027633</v>
      </c>
      <c r="D831" s="10" t="s">
        <v>3872</v>
      </c>
      <c r="E831" s="74">
        <v>45009</v>
      </c>
      <c r="F831" s="74">
        <v>45024</v>
      </c>
      <c r="G831" s="74">
        <v>45024</v>
      </c>
      <c r="H831" s="10" t="s">
        <v>61</v>
      </c>
      <c r="I831" s="10" t="s">
        <v>288</v>
      </c>
      <c r="J831" s="10" t="s">
        <v>186</v>
      </c>
      <c r="K831" s="10" t="s">
        <v>3939</v>
      </c>
      <c r="L831" s="10" t="s">
        <v>223</v>
      </c>
      <c r="M831" s="10" t="s">
        <v>3977</v>
      </c>
      <c r="N831" s="47" t="s">
        <v>220</v>
      </c>
      <c r="O831" s="10">
        <v>6</v>
      </c>
      <c r="P831" s="10">
        <v>6</v>
      </c>
      <c r="Q831" s="47">
        <v>2790</v>
      </c>
      <c r="R831" s="10" t="s">
        <v>60</v>
      </c>
      <c r="S831" s="10" t="s">
        <v>81</v>
      </c>
      <c r="T831" s="26">
        <f t="shared" si="21"/>
        <v>45028</v>
      </c>
      <c r="U831" s="10">
        <v>5</v>
      </c>
      <c r="V831" s="74" t="str" cm="1">
        <f t="array" ref="V831:AB831">_xlfn._xlws.FILTER(_xlfn._xlws.FILTER('Capacity Scheduling '!$A$41:$FO$56,'Capacity Scheduling '!$A$41:$A$56='PM PDM'!Q831),'Capacity Scheduling '!$A$40:$FO$40='PM PDM'!A831)</f>
        <v>C</v>
      </c>
      <c r="W831" s="10" t="str">
        <v xml:space="preserve">W/Off </v>
      </c>
      <c r="X831" t="str">
        <v>A</v>
      </c>
      <c r="Y831" t="str">
        <v>A</v>
      </c>
      <c r="Z831" t="str">
        <v>A</v>
      </c>
      <c r="AA831" t="str">
        <v>A</v>
      </c>
      <c r="AB831" t="str">
        <v>A</v>
      </c>
    </row>
    <row r="832" spans="1:28" ht="15" customHeight="1" x14ac:dyDescent="0.35">
      <c r="A832" s="10">
        <v>15</v>
      </c>
      <c r="B832" s="10" t="s">
        <v>5799</v>
      </c>
      <c r="C832" s="10">
        <v>8030525</v>
      </c>
      <c r="D832" s="10" t="s">
        <v>3872</v>
      </c>
      <c r="E832" s="74">
        <v>45014</v>
      </c>
      <c r="F832" s="74">
        <v>45028</v>
      </c>
      <c r="G832" s="74">
        <v>45028</v>
      </c>
      <c r="H832" s="10" t="s">
        <v>92</v>
      </c>
      <c r="I832" s="10" t="s">
        <v>4737</v>
      </c>
      <c r="J832" s="10" t="s">
        <v>478</v>
      </c>
      <c r="K832" s="10" t="s">
        <v>4738</v>
      </c>
      <c r="L832" s="10" t="s">
        <v>223</v>
      </c>
      <c r="M832" s="10" t="s">
        <v>3977</v>
      </c>
      <c r="N832" s="47" t="s">
        <v>220</v>
      </c>
      <c r="O832" s="10">
        <v>1.5</v>
      </c>
      <c r="P832" s="10">
        <v>3</v>
      </c>
      <c r="Q832" s="47">
        <v>2799</v>
      </c>
      <c r="R832" s="10" t="s">
        <v>110</v>
      </c>
      <c r="S832" s="10" t="s">
        <v>81</v>
      </c>
      <c r="T832" s="26">
        <f t="shared" si="21"/>
        <v>45023</v>
      </c>
      <c r="U832" s="10"/>
      <c r="V832" s="74" t="str" cm="1">
        <f t="array" ref="V832:AB832">_xlfn._xlws.FILTER(_xlfn._xlws.FILTER('Capacity Scheduling '!$A$41:$FO$56,'Capacity Scheduling '!$A$41:$A$56='PM PDM'!Q832),'Capacity Scheduling '!$A$40:$FO$40='PM PDM'!A832)</f>
        <v>B</v>
      </c>
      <c r="W832" s="10" t="str">
        <v>B</v>
      </c>
      <c r="X832" t="str">
        <v>B</v>
      </c>
      <c r="Y832" t="str">
        <v>B</v>
      </c>
      <c r="Z832" t="str">
        <v>B</v>
      </c>
      <c r="AA832" t="str">
        <v>B</v>
      </c>
      <c r="AB832" t="str">
        <v>B</v>
      </c>
    </row>
    <row r="833" spans="1:28" ht="15" customHeight="1" x14ac:dyDescent="0.35">
      <c r="A833" s="10">
        <v>15</v>
      </c>
      <c r="B833" s="10" t="s">
        <v>5800</v>
      </c>
      <c r="C833" s="10">
        <v>8031138</v>
      </c>
      <c r="D833" s="10" t="s">
        <v>3872</v>
      </c>
      <c r="E833" s="74">
        <v>45015</v>
      </c>
      <c r="F833" s="74">
        <v>45029</v>
      </c>
      <c r="G833" s="74">
        <v>45029</v>
      </c>
      <c r="H833" s="10" t="s">
        <v>92</v>
      </c>
      <c r="I833" s="10" t="s">
        <v>4740</v>
      </c>
      <c r="J833" s="10" t="s">
        <v>441</v>
      </c>
      <c r="K833" s="10" t="s">
        <v>4741</v>
      </c>
      <c r="L833" s="10" t="s">
        <v>223</v>
      </c>
      <c r="M833" s="10" t="s">
        <v>3977</v>
      </c>
      <c r="N833" s="47" t="s">
        <v>220</v>
      </c>
      <c r="O833" s="10">
        <v>1.5</v>
      </c>
      <c r="P833" s="10">
        <v>3</v>
      </c>
      <c r="Q833" s="47">
        <v>2799</v>
      </c>
      <c r="R833" s="10" t="s">
        <v>110</v>
      </c>
      <c r="S833" s="10" t="s">
        <v>81</v>
      </c>
      <c r="T833" s="26">
        <f t="shared" si="21"/>
        <v>45023</v>
      </c>
      <c r="U833" s="10"/>
      <c r="V833" s="74" t="str" cm="1">
        <f t="array" ref="V833:AB833">_xlfn._xlws.FILTER(_xlfn._xlws.FILTER('Capacity Scheduling '!$A$41:$FO$56,'Capacity Scheduling '!$A$41:$A$56='PM PDM'!Q833),'Capacity Scheduling '!$A$40:$FO$40='PM PDM'!A833)</f>
        <v>B</v>
      </c>
      <c r="W833" s="10" t="str">
        <v>B</v>
      </c>
      <c r="X833" t="str">
        <v>B</v>
      </c>
      <c r="Y833" t="str">
        <v>B</v>
      </c>
      <c r="Z833" t="str">
        <v>B</v>
      </c>
      <c r="AA833" t="str">
        <v>B</v>
      </c>
      <c r="AB833" t="str">
        <v>B</v>
      </c>
    </row>
    <row r="834" spans="1:28" ht="15" customHeight="1" x14ac:dyDescent="0.35">
      <c r="A834" s="10">
        <v>15</v>
      </c>
      <c r="B834" s="10" t="s">
        <v>5801</v>
      </c>
      <c r="C834" s="10">
        <v>8029221</v>
      </c>
      <c r="D834" s="10" t="s">
        <v>3872</v>
      </c>
      <c r="E834" s="74">
        <v>45012</v>
      </c>
      <c r="F834" s="74">
        <v>45026</v>
      </c>
      <c r="G834" s="74">
        <v>45026</v>
      </c>
      <c r="H834" s="10" t="s">
        <v>92</v>
      </c>
      <c r="I834" s="10" t="s">
        <v>4743</v>
      </c>
      <c r="J834" s="10" t="s">
        <v>418</v>
      </c>
      <c r="K834" s="10" t="s">
        <v>4744</v>
      </c>
      <c r="L834" s="10" t="s">
        <v>223</v>
      </c>
      <c r="M834" s="10" t="s">
        <v>3977</v>
      </c>
      <c r="N834" s="47" t="s">
        <v>220</v>
      </c>
      <c r="O834" s="10">
        <v>1.5</v>
      </c>
      <c r="P834" s="10">
        <v>3</v>
      </c>
      <c r="Q834" s="47">
        <v>2799</v>
      </c>
      <c r="R834" s="10" t="s">
        <v>110</v>
      </c>
      <c r="S834" s="10" t="s">
        <v>81</v>
      </c>
      <c r="T834" s="26">
        <f t="shared" si="21"/>
        <v>45023</v>
      </c>
      <c r="U834" s="10"/>
      <c r="V834" s="74" t="str" cm="1">
        <f t="array" ref="V834:AB834">_xlfn._xlws.FILTER(_xlfn._xlws.FILTER('Capacity Scheduling '!$A$41:$FO$56,'Capacity Scheduling '!$A$41:$A$56='PM PDM'!Q834),'Capacity Scheduling '!$A$40:$FO$40='PM PDM'!A834)</f>
        <v>B</v>
      </c>
      <c r="W834" s="10" t="str">
        <v>B</v>
      </c>
      <c r="X834" t="str">
        <v>B</v>
      </c>
      <c r="Y834" t="str">
        <v>B</v>
      </c>
      <c r="Z834" t="str">
        <v>B</v>
      </c>
      <c r="AA834" t="str">
        <v>B</v>
      </c>
      <c r="AB834" t="str">
        <v>B</v>
      </c>
    </row>
    <row r="835" spans="1:28" ht="15" customHeight="1" x14ac:dyDescent="0.35">
      <c r="A835" s="10">
        <v>15</v>
      </c>
      <c r="B835" s="10" t="s">
        <v>5802</v>
      </c>
      <c r="C835" s="10">
        <v>8029853</v>
      </c>
      <c r="D835" s="10" t="s">
        <v>3872</v>
      </c>
      <c r="E835" s="74">
        <v>45013</v>
      </c>
      <c r="F835" s="74">
        <v>45027</v>
      </c>
      <c r="G835" s="74">
        <v>45027</v>
      </c>
      <c r="H835" s="10" t="s">
        <v>92</v>
      </c>
      <c r="I835" s="10" t="s">
        <v>4746</v>
      </c>
      <c r="J835" s="10" t="s">
        <v>421</v>
      </c>
      <c r="K835" s="10" t="s">
        <v>4747</v>
      </c>
      <c r="L835" s="10" t="s">
        <v>223</v>
      </c>
      <c r="M835" s="10" t="s">
        <v>3977</v>
      </c>
      <c r="N835" s="47" t="s">
        <v>220</v>
      </c>
      <c r="O835" s="10">
        <v>1.5</v>
      </c>
      <c r="P835" s="10">
        <v>3</v>
      </c>
      <c r="Q835" s="47">
        <v>2799</v>
      </c>
      <c r="R835" s="10" t="s">
        <v>110</v>
      </c>
      <c r="S835" s="10" t="s">
        <v>81</v>
      </c>
      <c r="T835" s="26">
        <f t="shared" si="21"/>
        <v>45023</v>
      </c>
      <c r="U835" s="10"/>
      <c r="V835" s="74" t="str" cm="1">
        <f t="array" ref="V835:AB835">_xlfn._xlws.FILTER(_xlfn._xlws.FILTER('Capacity Scheduling '!$A$41:$FO$56,'Capacity Scheduling '!$A$41:$A$56='PM PDM'!Q835),'Capacity Scheduling '!$A$40:$FO$40='PM PDM'!A835)</f>
        <v>B</v>
      </c>
      <c r="W835" s="10" t="str">
        <v>B</v>
      </c>
      <c r="X835" t="str">
        <v>B</v>
      </c>
      <c r="Y835" t="str">
        <v>B</v>
      </c>
      <c r="Z835" t="str">
        <v>B</v>
      </c>
      <c r="AA835" t="str">
        <v>B</v>
      </c>
      <c r="AB835" t="str">
        <v>B</v>
      </c>
    </row>
    <row r="836" spans="1:28" ht="15" customHeight="1" x14ac:dyDescent="0.35">
      <c r="A836" s="10">
        <v>15</v>
      </c>
      <c r="B836" s="10" t="s">
        <v>5803</v>
      </c>
      <c r="C836" s="10">
        <v>8028416</v>
      </c>
      <c r="D836" s="10" t="s">
        <v>3872</v>
      </c>
      <c r="E836" s="74">
        <v>45011</v>
      </c>
      <c r="F836" s="74">
        <v>45026</v>
      </c>
      <c r="G836" s="74">
        <v>45026</v>
      </c>
      <c r="H836" s="10" t="s">
        <v>10</v>
      </c>
      <c r="I836" s="10" t="s">
        <v>288</v>
      </c>
      <c r="J836" s="10" t="s">
        <v>87</v>
      </c>
      <c r="K836" s="10" t="s">
        <v>4682</v>
      </c>
      <c r="L836" s="10" t="s">
        <v>223</v>
      </c>
      <c r="M836" s="10" t="s">
        <v>3977</v>
      </c>
      <c r="N836" s="47" t="s">
        <v>220</v>
      </c>
      <c r="O836" s="10">
        <v>2</v>
      </c>
      <c r="P836" s="10">
        <v>2</v>
      </c>
      <c r="Q836" s="47">
        <v>3347</v>
      </c>
      <c r="R836" s="10" t="s">
        <v>52</v>
      </c>
      <c r="S836" s="10" t="s">
        <v>88</v>
      </c>
      <c r="T836" s="26">
        <f t="shared" si="21"/>
        <v>45024</v>
      </c>
      <c r="U836" s="10">
        <v>1</v>
      </c>
      <c r="V836" s="74" t="str" cm="1">
        <f t="array" ref="V836:AB836">_xlfn._xlws.FILTER(_xlfn._xlws.FILTER('Capacity Scheduling '!$A$41:$FO$56,'Capacity Scheduling '!$A$41:$A$56='PM PDM'!Q836),'Capacity Scheduling '!$A$40:$FO$40='PM PDM'!A836)</f>
        <v>B</v>
      </c>
      <c r="W836" s="10" t="str">
        <v>W/OFF</v>
      </c>
      <c r="X836" t="str">
        <v>G</v>
      </c>
      <c r="Y836" t="str">
        <v>G</v>
      </c>
      <c r="Z836" t="str">
        <v>G</v>
      </c>
      <c r="AA836" t="str">
        <v>G</v>
      </c>
      <c r="AB836" t="str">
        <v>G</v>
      </c>
    </row>
    <row r="837" spans="1:28" ht="15" customHeight="1" x14ac:dyDescent="0.35">
      <c r="A837" s="10">
        <v>15</v>
      </c>
      <c r="B837" s="10" t="s">
        <v>5804</v>
      </c>
      <c r="C837" s="10">
        <v>8033193</v>
      </c>
      <c r="D837" s="10" t="s">
        <v>3823</v>
      </c>
      <c r="E837" s="74">
        <v>45020</v>
      </c>
      <c r="F837" s="74">
        <v>45030</v>
      </c>
      <c r="G837" s="74">
        <v>45030</v>
      </c>
      <c r="H837" s="10" t="s">
        <v>10</v>
      </c>
      <c r="I837" s="10" t="s">
        <v>288</v>
      </c>
      <c r="J837" s="10" t="s">
        <v>87</v>
      </c>
      <c r="K837" s="10" t="s">
        <v>4939</v>
      </c>
      <c r="L837" s="10" t="s">
        <v>223</v>
      </c>
      <c r="M837" s="10" t="s">
        <v>3977</v>
      </c>
      <c r="N837" s="47" t="s">
        <v>220</v>
      </c>
      <c r="O837" s="10">
        <v>3</v>
      </c>
      <c r="P837" s="10">
        <v>6</v>
      </c>
      <c r="Q837" s="47">
        <v>3347</v>
      </c>
      <c r="R837" s="10" t="s">
        <v>52</v>
      </c>
      <c r="S837" s="10" t="s">
        <v>88</v>
      </c>
      <c r="T837" s="26">
        <f t="shared" si="21"/>
        <v>45026</v>
      </c>
      <c r="U837" s="10">
        <v>3</v>
      </c>
      <c r="V837" s="74" t="str" cm="1">
        <f t="array" ref="V837:AB837">_xlfn._xlws.FILTER(_xlfn._xlws.FILTER('Capacity Scheduling '!$A$41:$FO$56,'Capacity Scheduling '!$A$41:$A$56='PM PDM'!Q837),'Capacity Scheduling '!$A$40:$FO$40='PM PDM'!A837)</f>
        <v>B</v>
      </c>
      <c r="W837" s="10" t="str">
        <v>W/OFF</v>
      </c>
      <c r="X837" t="str">
        <v>G</v>
      </c>
      <c r="Y837" t="str">
        <v>G</v>
      </c>
      <c r="Z837" t="str">
        <v>G</v>
      </c>
      <c r="AA837" t="str">
        <v>G</v>
      </c>
      <c r="AB837" t="str">
        <v>G</v>
      </c>
    </row>
    <row r="838" spans="1:28" ht="15" customHeight="1" x14ac:dyDescent="0.35">
      <c r="A838" s="10">
        <v>15</v>
      </c>
      <c r="B838" s="10" t="s">
        <v>5805</v>
      </c>
      <c r="C838" s="10">
        <v>8022862</v>
      </c>
      <c r="D838" s="10" t="s">
        <v>3823</v>
      </c>
      <c r="E838" s="74">
        <v>45001</v>
      </c>
      <c r="F838" s="74">
        <v>45028</v>
      </c>
      <c r="G838" s="74">
        <v>45028</v>
      </c>
      <c r="H838" s="10" t="s">
        <v>10</v>
      </c>
      <c r="I838" s="10" t="s">
        <v>4684</v>
      </c>
      <c r="J838" s="10" t="s">
        <v>4685</v>
      </c>
      <c r="K838" s="10" t="s">
        <v>4686</v>
      </c>
      <c r="L838" s="10" t="s">
        <v>223</v>
      </c>
      <c r="M838" s="10" t="s">
        <v>3977</v>
      </c>
      <c r="N838" s="47" t="s">
        <v>220</v>
      </c>
      <c r="O838" s="10">
        <v>0.1</v>
      </c>
      <c r="P838" s="10">
        <v>0.2</v>
      </c>
      <c r="Q838" s="47">
        <v>3347</v>
      </c>
      <c r="R838" s="10" t="s">
        <v>52</v>
      </c>
      <c r="S838" s="10" t="s">
        <v>88</v>
      </c>
      <c r="T838" s="26">
        <f t="shared" si="21"/>
        <v>45028</v>
      </c>
      <c r="U838" s="10">
        <v>5</v>
      </c>
      <c r="V838" s="74" t="str" cm="1">
        <f t="array" ref="V838:AB838">_xlfn._xlws.FILTER(_xlfn._xlws.FILTER('Capacity Scheduling '!$A$41:$FO$56,'Capacity Scheduling '!$A$41:$A$56='PM PDM'!Q838),'Capacity Scheduling '!$A$40:$FO$40='PM PDM'!A838)</f>
        <v>B</v>
      </c>
      <c r="W838" s="10" t="str">
        <v>W/OFF</v>
      </c>
      <c r="X838" t="str">
        <v>G</v>
      </c>
      <c r="Y838" t="str">
        <v>G</v>
      </c>
      <c r="Z838" t="str">
        <v>G</v>
      </c>
      <c r="AA838" t="str">
        <v>G</v>
      </c>
      <c r="AB838" t="str">
        <v>G</v>
      </c>
    </row>
    <row r="839" spans="1:28" ht="15" customHeight="1" x14ac:dyDescent="0.35">
      <c r="A839" s="10">
        <v>15</v>
      </c>
      <c r="B839" s="10" t="s">
        <v>5806</v>
      </c>
      <c r="C839" s="10">
        <v>8028415</v>
      </c>
      <c r="D839" s="10" t="s">
        <v>3823</v>
      </c>
      <c r="E839" s="74">
        <v>45011</v>
      </c>
      <c r="F839" s="74">
        <v>45026</v>
      </c>
      <c r="G839" s="74">
        <v>45026</v>
      </c>
      <c r="H839" s="10" t="s">
        <v>92</v>
      </c>
      <c r="I839" s="10" t="s">
        <v>288</v>
      </c>
      <c r="J839" s="10" t="s">
        <v>3755</v>
      </c>
      <c r="K839" s="10" t="s">
        <v>4688</v>
      </c>
      <c r="L839" s="10" t="s">
        <v>223</v>
      </c>
      <c r="M839" s="10" t="s">
        <v>3977</v>
      </c>
      <c r="N839" s="47" t="s">
        <v>220</v>
      </c>
      <c r="O839" s="10">
        <v>6</v>
      </c>
      <c r="P839" s="10">
        <v>6</v>
      </c>
      <c r="Q839" s="47">
        <v>2800</v>
      </c>
      <c r="R839" s="10" t="s">
        <v>98</v>
      </c>
      <c r="S839" s="10" t="s">
        <v>88</v>
      </c>
      <c r="T839" s="26">
        <f t="shared" si="21"/>
        <v>45024</v>
      </c>
      <c r="U839" s="10">
        <v>1</v>
      </c>
      <c r="V839" s="74" t="str" cm="1">
        <f t="array" ref="V839:AB839">_xlfn._xlws.FILTER(_xlfn._xlws.FILTER('Capacity Scheduling '!$A$41:$FO$56,'Capacity Scheduling '!$A$41:$A$56='PM PDM'!Q839),'Capacity Scheduling '!$A$40:$FO$40='PM PDM'!A839)</f>
        <v>A</v>
      </c>
      <c r="W839" s="10" t="str">
        <v>A</v>
      </c>
      <c r="X839" t="str">
        <v>A</v>
      </c>
      <c r="Y839" t="str">
        <v>A</v>
      </c>
      <c r="Z839" t="str">
        <v>A</v>
      </c>
      <c r="AA839" t="str">
        <v>A</v>
      </c>
      <c r="AB839" t="str">
        <v>A</v>
      </c>
    </row>
    <row r="840" spans="1:28" ht="15" customHeight="1" x14ac:dyDescent="0.35">
      <c r="A840" s="10">
        <v>15</v>
      </c>
      <c r="B840" s="10" t="s">
        <v>5807</v>
      </c>
      <c r="C840" s="10">
        <v>8019808</v>
      </c>
      <c r="D840" s="10" t="s">
        <v>3823</v>
      </c>
      <c r="E840" s="74">
        <v>44998</v>
      </c>
      <c r="F840" s="74">
        <v>45025</v>
      </c>
      <c r="G840" s="74">
        <v>45025</v>
      </c>
      <c r="H840" s="10" t="s">
        <v>10</v>
      </c>
      <c r="I840" s="10" t="s">
        <v>4691</v>
      </c>
      <c r="J840" s="10" t="s">
        <v>4692</v>
      </c>
      <c r="K840" s="10" t="s">
        <v>4693</v>
      </c>
      <c r="L840" s="10" t="s">
        <v>223</v>
      </c>
      <c r="M840" s="10" t="s">
        <v>3977</v>
      </c>
      <c r="N840" s="47" t="s">
        <v>220</v>
      </c>
      <c r="O840" s="10">
        <v>0.1</v>
      </c>
      <c r="P840" s="10">
        <v>0.2</v>
      </c>
      <c r="Q840" s="47">
        <v>2781</v>
      </c>
      <c r="R840" s="10" t="s">
        <v>9</v>
      </c>
      <c r="S840" s="10" t="s">
        <v>3925</v>
      </c>
      <c r="T840" s="26">
        <f t="shared" ref="T840:T903" si="22">$AF$21+((A840-1)*7+U840)-$AH$21</f>
        <v>45025</v>
      </c>
      <c r="U840" s="10">
        <v>2</v>
      </c>
      <c r="V840" s="74" t="str" cm="1">
        <f t="array" ref="V840:AB840">_xlfn._xlws.FILTER(_xlfn._xlws.FILTER('Capacity Scheduling '!$A$41:$FO$56,'Capacity Scheduling '!$A$41:$A$56='PM PDM'!Q840),'Capacity Scheduling '!$A$40:$FO$40='PM PDM'!A840)</f>
        <v>A</v>
      </c>
      <c r="W840" s="10" t="str">
        <v>B</v>
      </c>
      <c r="X840" t="str">
        <v>B</v>
      </c>
      <c r="Y840" t="str">
        <v>B</v>
      </c>
      <c r="Z840" t="str">
        <v>B</v>
      </c>
      <c r="AA840" t="str">
        <v>W/OFF</v>
      </c>
      <c r="AB840" t="str">
        <v>C</v>
      </c>
    </row>
    <row r="841" spans="1:28" ht="15" customHeight="1" x14ac:dyDescent="0.35">
      <c r="A841" s="10">
        <v>15</v>
      </c>
      <c r="B841" s="10" t="s">
        <v>5808</v>
      </c>
      <c r="C841" s="10" t="s">
        <v>5809</v>
      </c>
      <c r="D841" s="10" t="s">
        <v>3872</v>
      </c>
      <c r="E841" s="74">
        <v>45011</v>
      </c>
      <c r="F841" s="74">
        <v>45026</v>
      </c>
      <c r="G841" s="74">
        <v>45026</v>
      </c>
      <c r="H841" s="10" t="s">
        <v>10</v>
      </c>
      <c r="I841" s="10" t="s">
        <v>4108</v>
      </c>
      <c r="J841" s="10" t="s">
        <v>1396</v>
      </c>
      <c r="K841" s="10" t="s">
        <v>1395</v>
      </c>
      <c r="L841" s="10" t="s">
        <v>223</v>
      </c>
      <c r="M841" s="10" t="s">
        <v>3977</v>
      </c>
      <c r="N841" s="47" t="s">
        <v>220</v>
      </c>
      <c r="O841" s="10">
        <v>2</v>
      </c>
      <c r="P841" s="10">
        <v>2</v>
      </c>
      <c r="Q841" s="47">
        <v>2781</v>
      </c>
      <c r="R841" s="10" t="s">
        <v>16</v>
      </c>
      <c r="S841" s="10" t="s">
        <v>31</v>
      </c>
      <c r="T841" s="26">
        <f t="shared" si="22"/>
        <v>45026</v>
      </c>
      <c r="U841" s="10">
        <v>3</v>
      </c>
      <c r="V841" s="74" t="str" cm="1">
        <f t="array" ref="V841:AB841">_xlfn._xlws.FILTER(_xlfn._xlws.FILTER('Capacity Scheduling '!$A$41:$FO$56,'Capacity Scheduling '!$A$41:$A$56='PM PDM'!Q841),'Capacity Scheduling '!$A$40:$FO$40='PM PDM'!A841)</f>
        <v>A</v>
      </c>
      <c r="W841" s="10" t="str">
        <v>B</v>
      </c>
      <c r="X841" t="str">
        <v>B</v>
      </c>
      <c r="Y841" t="str">
        <v>B</v>
      </c>
      <c r="Z841" t="str">
        <v>B</v>
      </c>
      <c r="AA841" t="str">
        <v>W/OFF</v>
      </c>
      <c r="AB841" t="str">
        <v>C</v>
      </c>
    </row>
    <row r="842" spans="1:28" ht="15" customHeight="1" x14ac:dyDescent="0.35">
      <c r="A842" s="10">
        <v>15</v>
      </c>
      <c r="B842" s="10" t="s">
        <v>5810</v>
      </c>
      <c r="C842" s="10" t="s">
        <v>5811</v>
      </c>
      <c r="D842" s="10" t="s">
        <v>3872</v>
      </c>
      <c r="E842" s="74">
        <v>45011</v>
      </c>
      <c r="F842" s="74">
        <v>45026</v>
      </c>
      <c r="G842" s="74">
        <v>45026</v>
      </c>
      <c r="H842" s="10" t="s">
        <v>61</v>
      </c>
      <c r="I842" s="10" t="s">
        <v>288</v>
      </c>
      <c r="J842" s="10" t="s">
        <v>42</v>
      </c>
      <c r="K842" s="10" t="s">
        <v>4623</v>
      </c>
      <c r="L842" s="10" t="s">
        <v>223</v>
      </c>
      <c r="M842" s="10" t="s">
        <v>5812</v>
      </c>
      <c r="N842" s="47" t="s">
        <v>215</v>
      </c>
      <c r="O842" s="10">
        <v>6</v>
      </c>
      <c r="P842" s="10">
        <v>6</v>
      </c>
      <c r="Q842" s="47">
        <v>2791</v>
      </c>
      <c r="R842" s="10" t="s">
        <v>85</v>
      </c>
      <c r="S842" s="10" t="s">
        <v>43</v>
      </c>
      <c r="T842" s="26">
        <f t="shared" si="22"/>
        <v>45025</v>
      </c>
      <c r="U842" s="10">
        <v>2</v>
      </c>
      <c r="V842" s="74" t="str" cm="1">
        <f t="array" ref="V842:AB842">_xlfn._xlws.FILTER(_xlfn._xlws.FILTER('Capacity Scheduling '!$A$41:$FO$56,'Capacity Scheduling '!$A$41:$A$56='PM PDM'!Q842),'Capacity Scheduling '!$A$40:$FO$40='PM PDM'!A842)</f>
        <v>A</v>
      </c>
      <c r="W842" s="10" t="str">
        <v>A</v>
      </c>
      <c r="X842" t="str">
        <v xml:space="preserve">W/Off </v>
      </c>
      <c r="Y842" t="str">
        <v>B</v>
      </c>
      <c r="Z842" t="str">
        <v>B</v>
      </c>
      <c r="AA842" t="str">
        <v>B</v>
      </c>
      <c r="AB842" t="str">
        <v>B</v>
      </c>
    </row>
    <row r="843" spans="1:28" ht="15" customHeight="1" x14ac:dyDescent="0.35">
      <c r="A843" s="10">
        <v>15</v>
      </c>
      <c r="B843" s="10" t="s">
        <v>5813</v>
      </c>
      <c r="C843" s="10" t="s">
        <v>5814</v>
      </c>
      <c r="D843" s="10" t="s">
        <v>3823</v>
      </c>
      <c r="E843" s="74">
        <v>45010</v>
      </c>
      <c r="F843" s="74">
        <v>45025</v>
      </c>
      <c r="G843" s="74">
        <v>45025</v>
      </c>
      <c r="H843" s="10" t="s">
        <v>61</v>
      </c>
      <c r="I843" s="10" t="s">
        <v>288</v>
      </c>
      <c r="J843" s="10" t="s">
        <v>42</v>
      </c>
      <c r="K843" s="10" t="s">
        <v>4621</v>
      </c>
      <c r="L843" s="10" t="s">
        <v>223</v>
      </c>
      <c r="M843" s="10" t="s">
        <v>5815</v>
      </c>
      <c r="N843" s="47" t="s">
        <v>220</v>
      </c>
      <c r="O843" s="10">
        <v>4</v>
      </c>
      <c r="P843" s="10">
        <v>4</v>
      </c>
      <c r="Q843" s="47">
        <v>2792</v>
      </c>
      <c r="R843" s="10" t="s">
        <v>85</v>
      </c>
      <c r="S843" s="10" t="s">
        <v>43</v>
      </c>
      <c r="T843" s="26">
        <f t="shared" si="22"/>
        <v>45026</v>
      </c>
      <c r="U843" s="10">
        <v>3</v>
      </c>
      <c r="V843" s="74" t="str" cm="1">
        <f t="array" ref="V843:AB843">_xlfn._xlws.FILTER(_xlfn._xlws.FILTER('Capacity Scheduling '!$A$41:$FO$56,'Capacity Scheduling '!$A$41:$A$56='PM PDM'!Q843),'Capacity Scheduling '!$A$40:$FO$40='PM PDM'!A843)</f>
        <v xml:space="preserve">W/Off </v>
      </c>
      <c r="W843" s="10" t="str">
        <v>C</v>
      </c>
      <c r="X843" t="str">
        <v>C</v>
      </c>
      <c r="Y843" t="str">
        <v>C</v>
      </c>
      <c r="Z843" t="str">
        <v>C</v>
      </c>
      <c r="AA843" t="str">
        <v>C</v>
      </c>
      <c r="AB843" t="str">
        <v>C</v>
      </c>
    </row>
    <row r="844" spans="1:28" ht="15" customHeight="1" x14ac:dyDescent="0.35">
      <c r="A844" s="10">
        <v>16</v>
      </c>
      <c r="B844" s="147" t="s">
        <v>5816</v>
      </c>
      <c r="C844">
        <v>8027906</v>
      </c>
      <c r="D844" s="34" t="s">
        <v>3823</v>
      </c>
      <c r="E844" s="146">
        <v>45010</v>
      </c>
      <c r="F844" s="146">
        <v>45037</v>
      </c>
      <c r="G844" s="146">
        <v>45037</v>
      </c>
      <c r="H844" s="34" t="s">
        <v>10</v>
      </c>
      <c r="I844" s="34" t="s">
        <v>4795</v>
      </c>
      <c r="J844" s="34" t="s">
        <v>2442</v>
      </c>
      <c r="K844" s="34" t="s">
        <v>4796</v>
      </c>
      <c r="L844" s="34" t="s">
        <v>223</v>
      </c>
      <c r="M844" s="34" t="s">
        <v>3977</v>
      </c>
      <c r="N844" s="47" t="s">
        <v>220</v>
      </c>
      <c r="O844" s="273">
        <v>0.1</v>
      </c>
      <c r="P844" s="273">
        <v>0.2</v>
      </c>
      <c r="Q844">
        <v>2785</v>
      </c>
      <c r="R844" t="s">
        <v>34</v>
      </c>
      <c r="S844" t="s">
        <v>64</v>
      </c>
      <c r="T844" s="26">
        <f t="shared" si="22"/>
        <v>45032</v>
      </c>
      <c r="U844" s="10">
        <v>2</v>
      </c>
      <c r="V844" s="74" t="str" cm="1">
        <f t="array" ref="V844:AB844">_xlfn._xlws.FILTER(_xlfn._xlws.FILTER('Capacity Scheduling '!$A$41:$FO$56,'Capacity Scheduling '!$A$41:$A$56='PM PDM'!Q844),'Capacity Scheduling '!$A$40:$FO$40='PM PDM'!A844)</f>
        <v>W/OFF</v>
      </c>
      <c r="W844" s="10" t="str">
        <v>A</v>
      </c>
      <c r="X844" t="str">
        <v>G</v>
      </c>
      <c r="Y844" t="str">
        <v>G</v>
      </c>
      <c r="Z844" t="str">
        <v>G</v>
      </c>
      <c r="AA844" t="str">
        <v>C</v>
      </c>
      <c r="AB844">
        <v>0</v>
      </c>
    </row>
    <row r="845" spans="1:28" ht="15" customHeight="1" x14ac:dyDescent="0.35">
      <c r="A845" s="10">
        <v>16</v>
      </c>
      <c r="B845" s="147" t="s">
        <v>5817</v>
      </c>
      <c r="C845">
        <v>8031635</v>
      </c>
      <c r="D845" s="34" t="s">
        <v>3872</v>
      </c>
      <c r="E845" s="146">
        <v>45016</v>
      </c>
      <c r="F845" s="146">
        <v>45031</v>
      </c>
      <c r="G845" s="146">
        <v>45031</v>
      </c>
      <c r="H845" s="34" t="s">
        <v>10</v>
      </c>
      <c r="I845" s="34" t="s">
        <v>288</v>
      </c>
      <c r="J845" s="34" t="s">
        <v>42</v>
      </c>
      <c r="K845" s="34" t="s">
        <v>4013</v>
      </c>
      <c r="L845" s="34" t="s">
        <v>223</v>
      </c>
      <c r="M845" s="34" t="s">
        <v>4607</v>
      </c>
      <c r="N845" s="47" t="s">
        <v>215</v>
      </c>
      <c r="O845" s="273">
        <v>8</v>
      </c>
      <c r="P845" s="273">
        <v>8</v>
      </c>
      <c r="Q845">
        <v>2787</v>
      </c>
      <c r="R845" t="s">
        <v>46</v>
      </c>
      <c r="S845" t="s">
        <v>43</v>
      </c>
      <c r="T845" s="26">
        <f t="shared" si="22"/>
        <v>45032</v>
      </c>
      <c r="U845" s="10">
        <v>2</v>
      </c>
      <c r="V845" s="74" t="str" cm="1">
        <f t="array" ref="V845:AB845">_xlfn._xlws.FILTER(_xlfn._xlws.FILTER('Capacity Scheduling '!$A$41:$FO$56,'Capacity Scheduling '!$A$41:$A$56='PM PDM'!Q845),'Capacity Scheduling '!$A$40:$FO$40='PM PDM'!A845)</f>
        <v>B</v>
      </c>
      <c r="W845" s="10" t="str">
        <v>B</v>
      </c>
      <c r="X845" t="str">
        <v>B</v>
      </c>
      <c r="Y845" t="str">
        <v>B</v>
      </c>
      <c r="Z845" t="str">
        <v>B</v>
      </c>
      <c r="AA845" t="str">
        <v>B</v>
      </c>
      <c r="AB845">
        <v>0</v>
      </c>
    </row>
    <row r="846" spans="1:28" ht="15" customHeight="1" x14ac:dyDescent="0.35">
      <c r="A846" s="10">
        <v>16</v>
      </c>
      <c r="B846" s="147" t="s">
        <v>5818</v>
      </c>
      <c r="C846">
        <v>8031637</v>
      </c>
      <c r="D846" s="34" t="s">
        <v>3872</v>
      </c>
      <c r="E846" s="146">
        <v>45016</v>
      </c>
      <c r="F846" s="146">
        <v>45031</v>
      </c>
      <c r="G846" s="146">
        <v>45031</v>
      </c>
      <c r="H846" s="34" t="s">
        <v>10</v>
      </c>
      <c r="I846" s="34" t="s">
        <v>288</v>
      </c>
      <c r="J846" s="34" t="s">
        <v>42</v>
      </c>
      <c r="K846" s="34" t="s">
        <v>4016</v>
      </c>
      <c r="L846" s="34" t="s">
        <v>223</v>
      </c>
      <c r="M846" s="34" t="s">
        <v>3977</v>
      </c>
      <c r="N846" s="47" t="s">
        <v>215</v>
      </c>
      <c r="O846" s="273">
        <v>6</v>
      </c>
      <c r="P846" s="273">
        <v>6</v>
      </c>
      <c r="Q846">
        <v>2787</v>
      </c>
      <c r="R846" t="s">
        <v>46</v>
      </c>
      <c r="S846" t="s">
        <v>43</v>
      </c>
      <c r="T846" s="26">
        <f t="shared" si="22"/>
        <v>45032</v>
      </c>
      <c r="U846" s="10">
        <v>2</v>
      </c>
      <c r="V846" s="74" t="str" cm="1">
        <f t="array" ref="V846:AB846">_xlfn._xlws.FILTER(_xlfn._xlws.FILTER('Capacity Scheduling '!$A$41:$FO$56,'Capacity Scheduling '!$A$41:$A$56='PM PDM'!Q846),'Capacity Scheduling '!$A$40:$FO$40='PM PDM'!A846)</f>
        <v>B</v>
      </c>
      <c r="W846" s="10" t="str">
        <v>B</v>
      </c>
      <c r="X846" t="str">
        <v>B</v>
      </c>
      <c r="Y846" t="str">
        <v>B</v>
      </c>
      <c r="Z846" t="str">
        <v>B</v>
      </c>
      <c r="AA846" t="str">
        <v>B</v>
      </c>
      <c r="AB846">
        <v>0</v>
      </c>
    </row>
    <row r="847" spans="1:28" ht="15" customHeight="1" x14ac:dyDescent="0.35">
      <c r="A847" s="10">
        <v>16</v>
      </c>
      <c r="B847" s="147" t="s">
        <v>5819</v>
      </c>
      <c r="C847">
        <v>8031702</v>
      </c>
      <c r="D847" s="34" t="s">
        <v>3823</v>
      </c>
      <c r="E847" s="146">
        <v>45016</v>
      </c>
      <c r="F847" s="146">
        <v>45031</v>
      </c>
      <c r="G847" s="146">
        <v>45031</v>
      </c>
      <c r="H847" s="34" t="s">
        <v>10</v>
      </c>
      <c r="I847" s="34" t="s">
        <v>288</v>
      </c>
      <c r="J847" s="34" t="s">
        <v>42</v>
      </c>
      <c r="K847" s="34" t="s">
        <v>5244</v>
      </c>
      <c r="L847" s="34" t="s">
        <v>223</v>
      </c>
      <c r="M847" s="34" t="s">
        <v>5602</v>
      </c>
      <c r="N847" s="47" t="s">
        <v>215</v>
      </c>
      <c r="O847" s="273">
        <v>0</v>
      </c>
      <c r="P847" s="273">
        <v>6</v>
      </c>
      <c r="Q847">
        <v>2787</v>
      </c>
      <c r="R847" t="s">
        <v>46</v>
      </c>
      <c r="S847" t="s">
        <v>43</v>
      </c>
      <c r="T847" s="26">
        <f t="shared" si="22"/>
        <v>45036</v>
      </c>
      <c r="U847" s="10">
        <v>6</v>
      </c>
      <c r="V847" s="74" t="str" cm="1">
        <f t="array" ref="V847:AB847">_xlfn._xlws.FILTER(_xlfn._xlws.FILTER('Capacity Scheduling '!$A$41:$FO$56,'Capacity Scheduling '!$A$41:$A$56='PM PDM'!Q847),'Capacity Scheduling '!$A$40:$FO$40='PM PDM'!A847)</f>
        <v>B</v>
      </c>
      <c r="W847" s="10" t="str">
        <v>B</v>
      </c>
      <c r="X847" t="str">
        <v>B</v>
      </c>
      <c r="Y847" t="str">
        <v>B</v>
      </c>
      <c r="Z847" t="str">
        <v>B</v>
      </c>
      <c r="AA847" t="str">
        <v>B</v>
      </c>
      <c r="AB847">
        <v>0</v>
      </c>
    </row>
    <row r="848" spans="1:28" ht="15" customHeight="1" x14ac:dyDescent="0.35">
      <c r="A848" s="10">
        <v>16</v>
      </c>
      <c r="B848" s="147" t="s">
        <v>5820</v>
      </c>
      <c r="C848">
        <v>8030253</v>
      </c>
      <c r="D848" s="34" t="s">
        <v>3872</v>
      </c>
      <c r="E848" s="146">
        <v>45014</v>
      </c>
      <c r="F848" s="146">
        <v>45032</v>
      </c>
      <c r="G848" s="146">
        <v>45032</v>
      </c>
      <c r="H848" s="34" t="s">
        <v>10</v>
      </c>
      <c r="I848" s="34" t="s">
        <v>288</v>
      </c>
      <c r="J848" s="34" t="s">
        <v>177</v>
      </c>
      <c r="K848" s="34" t="s">
        <v>5248</v>
      </c>
      <c r="L848" s="34" t="s">
        <v>223</v>
      </c>
      <c r="M848" s="34" t="s">
        <v>3977</v>
      </c>
      <c r="N848" s="47" t="s">
        <v>220</v>
      </c>
      <c r="O848" s="273">
        <v>6</v>
      </c>
      <c r="P848" s="273">
        <v>6</v>
      </c>
      <c r="Q848">
        <v>2785</v>
      </c>
      <c r="R848" t="s">
        <v>34</v>
      </c>
      <c r="S848" t="s">
        <v>5606</v>
      </c>
      <c r="T848" s="26">
        <f t="shared" si="22"/>
        <v>45031</v>
      </c>
      <c r="U848" s="10">
        <v>1</v>
      </c>
      <c r="V848" s="74" t="str" cm="1">
        <f t="array" ref="V848:AB848">_xlfn._xlws.FILTER(_xlfn._xlws.FILTER('Capacity Scheduling '!$A$41:$FO$56,'Capacity Scheduling '!$A$41:$A$56='PM PDM'!Q848),'Capacity Scheduling '!$A$40:$FO$40='PM PDM'!A848)</f>
        <v>W/OFF</v>
      </c>
      <c r="W848" s="10" t="str">
        <v>A</v>
      </c>
      <c r="X848" t="str">
        <v>G</v>
      </c>
      <c r="Y848" t="str">
        <v>G</v>
      </c>
      <c r="Z848" t="str">
        <v>G</v>
      </c>
      <c r="AA848" t="str">
        <v>C</v>
      </c>
      <c r="AB848">
        <v>0</v>
      </c>
    </row>
    <row r="849" spans="1:28" ht="15" customHeight="1" x14ac:dyDescent="0.35">
      <c r="A849" s="10">
        <v>16</v>
      </c>
      <c r="B849" s="147" t="s">
        <v>5821</v>
      </c>
      <c r="C849">
        <v>8032118</v>
      </c>
      <c r="D849" s="34" t="s">
        <v>3872</v>
      </c>
      <c r="E849" s="146">
        <v>45018</v>
      </c>
      <c r="F849" s="146">
        <v>45033</v>
      </c>
      <c r="G849" s="146">
        <v>45033</v>
      </c>
      <c r="H849" s="34" t="s">
        <v>10</v>
      </c>
      <c r="I849" s="34" t="s">
        <v>288</v>
      </c>
      <c r="J849" s="34" t="s">
        <v>12</v>
      </c>
      <c r="K849" s="34" t="s">
        <v>4695</v>
      </c>
      <c r="L849" s="34" t="s">
        <v>223</v>
      </c>
      <c r="M849" s="34" t="s">
        <v>3977</v>
      </c>
      <c r="N849" s="47" t="s">
        <v>215</v>
      </c>
      <c r="O849" s="273">
        <v>8</v>
      </c>
      <c r="P849" s="273">
        <v>8</v>
      </c>
      <c r="Q849">
        <v>2781</v>
      </c>
      <c r="R849" t="s">
        <v>9</v>
      </c>
      <c r="S849" t="s">
        <v>4696</v>
      </c>
      <c r="T849" s="26">
        <f t="shared" si="22"/>
        <v>45031</v>
      </c>
      <c r="U849" s="10">
        <v>1</v>
      </c>
      <c r="V849" s="74" t="str" cm="1">
        <f t="array" ref="V849:AB849">_xlfn._xlws.FILTER(_xlfn._xlws.FILTER('Capacity Scheduling '!$A$41:$FO$56,'Capacity Scheduling '!$A$41:$A$56='PM PDM'!Q849),'Capacity Scheduling '!$A$40:$FO$40='PM PDM'!A849)</f>
        <v>C</v>
      </c>
      <c r="W849" s="10" t="str">
        <v>C</v>
      </c>
      <c r="X849" t="str">
        <v>C</v>
      </c>
      <c r="Y849" t="str">
        <v>C</v>
      </c>
      <c r="Z849" t="str">
        <v>C</v>
      </c>
      <c r="AA849" t="str">
        <v>W/OFF</v>
      </c>
      <c r="AB849">
        <v>0</v>
      </c>
    </row>
    <row r="850" spans="1:28" ht="15" customHeight="1" x14ac:dyDescent="0.35">
      <c r="A850" s="10">
        <v>16</v>
      </c>
      <c r="B850" s="147" t="s">
        <v>5822</v>
      </c>
      <c r="C850">
        <v>8034662</v>
      </c>
      <c r="D850" s="34" t="s">
        <v>3823</v>
      </c>
      <c r="E850" s="146">
        <v>45022</v>
      </c>
      <c r="F850" s="146">
        <v>45037</v>
      </c>
      <c r="G850" s="146">
        <v>45037</v>
      </c>
      <c r="H850" s="34" t="s">
        <v>10</v>
      </c>
      <c r="I850" s="34" t="s">
        <v>288</v>
      </c>
      <c r="J850" s="34" t="s">
        <v>12</v>
      </c>
      <c r="K850" s="34" t="s">
        <v>4847</v>
      </c>
      <c r="L850" s="34" t="s">
        <v>223</v>
      </c>
      <c r="M850" s="34" t="s">
        <v>3977</v>
      </c>
      <c r="N850" s="47" t="s">
        <v>215</v>
      </c>
      <c r="O850" s="273">
        <v>0</v>
      </c>
      <c r="P850" s="273">
        <v>3</v>
      </c>
      <c r="Q850">
        <v>2781</v>
      </c>
      <c r="R850" t="s">
        <v>9</v>
      </c>
      <c r="S850" t="s">
        <v>4696</v>
      </c>
      <c r="T850" s="26">
        <f t="shared" si="22"/>
        <v>45032</v>
      </c>
      <c r="U850" s="10">
        <v>2</v>
      </c>
      <c r="V850" s="74" t="str" cm="1">
        <f t="array" ref="V850:AB850">_xlfn._xlws.FILTER(_xlfn._xlws.FILTER('Capacity Scheduling '!$A$41:$FO$56,'Capacity Scheduling '!$A$41:$A$56='PM PDM'!Q850),'Capacity Scheduling '!$A$40:$FO$40='PM PDM'!A850)</f>
        <v>C</v>
      </c>
      <c r="W850" s="10" t="str">
        <v>C</v>
      </c>
      <c r="X850" t="str">
        <v>C</v>
      </c>
      <c r="Y850" t="str">
        <v>C</v>
      </c>
      <c r="Z850" t="str">
        <v>C</v>
      </c>
      <c r="AA850" t="str">
        <v>W/OFF</v>
      </c>
      <c r="AB850">
        <v>0</v>
      </c>
    </row>
    <row r="851" spans="1:28" ht="15" customHeight="1" x14ac:dyDescent="0.35">
      <c r="A851" s="10">
        <v>16</v>
      </c>
      <c r="B851" s="147" t="s">
        <v>5823</v>
      </c>
      <c r="C851">
        <v>8032114</v>
      </c>
      <c r="D851" s="34" t="s">
        <v>3872</v>
      </c>
      <c r="E851" s="146">
        <v>45018</v>
      </c>
      <c r="F851" s="146">
        <v>45033</v>
      </c>
      <c r="G851" s="146">
        <v>45033</v>
      </c>
      <c r="H851" s="34" t="s">
        <v>61</v>
      </c>
      <c r="I851" s="34" t="s">
        <v>288</v>
      </c>
      <c r="J851" s="34" t="s">
        <v>118</v>
      </c>
      <c r="K851" s="34" t="s">
        <v>4698</v>
      </c>
      <c r="L851" s="34" t="s">
        <v>223</v>
      </c>
      <c r="M851" s="34" t="s">
        <v>3977</v>
      </c>
      <c r="N851" s="47" t="s">
        <v>220</v>
      </c>
      <c r="O851" s="273">
        <v>6</v>
      </c>
      <c r="P851" s="273">
        <v>6</v>
      </c>
      <c r="Q851">
        <v>3195</v>
      </c>
      <c r="R851" t="s">
        <v>85</v>
      </c>
      <c r="S851" t="s">
        <v>43</v>
      </c>
      <c r="T851" s="26">
        <f t="shared" si="22"/>
        <v>45031</v>
      </c>
      <c r="U851" s="10">
        <v>1</v>
      </c>
      <c r="V851" s="74" t="str" cm="1">
        <f t="array" ref="V851:AB851">_xlfn._xlws.FILTER(_xlfn._xlws.FILTER('Capacity Scheduling '!$A$41:$FO$56,'Capacity Scheduling '!$A$41:$A$56='PM PDM'!Q851),'Capacity Scheduling '!$A$40:$FO$40='PM PDM'!A851)</f>
        <v>C</v>
      </c>
      <c r="W851" s="10" t="str">
        <v>C</v>
      </c>
      <c r="X851" t="str">
        <v>C</v>
      </c>
      <c r="Y851" t="str">
        <v>C</v>
      </c>
      <c r="Z851" t="str">
        <v>C</v>
      </c>
      <c r="AA851" t="str">
        <v>C</v>
      </c>
      <c r="AB851" t="str">
        <v xml:space="preserve">W/Off </v>
      </c>
    </row>
    <row r="852" spans="1:28" ht="15" customHeight="1" x14ac:dyDescent="0.35">
      <c r="A852" s="10">
        <v>16</v>
      </c>
      <c r="B852" s="147" t="s">
        <v>5824</v>
      </c>
      <c r="C852">
        <v>8032115</v>
      </c>
      <c r="D852" s="34" t="s">
        <v>3872</v>
      </c>
      <c r="E852" s="146">
        <v>45018</v>
      </c>
      <c r="F852" s="146">
        <v>45033</v>
      </c>
      <c r="G852" s="146">
        <v>45033</v>
      </c>
      <c r="H852" s="34" t="s">
        <v>61</v>
      </c>
      <c r="I852" s="34" t="s">
        <v>288</v>
      </c>
      <c r="J852" s="34" t="s">
        <v>118</v>
      </c>
      <c r="K852" s="34" t="s">
        <v>4700</v>
      </c>
      <c r="L852" s="34" t="s">
        <v>223</v>
      </c>
      <c r="M852" s="34" t="s">
        <v>3977</v>
      </c>
      <c r="N852" s="47" t="s">
        <v>215</v>
      </c>
      <c r="O852" s="273">
        <v>6</v>
      </c>
      <c r="P852" s="273">
        <v>6</v>
      </c>
      <c r="Q852">
        <v>3195</v>
      </c>
      <c r="R852" t="s">
        <v>85</v>
      </c>
      <c r="S852" t="s">
        <v>43</v>
      </c>
      <c r="T852" s="26">
        <f t="shared" si="22"/>
        <v>45032</v>
      </c>
      <c r="U852" s="10">
        <v>2</v>
      </c>
      <c r="V852" s="74" t="str" cm="1">
        <f t="array" ref="V852:AB852">_xlfn._xlws.FILTER(_xlfn._xlws.FILTER('Capacity Scheduling '!$A$41:$FO$56,'Capacity Scheduling '!$A$41:$A$56='PM PDM'!Q852),'Capacity Scheduling '!$A$40:$FO$40='PM PDM'!A852)</f>
        <v>C</v>
      </c>
      <c r="W852" s="10" t="str">
        <v>C</v>
      </c>
      <c r="X852" t="str">
        <v>C</v>
      </c>
      <c r="Y852" t="str">
        <v>C</v>
      </c>
      <c r="Z852" t="str">
        <v>C</v>
      </c>
      <c r="AA852" t="str">
        <v>C</v>
      </c>
      <c r="AB852" t="str">
        <v xml:space="preserve">W/Off </v>
      </c>
    </row>
    <row r="853" spans="1:28" ht="15" customHeight="1" x14ac:dyDescent="0.35">
      <c r="A853" s="10">
        <v>16</v>
      </c>
      <c r="B853" s="147" t="s">
        <v>5825</v>
      </c>
      <c r="C853">
        <v>8031633</v>
      </c>
      <c r="D853" s="34" t="s">
        <v>3823</v>
      </c>
      <c r="E853" s="146">
        <v>45016</v>
      </c>
      <c r="F853" s="146">
        <v>45031</v>
      </c>
      <c r="G853" s="146">
        <v>45031</v>
      </c>
      <c r="H853" s="34" t="s">
        <v>61</v>
      </c>
      <c r="I853" s="34" t="s">
        <v>288</v>
      </c>
      <c r="J853" s="34" t="s">
        <v>128</v>
      </c>
      <c r="K853" s="34" t="s">
        <v>4022</v>
      </c>
      <c r="L853" s="34" t="s">
        <v>223</v>
      </c>
      <c r="M853" s="34" t="s">
        <v>3977</v>
      </c>
      <c r="N853" s="47" t="s">
        <v>220</v>
      </c>
      <c r="O853" s="273">
        <v>4</v>
      </c>
      <c r="P853" s="273">
        <v>4</v>
      </c>
      <c r="Q853">
        <v>3195</v>
      </c>
      <c r="R853" t="s">
        <v>85</v>
      </c>
      <c r="S853" t="s">
        <v>43</v>
      </c>
      <c r="T853" s="26">
        <f t="shared" si="22"/>
        <v>45032</v>
      </c>
      <c r="U853" s="10">
        <v>2</v>
      </c>
      <c r="V853" s="74" t="str" cm="1">
        <f t="array" ref="V853:AB853">_xlfn._xlws.FILTER(_xlfn._xlws.FILTER('Capacity Scheduling '!$A$41:$FO$56,'Capacity Scheduling '!$A$41:$A$56='PM PDM'!Q853),'Capacity Scheduling '!$A$40:$FO$40='PM PDM'!A853)</f>
        <v>C</v>
      </c>
      <c r="W853" s="10" t="str">
        <v>C</v>
      </c>
      <c r="X853" t="str">
        <v>C</v>
      </c>
      <c r="Y853" t="str">
        <v>C</v>
      </c>
      <c r="Z853" t="str">
        <v>C</v>
      </c>
      <c r="AA853" t="str">
        <v>C</v>
      </c>
      <c r="AB853" t="str">
        <v xml:space="preserve">W/Off </v>
      </c>
    </row>
    <row r="854" spans="1:28" ht="15" customHeight="1" x14ac:dyDescent="0.35">
      <c r="A854" s="10">
        <v>16</v>
      </c>
      <c r="B854" s="147" t="s">
        <v>5826</v>
      </c>
      <c r="C854">
        <v>8031634</v>
      </c>
      <c r="D854" s="34" t="s">
        <v>3823</v>
      </c>
      <c r="E854" s="146">
        <v>45016</v>
      </c>
      <c r="F854" s="146">
        <v>45031</v>
      </c>
      <c r="G854" s="146">
        <v>45031</v>
      </c>
      <c r="H854" s="34" t="s">
        <v>10</v>
      </c>
      <c r="I854" s="34" t="s">
        <v>288</v>
      </c>
      <c r="J854" s="34" t="s">
        <v>128</v>
      </c>
      <c r="K854" s="34" t="s">
        <v>4025</v>
      </c>
      <c r="L854" s="34" t="s">
        <v>223</v>
      </c>
      <c r="M854" s="34" t="s">
        <v>3977</v>
      </c>
      <c r="N854" s="47" t="s">
        <v>215</v>
      </c>
      <c r="O854" s="273">
        <v>6</v>
      </c>
      <c r="P854" s="273">
        <v>6</v>
      </c>
      <c r="Q854">
        <v>2787</v>
      </c>
      <c r="R854" t="s">
        <v>46</v>
      </c>
      <c r="S854" t="s">
        <v>43</v>
      </c>
      <c r="T854" s="26">
        <f t="shared" si="22"/>
        <v>45035</v>
      </c>
      <c r="U854" s="10">
        <v>5</v>
      </c>
      <c r="V854" s="74" t="str" cm="1">
        <f t="array" ref="V854:AB854">_xlfn._xlws.FILTER(_xlfn._xlws.FILTER('Capacity Scheduling '!$A$41:$FO$56,'Capacity Scheduling '!$A$41:$A$56='PM PDM'!Q854),'Capacity Scheduling '!$A$40:$FO$40='PM PDM'!A854)</f>
        <v>B</v>
      </c>
      <c r="W854" s="10" t="str">
        <v>B</v>
      </c>
      <c r="X854" t="str">
        <v>B</v>
      </c>
      <c r="Y854" t="str">
        <v>B</v>
      </c>
      <c r="Z854" t="str">
        <v>B</v>
      </c>
      <c r="AA854" t="str">
        <v>B</v>
      </c>
      <c r="AB854">
        <v>0</v>
      </c>
    </row>
    <row r="855" spans="1:28" ht="15" customHeight="1" x14ac:dyDescent="0.35">
      <c r="A855" s="10">
        <v>16</v>
      </c>
      <c r="B855" s="147" t="s">
        <v>5827</v>
      </c>
      <c r="C855">
        <v>8034532</v>
      </c>
      <c r="D855" s="34" t="s">
        <v>3823</v>
      </c>
      <c r="E855" s="146">
        <v>45022</v>
      </c>
      <c r="F855" s="146">
        <v>45037</v>
      </c>
      <c r="G855" s="146">
        <v>45037</v>
      </c>
      <c r="H855" s="34" t="s">
        <v>10</v>
      </c>
      <c r="I855" s="34" t="s">
        <v>288</v>
      </c>
      <c r="J855" s="34" t="s">
        <v>128</v>
      </c>
      <c r="K855" s="34" t="s">
        <v>4855</v>
      </c>
      <c r="L855" s="34" t="s">
        <v>223</v>
      </c>
      <c r="M855" s="34" t="s">
        <v>3977</v>
      </c>
      <c r="N855" s="47" t="s">
        <v>215</v>
      </c>
      <c r="O855" s="273">
        <v>6</v>
      </c>
      <c r="P855" s="273">
        <v>6</v>
      </c>
      <c r="Q855">
        <v>2783</v>
      </c>
      <c r="R855" t="s">
        <v>22</v>
      </c>
      <c r="S855" t="s">
        <v>43</v>
      </c>
      <c r="T855" s="26">
        <f t="shared" si="22"/>
        <v>45031</v>
      </c>
      <c r="U855" s="10">
        <v>1</v>
      </c>
      <c r="V855" s="74" t="str" cm="1">
        <f t="array" ref="V855:AB855">_xlfn._xlws.FILTER(_xlfn._xlws.FILTER('Capacity Scheduling '!$A$41:$FO$56,'Capacity Scheduling '!$A$41:$A$56='PM PDM'!Q855),'Capacity Scheduling '!$A$40:$FO$40='PM PDM'!A855)</f>
        <v>G</v>
      </c>
      <c r="W855" s="10" t="str">
        <v>A</v>
      </c>
      <c r="X855" t="str">
        <v>W/OFF</v>
      </c>
      <c r="Y855" t="str">
        <v>G</v>
      </c>
      <c r="Z855" t="str">
        <v>G</v>
      </c>
      <c r="AA855" t="str">
        <v>G</v>
      </c>
      <c r="AB855">
        <v>0</v>
      </c>
    </row>
    <row r="856" spans="1:28" ht="15" customHeight="1" x14ac:dyDescent="0.35">
      <c r="A856" s="10">
        <v>16</v>
      </c>
      <c r="B856" s="147" t="s">
        <v>5828</v>
      </c>
      <c r="C856">
        <v>8031630</v>
      </c>
      <c r="D856" s="34" t="s">
        <v>3872</v>
      </c>
      <c r="E856" s="146">
        <v>45016</v>
      </c>
      <c r="F856" s="146">
        <v>45031</v>
      </c>
      <c r="G856" s="146">
        <v>45031</v>
      </c>
      <c r="H856" s="34" t="s">
        <v>61</v>
      </c>
      <c r="I856" s="34" t="s">
        <v>288</v>
      </c>
      <c r="J856" s="34" t="s">
        <v>138</v>
      </c>
      <c r="K856" s="34" t="s">
        <v>4028</v>
      </c>
      <c r="L856" s="34" t="s">
        <v>223</v>
      </c>
      <c r="M856" s="34" t="s">
        <v>3977</v>
      </c>
      <c r="N856" s="47" t="s">
        <v>220</v>
      </c>
      <c r="O856" s="273">
        <v>6</v>
      </c>
      <c r="P856" s="273">
        <v>6</v>
      </c>
      <c r="Q856">
        <v>3195</v>
      </c>
      <c r="R856" t="s">
        <v>85</v>
      </c>
      <c r="S856" t="s">
        <v>43</v>
      </c>
      <c r="T856" s="26">
        <f t="shared" si="22"/>
        <v>45033</v>
      </c>
      <c r="U856" s="10">
        <v>3</v>
      </c>
      <c r="V856" s="74" t="str" cm="1">
        <f t="array" ref="V856:AB856">_xlfn._xlws.FILTER(_xlfn._xlws.FILTER('Capacity Scheduling '!$A$41:$FO$56,'Capacity Scheduling '!$A$41:$A$56='PM PDM'!Q856),'Capacity Scheduling '!$A$40:$FO$40='PM PDM'!A856)</f>
        <v>C</v>
      </c>
      <c r="W856" s="10" t="str">
        <v>C</v>
      </c>
      <c r="X856" t="str">
        <v>C</v>
      </c>
      <c r="Y856" t="str">
        <v>C</v>
      </c>
      <c r="Z856" t="str">
        <v>C</v>
      </c>
      <c r="AA856" t="str">
        <v>C</v>
      </c>
      <c r="AB856" t="str">
        <v xml:space="preserve">W/Off </v>
      </c>
    </row>
    <row r="857" spans="1:28" ht="15" customHeight="1" x14ac:dyDescent="0.35">
      <c r="A857" s="10">
        <v>16</v>
      </c>
      <c r="B857" s="147" t="s">
        <v>5829</v>
      </c>
      <c r="C857">
        <v>8031631</v>
      </c>
      <c r="D857" s="34" t="s">
        <v>3872</v>
      </c>
      <c r="E857" s="146">
        <v>45016</v>
      </c>
      <c r="F857" s="146">
        <v>45031</v>
      </c>
      <c r="G857" s="146">
        <v>45031</v>
      </c>
      <c r="H857" s="34" t="s">
        <v>61</v>
      </c>
      <c r="I857" s="34" t="s">
        <v>288</v>
      </c>
      <c r="J857" s="34" t="s">
        <v>138</v>
      </c>
      <c r="K857" s="34" t="s">
        <v>4031</v>
      </c>
      <c r="L857" s="34" t="s">
        <v>223</v>
      </c>
      <c r="M857" s="34" t="s">
        <v>3977</v>
      </c>
      <c r="N857" s="47" t="s">
        <v>215</v>
      </c>
      <c r="O857" s="273">
        <v>6</v>
      </c>
      <c r="P857" s="273">
        <v>6</v>
      </c>
      <c r="Q857">
        <v>3195</v>
      </c>
      <c r="R857" t="s">
        <v>85</v>
      </c>
      <c r="S857" t="s">
        <v>43</v>
      </c>
      <c r="T857" s="26">
        <f t="shared" si="22"/>
        <v>45034</v>
      </c>
      <c r="U857" s="10">
        <v>4</v>
      </c>
      <c r="V857" s="74" t="str" cm="1">
        <f t="array" ref="V857:AB857">_xlfn._xlws.FILTER(_xlfn._xlws.FILTER('Capacity Scheduling '!$A$41:$FO$56,'Capacity Scheduling '!$A$41:$A$56='PM PDM'!Q857),'Capacity Scheduling '!$A$40:$FO$40='PM PDM'!A857)</f>
        <v>C</v>
      </c>
      <c r="W857" s="10" t="str">
        <v>C</v>
      </c>
      <c r="X857" t="str">
        <v>C</v>
      </c>
      <c r="Y857" t="str">
        <v>C</v>
      </c>
      <c r="Z857" t="str">
        <v>C</v>
      </c>
      <c r="AA857" t="str">
        <v>C</v>
      </c>
      <c r="AB857" t="str">
        <v xml:space="preserve">W/Off </v>
      </c>
    </row>
    <row r="858" spans="1:28" ht="15" customHeight="1" x14ac:dyDescent="0.35">
      <c r="A858" s="10">
        <v>16</v>
      </c>
      <c r="B858" s="147" t="s">
        <v>5830</v>
      </c>
      <c r="C858">
        <v>8032697</v>
      </c>
      <c r="D858" s="34" t="s">
        <v>3823</v>
      </c>
      <c r="E858" s="146">
        <v>45019</v>
      </c>
      <c r="F858" s="146">
        <v>45034</v>
      </c>
      <c r="G858" s="146">
        <v>45034</v>
      </c>
      <c r="H858" s="34" t="s">
        <v>10</v>
      </c>
      <c r="I858" s="34" t="s">
        <v>288</v>
      </c>
      <c r="J858" s="34" t="s">
        <v>138</v>
      </c>
      <c r="K858" s="34" t="s">
        <v>4702</v>
      </c>
      <c r="L858" s="34" t="s">
        <v>223</v>
      </c>
      <c r="M858" s="34" t="s">
        <v>3977</v>
      </c>
      <c r="N858" s="47" t="s">
        <v>215</v>
      </c>
      <c r="O858" s="273">
        <v>6</v>
      </c>
      <c r="P858" s="273">
        <v>6</v>
      </c>
      <c r="Q858">
        <v>2783</v>
      </c>
      <c r="R858" t="s">
        <v>22</v>
      </c>
      <c r="S858" t="s">
        <v>43</v>
      </c>
      <c r="T858" s="26">
        <f t="shared" si="22"/>
        <v>45032</v>
      </c>
      <c r="U858" s="10">
        <v>2</v>
      </c>
      <c r="V858" s="74" t="str" cm="1">
        <f t="array" ref="V858:AB858">_xlfn._xlws.FILTER(_xlfn._xlws.FILTER('Capacity Scheduling '!$A$41:$FO$56,'Capacity Scheduling '!$A$41:$A$56='PM PDM'!Q858),'Capacity Scheduling '!$A$40:$FO$40='PM PDM'!A858)</f>
        <v>G</v>
      </c>
      <c r="W858" s="10" t="str">
        <v>A</v>
      </c>
      <c r="X858" t="str">
        <v>W/OFF</v>
      </c>
      <c r="Y858" t="str">
        <v>G</v>
      </c>
      <c r="Z858" t="str">
        <v>G</v>
      </c>
      <c r="AA858" t="str">
        <v>G</v>
      </c>
      <c r="AB858">
        <v>0</v>
      </c>
    </row>
    <row r="859" spans="1:28" ht="15" customHeight="1" x14ac:dyDescent="0.35">
      <c r="A859" s="10">
        <v>16</v>
      </c>
      <c r="B859" s="147" t="s">
        <v>5831</v>
      </c>
      <c r="C859">
        <v>8032698</v>
      </c>
      <c r="D859" s="34" t="s">
        <v>3823</v>
      </c>
      <c r="E859" s="146">
        <v>45019</v>
      </c>
      <c r="F859" s="146">
        <v>45034</v>
      </c>
      <c r="G859" s="146">
        <v>45034</v>
      </c>
      <c r="H859" s="34" t="s">
        <v>61</v>
      </c>
      <c r="I859" s="34" t="s">
        <v>288</v>
      </c>
      <c r="J859" s="34" t="s">
        <v>138</v>
      </c>
      <c r="K859" s="34" t="s">
        <v>4704</v>
      </c>
      <c r="L859" s="34" t="s">
        <v>223</v>
      </c>
      <c r="M859" s="34" t="s">
        <v>3977</v>
      </c>
      <c r="N859" s="47" t="s">
        <v>220</v>
      </c>
      <c r="O859" s="273">
        <v>4</v>
      </c>
      <c r="P859" s="273">
        <v>4</v>
      </c>
      <c r="Q859">
        <v>3195</v>
      </c>
      <c r="R859" t="s">
        <v>85</v>
      </c>
      <c r="S859" t="s">
        <v>43</v>
      </c>
      <c r="T859" s="26">
        <f t="shared" si="22"/>
        <v>45035</v>
      </c>
      <c r="U859" s="10">
        <v>5</v>
      </c>
      <c r="V859" s="74" t="str" cm="1">
        <f t="array" ref="V859:AB859">_xlfn._xlws.FILTER(_xlfn._xlws.FILTER('Capacity Scheduling '!$A$41:$FO$56,'Capacity Scheduling '!$A$41:$A$56='PM PDM'!Q859),'Capacity Scheduling '!$A$40:$FO$40='PM PDM'!A859)</f>
        <v>C</v>
      </c>
      <c r="W859" s="10" t="str">
        <v>C</v>
      </c>
      <c r="X859" t="str">
        <v>C</v>
      </c>
      <c r="Y859" t="str">
        <v>C</v>
      </c>
      <c r="Z859" t="str">
        <v>C</v>
      </c>
      <c r="AA859" t="str">
        <v>C</v>
      </c>
      <c r="AB859" t="str">
        <v xml:space="preserve">W/Off </v>
      </c>
    </row>
    <row r="860" spans="1:28" ht="15" customHeight="1" x14ac:dyDescent="0.35">
      <c r="A860" s="10">
        <v>16</v>
      </c>
      <c r="B860" s="147" t="s">
        <v>5832</v>
      </c>
      <c r="C860">
        <v>8032866</v>
      </c>
      <c r="D860" s="34" t="s">
        <v>3823</v>
      </c>
      <c r="E860" s="146">
        <v>45019</v>
      </c>
      <c r="F860" s="146">
        <v>45034</v>
      </c>
      <c r="G860" s="146">
        <v>45034</v>
      </c>
      <c r="H860" s="34" t="s">
        <v>10</v>
      </c>
      <c r="I860" s="34" t="s">
        <v>288</v>
      </c>
      <c r="J860" s="34" t="s">
        <v>138</v>
      </c>
      <c r="K860" s="34" t="s">
        <v>5833</v>
      </c>
      <c r="L860" s="34" t="s">
        <v>223</v>
      </c>
      <c r="M860" s="34" t="s">
        <v>3977</v>
      </c>
      <c r="N860" s="47" t="s">
        <v>215</v>
      </c>
      <c r="O860" s="273">
        <v>0</v>
      </c>
      <c r="P860" s="273">
        <v>3</v>
      </c>
      <c r="Q860">
        <v>2783</v>
      </c>
      <c r="R860" t="s">
        <v>22</v>
      </c>
      <c r="S860" t="s">
        <v>43</v>
      </c>
      <c r="T860" s="26">
        <f t="shared" si="22"/>
        <v>45034</v>
      </c>
      <c r="U860" s="10">
        <v>4</v>
      </c>
      <c r="V860" s="74" t="str" cm="1">
        <f t="array" ref="V860:AB860">_xlfn._xlws.FILTER(_xlfn._xlws.FILTER('Capacity Scheduling '!$A$41:$FO$56,'Capacity Scheduling '!$A$41:$A$56='PM PDM'!Q860),'Capacity Scheduling '!$A$40:$FO$40='PM PDM'!A860)</f>
        <v>G</v>
      </c>
      <c r="W860" s="10" t="str">
        <v>A</v>
      </c>
      <c r="X860" t="str">
        <v>W/OFF</v>
      </c>
      <c r="Y860" t="str">
        <v>G</v>
      </c>
      <c r="Z860" t="str">
        <v>G</v>
      </c>
      <c r="AA860" t="str">
        <v>G</v>
      </c>
      <c r="AB860">
        <v>0</v>
      </c>
    </row>
    <row r="861" spans="1:28" ht="15" customHeight="1" x14ac:dyDescent="0.35">
      <c r="A861" s="10">
        <v>16</v>
      </c>
      <c r="B861" s="147" t="s">
        <v>5834</v>
      </c>
      <c r="C861">
        <v>8034531</v>
      </c>
      <c r="D861" s="34" t="s">
        <v>3823</v>
      </c>
      <c r="E861" s="146">
        <v>45022</v>
      </c>
      <c r="F861" s="146">
        <v>45037</v>
      </c>
      <c r="G861" s="146">
        <v>45037</v>
      </c>
      <c r="H861" s="34" t="s">
        <v>61</v>
      </c>
      <c r="I861" s="34" t="s">
        <v>288</v>
      </c>
      <c r="J861" s="34" t="s">
        <v>143</v>
      </c>
      <c r="K861" s="34" t="s">
        <v>4861</v>
      </c>
      <c r="L861" s="34" t="s">
        <v>223</v>
      </c>
      <c r="M861" s="34" t="s">
        <v>3977</v>
      </c>
      <c r="N861" s="47" t="s">
        <v>220</v>
      </c>
      <c r="O861" s="273">
        <v>4</v>
      </c>
      <c r="P861" s="273">
        <v>4</v>
      </c>
      <c r="Q861">
        <v>3195</v>
      </c>
      <c r="R861" t="s">
        <v>85</v>
      </c>
      <c r="S861" t="s">
        <v>43</v>
      </c>
      <c r="T861" s="26">
        <f t="shared" si="22"/>
        <v>45036</v>
      </c>
      <c r="U861" s="10">
        <v>6</v>
      </c>
      <c r="V861" s="74" t="str" cm="1">
        <f t="array" ref="V861:AB861">_xlfn._xlws.FILTER(_xlfn._xlws.FILTER('Capacity Scheduling '!$A$41:$FO$56,'Capacity Scheduling '!$A$41:$A$56='PM PDM'!Q861),'Capacity Scheduling '!$A$40:$FO$40='PM PDM'!A861)</f>
        <v>C</v>
      </c>
      <c r="W861" s="10" t="str">
        <v>C</v>
      </c>
      <c r="X861" t="str">
        <v>C</v>
      </c>
      <c r="Y861" t="str">
        <v>C</v>
      </c>
      <c r="Z861" t="str">
        <v>C</v>
      </c>
      <c r="AA861" t="str">
        <v>C</v>
      </c>
      <c r="AB861" t="str">
        <v xml:space="preserve">W/Off </v>
      </c>
    </row>
    <row r="862" spans="1:28" ht="15" customHeight="1" x14ac:dyDescent="0.35">
      <c r="A862" s="10">
        <v>16</v>
      </c>
      <c r="B862" s="147" t="s">
        <v>5835</v>
      </c>
      <c r="C862">
        <v>8034533</v>
      </c>
      <c r="D862" s="34" t="s">
        <v>3823</v>
      </c>
      <c r="E862" s="146">
        <v>45022</v>
      </c>
      <c r="F862" s="146">
        <v>45037</v>
      </c>
      <c r="G862" s="146">
        <v>45037</v>
      </c>
      <c r="H862" s="34" t="s">
        <v>61</v>
      </c>
      <c r="I862" s="34" t="s">
        <v>288</v>
      </c>
      <c r="J862" s="34" t="s">
        <v>148</v>
      </c>
      <c r="K862" s="34" t="s">
        <v>4863</v>
      </c>
      <c r="L862" s="34" t="s">
        <v>223</v>
      </c>
      <c r="M862" s="34" t="s">
        <v>3977</v>
      </c>
      <c r="N862" s="47" t="s">
        <v>220</v>
      </c>
      <c r="O862" s="273">
        <v>4</v>
      </c>
      <c r="P862" s="273">
        <v>4</v>
      </c>
      <c r="Q862">
        <v>3195</v>
      </c>
      <c r="R862" t="s">
        <v>85</v>
      </c>
      <c r="S862" t="s">
        <v>43</v>
      </c>
      <c r="T862" s="26">
        <f t="shared" si="22"/>
        <v>45035</v>
      </c>
      <c r="U862" s="10">
        <v>5</v>
      </c>
      <c r="V862" s="74" t="str" cm="1">
        <f t="array" ref="V862:AB862">_xlfn._xlws.FILTER(_xlfn._xlws.FILTER('Capacity Scheduling '!$A$41:$FO$56,'Capacity Scheduling '!$A$41:$A$56='PM PDM'!Q862),'Capacity Scheduling '!$A$40:$FO$40='PM PDM'!A862)</f>
        <v>C</v>
      </c>
      <c r="W862" s="10" t="str">
        <v>C</v>
      </c>
      <c r="X862" t="str">
        <v>C</v>
      </c>
      <c r="Y862" t="str">
        <v>C</v>
      </c>
      <c r="Z862" t="str">
        <v>C</v>
      </c>
      <c r="AA862" t="str">
        <v>C</v>
      </c>
      <c r="AB862" t="str">
        <v xml:space="preserve">W/Off </v>
      </c>
    </row>
    <row r="863" spans="1:28" ht="15" customHeight="1" x14ac:dyDescent="0.35">
      <c r="A863" s="10">
        <v>16</v>
      </c>
      <c r="B863" s="147" t="s">
        <v>5836</v>
      </c>
      <c r="C863">
        <v>8034664</v>
      </c>
      <c r="D863" s="34" t="s">
        <v>3823</v>
      </c>
      <c r="E863" s="146">
        <v>45022</v>
      </c>
      <c r="F863" s="146">
        <v>45037</v>
      </c>
      <c r="G863" s="146">
        <v>45037</v>
      </c>
      <c r="H863" s="34" t="s">
        <v>10</v>
      </c>
      <c r="I863" s="34" t="s">
        <v>4892</v>
      </c>
      <c r="J863" s="34" t="s">
        <v>1560</v>
      </c>
      <c r="K863" s="34" t="s">
        <v>4893</v>
      </c>
      <c r="L863" s="34" t="s">
        <v>223</v>
      </c>
      <c r="M863" s="34" t="s">
        <v>3977</v>
      </c>
      <c r="N863" s="47" t="s">
        <v>215</v>
      </c>
      <c r="O863" s="273">
        <v>0</v>
      </c>
      <c r="P863" s="273">
        <v>6</v>
      </c>
      <c r="Q863">
        <v>2783</v>
      </c>
      <c r="R863" t="s">
        <v>22</v>
      </c>
      <c r="S863" t="s">
        <v>43</v>
      </c>
      <c r="T863" s="26">
        <f t="shared" si="22"/>
        <v>45036</v>
      </c>
      <c r="U863" s="10">
        <v>6</v>
      </c>
      <c r="V863" s="74" t="str" cm="1">
        <f t="array" ref="V863:AB863">_xlfn._xlws.FILTER(_xlfn._xlws.FILTER('Capacity Scheduling '!$A$41:$FO$56,'Capacity Scheduling '!$A$41:$A$56='PM PDM'!Q863),'Capacity Scheduling '!$A$40:$FO$40='PM PDM'!A863)</f>
        <v>G</v>
      </c>
      <c r="W863" s="10" t="str">
        <v>A</v>
      </c>
      <c r="X863" t="str">
        <v>W/OFF</v>
      </c>
      <c r="Y863" t="str">
        <v>G</v>
      </c>
      <c r="Z863" t="str">
        <v>G</v>
      </c>
      <c r="AA863" t="str">
        <v>G</v>
      </c>
      <c r="AB863">
        <v>0</v>
      </c>
    </row>
    <row r="864" spans="1:28" ht="15" customHeight="1" x14ac:dyDescent="0.35">
      <c r="A864" s="10">
        <v>16</v>
      </c>
      <c r="B864" s="147" t="s">
        <v>5837</v>
      </c>
      <c r="C864">
        <v>8031772</v>
      </c>
      <c r="D864" s="34" t="s">
        <v>3823</v>
      </c>
      <c r="E864" s="146">
        <v>45017</v>
      </c>
      <c r="F864" s="146">
        <v>45032</v>
      </c>
      <c r="G864" s="146">
        <v>45032</v>
      </c>
      <c r="H864" s="34" t="s">
        <v>61</v>
      </c>
      <c r="I864" s="34" t="s">
        <v>288</v>
      </c>
      <c r="J864" s="34" t="s">
        <v>448</v>
      </c>
      <c r="K864" s="34" t="s">
        <v>4183</v>
      </c>
      <c r="L864" s="34" t="s">
        <v>223</v>
      </c>
      <c r="M864" s="34" t="s">
        <v>3977</v>
      </c>
      <c r="N864" s="47" t="s">
        <v>220</v>
      </c>
      <c r="O864" s="273">
        <v>6</v>
      </c>
      <c r="P864" s="273">
        <v>6</v>
      </c>
      <c r="Q864">
        <v>3195</v>
      </c>
      <c r="R864" t="s">
        <v>85</v>
      </c>
      <c r="S864" t="s">
        <v>43</v>
      </c>
      <c r="T864" s="26">
        <f t="shared" si="22"/>
        <v>45036</v>
      </c>
      <c r="U864" s="10">
        <v>6</v>
      </c>
      <c r="V864" s="74" t="str" cm="1">
        <f t="array" ref="V864:AB864">_xlfn._xlws.FILTER(_xlfn._xlws.FILTER('Capacity Scheduling '!$A$41:$FO$56,'Capacity Scheduling '!$A$41:$A$56='PM PDM'!Q864),'Capacity Scheduling '!$A$40:$FO$40='PM PDM'!A864)</f>
        <v>C</v>
      </c>
      <c r="W864" s="10" t="str">
        <v>C</v>
      </c>
      <c r="X864" t="str">
        <v>C</v>
      </c>
      <c r="Y864" t="str">
        <v>C</v>
      </c>
      <c r="Z864" t="str">
        <v>C</v>
      </c>
      <c r="AA864" t="str">
        <v>C</v>
      </c>
      <c r="AB864" t="str">
        <v xml:space="preserve">W/Off </v>
      </c>
    </row>
    <row r="865" spans="1:28" ht="15" customHeight="1" x14ac:dyDescent="0.35">
      <c r="A865" s="10">
        <v>16</v>
      </c>
      <c r="B865" s="147" t="s">
        <v>5838</v>
      </c>
      <c r="C865">
        <v>8033929</v>
      </c>
      <c r="D865" s="34" t="s">
        <v>3872</v>
      </c>
      <c r="E865" s="146">
        <v>45021</v>
      </c>
      <c r="F865" s="146">
        <v>45036</v>
      </c>
      <c r="G865" s="146">
        <v>45036</v>
      </c>
      <c r="H865" s="34" t="s">
        <v>10</v>
      </c>
      <c r="I865" s="34" t="s">
        <v>288</v>
      </c>
      <c r="J865" s="34" t="s">
        <v>4640</v>
      </c>
      <c r="K865" s="34" t="s">
        <v>4709</v>
      </c>
      <c r="L865" s="34" t="s">
        <v>223</v>
      </c>
      <c r="M865" s="34" t="s">
        <v>3977</v>
      </c>
      <c r="N865" s="47" t="s">
        <v>220</v>
      </c>
      <c r="O865" s="273">
        <v>8</v>
      </c>
      <c r="P865" s="273">
        <v>8</v>
      </c>
      <c r="Q865">
        <v>2784</v>
      </c>
      <c r="R865" t="s">
        <v>28</v>
      </c>
      <c r="S865" t="s">
        <v>49</v>
      </c>
      <c r="T865" s="26">
        <f t="shared" si="22"/>
        <v>45035</v>
      </c>
      <c r="U865" s="10">
        <v>5</v>
      </c>
      <c r="V865" s="74" t="str" cm="1">
        <f t="array" ref="V865:AB865">_xlfn._xlws.FILTER(_xlfn._xlws.FILTER('Capacity Scheduling '!$A$41:$FO$56,'Capacity Scheduling '!$A$41:$A$56='PM PDM'!Q865),'Capacity Scheduling '!$A$40:$FO$40='PM PDM'!A865)</f>
        <v>B</v>
      </c>
      <c r="W865" s="10" t="str">
        <v>B</v>
      </c>
      <c r="X865" t="str">
        <v>B</v>
      </c>
      <c r="Y865" t="str">
        <v>W/OFF</v>
      </c>
      <c r="Z865" t="str">
        <v>G</v>
      </c>
      <c r="AA865" t="str">
        <v>G</v>
      </c>
      <c r="AB865">
        <v>0</v>
      </c>
    </row>
    <row r="866" spans="1:28" ht="15" customHeight="1" x14ac:dyDescent="0.35">
      <c r="A866" s="10">
        <v>16</v>
      </c>
      <c r="B866" s="147" t="s">
        <v>5839</v>
      </c>
      <c r="C866">
        <v>8024745</v>
      </c>
      <c r="D866" s="34" t="s">
        <v>3823</v>
      </c>
      <c r="E866" s="146">
        <v>45005</v>
      </c>
      <c r="F866" s="146">
        <v>45032</v>
      </c>
      <c r="G866" s="146">
        <v>45032</v>
      </c>
      <c r="H866" s="34" t="s">
        <v>10</v>
      </c>
      <c r="I866" s="34" t="s">
        <v>4807</v>
      </c>
      <c r="J866" s="34" t="s">
        <v>2849</v>
      </c>
      <c r="K866" s="34" t="s">
        <v>4808</v>
      </c>
      <c r="L866" s="34" t="s">
        <v>223</v>
      </c>
      <c r="M866" s="34" t="s">
        <v>3977</v>
      </c>
      <c r="N866" s="47" t="s">
        <v>220</v>
      </c>
      <c r="O866" s="273">
        <v>5</v>
      </c>
      <c r="P866" s="273">
        <v>10</v>
      </c>
      <c r="Q866">
        <v>2784</v>
      </c>
      <c r="R866" t="s">
        <v>28</v>
      </c>
      <c r="S866" t="s">
        <v>49</v>
      </c>
      <c r="T866" s="26">
        <f t="shared" si="22"/>
        <v>45031</v>
      </c>
      <c r="U866" s="10">
        <v>1</v>
      </c>
      <c r="V866" s="74" t="str" cm="1">
        <f t="array" ref="V866:AB866">_xlfn._xlws.FILTER(_xlfn._xlws.FILTER('Capacity Scheduling '!$A$41:$FO$56,'Capacity Scheduling '!$A$41:$A$56='PM PDM'!Q866),'Capacity Scheduling '!$A$40:$FO$40='PM PDM'!A866)</f>
        <v>B</v>
      </c>
      <c r="W866" s="10" t="str">
        <v>B</v>
      </c>
      <c r="X866" t="str">
        <v>B</v>
      </c>
      <c r="Y866" t="str">
        <v>W/OFF</v>
      </c>
      <c r="Z866" t="str">
        <v>G</v>
      </c>
      <c r="AA866" t="str">
        <v>G</v>
      </c>
      <c r="AB866">
        <v>0</v>
      </c>
    </row>
    <row r="867" spans="1:28" ht="15" customHeight="1" x14ac:dyDescent="0.35">
      <c r="A867" s="10">
        <v>16</v>
      </c>
      <c r="B867" s="147" t="s">
        <v>5840</v>
      </c>
      <c r="C867">
        <v>8024746</v>
      </c>
      <c r="D867" s="34" t="s">
        <v>3823</v>
      </c>
      <c r="E867" s="146">
        <v>45005</v>
      </c>
      <c r="F867" s="146">
        <v>45032</v>
      </c>
      <c r="G867" s="146">
        <v>45032</v>
      </c>
      <c r="H867" s="34" t="s">
        <v>10</v>
      </c>
      <c r="I867" s="34" t="s">
        <v>4810</v>
      </c>
      <c r="J867" s="34" t="s">
        <v>2229</v>
      </c>
      <c r="K867" s="34" t="s">
        <v>4811</v>
      </c>
      <c r="L867" s="34" t="s">
        <v>223</v>
      </c>
      <c r="M867" s="34" t="s">
        <v>3977</v>
      </c>
      <c r="N867" s="47" t="s">
        <v>220</v>
      </c>
      <c r="O867" s="273">
        <v>5</v>
      </c>
      <c r="P867" s="273">
        <v>10</v>
      </c>
      <c r="Q867">
        <v>2784</v>
      </c>
      <c r="R867" t="s">
        <v>28</v>
      </c>
      <c r="S867" t="s">
        <v>49</v>
      </c>
      <c r="T867" s="26">
        <f t="shared" si="22"/>
        <v>45032</v>
      </c>
      <c r="U867" s="10">
        <v>2</v>
      </c>
      <c r="V867" s="74" t="str" cm="1">
        <f t="array" ref="V867:AB867">_xlfn._xlws.FILTER(_xlfn._xlws.FILTER('Capacity Scheduling '!$A$41:$FO$56,'Capacity Scheduling '!$A$41:$A$56='PM PDM'!Q867),'Capacity Scheduling '!$A$40:$FO$40='PM PDM'!A867)</f>
        <v>B</v>
      </c>
      <c r="W867" s="10" t="str">
        <v>B</v>
      </c>
      <c r="X867" t="str">
        <v>B</v>
      </c>
      <c r="Y867" t="str">
        <v>W/OFF</v>
      </c>
      <c r="Z867" t="str">
        <v>G</v>
      </c>
      <c r="AA867" t="str">
        <v>G</v>
      </c>
      <c r="AB867">
        <v>0</v>
      </c>
    </row>
    <row r="868" spans="1:28" ht="15" customHeight="1" x14ac:dyDescent="0.35">
      <c r="A868" s="10">
        <v>16</v>
      </c>
      <c r="B868" s="147" t="s">
        <v>5841</v>
      </c>
      <c r="C868">
        <v>8007895</v>
      </c>
      <c r="D868" s="34" t="s">
        <v>3823</v>
      </c>
      <c r="E868" s="146">
        <v>44976</v>
      </c>
      <c r="F868" s="146">
        <v>45031</v>
      </c>
      <c r="G868" s="146">
        <v>45031</v>
      </c>
      <c r="H868" s="34" t="s">
        <v>10</v>
      </c>
      <c r="I868" s="34" t="s">
        <v>5842</v>
      </c>
      <c r="J868" s="34" t="s">
        <v>5843</v>
      </c>
      <c r="K868" s="34" t="s">
        <v>5844</v>
      </c>
      <c r="L868" s="34" t="s">
        <v>223</v>
      </c>
      <c r="M868" s="34" t="s">
        <v>3977</v>
      </c>
      <c r="N868" s="47" t="s">
        <v>220</v>
      </c>
      <c r="O868" s="273">
        <v>4</v>
      </c>
      <c r="P868" s="273">
        <v>8</v>
      </c>
      <c r="Q868">
        <v>2784</v>
      </c>
      <c r="R868" t="s">
        <v>28</v>
      </c>
      <c r="S868" t="s">
        <v>49</v>
      </c>
      <c r="T868" s="26">
        <f t="shared" si="22"/>
        <v>45033</v>
      </c>
      <c r="U868" s="10">
        <v>3</v>
      </c>
      <c r="V868" s="74" t="str" cm="1">
        <f t="array" ref="V868:AB868">_xlfn._xlws.FILTER(_xlfn._xlws.FILTER('Capacity Scheduling '!$A$41:$FO$56,'Capacity Scheduling '!$A$41:$A$56='PM PDM'!Q868),'Capacity Scheduling '!$A$40:$FO$40='PM PDM'!A868)</f>
        <v>B</v>
      </c>
      <c r="W868" s="10" t="str">
        <v>B</v>
      </c>
      <c r="X868" t="str">
        <v>B</v>
      </c>
      <c r="Y868" t="str">
        <v>W/OFF</v>
      </c>
      <c r="Z868" t="str">
        <v>G</v>
      </c>
      <c r="AA868" t="str">
        <v>G</v>
      </c>
      <c r="AB868">
        <v>0</v>
      </c>
    </row>
    <row r="869" spans="1:28" ht="15" customHeight="1" x14ac:dyDescent="0.35">
      <c r="A869" s="10">
        <v>16</v>
      </c>
      <c r="B869" s="147" t="s">
        <v>5845</v>
      </c>
      <c r="C869">
        <v>8031771</v>
      </c>
      <c r="D869" s="34" t="s">
        <v>3823</v>
      </c>
      <c r="E869" s="146">
        <v>45017</v>
      </c>
      <c r="F869" s="146">
        <v>45031</v>
      </c>
      <c r="G869" s="146">
        <v>45031</v>
      </c>
      <c r="H869" s="34" t="s">
        <v>92</v>
      </c>
      <c r="I869" s="34" t="s">
        <v>4908</v>
      </c>
      <c r="J869" s="34" t="s">
        <v>854</v>
      </c>
      <c r="K869" s="34" t="s">
        <v>4909</v>
      </c>
      <c r="L869" s="34" t="s">
        <v>223</v>
      </c>
      <c r="M869" s="34" t="s">
        <v>3977</v>
      </c>
      <c r="N869" s="47" t="s">
        <v>215</v>
      </c>
      <c r="O869" s="273">
        <v>0.5</v>
      </c>
      <c r="P869" s="273">
        <v>1</v>
      </c>
      <c r="Q869">
        <v>2799</v>
      </c>
      <c r="R869" t="s">
        <v>91</v>
      </c>
      <c r="S869" t="s">
        <v>55</v>
      </c>
      <c r="T869" s="26">
        <f t="shared" si="22"/>
        <v>45033</v>
      </c>
      <c r="U869" s="10">
        <v>3</v>
      </c>
      <c r="V869" s="74" t="str" cm="1">
        <f t="array" ref="V869:AB869">_xlfn._xlws.FILTER(_xlfn._xlws.FILTER('Capacity Scheduling '!$A$41:$FO$56,'Capacity Scheduling '!$A$41:$A$56='PM PDM'!Q869),'Capacity Scheduling '!$A$40:$FO$40='PM PDM'!A869)</f>
        <v>B</v>
      </c>
      <c r="W869" s="10" t="str">
        <v>C-OFF</v>
      </c>
      <c r="X869" t="str">
        <v>B</v>
      </c>
      <c r="Y869" t="str">
        <v>B</v>
      </c>
      <c r="Z869" t="str">
        <v>B</v>
      </c>
      <c r="AA869" t="str">
        <v>OFF</v>
      </c>
      <c r="AB869" t="str">
        <v>C</v>
      </c>
    </row>
    <row r="870" spans="1:28" ht="15" customHeight="1" x14ac:dyDescent="0.35">
      <c r="A870" s="10">
        <v>16</v>
      </c>
      <c r="B870" s="147" t="s">
        <v>5846</v>
      </c>
      <c r="C870">
        <v>8031697</v>
      </c>
      <c r="D870" s="34" t="s">
        <v>3823</v>
      </c>
      <c r="E870" s="146">
        <v>45016</v>
      </c>
      <c r="F870" s="146">
        <v>45031</v>
      </c>
      <c r="G870" s="146">
        <v>45031</v>
      </c>
      <c r="H870" s="34" t="s">
        <v>61</v>
      </c>
      <c r="I870" s="34" t="s">
        <v>288</v>
      </c>
      <c r="J870" s="34" t="s">
        <v>80</v>
      </c>
      <c r="K870" s="34" t="s">
        <v>4042</v>
      </c>
      <c r="L870" s="34" t="s">
        <v>223</v>
      </c>
      <c r="M870" s="34" t="s">
        <v>3977</v>
      </c>
      <c r="N870" s="47" t="s">
        <v>220</v>
      </c>
      <c r="O870" s="273">
        <v>3</v>
      </c>
      <c r="P870" s="273">
        <v>3</v>
      </c>
      <c r="Q870">
        <v>2790</v>
      </c>
      <c r="R870" t="s">
        <v>60</v>
      </c>
      <c r="S870" t="s">
        <v>81</v>
      </c>
      <c r="T870" s="26">
        <f t="shared" si="22"/>
        <v>45031</v>
      </c>
      <c r="U870" s="10">
        <v>1</v>
      </c>
      <c r="V870" s="74" t="str" cm="1">
        <f t="array" ref="V870:AB870">_xlfn._xlws.FILTER(_xlfn._xlws.FILTER('Capacity Scheduling '!$A$41:$FO$56,'Capacity Scheduling '!$A$41:$A$56='PM PDM'!Q870),'Capacity Scheduling '!$A$40:$FO$40='PM PDM'!A870)</f>
        <v>A</v>
      </c>
      <c r="W870" s="10" t="str">
        <v xml:space="preserve">W/Off </v>
      </c>
      <c r="X870" t="str">
        <v>B</v>
      </c>
      <c r="Y870" t="str">
        <v>B</v>
      </c>
      <c r="Z870" t="str">
        <v>B</v>
      </c>
      <c r="AA870" t="str">
        <v>B</v>
      </c>
      <c r="AB870" t="str">
        <v>B</v>
      </c>
    </row>
    <row r="871" spans="1:28" ht="15" customHeight="1" x14ac:dyDescent="0.35">
      <c r="A871" s="10">
        <v>16</v>
      </c>
      <c r="B871" s="147" t="s">
        <v>5847</v>
      </c>
      <c r="C871">
        <v>8031698</v>
      </c>
      <c r="D871" s="34" t="s">
        <v>3823</v>
      </c>
      <c r="E871" s="146">
        <v>45016</v>
      </c>
      <c r="F871" s="146">
        <v>45031</v>
      </c>
      <c r="G871" s="146">
        <v>45031</v>
      </c>
      <c r="H871" s="34" t="s">
        <v>10</v>
      </c>
      <c r="I871" s="34" t="s">
        <v>288</v>
      </c>
      <c r="J871" s="34" t="s">
        <v>80</v>
      </c>
      <c r="K871" s="34" t="s">
        <v>4045</v>
      </c>
      <c r="L871" s="34" t="s">
        <v>223</v>
      </c>
      <c r="M871" s="34" t="s">
        <v>3977</v>
      </c>
      <c r="N871" s="47" t="s">
        <v>220</v>
      </c>
      <c r="O871" s="273">
        <v>6</v>
      </c>
      <c r="P871" s="273">
        <v>6</v>
      </c>
      <c r="Q871">
        <v>3070</v>
      </c>
      <c r="R871" t="s">
        <v>40</v>
      </c>
      <c r="S871" t="s">
        <v>81</v>
      </c>
      <c r="T871" s="26">
        <f t="shared" si="22"/>
        <v>45033</v>
      </c>
      <c r="U871" s="10">
        <v>3</v>
      </c>
      <c r="V871" s="74" t="str" cm="1">
        <f t="array" ref="V871:AB871">_xlfn._xlws.FILTER(_xlfn._xlws.FILTER('Capacity Scheduling '!$A$41:$FO$56,'Capacity Scheduling '!$A$41:$A$56='PM PDM'!Q871),'Capacity Scheduling '!$A$40:$FO$40='PM PDM'!A871)</f>
        <v>G</v>
      </c>
      <c r="W871" s="10" t="str">
        <v>W/OFF</v>
      </c>
      <c r="X871" t="str">
        <v>G</v>
      </c>
      <c r="Y871" t="str">
        <v>B</v>
      </c>
      <c r="Z871" t="str">
        <v>B</v>
      </c>
      <c r="AA871" t="str">
        <v>B</v>
      </c>
      <c r="AB871">
        <v>0</v>
      </c>
    </row>
    <row r="872" spans="1:28" ht="15" customHeight="1" x14ac:dyDescent="0.35">
      <c r="A872" s="10">
        <v>16</v>
      </c>
      <c r="B872" s="147" t="s">
        <v>5848</v>
      </c>
      <c r="C872">
        <v>8032863</v>
      </c>
      <c r="D872" s="34" t="s">
        <v>3823</v>
      </c>
      <c r="E872" s="146">
        <v>45019</v>
      </c>
      <c r="F872" s="146">
        <v>45034</v>
      </c>
      <c r="G872" s="146">
        <v>45034</v>
      </c>
      <c r="H872" s="34" t="s">
        <v>10</v>
      </c>
      <c r="I872" s="34" t="s">
        <v>288</v>
      </c>
      <c r="J872" s="34" t="s">
        <v>80</v>
      </c>
      <c r="K872" s="34" t="s">
        <v>4714</v>
      </c>
      <c r="L872" s="34" t="s">
        <v>223</v>
      </c>
      <c r="M872" s="34" t="s">
        <v>3977</v>
      </c>
      <c r="N872" s="47" t="s">
        <v>215</v>
      </c>
      <c r="O872" s="273">
        <v>3</v>
      </c>
      <c r="P872" s="273">
        <v>3</v>
      </c>
      <c r="Q872">
        <v>3070</v>
      </c>
      <c r="R872" t="s">
        <v>40</v>
      </c>
      <c r="S872" t="s">
        <v>81</v>
      </c>
      <c r="T872" s="26">
        <f t="shared" si="22"/>
        <v>45033</v>
      </c>
      <c r="U872" s="10">
        <v>3</v>
      </c>
      <c r="V872" s="74" t="str" cm="1">
        <f t="array" ref="V872:AB872">_xlfn._xlws.FILTER(_xlfn._xlws.FILTER('Capacity Scheduling '!$A$41:$FO$56,'Capacity Scheduling '!$A$41:$A$56='PM PDM'!Q872),'Capacity Scheduling '!$A$40:$FO$40='PM PDM'!A872)</f>
        <v>G</v>
      </c>
      <c r="W872" s="10" t="str">
        <v>W/OFF</v>
      </c>
      <c r="X872" t="str">
        <v>G</v>
      </c>
      <c r="Y872" t="str">
        <v>B</v>
      </c>
      <c r="Z872" t="str">
        <v>B</v>
      </c>
      <c r="AA872" t="str">
        <v>B</v>
      </c>
      <c r="AB872">
        <v>0</v>
      </c>
    </row>
    <row r="873" spans="1:28" ht="15" customHeight="1" x14ac:dyDescent="0.35">
      <c r="A873" s="10">
        <v>16</v>
      </c>
      <c r="B873" s="147" t="s">
        <v>5849</v>
      </c>
      <c r="C873">
        <v>8033194</v>
      </c>
      <c r="D873" s="34" t="s">
        <v>3872</v>
      </c>
      <c r="E873" s="146">
        <v>45020</v>
      </c>
      <c r="F873" s="146">
        <v>45035</v>
      </c>
      <c r="G873" s="146">
        <v>45035</v>
      </c>
      <c r="H873" s="34" t="s">
        <v>10</v>
      </c>
      <c r="I873" s="34" t="s">
        <v>288</v>
      </c>
      <c r="J873" s="34" t="s">
        <v>80</v>
      </c>
      <c r="K873" s="34" t="s">
        <v>4716</v>
      </c>
      <c r="L873" s="34" t="s">
        <v>223</v>
      </c>
      <c r="M873" s="34" t="s">
        <v>3977</v>
      </c>
      <c r="N873" s="47" t="s">
        <v>220</v>
      </c>
      <c r="O873" s="273">
        <v>8</v>
      </c>
      <c r="P873" s="273">
        <v>8</v>
      </c>
      <c r="Q873">
        <v>3070</v>
      </c>
      <c r="R873" t="s">
        <v>40</v>
      </c>
      <c r="S873" t="s">
        <v>81</v>
      </c>
      <c r="T873" s="26">
        <f t="shared" si="22"/>
        <v>45031</v>
      </c>
      <c r="U873" s="10">
        <v>1</v>
      </c>
      <c r="V873" s="74" t="str" cm="1">
        <f t="array" ref="V873:AB873">_xlfn._xlws.FILTER(_xlfn._xlws.FILTER('Capacity Scheduling '!$A$41:$FO$56,'Capacity Scheduling '!$A$41:$A$56='PM PDM'!Q873),'Capacity Scheduling '!$A$40:$FO$40='PM PDM'!A873)</f>
        <v>G</v>
      </c>
      <c r="W873" s="10" t="str">
        <v>W/OFF</v>
      </c>
      <c r="X873" t="str">
        <v>G</v>
      </c>
      <c r="Y873" t="str">
        <v>B</v>
      </c>
      <c r="Z873" t="str">
        <v>B</v>
      </c>
      <c r="AA873" t="str">
        <v>B</v>
      </c>
      <c r="AB873">
        <v>0</v>
      </c>
    </row>
    <row r="874" spans="1:28" ht="15" customHeight="1" x14ac:dyDescent="0.35">
      <c r="A874" s="10">
        <v>16</v>
      </c>
      <c r="B874" s="147" t="s">
        <v>5850</v>
      </c>
      <c r="C874">
        <v>8033942</v>
      </c>
      <c r="D874" s="34" t="s">
        <v>3823</v>
      </c>
      <c r="E874" s="146">
        <v>45021</v>
      </c>
      <c r="F874" s="146">
        <v>45036</v>
      </c>
      <c r="G874" s="146">
        <v>45036</v>
      </c>
      <c r="H874" s="34" t="s">
        <v>10</v>
      </c>
      <c r="I874" s="34" t="s">
        <v>288</v>
      </c>
      <c r="J874" s="34" t="s">
        <v>80</v>
      </c>
      <c r="K874" s="34" t="s">
        <v>4718</v>
      </c>
      <c r="L874" s="34" t="s">
        <v>223</v>
      </c>
      <c r="M874" s="34" t="s">
        <v>3977</v>
      </c>
      <c r="N874" s="47" t="s">
        <v>220</v>
      </c>
      <c r="O874" s="273">
        <v>6</v>
      </c>
      <c r="P874" s="273">
        <v>6</v>
      </c>
      <c r="Q874">
        <v>3070</v>
      </c>
      <c r="R874" t="s">
        <v>40</v>
      </c>
      <c r="S874" t="s">
        <v>81</v>
      </c>
      <c r="T874" s="26">
        <f t="shared" si="22"/>
        <v>45034</v>
      </c>
      <c r="U874" s="10">
        <v>4</v>
      </c>
      <c r="V874" s="74" t="str" cm="1">
        <f t="array" ref="V874:AB874">_xlfn._xlws.FILTER(_xlfn._xlws.FILTER('Capacity Scheduling '!$A$41:$FO$56,'Capacity Scheduling '!$A$41:$A$56='PM PDM'!Q874),'Capacity Scheduling '!$A$40:$FO$40='PM PDM'!A874)</f>
        <v>G</v>
      </c>
      <c r="W874" s="10" t="str">
        <v>W/OFF</v>
      </c>
      <c r="X874" t="str">
        <v>G</v>
      </c>
      <c r="Y874" t="str">
        <v>B</v>
      </c>
      <c r="Z874" t="str">
        <v>B</v>
      </c>
      <c r="AA874" t="str">
        <v>B</v>
      </c>
      <c r="AB874">
        <v>0</v>
      </c>
    </row>
    <row r="875" spans="1:28" ht="15" customHeight="1" x14ac:dyDescent="0.35">
      <c r="A875" s="10">
        <v>16</v>
      </c>
      <c r="B875" s="147" t="s">
        <v>5851</v>
      </c>
      <c r="C875">
        <v>8034633</v>
      </c>
      <c r="D875" s="34" t="s">
        <v>3823</v>
      </c>
      <c r="E875" s="146">
        <v>45022</v>
      </c>
      <c r="F875" s="146">
        <v>45037</v>
      </c>
      <c r="G875" s="146">
        <v>45037</v>
      </c>
      <c r="H875" s="34" t="s">
        <v>61</v>
      </c>
      <c r="I875" s="34" t="s">
        <v>288</v>
      </c>
      <c r="J875" s="34" t="s">
        <v>80</v>
      </c>
      <c r="K875" s="34" t="s">
        <v>4911</v>
      </c>
      <c r="L875" s="34" t="s">
        <v>223</v>
      </c>
      <c r="M875" s="34" t="s">
        <v>3977</v>
      </c>
      <c r="N875" s="47" t="s">
        <v>220</v>
      </c>
      <c r="O875" s="273">
        <v>3</v>
      </c>
      <c r="P875" s="273">
        <v>3</v>
      </c>
      <c r="Q875">
        <v>2790</v>
      </c>
      <c r="R875" t="s">
        <v>60</v>
      </c>
      <c r="S875" t="s">
        <v>81</v>
      </c>
      <c r="T875" s="26">
        <f t="shared" si="22"/>
        <v>45031</v>
      </c>
      <c r="U875" s="10">
        <v>1</v>
      </c>
      <c r="V875" s="74" t="str" cm="1">
        <f t="array" ref="V875:AB875">_xlfn._xlws.FILTER(_xlfn._xlws.FILTER('Capacity Scheduling '!$A$41:$FO$56,'Capacity Scheduling '!$A$41:$A$56='PM PDM'!Q875),'Capacity Scheduling '!$A$40:$FO$40='PM PDM'!A875)</f>
        <v>A</v>
      </c>
      <c r="W875" s="10" t="str">
        <v xml:space="preserve">W/Off </v>
      </c>
      <c r="X875" t="str">
        <v>B</v>
      </c>
      <c r="Y875" t="str">
        <v>B</v>
      </c>
      <c r="Z875" t="str">
        <v>B</v>
      </c>
      <c r="AA875" t="str">
        <v>B</v>
      </c>
      <c r="AB875" t="str">
        <v>B</v>
      </c>
    </row>
    <row r="876" spans="1:28" ht="15" customHeight="1" x14ac:dyDescent="0.35">
      <c r="A876" s="10">
        <v>16</v>
      </c>
      <c r="B876" s="147" t="s">
        <v>5852</v>
      </c>
      <c r="C876">
        <v>8034634</v>
      </c>
      <c r="D876" s="34" t="s">
        <v>3823</v>
      </c>
      <c r="E876" s="146">
        <v>45022</v>
      </c>
      <c r="F876" s="146">
        <v>45037</v>
      </c>
      <c r="G876" s="146">
        <v>45037</v>
      </c>
      <c r="H876" s="34" t="s">
        <v>61</v>
      </c>
      <c r="I876" s="34" t="s">
        <v>288</v>
      </c>
      <c r="J876" s="34" t="s">
        <v>80</v>
      </c>
      <c r="K876" s="34" t="s">
        <v>4913</v>
      </c>
      <c r="L876" s="34" t="s">
        <v>223</v>
      </c>
      <c r="M876" s="34" t="s">
        <v>3977</v>
      </c>
      <c r="N876" s="47" t="s">
        <v>220</v>
      </c>
      <c r="O876" s="273">
        <v>3</v>
      </c>
      <c r="P876" s="273">
        <v>3</v>
      </c>
      <c r="Q876">
        <v>2790</v>
      </c>
      <c r="R876" t="s">
        <v>60</v>
      </c>
      <c r="S876" t="s">
        <v>81</v>
      </c>
      <c r="T876" s="26">
        <f t="shared" si="22"/>
        <v>45033</v>
      </c>
      <c r="U876" s="10">
        <v>3</v>
      </c>
      <c r="V876" s="74" t="str" cm="1">
        <f t="array" ref="V876:AB876">_xlfn._xlws.FILTER(_xlfn._xlws.FILTER('Capacity Scheduling '!$A$41:$FO$56,'Capacity Scheduling '!$A$41:$A$56='PM PDM'!Q876),'Capacity Scheduling '!$A$40:$FO$40='PM PDM'!A876)</f>
        <v>A</v>
      </c>
      <c r="W876" s="10" t="str">
        <v xml:space="preserve">W/Off </v>
      </c>
      <c r="X876" t="str">
        <v>B</v>
      </c>
      <c r="Y876" t="str">
        <v>B</v>
      </c>
      <c r="Z876" t="str">
        <v>B</v>
      </c>
      <c r="AA876" t="str">
        <v>B</v>
      </c>
      <c r="AB876" t="str">
        <v>B</v>
      </c>
    </row>
    <row r="877" spans="1:28" ht="15" customHeight="1" x14ac:dyDescent="0.35">
      <c r="A877" s="10">
        <v>16</v>
      </c>
      <c r="B877" s="147" t="s">
        <v>5853</v>
      </c>
      <c r="C877">
        <v>8032117</v>
      </c>
      <c r="D877" s="34" t="s">
        <v>3823</v>
      </c>
      <c r="E877" s="146">
        <v>45018</v>
      </c>
      <c r="F877" s="146">
        <v>45033</v>
      </c>
      <c r="G877" s="146">
        <v>45033</v>
      </c>
      <c r="H877" s="34" t="s">
        <v>61</v>
      </c>
      <c r="I877" s="34" t="s">
        <v>288</v>
      </c>
      <c r="J877" s="34" t="s">
        <v>4720</v>
      </c>
      <c r="K877" s="34" t="s">
        <v>4721</v>
      </c>
      <c r="L877" s="34" t="s">
        <v>223</v>
      </c>
      <c r="M877" s="34" t="s">
        <v>3977</v>
      </c>
      <c r="N877" s="47" t="s">
        <v>215</v>
      </c>
      <c r="O877" s="273">
        <v>6</v>
      </c>
      <c r="P877" s="273">
        <v>6</v>
      </c>
      <c r="Q877">
        <v>2790</v>
      </c>
      <c r="R877" t="s">
        <v>60</v>
      </c>
      <c r="S877" t="s">
        <v>81</v>
      </c>
      <c r="T877" s="26">
        <f t="shared" si="22"/>
        <v>45033</v>
      </c>
      <c r="U877" s="10">
        <v>3</v>
      </c>
      <c r="V877" s="74" t="str" cm="1">
        <f t="array" ref="V877:AB877">_xlfn._xlws.FILTER(_xlfn._xlws.FILTER('Capacity Scheduling '!$A$41:$FO$56,'Capacity Scheduling '!$A$41:$A$56='PM PDM'!Q877),'Capacity Scheduling '!$A$40:$FO$40='PM PDM'!A877)</f>
        <v>A</v>
      </c>
      <c r="W877" s="10" t="str">
        <v xml:space="preserve">W/Off </v>
      </c>
      <c r="X877" t="str">
        <v>B</v>
      </c>
      <c r="Y877" t="str">
        <v>B</v>
      </c>
      <c r="Z877" t="str">
        <v>B</v>
      </c>
      <c r="AA877" t="str">
        <v>B</v>
      </c>
      <c r="AB877" t="str">
        <v>B</v>
      </c>
    </row>
    <row r="878" spans="1:28" ht="15" customHeight="1" x14ac:dyDescent="0.35">
      <c r="A878" s="10">
        <v>16</v>
      </c>
      <c r="B878" s="147" t="s">
        <v>5854</v>
      </c>
      <c r="C878">
        <v>8035560</v>
      </c>
      <c r="D878" s="34" t="s">
        <v>3823</v>
      </c>
      <c r="E878" s="146">
        <v>45025</v>
      </c>
      <c r="F878" s="146">
        <v>45033</v>
      </c>
      <c r="G878" s="146">
        <v>45033</v>
      </c>
      <c r="H878" s="34" t="s">
        <v>10</v>
      </c>
      <c r="I878" s="34" t="s">
        <v>4918</v>
      </c>
      <c r="J878" s="34" t="s">
        <v>1100</v>
      </c>
      <c r="K878" s="34" t="s">
        <v>4919</v>
      </c>
      <c r="L878" s="34" t="s">
        <v>223</v>
      </c>
      <c r="M878" s="34" t="s">
        <v>3977</v>
      </c>
      <c r="N878" s="47" t="s">
        <v>220</v>
      </c>
      <c r="O878" s="273">
        <v>4</v>
      </c>
      <c r="P878" s="273">
        <v>4</v>
      </c>
      <c r="Q878">
        <v>3070</v>
      </c>
      <c r="R878" t="s">
        <v>40</v>
      </c>
      <c r="S878" t="s">
        <v>81</v>
      </c>
      <c r="T878" s="26">
        <f t="shared" si="22"/>
        <v>45033</v>
      </c>
      <c r="U878" s="10">
        <v>3</v>
      </c>
      <c r="V878" s="74" t="str" cm="1">
        <f t="array" ref="V878:AB878">_xlfn._xlws.FILTER(_xlfn._xlws.FILTER('Capacity Scheduling '!$A$41:$FO$56,'Capacity Scheduling '!$A$41:$A$56='PM PDM'!Q878),'Capacity Scheduling '!$A$40:$FO$40='PM PDM'!A878)</f>
        <v>G</v>
      </c>
      <c r="W878" s="10" t="str">
        <v>W/OFF</v>
      </c>
      <c r="X878" t="str">
        <v>G</v>
      </c>
      <c r="Y878" t="str">
        <v>B</v>
      </c>
      <c r="Z878" t="str">
        <v>B</v>
      </c>
      <c r="AA878" t="str">
        <v>B</v>
      </c>
      <c r="AB878">
        <v>0</v>
      </c>
    </row>
    <row r="879" spans="1:28" ht="15" customHeight="1" x14ac:dyDescent="0.35">
      <c r="A879" s="10">
        <v>16</v>
      </c>
      <c r="B879" s="147" t="s">
        <v>5855</v>
      </c>
      <c r="C879">
        <v>8034529</v>
      </c>
      <c r="D879" s="34" t="s">
        <v>3823</v>
      </c>
      <c r="E879" s="146">
        <v>45022</v>
      </c>
      <c r="F879" s="146">
        <v>45036</v>
      </c>
      <c r="G879" s="146">
        <v>45036</v>
      </c>
      <c r="H879" s="34" t="s">
        <v>10</v>
      </c>
      <c r="I879" s="34" t="s">
        <v>4921</v>
      </c>
      <c r="J879" s="34" t="s">
        <v>946</v>
      </c>
      <c r="K879" s="34" t="s">
        <v>4922</v>
      </c>
      <c r="L879" s="34" t="s">
        <v>223</v>
      </c>
      <c r="M879" s="34" t="s">
        <v>3977</v>
      </c>
      <c r="N879" s="47" t="s">
        <v>215</v>
      </c>
      <c r="O879" s="273">
        <v>4</v>
      </c>
      <c r="P879" s="273">
        <v>4</v>
      </c>
      <c r="Q879">
        <v>3070</v>
      </c>
      <c r="R879" t="s">
        <v>40</v>
      </c>
      <c r="S879" t="s">
        <v>81</v>
      </c>
      <c r="T879" s="26">
        <f t="shared" si="22"/>
        <v>45035</v>
      </c>
      <c r="U879" s="10">
        <v>5</v>
      </c>
      <c r="V879" s="74" t="str" cm="1">
        <f t="array" ref="V879:AB879">_xlfn._xlws.FILTER(_xlfn._xlws.FILTER('Capacity Scheduling '!$A$41:$FO$56,'Capacity Scheduling '!$A$41:$A$56='PM PDM'!Q879),'Capacity Scheduling '!$A$40:$FO$40='PM PDM'!A879)</f>
        <v>G</v>
      </c>
      <c r="W879" s="10" t="str">
        <v>W/OFF</v>
      </c>
      <c r="X879" t="str">
        <v>G</v>
      </c>
      <c r="Y879" t="str">
        <v>B</v>
      </c>
      <c r="Z879" t="str">
        <v>B</v>
      </c>
      <c r="AA879" t="str">
        <v>B</v>
      </c>
      <c r="AB879">
        <v>0</v>
      </c>
    </row>
    <row r="880" spans="1:28" ht="15" customHeight="1" x14ac:dyDescent="0.35">
      <c r="A880" s="10">
        <v>16</v>
      </c>
      <c r="B880" s="147" t="s">
        <v>5856</v>
      </c>
      <c r="C880">
        <v>8032113</v>
      </c>
      <c r="D880" s="34" t="s">
        <v>3823</v>
      </c>
      <c r="E880" s="146">
        <v>45018</v>
      </c>
      <c r="F880" s="146">
        <v>45032</v>
      </c>
      <c r="G880" s="146">
        <v>45032</v>
      </c>
      <c r="H880" s="34" t="s">
        <v>92</v>
      </c>
      <c r="I880" s="34" t="s">
        <v>4924</v>
      </c>
      <c r="J880" s="34" t="s">
        <v>902</v>
      </c>
      <c r="K880" s="34" t="s">
        <v>3830</v>
      </c>
      <c r="L880" s="34" t="s">
        <v>223</v>
      </c>
      <c r="M880" s="34" t="s">
        <v>3977</v>
      </c>
      <c r="N880" s="47" t="s">
        <v>220</v>
      </c>
      <c r="O880" s="273">
        <v>0.5</v>
      </c>
      <c r="P880" s="273">
        <v>1</v>
      </c>
      <c r="Q880">
        <v>3346</v>
      </c>
      <c r="R880" t="s">
        <v>110</v>
      </c>
      <c r="S880" t="s">
        <v>81</v>
      </c>
      <c r="T880" s="26">
        <f t="shared" si="22"/>
        <v>45032</v>
      </c>
      <c r="U880" s="10">
        <v>2</v>
      </c>
      <c r="V880" s="74" t="str" cm="1">
        <f t="array" ref="V880:AB880">_xlfn._xlws.FILTER(_xlfn._xlws.FILTER('Capacity Scheduling '!$A$41:$FO$56,'Capacity Scheduling '!$A$41:$A$56='PM PDM'!Q880),'Capacity Scheduling '!$A$40:$FO$40='PM PDM'!A880)</f>
        <v>L</v>
      </c>
      <c r="W880" s="10" t="str">
        <v>B</v>
      </c>
      <c r="X880" t="str">
        <v>C</v>
      </c>
      <c r="Y880" t="str">
        <v>C</v>
      </c>
      <c r="Z880" t="str">
        <v>C</v>
      </c>
      <c r="AA880" t="str">
        <v>C</v>
      </c>
      <c r="AB880" t="str">
        <v>OFF</v>
      </c>
    </row>
    <row r="881" spans="1:28" ht="15" customHeight="1" x14ac:dyDescent="0.35">
      <c r="A881" s="10">
        <v>16</v>
      </c>
      <c r="B881" s="147" t="s">
        <v>5857</v>
      </c>
      <c r="C881">
        <v>8033924</v>
      </c>
      <c r="D881" s="34" t="s">
        <v>3823</v>
      </c>
      <c r="E881" s="146">
        <v>45021</v>
      </c>
      <c r="F881" s="146">
        <v>45035</v>
      </c>
      <c r="G881" s="146">
        <v>45035</v>
      </c>
      <c r="H881" s="34" t="s">
        <v>92</v>
      </c>
      <c r="I881" s="34" t="s">
        <v>4926</v>
      </c>
      <c r="J881" s="34" t="s">
        <v>4927</v>
      </c>
      <c r="K881" s="34" t="s">
        <v>4928</v>
      </c>
      <c r="L881" s="34" t="s">
        <v>223</v>
      </c>
      <c r="M881" s="34" t="s">
        <v>3977</v>
      </c>
      <c r="N881" s="47" t="s">
        <v>220</v>
      </c>
      <c r="O881" s="273">
        <v>0.5</v>
      </c>
      <c r="P881" s="273">
        <v>1</v>
      </c>
      <c r="Q881">
        <v>3346</v>
      </c>
      <c r="R881" t="s">
        <v>110</v>
      </c>
      <c r="S881" t="s">
        <v>81</v>
      </c>
      <c r="T881" s="26">
        <f t="shared" si="22"/>
        <v>45033</v>
      </c>
      <c r="U881" s="10">
        <v>3</v>
      </c>
      <c r="V881" s="74" t="str" cm="1">
        <f t="array" ref="V881:AB881">_xlfn._xlws.FILTER(_xlfn._xlws.FILTER('Capacity Scheduling '!$A$41:$FO$56,'Capacity Scheduling '!$A$41:$A$56='PM PDM'!Q881),'Capacity Scheduling '!$A$40:$FO$40='PM PDM'!A881)</f>
        <v>L</v>
      </c>
      <c r="W881" s="10" t="str">
        <v>B</v>
      </c>
      <c r="X881" t="str">
        <v>C</v>
      </c>
      <c r="Y881" t="str">
        <v>C</v>
      </c>
      <c r="Z881" t="str">
        <v>C</v>
      </c>
      <c r="AA881" t="str">
        <v>C</v>
      </c>
      <c r="AB881" t="str">
        <v>OFF</v>
      </c>
    </row>
    <row r="882" spans="1:28" ht="15" customHeight="1" x14ac:dyDescent="0.35">
      <c r="A882" s="10">
        <v>16</v>
      </c>
      <c r="B882" s="147" t="s">
        <v>5858</v>
      </c>
      <c r="C882">
        <v>8031934</v>
      </c>
      <c r="D882" s="34" t="s">
        <v>3872</v>
      </c>
      <c r="E882" s="146">
        <v>45017</v>
      </c>
      <c r="F882" s="146">
        <v>45031</v>
      </c>
      <c r="G882" s="146">
        <v>45031</v>
      </c>
      <c r="H882" s="34" t="s">
        <v>92</v>
      </c>
      <c r="I882" s="34" t="s">
        <v>4930</v>
      </c>
      <c r="J882" s="34" t="s">
        <v>4931</v>
      </c>
      <c r="K882" s="34" t="s">
        <v>4932</v>
      </c>
      <c r="L882" s="34" t="s">
        <v>223</v>
      </c>
      <c r="M882" s="34" t="s">
        <v>3977</v>
      </c>
      <c r="N882" s="47" t="s">
        <v>220</v>
      </c>
      <c r="O882" s="273">
        <v>1.5</v>
      </c>
      <c r="P882" s="273">
        <v>3</v>
      </c>
      <c r="Q882">
        <v>3346</v>
      </c>
      <c r="R882" t="s">
        <v>110</v>
      </c>
      <c r="S882" t="s">
        <v>81</v>
      </c>
      <c r="T882" s="26">
        <f t="shared" si="22"/>
        <v>45034</v>
      </c>
      <c r="U882" s="10">
        <v>4</v>
      </c>
      <c r="V882" s="74" t="str" cm="1">
        <f t="array" ref="V882:AB882">_xlfn._xlws.FILTER(_xlfn._xlws.FILTER('Capacity Scheduling '!$A$41:$FO$56,'Capacity Scheduling '!$A$41:$A$56='PM PDM'!Q882),'Capacity Scheduling '!$A$40:$FO$40='PM PDM'!A882)</f>
        <v>L</v>
      </c>
      <c r="W882" s="10" t="str">
        <v>B</v>
      </c>
      <c r="X882" t="str">
        <v>C</v>
      </c>
      <c r="Y882" t="str">
        <v>C</v>
      </c>
      <c r="Z882" t="str">
        <v>C</v>
      </c>
      <c r="AA882" t="str">
        <v>C</v>
      </c>
      <c r="AB882" t="str">
        <v>OFF</v>
      </c>
    </row>
    <row r="883" spans="1:28" ht="15" customHeight="1" x14ac:dyDescent="0.35">
      <c r="A883" s="10">
        <v>16</v>
      </c>
      <c r="B883" s="147" t="s">
        <v>5859</v>
      </c>
      <c r="C883">
        <v>8026035</v>
      </c>
      <c r="D883" s="34" t="s">
        <v>3823</v>
      </c>
      <c r="E883" s="146">
        <v>45007</v>
      </c>
      <c r="F883" s="146">
        <v>45034</v>
      </c>
      <c r="G883" s="146">
        <v>45034</v>
      </c>
      <c r="H883" s="34" t="s">
        <v>61</v>
      </c>
      <c r="I883" s="34" t="s">
        <v>4818</v>
      </c>
      <c r="J883" s="34" t="s">
        <v>4819</v>
      </c>
      <c r="K883" s="34" t="s">
        <v>4820</v>
      </c>
      <c r="L883" s="34" t="s">
        <v>223</v>
      </c>
      <c r="M883" s="34" t="s">
        <v>3977</v>
      </c>
      <c r="N883" s="47" t="s">
        <v>220</v>
      </c>
      <c r="O883" s="273">
        <v>0.1</v>
      </c>
      <c r="P883" s="273">
        <v>0.2</v>
      </c>
      <c r="Q883">
        <v>2790</v>
      </c>
      <c r="R883" t="s">
        <v>60</v>
      </c>
      <c r="S883" t="s">
        <v>81</v>
      </c>
      <c r="T883" s="26">
        <f t="shared" si="22"/>
        <v>45034</v>
      </c>
      <c r="U883" s="10">
        <v>4</v>
      </c>
      <c r="V883" s="74" t="str" cm="1">
        <f t="array" ref="V883:AB883">_xlfn._xlws.FILTER(_xlfn._xlws.FILTER('Capacity Scheduling '!$A$41:$FO$56,'Capacity Scheduling '!$A$41:$A$56='PM PDM'!Q883),'Capacity Scheduling '!$A$40:$FO$40='PM PDM'!A883)</f>
        <v>A</v>
      </c>
      <c r="W883" s="10" t="str">
        <v xml:space="preserve">W/Off </v>
      </c>
      <c r="X883" t="str">
        <v>B</v>
      </c>
      <c r="Y883" t="str">
        <v>B</v>
      </c>
      <c r="Z883" t="str">
        <v>B</v>
      </c>
      <c r="AA883" t="str">
        <v>B</v>
      </c>
      <c r="AB883" t="str">
        <v>B</v>
      </c>
    </row>
    <row r="884" spans="1:28" ht="15" customHeight="1" x14ac:dyDescent="0.35">
      <c r="A884" s="10">
        <v>16</v>
      </c>
      <c r="B884" s="147" t="s">
        <v>5860</v>
      </c>
      <c r="C884">
        <v>8026036</v>
      </c>
      <c r="D884" s="34" t="s">
        <v>3823</v>
      </c>
      <c r="E884" s="146">
        <v>45007</v>
      </c>
      <c r="F884" s="146">
        <v>45034</v>
      </c>
      <c r="G884" s="146">
        <v>45034</v>
      </c>
      <c r="H884" s="34" t="s">
        <v>61</v>
      </c>
      <c r="I884" s="34" t="s">
        <v>4822</v>
      </c>
      <c r="J884" s="34" t="s">
        <v>4823</v>
      </c>
      <c r="K884" s="34" t="s">
        <v>4824</v>
      </c>
      <c r="L884" s="34" t="s">
        <v>223</v>
      </c>
      <c r="M884" s="34" t="s">
        <v>3977</v>
      </c>
      <c r="N884" s="47" t="s">
        <v>220</v>
      </c>
      <c r="O884" s="273">
        <v>0.1</v>
      </c>
      <c r="P884" s="273">
        <v>0.2</v>
      </c>
      <c r="Q884">
        <v>2790</v>
      </c>
      <c r="R884" t="s">
        <v>60</v>
      </c>
      <c r="S884" t="s">
        <v>81</v>
      </c>
      <c r="T884" s="26">
        <f t="shared" si="22"/>
        <v>45034</v>
      </c>
      <c r="U884" s="10">
        <v>4</v>
      </c>
      <c r="V884" s="74" t="str" cm="1">
        <f t="array" ref="V884:AB884">_xlfn._xlws.FILTER(_xlfn._xlws.FILTER('Capacity Scheduling '!$A$41:$FO$56,'Capacity Scheduling '!$A$41:$A$56='PM PDM'!Q884),'Capacity Scheduling '!$A$40:$FO$40='PM PDM'!A884)</f>
        <v>A</v>
      </c>
      <c r="W884" s="10" t="str">
        <v xml:space="preserve">W/Off </v>
      </c>
      <c r="X884" t="str">
        <v>B</v>
      </c>
      <c r="Y884" t="str">
        <v>B</v>
      </c>
      <c r="Z884" t="str">
        <v>B</v>
      </c>
      <c r="AA884" t="str">
        <v>B</v>
      </c>
      <c r="AB884" t="str">
        <v>B</v>
      </c>
    </row>
    <row r="885" spans="1:28" ht="15" customHeight="1" x14ac:dyDescent="0.35">
      <c r="A885" s="10">
        <v>16</v>
      </c>
      <c r="B885" s="147" t="s">
        <v>5861</v>
      </c>
      <c r="C885">
        <v>8031773</v>
      </c>
      <c r="D885" s="34" t="s">
        <v>3823</v>
      </c>
      <c r="E885" s="146">
        <v>45017</v>
      </c>
      <c r="F885" s="146">
        <v>45032</v>
      </c>
      <c r="G885" s="146">
        <v>45032</v>
      </c>
      <c r="H885" s="34" t="s">
        <v>92</v>
      </c>
      <c r="I885" s="34" t="s">
        <v>288</v>
      </c>
      <c r="J885" s="34" t="s">
        <v>723</v>
      </c>
      <c r="K885" s="34" t="s">
        <v>4198</v>
      </c>
      <c r="L885" s="34" t="s">
        <v>223</v>
      </c>
      <c r="M885" s="34" t="s">
        <v>3977</v>
      </c>
      <c r="N885" s="47" t="s">
        <v>215</v>
      </c>
      <c r="O885" s="273">
        <v>6</v>
      </c>
      <c r="P885" s="273">
        <v>6</v>
      </c>
      <c r="Q885">
        <v>3346</v>
      </c>
      <c r="R885" t="s">
        <v>110</v>
      </c>
      <c r="S885" t="s">
        <v>81</v>
      </c>
      <c r="T885" s="26">
        <f t="shared" si="22"/>
        <v>45035</v>
      </c>
      <c r="U885" s="10">
        <v>5</v>
      </c>
      <c r="V885" s="74" t="str" cm="1">
        <f t="array" ref="V885:AB885">_xlfn._xlws.FILTER(_xlfn._xlws.FILTER('Capacity Scheduling '!$A$41:$FO$56,'Capacity Scheduling '!$A$41:$A$56='PM PDM'!Q885),'Capacity Scheduling '!$A$40:$FO$40='PM PDM'!A885)</f>
        <v>L</v>
      </c>
      <c r="W885" s="10" t="str">
        <v>B</v>
      </c>
      <c r="X885" t="str">
        <v>C</v>
      </c>
      <c r="Y885" t="str">
        <v>C</v>
      </c>
      <c r="Z885" t="str">
        <v>C</v>
      </c>
      <c r="AA885" t="str">
        <v>C</v>
      </c>
      <c r="AB885" t="str">
        <v>OFF</v>
      </c>
    </row>
    <row r="886" spans="1:28" ht="15" customHeight="1" x14ac:dyDescent="0.35">
      <c r="A886" s="10">
        <v>16</v>
      </c>
      <c r="B886" s="147" t="s">
        <v>5862</v>
      </c>
      <c r="C886">
        <v>8037501</v>
      </c>
      <c r="D886" s="34" t="s">
        <v>3823</v>
      </c>
      <c r="E886" s="146">
        <v>45029</v>
      </c>
      <c r="F886" s="146">
        <v>45036</v>
      </c>
      <c r="G886" s="146">
        <v>45036</v>
      </c>
      <c r="H886" s="34" t="s">
        <v>61</v>
      </c>
      <c r="I886" s="34" t="s">
        <v>288</v>
      </c>
      <c r="J886" s="34" t="s">
        <v>907</v>
      </c>
      <c r="K886" s="34" t="s">
        <v>3127</v>
      </c>
      <c r="L886" s="34" t="s">
        <v>223</v>
      </c>
      <c r="M886" s="34" t="s">
        <v>3977</v>
      </c>
      <c r="N886" s="47" t="s">
        <v>215</v>
      </c>
      <c r="O886" s="273">
        <v>4</v>
      </c>
      <c r="P886" s="273">
        <v>4</v>
      </c>
      <c r="Q886">
        <v>2790</v>
      </c>
      <c r="R886" t="s">
        <v>60</v>
      </c>
      <c r="S886" t="s">
        <v>81</v>
      </c>
      <c r="T886" s="26">
        <f t="shared" si="22"/>
        <v>45035</v>
      </c>
      <c r="U886" s="10">
        <v>5</v>
      </c>
      <c r="V886" s="74" t="str" cm="1">
        <f t="array" ref="V886:AB886">_xlfn._xlws.FILTER(_xlfn._xlws.FILTER('Capacity Scheduling '!$A$41:$FO$56,'Capacity Scheduling '!$A$41:$A$56='PM PDM'!Q886),'Capacity Scheduling '!$A$40:$FO$40='PM PDM'!A886)</f>
        <v>A</v>
      </c>
      <c r="W886" s="10" t="str">
        <v xml:space="preserve">W/Off </v>
      </c>
      <c r="X886" t="str">
        <v>B</v>
      </c>
      <c r="Y886" t="str">
        <v>B</v>
      </c>
      <c r="Z886" t="str">
        <v>B</v>
      </c>
      <c r="AA886" t="str">
        <v>B</v>
      </c>
      <c r="AB886" t="str">
        <v>B</v>
      </c>
    </row>
    <row r="887" spans="1:28" s="102" customFormat="1" ht="15" customHeight="1" x14ac:dyDescent="0.35">
      <c r="A887" s="10">
        <v>16</v>
      </c>
      <c r="B887" s="147" t="s">
        <v>5863</v>
      </c>
      <c r="C887">
        <v>8031680</v>
      </c>
      <c r="D887" s="34" t="s">
        <v>3823</v>
      </c>
      <c r="E887" s="146">
        <v>45016</v>
      </c>
      <c r="F887" s="146">
        <v>45031</v>
      </c>
      <c r="G887" s="146">
        <v>45031</v>
      </c>
      <c r="H887" s="34" t="s">
        <v>10</v>
      </c>
      <c r="I887" s="34" t="s">
        <v>288</v>
      </c>
      <c r="J887" s="34" t="s">
        <v>186</v>
      </c>
      <c r="K887" s="34" t="s">
        <v>4054</v>
      </c>
      <c r="L887" s="34" t="s">
        <v>223</v>
      </c>
      <c r="M887" s="34" t="s">
        <v>3977</v>
      </c>
      <c r="N887" s="47" t="s">
        <v>220</v>
      </c>
      <c r="O887" s="273">
        <v>4</v>
      </c>
      <c r="P887" s="273">
        <v>8</v>
      </c>
      <c r="Q887">
        <v>3070</v>
      </c>
      <c r="R887" t="s">
        <v>40</v>
      </c>
      <c r="S887" t="s">
        <v>81</v>
      </c>
      <c r="T887" s="26">
        <f t="shared" si="22"/>
        <v>45037</v>
      </c>
      <c r="U887" s="185">
        <v>7</v>
      </c>
      <c r="V887" s="74" t="str" cm="1">
        <f t="array" ref="V887:AB887">_xlfn._xlws.FILTER(_xlfn._xlws.FILTER('Capacity Scheduling '!$A$41:$FO$56,'Capacity Scheduling '!$A$41:$A$56='PM PDM'!Q887),'Capacity Scheduling '!$A$40:$FO$40='PM PDM'!A887)</f>
        <v>G</v>
      </c>
      <c r="W887" s="10" t="str">
        <v>W/OFF</v>
      </c>
      <c r="X887" s="102" t="str">
        <v>G</v>
      </c>
      <c r="Y887" s="102" t="str">
        <v>B</v>
      </c>
      <c r="Z887" s="102" t="str">
        <v>B</v>
      </c>
      <c r="AA887" s="102" t="str">
        <v>B</v>
      </c>
      <c r="AB887" s="102">
        <v>0</v>
      </c>
    </row>
    <row r="888" spans="1:28" ht="15" customHeight="1" x14ac:dyDescent="0.35">
      <c r="A888" s="10">
        <v>16</v>
      </c>
      <c r="B888" s="147" t="s">
        <v>5864</v>
      </c>
      <c r="C888">
        <v>8033979</v>
      </c>
      <c r="D888" s="34" t="s">
        <v>3823</v>
      </c>
      <c r="E888" s="146">
        <v>45021</v>
      </c>
      <c r="F888" s="146">
        <v>45036</v>
      </c>
      <c r="G888" s="146">
        <v>45036</v>
      </c>
      <c r="H888" s="34" t="s">
        <v>92</v>
      </c>
      <c r="I888" s="34" t="s">
        <v>4749</v>
      </c>
      <c r="J888" s="34" t="s">
        <v>188</v>
      </c>
      <c r="K888" s="34" t="s">
        <v>4750</v>
      </c>
      <c r="L888" s="34" t="s">
        <v>223</v>
      </c>
      <c r="M888" s="34" t="s">
        <v>3977</v>
      </c>
      <c r="N888" s="47" t="s">
        <v>220</v>
      </c>
      <c r="O888" s="273">
        <v>6.5</v>
      </c>
      <c r="P888" s="273">
        <v>6.5</v>
      </c>
      <c r="Q888">
        <v>3346</v>
      </c>
      <c r="R888" t="s">
        <v>110</v>
      </c>
      <c r="S888" t="s">
        <v>81</v>
      </c>
      <c r="T888" s="26">
        <f t="shared" si="22"/>
        <v>45036</v>
      </c>
      <c r="U888" s="10">
        <v>6</v>
      </c>
      <c r="V888" s="74" t="str" cm="1">
        <f t="array" ref="V888:AB888">_xlfn._xlws.FILTER(_xlfn._xlws.FILTER('Capacity Scheduling '!$A$41:$FO$56,'Capacity Scheduling '!$A$41:$A$56='PM PDM'!Q888),'Capacity Scheduling '!$A$40:$FO$40='PM PDM'!A888)</f>
        <v>L</v>
      </c>
      <c r="W888" s="10" t="str">
        <v>B</v>
      </c>
      <c r="X888" t="str">
        <v>C</v>
      </c>
      <c r="Y888" t="str">
        <v>C</v>
      </c>
      <c r="Z888" t="str">
        <v>C</v>
      </c>
      <c r="AA888" t="str">
        <v>C</v>
      </c>
      <c r="AB888" t="str">
        <v>OFF</v>
      </c>
    </row>
    <row r="889" spans="1:28" ht="15" customHeight="1" x14ac:dyDescent="0.35">
      <c r="A889" s="10">
        <v>16</v>
      </c>
      <c r="B889" s="147" t="s">
        <v>5865</v>
      </c>
      <c r="C889">
        <v>8032693</v>
      </c>
      <c r="D889" s="34" t="s">
        <v>3823</v>
      </c>
      <c r="E889" s="146">
        <v>45019</v>
      </c>
      <c r="F889" s="146">
        <v>45034</v>
      </c>
      <c r="G889" s="146">
        <v>45034</v>
      </c>
      <c r="H889" s="34" t="s">
        <v>61</v>
      </c>
      <c r="I889" s="34" t="s">
        <v>288</v>
      </c>
      <c r="J889" s="34" t="s">
        <v>87</v>
      </c>
      <c r="K889" s="34" t="s">
        <v>4752</v>
      </c>
      <c r="L889" s="34" t="s">
        <v>223</v>
      </c>
      <c r="M889" s="34" t="s">
        <v>3977</v>
      </c>
      <c r="N889" s="47" t="s">
        <v>220</v>
      </c>
      <c r="O889" s="273">
        <v>6</v>
      </c>
      <c r="P889" s="273">
        <v>6</v>
      </c>
      <c r="Q889">
        <v>2791</v>
      </c>
      <c r="R889" t="s">
        <v>70</v>
      </c>
      <c r="S889" t="s">
        <v>88</v>
      </c>
      <c r="T889" s="26">
        <f t="shared" si="22"/>
        <v>45031</v>
      </c>
      <c r="U889" s="10">
        <v>1</v>
      </c>
      <c r="V889" s="74" t="str" cm="1">
        <f t="array" ref="V889:AB889">_xlfn._xlws.FILTER(_xlfn._xlws.FILTER('Capacity Scheduling '!$A$41:$FO$56,'Capacity Scheduling '!$A$41:$A$56='PM PDM'!Q889),'Capacity Scheduling '!$A$40:$FO$40='PM PDM'!A889)</f>
        <v>B</v>
      </c>
      <c r="W889" s="10" t="str">
        <v>B</v>
      </c>
      <c r="X889" t="str">
        <v xml:space="preserve">W/Off </v>
      </c>
      <c r="Y889" t="str">
        <v>A</v>
      </c>
      <c r="Z889" t="str">
        <v>L</v>
      </c>
      <c r="AA889" t="str">
        <v>A</v>
      </c>
      <c r="AB889" t="str">
        <v>A</v>
      </c>
    </row>
    <row r="890" spans="1:28" ht="15" customHeight="1" x14ac:dyDescent="0.35">
      <c r="A890" s="10">
        <v>16</v>
      </c>
      <c r="B890" s="147" t="s">
        <v>5866</v>
      </c>
      <c r="C890">
        <v>8031701</v>
      </c>
      <c r="D890" s="34" t="s">
        <v>3823</v>
      </c>
      <c r="E890" s="146">
        <v>45016</v>
      </c>
      <c r="F890" s="146">
        <v>45031</v>
      </c>
      <c r="G890" s="146">
        <v>45031</v>
      </c>
      <c r="H890" s="34" t="s">
        <v>10</v>
      </c>
      <c r="I890" s="34" t="s">
        <v>288</v>
      </c>
      <c r="J890" s="34" t="s">
        <v>24</v>
      </c>
      <c r="K890" s="34" t="s">
        <v>4057</v>
      </c>
      <c r="L890" s="34" t="s">
        <v>223</v>
      </c>
      <c r="M890" s="34" t="s">
        <v>3977</v>
      </c>
      <c r="N890" s="47" t="s">
        <v>215</v>
      </c>
      <c r="O890" s="273">
        <v>0</v>
      </c>
      <c r="P890" s="273">
        <v>3</v>
      </c>
      <c r="Q890">
        <v>2781</v>
      </c>
      <c r="R890" t="s">
        <v>9</v>
      </c>
      <c r="S890" t="s">
        <v>25</v>
      </c>
      <c r="T890" s="26">
        <f t="shared" si="22"/>
        <v>45032</v>
      </c>
      <c r="U890" s="10">
        <v>2</v>
      </c>
      <c r="V890" s="74" t="str" cm="1">
        <f t="array" ref="V890:AB890">_xlfn._xlws.FILTER(_xlfn._xlws.FILTER('Capacity Scheduling '!$A$41:$FO$56,'Capacity Scheduling '!$A$41:$A$56='PM PDM'!Q890),'Capacity Scheduling '!$A$40:$FO$40='PM PDM'!A890)</f>
        <v>C</v>
      </c>
      <c r="W890" s="10" t="str">
        <v>C</v>
      </c>
      <c r="X890" t="str">
        <v>C</v>
      </c>
      <c r="Y890" t="str">
        <v>C</v>
      </c>
      <c r="Z890" t="str">
        <v>C</v>
      </c>
      <c r="AA890" t="str">
        <v>W/OFF</v>
      </c>
      <c r="AB890">
        <v>0</v>
      </c>
    </row>
    <row r="891" spans="1:28" ht="15" customHeight="1" x14ac:dyDescent="0.35">
      <c r="A891" s="10">
        <v>16</v>
      </c>
      <c r="B891" s="147" t="s">
        <v>5867</v>
      </c>
      <c r="C891">
        <v>8027904</v>
      </c>
      <c r="D891" s="34" t="s">
        <v>3823</v>
      </c>
      <c r="E891" s="146">
        <v>45010</v>
      </c>
      <c r="F891" s="146">
        <v>45037</v>
      </c>
      <c r="G891" s="146">
        <v>45037</v>
      </c>
      <c r="H891" s="34" t="s">
        <v>10</v>
      </c>
      <c r="I891" s="34" t="s">
        <v>4830</v>
      </c>
      <c r="J891" s="34" t="s">
        <v>460</v>
      </c>
      <c r="K891" s="34" t="s">
        <v>4831</v>
      </c>
      <c r="L891" s="34" t="s">
        <v>223</v>
      </c>
      <c r="M891" s="34" t="s">
        <v>3977</v>
      </c>
      <c r="N891" s="47" t="s">
        <v>215</v>
      </c>
      <c r="O891" s="273">
        <v>0.1</v>
      </c>
      <c r="P891" s="273">
        <v>0.2</v>
      </c>
      <c r="Q891">
        <v>2781</v>
      </c>
      <c r="R891" t="s">
        <v>9</v>
      </c>
      <c r="S891" t="s">
        <v>3925</v>
      </c>
      <c r="T891" s="26">
        <f t="shared" si="22"/>
        <v>45033</v>
      </c>
      <c r="U891" s="10">
        <v>3</v>
      </c>
      <c r="V891" s="74" t="str" cm="1">
        <f t="array" ref="V891:AB891">_xlfn._xlws.FILTER(_xlfn._xlws.FILTER('Capacity Scheduling '!$A$41:$FO$56,'Capacity Scheduling '!$A$41:$A$56='PM PDM'!Q891),'Capacity Scheduling '!$A$40:$FO$40='PM PDM'!A891)</f>
        <v>C</v>
      </c>
      <c r="W891" s="10" t="str">
        <v>C</v>
      </c>
      <c r="X891" t="str">
        <v>C</v>
      </c>
      <c r="Y891" t="str">
        <v>C</v>
      </c>
      <c r="Z891" t="str">
        <v>C</v>
      </c>
      <c r="AA891" t="str">
        <v>W/OFF</v>
      </c>
      <c r="AB891">
        <v>0</v>
      </c>
    </row>
    <row r="892" spans="1:28" ht="15" customHeight="1" x14ac:dyDescent="0.35">
      <c r="A892" s="10">
        <v>16</v>
      </c>
      <c r="B892" s="147" t="s">
        <v>5868</v>
      </c>
      <c r="C892">
        <v>8027903</v>
      </c>
      <c r="D892" s="34" t="s">
        <v>3823</v>
      </c>
      <c r="E892" s="146">
        <v>45010</v>
      </c>
      <c r="F892" s="146">
        <v>45037</v>
      </c>
      <c r="G892" s="146">
        <v>45037</v>
      </c>
      <c r="H892" s="34" t="s">
        <v>61</v>
      </c>
      <c r="I892" s="34" t="s">
        <v>4833</v>
      </c>
      <c r="J892" s="34" t="s">
        <v>4834</v>
      </c>
      <c r="K892" s="34" t="s">
        <v>4835</v>
      </c>
      <c r="L892" s="34" t="s">
        <v>223</v>
      </c>
      <c r="M892" s="34" t="s">
        <v>3977</v>
      </c>
      <c r="N892" s="47" t="s">
        <v>220</v>
      </c>
      <c r="O892" s="273">
        <v>0.1</v>
      </c>
      <c r="P892" s="273">
        <v>0.2</v>
      </c>
      <c r="Q892">
        <v>2791</v>
      </c>
      <c r="R892" t="s">
        <v>70</v>
      </c>
      <c r="S892" t="s">
        <v>3925</v>
      </c>
      <c r="T892" s="26">
        <f t="shared" si="22"/>
        <v>45032</v>
      </c>
      <c r="U892" s="10">
        <v>2</v>
      </c>
      <c r="V892" s="74" t="str" cm="1">
        <f t="array" ref="V892:AB892">_xlfn._xlws.FILTER(_xlfn._xlws.FILTER('Capacity Scheduling '!$A$41:$FO$56,'Capacity Scheduling '!$A$41:$A$56='PM PDM'!Q892),'Capacity Scheduling '!$A$40:$FO$40='PM PDM'!A892)</f>
        <v>B</v>
      </c>
      <c r="W892" s="10" t="str">
        <v>B</v>
      </c>
      <c r="X892" t="str">
        <v xml:space="preserve">W/Off </v>
      </c>
      <c r="Y892" t="str">
        <v>A</v>
      </c>
      <c r="Z892" t="str">
        <v>L</v>
      </c>
      <c r="AA892" t="str">
        <v>A</v>
      </c>
      <c r="AB892" t="str">
        <v>A</v>
      </c>
    </row>
    <row r="893" spans="1:28" ht="15" customHeight="1" x14ac:dyDescent="0.35">
      <c r="A893" s="10">
        <v>16</v>
      </c>
      <c r="B893" s="147" t="s">
        <v>5869</v>
      </c>
      <c r="C893">
        <v>8025488</v>
      </c>
      <c r="D893" s="34" t="s">
        <v>3872</v>
      </c>
      <c r="E893" s="146">
        <v>45006</v>
      </c>
      <c r="F893" s="146">
        <v>45035</v>
      </c>
      <c r="G893" s="146">
        <v>45035</v>
      </c>
      <c r="H893" s="34" t="s">
        <v>10</v>
      </c>
      <c r="I893" s="34" t="s">
        <v>288</v>
      </c>
      <c r="J893" s="34" t="s">
        <v>30</v>
      </c>
      <c r="K893" s="34" t="s">
        <v>5408</v>
      </c>
      <c r="L893" s="34" t="s">
        <v>223</v>
      </c>
      <c r="M893" s="34" t="s">
        <v>3977</v>
      </c>
      <c r="N893" s="47" t="s">
        <v>215</v>
      </c>
      <c r="O893" s="273">
        <v>6</v>
      </c>
      <c r="P893" s="273">
        <v>6</v>
      </c>
      <c r="Q893">
        <v>2781</v>
      </c>
      <c r="R893" t="s">
        <v>16</v>
      </c>
      <c r="S893" t="s">
        <v>31</v>
      </c>
      <c r="T893" s="26">
        <f t="shared" si="22"/>
        <v>45033</v>
      </c>
      <c r="U893" s="10">
        <v>3</v>
      </c>
      <c r="V893" s="74" t="str" cm="1">
        <f t="array" ref="V893:AB893">_xlfn._xlws.FILTER(_xlfn._xlws.FILTER('Capacity Scheduling '!$A$41:$FO$56,'Capacity Scheduling '!$A$41:$A$56='PM PDM'!Q893),'Capacity Scheduling '!$A$40:$FO$40='PM PDM'!A893)</f>
        <v>C</v>
      </c>
      <c r="W893" s="10" t="str">
        <v>C</v>
      </c>
      <c r="X893" t="str">
        <v>C</v>
      </c>
      <c r="Y893" t="str">
        <v>C</v>
      </c>
      <c r="Z893" t="str">
        <v>C</v>
      </c>
      <c r="AA893" t="str">
        <v>W/OFF</v>
      </c>
      <c r="AB893">
        <v>0</v>
      </c>
    </row>
    <row r="894" spans="1:28" ht="15" customHeight="1" x14ac:dyDescent="0.35">
      <c r="A894" s="10">
        <v>16</v>
      </c>
      <c r="B894" s="147" t="s">
        <v>5870</v>
      </c>
      <c r="C894">
        <v>8032860</v>
      </c>
      <c r="D894" s="34" t="s">
        <v>3872</v>
      </c>
      <c r="E894" s="146">
        <v>45019</v>
      </c>
      <c r="F894" s="146">
        <v>45034</v>
      </c>
      <c r="G894" s="146">
        <v>45034</v>
      </c>
      <c r="H894" s="34" t="s">
        <v>10</v>
      </c>
      <c r="I894" s="34" t="s">
        <v>288</v>
      </c>
      <c r="J894" s="34" t="s">
        <v>30</v>
      </c>
      <c r="K894" s="34" t="s">
        <v>4754</v>
      </c>
      <c r="L894" s="34" t="s">
        <v>223</v>
      </c>
      <c r="M894" s="34" t="s">
        <v>3977</v>
      </c>
      <c r="N894" s="47" t="s">
        <v>215</v>
      </c>
      <c r="O894" s="273">
        <v>8</v>
      </c>
      <c r="P894" s="273">
        <v>8</v>
      </c>
      <c r="Q894">
        <v>2781</v>
      </c>
      <c r="R894" t="s">
        <v>16</v>
      </c>
      <c r="S894" t="s">
        <v>31</v>
      </c>
      <c r="T894" s="26">
        <f t="shared" si="22"/>
        <v>45034</v>
      </c>
      <c r="U894" s="10">
        <v>4</v>
      </c>
      <c r="V894" s="74" t="str" cm="1">
        <f t="array" ref="V894:AB894">_xlfn._xlws.FILTER(_xlfn._xlws.FILTER('Capacity Scheduling '!$A$41:$FO$56,'Capacity Scheduling '!$A$41:$A$56='PM PDM'!Q894),'Capacity Scheduling '!$A$40:$FO$40='PM PDM'!A894)</f>
        <v>C</v>
      </c>
      <c r="W894" s="10" t="str">
        <v>C</v>
      </c>
      <c r="X894" t="str">
        <v>C</v>
      </c>
      <c r="Y894" t="str">
        <v>C</v>
      </c>
      <c r="Z894" t="str">
        <v>C</v>
      </c>
      <c r="AA894" t="str">
        <v>W/OFF</v>
      </c>
      <c r="AB894">
        <v>0</v>
      </c>
    </row>
    <row r="895" spans="1:28" ht="15" customHeight="1" x14ac:dyDescent="0.35">
      <c r="A895" s="10">
        <v>16</v>
      </c>
      <c r="B895" s="147" t="s">
        <v>5871</v>
      </c>
      <c r="C895">
        <v>8033978</v>
      </c>
      <c r="D895" s="34" t="s">
        <v>3823</v>
      </c>
      <c r="E895" s="146">
        <v>45021</v>
      </c>
      <c r="F895" s="146">
        <v>45036</v>
      </c>
      <c r="G895" s="146">
        <v>45036</v>
      </c>
      <c r="H895" s="34" t="s">
        <v>10</v>
      </c>
      <c r="I895" s="34" t="s">
        <v>288</v>
      </c>
      <c r="J895" s="34" t="s">
        <v>30</v>
      </c>
      <c r="K895" s="34" t="s">
        <v>4756</v>
      </c>
      <c r="L895" s="34" t="s">
        <v>223</v>
      </c>
      <c r="M895" s="34" t="s">
        <v>3977</v>
      </c>
      <c r="N895" s="47" t="s">
        <v>215</v>
      </c>
      <c r="O895" s="273">
        <v>0</v>
      </c>
      <c r="P895" s="273">
        <v>3</v>
      </c>
      <c r="Q895">
        <v>2781</v>
      </c>
      <c r="R895" t="s">
        <v>16</v>
      </c>
      <c r="S895" t="s">
        <v>31</v>
      </c>
      <c r="T895" s="26">
        <f t="shared" si="22"/>
        <v>45035</v>
      </c>
      <c r="U895" s="10">
        <v>5</v>
      </c>
      <c r="V895" s="74" t="str" cm="1">
        <f t="array" ref="V895:AB895">_xlfn._xlws.FILTER(_xlfn._xlws.FILTER('Capacity Scheduling '!$A$41:$FO$56,'Capacity Scheduling '!$A$41:$A$56='PM PDM'!Q895),'Capacity Scheduling '!$A$40:$FO$40='PM PDM'!A895)</f>
        <v>C</v>
      </c>
      <c r="W895" s="10" t="str">
        <v>C</v>
      </c>
      <c r="X895" t="str">
        <v>C</v>
      </c>
      <c r="Y895" t="str">
        <v>C</v>
      </c>
      <c r="Z895" t="str">
        <v>C</v>
      </c>
      <c r="AA895" t="str">
        <v>W/OFF</v>
      </c>
      <c r="AB895">
        <v>0</v>
      </c>
    </row>
    <row r="896" spans="1:28" ht="15" customHeight="1" x14ac:dyDescent="0.35">
      <c r="A896" s="10">
        <v>16</v>
      </c>
      <c r="B896" s="147" t="s">
        <v>5872</v>
      </c>
      <c r="C896">
        <v>8034698</v>
      </c>
      <c r="D896" s="34" t="s">
        <v>3872</v>
      </c>
      <c r="E896" s="146">
        <v>45022</v>
      </c>
      <c r="F896" s="146">
        <v>45031</v>
      </c>
      <c r="G896" s="146">
        <v>45031</v>
      </c>
      <c r="H896" s="34" t="s">
        <v>10</v>
      </c>
      <c r="I896" s="34" t="s">
        <v>4060</v>
      </c>
      <c r="J896" s="34" t="s">
        <v>2496</v>
      </c>
      <c r="K896" s="34" t="s">
        <v>1395</v>
      </c>
      <c r="L896" s="34" t="s">
        <v>223</v>
      </c>
      <c r="M896" s="34" t="s">
        <v>3977</v>
      </c>
      <c r="N896" s="47" t="s">
        <v>215</v>
      </c>
      <c r="O896" s="273">
        <v>2</v>
      </c>
      <c r="P896" s="273">
        <v>2</v>
      </c>
      <c r="Q896">
        <v>2781</v>
      </c>
      <c r="R896" t="s">
        <v>16</v>
      </c>
      <c r="S896" t="s">
        <v>31</v>
      </c>
      <c r="T896" s="26">
        <f t="shared" si="22"/>
        <v>45037</v>
      </c>
      <c r="U896" s="10">
        <v>7</v>
      </c>
      <c r="V896" s="74" t="str" cm="1">
        <f t="array" ref="V896:AB896">_xlfn._xlws.FILTER(_xlfn._xlws.FILTER('Capacity Scheduling '!$A$41:$FO$56,'Capacity Scheduling '!$A$41:$A$56='PM PDM'!Q896),'Capacity Scheduling '!$A$40:$FO$40='PM PDM'!A896)</f>
        <v>C</v>
      </c>
      <c r="W896" s="10" t="str">
        <v>C</v>
      </c>
      <c r="X896" t="str">
        <v>C</v>
      </c>
      <c r="Y896" t="str">
        <v>C</v>
      </c>
      <c r="Z896" t="str">
        <v>C</v>
      </c>
      <c r="AA896" t="str">
        <v>W/OFF</v>
      </c>
      <c r="AB896">
        <v>0</v>
      </c>
    </row>
    <row r="897" spans="1:28" ht="15" customHeight="1" x14ac:dyDescent="0.35">
      <c r="A897" s="10">
        <v>16</v>
      </c>
      <c r="B897" s="147" t="s">
        <v>5873</v>
      </c>
      <c r="C897">
        <v>8034699</v>
      </c>
      <c r="D897" s="34" t="s">
        <v>3872</v>
      </c>
      <c r="E897" s="146">
        <v>45022</v>
      </c>
      <c r="F897" s="146">
        <v>45031</v>
      </c>
      <c r="G897" s="146">
        <v>45031</v>
      </c>
      <c r="H897" s="34" t="s">
        <v>61</v>
      </c>
      <c r="I897" s="34" t="s">
        <v>4063</v>
      </c>
      <c r="J897" s="34" t="s">
        <v>2496</v>
      </c>
      <c r="K897" s="34" t="s">
        <v>4064</v>
      </c>
      <c r="L897" s="34" t="s">
        <v>223</v>
      </c>
      <c r="M897" s="34" t="s">
        <v>3977</v>
      </c>
      <c r="N897" s="47" t="s">
        <v>220</v>
      </c>
      <c r="O897" s="273">
        <v>6</v>
      </c>
      <c r="P897" s="273">
        <v>6</v>
      </c>
      <c r="Q897">
        <v>2792</v>
      </c>
      <c r="R897" t="s">
        <v>78</v>
      </c>
      <c r="S897" t="s">
        <v>31</v>
      </c>
      <c r="T897" s="26">
        <f t="shared" si="22"/>
        <v>45032</v>
      </c>
      <c r="U897" s="10">
        <v>2</v>
      </c>
      <c r="V897" s="74" t="str" cm="1">
        <f t="array" ref="V897:AB897">_xlfn._xlws.FILTER(_xlfn._xlws.FILTER('Capacity Scheduling '!$A$41:$FO$56,'Capacity Scheduling '!$A$41:$A$56='PM PDM'!Q897),'Capacity Scheduling '!$A$40:$FO$40='PM PDM'!A897)</f>
        <v xml:space="preserve">W/Off </v>
      </c>
      <c r="W897" s="10" t="str">
        <v>A</v>
      </c>
      <c r="X897" t="str">
        <v>A</v>
      </c>
      <c r="Y897" t="str">
        <v>L</v>
      </c>
      <c r="Z897" t="str">
        <v>A</v>
      </c>
      <c r="AA897" t="str">
        <v>L</v>
      </c>
      <c r="AB897" t="str">
        <v>C</v>
      </c>
    </row>
    <row r="898" spans="1:28" ht="15" customHeight="1" x14ac:dyDescent="0.35">
      <c r="A898" s="10">
        <v>16</v>
      </c>
      <c r="B898" s="147" t="s">
        <v>5874</v>
      </c>
      <c r="C898">
        <v>8034690</v>
      </c>
      <c r="D898" s="34" t="s">
        <v>3872</v>
      </c>
      <c r="E898" s="146">
        <v>45022</v>
      </c>
      <c r="F898" s="146">
        <v>45031</v>
      </c>
      <c r="G898" s="146">
        <v>45031</v>
      </c>
      <c r="H898" s="34" t="s">
        <v>10</v>
      </c>
      <c r="I898" s="34" t="s">
        <v>4067</v>
      </c>
      <c r="J898" s="34" t="s">
        <v>3032</v>
      </c>
      <c r="K898" s="34" t="s">
        <v>1395</v>
      </c>
      <c r="L898" s="34" t="s">
        <v>223</v>
      </c>
      <c r="M898" s="34" t="s">
        <v>3977</v>
      </c>
      <c r="N898" s="47" t="s">
        <v>215</v>
      </c>
      <c r="O898" s="273">
        <v>2</v>
      </c>
      <c r="P898" s="273">
        <v>2</v>
      </c>
      <c r="Q898">
        <v>2781</v>
      </c>
      <c r="R898" t="s">
        <v>16</v>
      </c>
      <c r="S898" t="s">
        <v>31</v>
      </c>
      <c r="T898" s="26">
        <f t="shared" si="22"/>
        <v>45037</v>
      </c>
      <c r="U898" s="10">
        <v>7</v>
      </c>
      <c r="V898" s="74" t="str" cm="1">
        <f t="array" ref="V898:AB898">_xlfn._xlws.FILTER(_xlfn._xlws.FILTER('Capacity Scheduling '!$A$41:$FO$56,'Capacity Scheduling '!$A$41:$A$56='PM PDM'!Q898),'Capacity Scheduling '!$A$40:$FO$40='PM PDM'!A898)</f>
        <v>C</v>
      </c>
      <c r="W898" s="10" t="str">
        <v>C</v>
      </c>
      <c r="X898" t="str">
        <v>C</v>
      </c>
      <c r="Y898" t="str">
        <v>C</v>
      </c>
      <c r="Z898" t="str">
        <v>C</v>
      </c>
      <c r="AA898" t="str">
        <v>W/OFF</v>
      </c>
      <c r="AB898">
        <v>0</v>
      </c>
    </row>
    <row r="899" spans="1:28" ht="15" customHeight="1" x14ac:dyDescent="0.35">
      <c r="A899" s="10">
        <v>16</v>
      </c>
      <c r="B899" s="147" t="s">
        <v>5875</v>
      </c>
      <c r="C899">
        <v>8034691</v>
      </c>
      <c r="D899" s="34" t="s">
        <v>3872</v>
      </c>
      <c r="E899" s="146">
        <v>45022</v>
      </c>
      <c r="F899" s="146">
        <v>45031</v>
      </c>
      <c r="G899" s="146">
        <v>45031</v>
      </c>
      <c r="H899" s="34" t="s">
        <v>61</v>
      </c>
      <c r="I899" s="34" t="s">
        <v>4070</v>
      </c>
      <c r="J899" s="34" t="s">
        <v>3032</v>
      </c>
      <c r="K899" s="34" t="s">
        <v>4064</v>
      </c>
      <c r="L899" s="34" t="s">
        <v>223</v>
      </c>
      <c r="M899" s="34" t="s">
        <v>3977</v>
      </c>
      <c r="N899" s="47" t="s">
        <v>220</v>
      </c>
      <c r="O899" s="273">
        <v>6</v>
      </c>
      <c r="P899" s="273">
        <v>6</v>
      </c>
      <c r="Q899">
        <v>2792</v>
      </c>
      <c r="R899" t="s">
        <v>78</v>
      </c>
      <c r="S899" t="s">
        <v>31</v>
      </c>
      <c r="T899" s="26">
        <f t="shared" si="22"/>
        <v>45033</v>
      </c>
      <c r="U899" s="10">
        <v>3</v>
      </c>
      <c r="V899" s="74" t="str" cm="1">
        <f t="array" ref="V899:AB899">_xlfn._xlws.FILTER(_xlfn._xlws.FILTER('Capacity Scheduling '!$A$41:$FO$56,'Capacity Scheduling '!$A$41:$A$56='PM PDM'!Q899),'Capacity Scheduling '!$A$40:$FO$40='PM PDM'!A899)</f>
        <v xml:space="preserve">W/Off </v>
      </c>
      <c r="W899" s="10" t="str">
        <v>A</v>
      </c>
      <c r="X899" t="str">
        <v>A</v>
      </c>
      <c r="Y899" t="str">
        <v>L</v>
      </c>
      <c r="Z899" t="str">
        <v>A</v>
      </c>
      <c r="AA899" t="str">
        <v>L</v>
      </c>
      <c r="AB899" t="str">
        <v>C</v>
      </c>
    </row>
    <row r="900" spans="1:28" ht="15" customHeight="1" x14ac:dyDescent="0.35">
      <c r="A900" s="10">
        <v>16</v>
      </c>
      <c r="B900" s="147" t="s">
        <v>5876</v>
      </c>
      <c r="C900">
        <v>8034687</v>
      </c>
      <c r="D900" s="34" t="s">
        <v>3872</v>
      </c>
      <c r="E900" s="146">
        <v>45022</v>
      </c>
      <c r="F900" s="146">
        <v>45031</v>
      </c>
      <c r="G900" s="146">
        <v>45031</v>
      </c>
      <c r="H900" s="34" t="s">
        <v>61</v>
      </c>
      <c r="I900" s="34" t="s">
        <v>4073</v>
      </c>
      <c r="J900" s="34" t="s">
        <v>280</v>
      </c>
      <c r="K900" s="34" t="s">
        <v>4762</v>
      </c>
      <c r="L900" s="34" t="s">
        <v>223</v>
      </c>
      <c r="M900" s="34" t="s">
        <v>3977</v>
      </c>
      <c r="N900" s="47" t="s">
        <v>220</v>
      </c>
      <c r="O900" s="273">
        <v>6</v>
      </c>
      <c r="P900" s="273">
        <v>6</v>
      </c>
      <c r="Q900">
        <v>2792</v>
      </c>
      <c r="R900" t="s">
        <v>78</v>
      </c>
      <c r="S900" t="s">
        <v>31</v>
      </c>
      <c r="T900" s="26">
        <f t="shared" si="22"/>
        <v>45031</v>
      </c>
      <c r="U900" s="10">
        <v>1</v>
      </c>
      <c r="V900" s="74" t="str" cm="1">
        <f t="array" ref="V900:AB900">_xlfn._xlws.FILTER(_xlfn._xlws.FILTER('Capacity Scheduling '!$A$41:$FO$56,'Capacity Scheduling '!$A$41:$A$56='PM PDM'!Q900),'Capacity Scheduling '!$A$40:$FO$40='PM PDM'!A900)</f>
        <v xml:space="preserve">W/Off </v>
      </c>
      <c r="W900" s="10" t="str">
        <v>A</v>
      </c>
      <c r="X900" t="str">
        <v>A</v>
      </c>
      <c r="Y900" t="str">
        <v>L</v>
      </c>
      <c r="Z900" t="str">
        <v>A</v>
      </c>
      <c r="AA900" t="str">
        <v>L</v>
      </c>
      <c r="AB900" t="str">
        <v>C</v>
      </c>
    </row>
    <row r="901" spans="1:28" ht="15" customHeight="1" x14ac:dyDescent="0.35">
      <c r="A901" s="10">
        <v>16</v>
      </c>
      <c r="B901" s="147" t="s">
        <v>5877</v>
      </c>
      <c r="C901">
        <v>8034688</v>
      </c>
      <c r="D901" s="34" t="s">
        <v>3872</v>
      </c>
      <c r="E901" s="146">
        <v>45022</v>
      </c>
      <c r="F901" s="146">
        <v>45031</v>
      </c>
      <c r="G901" s="146">
        <v>45031</v>
      </c>
      <c r="H901" s="34" t="s">
        <v>10</v>
      </c>
      <c r="I901" s="34" t="s">
        <v>4077</v>
      </c>
      <c r="J901" s="34" t="s">
        <v>280</v>
      </c>
      <c r="K901" s="34" t="s">
        <v>4764</v>
      </c>
      <c r="L901" s="34" t="s">
        <v>223</v>
      </c>
      <c r="M901" s="34" t="s">
        <v>3977</v>
      </c>
      <c r="N901" s="47" t="s">
        <v>215</v>
      </c>
      <c r="O901" s="273">
        <v>2</v>
      </c>
      <c r="P901" s="273">
        <v>2</v>
      </c>
      <c r="Q901">
        <v>2781</v>
      </c>
      <c r="R901" t="s">
        <v>16</v>
      </c>
      <c r="S901" t="s">
        <v>31</v>
      </c>
      <c r="T901" s="26">
        <f t="shared" si="22"/>
        <v>45037</v>
      </c>
      <c r="U901" s="10">
        <v>7</v>
      </c>
      <c r="V901" s="74" t="str" cm="1">
        <f t="array" ref="V901:AB901">_xlfn._xlws.FILTER(_xlfn._xlws.FILTER('Capacity Scheduling '!$A$41:$FO$56,'Capacity Scheduling '!$A$41:$A$56='PM PDM'!Q901),'Capacity Scheduling '!$A$40:$FO$40='PM PDM'!A901)</f>
        <v>C</v>
      </c>
      <c r="W901" s="10" t="str">
        <v>C</v>
      </c>
      <c r="X901" t="str">
        <v>C</v>
      </c>
      <c r="Y901" t="str">
        <v>C</v>
      </c>
      <c r="Z901" t="str">
        <v>C</v>
      </c>
      <c r="AA901" t="str">
        <v>W/OFF</v>
      </c>
      <c r="AB901">
        <v>0</v>
      </c>
    </row>
    <row r="902" spans="1:28" ht="15" customHeight="1" x14ac:dyDescent="0.35">
      <c r="A902" s="10">
        <v>16</v>
      </c>
      <c r="B902" s="147" t="s">
        <v>5878</v>
      </c>
      <c r="C902">
        <v>8034689</v>
      </c>
      <c r="D902" s="34" t="s">
        <v>3872</v>
      </c>
      <c r="E902" s="146">
        <v>45022</v>
      </c>
      <c r="F902" s="146">
        <v>45031</v>
      </c>
      <c r="G902" s="146">
        <v>45031</v>
      </c>
      <c r="H902" s="34" t="s">
        <v>10</v>
      </c>
      <c r="I902" s="34" t="s">
        <v>4081</v>
      </c>
      <c r="J902" s="34" t="s">
        <v>280</v>
      </c>
      <c r="K902" s="34" t="s">
        <v>4764</v>
      </c>
      <c r="L902" s="34" t="s">
        <v>223</v>
      </c>
      <c r="M902" s="34" t="s">
        <v>3977</v>
      </c>
      <c r="N902" s="47" t="s">
        <v>220</v>
      </c>
      <c r="O902" s="273">
        <v>2</v>
      </c>
      <c r="P902" s="273">
        <v>2</v>
      </c>
      <c r="Q902">
        <v>3347</v>
      </c>
      <c r="R902" t="s">
        <v>16</v>
      </c>
      <c r="S902" t="s">
        <v>31</v>
      </c>
      <c r="T902" s="26">
        <f t="shared" si="22"/>
        <v>45031</v>
      </c>
      <c r="U902" s="10">
        <v>1</v>
      </c>
      <c r="V902" s="74" t="str" cm="1">
        <f t="array" ref="V902:AB902">_xlfn._xlws.FILTER(_xlfn._xlws.FILTER('Capacity Scheduling '!$A$41:$FO$56,'Capacity Scheduling '!$A$41:$A$56='PM PDM'!Q902),'Capacity Scheduling '!$A$40:$FO$40='PM PDM'!A902)</f>
        <v>G</v>
      </c>
      <c r="W902" s="10" t="str">
        <v>W/OFF</v>
      </c>
      <c r="X902" t="str">
        <v>G</v>
      </c>
      <c r="Y902" t="str">
        <v>G</v>
      </c>
      <c r="Z902" t="str">
        <v>G</v>
      </c>
      <c r="AA902" t="str">
        <v>G</v>
      </c>
      <c r="AB902">
        <v>0</v>
      </c>
    </row>
    <row r="903" spans="1:28" ht="15" customHeight="1" x14ac:dyDescent="0.35">
      <c r="A903" s="10">
        <v>16</v>
      </c>
      <c r="B903" s="147" t="s">
        <v>5879</v>
      </c>
      <c r="C903">
        <v>8034692</v>
      </c>
      <c r="D903" s="34" t="s">
        <v>3872</v>
      </c>
      <c r="E903" s="146">
        <v>45022</v>
      </c>
      <c r="F903" s="146">
        <v>45031</v>
      </c>
      <c r="G903" s="146">
        <v>45031</v>
      </c>
      <c r="H903" s="34" t="s">
        <v>10</v>
      </c>
      <c r="I903" s="34" t="s">
        <v>4084</v>
      </c>
      <c r="J903" s="34" t="s">
        <v>490</v>
      </c>
      <c r="K903" s="34" t="s">
        <v>1395</v>
      </c>
      <c r="L903" s="34" t="s">
        <v>223</v>
      </c>
      <c r="M903" s="34" t="s">
        <v>3977</v>
      </c>
      <c r="N903" s="47" t="s">
        <v>220</v>
      </c>
      <c r="O903" s="273">
        <v>2</v>
      </c>
      <c r="P903" s="273">
        <v>2</v>
      </c>
      <c r="Q903">
        <v>3347</v>
      </c>
      <c r="R903" t="s">
        <v>16</v>
      </c>
      <c r="S903" t="s">
        <v>31</v>
      </c>
      <c r="T903" s="26">
        <f t="shared" si="22"/>
        <v>45032</v>
      </c>
      <c r="U903" s="10">
        <v>2</v>
      </c>
      <c r="V903" s="74" t="str" cm="1">
        <f t="array" ref="V903:AB903">_xlfn._xlws.FILTER(_xlfn._xlws.FILTER('Capacity Scheduling '!$A$41:$FO$56,'Capacity Scheduling '!$A$41:$A$56='PM PDM'!Q903),'Capacity Scheduling '!$A$40:$FO$40='PM PDM'!A903)</f>
        <v>G</v>
      </c>
      <c r="W903" s="10" t="str">
        <v>W/OFF</v>
      </c>
      <c r="X903" t="str">
        <v>G</v>
      </c>
      <c r="Y903" t="str">
        <v>G</v>
      </c>
      <c r="Z903" t="str">
        <v>G</v>
      </c>
      <c r="AA903" t="str">
        <v>G</v>
      </c>
      <c r="AB903">
        <v>0</v>
      </c>
    </row>
    <row r="904" spans="1:28" ht="15" customHeight="1" x14ac:dyDescent="0.35">
      <c r="A904" s="10">
        <v>16</v>
      </c>
      <c r="B904" s="147" t="s">
        <v>5880</v>
      </c>
      <c r="C904">
        <v>8034693</v>
      </c>
      <c r="D904" s="34" t="s">
        <v>3872</v>
      </c>
      <c r="E904" s="146">
        <v>45022</v>
      </c>
      <c r="F904" s="146">
        <v>45031</v>
      </c>
      <c r="G904" s="146">
        <v>45031</v>
      </c>
      <c r="H904" s="34" t="s">
        <v>61</v>
      </c>
      <c r="I904" s="34" t="s">
        <v>4087</v>
      </c>
      <c r="J904" s="34" t="s">
        <v>490</v>
      </c>
      <c r="K904" s="34" t="s">
        <v>4064</v>
      </c>
      <c r="L904" s="34" t="s">
        <v>223</v>
      </c>
      <c r="M904" s="34" t="s">
        <v>3977</v>
      </c>
      <c r="N904" s="47" t="s">
        <v>220</v>
      </c>
      <c r="O904" s="273">
        <v>6</v>
      </c>
      <c r="P904" s="273">
        <v>6</v>
      </c>
      <c r="Q904">
        <v>2792</v>
      </c>
      <c r="R904" t="s">
        <v>78</v>
      </c>
      <c r="S904" t="s">
        <v>31</v>
      </c>
      <c r="T904" s="26">
        <f t="shared" ref="T904:T930" si="23">$AF$21+((A904-1)*7+U904)-$AH$21</f>
        <v>45037</v>
      </c>
      <c r="U904" s="10">
        <v>7</v>
      </c>
      <c r="V904" s="74" t="str" cm="1">
        <f t="array" ref="V904:AB904">_xlfn._xlws.FILTER(_xlfn._xlws.FILTER('Capacity Scheduling '!$A$41:$FO$56,'Capacity Scheduling '!$A$41:$A$56='PM PDM'!Q904),'Capacity Scheduling '!$A$40:$FO$40='PM PDM'!A904)</f>
        <v xml:space="preserve">W/Off </v>
      </c>
      <c r="W904" s="10" t="str">
        <v>A</v>
      </c>
      <c r="X904" t="str">
        <v>A</v>
      </c>
      <c r="Y904" t="str">
        <v>L</v>
      </c>
      <c r="Z904" t="str">
        <v>A</v>
      </c>
      <c r="AA904" t="str">
        <v>L</v>
      </c>
      <c r="AB904" t="str">
        <v>C</v>
      </c>
    </row>
    <row r="905" spans="1:28" ht="15" customHeight="1" x14ac:dyDescent="0.35">
      <c r="A905" s="10">
        <v>16</v>
      </c>
      <c r="B905" s="147" t="s">
        <v>5881</v>
      </c>
      <c r="C905">
        <v>8034694</v>
      </c>
      <c r="D905" s="34" t="s">
        <v>3872</v>
      </c>
      <c r="E905" s="146">
        <v>45022</v>
      </c>
      <c r="F905" s="146">
        <v>45031</v>
      </c>
      <c r="G905" s="146">
        <v>45031</v>
      </c>
      <c r="H905" s="34" t="s">
        <v>10</v>
      </c>
      <c r="I905" s="34" t="s">
        <v>4090</v>
      </c>
      <c r="J905" s="34" t="s">
        <v>490</v>
      </c>
      <c r="K905" s="34" t="s">
        <v>1395</v>
      </c>
      <c r="L905" s="34" t="s">
        <v>288</v>
      </c>
      <c r="M905" s="34" t="s">
        <v>3977</v>
      </c>
      <c r="N905" s="47" t="s">
        <v>220</v>
      </c>
      <c r="O905" s="273">
        <v>2</v>
      </c>
      <c r="P905" s="273">
        <v>2</v>
      </c>
      <c r="Q905">
        <v>3347</v>
      </c>
      <c r="R905" t="s">
        <v>16</v>
      </c>
      <c r="S905" t="s">
        <v>31</v>
      </c>
      <c r="T905" s="26">
        <f t="shared" si="23"/>
        <v>45033</v>
      </c>
      <c r="U905" s="10">
        <v>3</v>
      </c>
      <c r="V905" s="74" t="str" cm="1">
        <f t="array" ref="V905:AB905">_xlfn._xlws.FILTER(_xlfn._xlws.FILTER('Capacity Scheduling '!$A$41:$FO$56,'Capacity Scheduling '!$A$41:$A$56='PM PDM'!Q905),'Capacity Scheduling '!$A$40:$FO$40='PM PDM'!A905)</f>
        <v>G</v>
      </c>
      <c r="W905" s="10" t="str">
        <v>W/OFF</v>
      </c>
      <c r="X905" t="str">
        <v>G</v>
      </c>
      <c r="Y905" t="str">
        <v>G</v>
      </c>
      <c r="Z905" t="str">
        <v>G</v>
      </c>
      <c r="AA905" t="str">
        <v>G</v>
      </c>
      <c r="AB905">
        <v>0</v>
      </c>
    </row>
    <row r="906" spans="1:28" ht="15" customHeight="1" x14ac:dyDescent="0.35">
      <c r="A906" s="10">
        <v>16</v>
      </c>
      <c r="B906" s="147" t="s">
        <v>5882</v>
      </c>
      <c r="C906">
        <v>8034695</v>
      </c>
      <c r="D906" s="34" t="s">
        <v>3872</v>
      </c>
      <c r="E906" s="146">
        <v>45022</v>
      </c>
      <c r="F906" s="146">
        <v>45031</v>
      </c>
      <c r="G906" s="146">
        <v>45031</v>
      </c>
      <c r="H906" s="34" t="s">
        <v>61</v>
      </c>
      <c r="I906" s="34" t="s">
        <v>4093</v>
      </c>
      <c r="J906" s="34" t="s">
        <v>490</v>
      </c>
      <c r="K906" s="34" t="s">
        <v>4064</v>
      </c>
      <c r="L906" s="34" t="s">
        <v>223</v>
      </c>
      <c r="M906" s="34" t="s">
        <v>3977</v>
      </c>
      <c r="N906" s="47" t="s">
        <v>220</v>
      </c>
      <c r="O906" s="273">
        <v>6</v>
      </c>
      <c r="P906" s="273">
        <v>6</v>
      </c>
      <c r="Q906">
        <v>2790</v>
      </c>
      <c r="R906" t="s">
        <v>78</v>
      </c>
      <c r="S906" t="s">
        <v>31</v>
      </c>
      <c r="T906" s="26">
        <f t="shared" si="23"/>
        <v>45035</v>
      </c>
      <c r="U906" s="10">
        <v>5</v>
      </c>
      <c r="V906" s="74" t="str" cm="1">
        <f t="array" ref="V906:AB906">_xlfn._xlws.FILTER(_xlfn._xlws.FILTER('Capacity Scheduling '!$A$41:$FO$56,'Capacity Scheduling '!$A$41:$A$56='PM PDM'!Q906),'Capacity Scheduling '!$A$40:$FO$40='PM PDM'!A906)</f>
        <v>A</v>
      </c>
      <c r="W906" s="10" t="str">
        <v xml:space="preserve">W/Off </v>
      </c>
      <c r="X906" t="str">
        <v>B</v>
      </c>
      <c r="Y906" t="str">
        <v>B</v>
      </c>
      <c r="Z906" t="str">
        <v>B</v>
      </c>
      <c r="AA906" t="str">
        <v>B</v>
      </c>
      <c r="AB906" t="str">
        <v>B</v>
      </c>
    </row>
    <row r="907" spans="1:28" ht="15" customHeight="1" x14ac:dyDescent="0.35">
      <c r="A907" s="10">
        <v>16</v>
      </c>
      <c r="B907" s="147" t="s">
        <v>5883</v>
      </c>
      <c r="C907">
        <v>8034696</v>
      </c>
      <c r="D907" s="34" t="s">
        <v>3872</v>
      </c>
      <c r="E907" s="146">
        <v>45022</v>
      </c>
      <c r="F907" s="146">
        <v>45031</v>
      </c>
      <c r="G907" s="146">
        <v>45031</v>
      </c>
      <c r="H907" s="34" t="s">
        <v>10</v>
      </c>
      <c r="I907" s="34" t="s">
        <v>4096</v>
      </c>
      <c r="J907" s="34" t="s">
        <v>490</v>
      </c>
      <c r="K907" s="34" t="s">
        <v>1395</v>
      </c>
      <c r="L907" s="34" t="s">
        <v>223</v>
      </c>
      <c r="M907" s="34" t="s">
        <v>3977</v>
      </c>
      <c r="N907" s="47" t="s">
        <v>220</v>
      </c>
      <c r="O907" s="273">
        <v>2</v>
      </c>
      <c r="P907" s="273">
        <v>2</v>
      </c>
      <c r="Q907">
        <v>3347</v>
      </c>
      <c r="R907" t="s">
        <v>16</v>
      </c>
      <c r="S907" t="s">
        <v>31</v>
      </c>
      <c r="T907" s="26">
        <f t="shared" si="23"/>
        <v>45031</v>
      </c>
      <c r="U907" s="10">
        <v>1</v>
      </c>
      <c r="V907" s="74" t="str" cm="1">
        <f t="array" ref="V907:AB907">_xlfn._xlws.FILTER(_xlfn._xlws.FILTER('Capacity Scheduling '!$A$41:$FO$56,'Capacity Scheduling '!$A$41:$A$56='PM PDM'!Q907),'Capacity Scheduling '!$A$40:$FO$40='PM PDM'!A907)</f>
        <v>G</v>
      </c>
      <c r="W907" s="10" t="str">
        <v>W/OFF</v>
      </c>
      <c r="X907" t="str">
        <v>G</v>
      </c>
      <c r="Y907" t="str">
        <v>G</v>
      </c>
      <c r="Z907" t="str">
        <v>G</v>
      </c>
      <c r="AA907" t="str">
        <v>G</v>
      </c>
      <c r="AB907">
        <v>0</v>
      </c>
    </row>
    <row r="908" spans="1:28" ht="15" customHeight="1" x14ac:dyDescent="0.35">
      <c r="A908" s="10">
        <v>16</v>
      </c>
      <c r="B908" s="147" t="s">
        <v>5884</v>
      </c>
      <c r="C908">
        <v>8034697</v>
      </c>
      <c r="D908" s="34" t="s">
        <v>3872</v>
      </c>
      <c r="E908" s="146">
        <v>45022</v>
      </c>
      <c r="F908" s="146">
        <v>45031</v>
      </c>
      <c r="G908" s="146">
        <v>45031</v>
      </c>
      <c r="H908" s="34" t="s">
        <v>61</v>
      </c>
      <c r="I908" s="34" t="s">
        <v>4099</v>
      </c>
      <c r="J908" s="34" t="s">
        <v>490</v>
      </c>
      <c r="K908" s="34" t="s">
        <v>4064</v>
      </c>
      <c r="L908" s="34" t="s">
        <v>223</v>
      </c>
      <c r="M908" s="34" t="s">
        <v>3977</v>
      </c>
      <c r="N908" s="47" t="s">
        <v>220</v>
      </c>
      <c r="O908" s="273">
        <v>6</v>
      </c>
      <c r="P908" s="273">
        <v>6</v>
      </c>
      <c r="Q908">
        <v>2790</v>
      </c>
      <c r="R908" t="s">
        <v>78</v>
      </c>
      <c r="S908" t="s">
        <v>31</v>
      </c>
      <c r="T908" s="26">
        <f t="shared" si="23"/>
        <v>45037</v>
      </c>
      <c r="U908" s="10">
        <v>7</v>
      </c>
      <c r="V908" s="74" t="str" cm="1">
        <f t="array" ref="V908:AB908">_xlfn._xlws.FILTER(_xlfn._xlws.FILTER('Capacity Scheduling '!$A$41:$FO$56,'Capacity Scheduling '!$A$41:$A$56='PM PDM'!Q908),'Capacity Scheduling '!$A$40:$FO$40='PM PDM'!A908)</f>
        <v>A</v>
      </c>
      <c r="W908" s="10" t="str">
        <v xml:space="preserve">W/Off </v>
      </c>
      <c r="X908" t="str">
        <v>B</v>
      </c>
      <c r="Y908" t="str">
        <v>B</v>
      </c>
      <c r="Z908" t="str">
        <v>B</v>
      </c>
      <c r="AA908" t="str">
        <v>B</v>
      </c>
      <c r="AB908" t="str">
        <v>B</v>
      </c>
    </row>
    <row r="909" spans="1:28" ht="15" customHeight="1" x14ac:dyDescent="0.35">
      <c r="A909" s="10">
        <v>16</v>
      </c>
      <c r="B909" s="147" t="s">
        <v>5885</v>
      </c>
      <c r="C909">
        <v>8034665</v>
      </c>
      <c r="D909" s="34" t="s">
        <v>3872</v>
      </c>
      <c r="E909" s="146">
        <v>45022</v>
      </c>
      <c r="F909" s="146">
        <v>45031</v>
      </c>
      <c r="G909" s="146">
        <v>45031</v>
      </c>
      <c r="H909" s="34" t="s">
        <v>10</v>
      </c>
      <c r="I909" s="34" t="s">
        <v>4102</v>
      </c>
      <c r="J909" s="34" t="s">
        <v>1396</v>
      </c>
      <c r="K909" s="34" t="s">
        <v>1395</v>
      </c>
      <c r="L909" s="34" t="s">
        <v>223</v>
      </c>
      <c r="M909" s="34" t="s">
        <v>3977</v>
      </c>
      <c r="N909" s="47" t="s">
        <v>215</v>
      </c>
      <c r="O909" s="273">
        <v>2</v>
      </c>
      <c r="P909" s="273">
        <v>2</v>
      </c>
      <c r="Q909">
        <v>2781</v>
      </c>
      <c r="R909" t="s">
        <v>16</v>
      </c>
      <c r="S909" t="s">
        <v>31</v>
      </c>
      <c r="T909" s="26">
        <f t="shared" si="23"/>
        <v>45037</v>
      </c>
      <c r="U909" s="10">
        <v>7</v>
      </c>
      <c r="V909" s="74" t="str" cm="1">
        <f t="array" ref="V909:AB909">_xlfn._xlws.FILTER(_xlfn._xlws.FILTER('Capacity Scheduling '!$A$41:$FO$56,'Capacity Scheduling '!$A$41:$A$56='PM PDM'!Q909),'Capacity Scheduling '!$A$40:$FO$40='PM PDM'!A909)</f>
        <v>C</v>
      </c>
      <c r="W909" s="10" t="str">
        <v>C</v>
      </c>
      <c r="X909" t="str">
        <v>C</v>
      </c>
      <c r="Y909" t="str">
        <v>C</v>
      </c>
      <c r="Z909" t="str">
        <v>C</v>
      </c>
      <c r="AA909" t="str">
        <v>W/OFF</v>
      </c>
      <c r="AB909">
        <v>0</v>
      </c>
    </row>
    <row r="910" spans="1:28" ht="15" customHeight="1" x14ac:dyDescent="0.35">
      <c r="A910" s="10">
        <v>16</v>
      </c>
      <c r="B910" s="147" t="s">
        <v>5886</v>
      </c>
      <c r="C910">
        <v>8034666</v>
      </c>
      <c r="D910" s="34" t="s">
        <v>3872</v>
      </c>
      <c r="E910" s="146">
        <v>45022</v>
      </c>
      <c r="F910" s="146">
        <v>45031</v>
      </c>
      <c r="G910" s="146">
        <v>45031</v>
      </c>
      <c r="H910" s="34" t="s">
        <v>10</v>
      </c>
      <c r="I910" s="34" t="s">
        <v>4105</v>
      </c>
      <c r="J910" s="34" t="s">
        <v>1396</v>
      </c>
      <c r="K910" s="34" t="s">
        <v>1395</v>
      </c>
      <c r="L910" s="34" t="s">
        <v>223</v>
      </c>
      <c r="M910" s="34" t="s">
        <v>3977</v>
      </c>
      <c r="N910" s="47" t="s">
        <v>220</v>
      </c>
      <c r="O910" s="273">
        <v>2</v>
      </c>
      <c r="P910" s="273">
        <v>2</v>
      </c>
      <c r="Q910">
        <v>3347</v>
      </c>
      <c r="R910" t="s">
        <v>16</v>
      </c>
      <c r="S910" t="s">
        <v>31</v>
      </c>
      <c r="T910" s="26">
        <f t="shared" si="23"/>
        <v>45031</v>
      </c>
      <c r="U910" s="10">
        <v>1</v>
      </c>
      <c r="V910" s="74" t="str" cm="1">
        <f t="array" ref="V910:AB910">_xlfn._xlws.FILTER(_xlfn._xlws.FILTER('Capacity Scheduling '!$A$41:$FO$56,'Capacity Scheduling '!$A$41:$A$56='PM PDM'!Q910),'Capacity Scheduling '!$A$40:$FO$40='PM PDM'!A910)</f>
        <v>G</v>
      </c>
      <c r="W910" s="10" t="str">
        <v>W/OFF</v>
      </c>
      <c r="X910" t="str">
        <v>G</v>
      </c>
      <c r="Y910" t="str">
        <v>G</v>
      </c>
      <c r="Z910" t="str">
        <v>G</v>
      </c>
      <c r="AA910" t="str">
        <v>G</v>
      </c>
      <c r="AB910">
        <v>0</v>
      </c>
    </row>
    <row r="911" spans="1:28" ht="15" customHeight="1" x14ac:dyDescent="0.35">
      <c r="A911" s="10">
        <v>16</v>
      </c>
      <c r="B911" s="147" t="s">
        <v>5887</v>
      </c>
      <c r="C911">
        <v>8034667</v>
      </c>
      <c r="D911" s="34" t="s">
        <v>3872</v>
      </c>
      <c r="E911" s="146">
        <v>45022</v>
      </c>
      <c r="F911" s="146">
        <v>45031</v>
      </c>
      <c r="G911" s="146">
        <v>45031</v>
      </c>
      <c r="H911" s="34" t="s">
        <v>10</v>
      </c>
      <c r="I911" s="34" t="s">
        <v>4108</v>
      </c>
      <c r="J911" s="34" t="s">
        <v>1396</v>
      </c>
      <c r="K911" s="34" t="s">
        <v>1395</v>
      </c>
      <c r="L911" s="34" t="s">
        <v>223</v>
      </c>
      <c r="M911" s="34" t="s">
        <v>3977</v>
      </c>
      <c r="N911" s="47" t="s">
        <v>220</v>
      </c>
      <c r="O911" s="273">
        <v>2</v>
      </c>
      <c r="P911" s="273">
        <v>2</v>
      </c>
      <c r="Q911">
        <v>3347</v>
      </c>
      <c r="R911" t="s">
        <v>16</v>
      </c>
      <c r="S911" t="s">
        <v>31</v>
      </c>
      <c r="T911" s="26">
        <f t="shared" si="23"/>
        <v>45034</v>
      </c>
      <c r="U911" s="10">
        <v>4</v>
      </c>
      <c r="V911" s="74" t="str" cm="1">
        <f t="array" ref="V911:AB911">_xlfn._xlws.FILTER(_xlfn._xlws.FILTER('Capacity Scheduling '!$A$41:$FO$56,'Capacity Scheduling '!$A$41:$A$56='PM PDM'!Q911),'Capacity Scheduling '!$A$40:$FO$40='PM PDM'!A911)</f>
        <v>G</v>
      </c>
      <c r="W911" s="10" t="str">
        <v>W/OFF</v>
      </c>
      <c r="X911" t="str">
        <v>G</v>
      </c>
      <c r="Y911" t="str">
        <v>G</v>
      </c>
      <c r="Z911" t="str">
        <v>G</v>
      </c>
      <c r="AA911" t="str">
        <v>G</v>
      </c>
      <c r="AB911">
        <v>0</v>
      </c>
    </row>
    <row r="912" spans="1:28" ht="15" customHeight="1" x14ac:dyDescent="0.35">
      <c r="A912" s="10">
        <v>16</v>
      </c>
      <c r="B912" s="147" t="s">
        <v>5888</v>
      </c>
      <c r="C912">
        <v>8034668</v>
      </c>
      <c r="D912" s="34" t="s">
        <v>3872</v>
      </c>
      <c r="E912" s="146">
        <v>45022</v>
      </c>
      <c r="F912" s="146">
        <v>45031</v>
      </c>
      <c r="G912" s="146">
        <v>45031</v>
      </c>
      <c r="H912" s="34" t="s">
        <v>10</v>
      </c>
      <c r="I912" s="34" t="s">
        <v>4111</v>
      </c>
      <c r="J912" s="34" t="s">
        <v>1396</v>
      </c>
      <c r="K912" s="34" t="s">
        <v>1395</v>
      </c>
      <c r="L912" s="34" t="s">
        <v>223</v>
      </c>
      <c r="M912" s="34" t="s">
        <v>3977</v>
      </c>
      <c r="N912" s="47" t="s">
        <v>215</v>
      </c>
      <c r="O912" s="273">
        <v>2</v>
      </c>
      <c r="P912" s="273">
        <v>2</v>
      </c>
      <c r="Q912">
        <v>3347</v>
      </c>
      <c r="R912" t="s">
        <v>16</v>
      </c>
      <c r="S912" t="s">
        <v>31</v>
      </c>
      <c r="T912" s="26">
        <f t="shared" si="23"/>
        <v>45037</v>
      </c>
      <c r="U912" s="10">
        <v>7</v>
      </c>
      <c r="V912" s="74" t="str" cm="1">
        <f t="array" ref="V912:AB912">_xlfn._xlws.FILTER(_xlfn._xlws.FILTER('Capacity Scheduling '!$A$41:$FO$56,'Capacity Scheduling '!$A$41:$A$56='PM PDM'!Q912),'Capacity Scheduling '!$A$40:$FO$40='PM PDM'!A912)</f>
        <v>G</v>
      </c>
      <c r="W912" s="10" t="str">
        <v>W/OFF</v>
      </c>
      <c r="X912" t="str">
        <v>G</v>
      </c>
      <c r="Y912" t="str">
        <v>G</v>
      </c>
      <c r="Z912" t="str">
        <v>G</v>
      </c>
      <c r="AA912" t="str">
        <v>G</v>
      </c>
      <c r="AB912">
        <v>0</v>
      </c>
    </row>
    <row r="913" spans="1:28" ht="15" customHeight="1" x14ac:dyDescent="0.35">
      <c r="A913" s="10">
        <v>16</v>
      </c>
      <c r="B913" s="147" t="s">
        <v>5889</v>
      </c>
      <c r="C913">
        <v>8034669</v>
      </c>
      <c r="D913" s="34" t="s">
        <v>3872</v>
      </c>
      <c r="E913" s="146">
        <v>45022</v>
      </c>
      <c r="F913" s="146">
        <v>45031</v>
      </c>
      <c r="G913" s="146">
        <v>45031</v>
      </c>
      <c r="H913" s="34" t="s">
        <v>10</v>
      </c>
      <c r="I913" s="34" t="s">
        <v>4114</v>
      </c>
      <c r="J913" s="34" t="s">
        <v>1396</v>
      </c>
      <c r="K913" s="34" t="s">
        <v>1395</v>
      </c>
      <c r="L913" s="34" t="s">
        <v>223</v>
      </c>
      <c r="M913" s="34" t="s">
        <v>3977</v>
      </c>
      <c r="N913" s="47" t="s">
        <v>220</v>
      </c>
      <c r="O913" s="273">
        <v>2</v>
      </c>
      <c r="P913" s="273">
        <v>2</v>
      </c>
      <c r="Q913">
        <v>2785</v>
      </c>
      <c r="R913" t="s">
        <v>16</v>
      </c>
      <c r="S913" t="s">
        <v>31</v>
      </c>
      <c r="T913" s="26">
        <f t="shared" si="23"/>
        <v>45034</v>
      </c>
      <c r="U913" s="10">
        <v>4</v>
      </c>
      <c r="V913" s="74" t="str" cm="1">
        <f t="array" ref="V913:AB913">_xlfn._xlws.FILTER(_xlfn._xlws.FILTER('Capacity Scheduling '!$A$41:$FO$56,'Capacity Scheduling '!$A$41:$A$56='PM PDM'!Q913),'Capacity Scheduling '!$A$40:$FO$40='PM PDM'!A913)</f>
        <v>W/OFF</v>
      </c>
      <c r="W913" s="10" t="str">
        <v>A</v>
      </c>
      <c r="X913" t="str">
        <v>G</v>
      </c>
      <c r="Y913" t="str">
        <v>G</v>
      </c>
      <c r="Z913" t="str">
        <v>G</v>
      </c>
      <c r="AA913" t="str">
        <v>C</v>
      </c>
      <c r="AB913">
        <v>0</v>
      </c>
    </row>
    <row r="914" spans="1:28" ht="15" customHeight="1" x14ac:dyDescent="0.35">
      <c r="A914" s="10">
        <v>16</v>
      </c>
      <c r="B914" s="147" t="s">
        <v>5890</v>
      </c>
      <c r="C914">
        <v>8034670</v>
      </c>
      <c r="D914" s="34" t="s">
        <v>3872</v>
      </c>
      <c r="E914" s="146">
        <v>45022</v>
      </c>
      <c r="F914" s="146">
        <v>45031</v>
      </c>
      <c r="G914" s="146">
        <v>45031</v>
      </c>
      <c r="H914" s="34" t="s">
        <v>10</v>
      </c>
      <c r="I914" s="34" t="s">
        <v>4117</v>
      </c>
      <c r="J914" s="34" t="s">
        <v>1396</v>
      </c>
      <c r="K914" s="34" t="s">
        <v>1395</v>
      </c>
      <c r="L914" s="34" t="s">
        <v>223</v>
      </c>
      <c r="M914" s="34" t="s">
        <v>3977</v>
      </c>
      <c r="N914" s="47" t="s">
        <v>220</v>
      </c>
      <c r="O914" s="273">
        <v>2</v>
      </c>
      <c r="P914" s="273">
        <v>2</v>
      </c>
      <c r="Q914">
        <v>2785</v>
      </c>
      <c r="R914" t="s">
        <v>16</v>
      </c>
      <c r="S914" t="s">
        <v>31</v>
      </c>
      <c r="T914" s="26">
        <f t="shared" si="23"/>
        <v>45034</v>
      </c>
      <c r="U914" s="10">
        <v>4</v>
      </c>
      <c r="V914" s="74" t="str" cm="1">
        <f t="array" ref="V914:AB914">_xlfn._xlws.FILTER(_xlfn._xlws.FILTER('Capacity Scheduling '!$A$41:$FO$56,'Capacity Scheduling '!$A$41:$A$56='PM PDM'!Q914),'Capacity Scheduling '!$A$40:$FO$40='PM PDM'!A914)</f>
        <v>W/OFF</v>
      </c>
      <c r="W914" s="10" t="str">
        <v>A</v>
      </c>
      <c r="X914" t="str">
        <v>G</v>
      </c>
      <c r="Y914" t="str">
        <v>G</v>
      </c>
      <c r="Z914" t="str">
        <v>G</v>
      </c>
      <c r="AA914" t="str">
        <v>C</v>
      </c>
      <c r="AB914">
        <v>0</v>
      </c>
    </row>
    <row r="915" spans="1:28" ht="15" customHeight="1" x14ac:dyDescent="0.35">
      <c r="A915" s="10">
        <v>16</v>
      </c>
      <c r="B915" s="147" t="s">
        <v>5891</v>
      </c>
      <c r="C915">
        <v>8034671</v>
      </c>
      <c r="D915" s="34" t="s">
        <v>3872</v>
      </c>
      <c r="E915" s="146">
        <v>45022</v>
      </c>
      <c r="F915" s="146">
        <v>45031</v>
      </c>
      <c r="G915" s="146">
        <v>45031</v>
      </c>
      <c r="H915" s="34" t="s">
        <v>10</v>
      </c>
      <c r="I915" s="34" t="s">
        <v>4120</v>
      </c>
      <c r="J915" s="34" t="s">
        <v>1396</v>
      </c>
      <c r="K915" s="34" t="s">
        <v>1395</v>
      </c>
      <c r="L915" s="34" t="s">
        <v>223</v>
      </c>
      <c r="M915" s="34" t="s">
        <v>3977</v>
      </c>
      <c r="N915" s="47" t="s">
        <v>220</v>
      </c>
      <c r="O915" s="273">
        <v>2</v>
      </c>
      <c r="P915" s="273">
        <v>2</v>
      </c>
      <c r="Q915">
        <v>2785</v>
      </c>
      <c r="R915" t="s">
        <v>16</v>
      </c>
      <c r="S915" t="s">
        <v>31</v>
      </c>
      <c r="T915" s="26">
        <f t="shared" si="23"/>
        <v>45035</v>
      </c>
      <c r="U915" s="10">
        <v>5</v>
      </c>
      <c r="V915" s="74" t="str" cm="1">
        <f t="array" ref="V915:AB915">_xlfn._xlws.FILTER(_xlfn._xlws.FILTER('Capacity Scheduling '!$A$41:$FO$56,'Capacity Scheduling '!$A$41:$A$56='PM PDM'!Q915),'Capacity Scheduling '!$A$40:$FO$40='PM PDM'!A915)</f>
        <v>W/OFF</v>
      </c>
      <c r="W915" s="10" t="str">
        <v>A</v>
      </c>
      <c r="X915" t="str">
        <v>G</v>
      </c>
      <c r="Y915" t="str">
        <v>G</v>
      </c>
      <c r="Z915" t="str">
        <v>G</v>
      </c>
      <c r="AA915" t="str">
        <v>C</v>
      </c>
      <c r="AB915">
        <v>0</v>
      </c>
    </row>
    <row r="916" spans="1:28" ht="15" customHeight="1" x14ac:dyDescent="0.35">
      <c r="A916" s="10">
        <v>16</v>
      </c>
      <c r="B916" s="147" t="s">
        <v>5892</v>
      </c>
      <c r="C916">
        <v>8034672</v>
      </c>
      <c r="D916" s="34" t="s">
        <v>3872</v>
      </c>
      <c r="E916" s="146">
        <v>45022</v>
      </c>
      <c r="F916" s="146">
        <v>45031</v>
      </c>
      <c r="G916" s="146">
        <v>45031</v>
      </c>
      <c r="H916" s="34" t="s">
        <v>10</v>
      </c>
      <c r="I916" s="34" t="s">
        <v>4123</v>
      </c>
      <c r="J916" s="34" t="s">
        <v>1396</v>
      </c>
      <c r="K916" s="34" t="s">
        <v>1395</v>
      </c>
      <c r="L916" s="34" t="s">
        <v>223</v>
      </c>
      <c r="M916" s="34" t="s">
        <v>3977</v>
      </c>
      <c r="N916" s="47" t="s">
        <v>220</v>
      </c>
      <c r="O916" s="273">
        <v>2</v>
      </c>
      <c r="P916" s="273">
        <v>2</v>
      </c>
      <c r="Q916">
        <v>2785</v>
      </c>
      <c r="R916" t="s">
        <v>16</v>
      </c>
      <c r="S916" t="s">
        <v>31</v>
      </c>
      <c r="T916" s="26">
        <f t="shared" si="23"/>
        <v>45035</v>
      </c>
      <c r="U916" s="10">
        <v>5</v>
      </c>
      <c r="V916" s="74" t="str" cm="1">
        <f t="array" ref="V916:AB916">_xlfn._xlws.FILTER(_xlfn._xlws.FILTER('Capacity Scheduling '!$A$41:$FO$56,'Capacity Scheduling '!$A$41:$A$56='PM PDM'!Q916),'Capacity Scheduling '!$A$40:$FO$40='PM PDM'!A916)</f>
        <v>W/OFF</v>
      </c>
      <c r="W916" s="10" t="str">
        <v>A</v>
      </c>
      <c r="X916" t="str">
        <v>G</v>
      </c>
      <c r="Y916" t="str">
        <v>G</v>
      </c>
      <c r="Z916" t="str">
        <v>G</v>
      </c>
      <c r="AA916" t="str">
        <v>C</v>
      </c>
      <c r="AB916">
        <v>0</v>
      </c>
    </row>
    <row r="917" spans="1:28" ht="15" customHeight="1" x14ac:dyDescent="0.35">
      <c r="A917" s="10">
        <v>16</v>
      </c>
      <c r="B917" s="147" t="s">
        <v>5893</v>
      </c>
      <c r="C917">
        <v>8034673</v>
      </c>
      <c r="D917" s="34" t="s">
        <v>3872</v>
      </c>
      <c r="E917" s="146">
        <v>45022</v>
      </c>
      <c r="F917" s="146">
        <v>45031</v>
      </c>
      <c r="G917" s="146">
        <v>45031</v>
      </c>
      <c r="H917" s="34" t="s">
        <v>61</v>
      </c>
      <c r="I917" s="34" t="s">
        <v>4126</v>
      </c>
      <c r="J917" s="34" t="s">
        <v>1396</v>
      </c>
      <c r="K917" s="34" t="s">
        <v>1395</v>
      </c>
      <c r="L917" s="34" t="s">
        <v>223</v>
      </c>
      <c r="M917" s="34" t="s">
        <v>3977</v>
      </c>
      <c r="N917" s="47" t="s">
        <v>220</v>
      </c>
      <c r="O917" s="273">
        <v>6</v>
      </c>
      <c r="P917" s="273">
        <v>6</v>
      </c>
      <c r="Q917">
        <v>2790</v>
      </c>
      <c r="R917" t="s">
        <v>78</v>
      </c>
      <c r="S917" t="s">
        <v>31</v>
      </c>
      <c r="T917" s="26">
        <f t="shared" si="23"/>
        <v>45037</v>
      </c>
      <c r="U917" s="10">
        <v>7</v>
      </c>
      <c r="V917" s="74" t="str" cm="1">
        <f t="array" ref="V917:AB917">_xlfn._xlws.FILTER(_xlfn._xlws.FILTER('Capacity Scheduling '!$A$41:$FO$56,'Capacity Scheduling '!$A$41:$A$56='PM PDM'!Q917),'Capacity Scheduling '!$A$40:$FO$40='PM PDM'!A917)</f>
        <v>A</v>
      </c>
      <c r="W917" s="10" t="str">
        <v xml:space="preserve">W/Off </v>
      </c>
      <c r="X917" t="str">
        <v>B</v>
      </c>
      <c r="Y917" t="str">
        <v>B</v>
      </c>
      <c r="Z917" t="str">
        <v>B</v>
      </c>
      <c r="AA917" t="str">
        <v>B</v>
      </c>
      <c r="AB917" t="str">
        <v>B</v>
      </c>
    </row>
    <row r="918" spans="1:28" ht="15" customHeight="1" x14ac:dyDescent="0.35">
      <c r="A918" s="10">
        <v>16</v>
      </c>
      <c r="B918" s="147" t="s">
        <v>5894</v>
      </c>
      <c r="C918">
        <v>8034674</v>
      </c>
      <c r="D918" s="34" t="s">
        <v>3872</v>
      </c>
      <c r="E918" s="146">
        <v>45022</v>
      </c>
      <c r="F918" s="146">
        <v>45031</v>
      </c>
      <c r="G918" s="146">
        <v>45031</v>
      </c>
      <c r="H918" s="34" t="s">
        <v>10</v>
      </c>
      <c r="I918" s="34" t="s">
        <v>4129</v>
      </c>
      <c r="J918" s="34" t="s">
        <v>1396</v>
      </c>
      <c r="K918" s="34" t="s">
        <v>1395</v>
      </c>
      <c r="L918" s="34" t="s">
        <v>223</v>
      </c>
      <c r="M918" s="34" t="s">
        <v>3977</v>
      </c>
      <c r="N918" s="47" t="s">
        <v>220</v>
      </c>
      <c r="O918" s="273">
        <v>2</v>
      </c>
      <c r="P918" s="273">
        <v>2</v>
      </c>
      <c r="Q918">
        <v>2785</v>
      </c>
      <c r="R918" t="s">
        <v>16</v>
      </c>
      <c r="S918" t="s">
        <v>31</v>
      </c>
      <c r="T918" s="26">
        <f t="shared" si="23"/>
        <v>45034</v>
      </c>
      <c r="U918" s="10">
        <v>4</v>
      </c>
      <c r="V918" s="74" t="str" cm="1">
        <f t="array" ref="V918:AB918">_xlfn._xlws.FILTER(_xlfn._xlws.FILTER('Capacity Scheduling '!$A$41:$FO$56,'Capacity Scheduling '!$A$41:$A$56='PM PDM'!Q918),'Capacity Scheduling '!$A$40:$FO$40='PM PDM'!A918)</f>
        <v>W/OFF</v>
      </c>
      <c r="W918" s="10" t="str">
        <v>A</v>
      </c>
      <c r="X918" t="str">
        <v>G</v>
      </c>
      <c r="Y918" t="str">
        <v>G</v>
      </c>
      <c r="Z918" t="str">
        <v>G</v>
      </c>
      <c r="AA918" t="str">
        <v>C</v>
      </c>
      <c r="AB918">
        <v>0</v>
      </c>
    </row>
    <row r="919" spans="1:28" ht="15" customHeight="1" x14ac:dyDescent="0.35">
      <c r="A919" s="10">
        <v>16</v>
      </c>
      <c r="B919" s="147" t="s">
        <v>5895</v>
      </c>
      <c r="C919">
        <v>8034675</v>
      </c>
      <c r="D919" s="34" t="s">
        <v>3872</v>
      </c>
      <c r="E919" s="146">
        <v>45022</v>
      </c>
      <c r="F919" s="146">
        <v>45031</v>
      </c>
      <c r="G919" s="146">
        <v>45031</v>
      </c>
      <c r="H919" s="34" t="s">
        <v>10</v>
      </c>
      <c r="I919" s="34" t="s">
        <v>4132</v>
      </c>
      <c r="J919" s="34" t="s">
        <v>1396</v>
      </c>
      <c r="K919" s="34" t="s">
        <v>1395</v>
      </c>
      <c r="L919" s="34" t="s">
        <v>223</v>
      </c>
      <c r="M919" s="34" t="s">
        <v>3977</v>
      </c>
      <c r="N919" s="47" t="s">
        <v>220</v>
      </c>
      <c r="O919" s="273">
        <v>2</v>
      </c>
      <c r="P919" s="273">
        <v>2</v>
      </c>
      <c r="Q919">
        <v>2785</v>
      </c>
      <c r="R919" t="s">
        <v>16</v>
      </c>
      <c r="S919" t="s">
        <v>31</v>
      </c>
      <c r="T919" s="26">
        <f t="shared" si="23"/>
        <v>45034</v>
      </c>
      <c r="U919" s="10">
        <v>4</v>
      </c>
      <c r="V919" s="74" t="str" cm="1">
        <f t="array" ref="V919:AB919">_xlfn._xlws.FILTER(_xlfn._xlws.FILTER('Capacity Scheduling '!$A$41:$FO$56,'Capacity Scheduling '!$A$41:$A$56='PM PDM'!Q919),'Capacity Scheduling '!$A$40:$FO$40='PM PDM'!A919)</f>
        <v>W/OFF</v>
      </c>
      <c r="W919" s="10" t="str">
        <v>A</v>
      </c>
      <c r="X919" t="str">
        <v>G</v>
      </c>
      <c r="Y919" t="str">
        <v>G</v>
      </c>
      <c r="Z919" t="str">
        <v>G</v>
      </c>
      <c r="AA919" t="str">
        <v>C</v>
      </c>
      <c r="AB919">
        <v>0</v>
      </c>
    </row>
    <row r="920" spans="1:28" ht="15" customHeight="1" x14ac:dyDescent="0.35">
      <c r="A920" s="10">
        <v>16</v>
      </c>
      <c r="B920" s="147" t="s">
        <v>5896</v>
      </c>
      <c r="C920">
        <v>8034676</v>
      </c>
      <c r="D920" s="34" t="s">
        <v>3872</v>
      </c>
      <c r="E920" s="146">
        <v>45022</v>
      </c>
      <c r="F920" s="146">
        <v>45031</v>
      </c>
      <c r="G920" s="146">
        <v>45031</v>
      </c>
      <c r="H920" s="34" t="s">
        <v>10</v>
      </c>
      <c r="I920" s="34" t="s">
        <v>4135</v>
      </c>
      <c r="J920" s="34" t="s">
        <v>410</v>
      </c>
      <c r="K920" s="34" t="s">
        <v>1395</v>
      </c>
      <c r="L920" s="34" t="s">
        <v>223</v>
      </c>
      <c r="M920" s="34" t="s">
        <v>3977</v>
      </c>
      <c r="N920" s="47" t="s">
        <v>220</v>
      </c>
      <c r="O920" s="273">
        <v>2</v>
      </c>
      <c r="P920" s="273">
        <v>2</v>
      </c>
      <c r="Q920">
        <v>2785</v>
      </c>
      <c r="R920" t="s">
        <v>16</v>
      </c>
      <c r="S920" t="s">
        <v>31</v>
      </c>
      <c r="T920" s="26">
        <f t="shared" si="23"/>
        <v>45034</v>
      </c>
      <c r="U920" s="10">
        <v>4</v>
      </c>
      <c r="V920" s="74" t="str" cm="1">
        <f t="array" ref="V920:AB920">_xlfn._xlws.FILTER(_xlfn._xlws.FILTER('Capacity Scheduling '!$A$41:$FO$56,'Capacity Scheduling '!$A$41:$A$56='PM PDM'!Q920),'Capacity Scheduling '!$A$40:$FO$40='PM PDM'!A920)</f>
        <v>W/OFF</v>
      </c>
      <c r="W920" s="10" t="str">
        <v>A</v>
      </c>
      <c r="X920" t="str">
        <v>G</v>
      </c>
      <c r="Y920" t="str">
        <v>G</v>
      </c>
      <c r="Z920" t="str">
        <v>G</v>
      </c>
      <c r="AA920" t="str">
        <v>C</v>
      </c>
      <c r="AB920">
        <v>0</v>
      </c>
    </row>
    <row r="921" spans="1:28" ht="15" customHeight="1" x14ac:dyDescent="0.35">
      <c r="A921" s="10">
        <v>16</v>
      </c>
      <c r="B921" s="147" t="s">
        <v>5897</v>
      </c>
      <c r="C921">
        <v>8034677</v>
      </c>
      <c r="D921" s="34" t="s">
        <v>3872</v>
      </c>
      <c r="E921" s="146">
        <v>45022</v>
      </c>
      <c r="F921" s="146">
        <v>45031</v>
      </c>
      <c r="G921" s="146">
        <v>45031</v>
      </c>
      <c r="H921" s="34" t="s">
        <v>10</v>
      </c>
      <c r="I921" s="34" t="s">
        <v>4138</v>
      </c>
      <c r="J921" s="34" t="s">
        <v>410</v>
      </c>
      <c r="K921" s="34" t="s">
        <v>1395</v>
      </c>
      <c r="L921" s="34" t="s">
        <v>223</v>
      </c>
      <c r="M921" s="34" t="s">
        <v>3977</v>
      </c>
      <c r="N921" s="47" t="s">
        <v>220</v>
      </c>
      <c r="O921" s="273">
        <v>2</v>
      </c>
      <c r="P921" s="273">
        <v>2</v>
      </c>
      <c r="Q921">
        <v>2785</v>
      </c>
      <c r="R921" t="s">
        <v>16</v>
      </c>
      <c r="S921" t="s">
        <v>31</v>
      </c>
      <c r="T921" s="26">
        <f t="shared" si="23"/>
        <v>45033</v>
      </c>
      <c r="U921" s="10">
        <v>3</v>
      </c>
      <c r="V921" s="74" t="str" cm="1">
        <f t="array" ref="V921:AB921">_xlfn._xlws.FILTER(_xlfn._xlws.FILTER('Capacity Scheduling '!$A$41:$FO$56,'Capacity Scheduling '!$A$41:$A$56='PM PDM'!Q921),'Capacity Scheduling '!$A$40:$FO$40='PM PDM'!A921)</f>
        <v>W/OFF</v>
      </c>
      <c r="W921" s="10" t="str">
        <v>A</v>
      </c>
      <c r="X921" t="str">
        <v>G</v>
      </c>
      <c r="Y921" t="str">
        <v>G</v>
      </c>
      <c r="Z921" t="str">
        <v>G</v>
      </c>
      <c r="AA921" t="str">
        <v>C</v>
      </c>
      <c r="AB921">
        <v>0</v>
      </c>
    </row>
    <row r="922" spans="1:28" ht="15" customHeight="1" x14ac:dyDescent="0.35">
      <c r="A922" s="10">
        <v>16</v>
      </c>
      <c r="B922" s="147" t="s">
        <v>5898</v>
      </c>
      <c r="C922">
        <v>8034678</v>
      </c>
      <c r="D922" s="34" t="s">
        <v>3872</v>
      </c>
      <c r="E922" s="146">
        <v>45022</v>
      </c>
      <c r="F922" s="146">
        <v>45031</v>
      </c>
      <c r="G922" s="146">
        <v>45031</v>
      </c>
      <c r="H922" s="34" t="s">
        <v>10</v>
      </c>
      <c r="I922" s="34" t="s">
        <v>4141</v>
      </c>
      <c r="J922" s="34" t="s">
        <v>410</v>
      </c>
      <c r="K922" s="34" t="s">
        <v>1395</v>
      </c>
      <c r="L922" s="34" t="s">
        <v>223</v>
      </c>
      <c r="M922" s="34" t="s">
        <v>3977</v>
      </c>
      <c r="N922" s="47" t="s">
        <v>220</v>
      </c>
      <c r="O922" s="273">
        <v>2</v>
      </c>
      <c r="P922" s="273">
        <v>2</v>
      </c>
      <c r="Q922">
        <v>2785</v>
      </c>
      <c r="R922" t="s">
        <v>16</v>
      </c>
      <c r="S922" t="s">
        <v>31</v>
      </c>
      <c r="T922" s="26">
        <f t="shared" si="23"/>
        <v>45033</v>
      </c>
      <c r="U922" s="10">
        <v>3</v>
      </c>
      <c r="V922" s="74" t="str" cm="1">
        <f t="array" ref="V922:AB922">_xlfn._xlws.FILTER(_xlfn._xlws.FILTER('Capacity Scheduling '!$A$41:$FO$56,'Capacity Scheduling '!$A$41:$A$56='PM PDM'!Q922),'Capacity Scheduling '!$A$40:$FO$40='PM PDM'!A922)</f>
        <v>W/OFF</v>
      </c>
      <c r="W922" s="10" t="str">
        <v>A</v>
      </c>
      <c r="X922" t="str">
        <v>G</v>
      </c>
      <c r="Y922" t="str">
        <v>G</v>
      </c>
      <c r="Z922" t="str">
        <v>G</v>
      </c>
      <c r="AA922" t="str">
        <v>C</v>
      </c>
      <c r="AB922">
        <v>0</v>
      </c>
    </row>
    <row r="923" spans="1:28" ht="15" customHeight="1" x14ac:dyDescent="0.35">
      <c r="A923" s="10">
        <v>16</v>
      </c>
      <c r="B923" s="147" t="s">
        <v>5899</v>
      </c>
      <c r="C923">
        <v>8034679</v>
      </c>
      <c r="D923" s="34" t="s">
        <v>3872</v>
      </c>
      <c r="E923" s="146">
        <v>45022</v>
      </c>
      <c r="F923" s="146">
        <v>45031</v>
      </c>
      <c r="G923" s="146">
        <v>45031</v>
      </c>
      <c r="H923" s="34" t="s">
        <v>10</v>
      </c>
      <c r="I923" s="34" t="s">
        <v>4144</v>
      </c>
      <c r="J923" s="34" t="s">
        <v>410</v>
      </c>
      <c r="K923" s="34" t="s">
        <v>1395</v>
      </c>
      <c r="L923" s="34" t="s">
        <v>223</v>
      </c>
      <c r="M923" s="34" t="s">
        <v>3977</v>
      </c>
      <c r="N923" s="47" t="s">
        <v>220</v>
      </c>
      <c r="O923" s="273">
        <v>2</v>
      </c>
      <c r="P923" s="273">
        <v>2</v>
      </c>
      <c r="Q923">
        <v>2785</v>
      </c>
      <c r="R923" t="s">
        <v>16</v>
      </c>
      <c r="S923" t="s">
        <v>31</v>
      </c>
      <c r="T923" s="26">
        <f t="shared" si="23"/>
        <v>45033</v>
      </c>
      <c r="U923" s="10">
        <v>3</v>
      </c>
      <c r="V923" s="74" t="str" cm="1">
        <f t="array" ref="V923:AB923">_xlfn._xlws.FILTER(_xlfn._xlws.FILTER('Capacity Scheduling '!$A$41:$FO$56,'Capacity Scheduling '!$A$41:$A$56='PM PDM'!Q923),'Capacity Scheduling '!$A$40:$FO$40='PM PDM'!A923)</f>
        <v>W/OFF</v>
      </c>
      <c r="W923" s="10" t="str">
        <v>A</v>
      </c>
      <c r="X923" t="str">
        <v>G</v>
      </c>
      <c r="Y923" t="str">
        <v>G</v>
      </c>
      <c r="Z923" t="str">
        <v>G</v>
      </c>
      <c r="AA923" t="str">
        <v>C</v>
      </c>
      <c r="AB923">
        <v>0</v>
      </c>
    </row>
    <row r="924" spans="1:28" ht="15" customHeight="1" x14ac:dyDescent="0.35">
      <c r="A924" s="10">
        <v>16</v>
      </c>
      <c r="B924" s="147" t="s">
        <v>5900</v>
      </c>
      <c r="C924">
        <v>8034680</v>
      </c>
      <c r="D924" s="34" t="s">
        <v>3872</v>
      </c>
      <c r="E924" s="146">
        <v>45022</v>
      </c>
      <c r="F924" s="146">
        <v>45031</v>
      </c>
      <c r="G924" s="146">
        <v>45031</v>
      </c>
      <c r="H924" s="34" t="s">
        <v>10</v>
      </c>
      <c r="I924" s="34" t="s">
        <v>4147</v>
      </c>
      <c r="J924" s="34" t="s">
        <v>410</v>
      </c>
      <c r="K924" s="34" t="s">
        <v>1395</v>
      </c>
      <c r="L924" s="34" t="s">
        <v>223</v>
      </c>
      <c r="M924" s="34" t="s">
        <v>3977</v>
      </c>
      <c r="N924" s="47" t="s">
        <v>220</v>
      </c>
      <c r="O924" s="273">
        <v>2</v>
      </c>
      <c r="P924" s="273">
        <v>2</v>
      </c>
      <c r="Q924">
        <v>2785</v>
      </c>
      <c r="R924" t="s">
        <v>16</v>
      </c>
      <c r="S924" t="s">
        <v>31</v>
      </c>
      <c r="T924" s="26">
        <f t="shared" si="23"/>
        <v>45036</v>
      </c>
      <c r="U924" s="10">
        <v>6</v>
      </c>
      <c r="V924" s="74" t="str" cm="1">
        <f t="array" ref="V924:AB924">_xlfn._xlws.FILTER(_xlfn._xlws.FILTER('Capacity Scheduling '!$A$41:$FO$56,'Capacity Scheduling '!$A$41:$A$56='PM PDM'!Q924),'Capacity Scheduling '!$A$40:$FO$40='PM PDM'!A924)</f>
        <v>W/OFF</v>
      </c>
      <c r="W924" s="10" t="str">
        <v>A</v>
      </c>
      <c r="X924" t="str">
        <v>G</v>
      </c>
      <c r="Y924" t="str">
        <v>G</v>
      </c>
      <c r="Z924" t="str">
        <v>G</v>
      </c>
      <c r="AA924" t="str">
        <v>C</v>
      </c>
      <c r="AB924">
        <v>0</v>
      </c>
    </row>
    <row r="925" spans="1:28" ht="15" customHeight="1" x14ac:dyDescent="0.35">
      <c r="A925" s="10">
        <v>16</v>
      </c>
      <c r="B925" s="147" t="s">
        <v>5901</v>
      </c>
      <c r="C925">
        <v>8034681</v>
      </c>
      <c r="D925" s="34" t="s">
        <v>3872</v>
      </c>
      <c r="E925" s="146">
        <v>45022</v>
      </c>
      <c r="F925" s="146">
        <v>45031</v>
      </c>
      <c r="G925" s="146">
        <v>45031</v>
      </c>
      <c r="H925" s="34" t="s">
        <v>61</v>
      </c>
      <c r="I925" s="34" t="s">
        <v>4150</v>
      </c>
      <c r="J925" s="34" t="s">
        <v>410</v>
      </c>
      <c r="K925" s="34" t="s">
        <v>4064</v>
      </c>
      <c r="L925" s="34" t="s">
        <v>223</v>
      </c>
      <c r="M925" s="34" t="s">
        <v>3977</v>
      </c>
      <c r="N925" s="47" t="s">
        <v>220</v>
      </c>
      <c r="O925" s="273">
        <v>6</v>
      </c>
      <c r="P925" s="273">
        <v>6</v>
      </c>
      <c r="Q925">
        <v>2791</v>
      </c>
      <c r="R925" t="s">
        <v>78</v>
      </c>
      <c r="S925" t="s">
        <v>31</v>
      </c>
      <c r="T925" s="26">
        <f t="shared" si="23"/>
        <v>45034</v>
      </c>
      <c r="U925" s="10">
        <v>4</v>
      </c>
      <c r="V925" s="74" t="str" cm="1">
        <f t="array" ref="V925:AB925">_xlfn._xlws.FILTER(_xlfn._xlws.FILTER('Capacity Scheduling '!$A$41:$FO$56,'Capacity Scheduling '!$A$41:$A$56='PM PDM'!Q925),'Capacity Scheduling '!$A$40:$FO$40='PM PDM'!A925)</f>
        <v>B</v>
      </c>
      <c r="W925" s="10" t="str">
        <v>B</v>
      </c>
      <c r="X925" t="str">
        <v xml:space="preserve">W/Off </v>
      </c>
      <c r="Y925" t="str">
        <v>A</v>
      </c>
      <c r="Z925" t="str">
        <v>L</v>
      </c>
      <c r="AA925" t="str">
        <v>A</v>
      </c>
      <c r="AB925" t="str">
        <v>A</v>
      </c>
    </row>
    <row r="926" spans="1:28" ht="15" customHeight="1" x14ac:dyDescent="0.35">
      <c r="A926" s="10">
        <v>16</v>
      </c>
      <c r="B926" s="147" t="s">
        <v>5902</v>
      </c>
      <c r="C926">
        <v>8034682</v>
      </c>
      <c r="D926" s="34" t="s">
        <v>3823</v>
      </c>
      <c r="E926" s="146">
        <v>45022</v>
      </c>
      <c r="F926" s="146">
        <v>45031</v>
      </c>
      <c r="G926" s="146">
        <v>45031</v>
      </c>
      <c r="H926" s="34" t="s">
        <v>10</v>
      </c>
      <c r="I926" s="34" t="s">
        <v>4153</v>
      </c>
      <c r="J926" s="34" t="s">
        <v>410</v>
      </c>
      <c r="K926" s="34" t="s">
        <v>1395</v>
      </c>
      <c r="L926" s="34" t="s">
        <v>223</v>
      </c>
      <c r="M926" s="34" t="s">
        <v>3977</v>
      </c>
      <c r="N926" s="47" t="s">
        <v>220</v>
      </c>
      <c r="O926" s="273">
        <v>2</v>
      </c>
      <c r="P926" s="273">
        <v>2</v>
      </c>
      <c r="Q926">
        <v>2785</v>
      </c>
      <c r="R926" t="s">
        <v>16</v>
      </c>
      <c r="S926" t="s">
        <v>31</v>
      </c>
      <c r="T926" s="26">
        <f t="shared" si="23"/>
        <v>45036</v>
      </c>
      <c r="U926" s="10">
        <v>6</v>
      </c>
      <c r="V926" s="74" t="str" cm="1">
        <f t="array" ref="V926:AB926">_xlfn._xlws.FILTER(_xlfn._xlws.FILTER('Capacity Scheduling '!$A$41:$FO$56,'Capacity Scheduling '!$A$41:$A$56='PM PDM'!Q926),'Capacity Scheduling '!$A$40:$FO$40='PM PDM'!A926)</f>
        <v>W/OFF</v>
      </c>
      <c r="W926" s="10" t="str">
        <v>A</v>
      </c>
      <c r="X926" t="str">
        <v>G</v>
      </c>
      <c r="Y926" t="str">
        <v>G</v>
      </c>
      <c r="Z926" t="str">
        <v>G</v>
      </c>
      <c r="AA926" t="str">
        <v>C</v>
      </c>
      <c r="AB926">
        <v>0</v>
      </c>
    </row>
    <row r="927" spans="1:28" ht="15" customHeight="1" x14ac:dyDescent="0.35">
      <c r="A927" s="10">
        <v>16</v>
      </c>
      <c r="B927" s="147" t="s">
        <v>5903</v>
      </c>
      <c r="C927">
        <v>8034683</v>
      </c>
      <c r="D927" s="34" t="s">
        <v>3872</v>
      </c>
      <c r="E927" s="146">
        <v>45022</v>
      </c>
      <c r="F927" s="146">
        <v>45031</v>
      </c>
      <c r="G927" s="146">
        <v>45031</v>
      </c>
      <c r="H927" s="34" t="s">
        <v>10</v>
      </c>
      <c r="I927" s="34" t="s">
        <v>4156</v>
      </c>
      <c r="J927" s="34" t="s">
        <v>410</v>
      </c>
      <c r="K927" s="34" t="s">
        <v>1395</v>
      </c>
      <c r="L927" s="34" t="s">
        <v>223</v>
      </c>
      <c r="M927" s="34" t="s">
        <v>3977</v>
      </c>
      <c r="N927" s="47" t="s">
        <v>220</v>
      </c>
      <c r="O927" s="273">
        <v>2</v>
      </c>
      <c r="P927" s="273">
        <v>2</v>
      </c>
      <c r="Q927">
        <v>2785</v>
      </c>
      <c r="R927" t="s">
        <v>16</v>
      </c>
      <c r="S927" t="s">
        <v>31</v>
      </c>
      <c r="T927" s="26">
        <f t="shared" si="23"/>
        <v>45036</v>
      </c>
      <c r="U927" s="10">
        <v>6</v>
      </c>
      <c r="V927" s="74" t="str" cm="1">
        <f t="array" ref="V927:AB927">_xlfn._xlws.FILTER(_xlfn._xlws.FILTER('Capacity Scheduling '!$A$41:$FO$56,'Capacity Scheduling '!$A$41:$A$56='PM PDM'!Q927),'Capacity Scheduling '!$A$40:$FO$40='PM PDM'!A927)</f>
        <v>W/OFF</v>
      </c>
      <c r="W927" s="10" t="str">
        <v>A</v>
      </c>
      <c r="X927" t="str">
        <v>G</v>
      </c>
      <c r="Y927" t="str">
        <v>G</v>
      </c>
      <c r="Z927" t="str">
        <v>G</v>
      </c>
      <c r="AA927" t="str">
        <v>C</v>
      </c>
      <c r="AB927">
        <v>0</v>
      </c>
    </row>
    <row r="928" spans="1:28" ht="15" customHeight="1" x14ac:dyDescent="0.35">
      <c r="A928" s="10">
        <v>16</v>
      </c>
      <c r="B928" s="147" t="s">
        <v>5904</v>
      </c>
      <c r="C928">
        <v>8034684</v>
      </c>
      <c r="D928" s="34" t="s">
        <v>3872</v>
      </c>
      <c r="E928" s="146">
        <v>45022</v>
      </c>
      <c r="F928" s="146">
        <v>45031</v>
      </c>
      <c r="G928" s="146">
        <v>45031</v>
      </c>
      <c r="H928" s="34" t="s">
        <v>61</v>
      </c>
      <c r="I928" s="34" t="s">
        <v>4159</v>
      </c>
      <c r="J928" s="34" t="s">
        <v>410</v>
      </c>
      <c r="K928" s="34" t="s">
        <v>4064</v>
      </c>
      <c r="L928" s="34" t="s">
        <v>223</v>
      </c>
      <c r="M928" s="34" t="s">
        <v>3977</v>
      </c>
      <c r="N928" s="47" t="s">
        <v>220</v>
      </c>
      <c r="O928" s="273">
        <v>6</v>
      </c>
      <c r="P928" s="273">
        <v>6</v>
      </c>
      <c r="Q928">
        <v>2791</v>
      </c>
      <c r="R928" t="s">
        <v>78</v>
      </c>
      <c r="S928" t="s">
        <v>31</v>
      </c>
      <c r="T928" s="26">
        <f t="shared" si="23"/>
        <v>45035</v>
      </c>
      <c r="U928" s="10">
        <v>5</v>
      </c>
      <c r="V928" s="74" t="str" cm="1">
        <f t="array" ref="V928:AB928">_xlfn._xlws.FILTER(_xlfn._xlws.FILTER('Capacity Scheduling '!$A$41:$FO$56,'Capacity Scheduling '!$A$41:$A$56='PM PDM'!Q928),'Capacity Scheduling '!$A$40:$FO$40='PM PDM'!A928)</f>
        <v>B</v>
      </c>
      <c r="W928" s="10" t="str">
        <v>B</v>
      </c>
      <c r="X928" t="str">
        <v xml:space="preserve">W/Off </v>
      </c>
      <c r="Y928" t="str">
        <v>A</v>
      </c>
      <c r="Z928" t="str">
        <v>L</v>
      </c>
      <c r="AA928" t="str">
        <v>A</v>
      </c>
      <c r="AB928" t="str">
        <v>A</v>
      </c>
    </row>
    <row r="929" spans="1:28" ht="15" customHeight="1" x14ac:dyDescent="0.35">
      <c r="A929" s="10">
        <v>16</v>
      </c>
      <c r="B929" s="147" t="s">
        <v>5905</v>
      </c>
      <c r="C929">
        <v>8034685</v>
      </c>
      <c r="D929" s="34" t="s">
        <v>3872</v>
      </c>
      <c r="E929" s="146">
        <v>45022</v>
      </c>
      <c r="F929" s="146">
        <v>45031</v>
      </c>
      <c r="G929" s="146">
        <v>45031</v>
      </c>
      <c r="H929" s="34" t="s">
        <v>10</v>
      </c>
      <c r="I929" s="34" t="s">
        <v>4162</v>
      </c>
      <c r="J929" s="34" t="s">
        <v>410</v>
      </c>
      <c r="K929" s="34" t="s">
        <v>1395</v>
      </c>
      <c r="L929" s="34" t="s">
        <v>223</v>
      </c>
      <c r="M929" s="34" t="s">
        <v>3977</v>
      </c>
      <c r="N929" s="47" t="s">
        <v>220</v>
      </c>
      <c r="O929" s="273">
        <v>2</v>
      </c>
      <c r="P929" s="273">
        <v>2</v>
      </c>
      <c r="Q929">
        <v>2785</v>
      </c>
      <c r="R929" t="s">
        <v>16</v>
      </c>
      <c r="S929" t="s">
        <v>31</v>
      </c>
      <c r="T929" s="26">
        <f t="shared" si="23"/>
        <v>45036</v>
      </c>
      <c r="U929" s="10">
        <v>6</v>
      </c>
      <c r="V929" s="74" t="str" cm="1">
        <f t="array" ref="V929:AB929">_xlfn._xlws.FILTER(_xlfn._xlws.FILTER('Capacity Scheduling '!$A$41:$FO$56,'Capacity Scheduling '!$A$41:$A$56='PM PDM'!Q929),'Capacity Scheduling '!$A$40:$FO$40='PM PDM'!A929)</f>
        <v>W/OFF</v>
      </c>
      <c r="W929" s="10" t="str">
        <v>A</v>
      </c>
      <c r="X929" t="str">
        <v>G</v>
      </c>
      <c r="Y929" t="str">
        <v>G</v>
      </c>
      <c r="Z929" t="str">
        <v>G</v>
      </c>
      <c r="AA929" t="str">
        <v>C</v>
      </c>
      <c r="AB929">
        <v>0</v>
      </c>
    </row>
    <row r="930" spans="1:28" ht="15" customHeight="1" x14ac:dyDescent="0.35">
      <c r="A930" s="10">
        <v>16</v>
      </c>
      <c r="B930" s="147" t="s">
        <v>5906</v>
      </c>
      <c r="C930">
        <v>8034686</v>
      </c>
      <c r="D930" s="34" t="s">
        <v>3872</v>
      </c>
      <c r="E930" s="146">
        <v>45022</v>
      </c>
      <c r="F930" s="146">
        <v>45031</v>
      </c>
      <c r="G930" s="146">
        <v>45031</v>
      </c>
      <c r="H930" s="34" t="s">
        <v>61</v>
      </c>
      <c r="I930" s="34" t="s">
        <v>4165</v>
      </c>
      <c r="J930" s="34" t="s">
        <v>410</v>
      </c>
      <c r="K930" s="34" t="s">
        <v>4064</v>
      </c>
      <c r="L930" s="34" t="s">
        <v>223</v>
      </c>
      <c r="M930" s="34" t="s">
        <v>3977</v>
      </c>
      <c r="N930" s="47" t="s">
        <v>220</v>
      </c>
      <c r="O930" s="273">
        <v>6</v>
      </c>
      <c r="P930" s="273">
        <v>6</v>
      </c>
      <c r="Q930">
        <v>2791</v>
      </c>
      <c r="R930" t="s">
        <v>78</v>
      </c>
      <c r="S930" t="s">
        <v>31</v>
      </c>
      <c r="T930" s="26">
        <f t="shared" si="23"/>
        <v>45037</v>
      </c>
      <c r="U930" s="10">
        <v>7</v>
      </c>
      <c r="V930" s="74" t="str" cm="1">
        <f t="array" ref="V930:AB930">_xlfn._xlws.FILTER(_xlfn._xlws.FILTER('Capacity Scheduling '!$A$41:$FO$56,'Capacity Scheduling '!$A$41:$A$56='PM PDM'!Q930),'Capacity Scheduling '!$A$40:$FO$40='PM PDM'!A930)</f>
        <v>B</v>
      </c>
      <c r="W930" s="10" t="str">
        <v>B</v>
      </c>
      <c r="X930" t="str">
        <v xml:space="preserve">W/Off </v>
      </c>
      <c r="Y930" t="str">
        <v>A</v>
      </c>
      <c r="Z930" t="str">
        <v>L</v>
      </c>
      <c r="AA930" t="str">
        <v>A</v>
      </c>
      <c r="AB930" t="str">
        <v>A</v>
      </c>
    </row>
    <row r="931" spans="1:28" ht="15" hidden="1" customHeight="1" x14ac:dyDescent="0.35">
      <c r="A931">
        <v>17</v>
      </c>
      <c r="B931" s="147" t="s">
        <v>6124</v>
      </c>
      <c r="C931">
        <v>8039754</v>
      </c>
      <c r="D931" s="34" t="s">
        <v>3823</v>
      </c>
      <c r="E931" s="146">
        <v>45033</v>
      </c>
      <c r="F931" s="146">
        <v>45042</v>
      </c>
      <c r="G931" s="146">
        <v>45042</v>
      </c>
      <c r="H931" s="34" t="s">
        <v>10</v>
      </c>
      <c r="I931" s="34" t="s">
        <v>288</v>
      </c>
      <c r="J931" s="34" t="s">
        <v>182</v>
      </c>
      <c r="K931" s="34" t="s">
        <v>4839</v>
      </c>
      <c r="L931" s="34" t="s">
        <v>223</v>
      </c>
      <c r="M931" s="34" t="s">
        <v>3977</v>
      </c>
      <c r="N931" s="34" t="s">
        <v>215</v>
      </c>
      <c r="O931" s="273">
        <v>3</v>
      </c>
      <c r="P931" s="273">
        <v>3</v>
      </c>
      <c r="Q931" t="e">
        <v>#N/A</v>
      </c>
      <c r="R931" t="e">
        <v>#N/A</v>
      </c>
      <c r="S931" t="s">
        <v>5728</v>
      </c>
      <c r="T931" s="10"/>
      <c r="U931" s="10"/>
      <c r="V931" s="74"/>
      <c r="W931" s="10"/>
    </row>
    <row r="932" spans="1:28" ht="15" hidden="1" customHeight="1" x14ac:dyDescent="0.35">
      <c r="A932">
        <v>17</v>
      </c>
      <c r="B932" s="147" t="s">
        <v>6125</v>
      </c>
      <c r="C932">
        <v>8035972</v>
      </c>
      <c r="D932" s="34" t="s">
        <v>3872</v>
      </c>
      <c r="E932" s="146">
        <v>45026</v>
      </c>
      <c r="F932" s="146">
        <v>45041</v>
      </c>
      <c r="G932" s="146">
        <v>45041</v>
      </c>
      <c r="H932" s="34" t="s">
        <v>10</v>
      </c>
      <c r="I932" s="34" t="s">
        <v>288</v>
      </c>
      <c r="J932" s="34" t="s">
        <v>380</v>
      </c>
      <c r="K932" s="34" t="s">
        <v>4841</v>
      </c>
      <c r="L932" s="34" t="s">
        <v>223</v>
      </c>
      <c r="M932" s="34" t="s">
        <v>3977</v>
      </c>
      <c r="N932" s="34" t="s">
        <v>215</v>
      </c>
      <c r="O932" s="273">
        <v>8</v>
      </c>
      <c r="P932" s="273">
        <v>8</v>
      </c>
      <c r="Q932">
        <v>2785</v>
      </c>
      <c r="R932" t="s">
        <v>34</v>
      </c>
      <c r="S932" t="s">
        <v>64</v>
      </c>
      <c r="T932" s="10"/>
      <c r="U932" s="10"/>
      <c r="V932" s="74"/>
      <c r="W932" s="10"/>
    </row>
    <row r="933" spans="1:28" ht="15" hidden="1" customHeight="1" x14ac:dyDescent="0.35">
      <c r="A933">
        <v>17</v>
      </c>
      <c r="B933" s="147" t="s">
        <v>6126</v>
      </c>
      <c r="C933">
        <v>8035565</v>
      </c>
      <c r="D933" s="34" t="s">
        <v>3872</v>
      </c>
      <c r="E933" s="146">
        <v>45025</v>
      </c>
      <c r="F933" s="146">
        <v>45040</v>
      </c>
      <c r="G933" s="146">
        <v>45040</v>
      </c>
      <c r="H933" s="34" t="s">
        <v>10</v>
      </c>
      <c r="I933" s="34" t="s">
        <v>288</v>
      </c>
      <c r="J933" s="34" t="s">
        <v>42</v>
      </c>
      <c r="K933" s="34" t="s">
        <v>4843</v>
      </c>
      <c r="L933" s="34" t="s">
        <v>223</v>
      </c>
      <c r="M933" s="34" t="s">
        <v>3977</v>
      </c>
      <c r="N933" s="34" t="s">
        <v>215</v>
      </c>
      <c r="O933" s="273">
        <v>6</v>
      </c>
      <c r="P933" s="273">
        <v>6</v>
      </c>
      <c r="Q933">
        <v>2783</v>
      </c>
      <c r="R933" t="s">
        <v>22</v>
      </c>
      <c r="S933" t="s">
        <v>43</v>
      </c>
      <c r="T933" s="10"/>
      <c r="U933" s="10"/>
      <c r="V933" s="74"/>
      <c r="W933" s="10"/>
    </row>
    <row r="934" spans="1:28" ht="15" hidden="1" customHeight="1" x14ac:dyDescent="0.35">
      <c r="A934">
        <v>17</v>
      </c>
      <c r="B934" s="147" t="s">
        <v>6127</v>
      </c>
      <c r="C934">
        <v>8036116</v>
      </c>
      <c r="D934" s="34" t="s">
        <v>3823</v>
      </c>
      <c r="E934" s="146">
        <v>45026</v>
      </c>
      <c r="F934" s="146">
        <v>45044</v>
      </c>
      <c r="G934" s="146">
        <v>45044</v>
      </c>
      <c r="H934" s="34" t="s">
        <v>92</v>
      </c>
      <c r="I934" s="34" t="s">
        <v>288</v>
      </c>
      <c r="J934" s="34" t="s">
        <v>42</v>
      </c>
      <c r="K934" s="34" t="s">
        <v>5429</v>
      </c>
      <c r="L934" s="34" t="s">
        <v>223</v>
      </c>
      <c r="M934" s="34" t="s">
        <v>3977</v>
      </c>
      <c r="N934" s="34" t="s">
        <v>215</v>
      </c>
      <c r="O934" s="273">
        <v>4</v>
      </c>
      <c r="P934" s="273">
        <v>4</v>
      </c>
      <c r="Q934">
        <v>2801</v>
      </c>
      <c r="R934" t="s">
        <v>104</v>
      </c>
      <c r="S934" t="s">
        <v>43</v>
      </c>
      <c r="T934" s="10"/>
      <c r="U934" s="10"/>
      <c r="V934" s="74"/>
      <c r="W934" s="10"/>
    </row>
    <row r="935" spans="1:28" ht="15" hidden="1" customHeight="1" x14ac:dyDescent="0.35">
      <c r="A935">
        <v>17</v>
      </c>
      <c r="B935" s="147" t="s">
        <v>6128</v>
      </c>
      <c r="C935">
        <v>8037960</v>
      </c>
      <c r="D935" s="34" t="s">
        <v>3823</v>
      </c>
      <c r="E935" s="146">
        <v>45029</v>
      </c>
      <c r="F935" s="146">
        <v>45044</v>
      </c>
      <c r="G935" s="146">
        <v>45044</v>
      </c>
      <c r="H935" s="34" t="s">
        <v>10</v>
      </c>
      <c r="I935" s="34" t="s">
        <v>288</v>
      </c>
      <c r="J935" s="34" t="s">
        <v>118</v>
      </c>
      <c r="K935" s="34" t="s">
        <v>5011</v>
      </c>
      <c r="L935" s="34" t="s">
        <v>223</v>
      </c>
      <c r="M935" s="34" t="s">
        <v>3977</v>
      </c>
      <c r="N935" s="34" t="s">
        <v>215</v>
      </c>
      <c r="O935" s="273">
        <v>0</v>
      </c>
      <c r="P935" s="273">
        <v>3</v>
      </c>
      <c r="Q935">
        <v>2783</v>
      </c>
      <c r="R935" t="s">
        <v>22</v>
      </c>
      <c r="S935" t="s">
        <v>43</v>
      </c>
      <c r="T935" s="10"/>
      <c r="U935" s="10"/>
      <c r="V935" s="74"/>
      <c r="W935" s="10"/>
    </row>
    <row r="936" spans="1:28" ht="15" hidden="1" customHeight="1" x14ac:dyDescent="0.35">
      <c r="A936">
        <v>17</v>
      </c>
      <c r="B936" s="147" t="s">
        <v>6129</v>
      </c>
      <c r="C936">
        <v>8029736</v>
      </c>
      <c r="D936" s="34" t="s">
        <v>3823</v>
      </c>
      <c r="E936" s="146">
        <v>45013</v>
      </c>
      <c r="F936" s="146">
        <v>45040</v>
      </c>
      <c r="G936" s="146">
        <v>45040</v>
      </c>
      <c r="H936" s="34" t="s">
        <v>61</v>
      </c>
      <c r="I936" s="34" t="s">
        <v>4850</v>
      </c>
      <c r="J936" s="34" t="s">
        <v>1918</v>
      </c>
      <c r="K936" s="34" t="s">
        <v>4851</v>
      </c>
      <c r="L936" s="34" t="s">
        <v>223</v>
      </c>
      <c r="M936" s="34" t="s">
        <v>3977</v>
      </c>
      <c r="N936" s="34" t="s">
        <v>215</v>
      </c>
      <c r="O936" s="273">
        <v>10</v>
      </c>
      <c r="P936" s="273">
        <v>20</v>
      </c>
      <c r="Q936">
        <v>2792</v>
      </c>
      <c r="R936" t="s">
        <v>85</v>
      </c>
      <c r="S936" t="s">
        <v>43</v>
      </c>
      <c r="T936" s="10"/>
      <c r="U936" s="10"/>
      <c r="V936" s="74"/>
      <c r="W936" s="10"/>
    </row>
    <row r="937" spans="1:28" ht="15" hidden="1" customHeight="1" x14ac:dyDescent="0.35">
      <c r="A937">
        <v>17</v>
      </c>
      <c r="B937" s="147" t="s">
        <v>6130</v>
      </c>
      <c r="C937">
        <v>8035563</v>
      </c>
      <c r="D937" s="34" t="s">
        <v>3823</v>
      </c>
      <c r="E937" s="146">
        <v>45025</v>
      </c>
      <c r="F937" s="146">
        <v>45040</v>
      </c>
      <c r="G937" s="146">
        <v>45040</v>
      </c>
      <c r="H937" s="34" t="s">
        <v>10</v>
      </c>
      <c r="I937" s="34" t="s">
        <v>288</v>
      </c>
      <c r="J937" s="34" t="s">
        <v>148</v>
      </c>
      <c r="K937" s="34" t="s">
        <v>4865</v>
      </c>
      <c r="L937" s="34" t="s">
        <v>223</v>
      </c>
      <c r="M937" s="34" t="s">
        <v>3977</v>
      </c>
      <c r="N937" s="34" t="s">
        <v>215</v>
      </c>
      <c r="O937" s="273">
        <v>6</v>
      </c>
      <c r="P937" s="273">
        <v>6</v>
      </c>
      <c r="Q937">
        <v>2783</v>
      </c>
      <c r="R937" t="s">
        <v>22</v>
      </c>
      <c r="S937" t="s">
        <v>43</v>
      </c>
      <c r="T937" s="10"/>
      <c r="U937" s="10"/>
      <c r="V937" s="74"/>
      <c r="W937" s="10"/>
    </row>
    <row r="938" spans="1:28" ht="15" hidden="1" customHeight="1" x14ac:dyDescent="0.35">
      <c r="A938">
        <v>17</v>
      </c>
      <c r="B938" s="147" t="s">
        <v>6131</v>
      </c>
      <c r="C938">
        <v>8035564</v>
      </c>
      <c r="D938" s="34" t="s">
        <v>3823</v>
      </c>
      <c r="E938" s="146">
        <v>45025</v>
      </c>
      <c r="F938" s="146">
        <v>45040</v>
      </c>
      <c r="G938" s="146">
        <v>45040</v>
      </c>
      <c r="H938" s="34" t="s">
        <v>61</v>
      </c>
      <c r="I938" s="34" t="s">
        <v>288</v>
      </c>
      <c r="J938" s="34" t="s">
        <v>148</v>
      </c>
      <c r="K938" s="34" t="s">
        <v>4863</v>
      </c>
      <c r="L938" s="34" t="s">
        <v>223</v>
      </c>
      <c r="M938" s="34" t="s">
        <v>3977</v>
      </c>
      <c r="N938" s="34" t="s">
        <v>215</v>
      </c>
      <c r="O938" s="273">
        <v>4</v>
      </c>
      <c r="P938" s="273">
        <v>4</v>
      </c>
      <c r="Q938">
        <v>2791</v>
      </c>
      <c r="R938" t="s">
        <v>85</v>
      </c>
      <c r="S938" t="s">
        <v>43</v>
      </c>
      <c r="T938" s="10"/>
      <c r="U938" s="10"/>
      <c r="V938" s="74"/>
      <c r="W938" s="10"/>
    </row>
    <row r="939" spans="1:28" ht="15" hidden="1" customHeight="1" x14ac:dyDescent="0.35">
      <c r="A939">
        <v>17</v>
      </c>
      <c r="B939" s="147" t="s">
        <v>6132</v>
      </c>
      <c r="C939">
        <v>8036118</v>
      </c>
      <c r="D939" s="34" t="s">
        <v>3823</v>
      </c>
      <c r="E939" s="146">
        <v>45026</v>
      </c>
      <c r="F939" s="146">
        <v>45041</v>
      </c>
      <c r="G939" s="146">
        <v>45041</v>
      </c>
      <c r="H939" s="34" t="s">
        <v>10</v>
      </c>
      <c r="I939" s="34" t="s">
        <v>288</v>
      </c>
      <c r="J939" s="34" t="s">
        <v>148</v>
      </c>
      <c r="K939" s="34" t="s">
        <v>4868</v>
      </c>
      <c r="L939" s="34" t="s">
        <v>223</v>
      </c>
      <c r="M939" s="34" t="s">
        <v>3977</v>
      </c>
      <c r="N939" s="34" t="s">
        <v>215</v>
      </c>
      <c r="O939" s="273">
        <v>0</v>
      </c>
      <c r="P939" s="273">
        <v>3</v>
      </c>
      <c r="Q939">
        <v>2783</v>
      </c>
      <c r="R939" t="s">
        <v>22</v>
      </c>
      <c r="S939" t="s">
        <v>43</v>
      </c>
      <c r="T939" s="10"/>
      <c r="U939" s="10"/>
      <c r="V939" s="74"/>
      <c r="W939" s="10"/>
    </row>
    <row r="940" spans="1:28" ht="15" hidden="1" customHeight="1" x14ac:dyDescent="0.35">
      <c r="A940">
        <v>17</v>
      </c>
      <c r="B940" s="147" t="s">
        <v>6133</v>
      </c>
      <c r="C940">
        <v>8037050</v>
      </c>
      <c r="D940" s="34" t="s">
        <v>3823</v>
      </c>
      <c r="E940" s="146">
        <v>45028</v>
      </c>
      <c r="F940" s="146">
        <v>45043</v>
      </c>
      <c r="G940" s="146">
        <v>45043</v>
      </c>
      <c r="H940" s="34" t="s">
        <v>61</v>
      </c>
      <c r="I940" s="34" t="s">
        <v>288</v>
      </c>
      <c r="J940" s="34" t="s">
        <v>148</v>
      </c>
      <c r="K940" s="34" t="s">
        <v>3825</v>
      </c>
      <c r="L940" s="34" t="s">
        <v>223</v>
      </c>
      <c r="M940" s="34" t="s">
        <v>3977</v>
      </c>
      <c r="N940" s="34" t="s">
        <v>215</v>
      </c>
      <c r="O940" s="273">
        <v>6</v>
      </c>
      <c r="P940" s="273">
        <v>6</v>
      </c>
      <c r="Q940">
        <v>3195</v>
      </c>
      <c r="R940" t="s">
        <v>85</v>
      </c>
      <c r="S940" t="s">
        <v>43</v>
      </c>
      <c r="T940" s="10"/>
      <c r="U940" s="10"/>
      <c r="V940" s="74"/>
      <c r="W940" s="10"/>
    </row>
    <row r="941" spans="1:28" ht="15" hidden="1" customHeight="1" x14ac:dyDescent="0.35">
      <c r="A941">
        <v>17</v>
      </c>
      <c r="B941" s="147" t="s">
        <v>6134</v>
      </c>
      <c r="C941">
        <v>8037051</v>
      </c>
      <c r="D941" s="34" t="s">
        <v>3823</v>
      </c>
      <c r="E941" s="146">
        <v>45028</v>
      </c>
      <c r="F941" s="146">
        <v>45043</v>
      </c>
      <c r="G941" s="146">
        <v>45043</v>
      </c>
      <c r="H941" s="34" t="s">
        <v>10</v>
      </c>
      <c r="I941" s="34" t="s">
        <v>288</v>
      </c>
      <c r="J941" s="34" t="s">
        <v>148</v>
      </c>
      <c r="K941" s="34" t="s">
        <v>3826</v>
      </c>
      <c r="L941" s="34" t="s">
        <v>223</v>
      </c>
      <c r="M941" s="34" t="s">
        <v>3977</v>
      </c>
      <c r="N941" s="34" t="s">
        <v>215</v>
      </c>
      <c r="O941" s="273">
        <v>6</v>
      </c>
      <c r="P941" s="273">
        <v>6</v>
      </c>
      <c r="Q941">
        <v>2787</v>
      </c>
      <c r="R941" t="s">
        <v>46</v>
      </c>
      <c r="S941" t="s">
        <v>43</v>
      </c>
      <c r="T941" s="10"/>
      <c r="U941" s="10"/>
      <c r="V941" s="74"/>
      <c r="W941" s="10"/>
    </row>
    <row r="942" spans="1:28" ht="15" hidden="1" customHeight="1" x14ac:dyDescent="0.35">
      <c r="A942">
        <v>17</v>
      </c>
      <c r="B942" s="147" t="s">
        <v>6135</v>
      </c>
      <c r="C942">
        <v>8037959</v>
      </c>
      <c r="D942" s="34" t="s">
        <v>3872</v>
      </c>
      <c r="E942" s="146">
        <v>45029</v>
      </c>
      <c r="F942" s="146">
        <v>45044</v>
      </c>
      <c r="G942" s="146">
        <v>45044</v>
      </c>
      <c r="H942" s="34" t="s">
        <v>10</v>
      </c>
      <c r="I942" s="34" t="s">
        <v>4034</v>
      </c>
      <c r="J942" s="34" t="s">
        <v>4035</v>
      </c>
      <c r="K942" s="34" t="s">
        <v>5013</v>
      </c>
      <c r="L942" s="34" t="s">
        <v>223</v>
      </c>
      <c r="M942" s="34" t="s">
        <v>3977</v>
      </c>
      <c r="N942" s="34" t="s">
        <v>215</v>
      </c>
      <c r="O942" s="273">
        <v>6</v>
      </c>
      <c r="P942" s="273">
        <v>6</v>
      </c>
      <c r="Q942">
        <v>2787</v>
      </c>
      <c r="R942" t="s">
        <v>46</v>
      </c>
      <c r="S942" t="s">
        <v>43</v>
      </c>
      <c r="T942" s="10"/>
      <c r="U942" s="10"/>
      <c r="V942" s="74"/>
      <c r="W942" s="10"/>
    </row>
    <row r="943" spans="1:28" ht="15" hidden="1" customHeight="1" x14ac:dyDescent="0.35">
      <c r="A943">
        <v>17</v>
      </c>
      <c r="B943" s="147" t="s">
        <v>6136</v>
      </c>
      <c r="C943">
        <v>8029735</v>
      </c>
      <c r="D943" s="34" t="s">
        <v>3823</v>
      </c>
      <c r="E943" s="146">
        <v>45013</v>
      </c>
      <c r="F943" s="146">
        <v>45040</v>
      </c>
      <c r="G943" s="146">
        <v>45040</v>
      </c>
      <c r="H943" s="34" t="s">
        <v>61</v>
      </c>
      <c r="I943" s="34" t="s">
        <v>4884</v>
      </c>
      <c r="J943" s="34" t="s">
        <v>4885</v>
      </c>
      <c r="K943" s="34" t="s">
        <v>4886</v>
      </c>
      <c r="L943" s="34" t="s">
        <v>223</v>
      </c>
      <c r="M943" s="34" t="s">
        <v>3977</v>
      </c>
      <c r="N943" s="34" t="s">
        <v>215</v>
      </c>
      <c r="O943" s="273">
        <v>10</v>
      </c>
      <c r="P943" s="273">
        <v>20</v>
      </c>
      <c r="Q943">
        <v>3195</v>
      </c>
      <c r="R943" t="s">
        <v>85</v>
      </c>
      <c r="S943" t="s">
        <v>43</v>
      </c>
      <c r="T943" s="10"/>
      <c r="U943" s="10"/>
      <c r="V943" s="74"/>
      <c r="W943" s="10"/>
    </row>
    <row r="944" spans="1:28" ht="15" hidden="1" customHeight="1" x14ac:dyDescent="0.35">
      <c r="A944">
        <v>17</v>
      </c>
      <c r="B944" s="147" t="s">
        <v>6137</v>
      </c>
      <c r="C944">
        <v>8031765</v>
      </c>
      <c r="D944" s="34" t="s">
        <v>3823</v>
      </c>
      <c r="E944" s="146">
        <v>45017</v>
      </c>
      <c r="F944" s="146">
        <v>45044</v>
      </c>
      <c r="G944" s="146">
        <v>45044</v>
      </c>
      <c r="H944" s="34" t="s">
        <v>61</v>
      </c>
      <c r="I944" s="34" t="s">
        <v>4888</v>
      </c>
      <c r="J944" s="34" t="s">
        <v>4889</v>
      </c>
      <c r="K944" s="34" t="s">
        <v>4890</v>
      </c>
      <c r="L944" s="34" t="s">
        <v>223</v>
      </c>
      <c r="M944" s="34" t="s">
        <v>3977</v>
      </c>
      <c r="N944" s="34" t="s">
        <v>215</v>
      </c>
      <c r="O944" s="273">
        <v>0.1</v>
      </c>
      <c r="P944" s="273">
        <v>0.2</v>
      </c>
      <c r="Q944">
        <v>3195</v>
      </c>
      <c r="R944" t="s">
        <v>85</v>
      </c>
      <c r="S944" t="s">
        <v>43</v>
      </c>
      <c r="T944" s="10"/>
      <c r="U944" s="10"/>
      <c r="V944" s="74"/>
      <c r="W944" s="10"/>
    </row>
    <row r="945" spans="1:23" ht="15" hidden="1" customHeight="1" x14ac:dyDescent="0.35">
      <c r="A945">
        <v>17</v>
      </c>
      <c r="B945" s="147" t="s">
        <v>6138</v>
      </c>
      <c r="C945">
        <v>8037180</v>
      </c>
      <c r="D945" s="34" t="s">
        <v>3823</v>
      </c>
      <c r="E945" s="146">
        <v>45028</v>
      </c>
      <c r="F945" s="146">
        <v>45043</v>
      </c>
      <c r="G945" s="146">
        <v>45043</v>
      </c>
      <c r="H945" s="34" t="s">
        <v>10</v>
      </c>
      <c r="I945" s="34" t="s">
        <v>288</v>
      </c>
      <c r="J945" s="34" t="s">
        <v>175</v>
      </c>
      <c r="K945" s="34" t="s">
        <v>3827</v>
      </c>
      <c r="L945" s="34" t="s">
        <v>223</v>
      </c>
      <c r="M945" s="34" t="s">
        <v>3977</v>
      </c>
      <c r="N945" s="34" t="s">
        <v>215</v>
      </c>
      <c r="O945" s="273">
        <v>0</v>
      </c>
      <c r="P945" s="273">
        <v>3</v>
      </c>
      <c r="Q945">
        <v>2787</v>
      </c>
      <c r="R945" t="s">
        <v>46</v>
      </c>
      <c r="S945" t="s">
        <v>43</v>
      </c>
      <c r="T945" s="10"/>
      <c r="U945" s="10"/>
      <c r="V945" s="74"/>
      <c r="W945" s="10"/>
    </row>
    <row r="946" spans="1:23" ht="15" hidden="1" customHeight="1" x14ac:dyDescent="0.35">
      <c r="A946">
        <v>17</v>
      </c>
      <c r="B946" s="147" t="s">
        <v>6139</v>
      </c>
      <c r="C946">
        <v>8029734</v>
      </c>
      <c r="D946" s="34" t="s">
        <v>3823</v>
      </c>
      <c r="E946" s="146">
        <v>45013</v>
      </c>
      <c r="F946" s="146">
        <v>45040</v>
      </c>
      <c r="G946" s="146">
        <v>45040</v>
      </c>
      <c r="H946" s="34" t="s">
        <v>61</v>
      </c>
      <c r="I946" s="34" t="s">
        <v>4900</v>
      </c>
      <c r="J946" s="34" t="s">
        <v>4901</v>
      </c>
      <c r="K946" s="34" t="s">
        <v>4902</v>
      </c>
      <c r="L946" s="34" t="s">
        <v>223</v>
      </c>
      <c r="M946" s="34" t="s">
        <v>3977</v>
      </c>
      <c r="N946" s="34" t="s">
        <v>215</v>
      </c>
      <c r="O946" s="273">
        <v>10</v>
      </c>
      <c r="P946" s="273">
        <v>20</v>
      </c>
      <c r="Q946">
        <v>3195</v>
      </c>
      <c r="R946" t="s">
        <v>85</v>
      </c>
      <c r="S946" t="s">
        <v>43</v>
      </c>
      <c r="T946" s="10"/>
      <c r="U946" s="10"/>
      <c r="V946" s="74"/>
      <c r="W946" s="10"/>
    </row>
    <row r="947" spans="1:23" ht="15" hidden="1" customHeight="1" x14ac:dyDescent="0.35">
      <c r="A947">
        <v>17</v>
      </c>
      <c r="B947" s="147" t="s">
        <v>6140</v>
      </c>
      <c r="C947">
        <v>8036117</v>
      </c>
      <c r="D947" s="34" t="s">
        <v>3823</v>
      </c>
      <c r="E947" s="146">
        <v>45026</v>
      </c>
      <c r="F947" s="146">
        <v>45041</v>
      </c>
      <c r="G947" s="146">
        <v>45041</v>
      </c>
      <c r="H947" s="34" t="s">
        <v>92</v>
      </c>
      <c r="I947" s="34" t="s">
        <v>288</v>
      </c>
      <c r="J947" s="34" t="s">
        <v>2547</v>
      </c>
      <c r="K947" s="34" t="s">
        <v>4904</v>
      </c>
      <c r="L947" s="34" t="s">
        <v>223</v>
      </c>
      <c r="M947" s="34" t="s">
        <v>3977</v>
      </c>
      <c r="N947" s="34" t="s">
        <v>215</v>
      </c>
      <c r="O947" s="273">
        <v>6</v>
      </c>
      <c r="P947" s="273">
        <v>6</v>
      </c>
      <c r="Q947">
        <v>2801</v>
      </c>
      <c r="R947" t="s">
        <v>104</v>
      </c>
      <c r="S947" t="s">
        <v>43</v>
      </c>
      <c r="T947" s="10"/>
      <c r="U947" s="10"/>
      <c r="V947" s="74"/>
      <c r="W947" s="10"/>
    </row>
    <row r="948" spans="1:23" ht="15" hidden="1" customHeight="1" x14ac:dyDescent="0.35">
      <c r="A948">
        <v>17</v>
      </c>
      <c r="B948" s="147" t="s">
        <v>6141</v>
      </c>
      <c r="C948">
        <v>8037454</v>
      </c>
      <c r="D948" s="34" t="s">
        <v>3823</v>
      </c>
      <c r="E948" s="146">
        <v>45029</v>
      </c>
      <c r="F948" s="146">
        <v>45044</v>
      </c>
      <c r="G948" s="146">
        <v>45044</v>
      </c>
      <c r="H948" s="34" t="s">
        <v>10</v>
      </c>
      <c r="I948" s="34" t="s">
        <v>288</v>
      </c>
      <c r="J948" s="34" t="s">
        <v>4640</v>
      </c>
      <c r="K948" s="34" t="s">
        <v>5015</v>
      </c>
      <c r="L948" s="34" t="s">
        <v>223</v>
      </c>
      <c r="M948" s="34" t="s">
        <v>3977</v>
      </c>
      <c r="N948" s="34" t="s">
        <v>215</v>
      </c>
      <c r="O948" s="273">
        <v>6</v>
      </c>
      <c r="P948" s="273">
        <v>6</v>
      </c>
      <c r="Q948">
        <v>2784</v>
      </c>
      <c r="R948" t="s">
        <v>28</v>
      </c>
      <c r="S948" t="s">
        <v>49</v>
      </c>
      <c r="T948" s="10"/>
      <c r="U948" s="10"/>
      <c r="V948" s="74"/>
      <c r="W948" s="10"/>
    </row>
    <row r="949" spans="1:23" ht="15" hidden="1" customHeight="1" x14ac:dyDescent="0.35">
      <c r="A949">
        <v>17</v>
      </c>
      <c r="B949" s="147" t="s">
        <v>6142</v>
      </c>
      <c r="C949">
        <v>8037455</v>
      </c>
      <c r="D949" s="34" t="s">
        <v>3823</v>
      </c>
      <c r="E949" s="146">
        <v>45029</v>
      </c>
      <c r="F949" s="146">
        <v>45044</v>
      </c>
      <c r="G949" s="146">
        <v>45044</v>
      </c>
      <c r="H949" s="34" t="s">
        <v>61</v>
      </c>
      <c r="I949" s="34" t="s">
        <v>288</v>
      </c>
      <c r="J949" s="34" t="s">
        <v>4640</v>
      </c>
      <c r="K949" s="34" t="s">
        <v>5017</v>
      </c>
      <c r="L949" s="34" t="s">
        <v>223</v>
      </c>
      <c r="M949" s="34" t="s">
        <v>3977</v>
      </c>
      <c r="N949" s="34" t="s">
        <v>215</v>
      </c>
      <c r="O949" s="273">
        <v>4</v>
      </c>
      <c r="P949" s="273">
        <v>4</v>
      </c>
      <c r="Q949">
        <v>2792</v>
      </c>
      <c r="R949" t="s">
        <v>78</v>
      </c>
      <c r="S949" t="s">
        <v>49</v>
      </c>
      <c r="T949" s="10"/>
      <c r="U949" s="10"/>
      <c r="V949" s="74"/>
      <c r="W949" s="10"/>
    </row>
    <row r="950" spans="1:23" ht="15" hidden="1" customHeight="1" x14ac:dyDescent="0.35">
      <c r="A950">
        <v>17</v>
      </c>
      <c r="B950" s="147" t="s">
        <v>6143</v>
      </c>
      <c r="C950">
        <v>8035083</v>
      </c>
      <c r="D950" s="34" t="s">
        <v>3823</v>
      </c>
      <c r="E950" s="146">
        <v>45023</v>
      </c>
      <c r="F950" s="146">
        <v>45038</v>
      </c>
      <c r="G950" s="146">
        <v>45038</v>
      </c>
      <c r="H950" s="34" t="s">
        <v>92</v>
      </c>
      <c r="I950" s="34" t="s">
        <v>288</v>
      </c>
      <c r="J950" s="34" t="s">
        <v>1997</v>
      </c>
      <c r="K950" s="34" t="s">
        <v>4906</v>
      </c>
      <c r="L950" s="34" t="s">
        <v>223</v>
      </c>
      <c r="M950" s="34" t="s">
        <v>3977</v>
      </c>
      <c r="N950" s="34" t="s">
        <v>215</v>
      </c>
      <c r="O950" s="273">
        <v>6</v>
      </c>
      <c r="P950" s="273">
        <v>6</v>
      </c>
      <c r="Q950">
        <v>2799</v>
      </c>
      <c r="R950" t="s">
        <v>91</v>
      </c>
      <c r="S950" t="s">
        <v>49</v>
      </c>
      <c r="T950" s="10"/>
      <c r="U950" s="10"/>
      <c r="V950" s="74"/>
      <c r="W950" s="10"/>
    </row>
    <row r="951" spans="1:23" ht="15" hidden="1" customHeight="1" x14ac:dyDescent="0.35">
      <c r="A951">
        <v>17</v>
      </c>
      <c r="B951" s="147" t="s">
        <v>6144</v>
      </c>
      <c r="C951">
        <v>8036101</v>
      </c>
      <c r="D951" s="34" t="s">
        <v>3823</v>
      </c>
      <c r="E951" s="146">
        <v>45026</v>
      </c>
      <c r="F951" s="146">
        <v>45041</v>
      </c>
      <c r="G951" s="146">
        <v>45041</v>
      </c>
      <c r="H951" s="34" t="s">
        <v>10</v>
      </c>
      <c r="I951" s="34" t="s">
        <v>288</v>
      </c>
      <c r="J951" s="34" t="s">
        <v>80</v>
      </c>
      <c r="K951" s="34" t="s">
        <v>4915</v>
      </c>
      <c r="L951" s="34" t="s">
        <v>223</v>
      </c>
      <c r="M951" s="34" t="s">
        <v>3977</v>
      </c>
      <c r="N951" s="34" t="s">
        <v>215</v>
      </c>
      <c r="O951" s="273">
        <v>3</v>
      </c>
      <c r="P951" s="273">
        <v>3</v>
      </c>
      <c r="Q951">
        <v>3070</v>
      </c>
      <c r="R951" t="s">
        <v>40</v>
      </c>
      <c r="S951" t="s">
        <v>81</v>
      </c>
      <c r="T951" s="10"/>
      <c r="U951" s="10"/>
      <c r="V951" s="74"/>
      <c r="W951" s="10"/>
    </row>
    <row r="952" spans="1:23" ht="15" hidden="1" customHeight="1" x14ac:dyDescent="0.35">
      <c r="A952">
        <v>17</v>
      </c>
      <c r="B952" s="147" t="s">
        <v>6145</v>
      </c>
      <c r="C952">
        <v>8037161</v>
      </c>
      <c r="D952" s="34" t="s">
        <v>3823</v>
      </c>
      <c r="E952" s="146">
        <v>45028</v>
      </c>
      <c r="F952" s="146">
        <v>45043</v>
      </c>
      <c r="G952" s="146">
        <v>45043</v>
      </c>
      <c r="H952" s="34" t="s">
        <v>10</v>
      </c>
      <c r="I952" s="34" t="s">
        <v>288</v>
      </c>
      <c r="J952" s="34" t="s">
        <v>80</v>
      </c>
      <c r="K952" s="34" t="s">
        <v>3828</v>
      </c>
      <c r="L952" s="34" t="s">
        <v>223</v>
      </c>
      <c r="M952" s="34" t="s">
        <v>3977</v>
      </c>
      <c r="N952" s="34" t="s">
        <v>215</v>
      </c>
      <c r="O952" s="273">
        <v>6</v>
      </c>
      <c r="P952" s="273">
        <v>6</v>
      </c>
      <c r="Q952">
        <v>3070</v>
      </c>
      <c r="R952" t="s">
        <v>40</v>
      </c>
      <c r="S952" t="s">
        <v>81</v>
      </c>
      <c r="T952" s="10"/>
      <c r="U952" s="10"/>
      <c r="V952" s="74"/>
      <c r="W952" s="10"/>
    </row>
    <row r="953" spans="1:23" ht="15" hidden="1" customHeight="1" x14ac:dyDescent="0.35">
      <c r="A953">
        <v>17</v>
      </c>
      <c r="B953" s="147" t="s">
        <v>6146</v>
      </c>
      <c r="C953">
        <v>8037940</v>
      </c>
      <c r="D953" s="34" t="s">
        <v>3823</v>
      </c>
      <c r="E953" s="146">
        <v>45029</v>
      </c>
      <c r="F953" s="146">
        <v>45044</v>
      </c>
      <c r="G953" s="146">
        <v>45044</v>
      </c>
      <c r="H953" s="34" t="s">
        <v>10</v>
      </c>
      <c r="I953" s="34" t="s">
        <v>288</v>
      </c>
      <c r="J953" s="34" t="s">
        <v>80</v>
      </c>
      <c r="K953" s="34" t="s">
        <v>5019</v>
      </c>
      <c r="L953" s="34" t="s">
        <v>223</v>
      </c>
      <c r="M953" s="34" t="s">
        <v>3977</v>
      </c>
      <c r="N953" s="34" t="s">
        <v>215</v>
      </c>
      <c r="O953" s="273">
        <v>3</v>
      </c>
      <c r="P953" s="273">
        <v>3</v>
      </c>
      <c r="Q953">
        <v>3070</v>
      </c>
      <c r="R953" t="s">
        <v>40</v>
      </c>
      <c r="S953" t="s">
        <v>81</v>
      </c>
      <c r="T953" s="10"/>
      <c r="U953" s="10"/>
      <c r="V953" s="74"/>
      <c r="W953" s="10"/>
    </row>
    <row r="954" spans="1:23" ht="15" hidden="1" customHeight="1" x14ac:dyDescent="0.35">
      <c r="A954">
        <v>17</v>
      </c>
      <c r="B954" s="147" t="s">
        <v>6147</v>
      </c>
      <c r="C954">
        <v>8037941</v>
      </c>
      <c r="D954" s="34" t="s">
        <v>3823</v>
      </c>
      <c r="E954" s="146">
        <v>45029</v>
      </c>
      <c r="F954" s="146">
        <v>45044</v>
      </c>
      <c r="G954" s="146">
        <v>45044</v>
      </c>
      <c r="H954" s="34" t="s">
        <v>10</v>
      </c>
      <c r="I954" s="34" t="s">
        <v>288</v>
      </c>
      <c r="J954" s="34" t="s">
        <v>80</v>
      </c>
      <c r="K954" s="34" t="s">
        <v>5021</v>
      </c>
      <c r="L954" s="34" t="s">
        <v>223</v>
      </c>
      <c r="M954" s="34" t="s">
        <v>3977</v>
      </c>
      <c r="N954" s="34" t="s">
        <v>215</v>
      </c>
      <c r="O954" s="273">
        <v>3</v>
      </c>
      <c r="P954" s="273">
        <v>3</v>
      </c>
      <c r="Q954">
        <v>3070</v>
      </c>
      <c r="R954" t="s">
        <v>40</v>
      </c>
      <c r="S954" t="s">
        <v>81</v>
      </c>
      <c r="T954" s="10"/>
      <c r="U954" s="10"/>
      <c r="V954" s="74"/>
      <c r="W954" s="10"/>
    </row>
    <row r="955" spans="1:23" ht="15" hidden="1" customHeight="1" x14ac:dyDescent="0.35">
      <c r="A955">
        <v>17</v>
      </c>
      <c r="B955" s="147" t="s">
        <v>6148</v>
      </c>
      <c r="C955">
        <v>8015199</v>
      </c>
      <c r="D955" s="34" t="s">
        <v>3823</v>
      </c>
      <c r="E955" s="146">
        <v>44988</v>
      </c>
      <c r="F955" s="146">
        <v>45043</v>
      </c>
      <c r="G955" s="146">
        <v>45043</v>
      </c>
      <c r="H955" s="34" t="s">
        <v>10</v>
      </c>
      <c r="I955" s="34" t="s">
        <v>6149</v>
      </c>
      <c r="J955" s="34" t="s">
        <v>6012</v>
      </c>
      <c r="K955" s="34" t="s">
        <v>6150</v>
      </c>
      <c r="L955" s="34" t="s">
        <v>223</v>
      </c>
      <c r="M955" s="34" t="s">
        <v>3977</v>
      </c>
      <c r="N955" s="34" t="s">
        <v>215</v>
      </c>
      <c r="O955" s="273">
        <v>5</v>
      </c>
      <c r="P955" s="273">
        <v>10</v>
      </c>
      <c r="Q955">
        <v>3070</v>
      </c>
      <c r="R955" t="s">
        <v>40</v>
      </c>
      <c r="S955" t="s">
        <v>81</v>
      </c>
      <c r="T955" s="10"/>
      <c r="U955" s="10"/>
      <c r="V955" s="74"/>
      <c r="W955" s="10"/>
    </row>
    <row r="956" spans="1:23" ht="15" hidden="1" customHeight="1" x14ac:dyDescent="0.35">
      <c r="A956">
        <v>17</v>
      </c>
      <c r="B956" s="147" t="s">
        <v>6151</v>
      </c>
      <c r="C956">
        <v>8038384</v>
      </c>
      <c r="D956" s="34" t="s">
        <v>3823</v>
      </c>
      <c r="E956" s="146">
        <v>45030</v>
      </c>
      <c r="F956" s="146">
        <v>45038</v>
      </c>
      <c r="G956" s="146">
        <v>45038</v>
      </c>
      <c r="H956" s="34" t="s">
        <v>10</v>
      </c>
      <c r="I956" s="34" t="s">
        <v>5027</v>
      </c>
      <c r="J956" s="34" t="s">
        <v>791</v>
      </c>
      <c r="K956" s="34" t="s">
        <v>5028</v>
      </c>
      <c r="L956" s="34" t="s">
        <v>223</v>
      </c>
      <c r="M956" s="34" t="s">
        <v>3977</v>
      </c>
      <c r="N956" s="34" t="s">
        <v>215</v>
      </c>
      <c r="O956" s="273">
        <v>4</v>
      </c>
      <c r="P956" s="273">
        <v>4</v>
      </c>
      <c r="Q956">
        <v>3070</v>
      </c>
      <c r="R956" t="s">
        <v>40</v>
      </c>
      <c r="S956" t="s">
        <v>81</v>
      </c>
      <c r="T956" s="10"/>
      <c r="U956" s="10"/>
      <c r="V956" s="74"/>
      <c r="W956" s="10"/>
    </row>
    <row r="957" spans="1:23" ht="15" hidden="1" customHeight="1" x14ac:dyDescent="0.35">
      <c r="A957">
        <v>17</v>
      </c>
      <c r="B957" s="147" t="s">
        <v>6152</v>
      </c>
      <c r="C957">
        <v>8038385</v>
      </c>
      <c r="D957" s="34" t="s">
        <v>3823</v>
      </c>
      <c r="E957" s="146">
        <v>45030</v>
      </c>
      <c r="F957" s="146">
        <v>45044</v>
      </c>
      <c r="G957" s="146">
        <v>45044</v>
      </c>
      <c r="H957" s="34" t="s">
        <v>10</v>
      </c>
      <c r="I957" s="34" t="s">
        <v>5030</v>
      </c>
      <c r="J957" s="34" t="s">
        <v>1150</v>
      </c>
      <c r="K957" s="34" t="s">
        <v>5031</v>
      </c>
      <c r="L957" s="34" t="s">
        <v>223</v>
      </c>
      <c r="M957" s="34" t="s">
        <v>3977</v>
      </c>
      <c r="N957" s="34" t="s">
        <v>215</v>
      </c>
      <c r="O957" s="273">
        <v>4</v>
      </c>
      <c r="P957" s="273">
        <v>4</v>
      </c>
      <c r="Q957">
        <v>3070</v>
      </c>
      <c r="R957" t="s">
        <v>40</v>
      </c>
      <c r="S957" t="s">
        <v>81</v>
      </c>
      <c r="T957" s="10"/>
      <c r="U957" s="10"/>
      <c r="V957" s="74"/>
      <c r="W957" s="10"/>
    </row>
    <row r="958" spans="1:23" ht="15" hidden="1" customHeight="1" x14ac:dyDescent="0.35">
      <c r="A958">
        <v>17</v>
      </c>
      <c r="B958" s="147" t="s">
        <v>6153</v>
      </c>
      <c r="C958">
        <v>8036459</v>
      </c>
      <c r="D958" s="34" t="s">
        <v>3823</v>
      </c>
      <c r="E958" s="146">
        <v>45027</v>
      </c>
      <c r="F958" s="146">
        <v>45041</v>
      </c>
      <c r="G958" s="146">
        <v>45041</v>
      </c>
      <c r="H958" s="34" t="s">
        <v>92</v>
      </c>
      <c r="I958" s="34" t="s">
        <v>3903</v>
      </c>
      <c r="J958" s="34" t="s">
        <v>2656</v>
      </c>
      <c r="K958" s="34" t="s">
        <v>3904</v>
      </c>
      <c r="L958" s="34" t="s">
        <v>223</v>
      </c>
      <c r="M958" s="34" t="s">
        <v>3977</v>
      </c>
      <c r="N958" s="34" t="s">
        <v>215</v>
      </c>
      <c r="O958" s="273">
        <v>0.5</v>
      </c>
      <c r="P958" s="273">
        <v>1</v>
      </c>
      <c r="Q958">
        <v>3346</v>
      </c>
      <c r="R958" t="s">
        <v>110</v>
      </c>
      <c r="S958" t="s">
        <v>81</v>
      </c>
      <c r="T958" s="10"/>
      <c r="U958" s="10"/>
      <c r="V958" s="74"/>
      <c r="W958" s="10"/>
    </row>
    <row r="959" spans="1:23" ht="15" hidden="1" customHeight="1" x14ac:dyDescent="0.35">
      <c r="A959">
        <v>17</v>
      </c>
      <c r="B959" s="147" t="s">
        <v>6154</v>
      </c>
      <c r="C959">
        <v>8028974</v>
      </c>
      <c r="D959" s="34" t="s">
        <v>3823</v>
      </c>
      <c r="E959" s="146">
        <v>45012</v>
      </c>
      <c r="F959" s="146">
        <v>45039</v>
      </c>
      <c r="G959" s="146">
        <v>45039</v>
      </c>
      <c r="H959" s="34" t="s">
        <v>61</v>
      </c>
      <c r="I959" s="34" t="s">
        <v>4934</v>
      </c>
      <c r="J959" s="34" t="s">
        <v>4935</v>
      </c>
      <c r="K959" s="34" t="s">
        <v>4936</v>
      </c>
      <c r="L959" s="34" t="s">
        <v>223</v>
      </c>
      <c r="M959" s="34" t="s">
        <v>3977</v>
      </c>
      <c r="N959" s="34" t="s">
        <v>215</v>
      </c>
      <c r="O959" s="273">
        <v>0.1</v>
      </c>
      <c r="P959" s="273">
        <v>0.2</v>
      </c>
      <c r="Q959">
        <v>2790</v>
      </c>
      <c r="R959" t="s">
        <v>60</v>
      </c>
      <c r="S959" t="s">
        <v>81</v>
      </c>
      <c r="T959" s="10"/>
      <c r="U959" s="10"/>
      <c r="V959" s="74"/>
      <c r="W959" s="10"/>
    </row>
    <row r="960" spans="1:23" ht="15" hidden="1" customHeight="1" x14ac:dyDescent="0.35">
      <c r="A960">
        <v>17</v>
      </c>
      <c r="B960" s="147" t="s">
        <v>6155</v>
      </c>
      <c r="C960">
        <v>8040453</v>
      </c>
      <c r="D960" s="34" t="s">
        <v>3823</v>
      </c>
      <c r="E960" s="146">
        <v>45035</v>
      </c>
      <c r="F960" s="146">
        <v>45043</v>
      </c>
      <c r="G960" s="146">
        <v>45043</v>
      </c>
      <c r="H960" s="34" t="s">
        <v>61</v>
      </c>
      <c r="I960" s="34" t="s">
        <v>288</v>
      </c>
      <c r="J960" s="34" t="s">
        <v>907</v>
      </c>
      <c r="K960" s="34" t="s">
        <v>3127</v>
      </c>
      <c r="L960" s="34" t="s">
        <v>223</v>
      </c>
      <c r="M960" s="34" t="s">
        <v>3977</v>
      </c>
      <c r="N960" s="34" t="s">
        <v>215</v>
      </c>
      <c r="O960" s="273">
        <v>4</v>
      </c>
      <c r="P960" s="273">
        <v>4</v>
      </c>
      <c r="Q960">
        <v>2790</v>
      </c>
      <c r="R960" t="s">
        <v>60</v>
      </c>
      <c r="S960" t="s">
        <v>81</v>
      </c>
      <c r="T960" s="10"/>
      <c r="U960" s="10"/>
      <c r="V960" s="74"/>
      <c r="W960" s="10"/>
    </row>
    <row r="961" spans="1:23" ht="15" hidden="1" customHeight="1" x14ac:dyDescent="0.35">
      <c r="A961">
        <v>17</v>
      </c>
      <c r="B961" s="147" t="s">
        <v>6156</v>
      </c>
      <c r="C961">
        <v>8037962</v>
      </c>
      <c r="D961" s="34" t="s">
        <v>3823</v>
      </c>
      <c r="E961" s="146">
        <v>45029</v>
      </c>
      <c r="F961" s="146">
        <v>45044</v>
      </c>
      <c r="G961" s="146">
        <v>45044</v>
      </c>
      <c r="H961" s="34" t="s">
        <v>92</v>
      </c>
      <c r="I961" s="34" t="s">
        <v>5037</v>
      </c>
      <c r="J961" s="34" t="s">
        <v>188</v>
      </c>
      <c r="K961" s="34" t="s">
        <v>5038</v>
      </c>
      <c r="L961" s="34" t="s">
        <v>223</v>
      </c>
      <c r="M961" s="34" t="s">
        <v>3977</v>
      </c>
      <c r="N961" s="34" t="s">
        <v>215</v>
      </c>
      <c r="O961" s="273">
        <v>6.5</v>
      </c>
      <c r="P961" s="273">
        <v>6.5</v>
      </c>
      <c r="Q961">
        <v>3346</v>
      </c>
      <c r="R961" t="s">
        <v>110</v>
      </c>
      <c r="S961" t="s">
        <v>81</v>
      </c>
      <c r="T961" s="10"/>
      <c r="U961" s="10"/>
      <c r="V961" s="74"/>
      <c r="W961" s="10"/>
    </row>
    <row r="962" spans="1:23" ht="15" hidden="1" customHeight="1" x14ac:dyDescent="0.35">
      <c r="A962">
        <v>17</v>
      </c>
      <c r="B962" s="147" t="s">
        <v>6157</v>
      </c>
      <c r="C962">
        <v>8037963</v>
      </c>
      <c r="D962" s="34" t="s">
        <v>3823</v>
      </c>
      <c r="E962" s="146">
        <v>45029</v>
      </c>
      <c r="F962" s="146">
        <v>45044</v>
      </c>
      <c r="G962" s="146">
        <v>45044</v>
      </c>
      <c r="H962" s="34" t="s">
        <v>92</v>
      </c>
      <c r="I962" s="34" t="s">
        <v>5040</v>
      </c>
      <c r="J962" s="34" t="s">
        <v>188</v>
      </c>
      <c r="K962" s="34" t="s">
        <v>5041</v>
      </c>
      <c r="L962" s="34" t="s">
        <v>223</v>
      </c>
      <c r="M962" s="34" t="s">
        <v>3977</v>
      </c>
      <c r="N962" s="34" t="s">
        <v>215</v>
      </c>
      <c r="O962" s="273">
        <v>6.5</v>
      </c>
      <c r="P962" s="273">
        <v>6.5</v>
      </c>
      <c r="Q962">
        <v>3346</v>
      </c>
      <c r="R962" t="s">
        <v>110</v>
      </c>
      <c r="S962" t="s">
        <v>81</v>
      </c>
      <c r="T962" s="10"/>
      <c r="U962" s="10"/>
      <c r="V962" s="74"/>
      <c r="W962" s="10"/>
    </row>
    <row r="963" spans="1:23" ht="15" hidden="1" customHeight="1" x14ac:dyDescent="0.35">
      <c r="A963">
        <v>17</v>
      </c>
      <c r="B963" s="147" t="s">
        <v>6158</v>
      </c>
      <c r="C963">
        <v>8040384</v>
      </c>
      <c r="D963" s="34" t="s">
        <v>3823</v>
      </c>
      <c r="E963" s="146">
        <v>45034</v>
      </c>
      <c r="F963" s="146">
        <v>45044</v>
      </c>
      <c r="G963" s="146">
        <v>45044</v>
      </c>
      <c r="H963" s="34" t="s">
        <v>10</v>
      </c>
      <c r="I963" s="34" t="s">
        <v>288</v>
      </c>
      <c r="J963" s="34" t="s">
        <v>87</v>
      </c>
      <c r="K963" s="34" t="s">
        <v>4939</v>
      </c>
      <c r="L963" s="34" t="s">
        <v>223</v>
      </c>
      <c r="M963" s="34" t="s">
        <v>3977</v>
      </c>
      <c r="N963" s="34" t="s">
        <v>215</v>
      </c>
      <c r="O963" s="273">
        <v>3</v>
      </c>
      <c r="P963" s="273">
        <v>6</v>
      </c>
      <c r="Q963">
        <v>3347</v>
      </c>
      <c r="R963" t="s">
        <v>52</v>
      </c>
      <c r="S963" t="s">
        <v>88</v>
      </c>
      <c r="T963" s="10"/>
      <c r="U963" s="10"/>
      <c r="V963" s="74"/>
      <c r="W963" s="10"/>
    </row>
    <row r="964" spans="1:23" ht="15" hidden="1" customHeight="1" x14ac:dyDescent="0.35">
      <c r="A964">
        <v>17</v>
      </c>
      <c r="B964" s="147" t="s">
        <v>6159</v>
      </c>
      <c r="C964">
        <v>8037957</v>
      </c>
      <c r="D964" s="34" t="s">
        <v>3823</v>
      </c>
      <c r="E964" s="146">
        <v>45029</v>
      </c>
      <c r="F964" s="146">
        <v>45044</v>
      </c>
      <c r="G964" s="146">
        <v>45044</v>
      </c>
      <c r="H964" s="34" t="s">
        <v>10</v>
      </c>
      <c r="I964" s="34" t="s">
        <v>288</v>
      </c>
      <c r="J964" s="34" t="s">
        <v>100</v>
      </c>
      <c r="K964" s="34" t="s">
        <v>5050</v>
      </c>
      <c r="L964" s="34" t="s">
        <v>223</v>
      </c>
      <c r="M964" s="34" t="s">
        <v>3977</v>
      </c>
      <c r="N964" s="34" t="s">
        <v>215</v>
      </c>
      <c r="O964" s="273">
        <v>5</v>
      </c>
      <c r="P964" s="273">
        <v>5</v>
      </c>
      <c r="Q964">
        <v>2781</v>
      </c>
      <c r="R964" t="s">
        <v>9</v>
      </c>
      <c r="S964" t="s">
        <v>101</v>
      </c>
      <c r="T964" s="10"/>
      <c r="U964" s="10"/>
      <c r="V964" s="74"/>
      <c r="W964" s="10"/>
    </row>
    <row r="965" spans="1:23" ht="15" hidden="1" customHeight="1" x14ac:dyDescent="0.35">
      <c r="A965">
        <v>17</v>
      </c>
      <c r="B965" s="147" t="s">
        <v>6160</v>
      </c>
      <c r="C965">
        <v>8037958</v>
      </c>
      <c r="D965" s="34" t="s">
        <v>3823</v>
      </c>
      <c r="E965" s="146">
        <v>45029</v>
      </c>
      <c r="F965" s="146">
        <v>45044</v>
      </c>
      <c r="G965" s="146">
        <v>45044</v>
      </c>
      <c r="H965" s="34" t="s">
        <v>10</v>
      </c>
      <c r="I965" s="34" t="s">
        <v>288</v>
      </c>
      <c r="J965" s="34" t="s">
        <v>100</v>
      </c>
      <c r="K965" s="34" t="s">
        <v>5052</v>
      </c>
      <c r="L965" s="34" t="s">
        <v>223</v>
      </c>
      <c r="M965" s="34" t="s">
        <v>3977</v>
      </c>
      <c r="N965" s="34" t="s">
        <v>215</v>
      </c>
      <c r="O965" s="273">
        <v>8</v>
      </c>
      <c r="P965" s="273">
        <v>8</v>
      </c>
      <c r="Q965">
        <v>2781</v>
      </c>
      <c r="R965" t="s">
        <v>9</v>
      </c>
      <c r="S965" t="s">
        <v>101</v>
      </c>
      <c r="T965" s="10"/>
      <c r="U965" s="10"/>
      <c r="V965" s="74"/>
      <c r="W965" s="10"/>
    </row>
    <row r="966" spans="1:23" ht="15" hidden="1" customHeight="1" x14ac:dyDescent="0.35">
      <c r="A966">
        <v>17</v>
      </c>
      <c r="B966" s="147" t="s">
        <v>6161</v>
      </c>
      <c r="C966">
        <v>8028409</v>
      </c>
      <c r="D966" s="34" t="s">
        <v>3823</v>
      </c>
      <c r="E966" s="146">
        <v>45011</v>
      </c>
      <c r="F966" s="146">
        <v>45038</v>
      </c>
      <c r="G966" s="146">
        <v>45038</v>
      </c>
      <c r="H966" s="34" t="s">
        <v>61</v>
      </c>
      <c r="I966" s="34" t="s">
        <v>4951</v>
      </c>
      <c r="J966" s="34" t="s">
        <v>4952</v>
      </c>
      <c r="K966" s="34" t="s">
        <v>4953</v>
      </c>
      <c r="L966" s="34" t="s">
        <v>223</v>
      </c>
      <c r="M966" s="34" t="s">
        <v>3977</v>
      </c>
      <c r="N966" s="34" t="s">
        <v>215</v>
      </c>
      <c r="O966" s="273">
        <v>0.1</v>
      </c>
      <c r="P966" s="273">
        <v>0.2</v>
      </c>
      <c r="Q966">
        <v>2791</v>
      </c>
      <c r="R966" t="s">
        <v>70</v>
      </c>
      <c r="S966" t="s">
        <v>3925</v>
      </c>
      <c r="T966" s="10"/>
      <c r="U966" s="10"/>
      <c r="V966" s="74"/>
      <c r="W966" s="10"/>
    </row>
    <row r="967" spans="1:23" ht="15" hidden="1" customHeight="1" x14ac:dyDescent="0.35">
      <c r="A967">
        <v>17</v>
      </c>
      <c r="B967" s="147" t="s">
        <v>6162</v>
      </c>
      <c r="C967">
        <v>8028410</v>
      </c>
      <c r="D967" s="34" t="s">
        <v>3823</v>
      </c>
      <c r="E967" s="146">
        <v>45011</v>
      </c>
      <c r="F967" s="146">
        <v>45038</v>
      </c>
      <c r="G967" s="146">
        <v>45038</v>
      </c>
      <c r="H967" s="34" t="s">
        <v>10</v>
      </c>
      <c r="I967" s="34" t="s">
        <v>4955</v>
      </c>
      <c r="J967" s="34" t="s">
        <v>4834</v>
      </c>
      <c r="K967" s="34" t="s">
        <v>4956</v>
      </c>
      <c r="L967" s="34" t="s">
        <v>223</v>
      </c>
      <c r="M967" s="34" t="s">
        <v>3977</v>
      </c>
      <c r="N967" s="34" t="s">
        <v>215</v>
      </c>
      <c r="O967" s="273">
        <v>0.1</v>
      </c>
      <c r="P967" s="273">
        <v>0.2</v>
      </c>
      <c r="Q967">
        <v>2781</v>
      </c>
      <c r="R967" t="s">
        <v>9</v>
      </c>
      <c r="S967" t="s">
        <v>3925</v>
      </c>
      <c r="T967" s="10"/>
      <c r="U967" s="10"/>
      <c r="V967" s="74"/>
      <c r="W967" s="10"/>
    </row>
    <row r="968" spans="1:23" ht="15" hidden="1" customHeight="1" x14ac:dyDescent="0.35">
      <c r="A968">
        <v>17</v>
      </c>
      <c r="B968" s="147" t="s">
        <v>6163</v>
      </c>
      <c r="C968">
        <v>8028411</v>
      </c>
      <c r="D968" s="34" t="s">
        <v>3823</v>
      </c>
      <c r="E968" s="146">
        <v>45011</v>
      </c>
      <c r="F968" s="146">
        <v>45038</v>
      </c>
      <c r="G968" s="146">
        <v>45038</v>
      </c>
      <c r="H968" s="34" t="s">
        <v>61</v>
      </c>
      <c r="I968" s="34" t="s">
        <v>4958</v>
      </c>
      <c r="J968" s="34" t="s">
        <v>4959</v>
      </c>
      <c r="K968" s="34" t="s">
        <v>4960</v>
      </c>
      <c r="L968" s="34" t="s">
        <v>223</v>
      </c>
      <c r="M968" s="34" t="s">
        <v>3977</v>
      </c>
      <c r="N968" s="34" t="s">
        <v>215</v>
      </c>
      <c r="O968" s="273">
        <v>0.1</v>
      </c>
      <c r="P968" s="273">
        <v>0.2</v>
      </c>
      <c r="Q968">
        <v>2791</v>
      </c>
      <c r="R968" t="s">
        <v>70</v>
      </c>
      <c r="S968" t="s">
        <v>3925</v>
      </c>
      <c r="T968" s="10"/>
      <c r="U968" s="10"/>
      <c r="V968" s="74"/>
      <c r="W968" s="10"/>
    </row>
    <row r="969" spans="1:23" ht="15" hidden="1" customHeight="1" x14ac:dyDescent="0.35">
      <c r="A969">
        <v>17</v>
      </c>
      <c r="B969" s="147" t="s">
        <v>6164</v>
      </c>
      <c r="C969">
        <v>8029733</v>
      </c>
      <c r="D969" s="34" t="s">
        <v>3823</v>
      </c>
      <c r="E969" s="146">
        <v>45013</v>
      </c>
      <c r="F969" s="146">
        <v>45040</v>
      </c>
      <c r="G969" s="146">
        <v>45040</v>
      </c>
      <c r="H969" s="34" t="s">
        <v>10</v>
      </c>
      <c r="I969" s="34" t="s">
        <v>4962</v>
      </c>
      <c r="J969" s="34" t="s">
        <v>4959</v>
      </c>
      <c r="K969" s="34" t="s">
        <v>4963</v>
      </c>
      <c r="L969" s="34" t="s">
        <v>223</v>
      </c>
      <c r="M969" s="34" t="s">
        <v>3977</v>
      </c>
      <c r="N969" s="34" t="s">
        <v>215</v>
      </c>
      <c r="O969" s="273">
        <v>0.1</v>
      </c>
      <c r="P969" s="273">
        <v>0.2</v>
      </c>
      <c r="Q969">
        <v>2781</v>
      </c>
      <c r="R969" t="s">
        <v>9</v>
      </c>
      <c r="S969" t="s">
        <v>3925</v>
      </c>
      <c r="T969" s="10"/>
      <c r="U969" s="10"/>
      <c r="V969" s="74"/>
      <c r="W969" s="10"/>
    </row>
    <row r="970" spans="1:23" ht="15" hidden="1" customHeight="1" x14ac:dyDescent="0.35">
      <c r="A970">
        <v>17</v>
      </c>
      <c r="B970" s="147" t="s">
        <v>6165</v>
      </c>
      <c r="C970">
        <v>8031763</v>
      </c>
      <c r="D970" s="34" t="s">
        <v>3823</v>
      </c>
      <c r="E970" s="146">
        <v>45017</v>
      </c>
      <c r="F970" s="146">
        <v>45044</v>
      </c>
      <c r="G970" s="146">
        <v>45044</v>
      </c>
      <c r="H970" s="34" t="s">
        <v>61</v>
      </c>
      <c r="I970" s="34" t="s">
        <v>4965</v>
      </c>
      <c r="J970" s="34" t="s">
        <v>4966</v>
      </c>
      <c r="K970" s="34" t="s">
        <v>4967</v>
      </c>
      <c r="L970" s="34" t="s">
        <v>223</v>
      </c>
      <c r="M970" s="34" t="s">
        <v>3977</v>
      </c>
      <c r="N970" s="34" t="s">
        <v>215</v>
      </c>
      <c r="O970" s="273">
        <v>0.1</v>
      </c>
      <c r="P970" s="273">
        <v>0.2</v>
      </c>
      <c r="Q970">
        <v>2791</v>
      </c>
      <c r="R970" t="s">
        <v>70</v>
      </c>
      <c r="S970" t="s">
        <v>3925</v>
      </c>
      <c r="T970" s="10"/>
      <c r="U970" s="10"/>
      <c r="V970" s="74"/>
      <c r="W970" s="10"/>
    </row>
    <row r="971" spans="1:23" ht="15" hidden="1" customHeight="1" x14ac:dyDescent="0.35">
      <c r="A971">
        <v>17</v>
      </c>
      <c r="B971" s="147" t="s">
        <v>6166</v>
      </c>
      <c r="C971">
        <v>8035566</v>
      </c>
      <c r="D971" s="34" t="s">
        <v>3872</v>
      </c>
      <c r="E971" s="146">
        <v>45025</v>
      </c>
      <c r="F971" s="146">
        <v>45040</v>
      </c>
      <c r="G971" s="146">
        <v>45040</v>
      </c>
      <c r="H971" s="34" t="s">
        <v>10</v>
      </c>
      <c r="I971" s="34" t="s">
        <v>288</v>
      </c>
      <c r="J971" s="34" t="s">
        <v>30</v>
      </c>
      <c r="K971" s="34" t="s">
        <v>4969</v>
      </c>
      <c r="L971" s="34" t="s">
        <v>223</v>
      </c>
      <c r="M971" s="34" t="s">
        <v>3977</v>
      </c>
      <c r="N971" s="34" t="s">
        <v>215</v>
      </c>
      <c r="O971" s="273">
        <v>6</v>
      </c>
      <c r="P971" s="273">
        <v>6</v>
      </c>
      <c r="Q971">
        <v>2782</v>
      </c>
      <c r="R971" t="s">
        <v>16</v>
      </c>
      <c r="S971" t="s">
        <v>31</v>
      </c>
      <c r="T971" s="10"/>
      <c r="U971" s="10"/>
      <c r="V971" s="74"/>
      <c r="W971" s="10"/>
    </row>
    <row r="972" spans="1:23" ht="15" hidden="1" customHeight="1" x14ac:dyDescent="0.35">
      <c r="A972">
        <v>17</v>
      </c>
      <c r="B972" s="147" t="s">
        <v>6167</v>
      </c>
      <c r="C972">
        <v>8031766</v>
      </c>
      <c r="D972" s="34" t="s">
        <v>3823</v>
      </c>
      <c r="E972" s="146">
        <v>45017</v>
      </c>
      <c r="F972" s="146">
        <v>45044</v>
      </c>
      <c r="G972" s="146">
        <v>45044</v>
      </c>
      <c r="H972" s="34" t="s">
        <v>61</v>
      </c>
      <c r="I972" s="34" t="s">
        <v>4971</v>
      </c>
      <c r="J972" s="34" t="s">
        <v>4972</v>
      </c>
      <c r="K972" s="34" t="s">
        <v>4973</v>
      </c>
      <c r="L972" s="34" t="s">
        <v>223</v>
      </c>
      <c r="M972" s="34" t="s">
        <v>3977</v>
      </c>
      <c r="N972" s="34" t="s">
        <v>215</v>
      </c>
      <c r="O972" s="273">
        <v>0.1</v>
      </c>
      <c r="P972" s="273">
        <v>0.2</v>
      </c>
      <c r="Q972">
        <v>2792</v>
      </c>
      <c r="R972" t="s">
        <v>78</v>
      </c>
      <c r="S972" t="s">
        <v>31</v>
      </c>
      <c r="T972" s="10"/>
      <c r="U972" s="10"/>
      <c r="V972" s="74"/>
      <c r="W972" s="10"/>
    </row>
    <row r="973" spans="1:23" ht="15" hidden="1" customHeight="1" x14ac:dyDescent="0.35">
      <c r="A973">
        <v>17</v>
      </c>
      <c r="B973" s="147" t="s">
        <v>6168</v>
      </c>
      <c r="C973">
        <v>8031768</v>
      </c>
      <c r="D973" s="34" t="s">
        <v>3823</v>
      </c>
      <c r="E973" s="146">
        <v>45017</v>
      </c>
      <c r="F973" s="146">
        <v>45044</v>
      </c>
      <c r="G973" s="146">
        <v>45044</v>
      </c>
      <c r="H973" s="34" t="s">
        <v>61</v>
      </c>
      <c r="I973" s="34" t="s">
        <v>4975</v>
      </c>
      <c r="J973" s="34" t="s">
        <v>3764</v>
      </c>
      <c r="K973" s="34" t="s">
        <v>4976</v>
      </c>
      <c r="L973" s="34" t="s">
        <v>223</v>
      </c>
      <c r="M973" s="34" t="s">
        <v>3977</v>
      </c>
      <c r="N973" s="34" t="s">
        <v>215</v>
      </c>
      <c r="O973" s="273">
        <v>0.1</v>
      </c>
      <c r="P973" s="273">
        <v>0.2</v>
      </c>
      <c r="Q973">
        <v>2792</v>
      </c>
      <c r="R973" t="s">
        <v>78</v>
      </c>
      <c r="S973" t="s">
        <v>31</v>
      </c>
      <c r="T973" s="10"/>
      <c r="U973" s="10"/>
      <c r="V973" s="74"/>
      <c r="W973" s="10"/>
    </row>
    <row r="974" spans="1:23" ht="15" hidden="1" customHeight="1" x14ac:dyDescent="0.35">
      <c r="A974">
        <v>17</v>
      </c>
      <c r="B974" s="147" t="s">
        <v>6169</v>
      </c>
      <c r="C974">
        <v>8031624</v>
      </c>
      <c r="D974" s="34" t="s">
        <v>3823</v>
      </c>
      <c r="E974" s="146">
        <v>45016</v>
      </c>
      <c r="F974" s="146">
        <v>45043</v>
      </c>
      <c r="G974" s="146">
        <v>45043</v>
      </c>
      <c r="H974" s="34" t="s">
        <v>10</v>
      </c>
      <c r="I974" s="34" t="s">
        <v>4978</v>
      </c>
      <c r="J974" s="34" t="s">
        <v>1294</v>
      </c>
      <c r="K974" s="34" t="s">
        <v>4979</v>
      </c>
      <c r="L974" s="34" t="s">
        <v>223</v>
      </c>
      <c r="M974" s="34" t="s">
        <v>3977</v>
      </c>
      <c r="N974" s="34" t="s">
        <v>215</v>
      </c>
      <c r="O974" s="273">
        <v>0.1</v>
      </c>
      <c r="P974" s="273">
        <v>0.2</v>
      </c>
      <c r="Q974">
        <v>2782</v>
      </c>
      <c r="R974" t="s">
        <v>16</v>
      </c>
      <c r="S974" t="s">
        <v>31</v>
      </c>
      <c r="T974" s="10"/>
      <c r="U974" s="10"/>
      <c r="V974" s="74"/>
      <c r="W974" s="10"/>
    </row>
    <row r="975" spans="1:23" ht="15" hidden="1" customHeight="1" x14ac:dyDescent="0.35">
      <c r="A975">
        <v>17</v>
      </c>
      <c r="B975" s="147" t="s">
        <v>6170</v>
      </c>
      <c r="C975">
        <v>8031126</v>
      </c>
      <c r="D975" s="34" t="s">
        <v>3823</v>
      </c>
      <c r="E975" s="146">
        <v>45015</v>
      </c>
      <c r="F975" s="146">
        <v>45042</v>
      </c>
      <c r="G975" s="146">
        <v>45042</v>
      </c>
      <c r="H975" s="34" t="s">
        <v>61</v>
      </c>
      <c r="I975" s="34" t="s">
        <v>4981</v>
      </c>
      <c r="J975" s="34" t="s">
        <v>4982</v>
      </c>
      <c r="K975" s="34" t="s">
        <v>4983</v>
      </c>
      <c r="L975" s="34" t="s">
        <v>223</v>
      </c>
      <c r="M975" s="34" t="s">
        <v>3977</v>
      </c>
      <c r="N975" s="34" t="s">
        <v>215</v>
      </c>
      <c r="O975" s="273">
        <v>0.1</v>
      </c>
      <c r="P975" s="273">
        <v>0.2</v>
      </c>
      <c r="Q975">
        <v>2792</v>
      </c>
      <c r="R975" t="s">
        <v>78</v>
      </c>
      <c r="S975" t="s">
        <v>31</v>
      </c>
      <c r="T975" s="10"/>
      <c r="U975" s="10"/>
      <c r="V975" s="74"/>
      <c r="W975" s="10"/>
    </row>
    <row r="976" spans="1:23" ht="15" hidden="1" customHeight="1" x14ac:dyDescent="0.35">
      <c r="A976">
        <v>17</v>
      </c>
      <c r="B976" s="147" t="s">
        <v>6171</v>
      </c>
      <c r="C976">
        <v>8031625</v>
      </c>
      <c r="D976" s="34" t="s">
        <v>3823</v>
      </c>
      <c r="E976" s="146">
        <v>45016</v>
      </c>
      <c r="F976" s="146">
        <v>45043</v>
      </c>
      <c r="G976" s="146">
        <v>45043</v>
      </c>
      <c r="H976" s="34" t="s">
        <v>61</v>
      </c>
      <c r="I976" s="34" t="s">
        <v>4985</v>
      </c>
      <c r="J976" s="34" t="s">
        <v>4986</v>
      </c>
      <c r="K976" s="34" t="s">
        <v>4987</v>
      </c>
      <c r="L976" s="34" t="s">
        <v>223</v>
      </c>
      <c r="M976" s="34" t="s">
        <v>3977</v>
      </c>
      <c r="N976" s="34" t="s">
        <v>215</v>
      </c>
      <c r="O976" s="273">
        <v>0.1</v>
      </c>
      <c r="P976" s="273">
        <v>0.2</v>
      </c>
      <c r="Q976">
        <v>2792</v>
      </c>
      <c r="R976" t="s">
        <v>78</v>
      </c>
      <c r="S976" t="s">
        <v>31</v>
      </c>
      <c r="T976" s="10"/>
      <c r="U976" s="10"/>
      <c r="V976" s="74"/>
      <c r="W976" s="10"/>
    </row>
    <row r="977" spans="1:23" ht="15" hidden="1" customHeight="1" x14ac:dyDescent="0.35">
      <c r="A977">
        <v>17</v>
      </c>
      <c r="B977" s="147" t="s">
        <v>6172</v>
      </c>
      <c r="C977">
        <v>8031626</v>
      </c>
      <c r="D977" s="34" t="s">
        <v>3823</v>
      </c>
      <c r="E977" s="146">
        <v>45016</v>
      </c>
      <c r="F977" s="146">
        <v>45043</v>
      </c>
      <c r="G977" s="146">
        <v>45043</v>
      </c>
      <c r="H977" s="34" t="s">
        <v>61</v>
      </c>
      <c r="I977" s="34" t="s">
        <v>4989</v>
      </c>
      <c r="J977" s="34" t="s">
        <v>4990</v>
      </c>
      <c r="K977" s="34" t="s">
        <v>4991</v>
      </c>
      <c r="L977" s="34" t="s">
        <v>223</v>
      </c>
      <c r="M977" s="34" t="s">
        <v>3977</v>
      </c>
      <c r="N977" s="34" t="s">
        <v>215</v>
      </c>
      <c r="O977" s="273">
        <v>0.1</v>
      </c>
      <c r="P977" s="273">
        <v>0.2</v>
      </c>
      <c r="Q977">
        <v>2792</v>
      </c>
      <c r="R977" t="s">
        <v>78</v>
      </c>
      <c r="S977" t="s">
        <v>31</v>
      </c>
      <c r="T977" s="10"/>
      <c r="U977" s="10"/>
      <c r="V977" s="74"/>
      <c r="W977" s="10"/>
    </row>
    <row r="978" spans="1:23" ht="15" hidden="1" customHeight="1" x14ac:dyDescent="0.35">
      <c r="A978">
        <v>17</v>
      </c>
      <c r="B978" s="147" t="s">
        <v>6173</v>
      </c>
      <c r="C978">
        <v>8031764</v>
      </c>
      <c r="D978" s="34" t="s">
        <v>3823</v>
      </c>
      <c r="E978" s="146">
        <v>45017</v>
      </c>
      <c r="F978" s="146">
        <v>45044</v>
      </c>
      <c r="G978" s="146">
        <v>45044</v>
      </c>
      <c r="H978" s="34" t="s">
        <v>61</v>
      </c>
      <c r="I978" s="34" t="s">
        <v>4993</v>
      </c>
      <c r="J978" s="34" t="s">
        <v>3542</v>
      </c>
      <c r="K978" s="34" t="s">
        <v>4976</v>
      </c>
      <c r="L978" s="34" t="s">
        <v>223</v>
      </c>
      <c r="M978" s="34" t="s">
        <v>3977</v>
      </c>
      <c r="N978" s="34" t="s">
        <v>215</v>
      </c>
      <c r="O978" s="273">
        <v>0.1</v>
      </c>
      <c r="P978" s="273">
        <v>0.2</v>
      </c>
      <c r="Q978">
        <v>2792</v>
      </c>
      <c r="R978" t="s">
        <v>78</v>
      </c>
      <c r="S978" t="s">
        <v>31</v>
      </c>
      <c r="T978" s="10"/>
      <c r="U978" s="10"/>
      <c r="V978" s="74"/>
      <c r="W978" s="10"/>
    </row>
    <row r="979" spans="1:23" ht="15" hidden="1" customHeight="1" x14ac:dyDescent="0.35">
      <c r="A979">
        <v>17</v>
      </c>
      <c r="B979" s="147" t="s">
        <v>6174</v>
      </c>
      <c r="C979">
        <v>8031767</v>
      </c>
      <c r="D979" s="34" t="s">
        <v>3823</v>
      </c>
      <c r="E979" s="146">
        <v>45017</v>
      </c>
      <c r="F979" s="146">
        <v>45044</v>
      </c>
      <c r="G979" s="146">
        <v>45044</v>
      </c>
      <c r="H979" s="34" t="s">
        <v>61</v>
      </c>
      <c r="I979" s="34" t="s">
        <v>4995</v>
      </c>
      <c r="J979" s="34" t="s">
        <v>4996</v>
      </c>
      <c r="K979" s="34" t="s">
        <v>4997</v>
      </c>
      <c r="L979" s="34" t="s">
        <v>223</v>
      </c>
      <c r="M979" s="34" t="s">
        <v>3977</v>
      </c>
      <c r="N979" s="34" t="s">
        <v>215</v>
      </c>
      <c r="O979" s="273">
        <v>0.1</v>
      </c>
      <c r="P979" s="273">
        <v>0.2</v>
      </c>
      <c r="Q979">
        <v>2792</v>
      </c>
      <c r="R979" t="s">
        <v>78</v>
      </c>
      <c r="S979" t="s">
        <v>31</v>
      </c>
      <c r="T979" s="10"/>
      <c r="U979" s="10"/>
      <c r="V979" s="74"/>
      <c r="W979" s="10"/>
    </row>
    <row r="980" spans="1:23" ht="15" hidden="1" customHeight="1" x14ac:dyDescent="0.35">
      <c r="A980">
        <v>17</v>
      </c>
      <c r="B980" s="147" t="s">
        <v>6175</v>
      </c>
      <c r="C980">
        <v>8031762</v>
      </c>
      <c r="D980" s="34" t="s">
        <v>3823</v>
      </c>
      <c r="E980" s="146">
        <v>45017</v>
      </c>
      <c r="F980" s="146">
        <v>45044</v>
      </c>
      <c r="G980" s="146">
        <v>45044</v>
      </c>
      <c r="H980" s="34" t="s">
        <v>61</v>
      </c>
      <c r="I980" s="34" t="s">
        <v>4999</v>
      </c>
      <c r="J980" s="34" t="s">
        <v>5000</v>
      </c>
      <c r="K980" s="34" t="s">
        <v>5001</v>
      </c>
      <c r="L980" s="34" t="s">
        <v>223</v>
      </c>
      <c r="M980" s="34" t="s">
        <v>3977</v>
      </c>
      <c r="N980" s="34" t="s">
        <v>215</v>
      </c>
      <c r="O980" s="273">
        <v>0.1</v>
      </c>
      <c r="P980" s="273">
        <v>0.2</v>
      </c>
      <c r="Q980">
        <v>2792</v>
      </c>
      <c r="R980" t="s">
        <v>78</v>
      </c>
      <c r="S980" t="s">
        <v>31</v>
      </c>
      <c r="T980" s="10"/>
      <c r="U980" s="10"/>
      <c r="V980" s="74"/>
      <c r="W980" s="10"/>
    </row>
    <row r="981" spans="1:23" ht="15" hidden="1" customHeight="1" x14ac:dyDescent="0.35">
      <c r="A981">
        <v>17</v>
      </c>
      <c r="B981" s="147" t="s">
        <v>6176</v>
      </c>
      <c r="C981">
        <v>8035250</v>
      </c>
      <c r="D981" s="34" t="s">
        <v>3872</v>
      </c>
      <c r="E981" s="146">
        <v>45024</v>
      </c>
      <c r="F981" s="146">
        <v>45039</v>
      </c>
      <c r="G981" s="146">
        <v>45039</v>
      </c>
      <c r="H981" s="34" t="s">
        <v>10</v>
      </c>
      <c r="I981" s="34" t="s">
        <v>288</v>
      </c>
      <c r="J981" s="34" t="s">
        <v>94</v>
      </c>
      <c r="K981" s="34" t="s">
        <v>5003</v>
      </c>
      <c r="L981" s="34" t="s">
        <v>223</v>
      </c>
      <c r="M981" s="34" t="s">
        <v>3977</v>
      </c>
      <c r="N981" s="34" t="s">
        <v>215</v>
      </c>
      <c r="O981" s="273">
        <v>8</v>
      </c>
      <c r="P981" s="273">
        <v>8</v>
      </c>
      <c r="Q981">
        <v>3347</v>
      </c>
      <c r="R981" t="s">
        <v>52</v>
      </c>
      <c r="S981" t="s">
        <v>3573</v>
      </c>
      <c r="T981" s="10"/>
      <c r="U981" s="10"/>
      <c r="V981" s="74"/>
      <c r="W981" s="10"/>
    </row>
    <row r="982" spans="1:23" ht="15" hidden="1" customHeight="1" x14ac:dyDescent="0.35">
      <c r="A982">
        <v>17</v>
      </c>
      <c r="B982" s="147" t="s">
        <v>6177</v>
      </c>
      <c r="C982">
        <v>8035973</v>
      </c>
      <c r="D982" s="34" t="s">
        <v>3823</v>
      </c>
      <c r="E982" s="146">
        <v>45026</v>
      </c>
      <c r="F982" s="146">
        <v>45041</v>
      </c>
      <c r="G982" s="146">
        <v>45041</v>
      </c>
      <c r="H982" s="34" t="s">
        <v>10</v>
      </c>
      <c r="I982" s="34" t="s">
        <v>288</v>
      </c>
      <c r="J982" s="34" t="s">
        <v>94</v>
      </c>
      <c r="K982" s="34" t="s">
        <v>5005</v>
      </c>
      <c r="L982" s="34" t="s">
        <v>223</v>
      </c>
      <c r="M982" s="34" t="s">
        <v>3977</v>
      </c>
      <c r="N982" s="34" t="s">
        <v>215</v>
      </c>
      <c r="O982" s="273">
        <v>5</v>
      </c>
      <c r="P982" s="273">
        <v>10</v>
      </c>
      <c r="Q982">
        <v>3347</v>
      </c>
      <c r="R982" t="s">
        <v>52</v>
      </c>
      <c r="S982" t="s">
        <v>3573</v>
      </c>
      <c r="T982" s="10"/>
      <c r="U982" s="10"/>
      <c r="V982" s="74"/>
      <c r="W982" s="10"/>
    </row>
    <row r="983" spans="1:23" ht="15" hidden="1" customHeight="1" x14ac:dyDescent="0.35">
      <c r="A983">
        <v>17</v>
      </c>
      <c r="B983" s="147" t="s">
        <v>6178</v>
      </c>
      <c r="C983">
        <v>8036119</v>
      </c>
      <c r="D983" s="34" t="s">
        <v>3823</v>
      </c>
      <c r="E983" s="146">
        <v>45026</v>
      </c>
      <c r="F983" s="146">
        <v>45041</v>
      </c>
      <c r="G983" s="146">
        <v>45041</v>
      </c>
      <c r="H983" s="34" t="s">
        <v>10</v>
      </c>
      <c r="I983" s="34" t="s">
        <v>288</v>
      </c>
      <c r="J983" s="34" t="s">
        <v>94</v>
      </c>
      <c r="K983" s="34" t="s">
        <v>5007</v>
      </c>
      <c r="L983" s="34" t="s">
        <v>223</v>
      </c>
      <c r="M983" s="34" t="s">
        <v>3977</v>
      </c>
      <c r="N983" s="34" t="s">
        <v>215</v>
      </c>
      <c r="O983" s="273">
        <v>0</v>
      </c>
      <c r="P983" s="273">
        <v>3</v>
      </c>
      <c r="Q983">
        <v>3347</v>
      </c>
      <c r="R983" t="s">
        <v>52</v>
      </c>
      <c r="S983" t="s">
        <v>3573</v>
      </c>
      <c r="T983" s="10"/>
      <c r="U983" s="10"/>
      <c r="V983" s="74"/>
      <c r="W983" s="10"/>
    </row>
    <row r="984" spans="1:23" ht="15" hidden="1" customHeight="1" x14ac:dyDescent="0.35">
      <c r="A984">
        <v>17</v>
      </c>
      <c r="B984" s="147" t="s">
        <v>6179</v>
      </c>
      <c r="C984">
        <v>8015782</v>
      </c>
      <c r="D984" s="34" t="s">
        <v>3823</v>
      </c>
      <c r="E984" s="146">
        <v>44989</v>
      </c>
      <c r="F984" s="146">
        <v>45044</v>
      </c>
      <c r="G984" s="146">
        <v>45044</v>
      </c>
      <c r="H984" s="34" t="s">
        <v>61</v>
      </c>
      <c r="I984" s="34" t="s">
        <v>6180</v>
      </c>
      <c r="J984" s="34" t="s">
        <v>6181</v>
      </c>
      <c r="K984" s="34" t="s">
        <v>6182</v>
      </c>
      <c r="L984" s="34" t="s">
        <v>223</v>
      </c>
      <c r="M984" s="34" t="s">
        <v>3977</v>
      </c>
      <c r="N984" s="34" t="s">
        <v>215</v>
      </c>
      <c r="O984" s="273">
        <v>3.3</v>
      </c>
      <c r="P984" s="273">
        <v>10</v>
      </c>
      <c r="Q984">
        <v>2791</v>
      </c>
      <c r="R984" t="s">
        <v>70</v>
      </c>
      <c r="S984" t="s">
        <v>3573</v>
      </c>
      <c r="T984" s="10"/>
      <c r="U984" s="10"/>
      <c r="V984" s="74"/>
      <c r="W984" s="10"/>
    </row>
    <row r="985" spans="1:23" ht="15" customHeight="1" x14ac:dyDescent="0.35">
      <c r="A985" s="10"/>
      <c r="B985" s="10"/>
      <c r="C985" s="10"/>
      <c r="D985" s="10"/>
      <c r="E985" s="74"/>
      <c r="F985" s="74"/>
      <c r="G985" s="74"/>
      <c r="H985" s="10"/>
      <c r="I985" s="10"/>
      <c r="J985" s="10"/>
      <c r="K985" s="10"/>
      <c r="L985" s="10"/>
      <c r="M985" s="10"/>
      <c r="N985" s="47"/>
      <c r="O985" s="10"/>
      <c r="P985" s="10"/>
      <c r="Q985" s="47"/>
      <c r="R985" s="10"/>
      <c r="S985" s="10"/>
      <c r="T985" s="10"/>
      <c r="U985" s="10"/>
      <c r="V985" s="74"/>
      <c r="W985" s="10"/>
    </row>
    <row r="986" spans="1:23" ht="15" customHeight="1" x14ac:dyDescent="0.35">
      <c r="A986" s="10"/>
      <c r="B986" s="10"/>
      <c r="C986" s="10"/>
      <c r="D986" s="10"/>
      <c r="E986" s="74"/>
      <c r="F986" s="74"/>
      <c r="G986" s="74"/>
      <c r="H986" s="10"/>
      <c r="I986" s="10"/>
      <c r="J986" s="10"/>
      <c r="K986" s="10"/>
      <c r="L986" s="10"/>
      <c r="M986" s="10"/>
      <c r="N986" s="47"/>
      <c r="O986" s="10"/>
      <c r="P986" s="10"/>
      <c r="Q986" s="47"/>
      <c r="R986" s="10"/>
      <c r="S986" s="10"/>
      <c r="T986" s="10"/>
      <c r="U986" s="10"/>
      <c r="V986" s="74"/>
      <c r="W986" s="10"/>
    </row>
    <row r="987" spans="1:23" ht="15" customHeight="1" x14ac:dyDescent="0.35">
      <c r="A987" s="10"/>
      <c r="B987" s="10"/>
      <c r="C987" s="10"/>
      <c r="D987" s="10"/>
      <c r="E987" s="74"/>
      <c r="F987" s="74"/>
      <c r="G987" s="74"/>
      <c r="H987" s="10"/>
      <c r="I987" s="10"/>
      <c r="J987" s="10"/>
      <c r="K987" s="10"/>
      <c r="L987" s="10"/>
      <c r="M987" s="10"/>
      <c r="N987" s="47"/>
      <c r="O987" s="10"/>
      <c r="P987" s="10"/>
      <c r="Q987" s="47"/>
      <c r="R987" s="10"/>
      <c r="S987" s="10"/>
      <c r="T987" s="10"/>
      <c r="U987" s="10"/>
      <c r="V987" s="74"/>
      <c r="W987" s="10"/>
    </row>
    <row r="988" spans="1:23" ht="15" customHeight="1" x14ac:dyDescent="0.35">
      <c r="A988" s="10"/>
      <c r="B988" s="10"/>
      <c r="C988" s="10"/>
      <c r="D988" s="10"/>
      <c r="E988" s="74"/>
      <c r="F988" s="74"/>
      <c r="G988" s="74"/>
      <c r="H988" s="10"/>
      <c r="I988" s="10"/>
      <c r="J988" s="10"/>
      <c r="K988" s="10"/>
      <c r="L988" s="10"/>
      <c r="M988" s="10"/>
      <c r="N988" s="47"/>
      <c r="O988" s="10"/>
      <c r="P988" s="10"/>
      <c r="Q988" s="47"/>
      <c r="R988" s="10"/>
      <c r="S988" s="10"/>
      <c r="T988" s="10"/>
      <c r="U988" s="10"/>
      <c r="V988" s="74"/>
      <c r="W988" s="10"/>
    </row>
    <row r="989" spans="1:23" ht="15" customHeight="1" x14ac:dyDescent="0.35">
      <c r="A989" s="10"/>
      <c r="B989" s="10"/>
      <c r="C989" s="10"/>
      <c r="D989" s="10"/>
      <c r="E989" s="74"/>
      <c r="F989" s="74"/>
      <c r="G989" s="74"/>
      <c r="H989" s="10"/>
      <c r="I989" s="10"/>
      <c r="J989" s="10"/>
      <c r="K989" s="10"/>
      <c r="L989" s="10"/>
      <c r="M989" s="10"/>
      <c r="N989" s="47"/>
      <c r="O989" s="10"/>
      <c r="P989" s="10"/>
      <c r="Q989" s="47"/>
      <c r="R989" s="10"/>
      <c r="S989" s="10"/>
      <c r="T989" s="10"/>
      <c r="U989" s="10"/>
      <c r="V989" s="74"/>
      <c r="W989" s="10"/>
    </row>
    <row r="990" spans="1:23" ht="15" customHeight="1" x14ac:dyDescent="0.35">
      <c r="A990" s="10"/>
      <c r="B990" s="10"/>
      <c r="C990" s="10"/>
      <c r="D990" s="10"/>
      <c r="E990" s="74"/>
      <c r="F990" s="74"/>
      <c r="G990" s="74"/>
      <c r="H990" s="10"/>
      <c r="I990" s="10"/>
      <c r="J990" s="10"/>
      <c r="K990" s="10"/>
      <c r="L990" s="10"/>
      <c r="M990" s="10"/>
      <c r="N990" s="47"/>
      <c r="O990" s="10"/>
      <c r="P990" s="10"/>
      <c r="Q990" s="47"/>
      <c r="R990" s="10"/>
      <c r="S990" s="10"/>
      <c r="T990" s="10"/>
      <c r="U990" s="10"/>
      <c r="V990" s="74"/>
      <c r="W990" s="10"/>
    </row>
    <row r="991" spans="1:23" ht="15" customHeight="1" x14ac:dyDescent="0.35">
      <c r="A991" s="10"/>
      <c r="B991" s="10"/>
      <c r="C991" s="10"/>
      <c r="D991" s="10"/>
      <c r="E991" s="74"/>
      <c r="F991" s="74"/>
      <c r="G991" s="74"/>
      <c r="H991" s="10"/>
      <c r="I991" s="10"/>
      <c r="J991" s="10"/>
      <c r="K991" s="10"/>
      <c r="L991" s="10"/>
      <c r="M991" s="10"/>
      <c r="N991" s="47"/>
      <c r="O991" s="10"/>
      <c r="P991" s="10"/>
      <c r="Q991" s="47"/>
      <c r="R991" s="10"/>
      <c r="S991" s="10"/>
      <c r="T991" s="10"/>
      <c r="U991" s="10"/>
      <c r="V991" s="74"/>
      <c r="W991" s="10"/>
    </row>
    <row r="992" spans="1:23" ht="15" customHeight="1" x14ac:dyDescent="0.35">
      <c r="A992" s="10"/>
      <c r="B992" s="10"/>
      <c r="C992" s="10"/>
      <c r="D992" s="10"/>
      <c r="E992" s="74"/>
      <c r="F992" s="74"/>
      <c r="G992" s="74"/>
      <c r="H992" s="10"/>
      <c r="I992" s="10"/>
      <c r="J992" s="10"/>
      <c r="K992" s="10"/>
      <c r="L992" s="10"/>
      <c r="M992" s="10"/>
      <c r="N992" s="47"/>
      <c r="O992" s="10"/>
      <c r="P992" s="10"/>
      <c r="Q992" s="47"/>
      <c r="R992" s="10"/>
      <c r="S992" s="10"/>
      <c r="T992" s="10"/>
      <c r="U992" s="10"/>
      <c r="V992" s="74"/>
      <c r="W992" s="10"/>
    </row>
    <row r="993" spans="1:23" ht="15" customHeight="1" x14ac:dyDescent="0.35">
      <c r="A993" s="10"/>
      <c r="B993" s="10"/>
      <c r="C993" s="10"/>
      <c r="D993" s="10"/>
      <c r="E993" s="74"/>
      <c r="F993" s="74"/>
      <c r="G993" s="74"/>
      <c r="H993" s="10"/>
      <c r="I993" s="10"/>
      <c r="J993" s="10"/>
      <c r="K993" s="10"/>
      <c r="L993" s="10"/>
      <c r="M993" s="10"/>
      <c r="N993" s="47"/>
      <c r="O993" s="10"/>
      <c r="P993" s="10"/>
      <c r="Q993" s="47"/>
      <c r="R993" s="10"/>
      <c r="S993" s="10"/>
      <c r="T993" s="10"/>
      <c r="U993" s="10"/>
      <c r="V993" s="74"/>
      <c r="W993" s="10"/>
    </row>
    <row r="994" spans="1:23" ht="15" customHeight="1" x14ac:dyDescent="0.35">
      <c r="A994" s="10"/>
      <c r="B994" s="10"/>
      <c r="C994" s="10"/>
      <c r="D994" s="10"/>
      <c r="E994" s="74"/>
      <c r="F994" s="74"/>
      <c r="G994" s="74"/>
      <c r="H994" s="10"/>
      <c r="I994" s="10"/>
      <c r="J994" s="10"/>
      <c r="K994" s="10"/>
      <c r="L994" s="10"/>
      <c r="M994" s="10"/>
      <c r="N994" s="47"/>
      <c r="O994" s="10"/>
      <c r="P994" s="10"/>
      <c r="Q994" s="47"/>
      <c r="R994" s="10"/>
      <c r="S994" s="10"/>
      <c r="T994" s="10"/>
      <c r="U994" s="10"/>
      <c r="V994" s="74"/>
      <c r="W994" s="10"/>
    </row>
    <row r="995" spans="1:23" ht="15" customHeight="1" x14ac:dyDescent="0.35">
      <c r="A995" s="10"/>
      <c r="B995" s="10"/>
      <c r="C995" s="10"/>
      <c r="D995" s="10"/>
      <c r="E995" s="74"/>
      <c r="F995" s="74"/>
      <c r="G995" s="74"/>
      <c r="H995" s="10"/>
      <c r="I995" s="10"/>
      <c r="J995" s="10"/>
      <c r="K995" s="10"/>
      <c r="L995" s="10"/>
      <c r="M995" s="10"/>
      <c r="N995" s="47"/>
      <c r="O995" s="10"/>
      <c r="P995" s="10"/>
      <c r="Q995" s="47"/>
      <c r="R995" s="10"/>
      <c r="S995" s="10"/>
      <c r="T995" s="10"/>
      <c r="U995" s="10"/>
      <c r="V995" s="74"/>
      <c r="W995" s="10"/>
    </row>
    <row r="996" spans="1:23" ht="15" customHeight="1" x14ac:dyDescent="0.35">
      <c r="A996" s="10"/>
      <c r="B996" s="10"/>
      <c r="C996" s="10"/>
      <c r="D996" s="10"/>
      <c r="E996" s="74"/>
      <c r="F996" s="74"/>
      <c r="G996" s="74"/>
      <c r="H996" s="10"/>
      <c r="I996" s="10"/>
      <c r="J996" s="10"/>
      <c r="K996" s="10"/>
      <c r="L996" s="10"/>
      <c r="M996" s="10"/>
      <c r="N996" s="47"/>
      <c r="O996" s="10"/>
      <c r="P996" s="10"/>
      <c r="Q996" s="47"/>
      <c r="R996" s="10"/>
      <c r="S996" s="10"/>
      <c r="T996" s="10"/>
      <c r="U996" s="10"/>
      <c r="V996" s="74"/>
      <c r="W996" s="10"/>
    </row>
    <row r="997" spans="1:23" ht="15" customHeight="1" x14ac:dyDescent="0.35">
      <c r="A997" s="10"/>
      <c r="B997" s="10"/>
      <c r="C997" s="10"/>
      <c r="D997" s="10"/>
      <c r="E997" s="74"/>
      <c r="F997" s="74"/>
      <c r="G997" s="74"/>
      <c r="H997" s="10"/>
      <c r="I997" s="10"/>
      <c r="J997" s="10"/>
      <c r="K997" s="10"/>
      <c r="L997" s="10"/>
      <c r="M997" s="10"/>
      <c r="N997" s="47"/>
      <c r="O997" s="10"/>
      <c r="P997" s="10"/>
      <c r="Q997" s="47"/>
      <c r="R997" s="10"/>
      <c r="S997" s="10"/>
      <c r="T997" s="10"/>
      <c r="U997" s="10"/>
      <c r="V997" s="74"/>
      <c r="W997" s="10"/>
    </row>
    <row r="998" spans="1:23" ht="15" customHeight="1" x14ac:dyDescent="0.35">
      <c r="A998" s="10"/>
      <c r="B998" s="10"/>
      <c r="C998" s="10"/>
      <c r="D998" s="10"/>
      <c r="E998" s="74"/>
      <c r="F998" s="74"/>
      <c r="G998" s="74"/>
      <c r="H998" s="10"/>
      <c r="I998" s="10"/>
      <c r="J998" s="10"/>
      <c r="K998" s="10"/>
      <c r="L998" s="10"/>
      <c r="M998" s="10"/>
      <c r="N998" s="47"/>
      <c r="O998" s="10"/>
      <c r="P998" s="10"/>
      <c r="Q998" s="47"/>
      <c r="R998" s="10"/>
      <c r="S998" s="10"/>
      <c r="T998" s="10"/>
      <c r="U998" s="10"/>
      <c r="V998" s="74"/>
      <c r="W998" s="10"/>
    </row>
    <row r="999" spans="1:23" ht="15" customHeight="1" x14ac:dyDescent="0.35">
      <c r="A999" s="10"/>
      <c r="B999" s="10"/>
      <c r="C999" s="10"/>
      <c r="D999" s="10"/>
      <c r="E999" s="74"/>
      <c r="F999" s="74"/>
      <c r="G999" s="74"/>
      <c r="H999" s="10"/>
      <c r="I999" s="10"/>
      <c r="J999" s="10"/>
      <c r="K999" s="10"/>
      <c r="L999" s="10"/>
      <c r="M999" s="10"/>
      <c r="N999" s="47"/>
      <c r="O999" s="10"/>
      <c r="P999" s="10"/>
      <c r="Q999" s="47"/>
      <c r="R999" s="10"/>
      <c r="S999" s="10"/>
      <c r="T999" s="10"/>
      <c r="U999" s="10"/>
      <c r="V999" s="74"/>
      <c r="W999" s="10"/>
    </row>
    <row r="1000" spans="1:23" ht="15" customHeight="1" x14ac:dyDescent="0.35">
      <c r="A1000" s="10"/>
      <c r="B1000" s="10"/>
      <c r="C1000" s="10"/>
      <c r="D1000" s="10"/>
      <c r="E1000" s="74"/>
      <c r="F1000" s="74"/>
      <c r="G1000" s="74"/>
      <c r="H1000" s="10"/>
      <c r="I1000" s="10"/>
      <c r="J1000" s="10"/>
      <c r="K1000" s="10"/>
      <c r="L1000" s="10"/>
      <c r="M1000" s="10"/>
      <c r="N1000" s="47"/>
      <c r="O1000" s="10"/>
      <c r="P1000" s="10"/>
      <c r="Q1000" s="47"/>
      <c r="R1000" s="10"/>
      <c r="S1000" s="10"/>
      <c r="T1000" s="10"/>
      <c r="U1000" s="10"/>
      <c r="V1000" s="74"/>
      <c r="W1000" s="10"/>
    </row>
    <row r="1001" spans="1:23" ht="15" customHeight="1" x14ac:dyDescent="0.35">
      <c r="A1001" s="10"/>
      <c r="B1001" s="10"/>
      <c r="C1001" s="10"/>
      <c r="D1001" s="10"/>
      <c r="E1001" s="74"/>
      <c r="F1001" s="74"/>
      <c r="G1001" s="74"/>
      <c r="H1001" s="10"/>
      <c r="I1001" s="10"/>
      <c r="J1001" s="10"/>
      <c r="K1001" s="10"/>
      <c r="L1001" s="10"/>
      <c r="M1001" s="10"/>
      <c r="N1001" s="47"/>
      <c r="O1001" s="10"/>
      <c r="P1001" s="10"/>
      <c r="Q1001" s="47"/>
      <c r="R1001" s="10"/>
      <c r="S1001" s="10"/>
      <c r="T1001" s="10"/>
      <c r="U1001" s="10"/>
      <c r="V1001" s="74"/>
      <c r="W1001" s="10"/>
    </row>
    <row r="1002" spans="1:23" ht="15" customHeight="1" x14ac:dyDescent="0.35">
      <c r="A1002" s="10"/>
      <c r="B1002" s="10"/>
      <c r="C1002" s="10"/>
      <c r="D1002" s="10"/>
      <c r="E1002" s="74"/>
      <c r="F1002" s="74"/>
      <c r="G1002" s="74"/>
      <c r="H1002" s="10"/>
      <c r="I1002" s="10"/>
      <c r="J1002" s="10"/>
      <c r="K1002" s="10"/>
      <c r="L1002" s="10"/>
      <c r="M1002" s="10"/>
      <c r="N1002" s="47"/>
      <c r="O1002" s="10"/>
      <c r="P1002" s="10"/>
      <c r="Q1002" s="47"/>
      <c r="R1002" s="10"/>
      <c r="S1002" s="10"/>
      <c r="T1002" s="10"/>
      <c r="U1002" s="10"/>
      <c r="V1002" s="74"/>
      <c r="W1002" s="10"/>
    </row>
    <row r="1003" spans="1:23" ht="15" customHeight="1" x14ac:dyDescent="0.35">
      <c r="A1003" s="10"/>
      <c r="B1003" s="10"/>
      <c r="C1003" s="10"/>
      <c r="D1003" s="10"/>
      <c r="E1003" s="74"/>
      <c r="F1003" s="74"/>
      <c r="G1003" s="74"/>
      <c r="H1003" s="10"/>
      <c r="I1003" s="10"/>
      <c r="J1003" s="10"/>
      <c r="K1003" s="10"/>
      <c r="L1003" s="10"/>
      <c r="M1003" s="10"/>
      <c r="N1003" s="47"/>
      <c r="O1003" s="10"/>
      <c r="P1003" s="10"/>
      <c r="Q1003" s="47"/>
      <c r="R1003" s="10"/>
      <c r="S1003" s="10"/>
      <c r="T1003" s="10"/>
      <c r="U1003" s="10"/>
      <c r="V1003" s="74"/>
      <c r="W1003" s="10"/>
    </row>
    <row r="1004" spans="1:23" ht="15" customHeight="1" x14ac:dyDescent="0.35">
      <c r="A1004" s="10"/>
      <c r="B1004" s="10"/>
      <c r="C1004" s="10"/>
      <c r="D1004" s="10"/>
      <c r="E1004" s="74"/>
      <c r="F1004" s="74"/>
      <c r="G1004" s="74"/>
      <c r="H1004" s="10"/>
      <c r="I1004" s="10"/>
      <c r="J1004" s="10"/>
      <c r="K1004" s="10"/>
      <c r="L1004" s="10"/>
      <c r="M1004" s="10"/>
      <c r="N1004" s="47"/>
      <c r="O1004" s="10"/>
      <c r="P1004" s="10"/>
      <c r="Q1004" s="47"/>
      <c r="R1004" s="10"/>
      <c r="S1004" s="10"/>
      <c r="T1004" s="10"/>
      <c r="U1004" s="10"/>
      <c r="V1004" s="74"/>
      <c r="W1004" s="10"/>
    </row>
    <row r="1005" spans="1:23" ht="15" customHeight="1" x14ac:dyDescent="0.35">
      <c r="A1005" s="10"/>
      <c r="B1005" s="10"/>
      <c r="C1005" s="10"/>
      <c r="D1005" s="10"/>
      <c r="E1005" s="74"/>
      <c r="F1005" s="74"/>
      <c r="G1005" s="74"/>
      <c r="H1005" s="10"/>
      <c r="I1005" s="10"/>
      <c r="J1005" s="10"/>
      <c r="K1005" s="10"/>
      <c r="L1005" s="10"/>
      <c r="M1005" s="10"/>
      <c r="N1005" s="47"/>
      <c r="O1005" s="10"/>
      <c r="P1005" s="10"/>
      <c r="Q1005" s="47"/>
      <c r="R1005" s="10"/>
      <c r="S1005" s="10"/>
      <c r="T1005" s="10"/>
      <c r="U1005" s="10"/>
      <c r="V1005" s="74"/>
      <c r="W1005" s="10"/>
    </row>
    <row r="1006" spans="1:23" ht="15" customHeight="1" x14ac:dyDescent="0.35">
      <c r="A1006" s="10"/>
      <c r="B1006" s="10"/>
      <c r="C1006" s="10"/>
      <c r="D1006" s="10"/>
      <c r="E1006" s="74"/>
      <c r="F1006" s="74"/>
      <c r="G1006" s="74"/>
      <c r="H1006" s="10"/>
      <c r="I1006" s="10"/>
      <c r="J1006" s="10"/>
      <c r="K1006" s="10"/>
      <c r="L1006" s="10"/>
      <c r="M1006" s="10"/>
      <c r="N1006" s="47"/>
      <c r="O1006" s="10"/>
      <c r="P1006" s="10"/>
      <c r="Q1006" s="47"/>
      <c r="R1006" s="10"/>
      <c r="S1006" s="10"/>
      <c r="T1006" s="10"/>
      <c r="U1006" s="10"/>
      <c r="V1006" s="74"/>
      <c r="W1006" s="10"/>
    </row>
    <row r="1007" spans="1:23" ht="15" customHeight="1" x14ac:dyDescent="0.35">
      <c r="A1007" s="10"/>
      <c r="B1007" s="10"/>
      <c r="C1007" s="10"/>
      <c r="D1007" s="10"/>
      <c r="E1007" s="74"/>
      <c r="F1007" s="74"/>
      <c r="G1007" s="74"/>
      <c r="H1007" s="10"/>
      <c r="I1007" s="10"/>
      <c r="J1007" s="10"/>
      <c r="K1007" s="10"/>
      <c r="L1007" s="10"/>
      <c r="M1007" s="10"/>
      <c r="N1007" s="47"/>
      <c r="O1007" s="10"/>
      <c r="P1007" s="10"/>
      <c r="Q1007" s="47"/>
      <c r="R1007" s="10"/>
      <c r="S1007" s="10"/>
      <c r="T1007" s="10"/>
      <c r="U1007" s="10"/>
      <c r="V1007" s="74"/>
      <c r="W1007" s="10"/>
    </row>
    <row r="1008" spans="1:23" ht="15" customHeight="1" x14ac:dyDescent="0.35">
      <c r="A1008" s="10"/>
      <c r="B1008" s="10"/>
      <c r="C1008" s="10"/>
      <c r="D1008" s="10"/>
      <c r="E1008" s="74"/>
      <c r="F1008" s="74"/>
      <c r="G1008" s="74"/>
      <c r="H1008" s="10"/>
      <c r="I1008" s="10"/>
      <c r="J1008" s="10"/>
      <c r="K1008" s="10"/>
      <c r="L1008" s="10"/>
      <c r="M1008" s="10"/>
      <c r="N1008" s="47"/>
      <c r="O1008" s="10"/>
      <c r="P1008" s="10"/>
      <c r="Q1008" s="47"/>
      <c r="R1008" s="10"/>
      <c r="S1008" s="10"/>
      <c r="T1008" s="10"/>
      <c r="U1008" s="10"/>
      <c r="V1008" s="74"/>
      <c r="W1008" s="10"/>
    </row>
    <row r="1009" spans="1:23" ht="15" customHeight="1" x14ac:dyDescent="0.35">
      <c r="A1009" s="10"/>
      <c r="B1009" s="10"/>
      <c r="C1009" s="10"/>
      <c r="D1009" s="10"/>
      <c r="E1009" s="74"/>
      <c r="F1009" s="74"/>
      <c r="G1009" s="74"/>
      <c r="H1009" s="10"/>
      <c r="I1009" s="10"/>
      <c r="J1009" s="10"/>
      <c r="K1009" s="10"/>
      <c r="L1009" s="10"/>
      <c r="M1009" s="10"/>
      <c r="N1009" s="47"/>
      <c r="O1009" s="10"/>
      <c r="P1009" s="10"/>
      <c r="Q1009" s="47"/>
      <c r="R1009" s="10"/>
      <c r="S1009" s="10"/>
      <c r="T1009" s="10"/>
      <c r="U1009" s="10"/>
      <c r="V1009" s="74"/>
      <c r="W1009" s="10"/>
    </row>
    <row r="1010" spans="1:23" ht="15" customHeight="1" x14ac:dyDescent="0.35">
      <c r="A1010" s="10"/>
      <c r="B1010" s="10"/>
      <c r="C1010" s="10"/>
      <c r="D1010" s="10"/>
      <c r="E1010" s="74"/>
      <c r="F1010" s="74"/>
      <c r="G1010" s="74"/>
      <c r="H1010" s="10"/>
      <c r="I1010" s="10"/>
      <c r="J1010" s="10"/>
      <c r="K1010" s="10"/>
      <c r="L1010" s="10"/>
      <c r="M1010" s="10"/>
      <c r="N1010" s="47"/>
      <c r="O1010" s="10"/>
      <c r="P1010" s="10"/>
      <c r="Q1010" s="47"/>
      <c r="R1010" s="10"/>
      <c r="S1010" s="10"/>
      <c r="T1010" s="10"/>
      <c r="U1010" s="10"/>
      <c r="V1010" s="74"/>
      <c r="W1010" s="10"/>
    </row>
    <row r="1011" spans="1:23" ht="15" customHeight="1" x14ac:dyDescent="0.35">
      <c r="A1011" s="10"/>
      <c r="B1011" s="10"/>
      <c r="C1011" s="10"/>
      <c r="D1011" s="10"/>
      <c r="E1011" s="74"/>
      <c r="F1011" s="74"/>
      <c r="G1011" s="74"/>
      <c r="H1011" s="10"/>
      <c r="I1011" s="10"/>
      <c r="J1011" s="10"/>
      <c r="K1011" s="10"/>
      <c r="L1011" s="10"/>
      <c r="M1011" s="10"/>
      <c r="N1011" s="47"/>
      <c r="O1011" s="10"/>
      <c r="P1011" s="10"/>
      <c r="Q1011" s="47"/>
      <c r="R1011" s="10"/>
      <c r="S1011" s="10"/>
      <c r="T1011" s="10"/>
      <c r="U1011" s="10"/>
      <c r="V1011" s="74"/>
      <c r="W1011" s="10"/>
    </row>
    <row r="1012" spans="1:23" ht="15" customHeight="1" x14ac:dyDescent="0.35">
      <c r="A1012" s="10"/>
      <c r="B1012" s="10"/>
      <c r="C1012" s="10"/>
      <c r="D1012" s="10"/>
      <c r="E1012" s="74"/>
      <c r="F1012" s="74"/>
      <c r="G1012" s="74"/>
      <c r="H1012" s="10"/>
      <c r="I1012" s="10"/>
      <c r="J1012" s="10"/>
      <c r="K1012" s="10"/>
      <c r="L1012" s="10"/>
      <c r="M1012" s="10"/>
      <c r="N1012" s="47"/>
      <c r="O1012" s="10"/>
      <c r="P1012" s="10"/>
      <c r="Q1012" s="47"/>
      <c r="R1012" s="10"/>
      <c r="S1012" s="10"/>
      <c r="T1012" s="10"/>
      <c r="U1012" s="10"/>
      <c r="V1012" s="74"/>
      <c r="W1012" s="10"/>
    </row>
    <row r="1013" spans="1:23" ht="15" customHeight="1" x14ac:dyDescent="0.35">
      <c r="A1013" s="10"/>
      <c r="B1013" s="10"/>
      <c r="C1013" s="10"/>
      <c r="D1013" s="10"/>
      <c r="E1013" s="74"/>
      <c r="F1013" s="74"/>
      <c r="G1013" s="74"/>
      <c r="H1013" s="10"/>
      <c r="I1013" s="10"/>
      <c r="J1013" s="10"/>
      <c r="K1013" s="10"/>
      <c r="L1013" s="10"/>
      <c r="M1013" s="10"/>
      <c r="N1013" s="47"/>
      <c r="O1013" s="10"/>
      <c r="P1013" s="10"/>
      <c r="Q1013" s="47"/>
      <c r="R1013" s="10"/>
      <c r="S1013" s="10"/>
      <c r="T1013" s="10"/>
      <c r="U1013" s="10"/>
      <c r="V1013" s="74"/>
      <c r="W1013" s="10"/>
    </row>
    <row r="1014" spans="1:23" ht="15" customHeight="1" x14ac:dyDescent="0.35">
      <c r="A1014" s="10"/>
      <c r="B1014" s="10"/>
      <c r="C1014" s="10"/>
      <c r="D1014" s="10"/>
      <c r="E1014" s="74"/>
      <c r="F1014" s="74"/>
      <c r="G1014" s="74"/>
      <c r="H1014" s="10"/>
      <c r="I1014" s="10"/>
      <c r="J1014" s="10"/>
      <c r="K1014" s="10"/>
      <c r="L1014" s="10"/>
      <c r="M1014" s="10"/>
      <c r="N1014" s="47"/>
      <c r="O1014" s="10"/>
      <c r="P1014" s="10"/>
      <c r="Q1014" s="47"/>
      <c r="R1014" s="10"/>
      <c r="S1014" s="10"/>
      <c r="T1014" s="10"/>
      <c r="U1014" s="10"/>
      <c r="V1014" s="74"/>
      <c r="W1014" s="10"/>
    </row>
    <row r="1015" spans="1:23" ht="15" customHeight="1" x14ac:dyDescent="0.35">
      <c r="A1015" s="10"/>
      <c r="B1015" s="10"/>
      <c r="C1015" s="10"/>
      <c r="D1015" s="10"/>
      <c r="E1015" s="74"/>
      <c r="F1015" s="74"/>
      <c r="G1015" s="74"/>
      <c r="H1015" s="10"/>
      <c r="I1015" s="10"/>
      <c r="J1015" s="10"/>
      <c r="K1015" s="10"/>
      <c r="L1015" s="10"/>
      <c r="M1015" s="10"/>
      <c r="N1015" s="47"/>
      <c r="O1015" s="10"/>
      <c r="P1015" s="10"/>
      <c r="Q1015" s="47"/>
      <c r="R1015" s="10"/>
      <c r="S1015" s="10"/>
      <c r="T1015" s="10"/>
      <c r="U1015" s="10"/>
      <c r="V1015" s="74"/>
      <c r="W1015" s="10"/>
    </row>
    <row r="1016" spans="1:23" ht="15" customHeight="1" x14ac:dyDescent="0.35">
      <c r="A1016" s="10"/>
      <c r="B1016" s="10"/>
      <c r="C1016" s="10"/>
      <c r="D1016" s="10"/>
      <c r="E1016" s="74"/>
      <c r="F1016" s="74"/>
      <c r="G1016" s="74"/>
      <c r="H1016" s="10"/>
      <c r="I1016" s="10"/>
      <c r="J1016" s="10"/>
      <c r="K1016" s="10"/>
      <c r="L1016" s="10"/>
      <c r="M1016" s="10"/>
      <c r="N1016" s="47"/>
      <c r="O1016" s="10"/>
      <c r="P1016" s="10"/>
      <c r="Q1016" s="47"/>
      <c r="R1016" s="10"/>
      <c r="S1016" s="10"/>
      <c r="T1016" s="10"/>
      <c r="U1016" s="10"/>
      <c r="V1016" s="74"/>
      <c r="W1016" s="10"/>
    </row>
    <row r="1017" spans="1:23" ht="15" customHeight="1" x14ac:dyDescent="0.35">
      <c r="A1017" s="10"/>
      <c r="B1017" s="10"/>
      <c r="C1017" s="10"/>
      <c r="D1017" s="10"/>
      <c r="E1017" s="74"/>
      <c r="F1017" s="74"/>
      <c r="G1017" s="74"/>
      <c r="H1017" s="10"/>
      <c r="I1017" s="10"/>
      <c r="J1017" s="10"/>
      <c r="K1017" s="10"/>
      <c r="L1017" s="10"/>
      <c r="M1017" s="10"/>
      <c r="N1017" s="47"/>
      <c r="O1017" s="10"/>
      <c r="P1017" s="10"/>
      <c r="Q1017" s="47"/>
      <c r="R1017" s="10"/>
      <c r="S1017" s="10"/>
      <c r="T1017" s="10"/>
      <c r="U1017" s="10"/>
      <c r="V1017" s="74"/>
      <c r="W1017" s="10"/>
    </row>
    <row r="1018" spans="1:23" ht="15" customHeight="1" x14ac:dyDescent="0.35">
      <c r="A1018" s="10"/>
      <c r="B1018" s="10"/>
      <c r="C1018" s="10"/>
      <c r="D1018" s="10"/>
      <c r="E1018" s="74"/>
      <c r="F1018" s="74"/>
      <c r="G1018" s="74"/>
      <c r="H1018" s="10"/>
      <c r="I1018" s="10"/>
      <c r="J1018" s="10"/>
      <c r="K1018" s="10"/>
      <c r="L1018" s="10"/>
      <c r="M1018" s="10"/>
      <c r="N1018" s="47"/>
      <c r="O1018" s="10"/>
      <c r="P1018" s="10"/>
      <c r="Q1018" s="47"/>
      <c r="R1018" s="10"/>
      <c r="S1018" s="10"/>
      <c r="T1018" s="10"/>
      <c r="U1018" s="10"/>
      <c r="V1018" s="74"/>
      <c r="W1018" s="10"/>
    </row>
    <row r="1019" spans="1:23" ht="15" customHeight="1" x14ac:dyDescent="0.35">
      <c r="A1019" s="10"/>
      <c r="B1019" s="10"/>
      <c r="C1019" s="10"/>
      <c r="D1019" s="10"/>
      <c r="E1019" s="74"/>
      <c r="F1019" s="74"/>
      <c r="G1019" s="74"/>
      <c r="H1019" s="10"/>
      <c r="I1019" s="10"/>
      <c r="J1019" s="10"/>
      <c r="K1019" s="10"/>
      <c r="L1019" s="10"/>
      <c r="M1019" s="10"/>
      <c r="N1019" s="47"/>
      <c r="O1019" s="10"/>
      <c r="P1019" s="10"/>
      <c r="Q1019" s="47"/>
      <c r="R1019" s="10"/>
      <c r="S1019" s="10"/>
      <c r="T1019" s="10"/>
      <c r="U1019" s="10"/>
      <c r="V1019" s="74"/>
      <c r="W1019" s="10"/>
    </row>
    <row r="1020" spans="1:23" ht="15" customHeight="1" x14ac:dyDescent="0.35">
      <c r="A1020" s="10"/>
      <c r="B1020" s="10"/>
      <c r="C1020" s="10"/>
      <c r="D1020" s="10"/>
      <c r="E1020" s="74"/>
      <c r="F1020" s="74"/>
      <c r="G1020" s="74"/>
      <c r="H1020" s="10"/>
      <c r="I1020" s="10"/>
      <c r="J1020" s="10"/>
      <c r="K1020" s="10"/>
      <c r="L1020" s="10"/>
      <c r="M1020" s="10"/>
      <c r="N1020" s="47"/>
      <c r="O1020" s="10"/>
      <c r="P1020" s="10"/>
      <c r="Q1020" s="47"/>
      <c r="R1020" s="10"/>
      <c r="S1020" s="10"/>
      <c r="T1020" s="10"/>
      <c r="U1020" s="10"/>
      <c r="V1020" s="74"/>
      <c r="W1020" s="10"/>
    </row>
    <row r="1021" spans="1:23" ht="15" customHeight="1" x14ac:dyDescent="0.35">
      <c r="A1021" s="10"/>
      <c r="B1021" s="10"/>
      <c r="C1021" s="10"/>
      <c r="D1021" s="10"/>
      <c r="E1021" s="74"/>
      <c r="F1021" s="74"/>
      <c r="G1021" s="74"/>
      <c r="H1021" s="10"/>
      <c r="I1021" s="10"/>
      <c r="J1021" s="10"/>
      <c r="K1021" s="10"/>
      <c r="L1021" s="10"/>
      <c r="M1021" s="10"/>
      <c r="N1021" s="47"/>
      <c r="O1021" s="10"/>
      <c r="P1021" s="10"/>
      <c r="Q1021" s="47"/>
      <c r="R1021" s="10"/>
      <c r="S1021" s="10"/>
      <c r="T1021" s="10"/>
      <c r="U1021" s="10"/>
      <c r="V1021" s="74"/>
      <c r="W1021" s="10"/>
    </row>
    <row r="1022" spans="1:23" ht="15" customHeight="1" x14ac:dyDescent="0.35">
      <c r="A1022" s="10"/>
      <c r="B1022" s="10"/>
      <c r="C1022" s="10"/>
      <c r="D1022" s="10"/>
      <c r="E1022" s="74"/>
      <c r="F1022" s="74"/>
      <c r="G1022" s="74"/>
      <c r="H1022" s="10"/>
      <c r="I1022" s="10"/>
      <c r="J1022" s="10"/>
      <c r="K1022" s="10"/>
      <c r="L1022" s="10"/>
      <c r="M1022" s="10"/>
      <c r="N1022" s="47"/>
      <c r="O1022" s="10"/>
      <c r="P1022" s="10"/>
      <c r="Q1022" s="47"/>
      <c r="R1022" s="10"/>
      <c r="S1022" s="10"/>
      <c r="T1022" s="10"/>
      <c r="U1022" s="10"/>
      <c r="V1022" s="74"/>
      <c r="W1022" s="10"/>
    </row>
    <row r="1023" spans="1:23" ht="15" customHeight="1" x14ac:dyDescent="0.35">
      <c r="A1023" s="10"/>
      <c r="B1023" s="10"/>
      <c r="C1023" s="10"/>
      <c r="D1023" s="10"/>
      <c r="E1023" s="74"/>
      <c r="F1023" s="74"/>
      <c r="G1023" s="74"/>
      <c r="H1023" s="10"/>
      <c r="I1023" s="10"/>
      <c r="J1023" s="10"/>
      <c r="K1023" s="10"/>
      <c r="L1023" s="10"/>
      <c r="M1023" s="10"/>
      <c r="N1023" s="47"/>
      <c r="O1023" s="10"/>
      <c r="P1023" s="10"/>
      <c r="Q1023" s="47"/>
      <c r="R1023" s="10"/>
      <c r="S1023" s="10"/>
      <c r="T1023" s="10"/>
      <c r="U1023" s="10"/>
      <c r="V1023" s="74"/>
      <c r="W1023" s="10"/>
    </row>
    <row r="1024" spans="1:23" ht="15" customHeight="1" x14ac:dyDescent="0.35">
      <c r="A1024" s="10"/>
      <c r="B1024" s="10"/>
      <c r="C1024" s="10"/>
      <c r="D1024" s="10"/>
      <c r="E1024" s="74"/>
      <c r="F1024" s="74"/>
      <c r="G1024" s="74"/>
      <c r="H1024" s="10"/>
      <c r="I1024" s="10"/>
      <c r="J1024" s="10"/>
      <c r="K1024" s="10"/>
      <c r="L1024" s="10"/>
      <c r="M1024" s="10"/>
      <c r="N1024" s="47"/>
      <c r="O1024" s="10"/>
      <c r="P1024" s="10"/>
      <c r="Q1024" s="47"/>
      <c r="R1024" s="10"/>
      <c r="S1024" s="10"/>
      <c r="T1024" s="10"/>
      <c r="U1024" s="10"/>
      <c r="V1024" s="74"/>
      <c r="W1024" s="10"/>
    </row>
    <row r="1025" spans="1:23" ht="15" customHeight="1" x14ac:dyDescent="0.35">
      <c r="A1025" s="10"/>
      <c r="B1025" s="10"/>
      <c r="C1025" s="10"/>
      <c r="D1025" s="10"/>
      <c r="E1025" s="74"/>
      <c r="F1025" s="74"/>
      <c r="G1025" s="74"/>
      <c r="H1025" s="10"/>
      <c r="I1025" s="10"/>
      <c r="J1025" s="10"/>
      <c r="K1025" s="10"/>
      <c r="L1025" s="10"/>
      <c r="M1025" s="10"/>
      <c r="N1025" s="47"/>
      <c r="O1025" s="10"/>
      <c r="P1025" s="10"/>
      <c r="Q1025" s="47"/>
      <c r="R1025" s="10"/>
      <c r="S1025" s="10"/>
      <c r="T1025" s="10"/>
      <c r="U1025" s="10"/>
      <c r="V1025" s="74"/>
      <c r="W1025" s="10"/>
    </row>
    <row r="1026" spans="1:23" ht="15" customHeight="1" x14ac:dyDescent="0.35">
      <c r="A1026" s="10"/>
      <c r="B1026" s="10"/>
      <c r="C1026" s="10"/>
      <c r="D1026" s="10"/>
      <c r="E1026" s="74"/>
      <c r="F1026" s="74"/>
      <c r="G1026" s="74"/>
      <c r="H1026" s="10"/>
      <c r="I1026" s="10"/>
      <c r="J1026" s="10"/>
      <c r="K1026" s="10"/>
      <c r="L1026" s="10"/>
      <c r="M1026" s="10"/>
      <c r="N1026" s="47"/>
      <c r="O1026" s="10"/>
      <c r="P1026" s="10"/>
      <c r="Q1026" s="47"/>
      <c r="R1026" s="10"/>
      <c r="S1026" s="10"/>
      <c r="T1026" s="10"/>
      <c r="U1026" s="10"/>
      <c r="V1026" s="74"/>
      <c r="W1026" s="10"/>
    </row>
    <row r="1027" spans="1:23" ht="15" customHeight="1" x14ac:dyDescent="0.35">
      <c r="A1027" s="10"/>
      <c r="B1027" s="10"/>
      <c r="C1027" s="10"/>
      <c r="D1027" s="10"/>
      <c r="E1027" s="74"/>
      <c r="F1027" s="74"/>
      <c r="G1027" s="74"/>
      <c r="H1027" s="10"/>
      <c r="I1027" s="10"/>
      <c r="J1027" s="10"/>
      <c r="K1027" s="10"/>
      <c r="L1027" s="10"/>
      <c r="M1027" s="10"/>
      <c r="N1027" s="47"/>
      <c r="O1027" s="10"/>
      <c r="P1027" s="10"/>
      <c r="Q1027" s="47"/>
      <c r="R1027" s="10"/>
      <c r="S1027" s="10"/>
      <c r="T1027" s="10"/>
      <c r="U1027" s="10"/>
      <c r="V1027" s="74"/>
      <c r="W1027" s="10"/>
    </row>
    <row r="1028" spans="1:23" ht="15" customHeight="1" x14ac:dyDescent="0.35">
      <c r="A1028" s="10"/>
      <c r="B1028" s="10"/>
      <c r="C1028" s="10"/>
      <c r="D1028" s="10"/>
      <c r="E1028" s="74"/>
      <c r="F1028" s="74"/>
      <c r="G1028" s="74"/>
      <c r="H1028" s="10"/>
      <c r="I1028" s="10"/>
      <c r="J1028" s="10"/>
      <c r="K1028" s="10"/>
      <c r="L1028" s="10"/>
      <c r="M1028" s="10"/>
      <c r="N1028" s="47"/>
      <c r="O1028" s="10"/>
      <c r="P1028" s="10"/>
      <c r="Q1028" s="47"/>
      <c r="R1028" s="10"/>
      <c r="S1028" s="10"/>
      <c r="T1028" s="10"/>
      <c r="U1028" s="10"/>
      <c r="V1028" s="74"/>
      <c r="W1028" s="10"/>
    </row>
    <row r="1029" spans="1:23" ht="15" customHeight="1" x14ac:dyDescent="0.35">
      <c r="A1029" s="10"/>
      <c r="B1029" s="10"/>
      <c r="C1029" s="10"/>
      <c r="D1029" s="10"/>
      <c r="E1029" s="74"/>
      <c r="F1029" s="74"/>
      <c r="G1029" s="74"/>
      <c r="H1029" s="10"/>
      <c r="I1029" s="10"/>
      <c r="J1029" s="10"/>
      <c r="K1029" s="10"/>
      <c r="L1029" s="10"/>
      <c r="M1029" s="10"/>
      <c r="N1029" s="47"/>
      <c r="O1029" s="10"/>
      <c r="P1029" s="10"/>
      <c r="Q1029" s="47"/>
      <c r="R1029" s="10"/>
      <c r="S1029" s="10"/>
      <c r="T1029" s="10"/>
      <c r="U1029" s="10"/>
      <c r="V1029" s="74"/>
      <c r="W1029" s="10"/>
    </row>
    <row r="1030" spans="1:23" ht="15" customHeight="1" x14ac:dyDescent="0.35">
      <c r="A1030" s="10"/>
      <c r="B1030" s="10"/>
      <c r="C1030" s="10"/>
      <c r="D1030" s="10"/>
      <c r="E1030" s="74"/>
      <c r="F1030" s="74"/>
      <c r="G1030" s="74"/>
      <c r="H1030" s="10"/>
      <c r="I1030" s="10"/>
      <c r="J1030" s="10"/>
      <c r="K1030" s="10"/>
      <c r="L1030" s="10"/>
      <c r="M1030" s="10"/>
      <c r="N1030" s="47"/>
      <c r="O1030" s="10"/>
      <c r="P1030" s="10"/>
      <c r="Q1030" s="47"/>
      <c r="R1030" s="10"/>
      <c r="S1030" s="10"/>
      <c r="T1030" s="10"/>
      <c r="U1030" s="10"/>
      <c r="V1030" s="74"/>
      <c r="W1030" s="10"/>
    </row>
    <row r="1031" spans="1:23" ht="15" customHeight="1" x14ac:dyDescent="0.35">
      <c r="A1031" s="10"/>
      <c r="B1031" s="10"/>
      <c r="C1031" s="10"/>
      <c r="D1031" s="10"/>
      <c r="E1031" s="74"/>
      <c r="F1031" s="74"/>
      <c r="G1031" s="74"/>
      <c r="H1031" s="10"/>
      <c r="I1031" s="10"/>
      <c r="J1031" s="10"/>
      <c r="K1031" s="10"/>
      <c r="L1031" s="10"/>
      <c r="M1031" s="10"/>
      <c r="N1031" s="47"/>
      <c r="O1031" s="10"/>
      <c r="P1031" s="10"/>
      <c r="Q1031" s="47"/>
      <c r="R1031" s="10"/>
      <c r="S1031" s="10"/>
      <c r="T1031" s="10"/>
      <c r="U1031" s="10"/>
      <c r="V1031" s="74"/>
      <c r="W1031" s="10"/>
    </row>
    <row r="1032" spans="1:23" ht="15" customHeight="1" x14ac:dyDescent="0.35">
      <c r="A1032" s="10"/>
      <c r="B1032" s="10"/>
      <c r="C1032" s="10"/>
      <c r="D1032" s="10"/>
      <c r="E1032" s="74"/>
      <c r="F1032" s="74"/>
      <c r="G1032" s="74"/>
      <c r="H1032" s="10"/>
      <c r="I1032" s="10"/>
      <c r="J1032" s="10"/>
      <c r="K1032" s="10"/>
      <c r="L1032" s="10"/>
      <c r="M1032" s="10"/>
      <c r="N1032" s="47"/>
      <c r="O1032" s="10"/>
      <c r="P1032" s="10"/>
      <c r="Q1032" s="47"/>
      <c r="R1032" s="10"/>
      <c r="S1032" s="10"/>
      <c r="T1032" s="10"/>
      <c r="U1032" s="10"/>
      <c r="V1032" s="74"/>
      <c r="W1032" s="10"/>
    </row>
    <row r="1033" spans="1:23" ht="15" customHeight="1" x14ac:dyDescent="0.35">
      <c r="A1033" s="10"/>
      <c r="B1033" s="10"/>
      <c r="C1033" s="10"/>
      <c r="D1033" s="10"/>
      <c r="E1033" s="74"/>
      <c r="F1033" s="74"/>
      <c r="G1033" s="74"/>
      <c r="H1033" s="10"/>
      <c r="I1033" s="10"/>
      <c r="J1033" s="10"/>
      <c r="K1033" s="10"/>
      <c r="L1033" s="10"/>
      <c r="M1033" s="10"/>
      <c r="N1033" s="47"/>
      <c r="O1033" s="10"/>
      <c r="P1033" s="10"/>
      <c r="Q1033" s="47"/>
      <c r="R1033" s="10"/>
      <c r="S1033" s="10"/>
      <c r="T1033" s="10"/>
      <c r="U1033" s="10"/>
      <c r="V1033" s="74"/>
      <c r="W1033" s="10"/>
    </row>
    <row r="1034" spans="1:23" ht="15" customHeight="1" x14ac:dyDescent="0.35">
      <c r="A1034" s="10"/>
      <c r="B1034" s="10"/>
      <c r="C1034" s="10"/>
      <c r="D1034" s="10"/>
      <c r="E1034" s="74"/>
      <c r="F1034" s="74"/>
      <c r="G1034" s="74"/>
      <c r="H1034" s="10"/>
      <c r="I1034" s="10"/>
      <c r="J1034" s="10"/>
      <c r="K1034" s="10"/>
      <c r="L1034" s="10"/>
      <c r="M1034" s="10"/>
      <c r="N1034" s="47"/>
      <c r="O1034" s="10"/>
      <c r="P1034" s="10"/>
      <c r="Q1034" s="47"/>
      <c r="R1034" s="10"/>
      <c r="S1034" s="10"/>
      <c r="T1034" s="10"/>
      <c r="U1034" s="10"/>
      <c r="V1034" s="74"/>
      <c r="W1034" s="10"/>
    </row>
    <row r="1035" spans="1:23" ht="15" customHeight="1" x14ac:dyDescent="0.35">
      <c r="A1035" s="10"/>
      <c r="B1035" s="10"/>
      <c r="C1035" s="10"/>
      <c r="D1035" s="10"/>
      <c r="E1035" s="74"/>
      <c r="F1035" s="74"/>
      <c r="G1035" s="74"/>
      <c r="H1035" s="10"/>
      <c r="I1035" s="10"/>
      <c r="J1035" s="10"/>
      <c r="K1035" s="10"/>
      <c r="L1035" s="10"/>
      <c r="M1035" s="10"/>
      <c r="N1035" s="47"/>
      <c r="O1035" s="10"/>
      <c r="P1035" s="10"/>
      <c r="Q1035" s="47"/>
      <c r="R1035" s="10"/>
      <c r="S1035" s="10"/>
      <c r="T1035" s="10"/>
      <c r="U1035" s="10"/>
      <c r="V1035" s="74"/>
      <c r="W1035" s="10"/>
    </row>
    <row r="1036" spans="1:23" s="81" customFormat="1" ht="15" customHeight="1" x14ac:dyDescent="0.35">
      <c r="A1036" s="10"/>
      <c r="B1036" s="10"/>
      <c r="C1036" s="10"/>
      <c r="D1036" s="10"/>
      <c r="E1036" s="74"/>
      <c r="F1036" s="74"/>
      <c r="G1036" s="74"/>
      <c r="H1036" s="10"/>
      <c r="I1036" s="10"/>
      <c r="J1036" s="10"/>
      <c r="K1036" s="10"/>
      <c r="L1036" s="10"/>
      <c r="M1036" s="10"/>
      <c r="N1036" s="47"/>
      <c r="O1036" s="10"/>
      <c r="P1036" s="10"/>
      <c r="Q1036" s="24"/>
      <c r="R1036" s="82"/>
      <c r="S1036" s="82"/>
      <c r="T1036" s="82"/>
      <c r="U1036" s="82"/>
      <c r="V1036" s="74"/>
      <c r="W1036" s="10"/>
    </row>
    <row r="1037" spans="1:23" ht="15" customHeight="1" x14ac:dyDescent="0.35">
      <c r="A1037" s="10"/>
      <c r="B1037" s="10"/>
      <c r="C1037" s="10"/>
      <c r="D1037" s="10"/>
      <c r="E1037" s="74"/>
      <c r="F1037" s="74"/>
      <c r="G1037" s="74"/>
      <c r="H1037" s="10"/>
      <c r="I1037" s="10"/>
      <c r="J1037" s="10"/>
      <c r="K1037" s="10"/>
      <c r="L1037" s="10"/>
      <c r="M1037" s="10"/>
      <c r="N1037" s="47"/>
      <c r="O1037" s="10"/>
      <c r="P1037" s="10"/>
      <c r="Q1037" s="47"/>
      <c r="R1037" s="10"/>
      <c r="S1037" s="10"/>
      <c r="T1037" s="10"/>
      <c r="U1037" s="10"/>
      <c r="V1037" s="74"/>
      <c r="W1037" s="10"/>
    </row>
    <row r="1038" spans="1:23" ht="15" customHeight="1" x14ac:dyDescent="0.35">
      <c r="A1038" s="10"/>
      <c r="B1038" s="10"/>
      <c r="C1038" s="10"/>
      <c r="D1038" s="10"/>
      <c r="E1038" s="74"/>
      <c r="F1038" s="74"/>
      <c r="G1038" s="74"/>
      <c r="H1038" s="10"/>
      <c r="I1038" s="10"/>
      <c r="J1038" s="10"/>
      <c r="K1038" s="10"/>
      <c r="L1038" s="10"/>
      <c r="M1038" s="10"/>
      <c r="N1038" s="47"/>
      <c r="O1038" s="10"/>
      <c r="P1038" s="10"/>
      <c r="Q1038" s="47"/>
      <c r="R1038" s="10"/>
      <c r="S1038" s="10"/>
      <c r="T1038" s="10"/>
      <c r="U1038" s="10"/>
      <c r="V1038" s="74"/>
      <c r="W1038" s="10"/>
    </row>
    <row r="1039" spans="1:23" ht="15" customHeight="1" x14ac:dyDescent="0.35">
      <c r="A1039" s="10"/>
      <c r="B1039" s="10"/>
      <c r="C1039" s="10"/>
      <c r="D1039" s="10"/>
      <c r="E1039" s="74"/>
      <c r="F1039" s="74"/>
      <c r="G1039" s="74"/>
      <c r="H1039" s="10"/>
      <c r="I1039" s="10"/>
      <c r="J1039" s="10"/>
      <c r="K1039" s="10"/>
      <c r="L1039" s="10"/>
      <c r="M1039" s="10"/>
      <c r="N1039" s="47"/>
      <c r="O1039" s="10"/>
      <c r="P1039" s="10"/>
      <c r="Q1039" s="47"/>
      <c r="R1039" s="10"/>
      <c r="S1039" s="10"/>
      <c r="T1039" s="10"/>
      <c r="U1039" s="10"/>
      <c r="V1039" s="74"/>
      <c r="W1039" s="10"/>
    </row>
    <row r="1040" spans="1:23" ht="15" customHeight="1" x14ac:dyDescent="0.35">
      <c r="A1040" s="10"/>
      <c r="B1040" s="10"/>
      <c r="C1040" s="10"/>
      <c r="D1040" s="10"/>
      <c r="E1040" s="74"/>
      <c r="F1040" s="74"/>
      <c r="G1040" s="74"/>
      <c r="H1040" s="10"/>
      <c r="I1040" s="10"/>
      <c r="J1040" s="10"/>
      <c r="K1040" s="10"/>
      <c r="L1040" s="10"/>
      <c r="M1040" s="10"/>
      <c r="N1040" s="47"/>
      <c r="O1040" s="10"/>
      <c r="P1040" s="10"/>
      <c r="Q1040" s="47"/>
      <c r="R1040" s="10"/>
      <c r="S1040" s="10"/>
      <c r="T1040" s="10"/>
      <c r="U1040" s="10"/>
      <c r="V1040" s="74"/>
      <c r="W1040" s="10"/>
    </row>
    <row r="1041" spans="1:23" ht="15" customHeight="1" x14ac:dyDescent="0.35">
      <c r="A1041" s="10"/>
      <c r="B1041" s="10"/>
      <c r="C1041" s="10"/>
      <c r="D1041" s="10"/>
      <c r="E1041" s="74"/>
      <c r="F1041" s="74"/>
      <c r="G1041" s="74"/>
      <c r="H1041" s="10"/>
      <c r="I1041" s="10"/>
      <c r="J1041" s="10"/>
      <c r="K1041" s="10"/>
      <c r="L1041" s="10"/>
      <c r="M1041" s="10"/>
      <c r="N1041" s="47"/>
      <c r="O1041" s="10"/>
      <c r="P1041" s="10"/>
      <c r="Q1041" s="47"/>
      <c r="R1041" s="10"/>
      <c r="S1041" s="10"/>
      <c r="T1041" s="10"/>
      <c r="U1041" s="10"/>
      <c r="V1041" s="74"/>
      <c r="W1041" s="10"/>
    </row>
    <row r="1042" spans="1:23" ht="15" customHeight="1" x14ac:dyDescent="0.35">
      <c r="A1042" s="10"/>
      <c r="B1042" s="10"/>
      <c r="C1042" s="10"/>
      <c r="D1042" s="10"/>
      <c r="E1042" s="74"/>
      <c r="F1042" s="74"/>
      <c r="G1042" s="74"/>
      <c r="H1042" s="10"/>
      <c r="I1042" s="10"/>
      <c r="J1042" s="10"/>
      <c r="K1042" s="10"/>
      <c r="L1042" s="10"/>
      <c r="M1042" s="10"/>
      <c r="N1042" s="47"/>
      <c r="O1042" s="10"/>
      <c r="P1042" s="10"/>
      <c r="Q1042" s="47"/>
      <c r="R1042" s="10"/>
      <c r="S1042" s="10"/>
      <c r="T1042" s="10"/>
      <c r="U1042" s="10"/>
      <c r="V1042" s="74"/>
      <c r="W1042" s="10"/>
    </row>
    <row r="1043" spans="1:23" ht="15" customHeight="1" x14ac:dyDescent="0.35">
      <c r="A1043" s="10"/>
      <c r="B1043" s="10"/>
      <c r="C1043" s="10"/>
      <c r="D1043" s="10"/>
      <c r="E1043" s="74"/>
      <c r="F1043" s="74"/>
      <c r="G1043" s="74"/>
      <c r="H1043" s="10"/>
      <c r="I1043" s="10"/>
      <c r="J1043" s="10"/>
      <c r="K1043" s="10"/>
      <c r="L1043" s="10"/>
      <c r="M1043" s="10"/>
      <c r="N1043" s="47"/>
      <c r="O1043" s="10"/>
      <c r="P1043" s="10"/>
      <c r="Q1043" s="47"/>
      <c r="R1043" s="10"/>
      <c r="S1043" s="10"/>
      <c r="T1043" s="10"/>
      <c r="U1043" s="10"/>
      <c r="V1043" s="74"/>
      <c r="W1043" s="10"/>
    </row>
    <row r="1044" spans="1:23" ht="15" customHeight="1" x14ac:dyDescent="0.35">
      <c r="A1044" s="10"/>
      <c r="B1044" s="10"/>
      <c r="C1044" s="10"/>
      <c r="D1044" s="10"/>
      <c r="E1044" s="74"/>
      <c r="F1044" s="74"/>
      <c r="G1044" s="74"/>
      <c r="H1044" s="10"/>
      <c r="I1044" s="10"/>
      <c r="J1044" s="10"/>
      <c r="K1044" s="10"/>
      <c r="L1044" s="10"/>
      <c r="M1044" s="10"/>
      <c r="N1044" s="47"/>
      <c r="O1044" s="10"/>
      <c r="P1044" s="10"/>
      <c r="Q1044" s="47"/>
      <c r="R1044" s="10"/>
      <c r="S1044" s="10"/>
      <c r="T1044" s="10"/>
      <c r="U1044" s="10"/>
      <c r="V1044" s="74"/>
      <c r="W1044" s="10"/>
    </row>
    <row r="1045" spans="1:23" ht="15" customHeight="1" x14ac:dyDescent="0.35">
      <c r="A1045" s="10"/>
      <c r="B1045" s="10"/>
      <c r="C1045" s="10"/>
      <c r="D1045" s="10"/>
      <c r="E1045" s="74"/>
      <c r="F1045" s="74"/>
      <c r="G1045" s="74"/>
      <c r="H1045" s="10"/>
      <c r="I1045" s="10"/>
      <c r="J1045" s="10"/>
      <c r="K1045" s="10"/>
      <c r="L1045" s="10"/>
      <c r="M1045" s="10"/>
      <c r="N1045" s="47"/>
      <c r="O1045" s="10"/>
      <c r="P1045" s="10"/>
      <c r="Q1045" s="47"/>
      <c r="R1045" s="10"/>
      <c r="S1045" s="10"/>
      <c r="T1045" s="10"/>
      <c r="U1045" s="10"/>
      <c r="V1045" s="74"/>
      <c r="W1045" s="10"/>
    </row>
    <row r="1046" spans="1:23" ht="15" customHeight="1" x14ac:dyDescent="0.35">
      <c r="A1046" s="10"/>
      <c r="B1046" s="10"/>
      <c r="C1046" s="10"/>
      <c r="D1046" s="10"/>
      <c r="E1046" s="74"/>
      <c r="F1046" s="74"/>
      <c r="G1046" s="74"/>
      <c r="H1046" s="10"/>
      <c r="I1046" s="10"/>
      <c r="J1046" s="10"/>
      <c r="K1046" s="10"/>
      <c r="L1046" s="10"/>
      <c r="M1046" s="10"/>
      <c r="N1046" s="47"/>
      <c r="O1046" s="10"/>
      <c r="P1046" s="10"/>
      <c r="Q1046" s="47"/>
      <c r="R1046" s="10"/>
      <c r="S1046" s="10"/>
      <c r="T1046" s="10"/>
      <c r="U1046" s="10"/>
      <c r="V1046" s="74"/>
      <c r="W1046" s="10"/>
    </row>
    <row r="1047" spans="1:23" ht="15" customHeight="1" x14ac:dyDescent="0.35">
      <c r="A1047" s="10"/>
      <c r="B1047" s="10"/>
      <c r="C1047" s="10"/>
      <c r="D1047" s="10"/>
      <c r="E1047" s="74"/>
      <c r="F1047" s="74"/>
      <c r="G1047" s="74"/>
      <c r="H1047" s="10"/>
      <c r="I1047" s="10"/>
      <c r="J1047" s="10"/>
      <c r="K1047" s="10"/>
      <c r="L1047" s="10"/>
      <c r="M1047" s="10"/>
      <c r="N1047" s="47"/>
      <c r="O1047" s="10"/>
      <c r="P1047" s="10"/>
      <c r="Q1047" s="47"/>
      <c r="R1047" s="10"/>
      <c r="S1047" s="10"/>
      <c r="T1047" s="10"/>
      <c r="U1047" s="10"/>
      <c r="V1047" s="74"/>
      <c r="W1047" s="10"/>
    </row>
    <row r="1048" spans="1:23" ht="15" customHeight="1" x14ac:dyDescent="0.35">
      <c r="A1048" s="10"/>
      <c r="B1048" s="10"/>
      <c r="C1048" s="10"/>
      <c r="D1048" s="10"/>
      <c r="E1048" s="74"/>
      <c r="F1048" s="74"/>
      <c r="G1048" s="74"/>
      <c r="H1048" s="10"/>
      <c r="I1048" s="10"/>
      <c r="J1048" s="10"/>
      <c r="K1048" s="10"/>
      <c r="L1048" s="10"/>
      <c r="M1048" s="10"/>
      <c r="N1048" s="47"/>
      <c r="O1048" s="10"/>
      <c r="P1048" s="10"/>
      <c r="Q1048" s="47"/>
      <c r="R1048" s="10"/>
      <c r="S1048" s="10"/>
      <c r="T1048" s="10"/>
      <c r="U1048" s="10"/>
      <c r="V1048" s="74"/>
      <c r="W1048" s="10"/>
    </row>
    <row r="1049" spans="1:23" ht="15" customHeight="1" x14ac:dyDescent="0.35">
      <c r="A1049" s="10"/>
      <c r="B1049" s="10"/>
      <c r="C1049" s="10"/>
      <c r="D1049" s="10"/>
      <c r="E1049" s="74"/>
      <c r="F1049" s="74"/>
      <c r="G1049" s="74"/>
      <c r="H1049" s="10"/>
      <c r="I1049" s="10"/>
      <c r="J1049" s="10"/>
      <c r="K1049" s="10"/>
      <c r="L1049" s="10"/>
      <c r="M1049" s="10"/>
      <c r="N1049" s="47"/>
      <c r="O1049" s="10"/>
      <c r="P1049" s="10"/>
      <c r="Q1049" s="47"/>
      <c r="R1049" s="10"/>
      <c r="S1049" s="10"/>
      <c r="T1049" s="10"/>
      <c r="U1049" s="10"/>
      <c r="V1049" s="74"/>
      <c r="W1049" s="10"/>
    </row>
    <row r="1050" spans="1:23" ht="15" customHeight="1" x14ac:dyDescent="0.35">
      <c r="A1050" s="10"/>
      <c r="B1050" s="10"/>
      <c r="C1050" s="10"/>
      <c r="D1050" s="10"/>
      <c r="E1050" s="74"/>
      <c r="F1050" s="74"/>
      <c r="G1050" s="74"/>
      <c r="H1050" s="10"/>
      <c r="I1050" s="10"/>
      <c r="J1050" s="10"/>
      <c r="K1050" s="10"/>
      <c r="L1050" s="10"/>
      <c r="M1050" s="10"/>
      <c r="N1050" s="47"/>
      <c r="O1050" s="10"/>
      <c r="P1050" s="10"/>
      <c r="Q1050" s="47"/>
      <c r="R1050" s="10"/>
      <c r="S1050" s="10"/>
      <c r="T1050" s="10"/>
      <c r="U1050" s="10"/>
      <c r="V1050" s="74"/>
      <c r="W1050" s="10"/>
    </row>
    <row r="1051" spans="1:23" ht="15" customHeight="1" x14ac:dyDescent="0.35">
      <c r="A1051" s="10"/>
      <c r="B1051" s="10"/>
      <c r="C1051" s="10"/>
      <c r="D1051" s="10"/>
      <c r="E1051" s="74"/>
      <c r="F1051" s="74"/>
      <c r="G1051" s="74"/>
      <c r="H1051" s="10"/>
      <c r="I1051" s="10"/>
      <c r="J1051" s="10"/>
      <c r="K1051" s="10"/>
      <c r="L1051" s="10"/>
      <c r="M1051" s="10"/>
      <c r="N1051" s="47"/>
      <c r="O1051" s="10"/>
      <c r="P1051" s="10"/>
      <c r="Q1051" s="47"/>
      <c r="R1051" s="10"/>
      <c r="S1051" s="10"/>
      <c r="T1051" s="10"/>
      <c r="U1051" s="10"/>
      <c r="V1051" s="74"/>
      <c r="W1051" s="10"/>
    </row>
    <row r="1052" spans="1:23" ht="15" customHeight="1" x14ac:dyDescent="0.35">
      <c r="A1052" s="10"/>
      <c r="B1052" s="10"/>
      <c r="C1052" s="10"/>
      <c r="D1052" s="10"/>
      <c r="E1052" s="74"/>
      <c r="F1052" s="74"/>
      <c r="G1052" s="74"/>
      <c r="H1052" s="10"/>
      <c r="I1052" s="10"/>
      <c r="J1052" s="10"/>
      <c r="K1052" s="10"/>
      <c r="L1052" s="10"/>
      <c r="M1052" s="10"/>
      <c r="N1052" s="47"/>
      <c r="O1052" s="10"/>
      <c r="P1052" s="10"/>
      <c r="Q1052" s="47"/>
      <c r="R1052" s="10"/>
      <c r="S1052" s="10"/>
      <c r="T1052" s="10"/>
      <c r="U1052" s="10"/>
      <c r="V1052" s="74"/>
      <c r="W1052" s="10"/>
    </row>
    <row r="1053" spans="1:23" ht="15" customHeight="1" x14ac:dyDescent="0.35">
      <c r="A1053" s="10"/>
      <c r="B1053" s="10"/>
      <c r="C1053" s="10"/>
      <c r="D1053" s="10"/>
      <c r="E1053" s="74"/>
      <c r="F1053" s="74"/>
      <c r="G1053" s="74"/>
      <c r="H1053" s="10"/>
      <c r="I1053" s="10"/>
      <c r="J1053" s="10"/>
      <c r="K1053" s="10"/>
      <c r="L1053" s="10"/>
      <c r="M1053" s="10"/>
      <c r="N1053" s="47"/>
      <c r="O1053" s="10"/>
      <c r="P1053" s="10"/>
      <c r="Q1053" s="47"/>
      <c r="R1053" s="10"/>
      <c r="S1053" s="10"/>
      <c r="T1053" s="10"/>
      <c r="U1053" s="10"/>
      <c r="V1053" s="74"/>
      <c r="W1053" s="10"/>
    </row>
    <row r="1054" spans="1:23" ht="15" customHeight="1" x14ac:dyDescent="0.35">
      <c r="A1054" s="10"/>
      <c r="B1054" s="10"/>
      <c r="C1054" s="10"/>
      <c r="D1054" s="10"/>
      <c r="E1054" s="74"/>
      <c r="F1054" s="74"/>
      <c r="G1054" s="74"/>
      <c r="H1054" s="10"/>
      <c r="I1054" s="10"/>
      <c r="J1054" s="10"/>
      <c r="K1054" s="10"/>
      <c r="L1054" s="10"/>
      <c r="M1054" s="10"/>
      <c r="N1054" s="47"/>
      <c r="O1054" s="10"/>
      <c r="P1054" s="10"/>
      <c r="Q1054" s="47"/>
      <c r="R1054" s="10"/>
      <c r="S1054" s="10"/>
      <c r="T1054" s="10"/>
      <c r="U1054" s="10"/>
      <c r="V1054" s="74"/>
      <c r="W1054" s="10"/>
    </row>
    <row r="1055" spans="1:23" ht="15" customHeight="1" x14ac:dyDescent="0.35">
      <c r="A1055" s="10"/>
      <c r="B1055" s="10"/>
      <c r="C1055" s="10"/>
      <c r="D1055" s="10"/>
      <c r="E1055" s="74"/>
      <c r="F1055" s="74"/>
      <c r="G1055" s="74"/>
      <c r="H1055" s="10"/>
      <c r="I1055" s="10"/>
      <c r="J1055" s="10"/>
      <c r="K1055" s="10"/>
      <c r="L1055" s="10"/>
      <c r="M1055" s="10"/>
      <c r="N1055" s="47"/>
      <c r="O1055" s="10"/>
      <c r="P1055" s="10"/>
      <c r="Q1055" s="47"/>
      <c r="R1055" s="10"/>
      <c r="S1055" s="10"/>
      <c r="T1055" s="10"/>
      <c r="U1055" s="10"/>
      <c r="V1055" s="74"/>
      <c r="W1055" s="10"/>
    </row>
    <row r="1056" spans="1:23" ht="15" customHeight="1" x14ac:dyDescent="0.35">
      <c r="A1056" s="10"/>
      <c r="B1056" s="10"/>
      <c r="C1056" s="10"/>
      <c r="D1056" s="10"/>
      <c r="E1056" s="74"/>
      <c r="F1056" s="74"/>
      <c r="G1056" s="74"/>
      <c r="H1056" s="10"/>
      <c r="I1056" s="10"/>
      <c r="J1056" s="10"/>
      <c r="K1056" s="10"/>
      <c r="L1056" s="10"/>
      <c r="M1056" s="10"/>
      <c r="N1056" s="47"/>
      <c r="O1056" s="10"/>
      <c r="P1056" s="10"/>
      <c r="Q1056" s="47"/>
      <c r="R1056" s="10"/>
      <c r="S1056" s="10"/>
      <c r="T1056" s="10"/>
      <c r="U1056" s="10"/>
      <c r="V1056" s="74"/>
      <c r="W1056" s="10"/>
    </row>
    <row r="1057" spans="1:23" ht="15" customHeight="1" x14ac:dyDescent="0.35">
      <c r="A1057" s="10"/>
      <c r="B1057" s="10"/>
      <c r="C1057" s="10"/>
      <c r="D1057" s="10"/>
      <c r="E1057" s="74"/>
      <c r="F1057" s="74"/>
      <c r="G1057" s="74"/>
      <c r="H1057" s="10"/>
      <c r="I1057" s="10"/>
      <c r="J1057" s="10"/>
      <c r="K1057" s="10"/>
      <c r="L1057" s="10"/>
      <c r="M1057" s="10"/>
      <c r="N1057" s="47"/>
      <c r="O1057" s="10"/>
      <c r="P1057" s="10"/>
      <c r="Q1057" s="47"/>
      <c r="R1057" s="10"/>
      <c r="S1057" s="10"/>
      <c r="T1057" s="10"/>
      <c r="U1057" s="10"/>
      <c r="V1057" s="74"/>
      <c r="W1057" s="10"/>
    </row>
    <row r="1058" spans="1:23" ht="15" customHeight="1" x14ac:dyDescent="0.35">
      <c r="A1058" s="10"/>
      <c r="B1058" s="10"/>
      <c r="C1058" s="10"/>
      <c r="D1058" s="10"/>
      <c r="E1058" s="74"/>
      <c r="F1058" s="74"/>
      <c r="G1058" s="74"/>
      <c r="H1058" s="10"/>
      <c r="I1058" s="10"/>
      <c r="J1058" s="10"/>
      <c r="K1058" s="10"/>
      <c r="L1058" s="10"/>
      <c r="M1058" s="10"/>
      <c r="N1058" s="47"/>
      <c r="O1058" s="10"/>
      <c r="P1058" s="10"/>
      <c r="Q1058" s="47"/>
      <c r="R1058" s="10"/>
      <c r="S1058" s="10"/>
      <c r="T1058" s="10"/>
      <c r="U1058" s="10"/>
      <c r="V1058" s="74"/>
      <c r="W1058" s="10"/>
    </row>
    <row r="1059" spans="1:23" ht="15" customHeight="1" x14ac:dyDescent="0.35">
      <c r="A1059" s="10"/>
      <c r="B1059" s="10"/>
      <c r="C1059" s="10"/>
      <c r="D1059" s="10"/>
      <c r="E1059" s="74"/>
      <c r="F1059" s="74"/>
      <c r="G1059" s="74"/>
      <c r="H1059" s="10"/>
      <c r="I1059" s="10"/>
      <c r="J1059" s="10"/>
      <c r="K1059" s="10"/>
      <c r="L1059" s="10"/>
      <c r="M1059" s="10"/>
      <c r="N1059" s="47"/>
      <c r="O1059" s="10"/>
      <c r="P1059" s="10"/>
      <c r="Q1059" s="47"/>
      <c r="R1059" s="10"/>
      <c r="S1059" s="10"/>
      <c r="T1059" s="10"/>
      <c r="U1059" s="10"/>
      <c r="V1059" s="74"/>
      <c r="W1059" s="10"/>
    </row>
    <row r="1060" spans="1:23" ht="15" customHeight="1" x14ac:dyDescent="0.35">
      <c r="A1060" s="10"/>
      <c r="B1060" s="10"/>
      <c r="C1060" s="10"/>
      <c r="D1060" s="10"/>
      <c r="E1060" s="74"/>
      <c r="F1060" s="74"/>
      <c r="G1060" s="74"/>
      <c r="H1060" s="10"/>
      <c r="I1060" s="10"/>
      <c r="J1060" s="10"/>
      <c r="K1060" s="10"/>
      <c r="L1060" s="10"/>
      <c r="M1060" s="10"/>
      <c r="N1060" s="47"/>
      <c r="O1060" s="10"/>
      <c r="P1060" s="10"/>
      <c r="Q1060" s="47"/>
      <c r="R1060" s="10"/>
      <c r="S1060" s="10"/>
      <c r="T1060" s="10"/>
      <c r="U1060" s="10"/>
      <c r="V1060" s="74"/>
      <c r="W1060" s="10"/>
    </row>
    <row r="1061" spans="1:23" ht="15" customHeight="1" x14ac:dyDescent="0.35">
      <c r="A1061" s="10"/>
      <c r="B1061" s="10"/>
      <c r="C1061" s="10"/>
      <c r="D1061" s="10"/>
      <c r="E1061" s="74"/>
      <c r="F1061" s="74"/>
      <c r="G1061" s="74"/>
      <c r="H1061" s="10"/>
      <c r="I1061" s="10"/>
      <c r="J1061" s="10"/>
      <c r="K1061" s="10"/>
      <c r="L1061" s="10"/>
      <c r="M1061" s="10"/>
      <c r="N1061" s="47"/>
      <c r="O1061" s="10"/>
      <c r="P1061" s="10"/>
      <c r="Q1061" s="47"/>
      <c r="R1061" s="10"/>
      <c r="S1061" s="10"/>
      <c r="T1061" s="10"/>
      <c r="U1061" s="10"/>
      <c r="V1061" s="74"/>
      <c r="W1061" s="10"/>
    </row>
    <row r="1062" spans="1:23" ht="15" customHeight="1" x14ac:dyDescent="0.35">
      <c r="A1062" s="10"/>
      <c r="B1062" s="10"/>
      <c r="C1062" s="10"/>
      <c r="D1062" s="10"/>
      <c r="E1062" s="74"/>
      <c r="F1062" s="74"/>
      <c r="G1062" s="74"/>
      <c r="H1062" s="10"/>
      <c r="I1062" s="10"/>
      <c r="J1062" s="10"/>
      <c r="K1062" s="10"/>
      <c r="L1062" s="10"/>
      <c r="M1062" s="10"/>
      <c r="N1062" s="47"/>
      <c r="O1062" s="10"/>
      <c r="P1062" s="10"/>
      <c r="Q1062" s="47"/>
      <c r="R1062" s="10"/>
      <c r="S1062" s="10"/>
      <c r="T1062" s="10"/>
      <c r="U1062" s="10"/>
      <c r="V1062" s="74"/>
      <c r="W1062" s="10"/>
    </row>
    <row r="1063" spans="1:23" ht="15" customHeight="1" x14ac:dyDescent="0.35">
      <c r="A1063" s="10"/>
      <c r="B1063" s="10"/>
      <c r="C1063" s="10"/>
      <c r="D1063" s="10"/>
      <c r="E1063" s="74"/>
      <c r="F1063" s="74"/>
      <c r="G1063" s="74"/>
      <c r="H1063" s="10"/>
      <c r="I1063" s="10"/>
      <c r="J1063" s="10"/>
      <c r="K1063" s="10"/>
      <c r="L1063" s="10"/>
      <c r="M1063" s="10"/>
      <c r="N1063" s="47"/>
      <c r="O1063" s="10"/>
      <c r="P1063" s="10"/>
      <c r="Q1063" s="47"/>
      <c r="R1063" s="10"/>
      <c r="S1063" s="10"/>
      <c r="T1063" s="10"/>
      <c r="U1063" s="10"/>
      <c r="V1063" s="74"/>
      <c r="W1063" s="10"/>
    </row>
    <row r="1064" spans="1:23" ht="15" customHeight="1" x14ac:dyDescent="0.35">
      <c r="A1064" s="10"/>
      <c r="B1064" s="10"/>
      <c r="C1064" s="10"/>
      <c r="D1064" s="10"/>
      <c r="E1064" s="74"/>
      <c r="F1064" s="74"/>
      <c r="G1064" s="74"/>
      <c r="H1064" s="10"/>
      <c r="I1064" s="10"/>
      <c r="J1064" s="10"/>
      <c r="K1064" s="10"/>
      <c r="L1064" s="10"/>
      <c r="M1064" s="10"/>
      <c r="N1064" s="47"/>
      <c r="O1064" s="10"/>
      <c r="P1064" s="10"/>
      <c r="Q1064" s="47"/>
      <c r="R1064" s="10"/>
      <c r="S1064" s="10"/>
      <c r="T1064" s="10"/>
      <c r="U1064" s="10"/>
      <c r="V1064" s="74"/>
      <c r="W1064" s="10"/>
    </row>
    <row r="1065" spans="1:23" ht="15" customHeight="1" x14ac:dyDescent="0.35">
      <c r="A1065" s="10"/>
      <c r="B1065" s="10"/>
      <c r="C1065" s="10"/>
      <c r="D1065" s="10"/>
      <c r="E1065" s="74"/>
      <c r="F1065" s="74"/>
      <c r="G1065" s="74"/>
      <c r="H1065" s="10"/>
      <c r="I1065" s="10"/>
      <c r="J1065" s="10"/>
      <c r="K1065" s="10"/>
      <c r="L1065" s="10"/>
      <c r="M1065" s="10"/>
      <c r="N1065" s="47"/>
      <c r="O1065" s="10"/>
      <c r="P1065" s="10"/>
      <c r="Q1065" s="47"/>
      <c r="R1065" s="10"/>
      <c r="S1065" s="10"/>
      <c r="T1065" s="10"/>
      <c r="U1065" s="10"/>
      <c r="V1065" s="74"/>
      <c r="W1065" s="10"/>
    </row>
    <row r="1066" spans="1:23" ht="15" customHeight="1" x14ac:dyDescent="0.35">
      <c r="A1066" s="10"/>
      <c r="B1066" s="10"/>
      <c r="C1066" s="10"/>
      <c r="D1066" s="10"/>
      <c r="E1066" s="74"/>
      <c r="F1066" s="74"/>
      <c r="G1066" s="74"/>
      <c r="H1066" s="10"/>
      <c r="I1066" s="10"/>
      <c r="J1066" s="10"/>
      <c r="K1066" s="10"/>
      <c r="L1066" s="10"/>
      <c r="M1066" s="10"/>
      <c r="N1066" s="47"/>
      <c r="O1066" s="10"/>
      <c r="P1066" s="10"/>
      <c r="Q1066" s="47"/>
      <c r="R1066" s="10"/>
      <c r="S1066" s="10"/>
      <c r="T1066" s="10"/>
      <c r="U1066" s="10"/>
      <c r="V1066" s="74"/>
      <c r="W1066" s="10"/>
    </row>
    <row r="1067" spans="1:23" ht="15" customHeight="1" x14ac:dyDescent="0.35">
      <c r="A1067" s="10"/>
      <c r="B1067" s="10"/>
      <c r="C1067" s="10"/>
      <c r="D1067" s="10"/>
      <c r="E1067" s="74"/>
      <c r="F1067" s="74"/>
      <c r="G1067" s="74"/>
      <c r="H1067" s="10"/>
      <c r="I1067" s="10"/>
      <c r="J1067" s="10"/>
      <c r="K1067" s="10"/>
      <c r="L1067" s="10"/>
      <c r="M1067" s="10"/>
      <c r="N1067" s="47"/>
      <c r="O1067" s="10"/>
      <c r="P1067" s="10"/>
      <c r="Q1067" s="47"/>
      <c r="R1067" s="10"/>
      <c r="S1067" s="10"/>
      <c r="T1067" s="10"/>
      <c r="U1067" s="10"/>
      <c r="V1067" s="74"/>
      <c r="W1067" s="10"/>
    </row>
    <row r="1068" spans="1:23" ht="15" customHeight="1" x14ac:dyDescent="0.35">
      <c r="A1068" s="10"/>
      <c r="B1068" s="10"/>
      <c r="C1068" s="10"/>
      <c r="D1068" s="10"/>
      <c r="E1068" s="74"/>
      <c r="F1068" s="74"/>
      <c r="G1068" s="74"/>
      <c r="H1068" s="10"/>
      <c r="I1068" s="10"/>
      <c r="J1068" s="10"/>
      <c r="K1068" s="10"/>
      <c r="L1068" s="10"/>
      <c r="M1068" s="10"/>
      <c r="N1068" s="47"/>
      <c r="O1068" s="10"/>
      <c r="P1068" s="10"/>
      <c r="Q1068" s="47"/>
      <c r="R1068" s="10"/>
      <c r="S1068" s="10"/>
      <c r="T1068" s="10"/>
      <c r="U1068" s="10"/>
      <c r="V1068" s="74"/>
      <c r="W1068" s="10"/>
    </row>
    <row r="1069" spans="1:23" ht="15" customHeight="1" x14ac:dyDescent="0.35">
      <c r="A1069" s="10"/>
      <c r="B1069" s="10"/>
      <c r="C1069" s="10"/>
      <c r="D1069" s="10"/>
      <c r="E1069" s="74"/>
      <c r="F1069" s="74"/>
      <c r="G1069" s="74"/>
      <c r="H1069" s="10"/>
      <c r="I1069" s="10"/>
      <c r="J1069" s="10"/>
      <c r="K1069" s="10"/>
      <c r="L1069" s="10"/>
      <c r="M1069" s="10"/>
      <c r="N1069" s="47"/>
      <c r="O1069" s="10"/>
      <c r="P1069" s="10"/>
      <c r="Q1069" s="47"/>
      <c r="R1069" s="10"/>
      <c r="S1069" s="10"/>
      <c r="T1069" s="10"/>
      <c r="U1069" s="10"/>
      <c r="V1069" s="74"/>
      <c r="W1069" s="10"/>
    </row>
    <row r="1070" spans="1:23" ht="15" customHeight="1" x14ac:dyDescent="0.35">
      <c r="A1070" s="10"/>
      <c r="B1070" s="10"/>
      <c r="C1070" s="10"/>
      <c r="D1070" s="10"/>
      <c r="E1070" s="74"/>
      <c r="F1070" s="74"/>
      <c r="G1070" s="74"/>
      <c r="H1070" s="10"/>
      <c r="I1070" s="10"/>
      <c r="J1070" s="10"/>
      <c r="K1070" s="10"/>
      <c r="L1070" s="10"/>
      <c r="M1070" s="10"/>
      <c r="N1070" s="47"/>
      <c r="O1070" s="10"/>
      <c r="P1070" s="10"/>
      <c r="Q1070" s="47"/>
      <c r="R1070" s="10"/>
      <c r="S1070" s="10"/>
      <c r="T1070" s="10"/>
      <c r="U1070" s="10"/>
      <c r="V1070" s="74"/>
      <c r="W1070" s="10"/>
    </row>
    <row r="1071" spans="1:23" ht="15" customHeight="1" x14ac:dyDescent="0.35">
      <c r="A1071" s="10"/>
      <c r="B1071" s="10"/>
      <c r="C1071" s="10"/>
      <c r="D1071" s="10"/>
      <c r="E1071" s="74"/>
      <c r="F1071" s="74"/>
      <c r="G1071" s="74"/>
      <c r="H1071" s="10"/>
      <c r="I1071" s="10"/>
      <c r="J1071" s="10"/>
      <c r="K1071" s="10"/>
      <c r="L1071" s="10"/>
      <c r="M1071" s="10"/>
      <c r="N1071" s="47"/>
      <c r="O1071" s="10"/>
      <c r="P1071" s="10"/>
      <c r="Q1071" s="47"/>
      <c r="R1071" s="10"/>
      <c r="S1071" s="10"/>
      <c r="T1071" s="10"/>
      <c r="U1071" s="10"/>
      <c r="V1071" s="74"/>
      <c r="W1071" s="10"/>
    </row>
    <row r="1072" spans="1:23" ht="15" customHeight="1" x14ac:dyDescent="0.35">
      <c r="A1072" s="10"/>
      <c r="B1072" s="10"/>
      <c r="C1072" s="10"/>
      <c r="D1072" s="10"/>
      <c r="E1072" s="74"/>
      <c r="F1072" s="74"/>
      <c r="G1072" s="74"/>
      <c r="H1072" s="10"/>
      <c r="I1072" s="10"/>
      <c r="J1072" s="10"/>
      <c r="K1072" s="10"/>
      <c r="L1072" s="10"/>
      <c r="M1072" s="10"/>
      <c r="N1072" s="47"/>
      <c r="O1072" s="10"/>
      <c r="P1072" s="10"/>
      <c r="Q1072" s="47"/>
      <c r="R1072" s="10"/>
      <c r="S1072" s="10"/>
      <c r="T1072" s="10"/>
      <c r="U1072" s="10"/>
      <c r="V1072" s="74"/>
      <c r="W1072" s="10"/>
    </row>
    <row r="1073" spans="1:23" ht="15" customHeight="1" x14ac:dyDescent="0.35">
      <c r="A1073" s="10"/>
      <c r="B1073" s="10"/>
      <c r="C1073" s="10"/>
      <c r="D1073" s="10"/>
      <c r="E1073" s="74"/>
      <c r="F1073" s="74"/>
      <c r="G1073" s="74"/>
      <c r="H1073" s="10"/>
      <c r="I1073" s="10"/>
      <c r="J1073" s="10"/>
      <c r="K1073" s="10"/>
      <c r="L1073" s="10"/>
      <c r="M1073" s="10"/>
      <c r="N1073" s="47"/>
      <c r="O1073" s="10"/>
      <c r="P1073" s="10"/>
      <c r="Q1073" s="47"/>
      <c r="R1073" s="10"/>
      <c r="S1073" s="10"/>
      <c r="T1073" s="10"/>
      <c r="U1073" s="10"/>
      <c r="V1073" s="74"/>
      <c r="W1073" s="10"/>
    </row>
    <row r="1074" spans="1:23" ht="15" customHeight="1" x14ac:dyDescent="0.35">
      <c r="A1074" s="10"/>
      <c r="B1074" s="10"/>
      <c r="C1074" s="10"/>
      <c r="D1074" s="10"/>
      <c r="E1074" s="74"/>
      <c r="F1074" s="74"/>
      <c r="G1074" s="74"/>
      <c r="H1074" s="10"/>
      <c r="I1074" s="10"/>
      <c r="J1074" s="10"/>
      <c r="K1074" s="10"/>
      <c r="L1074" s="10"/>
      <c r="M1074" s="10"/>
      <c r="N1074" s="47"/>
      <c r="O1074" s="10"/>
      <c r="P1074" s="10"/>
      <c r="Q1074" s="47"/>
      <c r="R1074" s="10"/>
      <c r="S1074" s="10"/>
      <c r="T1074" s="10"/>
      <c r="U1074" s="10"/>
      <c r="V1074" s="74"/>
      <c r="W1074" s="10"/>
    </row>
    <row r="1075" spans="1:23" ht="15" customHeight="1" x14ac:dyDescent="0.35">
      <c r="A1075" s="10"/>
      <c r="B1075" s="10"/>
      <c r="C1075" s="10"/>
      <c r="D1075" s="10"/>
      <c r="E1075" s="74"/>
      <c r="F1075" s="74"/>
      <c r="G1075" s="74"/>
      <c r="H1075" s="10"/>
      <c r="I1075" s="10"/>
      <c r="J1075" s="10"/>
      <c r="K1075" s="10"/>
      <c r="L1075" s="10"/>
      <c r="M1075" s="10"/>
      <c r="N1075" s="47"/>
      <c r="O1075" s="10"/>
      <c r="P1075" s="10"/>
      <c r="Q1075" s="47"/>
      <c r="R1075" s="10"/>
      <c r="S1075" s="10"/>
      <c r="T1075" s="10"/>
      <c r="U1075" s="10"/>
      <c r="V1075" s="74"/>
      <c r="W1075" s="10"/>
    </row>
    <row r="1076" spans="1:23" ht="15" customHeight="1" x14ac:dyDescent="0.35">
      <c r="A1076" s="10"/>
      <c r="B1076" s="10"/>
      <c r="C1076" s="10"/>
      <c r="D1076" s="10"/>
      <c r="E1076" s="74"/>
      <c r="F1076" s="74"/>
      <c r="G1076" s="74"/>
      <c r="H1076" s="10"/>
      <c r="I1076" s="10"/>
      <c r="J1076" s="10"/>
      <c r="K1076" s="10"/>
      <c r="L1076" s="10"/>
      <c r="M1076" s="10"/>
      <c r="N1076" s="47"/>
      <c r="O1076" s="10"/>
      <c r="P1076" s="10"/>
      <c r="Q1076" s="47"/>
      <c r="R1076" s="10"/>
      <c r="S1076" s="10"/>
      <c r="T1076" s="10"/>
      <c r="U1076" s="10"/>
      <c r="V1076" s="74"/>
      <c r="W1076" s="10"/>
    </row>
    <row r="1077" spans="1:23" ht="15" customHeight="1" x14ac:dyDescent="0.35">
      <c r="A1077" s="10"/>
      <c r="B1077" s="10"/>
      <c r="C1077" s="10"/>
      <c r="D1077" s="10"/>
      <c r="E1077" s="74"/>
      <c r="F1077" s="74"/>
      <c r="G1077" s="74"/>
      <c r="H1077" s="10"/>
      <c r="I1077" s="10"/>
      <c r="J1077" s="10"/>
      <c r="K1077" s="10"/>
      <c r="L1077" s="10"/>
      <c r="M1077" s="10"/>
      <c r="N1077" s="47"/>
      <c r="O1077" s="10"/>
      <c r="P1077" s="10"/>
      <c r="Q1077" s="47"/>
      <c r="R1077" s="10"/>
      <c r="S1077" s="10"/>
      <c r="T1077" s="10"/>
      <c r="U1077" s="10"/>
      <c r="V1077" s="74"/>
      <c r="W1077" s="10"/>
    </row>
    <row r="1078" spans="1:23" ht="15" customHeight="1" x14ac:dyDescent="0.35">
      <c r="A1078" s="10"/>
      <c r="B1078" s="10"/>
      <c r="C1078" s="10"/>
      <c r="D1078" s="10"/>
      <c r="E1078" s="74"/>
      <c r="F1078" s="74"/>
      <c r="G1078" s="74"/>
      <c r="H1078" s="10"/>
      <c r="I1078" s="10"/>
      <c r="J1078" s="10"/>
      <c r="K1078" s="10"/>
      <c r="L1078" s="10"/>
      <c r="M1078" s="10"/>
      <c r="N1078" s="47"/>
      <c r="O1078" s="10"/>
      <c r="P1078" s="10"/>
      <c r="Q1078" s="47"/>
      <c r="R1078" s="10"/>
      <c r="S1078" s="10"/>
      <c r="T1078" s="10"/>
      <c r="U1078" s="10"/>
      <c r="V1078" s="74"/>
      <c r="W1078" s="10"/>
    </row>
    <row r="1079" spans="1:23" ht="15" customHeight="1" x14ac:dyDescent="0.35">
      <c r="A1079" s="10"/>
      <c r="B1079" s="10"/>
      <c r="C1079" s="10"/>
      <c r="D1079" s="10"/>
      <c r="E1079" s="74"/>
      <c r="F1079" s="74"/>
      <c r="G1079" s="74"/>
      <c r="H1079" s="10"/>
      <c r="I1079" s="10"/>
      <c r="J1079" s="10"/>
      <c r="K1079" s="10"/>
      <c r="L1079" s="10"/>
      <c r="M1079" s="10"/>
      <c r="N1079" s="47"/>
      <c r="O1079" s="10"/>
      <c r="P1079" s="10"/>
      <c r="Q1079" s="47"/>
      <c r="R1079" s="10"/>
      <c r="S1079" s="10"/>
      <c r="T1079" s="10"/>
      <c r="U1079" s="10"/>
      <c r="V1079" s="74"/>
      <c r="W1079" s="10"/>
    </row>
    <row r="1080" spans="1:23" ht="15" customHeight="1" x14ac:dyDescent="0.35">
      <c r="A1080" s="10"/>
      <c r="B1080" s="10"/>
      <c r="C1080" s="10"/>
      <c r="D1080" s="10"/>
      <c r="E1080" s="74"/>
      <c r="F1080" s="74"/>
      <c r="G1080" s="74"/>
      <c r="H1080" s="10"/>
      <c r="I1080" s="10"/>
      <c r="J1080" s="10"/>
      <c r="K1080" s="10"/>
      <c r="L1080" s="10"/>
      <c r="M1080" s="10"/>
      <c r="N1080" s="47"/>
      <c r="O1080" s="10"/>
      <c r="P1080" s="10"/>
      <c r="Q1080" s="47"/>
      <c r="R1080" s="10"/>
      <c r="S1080" s="10"/>
      <c r="T1080" s="10"/>
      <c r="U1080" s="10"/>
      <c r="V1080" s="74"/>
      <c r="W1080" s="10"/>
    </row>
    <row r="1081" spans="1:23" ht="15" customHeight="1" x14ac:dyDescent="0.35">
      <c r="A1081" s="10"/>
      <c r="B1081" s="10"/>
      <c r="C1081" s="10"/>
      <c r="D1081" s="10"/>
      <c r="E1081" s="74"/>
      <c r="F1081" s="74"/>
      <c r="G1081" s="74"/>
      <c r="H1081" s="10"/>
      <c r="I1081" s="10"/>
      <c r="J1081" s="10"/>
      <c r="K1081" s="10"/>
      <c r="L1081" s="10"/>
      <c r="M1081" s="10"/>
      <c r="N1081" s="47"/>
      <c r="O1081" s="10"/>
      <c r="P1081" s="10"/>
      <c r="Q1081" s="47"/>
      <c r="R1081" s="10"/>
      <c r="S1081" s="10"/>
      <c r="T1081" s="10"/>
      <c r="U1081" s="10"/>
      <c r="V1081" s="74"/>
      <c r="W1081" s="10"/>
    </row>
    <row r="1082" spans="1:23" x14ac:dyDescent="0.35">
      <c r="A1082" s="10"/>
      <c r="B1082" s="161"/>
      <c r="C1082" s="10"/>
      <c r="D1082" s="10"/>
      <c r="E1082" s="74"/>
      <c r="F1082" s="74"/>
      <c r="G1082" s="74"/>
      <c r="H1082" s="10"/>
      <c r="I1082" s="10"/>
      <c r="J1082" s="10"/>
      <c r="K1082" s="10"/>
      <c r="L1082" s="10"/>
      <c r="M1082" s="10"/>
      <c r="N1082" s="47"/>
      <c r="O1082" s="10"/>
      <c r="P1082" s="10"/>
      <c r="Q1082" s="47"/>
      <c r="R1082" s="47"/>
      <c r="S1082" s="10"/>
      <c r="T1082" s="10"/>
      <c r="U1082" s="10"/>
      <c r="V1082" s="74"/>
      <c r="W1082" s="10"/>
    </row>
    <row r="1083" spans="1:23" s="100" customFormat="1" x14ac:dyDescent="0.35">
      <c r="A1083" s="10"/>
      <c r="B1083" s="161"/>
      <c r="C1083" s="10"/>
      <c r="D1083" s="10"/>
      <c r="E1083" s="74"/>
      <c r="F1083" s="74"/>
      <c r="G1083" s="74"/>
      <c r="H1083" s="10"/>
      <c r="I1083" s="10"/>
      <c r="J1083" s="10"/>
      <c r="K1083" s="10"/>
      <c r="L1083" s="10"/>
      <c r="M1083" s="10"/>
      <c r="N1083" s="47"/>
      <c r="O1083" s="10"/>
      <c r="P1083" s="10"/>
      <c r="Q1083" s="47"/>
      <c r="R1083" s="47"/>
      <c r="S1083" s="181"/>
      <c r="T1083" s="181"/>
      <c r="U1083" s="181"/>
      <c r="V1083" s="74"/>
      <c r="W1083" s="10"/>
    </row>
    <row r="1084" spans="1:23" x14ac:dyDescent="0.35">
      <c r="A1084" s="10"/>
      <c r="B1084" s="161"/>
      <c r="C1084" s="10"/>
      <c r="D1084" s="10"/>
      <c r="E1084" s="74"/>
      <c r="F1084" s="74"/>
      <c r="G1084" s="74"/>
      <c r="H1084" s="10"/>
      <c r="I1084" s="10"/>
      <c r="J1084" s="10"/>
      <c r="K1084" s="10"/>
      <c r="L1084" s="10"/>
      <c r="M1084" s="10"/>
      <c r="N1084" s="47"/>
      <c r="O1084" s="10"/>
      <c r="P1084" s="10"/>
      <c r="Q1084" s="47"/>
      <c r="R1084" s="47"/>
      <c r="S1084" s="10"/>
      <c r="T1084" s="10"/>
      <c r="U1084" s="10"/>
      <c r="V1084" s="74"/>
      <c r="W1084" s="10"/>
    </row>
    <row r="1085" spans="1:23" x14ac:dyDescent="0.35">
      <c r="A1085" s="10"/>
      <c r="B1085" s="161"/>
      <c r="C1085" s="10"/>
      <c r="D1085" s="10"/>
      <c r="E1085" s="74"/>
      <c r="F1085" s="74"/>
      <c r="G1085" s="74"/>
      <c r="H1085" s="10"/>
      <c r="I1085" s="10"/>
      <c r="J1085" s="10"/>
      <c r="K1085" s="10"/>
      <c r="L1085" s="10"/>
      <c r="M1085" s="10"/>
      <c r="N1085" s="47"/>
      <c r="O1085" s="10"/>
      <c r="P1085" s="10"/>
      <c r="Q1085" s="47"/>
      <c r="R1085" s="47"/>
      <c r="S1085" s="10"/>
      <c r="T1085" s="10"/>
      <c r="U1085" s="10"/>
      <c r="V1085" s="74"/>
      <c r="W1085" s="10"/>
    </row>
    <row r="1086" spans="1:23" x14ac:dyDescent="0.35">
      <c r="A1086" s="10"/>
      <c r="B1086" s="161"/>
      <c r="C1086" s="10"/>
      <c r="D1086" s="10"/>
      <c r="E1086" s="74"/>
      <c r="F1086" s="74"/>
      <c r="G1086" s="74"/>
      <c r="H1086" s="10"/>
      <c r="I1086" s="10"/>
      <c r="J1086" s="10"/>
      <c r="K1086" s="10"/>
      <c r="L1086" s="10"/>
      <c r="M1086" s="10"/>
      <c r="N1086" s="47"/>
      <c r="O1086" s="10"/>
      <c r="P1086" s="10"/>
      <c r="Q1086" s="47"/>
      <c r="R1086" s="47"/>
      <c r="S1086" s="10"/>
      <c r="T1086" s="10"/>
      <c r="U1086" s="10"/>
      <c r="V1086" s="74"/>
      <c r="W1086" s="10"/>
    </row>
    <row r="1087" spans="1:23" x14ac:dyDescent="0.35">
      <c r="A1087" s="10"/>
      <c r="B1087" s="161"/>
      <c r="C1087" s="10"/>
      <c r="D1087" s="10"/>
      <c r="E1087" s="74"/>
      <c r="F1087" s="74"/>
      <c r="G1087" s="74"/>
      <c r="H1087" s="10"/>
      <c r="I1087" s="10"/>
      <c r="J1087" s="10"/>
      <c r="K1087" s="10"/>
      <c r="L1087" s="10"/>
      <c r="M1087" s="10"/>
      <c r="N1087" s="47"/>
      <c r="O1087" s="10"/>
      <c r="P1087" s="10"/>
      <c r="Q1087" s="47"/>
      <c r="R1087" s="47"/>
      <c r="S1087" s="10"/>
      <c r="T1087" s="10"/>
      <c r="U1087" s="10"/>
      <c r="V1087" s="74"/>
      <c r="W1087" s="10"/>
    </row>
    <row r="1088" spans="1:23" x14ac:dyDescent="0.35">
      <c r="A1088" s="10"/>
      <c r="B1088" s="161"/>
      <c r="C1088" s="10"/>
      <c r="D1088" s="10"/>
      <c r="E1088" s="74"/>
      <c r="F1088" s="74"/>
      <c r="G1088" s="74"/>
      <c r="H1088" s="10"/>
      <c r="I1088" s="10"/>
      <c r="J1088" s="10"/>
      <c r="K1088" s="10"/>
      <c r="L1088" s="10"/>
      <c r="M1088" s="10"/>
      <c r="N1088" s="47"/>
      <c r="O1088" s="10"/>
      <c r="P1088" s="10"/>
      <c r="Q1088" s="47"/>
      <c r="R1088" s="47"/>
      <c r="S1088" s="10"/>
      <c r="T1088" s="10"/>
      <c r="U1088" s="10"/>
      <c r="V1088" s="74"/>
      <c r="W1088" s="10"/>
    </row>
    <row r="1089" spans="1:23" x14ac:dyDescent="0.35">
      <c r="A1089" s="10"/>
      <c r="B1089" s="161"/>
      <c r="C1089" s="10"/>
      <c r="D1089" s="10"/>
      <c r="E1089" s="74"/>
      <c r="F1089" s="74"/>
      <c r="G1089" s="74"/>
      <c r="H1089" s="10"/>
      <c r="I1089" s="10"/>
      <c r="J1089" s="10"/>
      <c r="K1089" s="10"/>
      <c r="L1089" s="10"/>
      <c r="M1089" s="10"/>
      <c r="N1089" s="47"/>
      <c r="O1089" s="10"/>
      <c r="P1089" s="10"/>
      <c r="Q1089" s="47"/>
      <c r="R1089" s="47"/>
      <c r="S1089" s="10"/>
      <c r="T1089" s="10"/>
      <c r="U1089" s="10"/>
      <c r="V1089" s="74"/>
      <c r="W1089" s="10"/>
    </row>
    <row r="1090" spans="1:23" x14ac:dyDescent="0.35">
      <c r="A1090" s="10"/>
      <c r="B1090" s="161"/>
      <c r="C1090" s="10"/>
      <c r="D1090" s="10"/>
      <c r="E1090" s="74"/>
      <c r="F1090" s="74"/>
      <c r="G1090" s="74"/>
      <c r="H1090" s="10"/>
      <c r="I1090" s="10"/>
      <c r="J1090" s="10"/>
      <c r="K1090" s="10"/>
      <c r="L1090" s="10"/>
      <c r="M1090" s="10"/>
      <c r="N1090" s="47"/>
      <c r="O1090" s="10"/>
      <c r="P1090" s="10"/>
      <c r="Q1090" s="47"/>
      <c r="R1090" s="47"/>
      <c r="S1090" s="10"/>
      <c r="T1090" s="10"/>
      <c r="U1090" s="10"/>
      <c r="V1090" s="74"/>
      <c r="W1090" s="10"/>
    </row>
    <row r="1091" spans="1:23" x14ac:dyDescent="0.35">
      <c r="A1091" s="10"/>
      <c r="B1091" s="161"/>
      <c r="C1091" s="10"/>
      <c r="D1091" s="10"/>
      <c r="E1091" s="74"/>
      <c r="F1091" s="74"/>
      <c r="G1091" s="74"/>
      <c r="H1091" s="10"/>
      <c r="I1091" s="10"/>
      <c r="J1091" s="10"/>
      <c r="K1091" s="10"/>
      <c r="L1091" s="10"/>
      <c r="M1091" s="10"/>
      <c r="N1091" s="47"/>
      <c r="O1091" s="10"/>
      <c r="P1091" s="10"/>
      <c r="Q1091" s="47"/>
      <c r="R1091" s="47"/>
      <c r="S1091" s="10"/>
      <c r="T1091" s="10"/>
      <c r="U1091" s="10"/>
      <c r="V1091" s="74"/>
      <c r="W1091" s="10"/>
    </row>
    <row r="1092" spans="1:23" x14ac:dyDescent="0.35">
      <c r="A1092" s="10"/>
      <c r="B1092" s="161"/>
      <c r="C1092" s="10"/>
      <c r="D1092" s="10"/>
      <c r="E1092" s="74"/>
      <c r="F1092" s="74"/>
      <c r="G1092" s="74"/>
      <c r="H1092" s="10"/>
      <c r="I1092" s="10"/>
      <c r="J1092" s="10"/>
      <c r="K1092" s="10"/>
      <c r="L1092" s="10"/>
      <c r="M1092" s="10"/>
      <c r="N1092" s="47"/>
      <c r="O1092" s="10"/>
      <c r="P1092" s="10"/>
      <c r="Q1092" s="47"/>
      <c r="R1092" s="47"/>
      <c r="S1092" s="10"/>
      <c r="T1092" s="10"/>
      <c r="U1092" s="10"/>
      <c r="V1092" s="74"/>
      <c r="W1092" s="10"/>
    </row>
    <row r="1093" spans="1:23" x14ac:dyDescent="0.35">
      <c r="A1093" s="10"/>
      <c r="B1093" s="161"/>
      <c r="C1093" s="10"/>
      <c r="D1093" s="10"/>
      <c r="E1093" s="74"/>
      <c r="F1093" s="74"/>
      <c r="G1093" s="74"/>
      <c r="H1093" s="10"/>
      <c r="I1093" s="10"/>
      <c r="J1093" s="10"/>
      <c r="K1093" s="10"/>
      <c r="L1093" s="10"/>
      <c r="M1093" s="10"/>
      <c r="N1093" s="47"/>
      <c r="O1093" s="10"/>
      <c r="P1093" s="10"/>
      <c r="Q1093" s="47"/>
      <c r="R1093" s="47"/>
      <c r="S1093" s="10"/>
      <c r="T1093" s="10"/>
      <c r="U1093" s="10"/>
      <c r="V1093" s="74"/>
      <c r="W1093" s="10"/>
    </row>
    <row r="1094" spans="1:23" x14ac:dyDescent="0.35">
      <c r="A1094" s="10"/>
      <c r="B1094" s="161"/>
      <c r="C1094" s="10"/>
      <c r="D1094" s="10"/>
      <c r="E1094" s="74"/>
      <c r="F1094" s="74"/>
      <c r="G1094" s="74"/>
      <c r="H1094" s="10"/>
      <c r="I1094" s="10"/>
      <c r="J1094" s="10"/>
      <c r="K1094" s="10"/>
      <c r="L1094" s="10"/>
      <c r="M1094" s="10"/>
      <c r="N1094" s="47"/>
      <c r="O1094" s="10"/>
      <c r="P1094" s="10"/>
      <c r="Q1094" s="47"/>
      <c r="R1094" s="47"/>
      <c r="S1094" s="10"/>
      <c r="T1094" s="10"/>
      <c r="U1094" s="10"/>
      <c r="V1094" s="74"/>
      <c r="W1094" s="10"/>
    </row>
    <row r="1095" spans="1:23" x14ac:dyDescent="0.35">
      <c r="A1095" s="10"/>
      <c r="B1095" s="161"/>
      <c r="C1095" s="10"/>
      <c r="D1095" s="10"/>
      <c r="E1095" s="74"/>
      <c r="F1095" s="74"/>
      <c r="G1095" s="74"/>
      <c r="H1095" s="10"/>
      <c r="I1095" s="10"/>
      <c r="J1095" s="10"/>
      <c r="K1095" s="10"/>
      <c r="L1095" s="10"/>
      <c r="M1095" s="10"/>
      <c r="N1095" s="47"/>
      <c r="O1095" s="10"/>
      <c r="P1095" s="10"/>
      <c r="Q1095" s="47"/>
      <c r="R1095" s="47"/>
      <c r="S1095" s="10"/>
      <c r="T1095" s="10"/>
      <c r="U1095" s="10"/>
      <c r="V1095" s="74"/>
      <c r="W1095" s="10"/>
    </row>
    <row r="1096" spans="1:23" x14ac:dyDescent="0.35">
      <c r="A1096" s="10"/>
      <c r="B1096" s="161"/>
      <c r="C1096" s="10"/>
      <c r="D1096" s="10"/>
      <c r="E1096" s="74"/>
      <c r="F1096" s="74"/>
      <c r="G1096" s="74"/>
      <c r="H1096" s="10"/>
      <c r="I1096" s="10"/>
      <c r="J1096" s="10"/>
      <c r="K1096" s="10"/>
      <c r="L1096" s="10"/>
      <c r="M1096" s="10"/>
      <c r="N1096" s="47"/>
      <c r="O1096" s="10"/>
      <c r="P1096" s="10"/>
      <c r="Q1096" s="47"/>
      <c r="R1096" s="47"/>
      <c r="S1096" s="10"/>
      <c r="T1096" s="10"/>
      <c r="U1096" s="10"/>
      <c r="V1096" s="74"/>
      <c r="W1096" s="10"/>
    </row>
    <row r="1097" spans="1:23" x14ac:dyDescent="0.35">
      <c r="A1097" s="10"/>
      <c r="B1097" s="161"/>
      <c r="C1097" s="10"/>
      <c r="D1097" s="10"/>
      <c r="E1097" s="74"/>
      <c r="F1097" s="74"/>
      <c r="G1097" s="74"/>
      <c r="H1097" s="10"/>
      <c r="I1097" s="10"/>
      <c r="J1097" s="10"/>
      <c r="K1097" s="10"/>
      <c r="L1097" s="10"/>
      <c r="M1097" s="10"/>
      <c r="N1097" s="47"/>
      <c r="O1097" s="10"/>
      <c r="P1097" s="10"/>
      <c r="Q1097" s="47"/>
      <c r="R1097" s="47"/>
      <c r="S1097" s="10"/>
      <c r="T1097" s="10"/>
      <c r="U1097" s="10"/>
      <c r="V1097" s="74"/>
      <c r="W1097" s="10"/>
    </row>
    <row r="1098" spans="1:23" x14ac:dyDescent="0.35">
      <c r="A1098" s="10"/>
      <c r="B1098" s="161"/>
      <c r="C1098" s="10"/>
      <c r="D1098" s="10"/>
      <c r="E1098" s="74"/>
      <c r="F1098" s="74"/>
      <c r="G1098" s="74"/>
      <c r="H1098" s="10"/>
      <c r="I1098" s="10"/>
      <c r="J1098" s="10"/>
      <c r="K1098" s="10"/>
      <c r="L1098" s="10"/>
      <c r="M1098" s="10"/>
      <c r="N1098" s="47"/>
      <c r="O1098" s="10"/>
      <c r="P1098" s="10"/>
      <c r="Q1098" s="47"/>
      <c r="R1098" s="47"/>
      <c r="S1098" s="10"/>
      <c r="T1098" s="10"/>
      <c r="U1098" s="10"/>
      <c r="V1098" s="74"/>
      <c r="W1098" s="10"/>
    </row>
    <row r="1099" spans="1:23" x14ac:dyDescent="0.35">
      <c r="A1099" s="10"/>
      <c r="B1099" s="161"/>
      <c r="C1099" s="10"/>
      <c r="D1099" s="10"/>
      <c r="E1099" s="74"/>
      <c r="F1099" s="74"/>
      <c r="G1099" s="74"/>
      <c r="H1099" s="10"/>
      <c r="I1099" s="10"/>
      <c r="J1099" s="10"/>
      <c r="K1099" s="10"/>
      <c r="L1099" s="10"/>
      <c r="M1099" s="10"/>
      <c r="N1099" s="47"/>
      <c r="O1099" s="10"/>
      <c r="P1099" s="10"/>
      <c r="Q1099" s="47"/>
      <c r="R1099" s="47"/>
      <c r="S1099" s="10"/>
      <c r="T1099" s="10"/>
      <c r="U1099" s="10"/>
      <c r="V1099" s="74"/>
      <c r="W1099" s="10"/>
    </row>
    <row r="1100" spans="1:23" x14ac:dyDescent="0.35">
      <c r="A1100" s="10"/>
      <c r="B1100" s="161"/>
      <c r="C1100" s="10"/>
      <c r="D1100" s="10"/>
      <c r="E1100" s="74"/>
      <c r="F1100" s="74"/>
      <c r="G1100" s="74"/>
      <c r="H1100" s="10"/>
      <c r="I1100" s="10"/>
      <c r="J1100" s="10"/>
      <c r="K1100" s="10"/>
      <c r="L1100" s="10"/>
      <c r="M1100" s="10"/>
      <c r="N1100" s="47"/>
      <c r="O1100" s="10"/>
      <c r="P1100" s="10"/>
      <c r="Q1100" s="47"/>
      <c r="R1100" s="47"/>
      <c r="S1100" s="10"/>
      <c r="T1100" s="10"/>
      <c r="U1100" s="10"/>
      <c r="V1100" s="74"/>
      <c r="W1100" s="10"/>
    </row>
    <row r="1101" spans="1:23" x14ac:dyDescent="0.35">
      <c r="A1101" s="10"/>
      <c r="B1101" s="161"/>
      <c r="C1101" s="10"/>
      <c r="D1101" s="10"/>
      <c r="E1101" s="74"/>
      <c r="F1101" s="74"/>
      <c r="G1101" s="74"/>
      <c r="H1101" s="10"/>
      <c r="I1101" s="10"/>
      <c r="J1101" s="10"/>
      <c r="K1101" s="10"/>
      <c r="L1101" s="10"/>
      <c r="M1101" s="10"/>
      <c r="N1101" s="47"/>
      <c r="O1101" s="10"/>
      <c r="P1101" s="10"/>
      <c r="Q1101" s="47"/>
      <c r="R1101" s="47"/>
      <c r="S1101" s="10"/>
      <c r="T1101" s="10"/>
      <c r="U1101" s="10"/>
      <c r="V1101" s="74"/>
      <c r="W1101" s="10"/>
    </row>
    <row r="1102" spans="1:23" x14ac:dyDescent="0.35">
      <c r="A1102" s="10"/>
      <c r="B1102" s="161"/>
      <c r="C1102" s="10"/>
      <c r="D1102" s="10"/>
      <c r="E1102" s="74"/>
      <c r="F1102" s="74"/>
      <c r="G1102" s="74"/>
      <c r="H1102" s="10"/>
      <c r="I1102" s="10"/>
      <c r="J1102" s="10"/>
      <c r="K1102" s="10"/>
      <c r="L1102" s="10"/>
      <c r="M1102" s="10"/>
      <c r="N1102" s="47"/>
      <c r="O1102" s="10"/>
      <c r="P1102" s="10"/>
      <c r="Q1102" s="47"/>
      <c r="R1102" s="47"/>
      <c r="S1102" s="10"/>
      <c r="T1102" s="10"/>
      <c r="U1102" s="10"/>
      <c r="V1102" s="74"/>
      <c r="W1102" s="10"/>
    </row>
    <row r="1103" spans="1:23" x14ac:dyDescent="0.35">
      <c r="A1103" s="10"/>
      <c r="B1103" s="161"/>
      <c r="C1103" s="10"/>
      <c r="D1103" s="10"/>
      <c r="E1103" s="74"/>
      <c r="F1103" s="74"/>
      <c r="G1103" s="74"/>
      <c r="H1103" s="10"/>
      <c r="I1103" s="10"/>
      <c r="J1103" s="10"/>
      <c r="K1103" s="10"/>
      <c r="L1103" s="10"/>
      <c r="M1103" s="10"/>
      <c r="N1103" s="47"/>
      <c r="O1103" s="10"/>
      <c r="P1103" s="10"/>
      <c r="Q1103" s="47"/>
      <c r="R1103" s="47"/>
      <c r="S1103" s="10"/>
      <c r="T1103" s="10"/>
      <c r="U1103" s="10"/>
      <c r="V1103" s="74"/>
      <c r="W1103" s="10"/>
    </row>
    <row r="1104" spans="1:23" x14ac:dyDescent="0.35">
      <c r="A1104" s="10"/>
      <c r="B1104" s="161"/>
      <c r="C1104" s="10"/>
      <c r="D1104" s="10"/>
      <c r="E1104" s="74"/>
      <c r="F1104" s="74"/>
      <c r="G1104" s="74"/>
      <c r="H1104" s="10"/>
      <c r="I1104" s="10"/>
      <c r="J1104" s="10"/>
      <c r="K1104" s="10"/>
      <c r="L1104" s="10"/>
      <c r="M1104" s="10"/>
      <c r="N1104" s="47"/>
      <c r="O1104" s="10"/>
      <c r="P1104" s="10"/>
      <c r="Q1104" s="47"/>
      <c r="R1104" s="47"/>
      <c r="S1104" s="10"/>
      <c r="T1104" s="10"/>
      <c r="U1104" s="10"/>
      <c r="V1104" s="74"/>
      <c r="W1104" s="10"/>
    </row>
    <row r="1105" spans="1:23" x14ac:dyDescent="0.35">
      <c r="A1105" s="10"/>
      <c r="B1105" s="161"/>
      <c r="C1105" s="10"/>
      <c r="D1105" s="10"/>
      <c r="E1105" s="74"/>
      <c r="F1105" s="74"/>
      <c r="G1105" s="74"/>
      <c r="H1105" s="10"/>
      <c r="I1105" s="10"/>
      <c r="J1105" s="10"/>
      <c r="K1105" s="10"/>
      <c r="L1105" s="10"/>
      <c r="M1105" s="10"/>
      <c r="N1105" s="47"/>
      <c r="O1105" s="10"/>
      <c r="P1105" s="10"/>
      <c r="Q1105" s="47"/>
      <c r="R1105" s="47"/>
      <c r="S1105" s="10"/>
      <c r="T1105" s="10"/>
      <c r="U1105" s="10"/>
      <c r="V1105" s="74"/>
      <c r="W1105" s="10"/>
    </row>
    <row r="1106" spans="1:23" x14ac:dyDescent="0.35">
      <c r="A1106" s="10"/>
      <c r="B1106" s="161"/>
      <c r="C1106" s="10"/>
      <c r="D1106" s="10"/>
      <c r="E1106" s="74"/>
      <c r="F1106" s="74"/>
      <c r="G1106" s="74"/>
      <c r="H1106" s="10"/>
      <c r="I1106" s="10"/>
      <c r="J1106" s="10"/>
      <c r="K1106" s="10"/>
      <c r="L1106" s="10"/>
      <c r="M1106" s="10"/>
      <c r="N1106" s="47"/>
      <c r="O1106" s="10"/>
      <c r="P1106" s="10"/>
      <c r="Q1106" s="47"/>
      <c r="R1106" s="47"/>
      <c r="S1106" s="10"/>
      <c r="T1106" s="10"/>
      <c r="U1106" s="10"/>
      <c r="V1106" s="74"/>
      <c r="W1106" s="10"/>
    </row>
    <row r="1107" spans="1:23" x14ac:dyDescent="0.35">
      <c r="A1107" s="10"/>
      <c r="B1107" s="161"/>
      <c r="C1107" s="10"/>
      <c r="D1107" s="10"/>
      <c r="E1107" s="74"/>
      <c r="F1107" s="74"/>
      <c r="G1107" s="74"/>
      <c r="H1107" s="10"/>
      <c r="I1107" s="10"/>
      <c r="J1107" s="10"/>
      <c r="K1107" s="10"/>
      <c r="L1107" s="10"/>
      <c r="M1107" s="10"/>
      <c r="N1107" s="47"/>
      <c r="O1107" s="10"/>
      <c r="P1107" s="10"/>
      <c r="Q1107" s="47"/>
      <c r="R1107" s="47"/>
      <c r="S1107" s="10"/>
      <c r="T1107" s="10"/>
      <c r="U1107" s="10"/>
      <c r="V1107" s="74"/>
      <c r="W1107" s="10"/>
    </row>
    <row r="1108" spans="1:23" x14ac:dyDescent="0.35">
      <c r="A1108" s="10"/>
      <c r="B1108" s="161"/>
      <c r="C1108" s="10"/>
      <c r="D1108" s="10"/>
      <c r="E1108" s="74"/>
      <c r="F1108" s="74"/>
      <c r="G1108" s="74"/>
      <c r="H1108" s="10"/>
      <c r="I1108" s="10"/>
      <c r="J1108" s="10"/>
      <c r="K1108" s="10"/>
      <c r="L1108" s="10"/>
      <c r="M1108" s="10"/>
      <c r="N1108" s="47"/>
      <c r="O1108" s="10"/>
      <c r="P1108" s="10"/>
      <c r="Q1108" s="47"/>
      <c r="R1108" s="47"/>
      <c r="S1108" s="10"/>
      <c r="T1108" s="10"/>
      <c r="U1108" s="10"/>
      <c r="V1108" s="74"/>
      <c r="W1108" s="10"/>
    </row>
    <row r="1109" spans="1:23" x14ac:dyDescent="0.35">
      <c r="A1109" s="10"/>
      <c r="B1109" s="161"/>
      <c r="C1109" s="10"/>
      <c r="D1109" s="10"/>
      <c r="E1109" s="74"/>
      <c r="F1109" s="74"/>
      <c r="G1109" s="74"/>
      <c r="H1109" s="10"/>
      <c r="I1109" s="10"/>
      <c r="J1109" s="10"/>
      <c r="K1109" s="10"/>
      <c r="L1109" s="10"/>
      <c r="M1109" s="10"/>
      <c r="N1109" s="47"/>
      <c r="O1109" s="10"/>
      <c r="P1109" s="10"/>
      <c r="Q1109" s="47"/>
      <c r="R1109" s="47"/>
      <c r="S1109" s="10"/>
      <c r="T1109" s="10"/>
      <c r="U1109" s="10"/>
      <c r="V1109" s="74"/>
      <c r="W1109" s="10"/>
    </row>
    <row r="1110" spans="1:23" x14ac:dyDescent="0.35">
      <c r="A1110" s="10"/>
      <c r="B1110" s="161"/>
      <c r="C1110" s="10"/>
      <c r="D1110" s="10"/>
      <c r="E1110" s="74"/>
      <c r="F1110" s="74"/>
      <c r="G1110" s="74"/>
      <c r="H1110" s="10"/>
      <c r="I1110" s="10"/>
      <c r="J1110" s="10"/>
      <c r="K1110" s="10"/>
      <c r="L1110" s="10"/>
      <c r="M1110" s="10"/>
      <c r="N1110" s="47"/>
      <c r="O1110" s="10"/>
      <c r="P1110" s="10"/>
      <c r="Q1110" s="47"/>
      <c r="R1110" s="47"/>
      <c r="S1110" s="10"/>
      <c r="T1110" s="10"/>
      <c r="U1110" s="10"/>
      <c r="V1110" s="74"/>
      <c r="W1110" s="10"/>
    </row>
    <row r="1111" spans="1:23" x14ac:dyDescent="0.35">
      <c r="A1111" s="10"/>
      <c r="B1111" s="161"/>
      <c r="C1111" s="10"/>
      <c r="D1111" s="10"/>
      <c r="E1111" s="74"/>
      <c r="F1111" s="74"/>
      <c r="G1111" s="74"/>
      <c r="H1111" s="10"/>
      <c r="I1111" s="10"/>
      <c r="J1111" s="10"/>
      <c r="K1111" s="10"/>
      <c r="L1111" s="10"/>
      <c r="M1111" s="10"/>
      <c r="N1111" s="47"/>
      <c r="O1111" s="10"/>
      <c r="P1111" s="10"/>
      <c r="Q1111" s="47"/>
      <c r="R1111" s="47"/>
      <c r="S1111" s="10"/>
      <c r="T1111" s="10"/>
      <c r="U1111" s="10"/>
      <c r="V1111" s="74"/>
      <c r="W1111" s="10"/>
    </row>
    <row r="1112" spans="1:23" x14ac:dyDescent="0.35">
      <c r="A1112" s="10"/>
      <c r="B1112" s="161"/>
      <c r="C1112" s="10"/>
      <c r="D1112" s="10"/>
      <c r="E1112" s="74"/>
      <c r="F1112" s="74"/>
      <c r="G1112" s="74"/>
      <c r="H1112" s="10"/>
      <c r="I1112" s="10"/>
      <c r="J1112" s="10"/>
      <c r="K1112" s="10"/>
      <c r="L1112" s="10"/>
      <c r="M1112" s="10"/>
      <c r="N1112" s="47"/>
      <c r="O1112" s="10"/>
      <c r="P1112" s="10"/>
      <c r="Q1112" s="47"/>
      <c r="R1112" s="47"/>
      <c r="S1112" s="10"/>
      <c r="T1112" s="10"/>
      <c r="U1112" s="10"/>
      <c r="V1112" s="74"/>
      <c r="W1112" s="10"/>
    </row>
    <row r="1113" spans="1:23" x14ac:dyDescent="0.35">
      <c r="A1113" s="10"/>
      <c r="B1113" s="161"/>
      <c r="C1113" s="10"/>
      <c r="D1113" s="10"/>
      <c r="E1113" s="74"/>
      <c r="F1113" s="74"/>
      <c r="G1113" s="74"/>
      <c r="H1113" s="10"/>
      <c r="I1113" s="10"/>
      <c r="J1113" s="10"/>
      <c r="K1113" s="10"/>
      <c r="L1113" s="10"/>
      <c r="M1113" s="10"/>
      <c r="N1113" s="47"/>
      <c r="O1113" s="10"/>
      <c r="P1113" s="10"/>
      <c r="Q1113" s="47"/>
      <c r="R1113" s="47"/>
      <c r="S1113" s="10"/>
      <c r="T1113" s="10"/>
      <c r="U1113" s="10"/>
      <c r="V1113" s="74"/>
      <c r="W1113" s="10"/>
    </row>
    <row r="1114" spans="1:23" x14ac:dyDescent="0.35">
      <c r="A1114" s="10"/>
      <c r="B1114" s="161"/>
      <c r="C1114" s="10"/>
      <c r="D1114" s="10"/>
      <c r="E1114" s="74"/>
      <c r="F1114" s="74"/>
      <c r="G1114" s="74"/>
      <c r="H1114" s="10"/>
      <c r="I1114" s="10"/>
      <c r="J1114" s="10"/>
      <c r="K1114" s="10"/>
      <c r="L1114" s="10"/>
      <c r="M1114" s="10"/>
      <c r="N1114" s="47"/>
      <c r="O1114" s="10"/>
      <c r="P1114" s="10"/>
      <c r="Q1114" s="47"/>
      <c r="R1114" s="47"/>
      <c r="S1114" s="10"/>
      <c r="T1114" s="10"/>
      <c r="U1114" s="10"/>
      <c r="V1114" s="74"/>
      <c r="W1114" s="10"/>
    </row>
    <row r="1115" spans="1:23" x14ac:dyDescent="0.35">
      <c r="A1115" s="10"/>
      <c r="B1115" s="161"/>
      <c r="C1115" s="10"/>
      <c r="D1115" s="10"/>
      <c r="E1115" s="74"/>
      <c r="F1115" s="74"/>
      <c r="G1115" s="74"/>
      <c r="H1115" s="10"/>
      <c r="I1115" s="10"/>
      <c r="J1115" s="10"/>
      <c r="K1115" s="10"/>
      <c r="L1115" s="10"/>
      <c r="M1115" s="10"/>
      <c r="N1115" s="47"/>
      <c r="O1115" s="10"/>
      <c r="P1115" s="10"/>
      <c r="Q1115" s="47"/>
      <c r="R1115" s="47"/>
      <c r="S1115" s="10"/>
      <c r="T1115" s="10"/>
      <c r="U1115" s="10"/>
      <c r="V1115" s="74"/>
      <c r="W1115" s="10"/>
    </row>
    <row r="1116" spans="1:23" x14ac:dyDescent="0.35">
      <c r="A1116" s="10"/>
      <c r="B1116" s="161"/>
      <c r="C1116" s="10"/>
      <c r="D1116" s="10"/>
      <c r="E1116" s="74"/>
      <c r="F1116" s="74"/>
      <c r="G1116" s="74"/>
      <c r="H1116" s="10"/>
      <c r="I1116" s="10"/>
      <c r="J1116" s="10"/>
      <c r="K1116" s="10"/>
      <c r="L1116" s="10"/>
      <c r="M1116" s="10"/>
      <c r="N1116" s="47"/>
      <c r="O1116" s="10"/>
      <c r="P1116" s="10"/>
      <c r="Q1116" s="47"/>
      <c r="R1116" s="47"/>
      <c r="S1116" s="10"/>
      <c r="T1116" s="10"/>
      <c r="U1116" s="10"/>
      <c r="V1116" s="74"/>
      <c r="W1116" s="10"/>
    </row>
    <row r="1117" spans="1:23" x14ac:dyDescent="0.35">
      <c r="A1117" s="10"/>
      <c r="B1117" s="161"/>
      <c r="C1117" s="10"/>
      <c r="D1117" s="10"/>
      <c r="E1117" s="74"/>
      <c r="F1117" s="74"/>
      <c r="G1117" s="74"/>
      <c r="H1117" s="10"/>
      <c r="I1117" s="10"/>
      <c r="J1117" s="10"/>
      <c r="K1117" s="10"/>
      <c r="L1117" s="10"/>
      <c r="M1117" s="10"/>
      <c r="N1117" s="47"/>
      <c r="O1117" s="10"/>
      <c r="P1117" s="10"/>
      <c r="Q1117" s="47"/>
      <c r="R1117" s="47"/>
      <c r="S1117" s="10"/>
      <c r="T1117" s="10"/>
      <c r="U1117" s="10"/>
      <c r="V1117" s="74"/>
      <c r="W1117" s="10"/>
    </row>
    <row r="1118" spans="1:23" x14ac:dyDescent="0.35">
      <c r="A1118" s="10"/>
      <c r="B1118" s="161"/>
      <c r="C1118" s="10"/>
      <c r="D1118" s="10"/>
      <c r="E1118" s="74"/>
      <c r="F1118" s="74"/>
      <c r="G1118" s="74"/>
      <c r="H1118" s="10"/>
      <c r="I1118" s="10"/>
      <c r="J1118" s="10"/>
      <c r="K1118" s="10"/>
      <c r="L1118" s="10"/>
      <c r="M1118" s="10"/>
      <c r="N1118" s="47"/>
      <c r="O1118" s="10"/>
      <c r="P1118" s="10"/>
      <c r="Q1118" s="47"/>
      <c r="R1118" s="47"/>
      <c r="S1118" s="10"/>
      <c r="T1118" s="10"/>
      <c r="U1118" s="10"/>
      <c r="V1118" s="74"/>
      <c r="W1118" s="10"/>
    </row>
    <row r="1119" spans="1:23" x14ac:dyDescent="0.35">
      <c r="A1119" s="10"/>
      <c r="B1119" s="161"/>
      <c r="C1119" s="10"/>
      <c r="D1119" s="10"/>
      <c r="E1119" s="74"/>
      <c r="F1119" s="74"/>
      <c r="G1119" s="74"/>
      <c r="H1119" s="10"/>
      <c r="I1119" s="10"/>
      <c r="J1119" s="10"/>
      <c r="K1119" s="10"/>
      <c r="L1119" s="10"/>
      <c r="M1119" s="10"/>
      <c r="N1119" s="47"/>
      <c r="O1119" s="10"/>
      <c r="P1119" s="10"/>
      <c r="Q1119" s="47"/>
      <c r="R1119" s="47"/>
      <c r="S1119" s="10"/>
      <c r="T1119" s="10"/>
      <c r="U1119" s="10"/>
      <c r="V1119" s="74"/>
      <c r="W1119" s="10"/>
    </row>
    <row r="1120" spans="1:23" x14ac:dyDescent="0.35">
      <c r="A1120" s="10"/>
      <c r="B1120" s="161"/>
      <c r="C1120" s="10"/>
      <c r="D1120" s="10"/>
      <c r="E1120" s="74"/>
      <c r="F1120" s="74"/>
      <c r="G1120" s="74"/>
      <c r="H1120" s="10"/>
      <c r="I1120" s="10"/>
      <c r="J1120" s="10"/>
      <c r="K1120" s="10"/>
      <c r="L1120" s="10"/>
      <c r="M1120" s="10"/>
      <c r="N1120" s="47"/>
      <c r="O1120" s="10"/>
      <c r="P1120" s="10"/>
      <c r="Q1120" s="47"/>
      <c r="R1120" s="47"/>
      <c r="S1120" s="10"/>
      <c r="T1120" s="10"/>
      <c r="U1120" s="10"/>
      <c r="V1120" s="74"/>
      <c r="W1120" s="10"/>
    </row>
    <row r="1121" spans="1:23" x14ac:dyDescent="0.35">
      <c r="A1121" s="10"/>
      <c r="B1121" s="161"/>
      <c r="C1121" s="10"/>
      <c r="D1121" s="10"/>
      <c r="E1121" s="74"/>
      <c r="F1121" s="74"/>
      <c r="G1121" s="74"/>
      <c r="H1121" s="10"/>
      <c r="I1121" s="10"/>
      <c r="J1121" s="10"/>
      <c r="K1121" s="10"/>
      <c r="L1121" s="10"/>
      <c r="M1121" s="10"/>
      <c r="N1121" s="47"/>
      <c r="O1121" s="10"/>
      <c r="P1121" s="10"/>
      <c r="Q1121" s="47"/>
      <c r="R1121" s="47"/>
      <c r="S1121" s="10"/>
      <c r="T1121" s="10"/>
      <c r="U1121" s="10"/>
      <c r="V1121" s="74"/>
      <c r="W1121" s="10"/>
    </row>
    <row r="1122" spans="1:23" x14ac:dyDescent="0.35">
      <c r="A1122" s="10"/>
      <c r="B1122" s="161"/>
      <c r="C1122" s="10"/>
      <c r="D1122" s="10"/>
      <c r="E1122" s="74"/>
      <c r="F1122" s="74"/>
      <c r="G1122" s="74"/>
      <c r="H1122" s="10"/>
      <c r="I1122" s="10"/>
      <c r="J1122" s="10"/>
      <c r="K1122" s="10"/>
      <c r="L1122" s="10"/>
      <c r="M1122" s="10"/>
      <c r="N1122" s="47"/>
      <c r="O1122" s="10"/>
      <c r="P1122" s="10"/>
      <c r="Q1122" s="47"/>
      <c r="R1122" s="47"/>
      <c r="S1122" s="10"/>
      <c r="T1122" s="10"/>
      <c r="U1122" s="10"/>
      <c r="V1122" s="74"/>
      <c r="W1122" s="10"/>
    </row>
    <row r="1123" spans="1:23" x14ac:dyDescent="0.35">
      <c r="A1123" s="10"/>
      <c r="B1123" s="161"/>
      <c r="C1123" s="10"/>
      <c r="D1123" s="10"/>
      <c r="E1123" s="74"/>
      <c r="F1123" s="74"/>
      <c r="G1123" s="74"/>
      <c r="H1123" s="10"/>
      <c r="I1123" s="10"/>
      <c r="J1123" s="10"/>
      <c r="K1123" s="10"/>
      <c r="L1123" s="10"/>
      <c r="M1123" s="10"/>
      <c r="N1123" s="47"/>
      <c r="O1123" s="10"/>
      <c r="P1123" s="10"/>
      <c r="Q1123" s="47"/>
      <c r="R1123" s="47"/>
      <c r="S1123" s="10"/>
      <c r="T1123" s="10"/>
      <c r="U1123" s="10"/>
      <c r="V1123" s="74"/>
      <c r="W1123" s="10"/>
    </row>
    <row r="1124" spans="1:23" x14ac:dyDescent="0.35">
      <c r="A1124" s="10"/>
      <c r="B1124" s="161"/>
      <c r="C1124" s="10"/>
      <c r="D1124" s="10"/>
      <c r="E1124" s="74"/>
      <c r="F1124" s="74"/>
      <c r="G1124" s="74"/>
      <c r="H1124" s="10"/>
      <c r="I1124" s="10"/>
      <c r="J1124" s="10"/>
      <c r="K1124" s="10"/>
      <c r="L1124" s="10"/>
      <c r="M1124" s="10"/>
      <c r="N1124" s="47"/>
      <c r="O1124" s="10"/>
      <c r="P1124" s="10"/>
      <c r="Q1124" s="47"/>
      <c r="R1124" s="47"/>
      <c r="S1124" s="10"/>
      <c r="T1124" s="10"/>
      <c r="U1124" s="10"/>
      <c r="V1124" s="74"/>
      <c r="W1124" s="10"/>
    </row>
    <row r="1125" spans="1:23" x14ac:dyDescent="0.35">
      <c r="A1125" s="10"/>
      <c r="B1125" s="161"/>
      <c r="C1125" s="10"/>
      <c r="D1125" s="10"/>
      <c r="E1125" s="74"/>
      <c r="F1125" s="74"/>
      <c r="G1125" s="74"/>
      <c r="H1125" s="10"/>
      <c r="I1125" s="10"/>
      <c r="J1125" s="10"/>
      <c r="K1125" s="10"/>
      <c r="L1125" s="10"/>
      <c r="M1125" s="10"/>
      <c r="N1125" s="47"/>
      <c r="O1125" s="10"/>
      <c r="P1125" s="10"/>
      <c r="Q1125" s="47"/>
      <c r="R1125" s="47"/>
      <c r="S1125" s="10"/>
      <c r="T1125" s="10"/>
      <c r="U1125" s="10"/>
      <c r="V1125" s="74"/>
      <c r="W1125" s="10"/>
    </row>
    <row r="1126" spans="1:23" x14ac:dyDescent="0.35">
      <c r="A1126" s="10"/>
      <c r="B1126" s="161"/>
      <c r="C1126" s="10"/>
      <c r="D1126" s="10"/>
      <c r="E1126" s="74"/>
      <c r="F1126" s="74"/>
      <c r="G1126" s="74"/>
      <c r="H1126" s="10"/>
      <c r="I1126" s="10"/>
      <c r="J1126" s="10"/>
      <c r="K1126" s="10"/>
      <c r="L1126" s="10"/>
      <c r="M1126" s="10"/>
      <c r="N1126" s="47"/>
      <c r="O1126" s="10"/>
      <c r="P1126" s="10"/>
      <c r="Q1126" s="47"/>
      <c r="R1126" s="47"/>
      <c r="S1126" s="10"/>
      <c r="T1126" s="10"/>
      <c r="U1126" s="10"/>
      <c r="V1126" s="74"/>
      <c r="W1126" s="10"/>
    </row>
    <row r="1127" spans="1:23" x14ac:dyDescent="0.35">
      <c r="A1127" s="10"/>
      <c r="B1127" s="161"/>
      <c r="C1127" s="10"/>
      <c r="D1127" s="10"/>
      <c r="E1127" s="74"/>
      <c r="F1127" s="74"/>
      <c r="G1127" s="74"/>
      <c r="H1127" s="10"/>
      <c r="I1127" s="10"/>
      <c r="J1127" s="10"/>
      <c r="K1127" s="10"/>
      <c r="L1127" s="10"/>
      <c r="M1127" s="10"/>
      <c r="N1127" s="47"/>
      <c r="O1127" s="10"/>
      <c r="P1127" s="10"/>
      <c r="Q1127" s="47"/>
      <c r="R1127" s="47"/>
      <c r="S1127" s="10"/>
      <c r="T1127" s="10"/>
      <c r="U1127" s="10"/>
      <c r="V1127" s="74"/>
      <c r="W1127" s="10"/>
    </row>
    <row r="1128" spans="1:23" x14ac:dyDescent="0.35">
      <c r="A1128" s="10"/>
      <c r="B1128" s="161"/>
      <c r="C1128" s="10"/>
      <c r="D1128" s="10"/>
      <c r="E1128" s="74"/>
      <c r="F1128" s="74"/>
      <c r="G1128" s="74"/>
      <c r="H1128" s="10"/>
      <c r="I1128" s="10"/>
      <c r="J1128" s="10"/>
      <c r="K1128" s="10"/>
      <c r="L1128" s="10"/>
      <c r="M1128" s="10"/>
      <c r="N1128" s="47"/>
      <c r="O1128" s="10"/>
      <c r="P1128" s="10"/>
      <c r="Q1128" s="47"/>
      <c r="R1128" s="47"/>
      <c r="S1128" s="10"/>
      <c r="T1128" s="10"/>
      <c r="U1128" s="10"/>
      <c r="V1128" s="74"/>
      <c r="W1128" s="10"/>
    </row>
    <row r="1129" spans="1:23" x14ac:dyDescent="0.35">
      <c r="A1129" s="10"/>
      <c r="B1129" s="161"/>
      <c r="C1129" s="10"/>
      <c r="D1129" s="10"/>
      <c r="E1129" s="74"/>
      <c r="F1129" s="74"/>
      <c r="G1129" s="74"/>
      <c r="H1129" s="10"/>
      <c r="I1129" s="10"/>
      <c r="J1129" s="10"/>
      <c r="K1129" s="10"/>
      <c r="L1129" s="10"/>
      <c r="M1129" s="10"/>
      <c r="N1129" s="47"/>
      <c r="O1129" s="10"/>
      <c r="P1129" s="10"/>
      <c r="Q1129" s="47"/>
      <c r="R1129" s="47"/>
      <c r="S1129" s="10"/>
      <c r="T1129" s="10"/>
      <c r="U1129" s="10"/>
      <c r="V1129" s="74"/>
      <c r="W1129" s="10"/>
    </row>
    <row r="1130" spans="1:23" x14ac:dyDescent="0.35">
      <c r="A1130" s="10"/>
      <c r="B1130" s="161"/>
      <c r="C1130" s="10"/>
      <c r="D1130" s="10"/>
      <c r="E1130" s="74"/>
      <c r="F1130" s="74"/>
      <c r="G1130" s="74"/>
      <c r="H1130" s="10"/>
      <c r="I1130" s="10"/>
      <c r="J1130" s="10"/>
      <c r="K1130" s="10"/>
      <c r="L1130" s="10"/>
      <c r="M1130" s="10"/>
      <c r="N1130" s="47"/>
      <c r="O1130" s="10"/>
      <c r="P1130" s="10"/>
      <c r="Q1130" s="47"/>
      <c r="R1130" s="47"/>
      <c r="S1130" s="10"/>
      <c r="T1130" s="10"/>
      <c r="U1130" s="10"/>
      <c r="V1130" s="74"/>
      <c r="W1130" s="10"/>
    </row>
    <row r="1131" spans="1:23" x14ac:dyDescent="0.35">
      <c r="A1131" s="10"/>
      <c r="B1131" s="161"/>
      <c r="C1131" s="10"/>
      <c r="D1131" s="10"/>
      <c r="E1131" s="74"/>
      <c r="F1131" s="74"/>
      <c r="G1131" s="74"/>
      <c r="H1131" s="10"/>
      <c r="I1131" s="10"/>
      <c r="J1131" s="10"/>
      <c r="K1131" s="10"/>
      <c r="L1131" s="10"/>
      <c r="M1131" s="10"/>
      <c r="N1131" s="47"/>
      <c r="O1131" s="10"/>
      <c r="P1131" s="10"/>
      <c r="Q1131" s="47"/>
      <c r="R1131" s="47"/>
      <c r="S1131" s="10"/>
      <c r="T1131" s="10"/>
      <c r="U1131" s="10"/>
      <c r="V1131" s="74"/>
      <c r="W1131" s="10"/>
    </row>
    <row r="1132" spans="1:23" x14ac:dyDescent="0.35">
      <c r="A1132" s="10"/>
      <c r="B1132" s="161"/>
      <c r="C1132" s="10"/>
      <c r="D1132" s="10"/>
      <c r="E1132" s="74"/>
      <c r="F1132" s="74"/>
      <c r="G1132" s="74"/>
      <c r="H1132" s="10"/>
      <c r="I1132" s="10"/>
      <c r="J1132" s="10"/>
      <c r="K1132" s="10"/>
      <c r="L1132" s="10"/>
      <c r="M1132" s="10"/>
      <c r="N1132" s="47"/>
      <c r="O1132" s="10"/>
      <c r="P1132" s="10"/>
      <c r="Q1132" s="47"/>
      <c r="R1132" s="47"/>
      <c r="S1132" s="10"/>
      <c r="T1132" s="10"/>
      <c r="U1132" s="10"/>
      <c r="V1132" s="74"/>
      <c r="W1132" s="10"/>
    </row>
    <row r="1133" spans="1:23" x14ac:dyDescent="0.35">
      <c r="A1133" s="10"/>
      <c r="B1133" s="161"/>
      <c r="C1133" s="10"/>
      <c r="D1133" s="10"/>
      <c r="E1133" s="74"/>
      <c r="F1133" s="74"/>
      <c r="G1133" s="74"/>
      <c r="H1133" s="10"/>
      <c r="I1133" s="10"/>
      <c r="J1133" s="10"/>
      <c r="K1133" s="10"/>
      <c r="L1133" s="10"/>
      <c r="M1133" s="10"/>
      <c r="N1133" s="47"/>
      <c r="O1133" s="10"/>
      <c r="P1133" s="10"/>
      <c r="Q1133" s="47"/>
      <c r="R1133" s="47"/>
      <c r="S1133" s="10"/>
      <c r="T1133" s="10"/>
      <c r="U1133" s="10"/>
      <c r="V1133" s="74"/>
      <c r="W1133" s="10"/>
    </row>
    <row r="1134" spans="1:23" x14ac:dyDescent="0.35">
      <c r="A1134" s="10"/>
      <c r="B1134" s="161"/>
      <c r="C1134" s="10"/>
      <c r="D1134" s="10"/>
      <c r="E1134" s="74"/>
      <c r="F1134" s="74"/>
      <c r="G1134" s="74"/>
      <c r="H1134" s="10"/>
      <c r="I1134" s="10"/>
      <c r="J1134" s="10"/>
      <c r="K1134" s="10"/>
      <c r="L1134" s="10"/>
      <c r="M1134" s="10"/>
      <c r="N1134" s="47"/>
      <c r="O1134" s="10"/>
      <c r="P1134" s="10"/>
      <c r="Q1134" s="47"/>
      <c r="R1134" s="47"/>
      <c r="S1134" s="10"/>
      <c r="T1134" s="10"/>
      <c r="U1134" s="10"/>
      <c r="V1134" s="74"/>
      <c r="W1134" s="10"/>
    </row>
    <row r="1135" spans="1:23" x14ac:dyDescent="0.35">
      <c r="A1135" s="10"/>
      <c r="B1135" s="161"/>
      <c r="C1135" s="10"/>
      <c r="D1135" s="10"/>
      <c r="E1135" s="74"/>
      <c r="F1135" s="74"/>
      <c r="G1135" s="74"/>
      <c r="H1135" s="10"/>
      <c r="I1135" s="10"/>
      <c r="J1135" s="10"/>
      <c r="K1135" s="10"/>
      <c r="L1135" s="10"/>
      <c r="M1135" s="10"/>
      <c r="N1135" s="47"/>
      <c r="O1135" s="10"/>
      <c r="P1135" s="10"/>
      <c r="Q1135" s="47"/>
      <c r="R1135" s="47"/>
      <c r="S1135" s="10"/>
      <c r="T1135" s="10"/>
      <c r="U1135" s="10"/>
      <c r="V1135" s="74"/>
      <c r="W1135" s="10"/>
    </row>
    <row r="1136" spans="1:23" x14ac:dyDescent="0.35">
      <c r="A1136" s="10"/>
      <c r="B1136" s="161"/>
      <c r="C1136" s="10"/>
      <c r="D1136" s="10"/>
      <c r="E1136" s="74"/>
      <c r="F1136" s="74"/>
      <c r="G1136" s="74"/>
      <c r="H1136" s="10"/>
      <c r="I1136" s="10"/>
      <c r="J1136" s="10"/>
      <c r="K1136" s="10"/>
      <c r="L1136" s="10"/>
      <c r="M1136" s="10"/>
      <c r="N1136" s="47"/>
      <c r="O1136" s="10"/>
      <c r="P1136" s="10"/>
      <c r="Q1136" s="47"/>
      <c r="R1136" s="47"/>
      <c r="S1136" s="10"/>
      <c r="T1136" s="10"/>
      <c r="U1136" s="10"/>
      <c r="V1136" s="74"/>
      <c r="W1136" s="10"/>
    </row>
    <row r="1137" spans="1:23" x14ac:dyDescent="0.35">
      <c r="A1137" s="10"/>
      <c r="B1137" s="161"/>
      <c r="C1137" s="10"/>
      <c r="D1137" s="10"/>
      <c r="E1137" s="74"/>
      <c r="F1137" s="74"/>
      <c r="G1137" s="74"/>
      <c r="H1137" s="10"/>
      <c r="I1137" s="10"/>
      <c r="J1137" s="10"/>
      <c r="K1137" s="10"/>
      <c r="L1137" s="10"/>
      <c r="M1137" s="10"/>
      <c r="N1137" s="47"/>
      <c r="O1137" s="10"/>
      <c r="P1137" s="10"/>
      <c r="Q1137" s="47"/>
      <c r="R1137" s="47"/>
      <c r="S1137" s="10"/>
      <c r="T1137" s="10"/>
      <c r="U1137" s="10"/>
      <c r="V1137" s="74"/>
      <c r="W1137" s="10"/>
    </row>
    <row r="1138" spans="1:23" x14ac:dyDescent="0.35">
      <c r="A1138" s="10"/>
      <c r="B1138" s="161"/>
      <c r="C1138" s="10"/>
      <c r="D1138" s="10"/>
      <c r="E1138" s="74"/>
      <c r="F1138" s="74"/>
      <c r="G1138" s="74"/>
      <c r="H1138" s="10"/>
      <c r="I1138" s="10"/>
      <c r="J1138" s="10"/>
      <c r="K1138" s="10"/>
      <c r="L1138" s="10"/>
      <c r="M1138" s="10"/>
      <c r="N1138" s="47"/>
      <c r="O1138" s="10"/>
      <c r="P1138" s="10"/>
      <c r="Q1138" s="47"/>
      <c r="R1138" s="47"/>
      <c r="S1138" s="10"/>
      <c r="T1138" s="10"/>
      <c r="U1138" s="10"/>
      <c r="V1138" s="74"/>
      <c r="W1138" s="10"/>
    </row>
    <row r="1139" spans="1:23" x14ac:dyDescent="0.35">
      <c r="A1139" s="10"/>
      <c r="B1139" s="161"/>
      <c r="C1139" s="10"/>
      <c r="D1139" s="10"/>
      <c r="E1139" s="74"/>
      <c r="F1139" s="74"/>
      <c r="G1139" s="74"/>
      <c r="H1139" s="10"/>
      <c r="I1139" s="10"/>
      <c r="J1139" s="10"/>
      <c r="K1139" s="10"/>
      <c r="L1139" s="10"/>
      <c r="M1139" s="10"/>
      <c r="N1139" s="47"/>
      <c r="O1139" s="10"/>
      <c r="P1139" s="10"/>
      <c r="Q1139" s="47"/>
      <c r="R1139" s="47"/>
      <c r="S1139" s="10"/>
      <c r="T1139" s="10"/>
      <c r="U1139" s="10"/>
      <c r="V1139" s="74"/>
      <c r="W1139" s="10"/>
    </row>
    <row r="1140" spans="1:23" x14ac:dyDescent="0.35">
      <c r="A1140" s="10"/>
      <c r="B1140" s="161"/>
      <c r="C1140" s="10"/>
      <c r="D1140" s="10"/>
      <c r="E1140" s="74"/>
      <c r="F1140" s="74"/>
      <c r="G1140" s="74"/>
      <c r="H1140" s="10"/>
      <c r="I1140" s="10"/>
      <c r="J1140" s="10"/>
      <c r="K1140" s="10"/>
      <c r="L1140" s="10"/>
      <c r="M1140" s="10"/>
      <c r="N1140" s="47"/>
      <c r="O1140" s="10"/>
      <c r="P1140" s="10"/>
      <c r="Q1140" s="47"/>
      <c r="R1140" s="47"/>
      <c r="S1140" s="10"/>
      <c r="T1140" s="10"/>
      <c r="U1140" s="10"/>
      <c r="V1140" s="74"/>
      <c r="W1140" s="10"/>
    </row>
    <row r="1141" spans="1:23" x14ac:dyDescent="0.35">
      <c r="A1141" s="10"/>
      <c r="B1141" s="161"/>
      <c r="C1141" s="10"/>
      <c r="D1141" s="10"/>
      <c r="E1141" s="74"/>
      <c r="F1141" s="74"/>
      <c r="G1141" s="74"/>
      <c r="H1141" s="10"/>
      <c r="I1141" s="10"/>
      <c r="J1141" s="10"/>
      <c r="K1141" s="10"/>
      <c r="L1141" s="10"/>
      <c r="M1141" s="10"/>
      <c r="N1141" s="47"/>
      <c r="O1141" s="10"/>
      <c r="P1141" s="10"/>
      <c r="Q1141" s="47"/>
      <c r="R1141" s="47"/>
      <c r="S1141" s="10"/>
      <c r="T1141" s="10"/>
      <c r="U1141" s="10"/>
      <c r="V1141" s="74"/>
      <c r="W1141" s="10"/>
    </row>
    <row r="1142" spans="1:23" x14ac:dyDescent="0.35">
      <c r="A1142" s="10"/>
      <c r="B1142" s="161"/>
      <c r="C1142" s="10"/>
      <c r="D1142" s="10"/>
      <c r="E1142" s="74"/>
      <c r="F1142" s="74"/>
      <c r="G1142" s="74"/>
      <c r="H1142" s="10"/>
      <c r="I1142" s="10"/>
      <c r="J1142" s="10"/>
      <c r="K1142" s="10"/>
      <c r="L1142" s="10"/>
      <c r="M1142" s="10"/>
      <c r="N1142" s="47"/>
      <c r="O1142" s="10"/>
      <c r="P1142" s="10"/>
      <c r="Q1142" s="47"/>
      <c r="R1142" s="47"/>
      <c r="S1142" s="10"/>
      <c r="T1142" s="10"/>
      <c r="U1142" s="10"/>
      <c r="V1142" s="74"/>
      <c r="W1142" s="10"/>
    </row>
    <row r="1143" spans="1:23" x14ac:dyDescent="0.35">
      <c r="A1143" s="10"/>
      <c r="B1143" s="161"/>
      <c r="C1143" s="10"/>
      <c r="D1143" s="10"/>
      <c r="E1143" s="74"/>
      <c r="F1143" s="74"/>
      <c r="G1143" s="74"/>
      <c r="H1143" s="10"/>
      <c r="I1143" s="10"/>
      <c r="J1143" s="10"/>
      <c r="K1143" s="10"/>
      <c r="L1143" s="10"/>
      <c r="M1143" s="10"/>
      <c r="N1143" s="47"/>
      <c r="O1143" s="10"/>
      <c r="P1143" s="10"/>
      <c r="Q1143" s="47"/>
      <c r="R1143" s="47"/>
      <c r="S1143" s="10"/>
      <c r="T1143" s="10"/>
      <c r="U1143" s="10"/>
      <c r="V1143" s="74"/>
      <c r="W1143" s="10"/>
    </row>
    <row r="1144" spans="1:23" x14ac:dyDescent="0.35">
      <c r="A1144" s="10"/>
      <c r="B1144" s="161"/>
      <c r="C1144" s="10"/>
      <c r="D1144" s="10"/>
      <c r="E1144" s="74"/>
      <c r="F1144" s="74"/>
      <c r="G1144" s="74"/>
      <c r="H1144" s="10"/>
      <c r="I1144" s="10"/>
      <c r="J1144" s="10"/>
      <c r="K1144" s="10"/>
      <c r="L1144" s="10"/>
      <c r="M1144" s="10"/>
      <c r="N1144" s="47"/>
      <c r="O1144" s="10"/>
      <c r="P1144" s="10"/>
      <c r="Q1144" s="47"/>
      <c r="R1144" s="47"/>
      <c r="S1144" s="10"/>
      <c r="T1144" s="10"/>
      <c r="U1144" s="10"/>
      <c r="V1144" s="74"/>
      <c r="W1144" s="10"/>
    </row>
    <row r="1145" spans="1:23" x14ac:dyDescent="0.35">
      <c r="A1145" s="10"/>
      <c r="B1145" s="161"/>
      <c r="C1145" s="10"/>
      <c r="D1145" s="10"/>
      <c r="E1145" s="74"/>
      <c r="F1145" s="74"/>
      <c r="G1145" s="74"/>
      <c r="H1145" s="10"/>
      <c r="I1145" s="10"/>
      <c r="J1145" s="10"/>
      <c r="K1145" s="10"/>
      <c r="L1145" s="10"/>
      <c r="M1145" s="10"/>
      <c r="N1145" s="47"/>
      <c r="O1145" s="10"/>
      <c r="P1145" s="10"/>
      <c r="Q1145" s="47"/>
      <c r="R1145" s="47"/>
      <c r="S1145" s="10"/>
      <c r="T1145" s="10"/>
      <c r="U1145" s="10"/>
      <c r="V1145" s="74"/>
      <c r="W1145" s="10"/>
    </row>
    <row r="1146" spans="1:23" x14ac:dyDescent="0.35">
      <c r="A1146" s="10"/>
      <c r="B1146" s="161"/>
      <c r="C1146" s="10"/>
      <c r="D1146" s="10"/>
      <c r="E1146" s="74"/>
      <c r="F1146" s="74"/>
      <c r="G1146" s="74"/>
      <c r="H1146" s="10"/>
      <c r="I1146" s="10"/>
      <c r="J1146" s="10"/>
      <c r="K1146" s="10"/>
      <c r="L1146" s="10"/>
      <c r="M1146" s="10"/>
      <c r="N1146" s="47"/>
      <c r="O1146" s="10"/>
      <c r="P1146" s="10"/>
      <c r="Q1146" s="47"/>
      <c r="R1146" s="47"/>
      <c r="S1146" s="10"/>
      <c r="T1146" s="10"/>
      <c r="U1146" s="10"/>
      <c r="V1146" s="74"/>
      <c r="W1146" s="10"/>
    </row>
    <row r="1147" spans="1:23" x14ac:dyDescent="0.35">
      <c r="A1147" s="10"/>
      <c r="B1147" s="161"/>
      <c r="C1147" s="10"/>
      <c r="D1147" s="10"/>
      <c r="E1147" s="74"/>
      <c r="F1147" s="74"/>
      <c r="G1147" s="74"/>
      <c r="H1147" s="10"/>
      <c r="I1147" s="10"/>
      <c r="J1147" s="10"/>
      <c r="K1147" s="10"/>
      <c r="L1147" s="10"/>
      <c r="M1147" s="10"/>
      <c r="N1147" s="47"/>
      <c r="O1147" s="10"/>
      <c r="P1147" s="10"/>
      <c r="Q1147" s="47"/>
      <c r="R1147" s="47"/>
      <c r="S1147" s="10"/>
      <c r="T1147" s="10"/>
      <c r="U1147" s="10"/>
      <c r="V1147" s="74"/>
      <c r="W1147" s="10"/>
    </row>
    <row r="1148" spans="1:23" x14ac:dyDescent="0.35">
      <c r="A1148" s="10"/>
      <c r="B1148" s="161"/>
      <c r="C1148" s="10"/>
      <c r="D1148" s="10"/>
      <c r="E1148" s="74"/>
      <c r="F1148" s="74"/>
      <c r="G1148" s="74"/>
      <c r="H1148" s="10"/>
      <c r="I1148" s="10"/>
      <c r="J1148" s="10"/>
      <c r="K1148" s="10"/>
      <c r="L1148" s="10"/>
      <c r="M1148" s="10"/>
      <c r="N1148" s="47"/>
      <c r="O1148" s="10"/>
      <c r="P1148" s="10"/>
      <c r="Q1148" s="47"/>
      <c r="R1148" s="47"/>
      <c r="S1148" s="10"/>
      <c r="T1148" s="10"/>
      <c r="U1148" s="10"/>
      <c r="V1148" s="74"/>
      <c r="W1148" s="10"/>
    </row>
    <row r="1149" spans="1:23" x14ac:dyDescent="0.35">
      <c r="A1149" s="10"/>
      <c r="B1149" s="161"/>
      <c r="C1149" s="10"/>
      <c r="D1149" s="10"/>
      <c r="E1149" s="74"/>
      <c r="F1149" s="74"/>
      <c r="G1149" s="74"/>
      <c r="H1149" s="10"/>
      <c r="I1149" s="10"/>
      <c r="J1149" s="10"/>
      <c r="K1149" s="10"/>
      <c r="L1149" s="10"/>
      <c r="M1149" s="10"/>
      <c r="N1149" s="47"/>
      <c r="O1149" s="10"/>
      <c r="P1149" s="10"/>
      <c r="Q1149" s="47"/>
      <c r="R1149" s="47"/>
      <c r="S1149" s="10"/>
      <c r="T1149" s="10"/>
      <c r="U1149" s="10"/>
      <c r="V1149" s="74"/>
      <c r="W1149" s="10"/>
    </row>
    <row r="1150" spans="1:23" x14ac:dyDescent="0.35">
      <c r="A1150" s="10"/>
      <c r="B1150" s="161"/>
      <c r="C1150" s="10"/>
      <c r="D1150" s="10"/>
      <c r="E1150" s="74"/>
      <c r="F1150" s="74"/>
      <c r="G1150" s="74"/>
      <c r="H1150" s="10"/>
      <c r="I1150" s="10"/>
      <c r="J1150" s="10"/>
      <c r="K1150" s="10"/>
      <c r="L1150" s="10"/>
      <c r="M1150" s="10"/>
      <c r="N1150" s="47"/>
      <c r="O1150" s="10"/>
      <c r="P1150" s="10"/>
      <c r="Q1150" s="47"/>
      <c r="R1150" s="47"/>
      <c r="S1150" s="10"/>
      <c r="T1150" s="10"/>
      <c r="U1150" s="10"/>
      <c r="V1150" s="74"/>
      <c r="W1150" s="10"/>
    </row>
    <row r="1151" spans="1:23" x14ac:dyDescent="0.35">
      <c r="A1151" s="10"/>
      <c r="B1151" s="161"/>
      <c r="C1151" s="10"/>
      <c r="D1151" s="10"/>
      <c r="E1151" s="74"/>
      <c r="F1151" s="74"/>
      <c r="G1151" s="74"/>
      <c r="H1151" s="10"/>
      <c r="I1151" s="10"/>
      <c r="J1151" s="10"/>
      <c r="K1151" s="10"/>
      <c r="L1151" s="10"/>
      <c r="M1151" s="10"/>
      <c r="N1151" s="47"/>
      <c r="O1151" s="10"/>
      <c r="P1151" s="10"/>
      <c r="Q1151" s="47"/>
      <c r="R1151" s="47"/>
      <c r="S1151" s="10"/>
      <c r="T1151" s="10"/>
      <c r="U1151" s="10"/>
      <c r="V1151" s="74"/>
      <c r="W1151" s="10"/>
    </row>
    <row r="1152" spans="1:23" x14ac:dyDescent="0.35">
      <c r="A1152" s="10"/>
      <c r="B1152" s="161"/>
      <c r="C1152" s="10"/>
      <c r="D1152" s="10"/>
      <c r="E1152" s="74"/>
      <c r="F1152" s="74"/>
      <c r="G1152" s="74"/>
      <c r="H1152" s="10"/>
      <c r="I1152" s="10"/>
      <c r="J1152" s="10"/>
      <c r="K1152" s="10"/>
      <c r="L1152" s="10"/>
      <c r="M1152" s="10"/>
      <c r="N1152" s="47"/>
      <c r="O1152" s="10"/>
      <c r="P1152" s="10"/>
      <c r="Q1152" s="47"/>
      <c r="R1152" s="47"/>
      <c r="S1152" s="10"/>
      <c r="T1152" s="10"/>
      <c r="U1152" s="10"/>
      <c r="V1152" s="74"/>
      <c r="W1152" s="10"/>
    </row>
    <row r="1153" spans="1:23" x14ac:dyDescent="0.35">
      <c r="A1153" s="10"/>
      <c r="B1153" s="161"/>
      <c r="C1153" s="10"/>
      <c r="D1153" s="10"/>
      <c r="E1153" s="74"/>
      <c r="F1153" s="74"/>
      <c r="G1153" s="74"/>
      <c r="H1153" s="10"/>
      <c r="I1153" s="10"/>
      <c r="J1153" s="10"/>
      <c r="K1153" s="10"/>
      <c r="L1153" s="10"/>
      <c r="M1153" s="10"/>
      <c r="N1153" s="47"/>
      <c r="O1153" s="10"/>
      <c r="P1153" s="10"/>
      <c r="Q1153" s="47"/>
      <c r="R1153" s="47"/>
      <c r="S1153" s="10"/>
      <c r="T1153" s="10"/>
      <c r="U1153" s="10"/>
      <c r="V1153" s="74"/>
      <c r="W1153" s="10"/>
    </row>
    <row r="1154" spans="1:23" x14ac:dyDescent="0.35">
      <c r="A1154" s="10"/>
      <c r="B1154" s="161"/>
      <c r="C1154" s="10"/>
      <c r="D1154" s="10"/>
      <c r="E1154" s="74"/>
      <c r="F1154" s="74"/>
      <c r="G1154" s="74"/>
      <c r="H1154" s="10"/>
      <c r="I1154" s="10"/>
      <c r="J1154" s="10"/>
      <c r="K1154" s="10"/>
      <c r="L1154" s="10"/>
      <c r="M1154" s="10"/>
      <c r="N1154" s="47"/>
      <c r="O1154" s="10"/>
      <c r="P1154" s="10"/>
      <c r="Q1154" s="47"/>
      <c r="R1154" s="47"/>
      <c r="S1154" s="10"/>
      <c r="T1154" s="10"/>
      <c r="U1154" s="10"/>
      <c r="V1154" s="74"/>
      <c r="W1154" s="10"/>
    </row>
    <row r="1155" spans="1:23" x14ac:dyDescent="0.35">
      <c r="A1155" s="10"/>
      <c r="B1155" s="161"/>
      <c r="C1155" s="10"/>
      <c r="D1155" s="10"/>
      <c r="E1155" s="74"/>
      <c r="F1155" s="74"/>
      <c r="G1155" s="74"/>
      <c r="H1155" s="10"/>
      <c r="I1155" s="10"/>
      <c r="J1155" s="10"/>
      <c r="K1155" s="10"/>
      <c r="L1155" s="10"/>
      <c r="M1155" s="10"/>
      <c r="N1155" s="47"/>
      <c r="O1155" s="10"/>
      <c r="P1155" s="10"/>
      <c r="Q1155" s="47"/>
      <c r="R1155" s="47"/>
      <c r="S1155" s="10"/>
      <c r="T1155" s="10"/>
      <c r="U1155" s="10"/>
      <c r="V1155" s="74"/>
      <c r="W1155" s="10"/>
    </row>
    <row r="1156" spans="1:23" x14ac:dyDescent="0.35">
      <c r="A1156" s="10"/>
      <c r="B1156" s="161"/>
      <c r="C1156" s="10"/>
      <c r="D1156" s="10"/>
      <c r="E1156" s="74"/>
      <c r="F1156" s="74"/>
      <c r="G1156" s="74"/>
      <c r="H1156" s="10"/>
      <c r="I1156" s="10"/>
      <c r="J1156" s="10"/>
      <c r="K1156" s="10"/>
      <c r="L1156" s="10"/>
      <c r="M1156" s="10"/>
      <c r="N1156" s="47"/>
      <c r="O1156" s="10"/>
      <c r="P1156" s="10"/>
      <c r="Q1156" s="47"/>
      <c r="R1156" s="47"/>
      <c r="S1156" s="10"/>
      <c r="T1156" s="10"/>
      <c r="U1156" s="10"/>
      <c r="V1156" s="74"/>
      <c r="W1156" s="10"/>
    </row>
    <row r="1157" spans="1:23" x14ac:dyDescent="0.35">
      <c r="A1157" s="10"/>
      <c r="B1157" s="161"/>
      <c r="C1157" s="10"/>
      <c r="D1157" s="10"/>
      <c r="E1157" s="74"/>
      <c r="F1157" s="74"/>
      <c r="G1157" s="74"/>
      <c r="H1157" s="10"/>
      <c r="I1157" s="10"/>
      <c r="J1157" s="10"/>
      <c r="K1157" s="10"/>
      <c r="L1157" s="10"/>
      <c r="M1157" s="10"/>
      <c r="N1157" s="47"/>
      <c r="O1157" s="10"/>
      <c r="P1157" s="10"/>
      <c r="Q1157" s="47"/>
      <c r="R1157" s="47"/>
      <c r="S1157" s="10"/>
      <c r="T1157" s="10"/>
      <c r="U1157" s="10"/>
      <c r="V1157" s="74"/>
      <c r="W1157" s="10"/>
    </row>
    <row r="1158" spans="1:23" x14ac:dyDescent="0.35">
      <c r="A1158" s="10"/>
      <c r="B1158" s="161"/>
      <c r="C1158" s="10"/>
      <c r="D1158" s="10"/>
      <c r="E1158" s="74"/>
      <c r="F1158" s="74"/>
      <c r="G1158" s="74"/>
      <c r="H1158" s="10"/>
      <c r="I1158" s="10"/>
      <c r="J1158" s="10"/>
      <c r="K1158" s="10"/>
      <c r="L1158" s="10"/>
      <c r="M1158" s="10"/>
      <c r="N1158" s="47"/>
      <c r="O1158" s="10"/>
      <c r="P1158" s="10"/>
      <c r="Q1158" s="47"/>
      <c r="R1158" s="47"/>
      <c r="S1158" s="10"/>
      <c r="T1158" s="10"/>
      <c r="U1158" s="10"/>
      <c r="V1158" s="74"/>
      <c r="W1158" s="10"/>
    </row>
    <row r="1159" spans="1:23" x14ac:dyDescent="0.35">
      <c r="A1159" s="10"/>
      <c r="B1159" s="161"/>
      <c r="C1159" s="10"/>
      <c r="D1159" s="10"/>
      <c r="E1159" s="74"/>
      <c r="F1159" s="74"/>
      <c r="G1159" s="74"/>
      <c r="H1159" s="10"/>
      <c r="I1159" s="10"/>
      <c r="J1159" s="10"/>
      <c r="K1159" s="10"/>
      <c r="L1159" s="10"/>
      <c r="M1159" s="10"/>
      <c r="N1159" s="47"/>
      <c r="O1159" s="10"/>
      <c r="P1159" s="10"/>
      <c r="Q1159" s="47"/>
      <c r="R1159" s="47"/>
      <c r="S1159" s="10"/>
      <c r="T1159" s="10"/>
      <c r="U1159" s="10"/>
      <c r="V1159" s="74"/>
      <c r="W1159" s="10"/>
    </row>
    <row r="1160" spans="1:23" x14ac:dyDescent="0.35">
      <c r="A1160" s="10"/>
      <c r="B1160" s="161"/>
      <c r="C1160" s="10"/>
      <c r="D1160" s="10"/>
      <c r="E1160" s="74"/>
      <c r="F1160" s="74"/>
      <c r="G1160" s="74"/>
      <c r="H1160" s="10"/>
      <c r="I1160" s="10"/>
      <c r="J1160" s="10"/>
      <c r="K1160" s="10"/>
      <c r="L1160" s="10"/>
      <c r="M1160" s="10"/>
      <c r="N1160" s="47"/>
      <c r="O1160" s="10"/>
      <c r="P1160" s="10"/>
      <c r="Q1160" s="47"/>
      <c r="R1160" s="47"/>
      <c r="S1160" s="10"/>
      <c r="T1160" s="10"/>
      <c r="U1160" s="10"/>
      <c r="V1160" s="74"/>
      <c r="W1160" s="10"/>
    </row>
    <row r="1161" spans="1:23" x14ac:dyDescent="0.35">
      <c r="A1161" s="10"/>
      <c r="B1161" s="161"/>
      <c r="C1161" s="10"/>
      <c r="D1161" s="10"/>
      <c r="E1161" s="74"/>
      <c r="F1161" s="74"/>
      <c r="G1161" s="74"/>
      <c r="H1161" s="10"/>
      <c r="I1161" s="10"/>
      <c r="J1161" s="10"/>
      <c r="K1161" s="10"/>
      <c r="L1161" s="10"/>
      <c r="M1161" s="10"/>
      <c r="N1161" s="47"/>
      <c r="O1161" s="10"/>
      <c r="P1161" s="10"/>
      <c r="Q1161" s="47"/>
      <c r="R1161" s="47"/>
      <c r="S1161" s="10"/>
      <c r="T1161" s="10"/>
      <c r="U1161" s="10"/>
      <c r="V1161" s="74"/>
      <c r="W1161" s="10"/>
    </row>
    <row r="1162" spans="1:23" x14ac:dyDescent="0.35">
      <c r="A1162" s="10"/>
      <c r="B1162" s="161"/>
      <c r="C1162" s="10"/>
      <c r="D1162" s="10"/>
      <c r="E1162" s="74"/>
      <c r="F1162" s="74"/>
      <c r="G1162" s="74"/>
      <c r="H1162" s="10"/>
      <c r="I1162" s="10"/>
      <c r="J1162" s="10"/>
      <c r="K1162" s="10"/>
      <c r="L1162" s="10"/>
      <c r="M1162" s="10"/>
      <c r="N1162" s="47"/>
      <c r="O1162" s="10"/>
      <c r="P1162" s="10"/>
      <c r="Q1162" s="47"/>
      <c r="R1162" s="47"/>
      <c r="S1162" s="10"/>
      <c r="T1162" s="10"/>
      <c r="U1162" s="10"/>
      <c r="V1162" s="74"/>
      <c r="W1162" s="10"/>
    </row>
    <row r="1163" spans="1:23" x14ac:dyDescent="0.35">
      <c r="A1163" s="10"/>
      <c r="B1163" s="161"/>
      <c r="C1163" s="10"/>
      <c r="D1163" s="10"/>
      <c r="E1163" s="74"/>
      <c r="F1163" s="74"/>
      <c r="G1163" s="74"/>
      <c r="H1163" s="10"/>
      <c r="I1163" s="10"/>
      <c r="J1163" s="10"/>
      <c r="K1163" s="10"/>
      <c r="L1163" s="10"/>
      <c r="M1163" s="10"/>
      <c r="N1163" s="47"/>
      <c r="O1163" s="10"/>
      <c r="P1163" s="10"/>
      <c r="Q1163" s="47"/>
      <c r="R1163" s="47"/>
      <c r="S1163" s="10"/>
      <c r="T1163" s="10"/>
      <c r="U1163" s="10"/>
      <c r="V1163" s="74"/>
      <c r="W1163" s="10"/>
    </row>
    <row r="1164" spans="1:23" x14ac:dyDescent="0.35">
      <c r="A1164" s="10"/>
      <c r="B1164" s="161"/>
      <c r="C1164" s="10"/>
      <c r="D1164" s="10"/>
      <c r="E1164" s="74"/>
      <c r="F1164" s="74"/>
      <c r="G1164" s="74"/>
      <c r="H1164" s="10"/>
      <c r="I1164" s="10"/>
      <c r="J1164" s="10"/>
      <c r="K1164" s="10"/>
      <c r="L1164" s="10"/>
      <c r="M1164" s="10"/>
      <c r="N1164" s="47"/>
      <c r="O1164" s="10"/>
      <c r="P1164" s="10"/>
      <c r="Q1164" s="47"/>
      <c r="R1164" s="47"/>
      <c r="S1164" s="10"/>
      <c r="T1164" s="10"/>
      <c r="U1164" s="10"/>
      <c r="V1164" s="74"/>
      <c r="W1164" s="10"/>
    </row>
    <row r="1165" spans="1:23" x14ac:dyDescent="0.35">
      <c r="A1165" s="10"/>
      <c r="B1165" s="161"/>
      <c r="C1165" s="10"/>
      <c r="D1165" s="10"/>
      <c r="E1165" s="74"/>
      <c r="F1165" s="74"/>
      <c r="G1165" s="74"/>
      <c r="H1165" s="10"/>
      <c r="I1165" s="10"/>
      <c r="J1165" s="10"/>
      <c r="K1165" s="10"/>
      <c r="L1165" s="10"/>
      <c r="M1165" s="10"/>
      <c r="N1165" s="47"/>
      <c r="O1165" s="10"/>
      <c r="P1165" s="10"/>
      <c r="Q1165" s="47"/>
      <c r="R1165" s="47"/>
      <c r="S1165" s="10"/>
      <c r="T1165" s="10"/>
      <c r="U1165" s="10"/>
      <c r="V1165" s="74"/>
      <c r="W1165" s="10"/>
    </row>
    <row r="1166" spans="1:23" x14ac:dyDescent="0.35">
      <c r="A1166" s="10"/>
      <c r="B1166" s="161"/>
      <c r="C1166" s="10"/>
      <c r="D1166" s="10"/>
      <c r="E1166" s="74"/>
      <c r="F1166" s="74"/>
      <c r="G1166" s="74"/>
      <c r="H1166" s="10"/>
      <c r="I1166" s="10"/>
      <c r="J1166" s="10"/>
      <c r="K1166" s="10"/>
      <c r="L1166" s="10"/>
      <c r="M1166" s="10"/>
      <c r="N1166" s="47"/>
      <c r="O1166" s="10"/>
      <c r="P1166" s="10"/>
      <c r="Q1166" s="47"/>
      <c r="R1166" s="47"/>
      <c r="S1166" s="10"/>
      <c r="T1166" s="10"/>
      <c r="U1166" s="10"/>
      <c r="V1166" s="74"/>
      <c r="W1166" s="10"/>
    </row>
    <row r="1167" spans="1:23" x14ac:dyDescent="0.35">
      <c r="A1167" s="10"/>
      <c r="B1167" s="161"/>
      <c r="C1167" s="10"/>
      <c r="D1167" s="10"/>
      <c r="E1167" s="74"/>
      <c r="F1167" s="74"/>
      <c r="G1167" s="74"/>
      <c r="H1167" s="10"/>
      <c r="I1167" s="10"/>
      <c r="J1167" s="10"/>
      <c r="K1167" s="10"/>
      <c r="L1167" s="10"/>
      <c r="M1167" s="10"/>
      <c r="N1167" s="47"/>
      <c r="O1167" s="10"/>
      <c r="P1167" s="10"/>
      <c r="Q1167" s="47"/>
      <c r="R1167" s="47"/>
      <c r="S1167" s="10"/>
      <c r="T1167" s="10"/>
      <c r="U1167" s="10"/>
      <c r="V1167" s="74"/>
      <c r="W1167" s="10"/>
    </row>
    <row r="1168" spans="1:23" x14ac:dyDescent="0.35">
      <c r="A1168" s="10"/>
      <c r="B1168" s="161"/>
      <c r="C1168" s="10"/>
      <c r="D1168" s="10"/>
      <c r="E1168" s="74"/>
      <c r="F1168" s="74"/>
      <c r="G1168" s="74"/>
      <c r="H1168" s="10"/>
      <c r="I1168" s="10"/>
      <c r="J1168" s="10"/>
      <c r="K1168" s="10"/>
      <c r="L1168" s="10"/>
      <c r="M1168" s="10"/>
      <c r="N1168" s="47"/>
      <c r="O1168" s="10"/>
      <c r="P1168" s="10"/>
      <c r="Q1168" s="47"/>
      <c r="R1168" s="47"/>
      <c r="S1168" s="10"/>
      <c r="T1168" s="10"/>
      <c r="U1168" s="10"/>
      <c r="V1168" s="74"/>
      <c r="W1168" s="10"/>
    </row>
    <row r="1169" spans="1:23" x14ac:dyDescent="0.35">
      <c r="A1169" s="10"/>
      <c r="B1169" s="161"/>
      <c r="C1169" s="10"/>
      <c r="D1169" s="10"/>
      <c r="E1169" s="74"/>
      <c r="F1169" s="74"/>
      <c r="G1169" s="74"/>
      <c r="H1169" s="10"/>
      <c r="I1169" s="10"/>
      <c r="J1169" s="10"/>
      <c r="K1169" s="10"/>
      <c r="L1169" s="10"/>
      <c r="M1169" s="10"/>
      <c r="N1169" s="47"/>
      <c r="O1169" s="10"/>
      <c r="P1169" s="10"/>
      <c r="Q1169" s="47"/>
      <c r="R1169" s="47"/>
      <c r="S1169" s="10"/>
      <c r="T1169" s="10"/>
      <c r="U1169" s="10"/>
      <c r="V1169" s="74"/>
      <c r="W1169" s="10"/>
    </row>
    <row r="1170" spans="1:23" x14ac:dyDescent="0.35">
      <c r="A1170" s="10"/>
      <c r="B1170" s="161"/>
      <c r="C1170" s="10"/>
      <c r="D1170" s="10"/>
      <c r="E1170" s="74"/>
      <c r="F1170" s="74"/>
      <c r="G1170" s="74"/>
      <c r="H1170" s="10"/>
      <c r="I1170" s="10"/>
      <c r="J1170" s="10"/>
      <c r="K1170" s="10"/>
      <c r="L1170" s="10"/>
      <c r="M1170" s="10"/>
      <c r="N1170" s="47"/>
      <c r="O1170" s="10"/>
      <c r="P1170" s="10"/>
      <c r="Q1170" s="47"/>
      <c r="R1170" s="47"/>
      <c r="S1170" s="10"/>
      <c r="T1170" s="10"/>
      <c r="U1170" s="10"/>
      <c r="V1170" s="74"/>
      <c r="W1170" s="10"/>
    </row>
    <row r="1171" spans="1:23" x14ac:dyDescent="0.35">
      <c r="A1171" s="10"/>
      <c r="B1171" s="161"/>
      <c r="C1171" s="10"/>
      <c r="D1171" s="10"/>
      <c r="E1171" s="74"/>
      <c r="F1171" s="74"/>
      <c r="G1171" s="74"/>
      <c r="H1171" s="10"/>
      <c r="I1171" s="10"/>
      <c r="J1171" s="10"/>
      <c r="K1171" s="10"/>
      <c r="L1171" s="10"/>
      <c r="M1171" s="10"/>
      <c r="N1171" s="47"/>
      <c r="O1171" s="10"/>
      <c r="P1171" s="10"/>
      <c r="Q1171" s="47"/>
      <c r="R1171" s="47"/>
      <c r="S1171" s="10"/>
      <c r="T1171" s="10"/>
      <c r="U1171" s="10"/>
      <c r="V1171" s="74"/>
      <c r="W1171" s="10"/>
    </row>
    <row r="1172" spans="1:23" x14ac:dyDescent="0.35">
      <c r="A1172" s="10"/>
      <c r="B1172" s="161"/>
      <c r="C1172" s="10"/>
      <c r="D1172" s="10"/>
      <c r="E1172" s="74"/>
      <c r="F1172" s="74"/>
      <c r="G1172" s="74"/>
      <c r="H1172" s="10"/>
      <c r="I1172" s="10"/>
      <c r="J1172" s="10"/>
      <c r="K1172" s="10"/>
      <c r="L1172" s="10"/>
      <c r="M1172" s="10"/>
      <c r="N1172" s="47"/>
      <c r="O1172" s="10"/>
      <c r="P1172" s="10"/>
      <c r="Q1172" s="47"/>
      <c r="R1172" s="47"/>
      <c r="S1172" s="10"/>
      <c r="T1172" s="10"/>
      <c r="U1172" s="10"/>
      <c r="V1172" s="74"/>
      <c r="W1172" s="10"/>
    </row>
    <row r="1173" spans="1:23" x14ac:dyDescent="0.35">
      <c r="A1173" s="10"/>
      <c r="B1173" s="161"/>
      <c r="C1173" s="10"/>
      <c r="D1173" s="10"/>
      <c r="E1173" s="74"/>
      <c r="F1173" s="74"/>
      <c r="G1173" s="74"/>
      <c r="H1173" s="10"/>
      <c r="I1173" s="10"/>
      <c r="J1173" s="10"/>
      <c r="K1173" s="10"/>
      <c r="L1173" s="10"/>
      <c r="M1173" s="10"/>
      <c r="N1173" s="47"/>
      <c r="O1173" s="10"/>
      <c r="P1173" s="10"/>
      <c r="Q1173" s="47"/>
      <c r="R1173" s="47"/>
      <c r="S1173" s="10"/>
      <c r="T1173" s="10"/>
      <c r="U1173" s="10"/>
      <c r="V1173" s="74"/>
      <c r="W1173" s="10"/>
    </row>
    <row r="1174" spans="1:23" x14ac:dyDescent="0.35">
      <c r="A1174" s="10"/>
      <c r="B1174" s="161"/>
      <c r="C1174" s="10"/>
      <c r="D1174" s="10"/>
      <c r="E1174" s="74"/>
      <c r="F1174" s="74"/>
      <c r="G1174" s="74"/>
      <c r="H1174" s="10"/>
      <c r="I1174" s="10"/>
      <c r="J1174" s="10"/>
      <c r="K1174" s="10"/>
      <c r="L1174" s="10"/>
      <c r="M1174" s="10"/>
      <c r="N1174" s="47"/>
      <c r="O1174" s="10"/>
      <c r="P1174" s="10"/>
      <c r="Q1174" s="47"/>
      <c r="R1174" s="47"/>
      <c r="S1174" s="10"/>
      <c r="T1174" s="10"/>
      <c r="U1174" s="10"/>
      <c r="V1174" s="74"/>
      <c r="W1174" s="10"/>
    </row>
    <row r="1175" spans="1:23" x14ac:dyDescent="0.35">
      <c r="A1175" s="10"/>
      <c r="B1175" s="161"/>
      <c r="C1175" s="10"/>
      <c r="D1175" s="10"/>
      <c r="E1175" s="74"/>
      <c r="F1175" s="74"/>
      <c r="G1175" s="74"/>
      <c r="H1175" s="10"/>
      <c r="I1175" s="10"/>
      <c r="J1175" s="10"/>
      <c r="K1175" s="10"/>
      <c r="L1175" s="10"/>
      <c r="M1175" s="10"/>
      <c r="N1175" s="47"/>
      <c r="O1175" s="10"/>
      <c r="P1175" s="10"/>
      <c r="Q1175" s="47"/>
      <c r="R1175" s="47"/>
      <c r="S1175" s="10"/>
      <c r="T1175" s="10"/>
      <c r="U1175" s="10"/>
      <c r="V1175" s="74"/>
      <c r="W1175" s="10"/>
    </row>
    <row r="1176" spans="1:23" x14ac:dyDescent="0.35">
      <c r="A1176" s="10"/>
      <c r="B1176" s="161"/>
      <c r="C1176" s="10"/>
      <c r="D1176" s="10"/>
      <c r="E1176" s="74"/>
      <c r="F1176" s="74"/>
      <c r="G1176" s="74"/>
      <c r="H1176" s="10"/>
      <c r="I1176" s="10"/>
      <c r="J1176" s="10"/>
      <c r="K1176" s="10"/>
      <c r="L1176" s="10"/>
      <c r="M1176" s="10"/>
      <c r="N1176" s="47"/>
      <c r="O1176" s="10"/>
      <c r="P1176" s="10"/>
      <c r="Q1176" s="47"/>
      <c r="R1176" s="47"/>
      <c r="S1176" s="10"/>
      <c r="T1176" s="10"/>
      <c r="U1176" s="10"/>
      <c r="V1176" s="74"/>
      <c r="W1176" s="10"/>
    </row>
    <row r="1177" spans="1:23" x14ac:dyDescent="0.35">
      <c r="A1177" s="10"/>
      <c r="B1177" s="161"/>
      <c r="C1177" s="10"/>
      <c r="D1177" s="10"/>
      <c r="E1177" s="74"/>
      <c r="F1177" s="74"/>
      <c r="G1177" s="74"/>
      <c r="H1177" s="10"/>
      <c r="I1177" s="10"/>
      <c r="J1177" s="10"/>
      <c r="K1177" s="10"/>
      <c r="L1177" s="10"/>
      <c r="M1177" s="10"/>
      <c r="N1177" s="47"/>
      <c r="O1177" s="10"/>
      <c r="P1177" s="10"/>
      <c r="Q1177" s="47"/>
      <c r="R1177" s="47"/>
      <c r="S1177" s="10"/>
      <c r="T1177" s="10"/>
      <c r="U1177" s="10"/>
      <c r="V1177" s="74"/>
      <c r="W1177" s="10"/>
    </row>
    <row r="1178" spans="1:23" x14ac:dyDescent="0.35">
      <c r="A1178" s="10"/>
      <c r="B1178" s="161"/>
      <c r="C1178" s="10"/>
      <c r="D1178" s="10"/>
      <c r="E1178" s="74"/>
      <c r="F1178" s="74"/>
      <c r="G1178" s="74"/>
      <c r="H1178" s="10"/>
      <c r="I1178" s="10"/>
      <c r="J1178" s="10"/>
      <c r="K1178" s="10"/>
      <c r="L1178" s="10"/>
      <c r="M1178" s="10"/>
      <c r="N1178" s="47"/>
      <c r="O1178" s="10"/>
      <c r="P1178" s="10"/>
      <c r="Q1178" s="47"/>
      <c r="R1178" s="47"/>
      <c r="S1178" s="10"/>
      <c r="T1178" s="10"/>
      <c r="U1178" s="10"/>
      <c r="V1178" s="74"/>
      <c r="W1178" s="10"/>
    </row>
    <row r="1179" spans="1:23" x14ac:dyDescent="0.35">
      <c r="A1179" s="10"/>
      <c r="B1179" s="161"/>
      <c r="C1179" s="10"/>
      <c r="D1179" s="10"/>
      <c r="E1179" s="74"/>
      <c r="F1179" s="74"/>
      <c r="G1179" s="74"/>
      <c r="H1179" s="10"/>
      <c r="I1179" s="10"/>
      <c r="J1179" s="10"/>
      <c r="K1179" s="10"/>
      <c r="L1179" s="10"/>
      <c r="M1179" s="10"/>
      <c r="N1179" s="47"/>
      <c r="O1179" s="10"/>
      <c r="P1179" s="10"/>
      <c r="Q1179" s="47"/>
      <c r="R1179" s="47"/>
      <c r="S1179" s="10"/>
      <c r="T1179" s="10"/>
      <c r="U1179" s="10"/>
      <c r="V1179" s="74"/>
      <c r="W1179" s="10"/>
    </row>
    <row r="1180" spans="1:23" x14ac:dyDescent="0.35">
      <c r="A1180" s="10"/>
      <c r="B1180" s="161"/>
      <c r="C1180" s="10"/>
      <c r="D1180" s="10"/>
      <c r="E1180" s="74"/>
      <c r="F1180" s="74"/>
      <c r="G1180" s="74"/>
      <c r="H1180" s="10"/>
      <c r="I1180" s="10"/>
      <c r="J1180" s="10"/>
      <c r="K1180" s="10"/>
      <c r="L1180" s="10"/>
      <c r="M1180" s="10"/>
      <c r="N1180" s="47"/>
      <c r="O1180" s="10"/>
      <c r="P1180" s="10"/>
      <c r="Q1180" s="47"/>
      <c r="R1180" s="47"/>
      <c r="S1180" s="10"/>
      <c r="T1180" s="10"/>
      <c r="U1180" s="10"/>
      <c r="V1180" s="74"/>
      <c r="W1180" s="10"/>
    </row>
    <row r="1181" spans="1:23" x14ac:dyDescent="0.35">
      <c r="A1181" s="10"/>
      <c r="B1181" s="161"/>
      <c r="C1181" s="10"/>
      <c r="D1181" s="10"/>
      <c r="E1181" s="74"/>
      <c r="F1181" s="74"/>
      <c r="G1181" s="74"/>
      <c r="H1181" s="10"/>
      <c r="I1181" s="10"/>
      <c r="J1181" s="10"/>
      <c r="K1181" s="10"/>
      <c r="L1181" s="10"/>
      <c r="M1181" s="10"/>
      <c r="N1181" s="47"/>
      <c r="O1181" s="10"/>
      <c r="P1181" s="10"/>
      <c r="Q1181" s="47"/>
      <c r="R1181" s="47"/>
      <c r="S1181" s="10"/>
      <c r="T1181" s="10"/>
      <c r="U1181" s="10"/>
      <c r="V1181" s="74"/>
      <c r="W1181" s="10"/>
    </row>
    <row r="1182" spans="1:23" x14ac:dyDescent="0.35">
      <c r="A1182" s="10"/>
      <c r="B1182" s="161"/>
      <c r="C1182" s="10"/>
      <c r="D1182" s="10"/>
      <c r="E1182" s="74"/>
      <c r="F1182" s="74"/>
      <c r="G1182" s="74"/>
      <c r="H1182" s="10"/>
      <c r="I1182" s="10"/>
      <c r="J1182" s="10"/>
      <c r="K1182" s="10"/>
      <c r="L1182" s="10"/>
      <c r="M1182" s="10"/>
      <c r="N1182" s="47"/>
      <c r="O1182" s="10"/>
      <c r="P1182" s="10"/>
      <c r="Q1182" s="47"/>
      <c r="R1182" s="47"/>
      <c r="S1182" s="10"/>
      <c r="T1182" s="10"/>
      <c r="U1182" s="10"/>
      <c r="V1182" s="74"/>
      <c r="W1182" s="10"/>
    </row>
    <row r="1183" spans="1:23" x14ac:dyDescent="0.35">
      <c r="A1183" s="10"/>
      <c r="B1183" s="161"/>
      <c r="C1183" s="10"/>
      <c r="D1183" s="10"/>
      <c r="E1183" s="74"/>
      <c r="F1183" s="74"/>
      <c r="G1183" s="74"/>
      <c r="H1183" s="10"/>
      <c r="I1183" s="10"/>
      <c r="J1183" s="10"/>
      <c r="K1183" s="10"/>
      <c r="L1183" s="10"/>
      <c r="M1183" s="10"/>
      <c r="N1183" s="47"/>
      <c r="O1183" s="10"/>
      <c r="P1183" s="10"/>
      <c r="Q1183" s="47"/>
      <c r="R1183" s="47"/>
      <c r="S1183" s="10"/>
      <c r="T1183" s="10"/>
      <c r="U1183" s="10"/>
      <c r="V1183" s="74"/>
      <c r="W1183" s="10"/>
    </row>
    <row r="1184" spans="1:23" x14ac:dyDescent="0.35">
      <c r="A1184" s="10"/>
      <c r="B1184" s="161"/>
      <c r="C1184" s="10"/>
      <c r="D1184" s="10"/>
      <c r="E1184" s="74"/>
      <c r="F1184" s="74"/>
      <c r="G1184" s="74"/>
      <c r="H1184" s="10"/>
      <c r="I1184" s="10"/>
      <c r="J1184" s="10"/>
      <c r="K1184" s="10"/>
      <c r="L1184" s="10"/>
      <c r="M1184" s="10"/>
      <c r="N1184" s="47"/>
      <c r="O1184" s="10"/>
      <c r="P1184" s="10"/>
      <c r="Q1184" s="47"/>
      <c r="R1184" s="47"/>
      <c r="S1184" s="10"/>
      <c r="T1184" s="10"/>
      <c r="U1184" s="10"/>
      <c r="V1184" s="74"/>
      <c r="W1184" s="10"/>
    </row>
    <row r="1185" spans="1:23" x14ac:dyDescent="0.35">
      <c r="A1185" s="10"/>
      <c r="B1185" s="161"/>
      <c r="C1185" s="10"/>
      <c r="D1185" s="10"/>
      <c r="E1185" s="74"/>
      <c r="F1185" s="74"/>
      <c r="G1185" s="74"/>
      <c r="H1185" s="10"/>
      <c r="I1185" s="10"/>
      <c r="J1185" s="10"/>
      <c r="K1185" s="10"/>
      <c r="L1185" s="10"/>
      <c r="M1185" s="10"/>
      <c r="N1185" s="47"/>
      <c r="O1185" s="10"/>
      <c r="P1185" s="10"/>
      <c r="Q1185" s="47"/>
      <c r="R1185" s="47"/>
      <c r="S1185" s="10"/>
      <c r="T1185" s="10"/>
      <c r="U1185" s="10"/>
      <c r="V1185" s="74"/>
      <c r="W1185" s="10"/>
    </row>
    <row r="1186" spans="1:23" x14ac:dyDescent="0.35">
      <c r="A1186" s="10"/>
      <c r="B1186" s="161"/>
      <c r="C1186" s="10"/>
      <c r="D1186" s="10"/>
      <c r="E1186" s="74"/>
      <c r="F1186" s="74"/>
      <c r="G1186" s="74"/>
      <c r="H1186" s="10"/>
      <c r="I1186" s="10"/>
      <c r="J1186" s="10"/>
      <c r="K1186" s="10"/>
      <c r="L1186" s="10"/>
      <c r="M1186" s="10"/>
      <c r="N1186" s="47"/>
      <c r="O1186" s="10"/>
      <c r="P1186" s="10"/>
      <c r="Q1186" s="47"/>
      <c r="R1186" s="47"/>
      <c r="S1186" s="10"/>
      <c r="T1186" s="10"/>
      <c r="U1186" s="10"/>
      <c r="V1186" s="74"/>
      <c r="W1186" s="10"/>
    </row>
    <row r="1187" spans="1:23" x14ac:dyDescent="0.35">
      <c r="A1187" s="10"/>
      <c r="B1187" s="161"/>
      <c r="C1187" s="10"/>
      <c r="D1187" s="10"/>
      <c r="E1187" s="74"/>
      <c r="F1187" s="74"/>
      <c r="G1187" s="74"/>
      <c r="H1187" s="10"/>
      <c r="I1187" s="10"/>
      <c r="J1187" s="10"/>
      <c r="K1187" s="10"/>
      <c r="L1187" s="10"/>
      <c r="M1187" s="10"/>
      <c r="N1187" s="47"/>
      <c r="O1187" s="10"/>
      <c r="P1187" s="10"/>
      <c r="Q1187" s="47"/>
      <c r="R1187" s="47"/>
      <c r="S1187" s="10"/>
      <c r="T1187" s="10"/>
      <c r="U1187" s="10"/>
      <c r="V1187" s="74"/>
      <c r="W1187" s="10"/>
    </row>
    <row r="1188" spans="1:23" x14ac:dyDescent="0.35">
      <c r="A1188" s="10"/>
      <c r="B1188" s="161"/>
      <c r="C1188" s="10"/>
      <c r="D1188" s="10"/>
      <c r="E1188" s="74"/>
      <c r="F1188" s="74"/>
      <c r="G1188" s="74"/>
      <c r="H1188" s="10"/>
      <c r="I1188" s="10"/>
      <c r="J1188" s="10"/>
      <c r="K1188" s="10"/>
      <c r="L1188" s="10"/>
      <c r="M1188" s="10"/>
      <c r="N1188" s="47"/>
      <c r="O1188" s="10"/>
      <c r="P1188" s="10"/>
      <c r="Q1188" s="47"/>
      <c r="R1188" s="47"/>
      <c r="S1188" s="10"/>
      <c r="T1188" s="10"/>
      <c r="U1188" s="10"/>
      <c r="V1188" s="74"/>
      <c r="W1188" s="10"/>
    </row>
    <row r="1189" spans="1:23" x14ac:dyDescent="0.35">
      <c r="A1189" s="10"/>
      <c r="B1189" s="161"/>
      <c r="C1189" s="10"/>
      <c r="D1189" s="10"/>
      <c r="E1189" s="74"/>
      <c r="F1189" s="74"/>
      <c r="G1189" s="74"/>
      <c r="H1189" s="10"/>
      <c r="I1189" s="10"/>
      <c r="J1189" s="10"/>
      <c r="K1189" s="10"/>
      <c r="L1189" s="10"/>
      <c r="M1189" s="10"/>
      <c r="N1189" s="47"/>
      <c r="O1189" s="10"/>
      <c r="P1189" s="10"/>
      <c r="Q1189" s="47"/>
      <c r="R1189" s="47"/>
      <c r="S1189" s="10"/>
      <c r="T1189" s="10"/>
      <c r="U1189" s="10"/>
      <c r="V1189" s="74"/>
      <c r="W1189" s="10"/>
    </row>
    <row r="1190" spans="1:23" x14ac:dyDescent="0.35">
      <c r="A1190" s="10"/>
      <c r="B1190" s="161"/>
      <c r="C1190" s="10"/>
      <c r="D1190" s="10"/>
      <c r="E1190" s="74"/>
      <c r="F1190" s="74"/>
      <c r="G1190" s="74"/>
      <c r="H1190" s="10"/>
      <c r="I1190" s="10"/>
      <c r="J1190" s="10"/>
      <c r="K1190" s="10"/>
      <c r="L1190" s="10"/>
      <c r="M1190" s="10"/>
      <c r="N1190" s="47"/>
      <c r="O1190" s="10"/>
      <c r="P1190" s="10"/>
      <c r="Q1190" s="47"/>
      <c r="R1190" s="47"/>
      <c r="S1190" s="10"/>
      <c r="T1190" s="10"/>
      <c r="U1190" s="10"/>
      <c r="V1190" s="74"/>
      <c r="W1190" s="10"/>
    </row>
    <row r="1191" spans="1:23" x14ac:dyDescent="0.35">
      <c r="A1191" s="10"/>
      <c r="B1191" s="161"/>
      <c r="C1191" s="10"/>
      <c r="D1191" s="10"/>
      <c r="E1191" s="74"/>
      <c r="F1191" s="74"/>
      <c r="G1191" s="74"/>
      <c r="H1191" s="10"/>
      <c r="I1191" s="10"/>
      <c r="J1191" s="10"/>
      <c r="K1191" s="10"/>
      <c r="L1191" s="10"/>
      <c r="M1191" s="10"/>
      <c r="N1191" s="47"/>
      <c r="O1191" s="10"/>
      <c r="P1191" s="10"/>
      <c r="Q1191" s="47"/>
      <c r="R1191" s="47"/>
      <c r="S1191" s="10"/>
      <c r="T1191" s="10"/>
      <c r="U1191" s="10"/>
      <c r="V1191" s="74"/>
      <c r="W1191" s="10"/>
    </row>
    <row r="1192" spans="1:23" x14ac:dyDescent="0.35">
      <c r="A1192" s="10"/>
      <c r="B1192" s="161"/>
      <c r="C1192" s="10"/>
      <c r="D1192" s="10"/>
      <c r="E1192" s="74"/>
      <c r="F1192" s="74"/>
      <c r="G1192" s="74"/>
      <c r="H1192" s="10"/>
      <c r="I1192" s="10"/>
      <c r="J1192" s="10"/>
      <c r="K1192" s="10"/>
      <c r="L1192" s="10"/>
      <c r="M1192" s="10"/>
      <c r="N1192" s="47"/>
      <c r="O1192" s="10"/>
      <c r="P1192" s="10"/>
      <c r="Q1192" s="47"/>
      <c r="R1192" s="47"/>
      <c r="S1192" s="10"/>
      <c r="T1192" s="10"/>
      <c r="U1192" s="10"/>
      <c r="V1192" s="74"/>
      <c r="W1192" s="10"/>
    </row>
    <row r="1193" spans="1:23" x14ac:dyDescent="0.35">
      <c r="A1193" s="10"/>
      <c r="B1193" s="161"/>
      <c r="C1193" s="10"/>
      <c r="D1193" s="10"/>
      <c r="E1193" s="74"/>
      <c r="F1193" s="74"/>
      <c r="G1193" s="74"/>
      <c r="H1193" s="10"/>
      <c r="I1193" s="10"/>
      <c r="J1193" s="10"/>
      <c r="K1193" s="10"/>
      <c r="L1193" s="10"/>
      <c r="M1193" s="10"/>
      <c r="N1193" s="47"/>
      <c r="O1193" s="10"/>
      <c r="P1193" s="10"/>
      <c r="Q1193" s="47"/>
      <c r="R1193" s="47"/>
      <c r="S1193" s="10"/>
      <c r="T1193" s="10"/>
      <c r="U1193" s="10"/>
      <c r="V1193" s="74"/>
      <c r="W1193" s="10"/>
    </row>
    <row r="1194" spans="1:23" x14ac:dyDescent="0.35">
      <c r="A1194" s="10"/>
      <c r="B1194" s="161"/>
      <c r="C1194" s="10"/>
      <c r="D1194" s="10"/>
      <c r="E1194" s="74"/>
      <c r="F1194" s="74"/>
      <c r="G1194" s="74"/>
      <c r="H1194" s="10"/>
      <c r="I1194" s="10"/>
      <c r="J1194" s="10"/>
      <c r="K1194" s="10"/>
      <c r="L1194" s="10"/>
      <c r="M1194" s="10"/>
      <c r="N1194" s="47"/>
      <c r="O1194" s="10"/>
      <c r="P1194" s="10"/>
      <c r="Q1194" s="47"/>
      <c r="R1194" s="47"/>
      <c r="S1194" s="10"/>
      <c r="T1194" s="10"/>
      <c r="U1194" s="10"/>
      <c r="V1194" s="74"/>
      <c r="W1194" s="10"/>
    </row>
    <row r="1195" spans="1:23" x14ac:dyDescent="0.35">
      <c r="A1195" s="10"/>
      <c r="B1195" s="161"/>
      <c r="C1195" s="10"/>
      <c r="D1195" s="10"/>
      <c r="E1195" s="74"/>
      <c r="F1195" s="74"/>
      <c r="G1195" s="74"/>
      <c r="H1195" s="10"/>
      <c r="I1195" s="10"/>
      <c r="J1195" s="10"/>
      <c r="K1195" s="10"/>
      <c r="L1195" s="10"/>
      <c r="M1195" s="10"/>
      <c r="N1195" s="47"/>
      <c r="O1195" s="10"/>
      <c r="P1195" s="10"/>
      <c r="Q1195" s="47"/>
      <c r="R1195" s="47"/>
      <c r="S1195" s="10"/>
      <c r="T1195" s="10"/>
      <c r="U1195" s="10"/>
      <c r="V1195" s="74"/>
      <c r="W1195" s="10"/>
    </row>
    <row r="1196" spans="1:23" x14ac:dyDescent="0.35">
      <c r="A1196" s="10"/>
      <c r="B1196" s="161"/>
      <c r="C1196" s="10"/>
      <c r="D1196" s="10"/>
      <c r="E1196" s="74"/>
      <c r="F1196" s="74"/>
      <c r="G1196" s="74"/>
      <c r="H1196" s="10"/>
      <c r="I1196" s="10"/>
      <c r="J1196" s="10"/>
      <c r="K1196" s="10"/>
      <c r="L1196" s="10"/>
      <c r="M1196" s="10"/>
      <c r="N1196" s="47"/>
      <c r="O1196" s="10"/>
      <c r="P1196" s="10"/>
      <c r="Q1196" s="47"/>
      <c r="R1196" s="47"/>
      <c r="S1196" s="10"/>
      <c r="T1196" s="10"/>
      <c r="U1196" s="10"/>
      <c r="V1196" s="74"/>
      <c r="W1196" s="10"/>
    </row>
    <row r="1197" spans="1:23" x14ac:dyDescent="0.35">
      <c r="A1197" s="10"/>
      <c r="B1197" s="161"/>
      <c r="C1197" s="10"/>
      <c r="D1197" s="10"/>
      <c r="E1197" s="74"/>
      <c r="F1197" s="74"/>
      <c r="G1197" s="74"/>
      <c r="H1197" s="10"/>
      <c r="I1197" s="10"/>
      <c r="J1197" s="10"/>
      <c r="K1197" s="10"/>
      <c r="L1197" s="10"/>
      <c r="M1197" s="10"/>
      <c r="N1197" s="47"/>
      <c r="O1197" s="10"/>
      <c r="P1197" s="10"/>
      <c r="Q1197" s="47"/>
      <c r="R1197" s="47"/>
      <c r="S1197" s="10"/>
      <c r="T1197" s="10"/>
      <c r="U1197" s="10"/>
      <c r="V1197" s="74"/>
      <c r="W1197" s="10"/>
    </row>
    <row r="1198" spans="1:23" x14ac:dyDescent="0.35">
      <c r="A1198" s="10"/>
      <c r="B1198" s="161"/>
      <c r="C1198" s="10"/>
      <c r="D1198" s="10"/>
      <c r="E1198" s="74"/>
      <c r="F1198" s="74"/>
      <c r="G1198" s="74"/>
      <c r="H1198" s="10"/>
      <c r="I1198" s="10"/>
      <c r="J1198" s="10"/>
      <c r="K1198" s="10"/>
      <c r="L1198" s="10"/>
      <c r="M1198" s="10"/>
      <c r="N1198" s="47"/>
      <c r="O1198" s="10"/>
      <c r="P1198" s="10"/>
      <c r="Q1198" s="47"/>
      <c r="R1198" s="47"/>
      <c r="S1198" s="10"/>
      <c r="T1198" s="10"/>
      <c r="U1198" s="10"/>
      <c r="V1198" s="74"/>
      <c r="W1198" s="10"/>
    </row>
    <row r="1199" spans="1:23" x14ac:dyDescent="0.35">
      <c r="A1199" s="10"/>
      <c r="B1199" s="161"/>
      <c r="C1199" s="10"/>
      <c r="D1199" s="10"/>
      <c r="E1199" s="74"/>
      <c r="F1199" s="74"/>
      <c r="G1199" s="74"/>
      <c r="H1199" s="10"/>
      <c r="I1199" s="10"/>
      <c r="J1199" s="10"/>
      <c r="K1199" s="10"/>
      <c r="L1199" s="10"/>
      <c r="M1199" s="10"/>
      <c r="N1199" s="47"/>
      <c r="O1199" s="10"/>
      <c r="P1199" s="10"/>
      <c r="Q1199" s="47"/>
      <c r="R1199" s="47"/>
      <c r="S1199" s="10"/>
      <c r="T1199" s="10"/>
      <c r="U1199" s="10"/>
      <c r="V1199" s="74"/>
      <c r="W1199" s="10"/>
    </row>
    <row r="1200" spans="1:23" x14ac:dyDescent="0.35">
      <c r="A1200" s="10"/>
      <c r="B1200" s="161"/>
      <c r="C1200" s="10"/>
      <c r="D1200" s="10"/>
      <c r="E1200" s="74"/>
      <c r="F1200" s="74"/>
      <c r="G1200" s="74"/>
      <c r="H1200" s="10"/>
      <c r="I1200" s="10"/>
      <c r="J1200" s="10"/>
      <c r="K1200" s="10"/>
      <c r="L1200" s="10"/>
      <c r="M1200" s="10"/>
      <c r="N1200" s="47"/>
      <c r="O1200" s="10"/>
      <c r="P1200" s="10"/>
      <c r="Q1200" s="47"/>
      <c r="R1200" s="47"/>
      <c r="S1200" s="10"/>
      <c r="T1200" s="10"/>
      <c r="U1200" s="10"/>
      <c r="V1200" s="74"/>
      <c r="W1200" s="10"/>
    </row>
    <row r="1201" spans="1:23" x14ac:dyDescent="0.35">
      <c r="A1201" s="10"/>
      <c r="B1201" s="161"/>
      <c r="C1201" s="10"/>
      <c r="D1201" s="10"/>
      <c r="E1201" s="74"/>
      <c r="F1201" s="74"/>
      <c r="G1201" s="74"/>
      <c r="H1201" s="10"/>
      <c r="I1201" s="10"/>
      <c r="J1201" s="10"/>
      <c r="K1201" s="10"/>
      <c r="L1201" s="10"/>
      <c r="M1201" s="10"/>
      <c r="N1201" s="47"/>
      <c r="O1201" s="10"/>
      <c r="P1201" s="10"/>
      <c r="Q1201" s="47"/>
      <c r="R1201" s="47"/>
      <c r="S1201" s="10"/>
      <c r="T1201" s="10"/>
      <c r="U1201" s="10"/>
      <c r="V1201" s="74"/>
      <c r="W1201" s="10"/>
    </row>
    <row r="1202" spans="1:23" x14ac:dyDescent="0.35">
      <c r="A1202" s="10"/>
      <c r="B1202" s="161"/>
      <c r="C1202" s="10"/>
      <c r="D1202" s="10"/>
      <c r="E1202" s="74"/>
      <c r="F1202" s="74"/>
      <c r="G1202" s="74"/>
      <c r="H1202" s="10"/>
      <c r="I1202" s="10"/>
      <c r="J1202" s="10"/>
      <c r="K1202" s="10"/>
      <c r="L1202" s="10"/>
      <c r="M1202" s="10"/>
      <c r="N1202" s="47"/>
      <c r="O1202" s="10"/>
      <c r="P1202" s="10"/>
      <c r="Q1202" s="47"/>
      <c r="R1202" s="47"/>
      <c r="S1202" s="10"/>
      <c r="T1202" s="10"/>
      <c r="U1202" s="10"/>
      <c r="V1202" s="74"/>
      <c r="W1202" s="10"/>
    </row>
    <row r="1203" spans="1:23" x14ac:dyDescent="0.35">
      <c r="A1203" s="10"/>
      <c r="B1203" s="161"/>
      <c r="C1203" s="10"/>
      <c r="D1203" s="10"/>
      <c r="E1203" s="74"/>
      <c r="F1203" s="74"/>
      <c r="G1203" s="74"/>
      <c r="H1203" s="10"/>
      <c r="I1203" s="10"/>
      <c r="J1203" s="10"/>
      <c r="K1203" s="10"/>
      <c r="L1203" s="10"/>
      <c r="M1203" s="10"/>
      <c r="N1203" s="47"/>
      <c r="O1203" s="10"/>
      <c r="P1203" s="10"/>
      <c r="Q1203" s="47"/>
      <c r="R1203" s="47"/>
      <c r="S1203" s="10"/>
      <c r="T1203" s="10"/>
      <c r="U1203" s="10"/>
      <c r="V1203" s="74"/>
      <c r="W1203" s="10"/>
    </row>
    <row r="1204" spans="1:23" x14ac:dyDescent="0.35">
      <c r="A1204" s="10"/>
      <c r="B1204" s="161"/>
      <c r="C1204" s="10"/>
      <c r="D1204" s="10"/>
      <c r="E1204" s="74"/>
      <c r="F1204" s="74"/>
      <c r="G1204" s="74"/>
      <c r="H1204" s="10"/>
      <c r="I1204" s="10"/>
      <c r="J1204" s="10"/>
      <c r="K1204" s="10"/>
      <c r="L1204" s="10"/>
      <c r="M1204" s="10"/>
      <c r="N1204" s="47"/>
      <c r="O1204" s="10"/>
      <c r="P1204" s="10"/>
      <c r="Q1204" s="47"/>
      <c r="R1204" s="47"/>
      <c r="S1204" s="10"/>
      <c r="T1204" s="10"/>
      <c r="U1204" s="10"/>
      <c r="V1204" s="74"/>
      <c r="W1204" s="10"/>
    </row>
    <row r="1205" spans="1:23" x14ac:dyDescent="0.35">
      <c r="A1205" s="10"/>
      <c r="B1205" s="161"/>
      <c r="C1205" s="10"/>
      <c r="D1205" s="10"/>
      <c r="E1205" s="74"/>
      <c r="F1205" s="74"/>
      <c r="G1205" s="74"/>
      <c r="H1205" s="10"/>
      <c r="I1205" s="10"/>
      <c r="J1205" s="10"/>
      <c r="K1205" s="10"/>
      <c r="L1205" s="10"/>
      <c r="M1205" s="10"/>
      <c r="N1205" s="47"/>
      <c r="O1205" s="10"/>
      <c r="P1205" s="10"/>
      <c r="Q1205" s="47"/>
      <c r="R1205" s="47"/>
      <c r="S1205" s="10"/>
      <c r="T1205" s="10"/>
      <c r="U1205" s="10"/>
      <c r="V1205" s="74"/>
      <c r="W1205" s="10"/>
    </row>
    <row r="1206" spans="1:23" x14ac:dyDescent="0.35">
      <c r="A1206" s="10"/>
      <c r="B1206" s="161"/>
      <c r="C1206" s="10"/>
      <c r="D1206" s="10"/>
      <c r="E1206" s="74"/>
      <c r="F1206" s="74"/>
      <c r="G1206" s="74"/>
      <c r="H1206" s="10"/>
      <c r="I1206" s="10"/>
      <c r="J1206" s="10"/>
      <c r="K1206" s="10"/>
      <c r="L1206" s="10"/>
      <c r="M1206" s="10"/>
      <c r="N1206" s="47"/>
      <c r="O1206" s="10"/>
      <c r="P1206" s="10"/>
      <c r="Q1206" s="47"/>
      <c r="R1206" s="47"/>
      <c r="S1206" s="10"/>
      <c r="T1206" s="10"/>
      <c r="U1206" s="10"/>
      <c r="V1206" s="74"/>
      <c r="W1206" s="10"/>
    </row>
    <row r="1207" spans="1:23" x14ac:dyDescent="0.35">
      <c r="A1207" s="10"/>
      <c r="B1207" s="161"/>
      <c r="C1207" s="10"/>
      <c r="D1207" s="10"/>
      <c r="E1207" s="74"/>
      <c r="F1207" s="74"/>
      <c r="G1207" s="74"/>
      <c r="H1207" s="10"/>
      <c r="I1207" s="10"/>
      <c r="J1207" s="10"/>
      <c r="K1207" s="10"/>
      <c r="L1207" s="10"/>
      <c r="M1207" s="10"/>
      <c r="N1207" s="47"/>
      <c r="O1207" s="10"/>
      <c r="P1207" s="10"/>
      <c r="Q1207" s="47"/>
      <c r="R1207" s="47"/>
      <c r="S1207" s="10"/>
      <c r="T1207" s="10"/>
      <c r="U1207" s="10"/>
      <c r="V1207" s="74"/>
      <c r="W1207" s="10"/>
    </row>
    <row r="1208" spans="1:23" x14ac:dyDescent="0.35">
      <c r="A1208" s="10"/>
      <c r="B1208" s="161"/>
      <c r="C1208" s="10"/>
      <c r="D1208" s="10"/>
      <c r="E1208" s="74"/>
      <c r="F1208" s="74"/>
      <c r="G1208" s="74"/>
      <c r="H1208" s="10"/>
      <c r="I1208" s="10"/>
      <c r="J1208" s="10"/>
      <c r="K1208" s="10"/>
      <c r="L1208" s="10"/>
      <c r="M1208" s="10"/>
      <c r="N1208" s="47"/>
      <c r="O1208" s="10"/>
      <c r="P1208" s="10"/>
      <c r="Q1208" s="47"/>
      <c r="R1208" s="47"/>
      <c r="S1208" s="10"/>
      <c r="T1208" s="10"/>
      <c r="U1208" s="10"/>
      <c r="V1208" s="74"/>
      <c r="W1208" s="10"/>
    </row>
    <row r="1209" spans="1:23" x14ac:dyDescent="0.35">
      <c r="A1209" s="10"/>
      <c r="B1209" s="161"/>
      <c r="C1209" s="10"/>
      <c r="D1209" s="10"/>
      <c r="E1209" s="74"/>
      <c r="F1209" s="74"/>
      <c r="G1209" s="74"/>
      <c r="H1209" s="10"/>
      <c r="I1209" s="10"/>
      <c r="J1209" s="10"/>
      <c r="K1209" s="10"/>
      <c r="L1209" s="10"/>
      <c r="M1209" s="10"/>
      <c r="N1209" s="47"/>
      <c r="O1209" s="10"/>
      <c r="P1209" s="10"/>
      <c r="Q1209" s="47"/>
      <c r="R1209" s="47"/>
      <c r="S1209" s="10"/>
      <c r="T1209" s="10"/>
      <c r="U1209" s="10"/>
      <c r="V1209" s="74"/>
      <c r="W1209" s="10"/>
    </row>
    <row r="1210" spans="1:23" x14ac:dyDescent="0.35">
      <c r="A1210" s="10"/>
      <c r="B1210" s="161"/>
      <c r="C1210" s="10"/>
      <c r="D1210" s="10"/>
      <c r="E1210" s="74"/>
      <c r="F1210" s="74"/>
      <c r="G1210" s="74"/>
      <c r="H1210" s="10"/>
      <c r="I1210" s="10"/>
      <c r="J1210" s="10"/>
      <c r="K1210" s="10"/>
      <c r="L1210" s="10"/>
      <c r="M1210" s="10"/>
      <c r="N1210" s="47"/>
      <c r="O1210" s="10"/>
      <c r="P1210" s="10"/>
      <c r="Q1210" s="47"/>
      <c r="R1210" s="47"/>
      <c r="S1210" s="10"/>
      <c r="T1210" s="10"/>
      <c r="U1210" s="10"/>
      <c r="V1210" s="74"/>
      <c r="W1210" s="10"/>
    </row>
    <row r="1211" spans="1:23" x14ac:dyDescent="0.35">
      <c r="A1211" s="10"/>
      <c r="B1211" s="161"/>
      <c r="C1211" s="10"/>
      <c r="D1211" s="10"/>
      <c r="E1211" s="74"/>
      <c r="F1211" s="74"/>
      <c r="G1211" s="74"/>
      <c r="H1211" s="10"/>
      <c r="I1211" s="10"/>
      <c r="J1211" s="10"/>
      <c r="K1211" s="10"/>
      <c r="L1211" s="10"/>
      <c r="M1211" s="10"/>
      <c r="N1211" s="47"/>
      <c r="O1211" s="10"/>
      <c r="P1211" s="10"/>
      <c r="Q1211" s="47"/>
      <c r="R1211" s="47"/>
      <c r="S1211" s="10"/>
      <c r="T1211" s="10"/>
      <c r="U1211" s="10"/>
      <c r="V1211" s="74"/>
      <c r="W1211" s="10"/>
    </row>
    <row r="1212" spans="1:23" x14ac:dyDescent="0.35">
      <c r="A1212" s="10"/>
      <c r="B1212" s="161"/>
      <c r="C1212" s="10"/>
      <c r="D1212" s="10"/>
      <c r="E1212" s="74"/>
      <c r="F1212" s="74"/>
      <c r="G1212" s="74"/>
      <c r="H1212" s="10"/>
      <c r="I1212" s="10"/>
      <c r="J1212" s="10"/>
      <c r="K1212" s="10"/>
      <c r="L1212" s="10"/>
      <c r="M1212" s="10"/>
      <c r="N1212" s="47"/>
      <c r="O1212" s="10"/>
      <c r="P1212" s="10"/>
      <c r="Q1212" s="47"/>
      <c r="R1212" s="47"/>
      <c r="S1212" s="10"/>
      <c r="T1212" s="10"/>
      <c r="U1212" s="10"/>
      <c r="V1212" s="74"/>
      <c r="W1212" s="10"/>
    </row>
    <row r="1213" spans="1:23" x14ac:dyDescent="0.35">
      <c r="A1213" s="10"/>
      <c r="B1213" s="161"/>
      <c r="C1213" s="10"/>
      <c r="D1213" s="10"/>
      <c r="E1213" s="74"/>
      <c r="F1213" s="74"/>
      <c r="G1213" s="74"/>
      <c r="H1213" s="10"/>
      <c r="I1213" s="10"/>
      <c r="J1213" s="10"/>
      <c r="K1213" s="10"/>
      <c r="L1213" s="10"/>
      <c r="M1213" s="10"/>
      <c r="N1213" s="47"/>
      <c r="O1213" s="10"/>
      <c r="P1213" s="10"/>
      <c r="Q1213" s="47"/>
      <c r="R1213" s="47"/>
      <c r="S1213" s="10"/>
      <c r="T1213" s="10"/>
      <c r="U1213" s="10"/>
      <c r="V1213" s="74"/>
      <c r="W1213" s="10"/>
    </row>
    <row r="1214" spans="1:23" x14ac:dyDescent="0.35">
      <c r="A1214" s="10"/>
      <c r="B1214" s="161"/>
      <c r="C1214" s="10"/>
      <c r="D1214" s="10"/>
      <c r="E1214" s="74"/>
      <c r="F1214" s="74"/>
      <c r="G1214" s="74"/>
      <c r="H1214" s="10"/>
      <c r="I1214" s="10"/>
      <c r="J1214" s="10"/>
      <c r="K1214" s="10"/>
      <c r="L1214" s="10"/>
      <c r="M1214" s="10"/>
      <c r="N1214" s="47"/>
      <c r="O1214" s="10"/>
      <c r="P1214" s="10"/>
      <c r="Q1214" s="47"/>
      <c r="R1214" s="47"/>
      <c r="S1214" s="10"/>
      <c r="T1214" s="10"/>
      <c r="U1214" s="10"/>
      <c r="V1214" s="74"/>
      <c r="W1214" s="10"/>
    </row>
    <row r="1215" spans="1:23" x14ac:dyDescent="0.35">
      <c r="A1215" s="10"/>
      <c r="B1215" s="161"/>
      <c r="C1215" s="10"/>
      <c r="D1215" s="10"/>
      <c r="E1215" s="74"/>
      <c r="F1215" s="74"/>
      <c r="G1215" s="74"/>
      <c r="H1215" s="10"/>
      <c r="I1215" s="10"/>
      <c r="J1215" s="10"/>
      <c r="K1215" s="10"/>
      <c r="L1215" s="10"/>
      <c r="M1215" s="10"/>
      <c r="N1215" s="47"/>
      <c r="O1215" s="10"/>
      <c r="P1215" s="10"/>
      <c r="Q1215" s="47"/>
      <c r="R1215" s="47"/>
      <c r="S1215" s="10"/>
      <c r="T1215" s="10"/>
      <c r="U1215" s="10"/>
      <c r="V1215" s="74"/>
      <c r="W1215" s="10"/>
    </row>
    <row r="1216" spans="1:23" x14ac:dyDescent="0.35">
      <c r="A1216" s="10"/>
      <c r="B1216" s="161"/>
      <c r="C1216" s="10"/>
      <c r="D1216" s="10"/>
      <c r="E1216" s="74"/>
      <c r="F1216" s="74"/>
      <c r="G1216" s="74"/>
      <c r="H1216" s="10"/>
      <c r="I1216" s="10"/>
      <c r="J1216" s="10"/>
      <c r="K1216" s="10"/>
      <c r="L1216" s="10"/>
      <c r="M1216" s="10"/>
      <c r="N1216" s="47"/>
      <c r="O1216" s="10"/>
      <c r="P1216" s="10"/>
      <c r="Q1216" s="47"/>
      <c r="R1216" s="47"/>
      <c r="S1216" s="10"/>
      <c r="T1216" s="10"/>
      <c r="U1216" s="10"/>
      <c r="V1216" s="74"/>
      <c r="W1216" s="10"/>
    </row>
    <row r="1217" spans="1:23" x14ac:dyDescent="0.35">
      <c r="A1217" s="10"/>
      <c r="B1217" s="161"/>
      <c r="C1217" s="10"/>
      <c r="D1217" s="10"/>
      <c r="E1217" s="74"/>
      <c r="F1217" s="74"/>
      <c r="G1217" s="74"/>
      <c r="H1217" s="10"/>
      <c r="I1217" s="10"/>
      <c r="J1217" s="10"/>
      <c r="K1217" s="10"/>
      <c r="L1217" s="10"/>
      <c r="M1217" s="10"/>
      <c r="N1217" s="47"/>
      <c r="O1217" s="10"/>
      <c r="P1217" s="10"/>
      <c r="Q1217" s="47"/>
      <c r="R1217" s="47"/>
      <c r="S1217" s="10"/>
      <c r="T1217" s="10"/>
      <c r="U1217" s="10"/>
      <c r="V1217" s="74"/>
      <c r="W1217" s="10"/>
    </row>
    <row r="1218" spans="1:23" x14ac:dyDescent="0.35">
      <c r="A1218" s="10"/>
      <c r="B1218" s="161"/>
      <c r="C1218" s="10"/>
      <c r="D1218" s="10"/>
      <c r="E1218" s="74"/>
      <c r="F1218" s="74"/>
      <c r="G1218" s="74"/>
      <c r="H1218" s="10"/>
      <c r="I1218" s="10"/>
      <c r="J1218" s="10"/>
      <c r="K1218" s="10"/>
      <c r="L1218" s="10"/>
      <c r="M1218" s="10"/>
      <c r="N1218" s="47"/>
      <c r="O1218" s="10"/>
      <c r="P1218" s="10"/>
      <c r="Q1218" s="47"/>
      <c r="R1218" s="47"/>
      <c r="S1218" s="10"/>
      <c r="T1218" s="10"/>
      <c r="U1218" s="10"/>
      <c r="V1218" s="74"/>
      <c r="W1218" s="10"/>
    </row>
    <row r="1219" spans="1:23" x14ac:dyDescent="0.35">
      <c r="A1219" s="10"/>
      <c r="B1219" s="161"/>
      <c r="C1219" s="10"/>
      <c r="D1219" s="10"/>
      <c r="E1219" s="74"/>
      <c r="F1219" s="74"/>
      <c r="G1219" s="74"/>
      <c r="H1219" s="10"/>
      <c r="I1219" s="10"/>
      <c r="J1219" s="10"/>
      <c r="K1219" s="10"/>
      <c r="L1219" s="10"/>
      <c r="M1219" s="10"/>
      <c r="N1219" s="47"/>
      <c r="O1219" s="10"/>
      <c r="P1219" s="10"/>
      <c r="Q1219" s="47"/>
      <c r="R1219" s="47"/>
      <c r="S1219" s="10"/>
      <c r="T1219" s="10"/>
      <c r="U1219" s="10"/>
      <c r="V1219" s="74"/>
      <c r="W1219" s="10"/>
    </row>
    <row r="1220" spans="1:23" x14ac:dyDescent="0.35">
      <c r="A1220" s="10"/>
      <c r="B1220" s="161"/>
      <c r="C1220" s="10"/>
      <c r="D1220" s="10"/>
      <c r="E1220" s="74"/>
      <c r="F1220" s="74"/>
      <c r="G1220" s="74"/>
      <c r="H1220" s="10"/>
      <c r="I1220" s="10"/>
      <c r="J1220" s="10"/>
      <c r="K1220" s="10"/>
      <c r="L1220" s="10"/>
      <c r="M1220" s="10"/>
      <c r="N1220" s="47"/>
      <c r="O1220" s="10"/>
      <c r="P1220" s="10"/>
      <c r="Q1220" s="47"/>
      <c r="R1220" s="47"/>
      <c r="S1220" s="10"/>
      <c r="T1220" s="10"/>
      <c r="U1220" s="10"/>
      <c r="V1220" s="74"/>
      <c r="W1220" s="10"/>
    </row>
    <row r="1221" spans="1:23" x14ac:dyDescent="0.35">
      <c r="A1221" s="10"/>
      <c r="B1221" s="161"/>
      <c r="C1221" s="10"/>
      <c r="D1221" s="10"/>
      <c r="E1221" s="74"/>
      <c r="F1221" s="74"/>
      <c r="G1221" s="74"/>
      <c r="H1221" s="10"/>
      <c r="I1221" s="10"/>
      <c r="J1221" s="10"/>
      <c r="K1221" s="10"/>
      <c r="L1221" s="10"/>
      <c r="M1221" s="10"/>
      <c r="N1221" s="47"/>
      <c r="O1221" s="10"/>
      <c r="P1221" s="10"/>
      <c r="Q1221" s="47"/>
      <c r="R1221" s="47"/>
      <c r="S1221" s="10"/>
      <c r="T1221" s="10"/>
      <c r="U1221" s="10"/>
      <c r="V1221" s="74"/>
      <c r="W1221" s="10"/>
    </row>
    <row r="1222" spans="1:23" x14ac:dyDescent="0.35">
      <c r="A1222" s="10"/>
      <c r="B1222" s="161"/>
      <c r="C1222" s="10"/>
      <c r="D1222" s="10"/>
      <c r="E1222" s="74"/>
      <c r="F1222" s="74"/>
      <c r="G1222" s="74"/>
      <c r="H1222" s="10"/>
      <c r="I1222" s="10"/>
      <c r="J1222" s="10"/>
      <c r="K1222" s="10"/>
      <c r="L1222" s="10"/>
      <c r="M1222" s="10"/>
      <c r="N1222" s="47"/>
      <c r="O1222" s="10"/>
      <c r="P1222" s="10"/>
      <c r="Q1222" s="47"/>
      <c r="R1222" s="47"/>
      <c r="S1222" s="10"/>
      <c r="T1222" s="10"/>
      <c r="U1222" s="10"/>
      <c r="V1222" s="74"/>
      <c r="W1222" s="10"/>
    </row>
    <row r="1223" spans="1:23" x14ac:dyDescent="0.35">
      <c r="A1223" s="10"/>
      <c r="B1223" s="161"/>
      <c r="C1223" s="10"/>
      <c r="D1223" s="10"/>
      <c r="E1223" s="74"/>
      <c r="F1223" s="74"/>
      <c r="G1223" s="74"/>
      <c r="H1223" s="10"/>
      <c r="I1223" s="10"/>
      <c r="J1223" s="10"/>
      <c r="K1223" s="10"/>
      <c r="L1223" s="10"/>
      <c r="M1223" s="10"/>
      <c r="N1223" s="47"/>
      <c r="O1223" s="10"/>
      <c r="P1223" s="10"/>
      <c r="Q1223" s="47"/>
      <c r="R1223" s="47"/>
      <c r="S1223" s="10"/>
      <c r="T1223" s="10"/>
      <c r="U1223" s="10"/>
      <c r="V1223" s="74"/>
      <c r="W1223" s="10"/>
    </row>
    <row r="1224" spans="1:23" x14ac:dyDescent="0.35">
      <c r="A1224" s="10"/>
      <c r="B1224" s="161"/>
      <c r="C1224" s="10"/>
      <c r="D1224" s="10"/>
      <c r="E1224" s="74"/>
      <c r="F1224" s="74"/>
      <c r="G1224" s="74"/>
      <c r="H1224" s="10"/>
      <c r="I1224" s="10"/>
      <c r="J1224" s="10"/>
      <c r="K1224" s="10"/>
      <c r="L1224" s="10"/>
      <c r="M1224" s="10"/>
      <c r="N1224" s="47"/>
      <c r="O1224" s="10"/>
      <c r="P1224" s="10"/>
      <c r="Q1224" s="47"/>
      <c r="R1224" s="47"/>
      <c r="S1224" s="10"/>
      <c r="T1224" s="10"/>
      <c r="U1224" s="10"/>
      <c r="V1224" s="74"/>
      <c r="W1224" s="10"/>
    </row>
    <row r="1225" spans="1:23" x14ac:dyDescent="0.35">
      <c r="A1225" s="10"/>
      <c r="B1225" s="161"/>
      <c r="C1225" s="10"/>
      <c r="D1225" s="10"/>
      <c r="E1225" s="74"/>
      <c r="F1225" s="74"/>
      <c r="G1225" s="74"/>
      <c r="H1225" s="10"/>
      <c r="I1225" s="10"/>
      <c r="J1225" s="10"/>
      <c r="K1225" s="10"/>
      <c r="L1225" s="10"/>
      <c r="M1225" s="10"/>
      <c r="N1225" s="47"/>
      <c r="O1225" s="10"/>
      <c r="P1225" s="10"/>
      <c r="Q1225" s="47"/>
      <c r="R1225" s="47"/>
      <c r="S1225" s="10"/>
      <c r="T1225" s="10"/>
      <c r="U1225" s="10"/>
      <c r="V1225" s="74"/>
      <c r="W1225" s="10"/>
    </row>
    <row r="1226" spans="1:23" x14ac:dyDescent="0.35">
      <c r="A1226" s="10"/>
      <c r="B1226" s="161"/>
      <c r="C1226" s="10"/>
      <c r="D1226" s="10"/>
      <c r="E1226" s="74"/>
      <c r="F1226" s="74"/>
      <c r="G1226" s="74"/>
      <c r="H1226" s="10"/>
      <c r="I1226" s="10"/>
      <c r="J1226" s="10"/>
      <c r="K1226" s="10"/>
      <c r="L1226" s="10"/>
      <c r="M1226" s="10"/>
      <c r="N1226" s="47"/>
      <c r="O1226" s="10"/>
      <c r="P1226" s="10"/>
      <c r="Q1226" s="47"/>
      <c r="R1226" s="47"/>
      <c r="S1226" s="10"/>
      <c r="T1226" s="10"/>
      <c r="U1226" s="10"/>
      <c r="V1226" s="74"/>
      <c r="W1226" s="10"/>
    </row>
    <row r="1227" spans="1:23" x14ac:dyDescent="0.35">
      <c r="A1227" s="10"/>
      <c r="B1227" s="161"/>
      <c r="C1227" s="10"/>
      <c r="D1227" s="10"/>
      <c r="E1227" s="74"/>
      <c r="F1227" s="74"/>
      <c r="G1227" s="74"/>
      <c r="H1227" s="10"/>
      <c r="I1227" s="10"/>
      <c r="J1227" s="10"/>
      <c r="K1227" s="10"/>
      <c r="L1227" s="10"/>
      <c r="M1227" s="10"/>
      <c r="N1227" s="47"/>
      <c r="O1227" s="10"/>
      <c r="P1227" s="10"/>
      <c r="Q1227" s="47"/>
      <c r="R1227" s="47"/>
      <c r="S1227" s="10"/>
      <c r="T1227" s="10"/>
      <c r="U1227" s="10"/>
      <c r="V1227" s="74"/>
      <c r="W1227" s="10"/>
    </row>
    <row r="1228" spans="1:23" x14ac:dyDescent="0.35">
      <c r="A1228" s="10"/>
      <c r="B1228" s="161"/>
      <c r="C1228" s="10"/>
      <c r="D1228" s="10"/>
      <c r="E1228" s="74"/>
      <c r="F1228" s="74"/>
      <c r="G1228" s="74"/>
      <c r="H1228" s="10"/>
      <c r="I1228" s="10"/>
      <c r="J1228" s="10"/>
      <c r="K1228" s="10"/>
      <c r="L1228" s="10"/>
      <c r="M1228" s="10"/>
      <c r="N1228" s="47"/>
      <c r="O1228" s="10"/>
      <c r="P1228" s="10"/>
      <c r="Q1228" s="47"/>
      <c r="R1228" s="47"/>
      <c r="S1228" s="10"/>
      <c r="T1228" s="10"/>
      <c r="U1228" s="10"/>
      <c r="V1228" s="74"/>
      <c r="W1228" s="10"/>
    </row>
    <row r="1229" spans="1:23" x14ac:dyDescent="0.35">
      <c r="A1229" s="10"/>
      <c r="B1229" s="161"/>
      <c r="C1229" s="10"/>
      <c r="D1229" s="10"/>
      <c r="E1229" s="74"/>
      <c r="F1229" s="74"/>
      <c r="G1229" s="74"/>
      <c r="H1229" s="10"/>
      <c r="I1229" s="10"/>
      <c r="J1229" s="10"/>
      <c r="K1229" s="10"/>
      <c r="L1229" s="10"/>
      <c r="M1229" s="10"/>
      <c r="N1229" s="47"/>
      <c r="O1229" s="10"/>
      <c r="P1229" s="10"/>
      <c r="Q1229" s="47"/>
      <c r="R1229" s="47"/>
      <c r="S1229" s="10"/>
      <c r="T1229" s="10"/>
      <c r="U1229" s="10"/>
      <c r="V1229" s="74"/>
      <c r="W1229" s="10"/>
    </row>
    <row r="1230" spans="1:23" x14ac:dyDescent="0.35">
      <c r="A1230" s="10"/>
      <c r="B1230" s="161"/>
      <c r="C1230" s="10"/>
      <c r="D1230" s="10"/>
      <c r="E1230" s="74"/>
      <c r="F1230" s="74"/>
      <c r="G1230" s="74"/>
      <c r="H1230" s="10"/>
      <c r="I1230" s="10"/>
      <c r="J1230" s="10"/>
      <c r="K1230" s="10"/>
      <c r="L1230" s="10"/>
      <c r="M1230" s="10"/>
      <c r="N1230" s="47"/>
      <c r="O1230" s="10"/>
      <c r="P1230" s="10"/>
      <c r="Q1230" s="47"/>
      <c r="R1230" s="47"/>
      <c r="S1230" s="10"/>
      <c r="T1230" s="10"/>
      <c r="U1230" s="10"/>
      <c r="V1230" s="74"/>
      <c r="W1230" s="10"/>
    </row>
    <row r="1231" spans="1:23" x14ac:dyDescent="0.35">
      <c r="A1231" s="10"/>
      <c r="B1231" s="161"/>
      <c r="C1231" s="10"/>
      <c r="D1231" s="10"/>
      <c r="E1231" s="74"/>
      <c r="F1231" s="74"/>
      <c r="G1231" s="74"/>
      <c r="H1231" s="10"/>
      <c r="I1231" s="10"/>
      <c r="J1231" s="10"/>
      <c r="K1231" s="10"/>
      <c r="L1231" s="10"/>
      <c r="M1231" s="10"/>
      <c r="N1231" s="47"/>
      <c r="O1231" s="10"/>
      <c r="P1231" s="10"/>
      <c r="Q1231" s="47"/>
      <c r="R1231" s="47"/>
      <c r="S1231" s="10"/>
      <c r="T1231" s="10"/>
      <c r="U1231" s="10"/>
      <c r="V1231" s="74"/>
      <c r="W1231" s="10"/>
    </row>
    <row r="1232" spans="1:23" x14ac:dyDescent="0.35">
      <c r="A1232" s="10"/>
      <c r="B1232" s="161"/>
      <c r="C1232" s="10"/>
      <c r="D1232" s="10"/>
      <c r="E1232" s="74"/>
      <c r="F1232" s="74"/>
      <c r="G1232" s="74"/>
      <c r="H1232" s="10"/>
      <c r="I1232" s="10"/>
      <c r="J1232" s="10"/>
      <c r="K1232" s="10"/>
      <c r="L1232" s="10"/>
      <c r="M1232" s="10"/>
      <c r="N1232" s="47"/>
      <c r="O1232" s="10"/>
      <c r="P1232" s="10"/>
      <c r="Q1232" s="47"/>
      <c r="R1232" s="47"/>
      <c r="S1232" s="10"/>
      <c r="T1232" s="10"/>
      <c r="U1232" s="4"/>
      <c r="V1232" s="74"/>
      <c r="W1232" s="10"/>
    </row>
    <row r="1233" spans="1:23" x14ac:dyDescent="0.35">
      <c r="A1233" s="10"/>
      <c r="B1233" s="161"/>
      <c r="C1233" s="10"/>
      <c r="D1233" s="10"/>
      <c r="E1233" s="74"/>
      <c r="F1233" s="74"/>
      <c r="G1233" s="74"/>
      <c r="H1233" s="10"/>
      <c r="I1233" s="10"/>
      <c r="J1233" s="10"/>
      <c r="K1233" s="10"/>
      <c r="L1233" s="10"/>
      <c r="M1233" s="10"/>
      <c r="N1233" s="47"/>
      <c r="O1233" s="10"/>
      <c r="P1233" s="10"/>
      <c r="Q1233" s="47"/>
      <c r="R1233" s="47"/>
      <c r="S1233" s="10"/>
      <c r="T1233" s="10"/>
      <c r="U1233" s="10"/>
      <c r="V1233" s="74"/>
      <c r="W1233" s="10"/>
    </row>
    <row r="1234" spans="1:23" x14ac:dyDescent="0.35">
      <c r="A1234" s="10"/>
      <c r="B1234" s="161"/>
      <c r="C1234" s="10"/>
      <c r="D1234" s="10"/>
      <c r="E1234" s="74"/>
      <c r="F1234" s="74"/>
      <c r="G1234" s="74"/>
      <c r="H1234" s="10"/>
      <c r="I1234" s="10"/>
      <c r="J1234" s="10"/>
      <c r="K1234" s="10"/>
      <c r="L1234" s="10"/>
      <c r="M1234" s="10"/>
      <c r="N1234" s="47"/>
      <c r="O1234" s="10"/>
      <c r="P1234" s="10"/>
      <c r="Q1234" s="47"/>
      <c r="R1234" s="47"/>
      <c r="S1234" s="10"/>
      <c r="T1234" s="10"/>
      <c r="U1234" s="10"/>
      <c r="V1234" s="74"/>
      <c r="W1234" s="10"/>
    </row>
    <row r="1235" spans="1:23" x14ac:dyDescent="0.35">
      <c r="A1235" s="10"/>
      <c r="B1235" s="161"/>
      <c r="C1235" s="10"/>
      <c r="D1235" s="10"/>
      <c r="E1235" s="74"/>
      <c r="F1235" s="74"/>
      <c r="G1235" s="74"/>
      <c r="H1235" s="10"/>
      <c r="I1235" s="10"/>
      <c r="J1235" s="10"/>
      <c r="K1235" s="10"/>
      <c r="L1235" s="10"/>
      <c r="M1235" s="10"/>
      <c r="N1235" s="47"/>
      <c r="O1235" s="10"/>
      <c r="P1235" s="10"/>
      <c r="Q1235" s="47"/>
      <c r="R1235" s="47"/>
      <c r="S1235" s="10"/>
      <c r="T1235" s="10"/>
      <c r="U1235" s="10"/>
      <c r="V1235" s="74"/>
      <c r="W1235" s="10"/>
    </row>
    <row r="1236" spans="1:23" x14ac:dyDescent="0.35">
      <c r="A1236" s="10"/>
      <c r="B1236" s="161"/>
      <c r="C1236" s="10"/>
      <c r="D1236" s="10"/>
      <c r="E1236" s="74"/>
      <c r="F1236" s="74"/>
      <c r="G1236" s="74"/>
      <c r="H1236" s="10"/>
      <c r="I1236" s="10"/>
      <c r="J1236" s="10"/>
      <c r="K1236" s="10"/>
      <c r="L1236" s="10"/>
      <c r="M1236" s="10"/>
      <c r="N1236" s="47"/>
      <c r="O1236" s="10"/>
      <c r="P1236" s="10"/>
      <c r="Q1236" s="47"/>
      <c r="R1236" s="47"/>
      <c r="S1236" s="10"/>
      <c r="T1236" s="10"/>
      <c r="U1236" s="10"/>
      <c r="V1236" s="74"/>
      <c r="W1236" s="10"/>
    </row>
    <row r="1237" spans="1:23" x14ac:dyDescent="0.35">
      <c r="A1237" s="10"/>
      <c r="B1237" s="161"/>
      <c r="C1237" s="10"/>
      <c r="D1237" s="10"/>
      <c r="E1237" s="74"/>
      <c r="F1237" s="74"/>
      <c r="G1237" s="74"/>
      <c r="H1237" s="10"/>
      <c r="I1237" s="10"/>
      <c r="J1237" s="10"/>
      <c r="K1237" s="10"/>
      <c r="L1237" s="10"/>
      <c r="M1237" s="10"/>
      <c r="N1237" s="47"/>
      <c r="O1237" s="10"/>
      <c r="P1237" s="10"/>
      <c r="Q1237" s="47"/>
      <c r="R1237" s="47"/>
      <c r="S1237" s="10"/>
      <c r="T1237" s="10"/>
      <c r="U1237" s="10"/>
      <c r="V1237" s="74"/>
      <c r="W1237" s="10"/>
    </row>
    <row r="1238" spans="1:23" x14ac:dyDescent="0.35">
      <c r="A1238" s="10"/>
      <c r="B1238" s="161"/>
      <c r="C1238" s="10"/>
      <c r="D1238" s="10"/>
      <c r="E1238" s="74"/>
      <c r="F1238" s="74"/>
      <c r="G1238" s="74"/>
      <c r="H1238" s="10"/>
      <c r="I1238" s="10"/>
      <c r="J1238" s="10"/>
      <c r="K1238" s="10"/>
      <c r="L1238" s="10"/>
      <c r="M1238" s="10"/>
      <c r="N1238" s="47"/>
      <c r="O1238" s="10"/>
      <c r="P1238" s="10"/>
      <c r="Q1238" s="47"/>
      <c r="R1238" s="47"/>
      <c r="S1238" s="10"/>
      <c r="T1238" s="10"/>
      <c r="U1238" s="10"/>
      <c r="V1238" s="74"/>
      <c r="W1238" s="10"/>
    </row>
    <row r="1239" spans="1:23" x14ac:dyDescent="0.35">
      <c r="A1239" s="10"/>
      <c r="B1239" s="161"/>
      <c r="C1239" s="10"/>
      <c r="D1239" s="10"/>
      <c r="E1239" s="74"/>
      <c r="F1239" s="74"/>
      <c r="G1239" s="74"/>
      <c r="H1239" s="10"/>
      <c r="I1239" s="10"/>
      <c r="J1239" s="10"/>
      <c r="K1239" s="10"/>
      <c r="L1239" s="10"/>
      <c r="M1239" s="10"/>
      <c r="N1239" s="47"/>
      <c r="O1239" s="10"/>
      <c r="P1239" s="10"/>
      <c r="Q1239" s="47"/>
      <c r="R1239" s="47"/>
      <c r="S1239" s="10"/>
      <c r="T1239" s="10"/>
      <c r="U1239" s="10"/>
      <c r="V1239" s="74"/>
      <c r="W1239" s="10"/>
    </row>
    <row r="1240" spans="1:23" x14ac:dyDescent="0.35">
      <c r="A1240" s="10"/>
      <c r="B1240" s="161"/>
      <c r="C1240" s="10"/>
      <c r="D1240" s="10"/>
      <c r="E1240" s="74"/>
      <c r="F1240" s="74"/>
      <c r="G1240" s="74"/>
      <c r="H1240" s="10"/>
      <c r="I1240" s="10"/>
      <c r="J1240" s="10"/>
      <c r="K1240" s="10"/>
      <c r="L1240" s="10"/>
      <c r="M1240" s="10"/>
      <c r="N1240" s="47"/>
      <c r="O1240" s="10"/>
      <c r="P1240" s="10"/>
      <c r="Q1240" s="47"/>
      <c r="R1240" s="47"/>
      <c r="S1240" s="10"/>
      <c r="T1240" s="10"/>
      <c r="U1240" s="10"/>
      <c r="V1240" s="74"/>
      <c r="W1240" s="10"/>
    </row>
    <row r="1241" spans="1:23" x14ac:dyDescent="0.35">
      <c r="A1241" s="10"/>
      <c r="B1241" s="161"/>
      <c r="C1241" s="10"/>
      <c r="D1241" s="10"/>
      <c r="E1241" s="74"/>
      <c r="F1241" s="74"/>
      <c r="G1241" s="74"/>
      <c r="H1241" s="10"/>
      <c r="I1241" s="10"/>
      <c r="J1241" s="10"/>
      <c r="K1241" s="10"/>
      <c r="L1241" s="10"/>
      <c r="M1241" s="10"/>
      <c r="N1241" s="47"/>
      <c r="O1241" s="10"/>
      <c r="P1241" s="10"/>
      <c r="Q1241" s="47"/>
      <c r="R1241" s="47"/>
      <c r="S1241" s="10"/>
      <c r="T1241" s="10"/>
      <c r="U1241" s="10"/>
      <c r="V1241" s="74"/>
      <c r="W1241" s="10"/>
    </row>
    <row r="1242" spans="1:23" x14ac:dyDescent="0.35">
      <c r="A1242" s="10"/>
      <c r="B1242" s="161"/>
      <c r="C1242" s="10"/>
      <c r="D1242" s="10"/>
      <c r="E1242" s="74"/>
      <c r="F1242" s="74"/>
      <c r="G1242" s="74"/>
      <c r="H1242" s="10"/>
      <c r="I1242" s="10"/>
      <c r="J1242" s="10"/>
      <c r="K1242" s="10"/>
      <c r="L1242" s="10"/>
      <c r="M1242" s="10"/>
      <c r="N1242" s="47"/>
      <c r="O1242" s="10"/>
      <c r="P1242" s="10"/>
      <c r="Q1242" s="47"/>
      <c r="R1242" s="47"/>
      <c r="S1242" s="10"/>
      <c r="T1242" s="10"/>
      <c r="U1242" s="10"/>
      <c r="V1242" s="74"/>
      <c r="W1242" s="10"/>
    </row>
    <row r="1243" spans="1:23" x14ac:dyDescent="0.35">
      <c r="A1243" s="10"/>
      <c r="B1243" s="161"/>
      <c r="C1243" s="10"/>
      <c r="D1243" s="10"/>
      <c r="E1243" s="74"/>
      <c r="F1243" s="74"/>
      <c r="G1243" s="74"/>
      <c r="H1243" s="10"/>
      <c r="I1243" s="10"/>
      <c r="J1243" s="10"/>
      <c r="K1243" s="10"/>
      <c r="L1243" s="10"/>
      <c r="M1243" s="10"/>
      <c r="N1243" s="47"/>
      <c r="O1243" s="10"/>
      <c r="P1243" s="10"/>
      <c r="Q1243" s="47"/>
      <c r="R1243" s="47"/>
      <c r="S1243" s="10"/>
      <c r="T1243" s="10"/>
      <c r="U1243" s="10"/>
      <c r="V1243" s="74"/>
      <c r="W1243" s="10"/>
    </row>
    <row r="1244" spans="1:23" x14ac:dyDescent="0.35">
      <c r="A1244" s="10"/>
      <c r="B1244" s="161"/>
      <c r="C1244" s="10"/>
      <c r="D1244" s="10"/>
      <c r="E1244" s="74"/>
      <c r="F1244" s="74"/>
      <c r="G1244" s="74"/>
      <c r="H1244" s="10"/>
      <c r="I1244" s="10"/>
      <c r="J1244" s="10"/>
      <c r="K1244" s="10"/>
      <c r="L1244" s="10"/>
      <c r="M1244" s="10"/>
      <c r="N1244" s="47"/>
      <c r="O1244" s="10"/>
      <c r="P1244" s="10"/>
      <c r="Q1244" s="47"/>
      <c r="R1244" s="47"/>
      <c r="S1244" s="10"/>
      <c r="T1244" s="10"/>
      <c r="U1244" s="10"/>
      <c r="V1244" s="74"/>
      <c r="W1244" s="10"/>
    </row>
    <row r="1245" spans="1:23" x14ac:dyDescent="0.35">
      <c r="A1245" s="10"/>
      <c r="B1245" s="161"/>
      <c r="C1245" s="10"/>
      <c r="D1245" s="10"/>
      <c r="E1245" s="74"/>
      <c r="F1245" s="74"/>
      <c r="G1245" s="74"/>
      <c r="H1245" s="10"/>
      <c r="I1245" s="10"/>
      <c r="J1245" s="10"/>
      <c r="K1245" s="10"/>
      <c r="L1245" s="10"/>
      <c r="M1245" s="10"/>
      <c r="N1245" s="47"/>
      <c r="O1245" s="10"/>
      <c r="P1245" s="10"/>
      <c r="Q1245" s="47"/>
      <c r="R1245" s="47"/>
      <c r="S1245" s="10"/>
      <c r="T1245" s="10"/>
      <c r="U1245" s="10"/>
      <c r="V1245" s="74"/>
      <c r="W1245" s="10"/>
    </row>
    <row r="1246" spans="1:23" ht="15" customHeight="1" x14ac:dyDescent="0.35">
      <c r="A1246" s="10"/>
      <c r="B1246" s="161"/>
      <c r="C1246" s="10"/>
      <c r="D1246" s="10"/>
      <c r="E1246" s="74"/>
      <c r="F1246" s="74"/>
      <c r="G1246" s="74"/>
      <c r="H1246" s="10"/>
      <c r="I1246" s="10"/>
      <c r="J1246" s="10"/>
      <c r="K1246" s="10"/>
      <c r="L1246" s="10"/>
      <c r="M1246" s="10"/>
      <c r="N1246" s="47"/>
      <c r="O1246" s="10"/>
      <c r="P1246" s="10"/>
      <c r="Q1246" s="47"/>
      <c r="R1246" s="47"/>
      <c r="S1246" s="10"/>
      <c r="T1246" s="10"/>
      <c r="U1246" s="10"/>
      <c r="V1246" s="74"/>
      <c r="W1246" s="10"/>
    </row>
    <row r="1247" spans="1:23" x14ac:dyDescent="0.35">
      <c r="A1247" s="10"/>
      <c r="B1247" s="161"/>
      <c r="C1247" s="10"/>
      <c r="D1247" s="10"/>
      <c r="E1247" s="74"/>
      <c r="F1247" s="74"/>
      <c r="G1247" s="74"/>
      <c r="H1247" s="10"/>
      <c r="I1247" s="10"/>
      <c r="J1247" s="10"/>
      <c r="K1247" s="10"/>
      <c r="L1247" s="10"/>
      <c r="M1247" s="10"/>
      <c r="N1247" s="47"/>
      <c r="O1247" s="10"/>
      <c r="P1247" s="10"/>
      <c r="Q1247" s="47"/>
      <c r="R1247" s="47"/>
      <c r="S1247" s="10"/>
      <c r="T1247" s="10"/>
      <c r="U1247" s="10"/>
      <c r="V1247" s="74"/>
      <c r="W1247" s="10"/>
    </row>
    <row r="1248" spans="1:23" x14ac:dyDescent="0.35">
      <c r="A1248" s="10"/>
      <c r="B1248" s="161"/>
      <c r="C1248" s="10"/>
      <c r="D1248" s="10"/>
      <c r="E1248" s="74"/>
      <c r="F1248" s="74"/>
      <c r="G1248" s="74"/>
      <c r="H1248" s="10"/>
      <c r="I1248" s="10"/>
      <c r="J1248" s="10"/>
      <c r="K1248" s="10"/>
      <c r="L1248" s="10"/>
      <c r="M1248" s="10"/>
      <c r="N1248" s="47"/>
      <c r="O1248" s="10"/>
      <c r="P1248" s="10"/>
      <c r="Q1248" s="47"/>
      <c r="R1248" s="47"/>
      <c r="S1248" s="10"/>
      <c r="T1248" s="10"/>
      <c r="U1248" s="10"/>
      <c r="V1248" s="74"/>
      <c r="W1248" s="10"/>
    </row>
    <row r="1249" spans="1:23" x14ac:dyDescent="0.35">
      <c r="A1249" s="10"/>
      <c r="B1249" s="161"/>
      <c r="C1249" s="10"/>
      <c r="D1249" s="10"/>
      <c r="E1249" s="74"/>
      <c r="F1249" s="74"/>
      <c r="G1249" s="74"/>
      <c r="H1249" s="10"/>
      <c r="I1249" s="10"/>
      <c r="J1249" s="10"/>
      <c r="K1249" s="10"/>
      <c r="L1249" s="10"/>
      <c r="M1249" s="10"/>
      <c r="N1249" s="47"/>
      <c r="O1249" s="10"/>
      <c r="P1249" s="10"/>
      <c r="Q1249" s="47"/>
      <c r="R1249" s="47"/>
      <c r="S1249" s="10"/>
      <c r="T1249" s="10"/>
      <c r="U1249" s="10"/>
      <c r="V1249" s="74"/>
      <c r="W1249" s="10"/>
    </row>
    <row r="1250" spans="1:23" x14ac:dyDescent="0.35">
      <c r="A1250" s="10"/>
      <c r="B1250" s="161"/>
      <c r="C1250" s="10"/>
      <c r="D1250" s="10"/>
      <c r="E1250" s="74"/>
      <c r="F1250" s="74"/>
      <c r="G1250" s="74"/>
      <c r="H1250" s="10"/>
      <c r="I1250" s="10"/>
      <c r="J1250" s="10"/>
      <c r="K1250" s="10"/>
      <c r="L1250" s="10"/>
      <c r="M1250" s="10"/>
      <c r="N1250" s="47"/>
      <c r="O1250" s="10"/>
      <c r="P1250" s="10"/>
      <c r="Q1250" s="47"/>
      <c r="R1250" s="47"/>
      <c r="S1250" s="10"/>
      <c r="T1250" s="10"/>
      <c r="U1250" s="10"/>
      <c r="V1250" s="74"/>
      <c r="W1250" s="10"/>
    </row>
    <row r="1251" spans="1:23" x14ac:dyDescent="0.35">
      <c r="A1251" s="10"/>
      <c r="B1251" s="161"/>
      <c r="C1251" s="10"/>
      <c r="D1251" s="10"/>
      <c r="E1251" s="74"/>
      <c r="F1251" s="74"/>
      <c r="G1251" s="74"/>
      <c r="H1251" s="10"/>
      <c r="I1251" s="10"/>
      <c r="J1251" s="10"/>
      <c r="K1251" s="10"/>
      <c r="L1251" s="10"/>
      <c r="M1251" s="10"/>
      <c r="N1251" s="47"/>
      <c r="O1251" s="10"/>
      <c r="P1251" s="10"/>
      <c r="Q1251" s="47"/>
      <c r="R1251" s="47"/>
      <c r="S1251" s="10"/>
      <c r="T1251" s="10"/>
      <c r="U1251" s="10"/>
      <c r="V1251" s="74"/>
      <c r="W1251" s="10"/>
    </row>
    <row r="1252" spans="1:23" x14ac:dyDescent="0.35">
      <c r="A1252" s="10"/>
      <c r="B1252" s="161"/>
      <c r="C1252" s="10"/>
      <c r="D1252" s="10"/>
      <c r="E1252" s="74"/>
      <c r="F1252" s="74"/>
      <c r="G1252" s="74"/>
      <c r="H1252" s="10"/>
      <c r="I1252" s="10"/>
      <c r="J1252" s="10"/>
      <c r="K1252" s="10"/>
      <c r="L1252" s="10"/>
      <c r="M1252" s="10"/>
      <c r="N1252" s="47"/>
      <c r="O1252" s="10"/>
      <c r="P1252" s="10"/>
      <c r="Q1252" s="47"/>
      <c r="R1252" s="47"/>
      <c r="S1252" s="10"/>
      <c r="T1252" s="10"/>
      <c r="U1252" s="10"/>
      <c r="V1252" s="74"/>
      <c r="W1252" s="10"/>
    </row>
    <row r="1253" spans="1:23" x14ac:dyDescent="0.35">
      <c r="A1253" s="10"/>
      <c r="B1253" s="161"/>
      <c r="C1253" s="10"/>
      <c r="D1253" s="10"/>
      <c r="E1253" s="74"/>
      <c r="F1253" s="74"/>
      <c r="G1253" s="74"/>
      <c r="H1253" s="10"/>
      <c r="I1253" s="10"/>
      <c r="J1253" s="10"/>
      <c r="K1253" s="10"/>
      <c r="L1253" s="10"/>
      <c r="M1253" s="10"/>
      <c r="N1253" s="47"/>
      <c r="O1253" s="10"/>
      <c r="P1253" s="10"/>
      <c r="Q1253" s="47"/>
      <c r="R1253" s="47"/>
      <c r="S1253" s="10"/>
      <c r="T1253" s="10"/>
      <c r="U1253" s="10"/>
      <c r="V1253" s="74"/>
      <c r="W1253" s="10"/>
    </row>
    <row r="1254" spans="1:23" x14ac:dyDescent="0.35">
      <c r="A1254" s="10"/>
      <c r="B1254" s="161"/>
      <c r="C1254" s="10"/>
      <c r="D1254" s="10"/>
      <c r="E1254" s="74"/>
      <c r="F1254" s="74"/>
      <c r="G1254" s="74"/>
      <c r="H1254" s="10"/>
      <c r="I1254" s="10"/>
      <c r="J1254" s="10"/>
      <c r="K1254" s="10"/>
      <c r="L1254" s="10"/>
      <c r="M1254" s="10"/>
      <c r="N1254" s="47"/>
      <c r="O1254" s="10"/>
      <c r="P1254" s="10"/>
      <c r="Q1254" s="47"/>
      <c r="R1254" s="47"/>
      <c r="S1254" s="10"/>
      <c r="T1254" s="10"/>
      <c r="U1254" s="10"/>
      <c r="V1254" s="74"/>
      <c r="W1254" s="10"/>
    </row>
    <row r="1255" spans="1:23" x14ac:dyDescent="0.35">
      <c r="A1255" s="10"/>
      <c r="B1255" s="161"/>
      <c r="C1255" s="10"/>
      <c r="D1255" s="10"/>
      <c r="E1255" s="74"/>
      <c r="F1255" s="74"/>
      <c r="G1255" s="74"/>
      <c r="H1255" s="10"/>
      <c r="I1255" s="10"/>
      <c r="J1255" s="10"/>
      <c r="K1255" s="10"/>
      <c r="L1255" s="10"/>
      <c r="M1255" s="10"/>
      <c r="N1255" s="47"/>
      <c r="O1255" s="10"/>
      <c r="P1255" s="10"/>
      <c r="Q1255" s="47"/>
      <c r="R1255" s="47"/>
      <c r="S1255" s="10"/>
      <c r="T1255" s="10"/>
      <c r="U1255" s="10"/>
      <c r="V1255" s="74"/>
      <c r="W1255" s="10"/>
    </row>
    <row r="1256" spans="1:23" x14ac:dyDescent="0.35">
      <c r="A1256" s="10"/>
      <c r="B1256" s="161"/>
      <c r="C1256" s="10"/>
      <c r="D1256" s="10"/>
      <c r="E1256" s="74"/>
      <c r="F1256" s="74"/>
      <c r="G1256" s="74"/>
      <c r="H1256" s="10"/>
      <c r="I1256" s="10"/>
      <c r="J1256" s="10"/>
      <c r="K1256" s="10"/>
      <c r="L1256" s="10"/>
      <c r="M1256" s="10"/>
      <c r="N1256" s="47"/>
      <c r="O1256" s="10"/>
      <c r="P1256" s="10"/>
      <c r="Q1256" s="47"/>
      <c r="R1256" s="47"/>
      <c r="S1256" s="10"/>
      <c r="T1256" s="10"/>
      <c r="U1256" s="10"/>
      <c r="V1256" s="74"/>
      <c r="W1256" s="10"/>
    </row>
    <row r="1257" spans="1:23" x14ac:dyDescent="0.35">
      <c r="A1257" s="10"/>
      <c r="B1257" s="161"/>
      <c r="C1257" s="10"/>
      <c r="D1257" s="10"/>
      <c r="E1257" s="74"/>
      <c r="F1257" s="74"/>
      <c r="G1257" s="74"/>
      <c r="H1257" s="10"/>
      <c r="I1257" s="10"/>
      <c r="J1257" s="10"/>
      <c r="K1257" s="10"/>
      <c r="L1257" s="10"/>
      <c r="M1257" s="10"/>
      <c r="N1257" s="47"/>
      <c r="O1257" s="10"/>
      <c r="P1257" s="10"/>
      <c r="Q1257" s="47"/>
      <c r="R1257" s="47"/>
      <c r="S1257" s="10"/>
      <c r="T1257" s="10"/>
      <c r="U1257" s="10"/>
      <c r="V1257" s="74"/>
      <c r="W1257" s="10"/>
    </row>
    <row r="1258" spans="1:23" x14ac:dyDescent="0.35">
      <c r="A1258" s="10"/>
      <c r="B1258" s="161"/>
      <c r="C1258" s="10"/>
      <c r="D1258" s="10"/>
      <c r="E1258" s="74"/>
      <c r="F1258" s="74"/>
      <c r="G1258" s="74"/>
      <c r="H1258" s="10"/>
      <c r="I1258" s="10"/>
      <c r="J1258" s="10"/>
      <c r="K1258" s="10"/>
      <c r="L1258" s="10"/>
      <c r="M1258" s="10"/>
      <c r="N1258" s="47"/>
      <c r="O1258" s="10"/>
      <c r="P1258" s="10"/>
      <c r="Q1258" s="47"/>
      <c r="R1258" s="47"/>
      <c r="S1258" s="10"/>
      <c r="T1258" s="10"/>
      <c r="U1258" s="10"/>
      <c r="V1258" s="74"/>
      <c r="W1258" s="10"/>
    </row>
    <row r="1259" spans="1:23" x14ac:dyDescent="0.35">
      <c r="A1259" s="10"/>
      <c r="B1259" s="161"/>
      <c r="C1259" s="10"/>
      <c r="D1259" s="10"/>
      <c r="E1259" s="74"/>
      <c r="F1259" s="74"/>
      <c r="G1259" s="74"/>
      <c r="H1259" s="10"/>
      <c r="I1259" s="10"/>
      <c r="J1259" s="10"/>
      <c r="K1259" s="10"/>
      <c r="L1259" s="10"/>
      <c r="M1259" s="10"/>
      <c r="N1259" s="47"/>
      <c r="O1259" s="10"/>
      <c r="P1259" s="10"/>
      <c r="Q1259" s="47"/>
      <c r="R1259" s="47"/>
      <c r="S1259" s="10"/>
      <c r="T1259" s="10"/>
      <c r="U1259" s="10"/>
      <c r="V1259" s="74"/>
      <c r="W1259" s="10"/>
    </row>
    <row r="1260" spans="1:23" x14ac:dyDescent="0.35">
      <c r="A1260" s="10"/>
      <c r="B1260" s="161"/>
      <c r="C1260" s="10"/>
      <c r="D1260" s="10"/>
      <c r="E1260" s="74"/>
      <c r="F1260" s="74"/>
      <c r="G1260" s="74"/>
      <c r="H1260" s="10"/>
      <c r="I1260" s="10"/>
      <c r="J1260" s="10"/>
      <c r="K1260" s="10"/>
      <c r="L1260" s="10"/>
      <c r="M1260" s="10"/>
      <c r="N1260" s="47"/>
      <c r="O1260" s="10"/>
      <c r="P1260" s="10"/>
      <c r="Q1260" s="47"/>
      <c r="R1260" s="47"/>
      <c r="S1260" s="10"/>
      <c r="T1260" s="10"/>
      <c r="U1260" s="10"/>
      <c r="V1260" s="74"/>
      <c r="W1260" s="10"/>
    </row>
    <row r="1261" spans="1:23" x14ac:dyDescent="0.35">
      <c r="A1261" s="10"/>
      <c r="B1261" s="161"/>
      <c r="C1261" s="10"/>
      <c r="D1261" s="10"/>
      <c r="E1261" s="74"/>
      <c r="F1261" s="74"/>
      <c r="G1261" s="74"/>
      <c r="H1261" s="10"/>
      <c r="I1261" s="10"/>
      <c r="J1261" s="10"/>
      <c r="K1261" s="10"/>
      <c r="L1261" s="10"/>
      <c r="M1261" s="10"/>
      <c r="N1261" s="47"/>
      <c r="O1261" s="10"/>
      <c r="P1261" s="10"/>
      <c r="Q1261" s="47"/>
      <c r="R1261" s="47"/>
      <c r="S1261" s="10"/>
      <c r="T1261" s="10"/>
      <c r="U1261" s="10"/>
      <c r="V1261" s="74"/>
      <c r="W1261" s="10"/>
    </row>
    <row r="1262" spans="1:23" x14ac:dyDescent="0.35">
      <c r="A1262" s="10"/>
      <c r="B1262" s="161"/>
      <c r="C1262" s="10"/>
      <c r="D1262" s="10"/>
      <c r="E1262" s="74"/>
      <c r="F1262" s="74"/>
      <c r="G1262" s="74"/>
      <c r="H1262" s="10"/>
      <c r="I1262" s="10"/>
      <c r="J1262" s="10"/>
      <c r="K1262" s="10"/>
      <c r="L1262" s="10"/>
      <c r="M1262" s="10"/>
      <c r="N1262" s="47"/>
      <c r="O1262" s="10"/>
      <c r="P1262" s="10"/>
      <c r="Q1262" s="47"/>
      <c r="R1262" s="47"/>
      <c r="S1262" s="10"/>
      <c r="T1262" s="10"/>
      <c r="U1262" s="10"/>
      <c r="V1262" s="74"/>
      <c r="W1262" s="10"/>
    </row>
    <row r="1263" spans="1:23" x14ac:dyDescent="0.35">
      <c r="A1263" s="10"/>
      <c r="B1263" s="161"/>
      <c r="C1263" s="10"/>
      <c r="D1263" s="10"/>
      <c r="E1263" s="74"/>
      <c r="F1263" s="74"/>
      <c r="G1263" s="74"/>
      <c r="H1263" s="10"/>
      <c r="I1263" s="10"/>
      <c r="J1263" s="10"/>
      <c r="K1263" s="10"/>
      <c r="L1263" s="10"/>
      <c r="M1263" s="10"/>
      <c r="N1263" s="47"/>
      <c r="O1263" s="10"/>
      <c r="P1263" s="10"/>
      <c r="Q1263" s="47"/>
      <c r="R1263" s="47"/>
      <c r="S1263" s="10"/>
      <c r="T1263" s="10"/>
      <c r="U1263" s="10"/>
      <c r="V1263" s="74"/>
      <c r="W1263" s="10"/>
    </row>
    <row r="1264" spans="1:23" x14ac:dyDescent="0.35">
      <c r="A1264" s="10"/>
      <c r="B1264" s="161"/>
      <c r="C1264" s="10"/>
      <c r="D1264" s="10"/>
      <c r="E1264" s="74"/>
      <c r="F1264" s="74"/>
      <c r="G1264" s="74"/>
      <c r="H1264" s="10"/>
      <c r="I1264" s="10"/>
      <c r="J1264" s="10"/>
      <c r="K1264" s="10"/>
      <c r="L1264" s="10"/>
      <c r="M1264" s="10"/>
      <c r="N1264" s="47"/>
      <c r="O1264" s="10"/>
      <c r="P1264" s="10"/>
      <c r="Q1264" s="47"/>
      <c r="R1264" s="47"/>
      <c r="S1264" s="10"/>
      <c r="T1264" s="10"/>
      <c r="U1264" s="10"/>
      <c r="V1264" s="74"/>
      <c r="W1264" s="10"/>
    </row>
    <row r="1265" spans="1:23" x14ac:dyDescent="0.35">
      <c r="A1265" s="10"/>
      <c r="B1265" s="161"/>
      <c r="C1265" s="10"/>
      <c r="D1265" s="10"/>
      <c r="E1265" s="74"/>
      <c r="F1265" s="74"/>
      <c r="G1265" s="74"/>
      <c r="H1265" s="10"/>
      <c r="I1265" s="10"/>
      <c r="J1265" s="10"/>
      <c r="K1265" s="10"/>
      <c r="L1265" s="10"/>
      <c r="M1265" s="10"/>
      <c r="N1265" s="47"/>
      <c r="O1265" s="10"/>
      <c r="P1265" s="10"/>
      <c r="Q1265" s="47"/>
      <c r="R1265" s="47"/>
      <c r="S1265" s="10"/>
      <c r="T1265" s="10"/>
      <c r="U1265" s="10"/>
      <c r="V1265" s="74"/>
      <c r="W1265" s="10"/>
    </row>
    <row r="1266" spans="1:23" x14ac:dyDescent="0.35">
      <c r="A1266" s="10"/>
      <c r="B1266" s="161"/>
      <c r="C1266" s="10"/>
      <c r="D1266" s="10"/>
      <c r="E1266" s="74"/>
      <c r="F1266" s="74"/>
      <c r="G1266" s="74"/>
      <c r="H1266" s="10"/>
      <c r="I1266" s="10"/>
      <c r="J1266" s="10"/>
      <c r="K1266" s="10"/>
      <c r="L1266" s="10"/>
      <c r="M1266" s="10"/>
      <c r="N1266" s="47"/>
      <c r="O1266" s="10"/>
      <c r="P1266" s="10"/>
      <c r="Q1266" s="47"/>
      <c r="R1266" s="47"/>
      <c r="S1266" s="10"/>
      <c r="T1266" s="10"/>
      <c r="U1266" s="10"/>
      <c r="V1266" s="74"/>
      <c r="W1266" s="10"/>
    </row>
    <row r="1267" spans="1:23" x14ac:dyDescent="0.35">
      <c r="A1267" s="10"/>
      <c r="B1267" s="161"/>
      <c r="C1267" s="10"/>
      <c r="D1267" s="10"/>
      <c r="E1267" s="74"/>
      <c r="F1267" s="74"/>
      <c r="G1267" s="74"/>
      <c r="H1267" s="10"/>
      <c r="I1267" s="10"/>
      <c r="J1267" s="10"/>
      <c r="K1267" s="10"/>
      <c r="L1267" s="10"/>
      <c r="M1267" s="10"/>
      <c r="N1267" s="47"/>
      <c r="O1267" s="10"/>
      <c r="P1267" s="10"/>
      <c r="Q1267" s="47"/>
      <c r="R1267" s="47"/>
      <c r="S1267" s="10"/>
      <c r="T1267" s="10"/>
      <c r="U1267" s="10"/>
      <c r="V1267" s="74"/>
      <c r="W1267" s="10"/>
    </row>
    <row r="1268" spans="1:23" x14ac:dyDescent="0.35">
      <c r="A1268" s="10"/>
      <c r="B1268" s="161"/>
      <c r="C1268" s="10"/>
      <c r="D1268" s="10"/>
      <c r="E1268" s="74"/>
      <c r="F1268" s="74"/>
      <c r="G1268" s="74"/>
      <c r="H1268" s="10"/>
      <c r="I1268" s="10"/>
      <c r="J1268" s="10"/>
      <c r="K1268" s="10"/>
      <c r="L1268" s="10"/>
      <c r="M1268" s="10"/>
      <c r="N1268" s="47"/>
      <c r="O1268" s="10"/>
      <c r="P1268" s="10"/>
      <c r="Q1268" s="47"/>
      <c r="R1268" s="47"/>
      <c r="S1268" s="10"/>
      <c r="T1268" s="10"/>
      <c r="U1268" s="10"/>
      <c r="V1268" s="74"/>
      <c r="W1268" s="10"/>
    </row>
    <row r="1269" spans="1:23" x14ac:dyDescent="0.35">
      <c r="A1269" s="10"/>
      <c r="B1269" s="161"/>
      <c r="C1269" s="10"/>
      <c r="D1269" s="10"/>
      <c r="E1269" s="74"/>
      <c r="F1269" s="74"/>
      <c r="G1269" s="74"/>
      <c r="H1269" s="10"/>
      <c r="I1269" s="10"/>
      <c r="J1269" s="10"/>
      <c r="K1269" s="10"/>
      <c r="L1269" s="10"/>
      <c r="M1269" s="10"/>
      <c r="N1269" s="47"/>
      <c r="O1269" s="10"/>
      <c r="P1269" s="10"/>
      <c r="Q1269" s="47"/>
      <c r="R1269" s="47"/>
      <c r="S1269" s="10"/>
      <c r="T1269" s="10"/>
      <c r="U1269" s="10"/>
      <c r="V1269" s="74"/>
      <c r="W1269" s="10"/>
    </row>
    <row r="1270" spans="1:23" x14ac:dyDescent="0.35">
      <c r="A1270" s="10"/>
      <c r="B1270" s="161"/>
      <c r="C1270" s="10"/>
      <c r="D1270" s="10"/>
      <c r="E1270" s="74"/>
      <c r="F1270" s="74"/>
      <c r="G1270" s="74"/>
      <c r="H1270" s="10"/>
      <c r="I1270" s="10"/>
      <c r="J1270" s="10"/>
      <c r="K1270" s="10"/>
      <c r="L1270" s="10"/>
      <c r="M1270" s="10"/>
      <c r="N1270" s="47"/>
      <c r="O1270" s="10"/>
      <c r="P1270" s="10"/>
      <c r="Q1270" s="47"/>
      <c r="R1270" s="47"/>
      <c r="S1270" s="10"/>
      <c r="T1270" s="10"/>
      <c r="U1270" s="10"/>
      <c r="V1270" s="74"/>
      <c r="W1270" s="10"/>
    </row>
    <row r="1271" spans="1:23" x14ac:dyDescent="0.35">
      <c r="A1271" s="10"/>
      <c r="B1271" s="161"/>
      <c r="C1271" s="10"/>
      <c r="D1271" s="10"/>
      <c r="E1271" s="74"/>
      <c r="F1271" s="74"/>
      <c r="G1271" s="74"/>
      <c r="H1271" s="10"/>
      <c r="I1271" s="10"/>
      <c r="J1271" s="10"/>
      <c r="K1271" s="10"/>
      <c r="L1271" s="10"/>
      <c r="M1271" s="10"/>
      <c r="N1271" s="47"/>
      <c r="O1271" s="10"/>
      <c r="P1271" s="10"/>
      <c r="Q1271" s="47"/>
      <c r="R1271" s="47"/>
      <c r="S1271" s="10"/>
      <c r="T1271" s="10"/>
      <c r="U1271" s="10"/>
      <c r="V1271" s="74"/>
      <c r="W1271" s="10"/>
    </row>
    <row r="1272" spans="1:23" x14ac:dyDescent="0.35">
      <c r="A1272" s="10"/>
      <c r="B1272" s="161"/>
      <c r="C1272" s="10"/>
      <c r="D1272" s="10"/>
      <c r="E1272" s="74"/>
      <c r="F1272" s="74"/>
      <c r="G1272" s="74"/>
      <c r="H1272" s="10"/>
      <c r="I1272" s="10"/>
      <c r="J1272" s="10"/>
      <c r="K1272" s="10"/>
      <c r="L1272" s="10"/>
      <c r="M1272" s="10"/>
      <c r="N1272" s="47"/>
      <c r="O1272" s="10"/>
      <c r="P1272" s="10"/>
      <c r="Q1272" s="47"/>
      <c r="R1272" s="47"/>
      <c r="S1272" s="10"/>
      <c r="T1272" s="4"/>
      <c r="U1272" s="10"/>
      <c r="V1272" s="74"/>
      <c r="W1272" s="10"/>
    </row>
    <row r="1273" spans="1:23" x14ac:dyDescent="0.35">
      <c r="A1273" s="10"/>
      <c r="B1273" s="161"/>
      <c r="C1273" s="10"/>
      <c r="D1273" s="10"/>
      <c r="E1273" s="74"/>
      <c r="F1273" s="74"/>
      <c r="G1273" s="74"/>
      <c r="H1273" s="10"/>
      <c r="I1273" s="10"/>
      <c r="J1273" s="10"/>
      <c r="K1273" s="10"/>
      <c r="L1273" s="10"/>
      <c r="M1273" s="10"/>
      <c r="N1273" s="47"/>
      <c r="O1273" s="10"/>
      <c r="P1273" s="10"/>
      <c r="Q1273" s="47"/>
      <c r="R1273" s="47"/>
      <c r="S1273" s="10"/>
      <c r="T1273" s="4"/>
      <c r="U1273" s="10"/>
      <c r="V1273" s="74"/>
      <c r="W1273" s="10"/>
    </row>
    <row r="1274" spans="1:23" x14ac:dyDescent="0.35">
      <c r="A1274" s="10"/>
      <c r="B1274" s="161"/>
      <c r="C1274" s="10"/>
      <c r="D1274" s="10"/>
      <c r="E1274" s="74"/>
      <c r="F1274" s="74"/>
      <c r="G1274" s="74"/>
      <c r="H1274" s="10"/>
      <c r="I1274" s="10"/>
      <c r="J1274" s="10"/>
      <c r="K1274" s="10"/>
      <c r="L1274" s="10"/>
      <c r="M1274" s="10"/>
      <c r="N1274" s="47"/>
      <c r="O1274" s="10"/>
      <c r="P1274" s="10"/>
      <c r="Q1274" s="47"/>
      <c r="R1274" s="47"/>
      <c r="S1274" s="10"/>
      <c r="T1274" s="10"/>
      <c r="U1274" s="10"/>
      <c r="V1274" s="74"/>
      <c r="W1274" s="10"/>
    </row>
    <row r="1275" spans="1:23" x14ac:dyDescent="0.35">
      <c r="A1275" s="10"/>
      <c r="B1275" s="161"/>
      <c r="C1275" s="10"/>
      <c r="D1275" s="10"/>
      <c r="E1275" s="74"/>
      <c r="F1275" s="74"/>
      <c r="G1275" s="74"/>
      <c r="H1275" s="10"/>
      <c r="I1275" s="10"/>
      <c r="J1275" s="10"/>
      <c r="K1275" s="10"/>
      <c r="L1275" s="10"/>
      <c r="M1275" s="10"/>
      <c r="N1275" s="47"/>
      <c r="O1275" s="10"/>
      <c r="P1275" s="10"/>
      <c r="Q1275" s="47"/>
      <c r="R1275" s="47"/>
      <c r="S1275" s="10"/>
      <c r="T1275" s="4"/>
      <c r="U1275" s="10"/>
      <c r="V1275" s="74"/>
      <c r="W1275" s="10"/>
    </row>
    <row r="1276" spans="1:23" x14ac:dyDescent="0.35">
      <c r="A1276" s="10"/>
      <c r="B1276" s="161"/>
      <c r="C1276" s="10"/>
      <c r="D1276" s="10"/>
      <c r="E1276" s="74"/>
      <c r="F1276" s="74"/>
      <c r="G1276" s="74"/>
      <c r="H1276" s="10"/>
      <c r="I1276" s="10"/>
      <c r="J1276" s="10"/>
      <c r="K1276" s="10"/>
      <c r="L1276" s="10"/>
      <c r="M1276" s="10"/>
      <c r="N1276" s="47"/>
      <c r="O1276" s="10"/>
      <c r="P1276" s="10"/>
      <c r="Q1276" s="47"/>
      <c r="R1276" s="47"/>
      <c r="S1276" s="10"/>
      <c r="T1276" s="10"/>
      <c r="U1276" s="10"/>
      <c r="V1276" s="74"/>
      <c r="W1276" s="10"/>
    </row>
    <row r="1277" spans="1:23" x14ac:dyDescent="0.35">
      <c r="A1277" s="10"/>
      <c r="B1277" s="161"/>
      <c r="C1277" s="10"/>
      <c r="D1277" s="10"/>
      <c r="E1277" s="74"/>
      <c r="F1277" s="74"/>
      <c r="G1277" s="74"/>
      <c r="H1277" s="10"/>
      <c r="I1277" s="10"/>
      <c r="J1277" s="10"/>
      <c r="K1277" s="10"/>
      <c r="L1277" s="10"/>
      <c r="M1277" s="10"/>
      <c r="N1277" s="47"/>
      <c r="O1277" s="10"/>
      <c r="P1277" s="10"/>
      <c r="Q1277" s="47"/>
      <c r="R1277" s="47"/>
      <c r="S1277" s="10"/>
      <c r="T1277" s="10"/>
      <c r="U1277" s="10"/>
      <c r="V1277" s="74"/>
      <c r="W1277" s="10"/>
    </row>
    <row r="1278" spans="1:23" x14ac:dyDescent="0.35">
      <c r="A1278" s="10"/>
      <c r="B1278" s="161"/>
      <c r="C1278" s="10"/>
      <c r="D1278" s="10"/>
      <c r="E1278" s="74"/>
      <c r="F1278" s="74"/>
      <c r="G1278" s="74"/>
      <c r="H1278" s="10"/>
      <c r="I1278" s="10"/>
      <c r="J1278" s="10"/>
      <c r="K1278" s="10"/>
      <c r="L1278" s="10"/>
      <c r="M1278" s="10"/>
      <c r="N1278" s="47"/>
      <c r="O1278" s="10"/>
      <c r="P1278" s="10"/>
      <c r="Q1278" s="47"/>
      <c r="R1278" s="47"/>
      <c r="S1278" s="10"/>
      <c r="T1278" s="10"/>
      <c r="U1278" s="10"/>
      <c r="V1278" s="74"/>
      <c r="W1278" s="10"/>
    </row>
    <row r="1279" spans="1:23" x14ac:dyDescent="0.35">
      <c r="A1279" s="10"/>
      <c r="B1279" s="161"/>
      <c r="C1279" s="10"/>
      <c r="D1279" s="10"/>
      <c r="E1279" s="74"/>
      <c r="F1279" s="74"/>
      <c r="G1279" s="74"/>
      <c r="H1279" s="10"/>
      <c r="I1279" s="10"/>
      <c r="J1279" s="10"/>
      <c r="K1279" s="10"/>
      <c r="L1279" s="10"/>
      <c r="M1279" s="10"/>
      <c r="N1279" s="47"/>
      <c r="O1279" s="10"/>
      <c r="P1279" s="10"/>
      <c r="Q1279" s="47"/>
      <c r="R1279" s="47"/>
      <c r="S1279" s="10"/>
      <c r="T1279" s="10"/>
      <c r="U1279" s="10"/>
      <c r="V1279" s="74"/>
      <c r="W1279" s="10"/>
    </row>
    <row r="1280" spans="1:23" x14ac:dyDescent="0.35">
      <c r="A1280" s="10"/>
      <c r="B1280" s="161"/>
      <c r="C1280" s="10"/>
      <c r="D1280" s="10"/>
      <c r="E1280" s="74"/>
      <c r="F1280" s="74"/>
      <c r="G1280" s="74"/>
      <c r="H1280" s="10"/>
      <c r="I1280" s="10"/>
      <c r="J1280" s="10"/>
      <c r="K1280" s="10"/>
      <c r="L1280" s="10"/>
      <c r="M1280" s="10"/>
      <c r="N1280" s="47"/>
      <c r="O1280" s="10"/>
      <c r="P1280" s="10"/>
      <c r="Q1280" s="47"/>
      <c r="R1280" s="47"/>
      <c r="S1280" s="10"/>
      <c r="T1280" s="10"/>
      <c r="U1280" s="10"/>
      <c r="V1280" s="74"/>
      <c r="W1280" s="10"/>
    </row>
    <row r="1281" spans="1:23" x14ac:dyDescent="0.35">
      <c r="A1281" s="10"/>
      <c r="B1281" s="161"/>
      <c r="C1281" s="10"/>
      <c r="D1281" s="10"/>
      <c r="E1281" s="74"/>
      <c r="F1281" s="74"/>
      <c r="G1281" s="74"/>
      <c r="H1281" s="10"/>
      <c r="I1281" s="10"/>
      <c r="J1281" s="10"/>
      <c r="K1281" s="10"/>
      <c r="L1281" s="10"/>
      <c r="M1281" s="10"/>
      <c r="N1281" s="47"/>
      <c r="O1281" s="10"/>
      <c r="P1281" s="10"/>
      <c r="Q1281" s="47"/>
      <c r="R1281" s="47"/>
      <c r="S1281" s="10"/>
      <c r="T1281" s="10"/>
      <c r="U1281" s="10"/>
      <c r="V1281" s="74"/>
      <c r="W1281" s="10"/>
    </row>
    <row r="1282" spans="1:23" x14ac:dyDescent="0.35">
      <c r="A1282" s="10"/>
      <c r="B1282" s="161"/>
      <c r="C1282" s="10"/>
      <c r="D1282" s="10"/>
      <c r="E1282" s="74"/>
      <c r="F1282" s="74"/>
      <c r="G1282" s="74"/>
      <c r="H1282" s="10"/>
      <c r="I1282" s="10"/>
      <c r="J1282" s="10"/>
      <c r="K1282" s="10"/>
      <c r="L1282" s="10"/>
      <c r="M1282" s="10"/>
      <c r="N1282" s="47"/>
      <c r="O1282" s="10"/>
      <c r="P1282" s="10"/>
      <c r="Q1282" s="47"/>
      <c r="R1282" s="47"/>
      <c r="S1282" s="10"/>
      <c r="T1282" s="10"/>
      <c r="U1282" s="10"/>
      <c r="V1282" s="74"/>
      <c r="W1282" s="10"/>
    </row>
    <row r="1283" spans="1:23" x14ac:dyDescent="0.35">
      <c r="A1283" s="10"/>
      <c r="B1283" s="161"/>
      <c r="C1283" s="10"/>
      <c r="D1283" s="10"/>
      <c r="E1283" s="74"/>
      <c r="F1283" s="74"/>
      <c r="G1283" s="74"/>
      <c r="H1283" s="10"/>
      <c r="I1283" s="10"/>
      <c r="J1283" s="10"/>
      <c r="K1283" s="10"/>
      <c r="L1283" s="10"/>
      <c r="M1283" s="10"/>
      <c r="N1283" s="47"/>
      <c r="O1283" s="10"/>
      <c r="P1283" s="10"/>
      <c r="Q1283" s="47"/>
      <c r="R1283" s="47"/>
      <c r="S1283" s="10"/>
      <c r="T1283" s="10"/>
      <c r="U1283" s="10"/>
      <c r="V1283" s="74"/>
      <c r="W1283" s="10"/>
    </row>
    <row r="1284" spans="1:23" x14ac:dyDescent="0.35">
      <c r="A1284" s="10"/>
      <c r="B1284" s="161"/>
      <c r="C1284" s="10"/>
      <c r="D1284" s="10"/>
      <c r="E1284" s="74"/>
      <c r="F1284" s="74"/>
      <c r="G1284" s="74"/>
      <c r="H1284" s="10"/>
      <c r="I1284" s="10"/>
      <c r="J1284" s="10"/>
      <c r="K1284" s="10"/>
      <c r="L1284" s="10"/>
      <c r="M1284" s="10"/>
      <c r="N1284" s="47"/>
      <c r="O1284" s="10"/>
      <c r="P1284" s="10"/>
      <c r="Q1284" s="47"/>
      <c r="R1284" s="47"/>
      <c r="S1284" s="10"/>
      <c r="T1284" s="10"/>
      <c r="U1284" s="10"/>
      <c r="V1284" s="74"/>
      <c r="W1284" s="10"/>
    </row>
    <row r="1285" spans="1:23" x14ac:dyDescent="0.35">
      <c r="A1285" s="10"/>
      <c r="B1285" s="161"/>
      <c r="C1285" s="10"/>
      <c r="D1285" s="10"/>
      <c r="E1285" s="74"/>
      <c r="F1285" s="74"/>
      <c r="G1285" s="74"/>
      <c r="H1285" s="10"/>
      <c r="I1285" s="10"/>
      <c r="J1285" s="10"/>
      <c r="K1285" s="10"/>
      <c r="L1285" s="10"/>
      <c r="M1285" s="10"/>
      <c r="N1285" s="47"/>
      <c r="O1285" s="10"/>
      <c r="P1285" s="10"/>
      <c r="Q1285" s="47"/>
      <c r="R1285" s="47"/>
      <c r="S1285" s="10"/>
      <c r="T1285" s="10"/>
      <c r="U1285" s="10"/>
      <c r="V1285" s="74"/>
      <c r="W1285" s="10"/>
    </row>
    <row r="1286" spans="1:23" x14ac:dyDescent="0.35">
      <c r="A1286" s="10"/>
      <c r="B1286" s="161"/>
      <c r="C1286" s="10"/>
      <c r="D1286" s="10"/>
      <c r="E1286" s="74"/>
      <c r="F1286" s="74"/>
      <c r="G1286" s="74"/>
      <c r="H1286" s="10"/>
      <c r="I1286" s="10"/>
      <c r="J1286" s="10"/>
      <c r="K1286" s="10"/>
      <c r="L1286" s="10"/>
      <c r="M1286" s="10"/>
      <c r="N1286" s="47"/>
      <c r="O1286" s="10"/>
      <c r="P1286" s="10"/>
      <c r="Q1286" s="47"/>
      <c r="R1286" s="47"/>
      <c r="S1286" s="10"/>
      <c r="T1286" s="10"/>
      <c r="U1286" s="10"/>
      <c r="V1286" s="74"/>
      <c r="W1286" s="10"/>
    </row>
    <row r="1287" spans="1:23" x14ac:dyDescent="0.35">
      <c r="A1287" s="10"/>
      <c r="B1287" s="161"/>
      <c r="C1287" s="10"/>
      <c r="D1287" s="10"/>
      <c r="E1287" s="74"/>
      <c r="F1287" s="74"/>
      <c r="G1287" s="74"/>
      <c r="H1287" s="10"/>
      <c r="I1287" s="10"/>
      <c r="J1287" s="10"/>
      <c r="K1287" s="10"/>
      <c r="L1287" s="10"/>
      <c r="M1287" s="10"/>
      <c r="N1287" s="47"/>
      <c r="O1287" s="10"/>
      <c r="P1287" s="10"/>
      <c r="Q1287" s="47"/>
      <c r="R1287" s="47"/>
      <c r="S1287" s="10"/>
      <c r="T1287" s="10"/>
      <c r="U1287" s="10"/>
      <c r="V1287" s="74"/>
      <c r="W1287" s="10"/>
    </row>
    <row r="1288" spans="1:23" x14ac:dyDescent="0.35">
      <c r="A1288" s="10"/>
      <c r="B1288" s="161"/>
      <c r="C1288" s="10"/>
      <c r="D1288" s="10"/>
      <c r="E1288" s="74"/>
      <c r="F1288" s="74"/>
      <c r="G1288" s="74"/>
      <c r="H1288" s="10"/>
      <c r="I1288" s="10"/>
      <c r="J1288" s="10"/>
      <c r="K1288" s="10"/>
      <c r="L1288" s="10"/>
      <c r="M1288" s="10"/>
      <c r="N1288" s="47"/>
      <c r="O1288" s="10"/>
      <c r="P1288" s="10"/>
      <c r="Q1288" s="47"/>
      <c r="R1288" s="47"/>
      <c r="S1288" s="10"/>
      <c r="T1288" s="10"/>
      <c r="U1288" s="10"/>
      <c r="V1288" s="74"/>
      <c r="W1288" s="10"/>
    </row>
    <row r="1289" spans="1:23" x14ac:dyDescent="0.35">
      <c r="A1289" s="10"/>
      <c r="B1289" s="161"/>
      <c r="C1289" s="10"/>
      <c r="D1289" s="10"/>
      <c r="E1289" s="74"/>
      <c r="F1289" s="74"/>
      <c r="G1289" s="74"/>
      <c r="H1289" s="10"/>
      <c r="I1289" s="10"/>
      <c r="J1289" s="10"/>
      <c r="K1289" s="10"/>
      <c r="L1289" s="10"/>
      <c r="M1289" s="10"/>
      <c r="N1289" s="47"/>
      <c r="O1289" s="10"/>
      <c r="P1289" s="10"/>
      <c r="Q1289" s="47"/>
      <c r="R1289" s="47"/>
      <c r="S1289" s="10"/>
      <c r="T1289" s="10"/>
      <c r="U1289" s="10"/>
      <c r="V1289" s="74"/>
      <c r="W1289" s="10"/>
    </row>
    <row r="1290" spans="1:23" x14ac:dyDescent="0.35">
      <c r="A1290" s="10"/>
      <c r="B1290" s="161"/>
      <c r="C1290" s="10"/>
      <c r="D1290" s="10"/>
      <c r="E1290" s="74"/>
      <c r="F1290" s="74"/>
      <c r="G1290" s="74"/>
      <c r="H1290" s="10"/>
      <c r="I1290" s="10"/>
      <c r="J1290" s="10"/>
      <c r="K1290" s="10"/>
      <c r="L1290" s="10"/>
      <c r="M1290" s="10"/>
      <c r="N1290" s="47"/>
      <c r="O1290" s="10"/>
      <c r="P1290" s="10"/>
      <c r="Q1290" s="47"/>
      <c r="R1290" s="47"/>
      <c r="S1290" s="10"/>
      <c r="T1290" s="10"/>
      <c r="U1290" s="10"/>
      <c r="V1290" s="74"/>
      <c r="W1290" s="10"/>
    </row>
    <row r="1291" spans="1:23" x14ac:dyDescent="0.35">
      <c r="A1291" s="10"/>
      <c r="B1291" s="161"/>
      <c r="C1291" s="10"/>
      <c r="D1291" s="10"/>
      <c r="E1291" s="74"/>
      <c r="F1291" s="74"/>
      <c r="G1291" s="74"/>
      <c r="H1291" s="10"/>
      <c r="I1291" s="10"/>
      <c r="J1291" s="10"/>
      <c r="K1291" s="10"/>
      <c r="L1291" s="10"/>
      <c r="M1291" s="10"/>
      <c r="N1291" s="47"/>
      <c r="O1291" s="10"/>
      <c r="P1291" s="10"/>
      <c r="Q1291" s="47"/>
      <c r="R1291" s="47"/>
      <c r="S1291" s="10"/>
      <c r="T1291" s="10"/>
      <c r="U1291" s="10"/>
      <c r="V1291" s="74"/>
      <c r="W1291" s="10"/>
    </row>
    <row r="1292" spans="1:23" x14ac:dyDescent="0.35">
      <c r="A1292" s="10"/>
      <c r="B1292" s="161"/>
      <c r="C1292" s="10"/>
      <c r="D1292" s="10"/>
      <c r="E1292" s="74"/>
      <c r="F1292" s="74"/>
      <c r="G1292" s="74"/>
      <c r="H1292" s="10"/>
      <c r="I1292" s="10"/>
      <c r="J1292" s="10"/>
      <c r="K1292" s="10"/>
      <c r="L1292" s="10"/>
      <c r="M1292" s="10"/>
      <c r="N1292" s="47"/>
      <c r="O1292" s="10"/>
      <c r="P1292" s="10"/>
      <c r="Q1292" s="47"/>
      <c r="R1292" s="47"/>
      <c r="S1292" s="10"/>
      <c r="T1292" s="10"/>
      <c r="U1292" s="10"/>
      <c r="V1292" s="74"/>
      <c r="W1292" s="10"/>
    </row>
    <row r="1293" spans="1:23" x14ac:dyDescent="0.35">
      <c r="A1293" s="10"/>
      <c r="B1293" s="161"/>
      <c r="C1293" s="10"/>
      <c r="D1293" s="10"/>
      <c r="E1293" s="74"/>
      <c r="F1293" s="74"/>
      <c r="G1293" s="74"/>
      <c r="H1293" s="10"/>
      <c r="I1293" s="10"/>
      <c r="J1293" s="10"/>
      <c r="K1293" s="10"/>
      <c r="L1293" s="10"/>
      <c r="M1293" s="10"/>
      <c r="N1293" s="47"/>
      <c r="O1293" s="10"/>
      <c r="P1293" s="10"/>
      <c r="Q1293" s="47"/>
      <c r="R1293" s="47"/>
      <c r="S1293" s="10"/>
      <c r="T1293" s="10"/>
      <c r="U1293" s="10"/>
      <c r="V1293" s="74"/>
      <c r="W1293" s="10"/>
    </row>
    <row r="1294" spans="1:23" x14ac:dyDescent="0.35">
      <c r="A1294" s="10"/>
      <c r="B1294" s="161"/>
      <c r="C1294" s="10"/>
      <c r="D1294" s="10"/>
      <c r="E1294" s="74"/>
      <c r="F1294" s="74"/>
      <c r="G1294" s="74"/>
      <c r="H1294" s="10"/>
      <c r="I1294" s="10"/>
      <c r="J1294" s="10"/>
      <c r="K1294" s="10"/>
      <c r="L1294" s="10"/>
      <c r="M1294" s="10"/>
      <c r="N1294" s="47"/>
      <c r="O1294" s="10"/>
      <c r="P1294" s="10"/>
      <c r="Q1294" s="47"/>
      <c r="R1294" s="47"/>
      <c r="S1294" s="10"/>
      <c r="T1294" s="10"/>
      <c r="U1294" s="10"/>
      <c r="V1294" s="74"/>
      <c r="W1294" s="10"/>
    </row>
    <row r="1295" spans="1:23" x14ac:dyDescent="0.35">
      <c r="A1295" s="10"/>
      <c r="B1295" s="161"/>
      <c r="C1295" s="10"/>
      <c r="D1295" s="10"/>
      <c r="E1295" s="74"/>
      <c r="F1295" s="74"/>
      <c r="G1295" s="74"/>
      <c r="H1295" s="10"/>
      <c r="I1295" s="10"/>
      <c r="J1295" s="10"/>
      <c r="K1295" s="10"/>
      <c r="L1295" s="10"/>
      <c r="M1295" s="10"/>
      <c r="N1295" s="47"/>
      <c r="O1295" s="10"/>
      <c r="P1295" s="10"/>
      <c r="Q1295" s="47"/>
      <c r="R1295" s="47"/>
      <c r="S1295" s="10"/>
      <c r="T1295" s="10"/>
      <c r="U1295" s="10"/>
      <c r="V1295" s="74"/>
      <c r="W1295" s="10"/>
    </row>
    <row r="1296" spans="1:23" x14ac:dyDescent="0.35">
      <c r="A1296" s="10"/>
      <c r="B1296" s="161"/>
      <c r="C1296" s="10"/>
      <c r="D1296" s="10"/>
      <c r="E1296" s="74"/>
      <c r="F1296" s="74"/>
      <c r="G1296" s="74"/>
      <c r="H1296" s="10"/>
      <c r="I1296" s="10"/>
      <c r="J1296" s="10"/>
      <c r="K1296" s="10"/>
      <c r="L1296" s="10"/>
      <c r="M1296" s="10"/>
      <c r="N1296" s="47"/>
      <c r="O1296" s="10"/>
      <c r="P1296" s="10"/>
      <c r="Q1296" s="47"/>
      <c r="R1296" s="47"/>
      <c r="S1296" s="10"/>
      <c r="T1296" s="10"/>
      <c r="U1296" s="10"/>
      <c r="V1296" s="74"/>
      <c r="W1296" s="10"/>
    </row>
    <row r="1297" spans="1:23" x14ac:dyDescent="0.35">
      <c r="A1297" s="10"/>
      <c r="B1297" s="161"/>
      <c r="C1297" s="10"/>
      <c r="D1297" s="10"/>
      <c r="E1297" s="74"/>
      <c r="F1297" s="74"/>
      <c r="G1297" s="74"/>
      <c r="H1297" s="10"/>
      <c r="I1297" s="10"/>
      <c r="J1297" s="10"/>
      <c r="K1297" s="10"/>
      <c r="L1297" s="10"/>
      <c r="M1297" s="10"/>
      <c r="N1297" s="47"/>
      <c r="O1297" s="10"/>
      <c r="P1297" s="10"/>
      <c r="Q1297" s="47"/>
      <c r="R1297" s="47"/>
      <c r="S1297" s="10"/>
      <c r="T1297" s="10"/>
      <c r="U1297" s="10"/>
      <c r="V1297" s="74"/>
      <c r="W1297" s="10"/>
    </row>
    <row r="1298" spans="1:23" x14ac:dyDescent="0.35">
      <c r="A1298" s="10"/>
      <c r="B1298" s="161"/>
      <c r="C1298" s="10"/>
      <c r="D1298" s="10"/>
      <c r="E1298" s="74"/>
      <c r="F1298" s="74"/>
      <c r="G1298" s="74"/>
      <c r="H1298" s="10"/>
      <c r="I1298" s="10"/>
      <c r="J1298" s="10"/>
      <c r="K1298" s="10"/>
      <c r="L1298" s="10"/>
      <c r="M1298" s="10"/>
      <c r="N1298" s="47"/>
      <c r="O1298" s="10"/>
      <c r="P1298" s="10"/>
      <c r="Q1298" s="47"/>
      <c r="R1298" s="47"/>
      <c r="S1298" s="10"/>
      <c r="T1298" s="10"/>
      <c r="U1298" s="10"/>
      <c r="V1298" s="74"/>
      <c r="W1298" s="10"/>
    </row>
    <row r="1299" spans="1:23" x14ac:dyDescent="0.35">
      <c r="A1299" s="10"/>
      <c r="B1299" s="161"/>
      <c r="C1299" s="10"/>
      <c r="D1299" s="10"/>
      <c r="E1299" s="74"/>
      <c r="F1299" s="74"/>
      <c r="G1299" s="74"/>
      <c r="H1299" s="10"/>
      <c r="I1299" s="10"/>
      <c r="J1299" s="10"/>
      <c r="K1299" s="10"/>
      <c r="L1299" s="10"/>
      <c r="M1299" s="10"/>
      <c r="N1299" s="47"/>
      <c r="O1299" s="10"/>
      <c r="P1299" s="10"/>
      <c r="Q1299" s="47"/>
      <c r="R1299" s="47"/>
      <c r="S1299" s="10"/>
      <c r="T1299" s="10"/>
      <c r="U1299" s="10"/>
      <c r="V1299" s="74"/>
      <c r="W1299" s="10"/>
    </row>
    <row r="1300" spans="1:23" x14ac:dyDescent="0.35">
      <c r="A1300" s="10"/>
      <c r="B1300" s="161"/>
      <c r="C1300" s="10"/>
      <c r="D1300" s="10"/>
      <c r="E1300" s="74"/>
      <c r="F1300" s="74"/>
      <c r="G1300" s="74"/>
      <c r="H1300" s="10"/>
      <c r="I1300" s="10"/>
      <c r="J1300" s="10"/>
      <c r="K1300" s="10"/>
      <c r="L1300" s="10"/>
      <c r="M1300" s="10"/>
      <c r="N1300" s="47"/>
      <c r="O1300" s="10"/>
      <c r="P1300" s="10"/>
      <c r="Q1300" s="47"/>
      <c r="R1300" s="47"/>
      <c r="S1300" s="10"/>
      <c r="T1300" s="10"/>
      <c r="U1300" s="10"/>
      <c r="V1300" s="74"/>
      <c r="W1300" s="10"/>
    </row>
    <row r="1301" spans="1:23" x14ac:dyDescent="0.35">
      <c r="A1301" s="10"/>
      <c r="B1301" s="161"/>
      <c r="C1301" s="10"/>
      <c r="D1301" s="10"/>
      <c r="E1301" s="74"/>
      <c r="F1301" s="74"/>
      <c r="G1301" s="74"/>
      <c r="H1301" s="10"/>
      <c r="I1301" s="10"/>
      <c r="J1301" s="10"/>
      <c r="K1301" s="10"/>
      <c r="L1301" s="10"/>
      <c r="M1301" s="10"/>
      <c r="N1301" s="47"/>
      <c r="O1301" s="10"/>
      <c r="P1301" s="10"/>
      <c r="Q1301" s="47"/>
      <c r="R1301" s="47"/>
      <c r="S1301" s="10"/>
      <c r="T1301" s="10"/>
      <c r="U1301" s="10"/>
      <c r="V1301" s="74"/>
      <c r="W1301" s="10"/>
    </row>
    <row r="1302" spans="1:23" x14ac:dyDescent="0.35">
      <c r="A1302" s="10"/>
      <c r="B1302" s="161"/>
      <c r="C1302" s="10"/>
      <c r="D1302" s="10"/>
      <c r="E1302" s="74"/>
      <c r="F1302" s="74"/>
      <c r="G1302" s="74"/>
      <c r="H1302" s="10"/>
      <c r="I1302" s="10"/>
      <c r="J1302" s="10"/>
      <c r="K1302" s="10"/>
      <c r="L1302" s="10"/>
      <c r="M1302" s="10"/>
      <c r="N1302" s="47"/>
      <c r="O1302" s="10"/>
      <c r="P1302" s="10"/>
      <c r="Q1302" s="47"/>
      <c r="R1302" s="47"/>
      <c r="S1302" s="10"/>
      <c r="T1302" s="10"/>
      <c r="U1302" s="10"/>
      <c r="V1302" s="74"/>
      <c r="W1302" s="10"/>
    </row>
    <row r="1303" spans="1:23" x14ac:dyDescent="0.35">
      <c r="A1303" s="10"/>
      <c r="B1303" s="161"/>
      <c r="C1303" s="10"/>
      <c r="D1303" s="10"/>
      <c r="E1303" s="74"/>
      <c r="F1303" s="74"/>
      <c r="G1303" s="74"/>
      <c r="H1303" s="10"/>
      <c r="I1303" s="10"/>
      <c r="J1303" s="10"/>
      <c r="K1303" s="10"/>
      <c r="L1303" s="10"/>
      <c r="M1303" s="10"/>
      <c r="N1303" s="47"/>
      <c r="O1303" s="10"/>
      <c r="P1303" s="10"/>
      <c r="Q1303" s="47"/>
      <c r="R1303" s="47"/>
      <c r="S1303" s="10"/>
      <c r="T1303" s="10"/>
      <c r="U1303" s="10"/>
      <c r="V1303" s="74"/>
      <c r="W1303" s="10"/>
    </row>
    <row r="1304" spans="1:23" x14ac:dyDescent="0.35">
      <c r="A1304" s="10"/>
      <c r="B1304" s="161"/>
      <c r="C1304" s="10"/>
      <c r="D1304" s="10"/>
      <c r="E1304" s="74"/>
      <c r="F1304" s="74"/>
      <c r="G1304" s="74"/>
      <c r="H1304" s="10"/>
      <c r="I1304" s="10"/>
      <c r="J1304" s="10"/>
      <c r="K1304" s="10"/>
      <c r="L1304" s="10"/>
      <c r="M1304" s="10"/>
      <c r="N1304" s="47"/>
      <c r="O1304" s="10"/>
      <c r="P1304" s="10"/>
      <c r="Q1304" s="47"/>
      <c r="R1304" s="47"/>
      <c r="S1304" s="10"/>
      <c r="T1304" s="10"/>
      <c r="U1304" s="10"/>
      <c r="V1304" s="74"/>
      <c r="W1304" s="10"/>
    </row>
    <row r="1305" spans="1:23" x14ac:dyDescent="0.35">
      <c r="A1305" s="10"/>
      <c r="B1305" s="161"/>
      <c r="C1305" s="10"/>
      <c r="D1305" s="10"/>
      <c r="E1305" s="74"/>
      <c r="F1305" s="74"/>
      <c r="G1305" s="74"/>
      <c r="H1305" s="10"/>
      <c r="I1305" s="10"/>
      <c r="J1305" s="10"/>
      <c r="K1305" s="10"/>
      <c r="L1305" s="10"/>
      <c r="M1305" s="10"/>
      <c r="N1305" s="47"/>
      <c r="O1305" s="10"/>
      <c r="P1305" s="10"/>
      <c r="Q1305" s="47"/>
      <c r="R1305" s="47"/>
      <c r="S1305" s="10"/>
      <c r="T1305" s="10"/>
      <c r="U1305" s="10"/>
      <c r="V1305" s="74"/>
      <c r="W1305" s="10"/>
    </row>
    <row r="1306" spans="1:23" x14ac:dyDescent="0.35">
      <c r="A1306" s="10"/>
      <c r="B1306" s="161"/>
      <c r="C1306" s="10"/>
      <c r="D1306" s="10"/>
      <c r="E1306" s="74"/>
      <c r="F1306" s="74"/>
      <c r="G1306" s="74"/>
      <c r="H1306" s="10"/>
      <c r="I1306" s="10"/>
      <c r="J1306" s="10"/>
      <c r="K1306" s="10"/>
      <c r="L1306" s="10"/>
      <c r="M1306" s="10"/>
      <c r="N1306" s="47"/>
      <c r="O1306" s="10"/>
      <c r="P1306" s="10"/>
      <c r="Q1306" s="47"/>
      <c r="R1306" s="47"/>
      <c r="S1306" s="10"/>
      <c r="T1306" s="10"/>
      <c r="U1306" s="10"/>
      <c r="V1306" s="74"/>
      <c r="W1306" s="10"/>
    </row>
    <row r="1307" spans="1:23" x14ac:dyDescent="0.35">
      <c r="A1307" s="10"/>
      <c r="B1307" s="161"/>
      <c r="C1307" s="10"/>
      <c r="D1307" s="10"/>
      <c r="E1307" s="74"/>
      <c r="F1307" s="74"/>
      <c r="G1307" s="74"/>
      <c r="H1307" s="10"/>
      <c r="I1307" s="10"/>
      <c r="J1307" s="10"/>
      <c r="K1307" s="10"/>
      <c r="L1307" s="10"/>
      <c r="M1307" s="10"/>
      <c r="N1307" s="47"/>
      <c r="O1307" s="10"/>
      <c r="P1307" s="10"/>
      <c r="Q1307" s="47"/>
      <c r="R1307" s="47"/>
      <c r="S1307" s="10"/>
      <c r="T1307" s="10"/>
      <c r="U1307" s="10"/>
      <c r="V1307" s="74"/>
      <c r="W1307" s="10"/>
    </row>
    <row r="1308" spans="1:23" x14ac:dyDescent="0.35">
      <c r="A1308" s="10"/>
      <c r="B1308" s="161"/>
      <c r="C1308" s="10"/>
      <c r="D1308" s="10"/>
      <c r="E1308" s="74"/>
      <c r="F1308" s="74"/>
      <c r="G1308" s="74"/>
      <c r="H1308" s="10"/>
      <c r="I1308" s="10"/>
      <c r="J1308" s="10"/>
      <c r="K1308" s="10"/>
      <c r="L1308" s="10"/>
      <c r="M1308" s="10"/>
      <c r="N1308" s="47"/>
      <c r="O1308" s="10"/>
      <c r="P1308" s="10"/>
      <c r="Q1308" s="47"/>
      <c r="R1308" s="47"/>
      <c r="S1308" s="10"/>
      <c r="T1308" s="10"/>
      <c r="U1308" s="10"/>
      <c r="V1308" s="74"/>
      <c r="W1308" s="10"/>
    </row>
    <row r="1309" spans="1:23" x14ac:dyDescent="0.35">
      <c r="A1309" s="10"/>
      <c r="B1309" s="161"/>
      <c r="C1309" s="10"/>
      <c r="D1309" s="10"/>
      <c r="E1309" s="74"/>
      <c r="F1309" s="74"/>
      <c r="G1309" s="74"/>
      <c r="H1309" s="10"/>
      <c r="I1309" s="10"/>
      <c r="J1309" s="10"/>
      <c r="K1309" s="10"/>
      <c r="L1309" s="10"/>
      <c r="M1309" s="10"/>
      <c r="N1309" s="47"/>
      <c r="O1309" s="10"/>
      <c r="P1309" s="10"/>
      <c r="Q1309" s="47"/>
      <c r="R1309" s="47"/>
      <c r="S1309" s="10"/>
      <c r="T1309" s="10"/>
      <c r="U1309" s="10"/>
      <c r="V1309" s="74"/>
      <c r="W1309" s="10"/>
    </row>
    <row r="1310" spans="1:23" x14ac:dyDescent="0.35">
      <c r="A1310" s="10"/>
      <c r="B1310" s="161"/>
      <c r="C1310" s="10"/>
      <c r="D1310" s="10"/>
      <c r="E1310" s="74"/>
      <c r="F1310" s="74"/>
      <c r="G1310" s="74"/>
      <c r="H1310" s="10"/>
      <c r="I1310" s="10"/>
      <c r="J1310" s="10"/>
      <c r="K1310" s="10"/>
      <c r="L1310" s="10"/>
      <c r="M1310" s="10"/>
      <c r="N1310" s="47"/>
      <c r="O1310" s="10"/>
      <c r="P1310" s="10"/>
      <c r="Q1310" s="47"/>
      <c r="R1310" s="47"/>
      <c r="S1310" s="10"/>
      <c r="T1310" s="10"/>
      <c r="U1310" s="10"/>
      <c r="V1310" s="74"/>
      <c r="W1310" s="10"/>
    </row>
    <row r="1311" spans="1:23" x14ac:dyDescent="0.35">
      <c r="A1311" s="10"/>
      <c r="B1311" s="161"/>
      <c r="C1311" s="10"/>
      <c r="D1311" s="10"/>
      <c r="E1311" s="74"/>
      <c r="F1311" s="74"/>
      <c r="G1311" s="74"/>
      <c r="H1311" s="10"/>
      <c r="I1311" s="10"/>
      <c r="J1311" s="10"/>
      <c r="K1311" s="10"/>
      <c r="L1311" s="10"/>
      <c r="M1311" s="10"/>
      <c r="N1311" s="47"/>
      <c r="O1311" s="10"/>
      <c r="P1311" s="10"/>
      <c r="Q1311" s="47"/>
      <c r="R1311" s="47"/>
      <c r="S1311" s="10"/>
      <c r="T1311" s="10"/>
      <c r="U1311" s="10"/>
      <c r="V1311" s="74"/>
      <c r="W1311" s="10"/>
    </row>
    <row r="1312" spans="1:23" x14ac:dyDescent="0.35">
      <c r="A1312" s="10"/>
      <c r="B1312" s="161"/>
      <c r="C1312" s="10"/>
      <c r="D1312" s="10"/>
      <c r="E1312" s="74"/>
      <c r="F1312" s="74"/>
      <c r="G1312" s="74"/>
      <c r="H1312" s="10"/>
      <c r="I1312" s="10"/>
      <c r="J1312" s="10"/>
      <c r="K1312" s="10"/>
      <c r="L1312" s="10"/>
      <c r="M1312" s="10"/>
      <c r="N1312" s="47"/>
      <c r="O1312" s="10"/>
      <c r="P1312" s="10"/>
      <c r="Q1312" s="47"/>
      <c r="R1312" s="47"/>
      <c r="S1312" s="10"/>
      <c r="T1312" s="10"/>
      <c r="U1312" s="10"/>
      <c r="V1312" s="74"/>
      <c r="W1312" s="10"/>
    </row>
    <row r="1313" spans="1:28" x14ac:dyDescent="0.35">
      <c r="A1313" s="10"/>
      <c r="B1313" s="161"/>
      <c r="C1313" s="10"/>
      <c r="D1313" s="10"/>
      <c r="E1313" s="74"/>
      <c r="F1313" s="74"/>
      <c r="G1313" s="74"/>
      <c r="H1313" s="10"/>
      <c r="I1313" s="10"/>
      <c r="J1313" s="10"/>
      <c r="K1313" s="10"/>
      <c r="L1313" s="10"/>
      <c r="M1313" s="10"/>
      <c r="N1313" s="47"/>
      <c r="O1313" s="10"/>
      <c r="P1313" s="10"/>
      <c r="Q1313" s="47"/>
      <c r="R1313" s="47"/>
      <c r="S1313" s="10"/>
      <c r="T1313" s="10"/>
      <c r="U1313" s="10"/>
      <c r="V1313" s="74"/>
      <c r="W1313" s="10"/>
    </row>
    <row r="1314" spans="1:28" x14ac:dyDescent="0.35">
      <c r="A1314" s="10"/>
      <c r="B1314" s="161"/>
      <c r="C1314" s="10"/>
      <c r="D1314" s="10"/>
      <c r="E1314" s="74"/>
      <c r="F1314" s="74"/>
      <c r="G1314" s="74"/>
      <c r="H1314" s="10"/>
      <c r="I1314" s="10"/>
      <c r="J1314" s="10"/>
      <c r="K1314" s="10"/>
      <c r="L1314" s="10"/>
      <c r="M1314" s="10"/>
      <c r="N1314" s="47"/>
      <c r="O1314" s="10"/>
      <c r="P1314" s="10"/>
      <c r="Q1314" s="47"/>
      <c r="R1314" s="47"/>
      <c r="S1314" s="10"/>
      <c r="T1314" s="10"/>
      <c r="U1314" s="10"/>
      <c r="V1314" s="74"/>
      <c r="W1314" s="10"/>
    </row>
    <row r="1315" spans="1:28" x14ac:dyDescent="0.35">
      <c r="A1315" s="10"/>
      <c r="B1315" s="161"/>
      <c r="C1315" s="10"/>
      <c r="D1315" s="10"/>
      <c r="E1315" s="74"/>
      <c r="F1315" s="74"/>
      <c r="G1315" s="74"/>
      <c r="H1315" s="10"/>
      <c r="I1315" s="10"/>
      <c r="J1315" s="10"/>
      <c r="K1315" s="10"/>
      <c r="L1315" s="10"/>
      <c r="M1315" s="10"/>
      <c r="N1315" s="47"/>
      <c r="O1315" s="10"/>
      <c r="P1315" s="10"/>
      <c r="Q1315" s="47"/>
      <c r="R1315" s="47"/>
      <c r="S1315" s="10"/>
      <c r="T1315" s="10"/>
      <c r="U1315" s="10"/>
      <c r="V1315" s="74"/>
      <c r="W1315" s="10"/>
    </row>
    <row r="1316" spans="1:28" x14ac:dyDescent="0.35">
      <c r="A1316" s="10"/>
      <c r="B1316" s="161"/>
      <c r="C1316" s="10"/>
      <c r="D1316" s="10"/>
      <c r="E1316" s="74"/>
      <c r="F1316" s="74"/>
      <c r="G1316" s="74"/>
      <c r="H1316" s="10"/>
      <c r="I1316" s="10"/>
      <c r="J1316" s="10"/>
      <c r="K1316" s="10"/>
      <c r="L1316" s="10"/>
      <c r="M1316" s="10"/>
      <c r="N1316" s="47"/>
      <c r="O1316" s="10"/>
      <c r="P1316" s="10"/>
      <c r="Q1316" s="47"/>
      <c r="R1316" s="47"/>
      <c r="S1316" s="10"/>
      <c r="T1316" s="10"/>
      <c r="U1316" s="10"/>
      <c r="V1316" s="74"/>
      <c r="W1316" s="10"/>
    </row>
    <row r="1317" spans="1:28" x14ac:dyDescent="0.35">
      <c r="A1317" s="10"/>
      <c r="B1317" s="161"/>
      <c r="C1317" s="10"/>
      <c r="D1317" s="10"/>
      <c r="E1317" s="74"/>
      <c r="F1317" s="74"/>
      <c r="G1317" s="74"/>
      <c r="H1317" s="10"/>
      <c r="I1317" s="10"/>
      <c r="J1317" s="10"/>
      <c r="K1317" s="10"/>
      <c r="L1317" s="10"/>
      <c r="M1317" s="10"/>
      <c r="N1317" s="47"/>
      <c r="O1317" s="10"/>
      <c r="P1317" s="10"/>
      <c r="Q1317" s="47"/>
      <c r="R1317" s="47"/>
      <c r="S1317" s="10"/>
      <c r="T1317" s="10"/>
      <c r="U1317" s="10"/>
      <c r="V1317" s="74"/>
      <c r="W1317" s="10"/>
    </row>
    <row r="1318" spans="1:28" x14ac:dyDescent="0.35">
      <c r="A1318" s="10"/>
      <c r="B1318" s="161"/>
      <c r="C1318" s="10"/>
      <c r="D1318" s="10"/>
      <c r="E1318" s="74"/>
      <c r="F1318" s="74"/>
      <c r="G1318" s="74"/>
      <c r="H1318" s="10"/>
      <c r="I1318" s="10"/>
      <c r="J1318" s="10"/>
      <c r="K1318" s="10"/>
      <c r="L1318" s="10"/>
      <c r="M1318" s="10"/>
      <c r="N1318" s="47"/>
      <c r="O1318" s="10"/>
      <c r="P1318" s="10"/>
      <c r="Q1318" s="47"/>
      <c r="R1318" s="47"/>
      <c r="S1318" s="10"/>
      <c r="T1318" s="10"/>
      <c r="U1318" s="10"/>
      <c r="V1318" s="74"/>
      <c r="W1318" s="10"/>
    </row>
    <row r="1319" spans="1:28" x14ac:dyDescent="0.35">
      <c r="A1319" s="10"/>
      <c r="B1319" s="161"/>
      <c r="C1319" s="10"/>
      <c r="D1319" s="10"/>
      <c r="E1319" s="74"/>
      <c r="F1319" s="74"/>
      <c r="G1319" s="74"/>
      <c r="H1319" s="10"/>
      <c r="I1319" s="10"/>
      <c r="J1319" s="10"/>
      <c r="K1319" s="10"/>
      <c r="L1319" s="10"/>
      <c r="M1319" s="10"/>
      <c r="N1319" s="47"/>
      <c r="O1319" s="10"/>
      <c r="P1319" s="10"/>
      <c r="Q1319" s="47"/>
      <c r="R1319" s="47"/>
      <c r="S1319" s="10"/>
      <c r="T1319" s="10"/>
      <c r="U1319" s="10"/>
      <c r="V1319" s="74"/>
      <c r="W1319" s="10"/>
    </row>
    <row r="1320" spans="1:28" x14ac:dyDescent="0.35">
      <c r="A1320" s="10"/>
      <c r="B1320" s="161"/>
      <c r="C1320" s="10"/>
      <c r="D1320" s="10"/>
      <c r="E1320" s="74"/>
      <c r="F1320" s="74"/>
      <c r="G1320" s="74"/>
      <c r="H1320" s="10"/>
      <c r="I1320" s="10"/>
      <c r="J1320" s="10"/>
      <c r="K1320" s="10"/>
      <c r="L1320" s="10"/>
      <c r="M1320" s="10"/>
      <c r="N1320" s="47"/>
      <c r="O1320" s="10"/>
      <c r="P1320" s="10"/>
      <c r="Q1320" s="47"/>
      <c r="R1320" s="47"/>
      <c r="S1320" s="10"/>
      <c r="T1320" s="10"/>
      <c r="U1320" s="10"/>
      <c r="V1320" s="74"/>
      <c r="W1320" s="10"/>
    </row>
    <row r="1321" spans="1:28" x14ac:dyDescent="0.35">
      <c r="A1321" s="10"/>
      <c r="B1321" s="161"/>
      <c r="C1321" s="10"/>
      <c r="D1321" s="10"/>
      <c r="E1321" s="74"/>
      <c r="F1321" s="74"/>
      <c r="G1321" s="74"/>
      <c r="H1321" s="10"/>
      <c r="I1321" s="10"/>
      <c r="J1321" s="10"/>
      <c r="K1321" s="10"/>
      <c r="L1321" s="10"/>
      <c r="M1321" s="10"/>
      <c r="N1321" s="47"/>
      <c r="O1321" s="10"/>
      <c r="P1321" s="10"/>
      <c r="Q1321" s="47"/>
      <c r="R1321" s="47"/>
      <c r="S1321" s="10"/>
      <c r="T1321" s="10"/>
      <c r="U1321" s="10"/>
      <c r="V1321" s="74"/>
      <c r="W1321" s="10"/>
    </row>
    <row r="1322" spans="1:28" x14ac:dyDescent="0.35">
      <c r="A1322" s="10"/>
      <c r="B1322" s="161"/>
      <c r="C1322" s="10"/>
      <c r="D1322" s="10"/>
      <c r="E1322" s="74"/>
      <c r="F1322" s="74"/>
      <c r="G1322" s="74"/>
      <c r="H1322" s="10"/>
      <c r="I1322" s="10"/>
      <c r="J1322" s="10"/>
      <c r="K1322" s="10"/>
      <c r="L1322" s="10"/>
      <c r="M1322" s="10"/>
      <c r="N1322" s="47"/>
      <c r="O1322" s="10"/>
      <c r="P1322" s="10"/>
      <c r="Q1322" s="47"/>
      <c r="R1322" s="47"/>
      <c r="S1322" s="10"/>
      <c r="T1322" s="10"/>
      <c r="U1322" s="10"/>
      <c r="V1322" s="74"/>
      <c r="W1322" s="10"/>
    </row>
    <row r="1323" spans="1:28" x14ac:dyDescent="0.35">
      <c r="A1323" s="10"/>
      <c r="B1323" s="161"/>
      <c r="C1323" s="10"/>
      <c r="D1323" s="10"/>
      <c r="E1323" s="74"/>
      <c r="F1323" s="74"/>
      <c r="G1323" s="74"/>
      <c r="H1323" s="10"/>
      <c r="I1323" s="10"/>
      <c r="J1323" s="10"/>
      <c r="K1323" s="10"/>
      <c r="L1323" s="10"/>
      <c r="M1323" s="10"/>
      <c r="N1323" s="47"/>
      <c r="O1323" s="10"/>
      <c r="P1323" s="10"/>
      <c r="Q1323" s="47"/>
      <c r="R1323" s="47"/>
      <c r="S1323" s="10"/>
      <c r="T1323" s="10"/>
      <c r="U1323" s="10"/>
      <c r="V1323" s="74"/>
      <c r="W1323" s="10"/>
    </row>
    <row r="1324" spans="1:28" x14ac:dyDescent="0.35">
      <c r="A1324" s="10"/>
      <c r="B1324" s="161"/>
      <c r="C1324" s="10"/>
      <c r="D1324" s="10"/>
      <c r="E1324" s="74"/>
      <c r="F1324" s="74"/>
      <c r="G1324" s="74"/>
      <c r="H1324" s="10"/>
      <c r="I1324" s="10"/>
      <c r="J1324" s="10"/>
      <c r="K1324" s="10"/>
      <c r="L1324" s="10"/>
      <c r="M1324" s="10"/>
      <c r="N1324" s="47"/>
      <c r="O1324" s="10"/>
      <c r="P1324" s="10"/>
      <c r="Q1324" s="47"/>
      <c r="R1324" s="47"/>
      <c r="S1324" s="10"/>
      <c r="T1324" s="10"/>
      <c r="U1324" s="10"/>
      <c r="V1324" s="74"/>
      <c r="W1324" s="10"/>
    </row>
    <row r="1325" spans="1:28" x14ac:dyDescent="0.35">
      <c r="A1325" s="10"/>
      <c r="B1325" s="161"/>
      <c r="C1325" s="10"/>
      <c r="D1325" s="10"/>
      <c r="E1325" s="74"/>
      <c r="F1325" s="74"/>
      <c r="G1325" s="74"/>
      <c r="H1325" s="10"/>
      <c r="I1325" s="10"/>
      <c r="J1325" s="10"/>
      <c r="K1325" s="10"/>
      <c r="L1325" s="10"/>
      <c r="M1325" s="10"/>
      <c r="N1325" s="47"/>
      <c r="O1325" s="10"/>
      <c r="P1325" s="10"/>
      <c r="Q1325" s="47"/>
      <c r="R1325" s="47"/>
      <c r="S1325" s="10"/>
      <c r="T1325" s="10"/>
      <c r="U1325" s="10"/>
      <c r="V1325" s="74"/>
      <c r="W1325" s="10"/>
    </row>
    <row r="1326" spans="1:28" x14ac:dyDescent="0.35">
      <c r="A1326" s="10"/>
      <c r="B1326" s="89"/>
      <c r="C1326" s="10"/>
      <c r="D1326" s="87"/>
      <c r="E1326" s="90"/>
      <c r="F1326" s="90"/>
      <c r="G1326" s="90"/>
      <c r="H1326" s="87"/>
      <c r="I1326" s="87"/>
      <c r="J1326" s="87"/>
      <c r="K1326" s="87"/>
      <c r="L1326" s="87"/>
      <c r="M1326" s="87"/>
      <c r="N1326" s="47"/>
      <c r="O1326" s="87"/>
      <c r="P1326" s="87"/>
      <c r="Q1326" s="87"/>
      <c r="R1326" s="87"/>
      <c r="S1326" s="87"/>
      <c r="T1326" s="87"/>
      <c r="U1326" s="10"/>
      <c r="V1326" s="74"/>
      <c r="W1326" s="10"/>
      <c r="X1326" s="88"/>
      <c r="Y1326" s="88"/>
      <c r="Z1326" s="88"/>
      <c r="AA1326" s="88"/>
      <c r="AB1326" s="88"/>
    </row>
    <row r="1327" spans="1:28" x14ac:dyDescent="0.35">
      <c r="A1327" s="10"/>
      <c r="B1327" s="89"/>
      <c r="C1327" s="10"/>
      <c r="D1327" s="87"/>
      <c r="E1327" s="90"/>
      <c r="F1327" s="90"/>
      <c r="G1327" s="90"/>
      <c r="H1327" s="87"/>
      <c r="I1327" s="87"/>
      <c r="J1327" s="87"/>
      <c r="K1327" s="87"/>
      <c r="L1327" s="87"/>
      <c r="M1327" s="87"/>
      <c r="N1327" s="47"/>
      <c r="O1327" s="87"/>
      <c r="P1327" s="87"/>
      <c r="Q1327" s="87"/>
      <c r="R1327" s="87"/>
      <c r="S1327" s="10"/>
      <c r="T1327" s="87"/>
      <c r="U1327" s="10"/>
      <c r="V1327" s="74"/>
      <c r="W1327" s="10"/>
      <c r="X1327" s="88"/>
      <c r="Y1327" s="88"/>
      <c r="Z1327" s="88"/>
      <c r="AA1327" s="88"/>
      <c r="AB1327" s="88"/>
    </row>
    <row r="1328" spans="1:28" x14ac:dyDescent="0.35">
      <c r="A1328" s="10"/>
      <c r="B1328" s="89"/>
      <c r="C1328" s="10"/>
      <c r="D1328" s="87"/>
      <c r="E1328" s="90"/>
      <c r="F1328" s="90"/>
      <c r="G1328" s="90"/>
      <c r="H1328" s="87"/>
      <c r="I1328" s="87"/>
      <c r="J1328" s="87"/>
      <c r="K1328" s="87"/>
      <c r="L1328" s="87"/>
      <c r="M1328" s="87"/>
      <c r="N1328" s="47"/>
      <c r="O1328" s="87"/>
      <c r="P1328" s="87"/>
      <c r="Q1328" s="87"/>
      <c r="R1328" s="87"/>
      <c r="S1328" s="87"/>
      <c r="T1328" s="87"/>
      <c r="U1328" s="10"/>
      <c r="V1328" s="74"/>
      <c r="W1328" s="10"/>
      <c r="X1328" s="88"/>
      <c r="Y1328" s="88"/>
      <c r="Z1328" s="88"/>
      <c r="AA1328" s="88"/>
      <c r="AB1328" s="88"/>
    </row>
    <row r="1329" spans="1:28" x14ac:dyDescent="0.35">
      <c r="A1329" s="10"/>
      <c r="B1329" s="89"/>
      <c r="C1329" s="10"/>
      <c r="D1329" s="87"/>
      <c r="E1329" s="90"/>
      <c r="F1329" s="90"/>
      <c r="G1329" s="90"/>
      <c r="H1329" s="87"/>
      <c r="I1329" s="87"/>
      <c r="J1329" s="87"/>
      <c r="K1329" s="87"/>
      <c r="L1329" s="87"/>
      <c r="M1329" s="87"/>
      <c r="N1329" s="47"/>
      <c r="O1329" s="87"/>
      <c r="P1329" s="87"/>
      <c r="Q1329" s="87"/>
      <c r="R1329" s="87"/>
      <c r="S1329" s="87"/>
      <c r="T1329" s="87"/>
      <c r="U1329" s="10"/>
      <c r="V1329" s="74"/>
      <c r="W1329" s="10"/>
      <c r="X1329" s="88"/>
      <c r="Y1329" s="88"/>
      <c r="Z1329" s="88"/>
      <c r="AA1329" s="88"/>
      <c r="AB1329" s="88"/>
    </row>
    <row r="1330" spans="1:28" x14ac:dyDescent="0.35">
      <c r="A1330" s="10"/>
      <c r="B1330" s="89"/>
      <c r="C1330" s="10"/>
      <c r="D1330" s="87"/>
      <c r="E1330" s="90"/>
      <c r="F1330" s="90"/>
      <c r="G1330" s="90"/>
      <c r="H1330" s="87"/>
      <c r="I1330" s="87"/>
      <c r="J1330" s="87"/>
      <c r="K1330" s="87"/>
      <c r="L1330" s="87"/>
      <c r="M1330" s="87"/>
      <c r="N1330" s="47"/>
      <c r="O1330" s="87"/>
      <c r="P1330" s="87"/>
      <c r="Q1330" s="87"/>
      <c r="R1330" s="87"/>
      <c r="S1330" s="87"/>
      <c r="T1330" s="87"/>
      <c r="U1330" s="10"/>
      <c r="V1330" s="74"/>
      <c r="W1330" s="10"/>
      <c r="X1330" s="88"/>
      <c r="Y1330" s="88"/>
      <c r="Z1330" s="88"/>
      <c r="AA1330" s="88"/>
      <c r="AB1330" s="88"/>
    </row>
    <row r="1331" spans="1:28" x14ac:dyDescent="0.35">
      <c r="A1331" s="10"/>
      <c r="B1331" s="89"/>
      <c r="C1331" s="10"/>
      <c r="D1331" s="87"/>
      <c r="E1331" s="90"/>
      <c r="F1331" s="90"/>
      <c r="G1331" s="90"/>
      <c r="H1331" s="87"/>
      <c r="I1331" s="87"/>
      <c r="J1331" s="87"/>
      <c r="K1331" s="87"/>
      <c r="L1331" s="87"/>
      <c r="M1331" s="87"/>
      <c r="N1331" s="47"/>
      <c r="O1331" s="87"/>
      <c r="P1331" s="87"/>
      <c r="Q1331" s="87"/>
      <c r="R1331" s="87"/>
      <c r="S1331" s="87"/>
      <c r="T1331" s="87"/>
      <c r="U1331" s="10"/>
      <c r="V1331" s="74"/>
      <c r="W1331" s="10"/>
      <c r="X1331" s="88"/>
      <c r="Y1331" s="88"/>
      <c r="Z1331" s="88"/>
      <c r="AA1331" s="88"/>
      <c r="AB1331" s="88"/>
    </row>
    <row r="1332" spans="1:28" x14ac:dyDescent="0.35">
      <c r="A1332" s="10"/>
      <c r="B1332" s="89"/>
      <c r="C1332" s="10"/>
      <c r="D1332" s="87"/>
      <c r="E1332" s="90"/>
      <c r="F1332" s="90"/>
      <c r="G1332" s="90"/>
      <c r="H1332" s="87"/>
      <c r="I1332" s="87"/>
      <c r="J1332" s="87"/>
      <c r="K1332" s="87"/>
      <c r="L1332" s="87"/>
      <c r="M1332" s="87"/>
      <c r="N1332" s="47"/>
      <c r="O1332" s="87"/>
      <c r="P1332" s="87"/>
      <c r="Q1332" s="87"/>
      <c r="R1332" s="87"/>
      <c r="S1332" s="87"/>
      <c r="T1332" s="87"/>
      <c r="U1332" s="10"/>
      <c r="V1332" s="74"/>
      <c r="W1332" s="10"/>
      <c r="X1332" s="88"/>
      <c r="Y1332" s="88"/>
      <c r="Z1332" s="88"/>
      <c r="AA1332" s="88"/>
      <c r="AB1332" s="88"/>
    </row>
    <row r="1333" spans="1:28" x14ac:dyDescent="0.35">
      <c r="A1333" s="10"/>
      <c r="B1333" s="89"/>
      <c r="C1333" s="10"/>
      <c r="D1333" s="87"/>
      <c r="E1333" s="90"/>
      <c r="F1333" s="90"/>
      <c r="G1333" s="90"/>
      <c r="H1333" s="87"/>
      <c r="I1333" s="87"/>
      <c r="J1333" s="87"/>
      <c r="K1333" s="87"/>
      <c r="L1333" s="87"/>
      <c r="M1333" s="87"/>
      <c r="N1333" s="47"/>
      <c r="O1333" s="87"/>
      <c r="P1333" s="87"/>
      <c r="Q1333" s="87"/>
      <c r="R1333" s="87"/>
      <c r="S1333" s="87"/>
      <c r="T1333" s="87"/>
      <c r="U1333" s="10"/>
      <c r="V1333" s="74"/>
      <c r="W1333" s="10"/>
      <c r="X1333" s="88"/>
      <c r="Y1333" s="88"/>
      <c r="Z1333" s="88"/>
      <c r="AA1333" s="88"/>
      <c r="AB1333" s="88"/>
    </row>
    <row r="1334" spans="1:28" x14ac:dyDescent="0.35">
      <c r="A1334" s="10"/>
      <c r="B1334" s="89"/>
      <c r="C1334" s="10"/>
      <c r="D1334" s="87"/>
      <c r="E1334" s="90"/>
      <c r="F1334" s="90"/>
      <c r="G1334" s="90"/>
      <c r="H1334" s="87"/>
      <c r="I1334" s="87"/>
      <c r="J1334" s="87"/>
      <c r="K1334" s="87"/>
      <c r="L1334" s="87"/>
      <c r="M1334" s="87"/>
      <c r="N1334" s="47"/>
      <c r="O1334" s="87"/>
      <c r="P1334" s="87"/>
      <c r="Q1334" s="87"/>
      <c r="R1334" s="87"/>
      <c r="S1334" s="87"/>
      <c r="T1334" s="87"/>
      <c r="U1334" s="10"/>
      <c r="V1334" s="74"/>
      <c r="W1334" s="10"/>
      <c r="X1334" s="88"/>
      <c r="Y1334" s="88"/>
      <c r="Z1334" s="88"/>
      <c r="AA1334" s="88"/>
      <c r="AB1334" s="88"/>
    </row>
    <row r="1335" spans="1:28" x14ac:dyDescent="0.35">
      <c r="A1335" s="10"/>
      <c r="B1335" s="89"/>
      <c r="C1335" s="10"/>
      <c r="D1335" s="87"/>
      <c r="E1335" s="90"/>
      <c r="F1335" s="90"/>
      <c r="G1335" s="90"/>
      <c r="H1335" s="87"/>
      <c r="I1335" s="87"/>
      <c r="J1335" s="87"/>
      <c r="K1335" s="87"/>
      <c r="L1335" s="87"/>
      <c r="M1335" s="87"/>
      <c r="N1335" s="47"/>
      <c r="O1335" s="87"/>
      <c r="P1335" s="87"/>
      <c r="Q1335" s="87"/>
      <c r="R1335" s="87"/>
      <c r="S1335" s="87"/>
      <c r="T1335" s="87"/>
      <c r="U1335" s="10"/>
      <c r="V1335" s="74"/>
      <c r="W1335" s="10"/>
      <c r="X1335" s="88"/>
      <c r="Y1335" s="88"/>
      <c r="Z1335" s="88"/>
      <c r="AA1335" s="88"/>
      <c r="AB1335" s="88"/>
    </row>
    <row r="1336" spans="1:28" x14ac:dyDescent="0.35">
      <c r="A1336" s="10"/>
      <c r="B1336" s="89"/>
      <c r="C1336" s="10"/>
      <c r="D1336" s="87"/>
      <c r="E1336" s="90"/>
      <c r="F1336" s="90"/>
      <c r="G1336" s="90"/>
      <c r="H1336" s="87"/>
      <c r="I1336" s="87"/>
      <c r="J1336" s="87"/>
      <c r="K1336" s="87"/>
      <c r="L1336" s="87"/>
      <c r="M1336" s="87"/>
      <c r="N1336" s="47"/>
      <c r="O1336" s="87"/>
      <c r="P1336" s="87"/>
      <c r="Q1336" s="87"/>
      <c r="R1336" s="87"/>
      <c r="S1336" s="87"/>
      <c r="T1336" s="87"/>
      <c r="U1336" s="10"/>
      <c r="V1336" s="74"/>
      <c r="W1336" s="10"/>
      <c r="X1336" s="88"/>
      <c r="Y1336" s="88"/>
      <c r="Z1336" s="88"/>
      <c r="AA1336" s="88"/>
      <c r="AB1336" s="88"/>
    </row>
    <row r="1337" spans="1:28" x14ac:dyDescent="0.35">
      <c r="A1337" s="10"/>
      <c r="B1337" s="89"/>
      <c r="C1337" s="10"/>
      <c r="D1337" s="87"/>
      <c r="E1337" s="90"/>
      <c r="F1337" s="90"/>
      <c r="G1337" s="90"/>
      <c r="H1337" s="87"/>
      <c r="I1337" s="87"/>
      <c r="J1337" s="87"/>
      <c r="K1337" s="87"/>
      <c r="L1337" s="87"/>
      <c r="M1337" s="87"/>
      <c r="N1337" s="47"/>
      <c r="O1337" s="87"/>
      <c r="P1337" s="87"/>
      <c r="Q1337" s="87"/>
      <c r="R1337" s="87"/>
      <c r="S1337" s="87"/>
      <c r="T1337" s="87"/>
      <c r="U1337" s="10"/>
      <c r="V1337" s="74"/>
      <c r="W1337" s="10"/>
      <c r="X1337" s="88"/>
      <c r="Y1337" s="88"/>
      <c r="Z1337" s="88"/>
      <c r="AA1337" s="88"/>
      <c r="AB1337" s="88"/>
    </row>
    <row r="1338" spans="1:28" x14ac:dyDescent="0.35">
      <c r="A1338" s="10"/>
      <c r="B1338" s="89"/>
      <c r="C1338" s="10"/>
      <c r="D1338" s="87"/>
      <c r="E1338" s="90"/>
      <c r="F1338" s="90"/>
      <c r="G1338" s="90"/>
      <c r="H1338" s="87"/>
      <c r="I1338" s="87"/>
      <c r="J1338" s="87"/>
      <c r="K1338" s="87"/>
      <c r="L1338" s="87"/>
      <c r="M1338" s="87"/>
      <c r="N1338" s="47"/>
      <c r="O1338" s="87"/>
      <c r="P1338" s="87"/>
      <c r="Q1338" s="87"/>
      <c r="R1338" s="87"/>
      <c r="S1338" s="87"/>
      <c r="T1338" s="87"/>
      <c r="U1338" s="10"/>
      <c r="V1338" s="74"/>
      <c r="W1338" s="10"/>
      <c r="X1338" s="88"/>
      <c r="Y1338" s="88"/>
      <c r="Z1338" s="88"/>
      <c r="AA1338" s="88"/>
      <c r="AB1338" s="88"/>
    </row>
    <row r="1339" spans="1:28" x14ac:dyDescent="0.35">
      <c r="A1339" s="10"/>
      <c r="B1339" s="89"/>
      <c r="C1339" s="10"/>
      <c r="D1339" s="87"/>
      <c r="E1339" s="90"/>
      <c r="F1339" s="90"/>
      <c r="G1339" s="90"/>
      <c r="H1339" s="87"/>
      <c r="I1339" s="87"/>
      <c r="J1339" s="87"/>
      <c r="K1339" s="87"/>
      <c r="L1339" s="87"/>
      <c r="M1339" s="87"/>
      <c r="N1339" s="47"/>
      <c r="O1339" s="87"/>
      <c r="P1339" s="87"/>
      <c r="Q1339" s="87"/>
      <c r="R1339" s="87"/>
      <c r="S1339" s="87"/>
      <c r="T1339" s="87"/>
      <c r="U1339" s="10"/>
      <c r="V1339" s="74"/>
      <c r="W1339" s="10"/>
      <c r="X1339" s="88"/>
      <c r="Y1339" s="88"/>
      <c r="Z1339" s="88"/>
      <c r="AA1339" s="88"/>
      <c r="AB1339" s="88"/>
    </row>
    <row r="1340" spans="1:28" x14ac:dyDescent="0.35">
      <c r="A1340" s="10"/>
      <c r="B1340" s="89"/>
      <c r="C1340" s="10"/>
      <c r="D1340" s="87"/>
      <c r="E1340" s="90"/>
      <c r="F1340" s="90"/>
      <c r="G1340" s="90"/>
      <c r="H1340" s="87"/>
      <c r="I1340" s="87"/>
      <c r="J1340" s="87"/>
      <c r="K1340" s="87"/>
      <c r="L1340" s="87"/>
      <c r="M1340" s="87"/>
      <c r="N1340" s="47"/>
      <c r="O1340" s="87"/>
      <c r="P1340" s="87"/>
      <c r="Q1340" s="87"/>
      <c r="R1340" s="87"/>
      <c r="S1340" s="87"/>
      <c r="T1340" s="87"/>
      <c r="U1340" s="10"/>
      <c r="V1340" s="74"/>
      <c r="W1340" s="10"/>
      <c r="X1340" s="88"/>
      <c r="Y1340" s="88"/>
      <c r="Z1340" s="88"/>
      <c r="AA1340" s="88"/>
      <c r="AB1340" s="88"/>
    </row>
    <row r="1341" spans="1:28" x14ac:dyDescent="0.35">
      <c r="A1341" s="10"/>
      <c r="B1341" s="89"/>
      <c r="C1341" s="10"/>
      <c r="D1341" s="87"/>
      <c r="E1341" s="90"/>
      <c r="F1341" s="90"/>
      <c r="G1341" s="90"/>
      <c r="H1341" s="87"/>
      <c r="I1341" s="87"/>
      <c r="J1341" s="87"/>
      <c r="K1341" s="87"/>
      <c r="L1341" s="87"/>
      <c r="M1341" s="87"/>
      <c r="N1341" s="47"/>
      <c r="O1341" s="87"/>
      <c r="P1341" s="87"/>
      <c r="Q1341" s="87"/>
      <c r="R1341" s="87"/>
      <c r="S1341" s="87"/>
      <c r="T1341" s="87"/>
      <c r="U1341" s="10"/>
      <c r="V1341" s="74"/>
      <c r="W1341" s="10"/>
      <c r="X1341" s="88"/>
      <c r="Y1341" s="88"/>
      <c r="Z1341" s="88"/>
      <c r="AA1341" s="88"/>
      <c r="AB1341" s="88"/>
    </row>
    <row r="1342" spans="1:28" x14ac:dyDescent="0.35">
      <c r="A1342" s="10"/>
      <c r="B1342" s="89"/>
      <c r="C1342" s="10"/>
      <c r="D1342" s="87"/>
      <c r="E1342" s="90"/>
      <c r="F1342" s="90"/>
      <c r="G1342" s="90"/>
      <c r="H1342" s="87"/>
      <c r="I1342" s="87"/>
      <c r="J1342" s="87"/>
      <c r="K1342" s="87"/>
      <c r="L1342" s="87"/>
      <c r="M1342" s="87"/>
      <c r="N1342" s="47"/>
      <c r="O1342" s="87"/>
      <c r="P1342" s="87"/>
      <c r="Q1342" s="87"/>
      <c r="R1342" s="87"/>
      <c r="S1342" s="87"/>
      <c r="T1342" s="87"/>
      <c r="U1342" s="10"/>
      <c r="V1342" s="74"/>
      <c r="W1342" s="10"/>
      <c r="X1342" s="88"/>
      <c r="Y1342" s="88"/>
      <c r="Z1342" s="88"/>
      <c r="AA1342" s="88"/>
      <c r="AB1342" s="88"/>
    </row>
    <row r="1343" spans="1:28" x14ac:dyDescent="0.35">
      <c r="A1343" s="10"/>
      <c r="B1343" s="89"/>
      <c r="C1343" s="10"/>
      <c r="D1343" s="87"/>
      <c r="E1343" s="90"/>
      <c r="F1343" s="90"/>
      <c r="G1343" s="90"/>
      <c r="H1343" s="87"/>
      <c r="I1343" s="87"/>
      <c r="J1343" s="87"/>
      <c r="K1343" s="87"/>
      <c r="L1343" s="87"/>
      <c r="M1343" s="87"/>
      <c r="N1343" s="47"/>
      <c r="O1343" s="87"/>
      <c r="P1343" s="87"/>
      <c r="Q1343" s="87"/>
      <c r="R1343" s="87"/>
      <c r="S1343" s="87"/>
      <c r="T1343" s="87"/>
      <c r="U1343" s="10"/>
      <c r="V1343" s="74"/>
      <c r="W1343" s="10"/>
      <c r="X1343" s="88"/>
      <c r="Y1343" s="88"/>
      <c r="Z1343" s="88"/>
      <c r="AA1343" s="88"/>
      <c r="AB1343" s="88"/>
    </row>
    <row r="1344" spans="1:28" x14ac:dyDescent="0.35">
      <c r="A1344" s="10"/>
      <c r="B1344" s="89"/>
      <c r="C1344" s="10"/>
      <c r="D1344" s="87"/>
      <c r="E1344" s="90"/>
      <c r="F1344" s="90"/>
      <c r="G1344" s="90"/>
      <c r="H1344" s="87"/>
      <c r="I1344" s="87"/>
      <c r="J1344" s="87"/>
      <c r="K1344" s="87"/>
      <c r="L1344" s="87"/>
      <c r="M1344" s="87"/>
      <c r="N1344" s="47"/>
      <c r="O1344" s="87"/>
      <c r="P1344" s="87"/>
      <c r="Q1344" s="87"/>
      <c r="R1344" s="87"/>
      <c r="S1344" s="87"/>
      <c r="T1344" s="87"/>
      <c r="U1344" s="10"/>
      <c r="V1344" s="74"/>
      <c r="W1344" s="10"/>
      <c r="X1344" s="88"/>
      <c r="Y1344" s="88"/>
      <c r="Z1344" s="88"/>
      <c r="AA1344" s="88"/>
      <c r="AB1344" s="88"/>
    </row>
    <row r="1345" spans="1:28" x14ac:dyDescent="0.35">
      <c r="A1345" s="10"/>
      <c r="B1345" s="89"/>
      <c r="C1345" s="10"/>
      <c r="D1345" s="87"/>
      <c r="E1345" s="90"/>
      <c r="F1345" s="90"/>
      <c r="G1345" s="90"/>
      <c r="H1345" s="87"/>
      <c r="I1345" s="87"/>
      <c r="J1345" s="87"/>
      <c r="K1345" s="87"/>
      <c r="L1345" s="87"/>
      <c r="M1345" s="87"/>
      <c r="N1345" s="47"/>
      <c r="O1345" s="87"/>
      <c r="P1345" s="87"/>
      <c r="Q1345" s="87"/>
      <c r="R1345" s="87"/>
      <c r="S1345" s="87"/>
      <c r="T1345" s="87"/>
      <c r="U1345" s="10"/>
      <c r="V1345" s="74"/>
      <c r="W1345" s="10"/>
      <c r="X1345" s="88"/>
      <c r="Y1345" s="88"/>
      <c r="Z1345" s="88"/>
      <c r="AA1345" s="88"/>
      <c r="AB1345" s="88"/>
    </row>
    <row r="1346" spans="1:28" x14ac:dyDescent="0.35">
      <c r="A1346" s="10"/>
      <c r="B1346" s="89"/>
      <c r="C1346" s="10"/>
      <c r="D1346" s="87"/>
      <c r="E1346" s="90"/>
      <c r="F1346" s="90"/>
      <c r="G1346" s="90"/>
      <c r="H1346" s="87"/>
      <c r="I1346" s="87"/>
      <c r="J1346" s="87"/>
      <c r="K1346" s="87"/>
      <c r="L1346" s="87"/>
      <c r="M1346" s="87"/>
      <c r="N1346" s="47"/>
      <c r="O1346" s="87"/>
      <c r="P1346" s="87"/>
      <c r="Q1346" s="87"/>
      <c r="R1346" s="87"/>
      <c r="S1346" s="87"/>
      <c r="T1346" s="87"/>
      <c r="U1346" s="10"/>
      <c r="V1346" s="74"/>
      <c r="W1346" s="10"/>
      <c r="X1346" s="88"/>
      <c r="Y1346" s="88"/>
      <c r="Z1346" s="88"/>
      <c r="AA1346" s="88"/>
      <c r="AB1346" s="88"/>
    </row>
    <row r="1347" spans="1:28" x14ac:dyDescent="0.35">
      <c r="A1347" s="10"/>
      <c r="B1347" s="89"/>
      <c r="C1347" s="10"/>
      <c r="D1347" s="87"/>
      <c r="E1347" s="90"/>
      <c r="F1347" s="90"/>
      <c r="G1347" s="90"/>
      <c r="H1347" s="87"/>
      <c r="I1347" s="87"/>
      <c r="J1347" s="87"/>
      <c r="K1347" s="87"/>
      <c r="L1347" s="87"/>
      <c r="M1347" s="87"/>
      <c r="N1347" s="47"/>
      <c r="O1347" s="87"/>
      <c r="P1347" s="87"/>
      <c r="Q1347" s="87"/>
      <c r="R1347" s="87"/>
      <c r="S1347" s="87"/>
      <c r="T1347" s="87"/>
      <c r="U1347" s="10"/>
      <c r="V1347" s="74"/>
      <c r="W1347" s="10"/>
      <c r="X1347" s="88"/>
      <c r="Y1347" s="88"/>
      <c r="Z1347" s="88"/>
      <c r="AA1347" s="88"/>
      <c r="AB1347" s="88"/>
    </row>
    <row r="1348" spans="1:28" x14ac:dyDescent="0.35">
      <c r="A1348" s="10"/>
      <c r="B1348" s="89"/>
      <c r="C1348" s="10"/>
      <c r="D1348" s="87"/>
      <c r="E1348" s="90"/>
      <c r="F1348" s="90"/>
      <c r="G1348" s="90"/>
      <c r="H1348" s="87"/>
      <c r="I1348" s="87"/>
      <c r="J1348" s="87"/>
      <c r="K1348" s="87"/>
      <c r="L1348" s="87"/>
      <c r="M1348" s="87"/>
      <c r="N1348" s="47"/>
      <c r="O1348" s="87"/>
      <c r="P1348" s="87"/>
      <c r="Q1348" s="87"/>
      <c r="R1348" s="87"/>
      <c r="S1348" s="87"/>
      <c r="T1348" s="87"/>
      <c r="U1348" s="10"/>
      <c r="V1348" s="74"/>
      <c r="W1348" s="10"/>
      <c r="X1348" s="88"/>
      <c r="Y1348" s="88"/>
      <c r="Z1348" s="88"/>
      <c r="AA1348" s="88"/>
      <c r="AB1348" s="88"/>
    </row>
    <row r="1349" spans="1:28" x14ac:dyDescent="0.35">
      <c r="A1349" s="10"/>
      <c r="B1349" s="89"/>
      <c r="C1349" s="10"/>
      <c r="D1349" s="87"/>
      <c r="E1349" s="90"/>
      <c r="F1349" s="90"/>
      <c r="G1349" s="90"/>
      <c r="H1349" s="87"/>
      <c r="I1349" s="87"/>
      <c r="J1349" s="87"/>
      <c r="K1349" s="87"/>
      <c r="L1349" s="87"/>
      <c r="M1349" s="87"/>
      <c r="N1349" s="47"/>
      <c r="O1349" s="87"/>
      <c r="P1349" s="87"/>
      <c r="Q1349" s="87"/>
      <c r="R1349" s="87"/>
      <c r="S1349" s="87"/>
      <c r="T1349" s="87"/>
      <c r="U1349" s="10"/>
      <c r="V1349" s="74"/>
      <c r="W1349" s="10"/>
      <c r="X1349" s="88"/>
      <c r="Y1349" s="88"/>
      <c r="Z1349" s="88"/>
      <c r="AA1349" s="88"/>
      <c r="AB1349" s="88"/>
    </row>
    <row r="1350" spans="1:28" x14ac:dyDescent="0.35">
      <c r="A1350" s="10"/>
      <c r="B1350" s="89"/>
      <c r="C1350" s="10"/>
      <c r="D1350" s="87"/>
      <c r="E1350" s="90"/>
      <c r="F1350" s="90"/>
      <c r="G1350" s="90"/>
      <c r="H1350" s="87"/>
      <c r="I1350" s="87"/>
      <c r="J1350" s="87"/>
      <c r="K1350" s="87"/>
      <c r="L1350" s="87"/>
      <c r="M1350" s="87"/>
      <c r="N1350" s="47"/>
      <c r="O1350" s="87"/>
      <c r="P1350" s="87"/>
      <c r="Q1350" s="87"/>
      <c r="R1350" s="87"/>
      <c r="S1350" s="87"/>
      <c r="T1350" s="87"/>
      <c r="U1350" s="10"/>
      <c r="V1350" s="74"/>
      <c r="W1350" s="10"/>
      <c r="X1350" s="88"/>
      <c r="Y1350" s="88"/>
      <c r="Z1350" s="88"/>
      <c r="AA1350" s="88"/>
      <c r="AB1350" s="88"/>
    </row>
    <row r="1351" spans="1:28" x14ac:dyDescent="0.35">
      <c r="A1351" s="10"/>
      <c r="B1351" s="89"/>
      <c r="C1351" s="10"/>
      <c r="D1351" s="87"/>
      <c r="E1351" s="90"/>
      <c r="F1351" s="90"/>
      <c r="G1351" s="90"/>
      <c r="H1351" s="87"/>
      <c r="I1351" s="87"/>
      <c r="J1351" s="87"/>
      <c r="K1351" s="87"/>
      <c r="L1351" s="87"/>
      <c r="M1351" s="87"/>
      <c r="N1351" s="47"/>
      <c r="O1351" s="87"/>
      <c r="P1351" s="87"/>
      <c r="Q1351" s="87"/>
      <c r="R1351" s="87"/>
      <c r="S1351" s="87"/>
      <c r="T1351" s="87"/>
      <c r="U1351" s="10"/>
      <c r="V1351" s="74"/>
      <c r="W1351" s="10"/>
      <c r="X1351" s="88"/>
      <c r="Y1351" s="88"/>
      <c r="Z1351" s="88"/>
      <c r="AA1351" s="88"/>
      <c r="AB1351" s="88"/>
    </row>
    <row r="1352" spans="1:28" x14ac:dyDescent="0.35">
      <c r="A1352" s="10"/>
      <c r="B1352" s="89"/>
      <c r="C1352" s="10"/>
      <c r="D1352" s="87"/>
      <c r="E1352" s="90"/>
      <c r="F1352" s="90"/>
      <c r="G1352" s="90"/>
      <c r="H1352" s="87"/>
      <c r="I1352" s="87"/>
      <c r="J1352" s="87"/>
      <c r="K1352" s="87"/>
      <c r="L1352" s="87"/>
      <c r="M1352" s="87"/>
      <c r="N1352" s="47"/>
      <c r="O1352" s="87"/>
      <c r="P1352" s="87"/>
      <c r="Q1352" s="87"/>
      <c r="R1352" s="87"/>
      <c r="S1352" s="87"/>
      <c r="T1352" s="87"/>
      <c r="U1352" s="10"/>
      <c r="V1352" s="74"/>
      <c r="W1352" s="10"/>
      <c r="X1352" s="88"/>
      <c r="Y1352" s="88"/>
      <c r="Z1352" s="88"/>
      <c r="AA1352" s="88"/>
      <c r="AB1352" s="88"/>
    </row>
    <row r="1353" spans="1:28" x14ac:dyDescent="0.35">
      <c r="A1353" s="10"/>
      <c r="B1353" s="89"/>
      <c r="C1353" s="10"/>
      <c r="D1353" s="87"/>
      <c r="E1353" s="90"/>
      <c r="F1353" s="90"/>
      <c r="G1353" s="90"/>
      <c r="H1353" s="87"/>
      <c r="I1353" s="87"/>
      <c r="J1353" s="87"/>
      <c r="K1353" s="87"/>
      <c r="L1353" s="87"/>
      <c r="M1353" s="87"/>
      <c r="N1353" s="47"/>
      <c r="O1353" s="87"/>
      <c r="P1353" s="87"/>
      <c r="Q1353" s="87"/>
      <c r="R1353" s="87"/>
      <c r="S1353" s="87"/>
      <c r="T1353" s="87"/>
      <c r="U1353" s="10"/>
      <c r="V1353" s="74"/>
      <c r="W1353" s="10"/>
      <c r="X1353" s="88"/>
      <c r="Y1353" s="88"/>
      <c r="Z1353" s="88"/>
      <c r="AA1353" s="88"/>
      <c r="AB1353" s="88"/>
    </row>
    <row r="1354" spans="1:28" x14ac:dyDescent="0.35">
      <c r="A1354" s="10"/>
      <c r="B1354" s="89"/>
      <c r="C1354" s="10"/>
      <c r="D1354" s="87"/>
      <c r="E1354" s="90"/>
      <c r="F1354" s="90"/>
      <c r="G1354" s="90"/>
      <c r="H1354" s="87"/>
      <c r="I1354" s="87"/>
      <c r="J1354" s="87"/>
      <c r="K1354" s="87"/>
      <c r="L1354" s="87"/>
      <c r="M1354" s="87"/>
      <c r="N1354" s="47"/>
      <c r="O1354" s="87"/>
      <c r="P1354" s="87"/>
      <c r="Q1354" s="87"/>
      <c r="R1354" s="87"/>
      <c r="S1354" s="87"/>
      <c r="T1354" s="87"/>
      <c r="U1354" s="10"/>
      <c r="V1354" s="74"/>
      <c r="W1354" s="10"/>
      <c r="X1354" s="88"/>
      <c r="Y1354" s="88"/>
      <c r="Z1354" s="88"/>
      <c r="AA1354" s="88"/>
      <c r="AB1354" s="88"/>
    </row>
    <row r="1355" spans="1:28" x14ac:dyDescent="0.35">
      <c r="A1355" s="10"/>
      <c r="B1355" s="89"/>
      <c r="C1355" s="10"/>
      <c r="D1355" s="87"/>
      <c r="E1355" s="90"/>
      <c r="F1355" s="90"/>
      <c r="G1355" s="90"/>
      <c r="H1355" s="87"/>
      <c r="I1355" s="87"/>
      <c r="J1355" s="87"/>
      <c r="K1355" s="87"/>
      <c r="L1355" s="87"/>
      <c r="M1355" s="87"/>
      <c r="N1355" s="47"/>
      <c r="O1355" s="87"/>
      <c r="P1355" s="87"/>
      <c r="Q1355" s="87"/>
      <c r="R1355" s="87"/>
      <c r="S1355" s="10"/>
      <c r="T1355" s="87"/>
      <c r="U1355" s="10"/>
      <c r="V1355" s="74"/>
      <c r="W1355" s="10"/>
      <c r="X1355" s="88"/>
      <c r="Y1355" s="88"/>
      <c r="Z1355" s="88"/>
      <c r="AA1355" s="88"/>
      <c r="AB1355" s="88"/>
    </row>
    <row r="1356" spans="1:28" x14ac:dyDescent="0.35">
      <c r="A1356" s="10"/>
      <c r="B1356" s="89"/>
      <c r="C1356" s="10"/>
      <c r="D1356" s="87"/>
      <c r="E1356" s="90"/>
      <c r="F1356" s="90"/>
      <c r="G1356" s="90"/>
      <c r="H1356" s="87"/>
      <c r="I1356" s="87"/>
      <c r="J1356" s="87"/>
      <c r="K1356" s="87"/>
      <c r="L1356" s="87"/>
      <c r="M1356" s="87"/>
      <c r="N1356" s="47"/>
      <c r="O1356" s="87"/>
      <c r="P1356" s="87"/>
      <c r="Q1356" s="87"/>
      <c r="R1356" s="87"/>
      <c r="S1356" s="87"/>
      <c r="T1356" s="87"/>
      <c r="U1356" s="10"/>
      <c r="V1356" s="74"/>
      <c r="W1356" s="10"/>
      <c r="X1356" s="88"/>
      <c r="Y1356" s="88"/>
      <c r="Z1356" s="88"/>
      <c r="AA1356" s="88"/>
      <c r="AB1356" s="88"/>
    </row>
    <row r="1357" spans="1:28" x14ac:dyDescent="0.35">
      <c r="A1357" s="10"/>
      <c r="B1357" s="89"/>
      <c r="C1357" s="10"/>
      <c r="D1357" s="87"/>
      <c r="E1357" s="90"/>
      <c r="F1357" s="90"/>
      <c r="G1357" s="90"/>
      <c r="H1357" s="87"/>
      <c r="I1357" s="87"/>
      <c r="J1357" s="87"/>
      <c r="K1357" s="87"/>
      <c r="L1357" s="87"/>
      <c r="M1357" s="87"/>
      <c r="N1357" s="47"/>
      <c r="O1357" s="87"/>
      <c r="P1357" s="87"/>
      <c r="Q1357" s="87"/>
      <c r="R1357" s="87"/>
      <c r="S1357" s="87"/>
      <c r="T1357" s="87"/>
      <c r="U1357" s="10"/>
      <c r="V1357" s="74"/>
      <c r="W1357" s="10"/>
      <c r="X1357" s="88"/>
      <c r="Y1357" s="88"/>
      <c r="Z1357" s="88"/>
      <c r="AA1357" s="88"/>
      <c r="AB1357" s="88"/>
    </row>
    <row r="1358" spans="1:28" x14ac:dyDescent="0.35">
      <c r="A1358" s="10"/>
      <c r="B1358" s="89"/>
      <c r="C1358" s="10"/>
      <c r="D1358" s="87"/>
      <c r="E1358" s="90"/>
      <c r="F1358" s="90"/>
      <c r="G1358" s="90"/>
      <c r="H1358" s="87"/>
      <c r="I1358" s="87"/>
      <c r="J1358" s="87"/>
      <c r="K1358" s="87"/>
      <c r="L1358" s="87"/>
      <c r="M1358" s="87"/>
      <c r="N1358" s="47"/>
      <c r="O1358" s="87"/>
      <c r="P1358" s="87"/>
      <c r="Q1358" s="87"/>
      <c r="R1358" s="87"/>
      <c r="S1358" s="87"/>
      <c r="T1358" s="87"/>
      <c r="U1358" s="10"/>
      <c r="V1358" s="74"/>
      <c r="W1358" s="10"/>
      <c r="X1358" s="88"/>
      <c r="Y1358" s="88"/>
      <c r="Z1358" s="88"/>
      <c r="AA1358" s="88"/>
      <c r="AB1358" s="88"/>
    </row>
    <row r="1359" spans="1:28" x14ac:dyDescent="0.35">
      <c r="A1359" s="10"/>
      <c r="B1359" s="89"/>
      <c r="C1359" s="10"/>
      <c r="D1359" s="87"/>
      <c r="E1359" s="90"/>
      <c r="F1359" s="90"/>
      <c r="G1359" s="90"/>
      <c r="H1359" s="87"/>
      <c r="I1359" s="87"/>
      <c r="J1359" s="87"/>
      <c r="K1359" s="87"/>
      <c r="L1359" s="87"/>
      <c r="M1359" s="87"/>
      <c r="N1359" s="47"/>
      <c r="O1359" s="87"/>
      <c r="P1359" s="87"/>
      <c r="Q1359" s="87"/>
      <c r="R1359" s="87"/>
      <c r="S1359" s="87"/>
      <c r="T1359" s="87"/>
      <c r="U1359" s="10"/>
      <c r="V1359" s="74"/>
      <c r="W1359" s="10"/>
      <c r="X1359" s="88"/>
      <c r="Y1359" s="88"/>
      <c r="Z1359" s="88"/>
      <c r="AA1359" s="88"/>
      <c r="AB1359" s="88"/>
    </row>
    <row r="1360" spans="1:28" x14ac:dyDescent="0.35">
      <c r="A1360" s="10"/>
      <c r="B1360" s="89"/>
      <c r="C1360" s="10"/>
      <c r="D1360" s="87"/>
      <c r="E1360" s="90"/>
      <c r="F1360" s="90"/>
      <c r="G1360" s="90"/>
      <c r="H1360" s="87"/>
      <c r="I1360" s="87"/>
      <c r="J1360" s="87"/>
      <c r="K1360" s="87"/>
      <c r="L1360" s="87"/>
      <c r="M1360" s="87"/>
      <c r="N1360" s="47"/>
      <c r="O1360" s="87"/>
      <c r="P1360" s="87"/>
      <c r="Q1360" s="87"/>
      <c r="R1360" s="87"/>
      <c r="S1360" s="87"/>
      <c r="T1360" s="87"/>
      <c r="U1360" s="10"/>
      <c r="V1360" s="74"/>
      <c r="W1360" s="10"/>
      <c r="X1360" s="88"/>
      <c r="Y1360" s="88"/>
      <c r="Z1360" s="88"/>
      <c r="AA1360" s="88"/>
      <c r="AB1360" s="88"/>
    </row>
    <row r="1361" spans="1:28" x14ac:dyDescent="0.35">
      <c r="A1361" s="10"/>
      <c r="B1361" s="89"/>
      <c r="C1361" s="10"/>
      <c r="D1361" s="87"/>
      <c r="E1361" s="90"/>
      <c r="F1361" s="90"/>
      <c r="G1361" s="90"/>
      <c r="H1361" s="87"/>
      <c r="I1361" s="87"/>
      <c r="J1361" s="87"/>
      <c r="K1361" s="87"/>
      <c r="L1361" s="87"/>
      <c r="M1361" s="87"/>
      <c r="N1361" s="47"/>
      <c r="O1361" s="87"/>
      <c r="P1361" s="87"/>
      <c r="Q1361" s="87"/>
      <c r="R1361" s="87"/>
      <c r="S1361" s="87"/>
      <c r="T1361" s="87"/>
      <c r="U1361" s="10"/>
      <c r="V1361" s="74"/>
      <c r="W1361" s="10"/>
      <c r="X1361" s="88"/>
      <c r="Y1361" s="88"/>
      <c r="Z1361" s="88"/>
      <c r="AA1361" s="88"/>
      <c r="AB1361" s="88"/>
    </row>
    <row r="1362" spans="1:28" x14ac:dyDescent="0.35">
      <c r="A1362" s="10"/>
      <c r="B1362" s="89"/>
      <c r="C1362" s="10"/>
      <c r="D1362" s="87"/>
      <c r="E1362" s="90"/>
      <c r="F1362" s="90"/>
      <c r="G1362" s="90"/>
      <c r="H1362" s="87"/>
      <c r="I1362" s="87"/>
      <c r="J1362" s="87"/>
      <c r="K1362" s="87"/>
      <c r="L1362" s="87"/>
      <c r="M1362" s="87"/>
      <c r="N1362" s="47"/>
      <c r="O1362" s="87"/>
      <c r="P1362" s="87"/>
      <c r="Q1362" s="87"/>
      <c r="R1362" s="87"/>
      <c r="S1362" s="87"/>
      <c r="T1362" s="87"/>
      <c r="U1362" s="10"/>
      <c r="V1362" s="74"/>
      <c r="W1362" s="10"/>
      <c r="X1362" s="88"/>
      <c r="Y1362" s="88"/>
      <c r="Z1362" s="88"/>
      <c r="AA1362" s="88"/>
      <c r="AB1362" s="88"/>
    </row>
    <row r="1363" spans="1:28" x14ac:dyDescent="0.35">
      <c r="A1363" s="10"/>
      <c r="B1363" s="89"/>
      <c r="C1363" s="10"/>
      <c r="D1363" s="87"/>
      <c r="E1363" s="90"/>
      <c r="F1363" s="90"/>
      <c r="G1363" s="90"/>
      <c r="H1363" s="87"/>
      <c r="I1363" s="87"/>
      <c r="J1363" s="87"/>
      <c r="K1363" s="87"/>
      <c r="L1363" s="87"/>
      <c r="M1363" s="87"/>
      <c r="N1363" s="47"/>
      <c r="O1363" s="87"/>
      <c r="P1363" s="87"/>
      <c r="Q1363" s="87"/>
      <c r="R1363" s="87"/>
      <c r="S1363" s="87"/>
      <c r="T1363" s="87"/>
      <c r="U1363" s="10"/>
      <c r="V1363" s="74"/>
      <c r="W1363" s="10"/>
      <c r="X1363" s="88"/>
      <c r="Y1363" s="88"/>
      <c r="Z1363" s="88"/>
      <c r="AA1363" s="88"/>
      <c r="AB1363" s="88"/>
    </row>
    <row r="1364" spans="1:28" x14ac:dyDescent="0.35">
      <c r="A1364" s="10"/>
      <c r="B1364" s="89"/>
      <c r="C1364" s="10"/>
      <c r="D1364" s="87"/>
      <c r="E1364" s="90"/>
      <c r="F1364" s="90"/>
      <c r="G1364" s="90"/>
      <c r="H1364" s="87"/>
      <c r="I1364" s="87"/>
      <c r="J1364" s="87"/>
      <c r="K1364" s="87"/>
      <c r="L1364" s="87"/>
      <c r="M1364" s="87"/>
      <c r="N1364" s="47"/>
      <c r="O1364" s="87"/>
      <c r="P1364" s="87"/>
      <c r="Q1364" s="87"/>
      <c r="R1364" s="87"/>
      <c r="S1364" s="87"/>
      <c r="T1364" s="87"/>
      <c r="U1364" s="10"/>
      <c r="V1364" s="74"/>
      <c r="W1364" s="10"/>
      <c r="X1364" s="88"/>
      <c r="Y1364" s="88"/>
      <c r="Z1364" s="88"/>
      <c r="AA1364" s="88"/>
      <c r="AB1364" s="88"/>
    </row>
    <row r="1365" spans="1:28" x14ac:dyDescent="0.35">
      <c r="A1365" s="10"/>
      <c r="B1365" s="89"/>
      <c r="C1365" s="10"/>
      <c r="D1365" s="87"/>
      <c r="E1365" s="90"/>
      <c r="F1365" s="90"/>
      <c r="G1365" s="90"/>
      <c r="H1365" s="87"/>
      <c r="I1365" s="87"/>
      <c r="J1365" s="87"/>
      <c r="K1365" s="87"/>
      <c r="L1365" s="87"/>
      <c r="M1365" s="87"/>
      <c r="N1365" s="47"/>
      <c r="O1365" s="87"/>
      <c r="P1365" s="87"/>
      <c r="Q1365" s="87"/>
      <c r="R1365" s="87"/>
      <c r="S1365" s="87"/>
      <c r="T1365" s="87"/>
      <c r="U1365" s="10"/>
      <c r="V1365" s="74"/>
      <c r="W1365" s="10"/>
      <c r="X1365" s="88"/>
      <c r="Y1365" s="88"/>
      <c r="Z1365" s="88"/>
      <c r="AA1365" s="88"/>
      <c r="AB1365" s="88"/>
    </row>
    <row r="1366" spans="1:28" x14ac:dyDescent="0.35">
      <c r="A1366" s="10"/>
      <c r="B1366" s="89"/>
      <c r="C1366" s="10"/>
      <c r="D1366" s="87"/>
      <c r="E1366" s="90"/>
      <c r="F1366" s="90"/>
      <c r="G1366" s="90"/>
      <c r="H1366" s="87"/>
      <c r="I1366" s="87"/>
      <c r="J1366" s="87"/>
      <c r="K1366" s="87"/>
      <c r="L1366" s="87"/>
      <c r="M1366" s="87"/>
      <c r="N1366" s="47"/>
      <c r="O1366" s="87"/>
      <c r="P1366" s="87"/>
      <c r="Q1366" s="87"/>
      <c r="R1366" s="87"/>
      <c r="S1366" s="87"/>
      <c r="T1366" s="87"/>
      <c r="U1366" s="10"/>
      <c r="V1366" s="74"/>
      <c r="W1366" s="10"/>
      <c r="X1366" s="88"/>
      <c r="Y1366" s="88"/>
      <c r="Z1366" s="88"/>
      <c r="AA1366" s="88"/>
      <c r="AB1366" s="88"/>
    </row>
    <row r="1367" spans="1:28" x14ac:dyDescent="0.35">
      <c r="A1367" s="10"/>
      <c r="B1367" s="89"/>
      <c r="C1367" s="10"/>
      <c r="D1367" s="87"/>
      <c r="E1367" s="90"/>
      <c r="F1367" s="90"/>
      <c r="G1367" s="90"/>
      <c r="H1367" s="87"/>
      <c r="I1367" s="87"/>
      <c r="J1367" s="87"/>
      <c r="K1367" s="87"/>
      <c r="L1367" s="87"/>
      <c r="M1367" s="87"/>
      <c r="N1367" s="47"/>
      <c r="O1367" s="87"/>
      <c r="P1367" s="87"/>
      <c r="Q1367" s="87"/>
      <c r="R1367" s="87"/>
      <c r="S1367" s="87"/>
      <c r="T1367" s="87"/>
      <c r="U1367" s="10"/>
      <c r="V1367" s="74"/>
      <c r="W1367" s="10"/>
      <c r="X1367" s="88"/>
      <c r="Y1367" s="88"/>
      <c r="Z1367" s="88"/>
      <c r="AA1367" s="88"/>
      <c r="AB1367" s="88"/>
    </row>
    <row r="1368" spans="1:28" x14ac:dyDescent="0.35">
      <c r="A1368" s="10"/>
      <c r="B1368" s="89"/>
      <c r="C1368" s="10"/>
      <c r="D1368" s="87"/>
      <c r="E1368" s="90"/>
      <c r="F1368" s="90"/>
      <c r="G1368" s="90"/>
      <c r="H1368" s="87"/>
      <c r="I1368" s="87"/>
      <c r="J1368" s="87"/>
      <c r="K1368" s="87"/>
      <c r="L1368" s="87"/>
      <c r="M1368" s="87"/>
      <c r="N1368" s="47"/>
      <c r="O1368" s="87"/>
      <c r="P1368" s="87"/>
      <c r="Q1368" s="87"/>
      <c r="R1368" s="87"/>
      <c r="S1368" s="87"/>
      <c r="T1368" s="87"/>
      <c r="U1368" s="10"/>
      <c r="V1368" s="74"/>
      <c r="W1368" s="10"/>
      <c r="X1368" s="88"/>
      <c r="Y1368" s="88"/>
      <c r="Z1368" s="88"/>
      <c r="AA1368" s="88"/>
      <c r="AB1368" s="88"/>
    </row>
    <row r="1369" spans="1:28" x14ac:dyDescent="0.35">
      <c r="A1369" s="10"/>
      <c r="B1369" s="89"/>
      <c r="C1369" s="10"/>
      <c r="D1369" s="87"/>
      <c r="E1369" s="90"/>
      <c r="F1369" s="90"/>
      <c r="G1369" s="90"/>
      <c r="H1369" s="87"/>
      <c r="I1369" s="87"/>
      <c r="J1369" s="87"/>
      <c r="K1369" s="87"/>
      <c r="L1369" s="87"/>
      <c r="M1369" s="87"/>
      <c r="N1369" s="47"/>
      <c r="O1369" s="87"/>
      <c r="P1369" s="87"/>
      <c r="Q1369" s="87"/>
      <c r="R1369" s="87"/>
      <c r="S1369" s="87"/>
      <c r="T1369" s="87"/>
      <c r="U1369" s="10"/>
      <c r="V1369" s="74"/>
      <c r="W1369" s="10"/>
      <c r="X1369" s="88"/>
      <c r="Y1369" s="88"/>
      <c r="Z1369" s="88"/>
      <c r="AA1369" s="88"/>
      <c r="AB1369" s="88"/>
    </row>
    <row r="1370" spans="1:28" x14ac:dyDescent="0.35">
      <c r="A1370" s="10"/>
      <c r="B1370" s="89"/>
      <c r="C1370" s="10"/>
      <c r="D1370" s="87"/>
      <c r="E1370" s="90"/>
      <c r="F1370" s="90"/>
      <c r="G1370" s="90"/>
      <c r="H1370" s="87"/>
      <c r="I1370" s="87"/>
      <c r="J1370" s="87"/>
      <c r="K1370" s="87"/>
      <c r="L1370" s="87"/>
      <c r="M1370" s="87"/>
      <c r="N1370" s="47"/>
      <c r="O1370" s="87"/>
      <c r="P1370" s="87"/>
      <c r="Q1370" s="87"/>
      <c r="R1370" s="87"/>
      <c r="S1370" s="87"/>
      <c r="T1370" s="87"/>
      <c r="U1370" s="10"/>
      <c r="V1370" s="74"/>
      <c r="W1370" s="10"/>
      <c r="X1370" s="88"/>
      <c r="Y1370" s="88"/>
      <c r="Z1370" s="88"/>
      <c r="AA1370" s="88"/>
      <c r="AB1370" s="88"/>
    </row>
    <row r="1371" spans="1:28" x14ac:dyDescent="0.35">
      <c r="A1371" s="10"/>
      <c r="B1371" s="89"/>
      <c r="C1371" s="10"/>
      <c r="D1371" s="87"/>
      <c r="E1371" s="90"/>
      <c r="F1371" s="90"/>
      <c r="G1371" s="90"/>
      <c r="H1371" s="87"/>
      <c r="I1371" s="87"/>
      <c r="J1371" s="87"/>
      <c r="K1371" s="87"/>
      <c r="L1371" s="87"/>
      <c r="M1371" s="87"/>
      <c r="N1371" s="47"/>
      <c r="O1371" s="87"/>
      <c r="P1371" s="87"/>
      <c r="Q1371" s="87"/>
      <c r="R1371" s="87"/>
      <c r="S1371" s="87"/>
      <c r="T1371" s="87"/>
      <c r="U1371" s="10"/>
      <c r="V1371" s="74"/>
      <c r="W1371" s="10"/>
      <c r="X1371" s="88"/>
      <c r="Y1371" s="88"/>
      <c r="Z1371" s="88"/>
      <c r="AA1371" s="88"/>
      <c r="AB1371" s="88"/>
    </row>
    <row r="1372" spans="1:28" x14ac:dyDescent="0.35">
      <c r="A1372" s="10"/>
      <c r="B1372" s="89"/>
      <c r="C1372" s="10"/>
      <c r="D1372" s="87"/>
      <c r="E1372" s="90"/>
      <c r="F1372" s="90"/>
      <c r="G1372" s="90"/>
      <c r="H1372" s="87"/>
      <c r="I1372" s="87"/>
      <c r="J1372" s="87"/>
      <c r="K1372" s="87"/>
      <c r="L1372" s="87"/>
      <c r="M1372" s="87"/>
      <c r="N1372" s="47"/>
      <c r="O1372" s="87"/>
      <c r="P1372" s="87"/>
      <c r="Q1372" s="87"/>
      <c r="R1372" s="87"/>
      <c r="S1372" s="87"/>
      <c r="T1372" s="87"/>
      <c r="U1372" s="10"/>
      <c r="V1372" s="74"/>
      <c r="W1372" s="10"/>
      <c r="X1372" s="88"/>
      <c r="Y1372" s="88"/>
      <c r="Z1372" s="88"/>
      <c r="AA1372" s="88"/>
      <c r="AB1372" s="88"/>
    </row>
    <row r="1373" spans="1:28" x14ac:dyDescent="0.35">
      <c r="A1373" s="10"/>
      <c r="B1373" s="89"/>
      <c r="C1373" s="10"/>
      <c r="D1373" s="87"/>
      <c r="E1373" s="90"/>
      <c r="F1373" s="90"/>
      <c r="G1373" s="90"/>
      <c r="H1373" s="87"/>
      <c r="I1373" s="87"/>
      <c r="J1373" s="87"/>
      <c r="K1373" s="87"/>
      <c r="L1373" s="87"/>
      <c r="M1373" s="87"/>
      <c r="N1373" s="47"/>
      <c r="O1373" s="87"/>
      <c r="P1373" s="87"/>
      <c r="Q1373" s="87"/>
      <c r="R1373" s="87"/>
      <c r="S1373" s="87"/>
      <c r="T1373" s="87"/>
      <c r="U1373" s="10"/>
      <c r="V1373" s="74"/>
      <c r="W1373" s="10"/>
      <c r="X1373" s="88"/>
      <c r="Y1373" s="88"/>
      <c r="Z1373" s="88"/>
      <c r="AA1373" s="88"/>
      <c r="AB1373" s="88"/>
    </row>
    <row r="1374" spans="1:28" x14ac:dyDescent="0.35">
      <c r="A1374" s="10"/>
      <c r="B1374" s="89"/>
      <c r="C1374" s="10"/>
      <c r="D1374" s="87"/>
      <c r="E1374" s="90"/>
      <c r="F1374" s="90"/>
      <c r="G1374" s="90"/>
      <c r="H1374" s="87"/>
      <c r="I1374" s="87"/>
      <c r="J1374" s="87"/>
      <c r="K1374" s="87"/>
      <c r="L1374" s="87"/>
      <c r="M1374" s="87"/>
      <c r="N1374" s="47"/>
      <c r="O1374" s="87"/>
      <c r="P1374" s="87"/>
      <c r="Q1374" s="87"/>
      <c r="R1374" s="87"/>
      <c r="S1374" s="87"/>
      <c r="T1374" s="87"/>
      <c r="U1374" s="10"/>
      <c r="V1374" s="74"/>
      <c r="W1374" s="10"/>
      <c r="X1374" s="88"/>
      <c r="Y1374" s="88"/>
      <c r="Z1374" s="88"/>
      <c r="AA1374" s="88"/>
      <c r="AB1374" s="88"/>
    </row>
    <row r="1375" spans="1:28" x14ac:dyDescent="0.35">
      <c r="A1375" s="10"/>
      <c r="B1375" s="89"/>
      <c r="C1375" s="10"/>
      <c r="D1375" s="87"/>
      <c r="E1375" s="90"/>
      <c r="F1375" s="90"/>
      <c r="G1375" s="90"/>
      <c r="H1375" s="87"/>
      <c r="I1375" s="87"/>
      <c r="J1375" s="87"/>
      <c r="K1375" s="87"/>
      <c r="L1375" s="87"/>
      <c r="M1375" s="87"/>
      <c r="N1375" s="47"/>
      <c r="O1375" s="87"/>
      <c r="P1375" s="87"/>
      <c r="Q1375" s="87"/>
      <c r="R1375" s="87"/>
      <c r="S1375" s="87"/>
      <c r="T1375" s="87"/>
      <c r="U1375" s="10"/>
      <c r="V1375" s="74"/>
      <c r="W1375" s="10"/>
      <c r="X1375" s="88"/>
      <c r="Y1375" s="88"/>
      <c r="Z1375" s="88"/>
      <c r="AA1375" s="88"/>
      <c r="AB1375" s="88"/>
    </row>
    <row r="1376" spans="1:28" x14ac:dyDescent="0.35">
      <c r="A1376" s="10"/>
      <c r="B1376" s="89"/>
      <c r="C1376" s="10"/>
      <c r="D1376" s="87"/>
      <c r="E1376" s="90"/>
      <c r="F1376" s="90"/>
      <c r="G1376" s="90"/>
      <c r="H1376" s="87"/>
      <c r="I1376" s="87"/>
      <c r="J1376" s="87"/>
      <c r="K1376" s="87"/>
      <c r="L1376" s="87"/>
      <c r="M1376" s="87"/>
      <c r="N1376" s="47"/>
      <c r="O1376" s="87"/>
      <c r="P1376" s="87"/>
      <c r="Q1376" s="87"/>
      <c r="R1376" s="87"/>
      <c r="S1376" s="87"/>
      <c r="T1376" s="87"/>
      <c r="U1376" s="10"/>
      <c r="V1376" s="74"/>
      <c r="W1376" s="10"/>
      <c r="X1376" s="88"/>
      <c r="Y1376" s="88"/>
      <c r="Z1376" s="88"/>
      <c r="AA1376" s="88"/>
      <c r="AB1376" s="88"/>
    </row>
    <row r="1377" spans="1:28" x14ac:dyDescent="0.35">
      <c r="A1377" s="10"/>
      <c r="B1377" s="89"/>
      <c r="C1377" s="10"/>
      <c r="D1377" s="87"/>
      <c r="E1377" s="90"/>
      <c r="F1377" s="90"/>
      <c r="G1377" s="90"/>
      <c r="H1377" s="87"/>
      <c r="I1377" s="87"/>
      <c r="J1377" s="87"/>
      <c r="K1377" s="87"/>
      <c r="L1377" s="87"/>
      <c r="M1377" s="87"/>
      <c r="N1377" s="47"/>
      <c r="O1377" s="87"/>
      <c r="P1377" s="87"/>
      <c r="Q1377" s="87"/>
      <c r="R1377" s="87"/>
      <c r="S1377" s="87"/>
      <c r="T1377" s="87"/>
      <c r="U1377" s="10"/>
      <c r="V1377" s="74"/>
      <c r="W1377" s="10"/>
      <c r="X1377" s="88"/>
      <c r="Y1377" s="88"/>
      <c r="Z1377" s="88"/>
      <c r="AA1377" s="88"/>
      <c r="AB1377" s="88"/>
    </row>
    <row r="1378" spans="1:28" x14ac:dyDescent="0.35">
      <c r="A1378" s="10"/>
      <c r="B1378" s="89"/>
      <c r="C1378" s="10"/>
      <c r="D1378" s="87"/>
      <c r="E1378" s="90"/>
      <c r="F1378" s="90"/>
      <c r="G1378" s="90"/>
      <c r="H1378" s="87"/>
      <c r="I1378" s="87"/>
      <c r="J1378" s="87"/>
      <c r="K1378" s="87"/>
      <c r="L1378" s="87"/>
      <c r="M1378" s="87"/>
      <c r="N1378" s="47"/>
      <c r="O1378" s="87"/>
      <c r="P1378" s="87"/>
      <c r="Q1378" s="87"/>
      <c r="R1378" s="87"/>
      <c r="S1378" s="87"/>
      <c r="T1378" s="87"/>
      <c r="U1378" s="10"/>
      <c r="V1378" s="74"/>
      <c r="W1378" s="10"/>
      <c r="X1378" s="88"/>
      <c r="Y1378" s="88"/>
      <c r="Z1378" s="88"/>
      <c r="AA1378" s="88"/>
      <c r="AB1378" s="88"/>
    </row>
    <row r="1379" spans="1:28" x14ac:dyDescent="0.35">
      <c r="A1379" s="10"/>
      <c r="B1379" s="89"/>
      <c r="C1379" s="10"/>
      <c r="D1379" s="87"/>
      <c r="E1379" s="90"/>
      <c r="F1379" s="90"/>
      <c r="G1379" s="90"/>
      <c r="H1379" s="87"/>
      <c r="I1379" s="87"/>
      <c r="J1379" s="87"/>
      <c r="K1379" s="87"/>
      <c r="L1379" s="87"/>
      <c r="M1379" s="87"/>
      <c r="N1379" s="47"/>
      <c r="O1379" s="87"/>
      <c r="P1379" s="87"/>
      <c r="Q1379" s="87"/>
      <c r="R1379" s="87"/>
      <c r="S1379" s="87"/>
      <c r="T1379" s="87"/>
      <c r="U1379" s="10"/>
      <c r="V1379" s="74"/>
      <c r="W1379" s="10"/>
      <c r="X1379" s="88"/>
      <c r="Y1379" s="88"/>
      <c r="Z1379" s="88"/>
      <c r="AA1379" s="88"/>
      <c r="AB1379" s="88"/>
    </row>
    <row r="1380" spans="1:28" x14ac:dyDescent="0.35">
      <c r="A1380" s="10"/>
      <c r="B1380" s="89"/>
      <c r="C1380" s="10"/>
      <c r="D1380" s="87"/>
      <c r="E1380" s="90"/>
      <c r="F1380" s="90"/>
      <c r="G1380" s="90"/>
      <c r="H1380" s="87"/>
      <c r="I1380" s="87"/>
      <c r="J1380" s="87"/>
      <c r="K1380" s="87"/>
      <c r="L1380" s="87"/>
      <c r="M1380" s="87"/>
      <c r="N1380" s="47"/>
      <c r="O1380" s="87"/>
      <c r="P1380" s="87"/>
      <c r="Q1380" s="87"/>
      <c r="R1380" s="87"/>
      <c r="S1380" s="87"/>
      <c r="T1380" s="87"/>
      <c r="U1380" s="10"/>
      <c r="V1380" s="74"/>
      <c r="W1380" s="10"/>
      <c r="X1380" s="88"/>
      <c r="Y1380" s="88"/>
      <c r="Z1380" s="88"/>
      <c r="AA1380" s="88"/>
      <c r="AB1380" s="88"/>
    </row>
    <row r="1381" spans="1:28" x14ac:dyDescent="0.35">
      <c r="A1381" s="10"/>
      <c r="B1381" s="89"/>
      <c r="C1381" s="10"/>
      <c r="D1381" s="87"/>
      <c r="E1381" s="90"/>
      <c r="F1381" s="90"/>
      <c r="G1381" s="90"/>
      <c r="H1381" s="87"/>
      <c r="I1381" s="87"/>
      <c r="J1381" s="87"/>
      <c r="K1381" s="87"/>
      <c r="L1381" s="87"/>
      <c r="M1381" s="87"/>
      <c r="N1381" s="47"/>
      <c r="O1381" s="87"/>
      <c r="P1381" s="87"/>
      <c r="Q1381" s="87"/>
      <c r="R1381" s="87"/>
      <c r="S1381" s="87"/>
      <c r="T1381" s="87"/>
      <c r="U1381" s="10"/>
      <c r="V1381" s="74"/>
      <c r="W1381" s="10"/>
      <c r="X1381" s="88"/>
      <c r="Y1381" s="88"/>
      <c r="Z1381" s="88"/>
      <c r="AA1381" s="88"/>
      <c r="AB1381" s="88"/>
    </row>
    <row r="1382" spans="1:28" x14ac:dyDescent="0.35">
      <c r="A1382" s="10"/>
      <c r="B1382" s="89"/>
      <c r="C1382" s="10"/>
      <c r="D1382" s="87"/>
      <c r="E1382" s="90"/>
      <c r="F1382" s="90"/>
      <c r="G1382" s="90"/>
      <c r="H1382" s="87"/>
      <c r="I1382" s="87"/>
      <c r="J1382" s="87"/>
      <c r="K1382" s="87"/>
      <c r="L1382" s="87"/>
      <c r="M1382" s="87"/>
      <c r="N1382" s="47"/>
      <c r="O1382" s="87"/>
      <c r="P1382" s="87"/>
      <c r="Q1382" s="87"/>
      <c r="R1382" s="87"/>
      <c r="S1382" s="87"/>
      <c r="T1382" s="87"/>
      <c r="U1382" s="10"/>
      <c r="V1382" s="74"/>
      <c r="W1382" s="10"/>
      <c r="X1382" s="88"/>
      <c r="Y1382" s="88"/>
      <c r="Z1382" s="88"/>
      <c r="AA1382" s="88"/>
      <c r="AB1382" s="88"/>
    </row>
    <row r="1383" spans="1:28" x14ac:dyDescent="0.35">
      <c r="A1383" s="10"/>
      <c r="B1383" s="89"/>
      <c r="C1383" s="10"/>
      <c r="D1383" s="87"/>
      <c r="E1383" s="90"/>
      <c r="F1383" s="90"/>
      <c r="G1383" s="90"/>
      <c r="H1383" s="87"/>
      <c r="I1383" s="87"/>
      <c r="J1383" s="87"/>
      <c r="K1383" s="87"/>
      <c r="L1383" s="87"/>
      <c r="M1383" s="87"/>
      <c r="N1383" s="47"/>
      <c r="O1383" s="87"/>
      <c r="P1383" s="87"/>
      <c r="Q1383" s="87"/>
      <c r="R1383" s="87"/>
      <c r="S1383" s="87"/>
      <c r="T1383" s="87"/>
      <c r="U1383" s="10"/>
      <c r="V1383" s="74"/>
      <c r="W1383" s="10"/>
      <c r="X1383" s="88"/>
      <c r="Y1383" s="88"/>
      <c r="Z1383" s="88"/>
      <c r="AA1383" s="88"/>
      <c r="AB1383" s="88"/>
    </row>
    <row r="1384" spans="1:28" x14ac:dyDescent="0.35">
      <c r="A1384" s="10"/>
      <c r="B1384" s="89"/>
      <c r="C1384" s="10"/>
      <c r="D1384" s="87"/>
      <c r="E1384" s="90"/>
      <c r="F1384" s="90"/>
      <c r="G1384" s="90"/>
      <c r="H1384" s="87"/>
      <c r="I1384" s="87"/>
      <c r="J1384" s="87"/>
      <c r="K1384" s="87"/>
      <c r="L1384" s="87"/>
      <c r="M1384" s="87"/>
      <c r="N1384" s="47"/>
      <c r="O1384" s="87"/>
      <c r="P1384" s="87"/>
      <c r="Q1384" s="87"/>
      <c r="R1384" s="87"/>
      <c r="S1384" s="87"/>
      <c r="T1384" s="87"/>
      <c r="U1384" s="10"/>
      <c r="V1384" s="74"/>
      <c r="W1384" s="10"/>
      <c r="X1384" s="88"/>
      <c r="Y1384" s="88"/>
      <c r="Z1384" s="88"/>
      <c r="AA1384" s="88"/>
      <c r="AB1384" s="88"/>
    </row>
    <row r="1385" spans="1:28" x14ac:dyDescent="0.35">
      <c r="A1385" s="10"/>
      <c r="B1385" s="89"/>
      <c r="C1385" s="10"/>
      <c r="D1385" s="87"/>
      <c r="E1385" s="90"/>
      <c r="F1385" s="90"/>
      <c r="G1385" s="90"/>
      <c r="H1385" s="87"/>
      <c r="I1385" s="87"/>
      <c r="J1385" s="87"/>
      <c r="K1385" s="87"/>
      <c r="L1385" s="87"/>
      <c r="M1385" s="87"/>
      <c r="N1385" s="47"/>
      <c r="O1385" s="87"/>
      <c r="P1385" s="87"/>
      <c r="Q1385" s="87"/>
      <c r="R1385" s="87"/>
      <c r="S1385" s="87"/>
      <c r="T1385" s="87"/>
      <c r="U1385" s="10"/>
      <c r="V1385" s="74"/>
      <c r="W1385" s="10"/>
      <c r="X1385" s="88"/>
      <c r="Y1385" s="88"/>
      <c r="Z1385" s="88"/>
      <c r="AA1385" s="88"/>
      <c r="AB1385" s="88"/>
    </row>
    <row r="1386" spans="1:28" x14ac:dyDescent="0.35">
      <c r="A1386" s="10"/>
      <c r="B1386" s="89"/>
      <c r="C1386" s="10"/>
      <c r="D1386" s="87"/>
      <c r="E1386" s="90"/>
      <c r="F1386" s="90"/>
      <c r="G1386" s="90"/>
      <c r="H1386" s="87"/>
      <c r="I1386" s="87"/>
      <c r="J1386" s="87"/>
      <c r="K1386" s="87"/>
      <c r="L1386" s="87"/>
      <c r="M1386" s="87"/>
      <c r="N1386" s="47"/>
      <c r="O1386" s="87"/>
      <c r="P1386" s="87"/>
      <c r="Q1386" s="87"/>
      <c r="R1386" s="87"/>
      <c r="S1386" s="87"/>
      <c r="T1386" s="87"/>
      <c r="U1386" s="10"/>
      <c r="V1386" s="74"/>
      <c r="W1386" s="10"/>
      <c r="X1386" s="88"/>
      <c r="Y1386" s="88"/>
      <c r="Z1386" s="88"/>
      <c r="AA1386" s="88"/>
      <c r="AB1386" s="88"/>
    </row>
    <row r="1387" spans="1:28" x14ac:dyDescent="0.35">
      <c r="A1387" s="10"/>
      <c r="B1387" s="89"/>
      <c r="C1387" s="10"/>
      <c r="D1387" s="87"/>
      <c r="E1387" s="90"/>
      <c r="F1387" s="90"/>
      <c r="G1387" s="90"/>
      <c r="H1387" s="87"/>
      <c r="I1387" s="87"/>
      <c r="J1387" s="87"/>
      <c r="K1387" s="87"/>
      <c r="L1387" s="87"/>
      <c r="M1387" s="87"/>
      <c r="N1387" s="47"/>
      <c r="O1387" s="87"/>
      <c r="P1387" s="87"/>
      <c r="Q1387" s="87"/>
      <c r="R1387" s="87"/>
      <c r="S1387" s="87"/>
      <c r="T1387" s="87"/>
      <c r="U1387" s="10"/>
      <c r="V1387" s="74"/>
      <c r="W1387" s="10"/>
      <c r="X1387" s="88"/>
      <c r="Y1387" s="88"/>
      <c r="Z1387" s="88"/>
      <c r="AA1387" s="88"/>
      <c r="AB1387" s="88"/>
    </row>
    <row r="1388" spans="1:28" x14ac:dyDescent="0.35">
      <c r="A1388" s="10"/>
      <c r="B1388" s="89"/>
      <c r="C1388" s="10"/>
      <c r="D1388" s="87"/>
      <c r="E1388" s="90"/>
      <c r="F1388" s="90"/>
      <c r="G1388" s="90"/>
      <c r="H1388" s="87"/>
      <c r="I1388" s="87"/>
      <c r="J1388" s="87"/>
      <c r="K1388" s="87"/>
      <c r="L1388" s="87"/>
      <c r="M1388" s="87"/>
      <c r="N1388" s="47"/>
      <c r="O1388" s="87"/>
      <c r="P1388" s="87"/>
      <c r="Q1388" s="87"/>
      <c r="R1388" s="87"/>
      <c r="S1388" s="87"/>
      <c r="T1388" s="87"/>
      <c r="U1388" s="10"/>
      <c r="V1388" s="74"/>
      <c r="W1388" s="10"/>
      <c r="X1388" s="88"/>
      <c r="Y1388" s="88"/>
      <c r="Z1388" s="88"/>
      <c r="AA1388" s="88"/>
      <c r="AB1388" s="88"/>
    </row>
    <row r="1389" spans="1:28" x14ac:dyDescent="0.35">
      <c r="A1389" s="10"/>
      <c r="B1389" s="89"/>
      <c r="C1389" s="10"/>
      <c r="D1389" s="87"/>
      <c r="E1389" s="90"/>
      <c r="F1389" s="90"/>
      <c r="G1389" s="90"/>
      <c r="H1389" s="87"/>
      <c r="I1389" s="87"/>
      <c r="J1389" s="87"/>
      <c r="K1389" s="87"/>
      <c r="L1389" s="87"/>
      <c r="M1389" s="87"/>
      <c r="N1389" s="47"/>
      <c r="O1389" s="87"/>
      <c r="P1389" s="87"/>
      <c r="Q1389" s="87"/>
      <c r="R1389" s="87"/>
      <c r="S1389" s="87"/>
      <c r="T1389" s="87"/>
      <c r="U1389" s="10"/>
      <c r="V1389" s="74"/>
      <c r="W1389" s="10"/>
      <c r="X1389" s="88"/>
      <c r="Y1389" s="88"/>
      <c r="Z1389" s="88"/>
      <c r="AA1389" s="88"/>
      <c r="AB1389" s="88"/>
    </row>
    <row r="1390" spans="1:28" x14ac:dyDescent="0.35">
      <c r="A1390" s="10"/>
      <c r="B1390" s="89"/>
      <c r="C1390" s="10"/>
      <c r="D1390" s="87"/>
      <c r="E1390" s="90"/>
      <c r="F1390" s="90"/>
      <c r="G1390" s="90"/>
      <c r="H1390" s="87"/>
      <c r="I1390" s="87"/>
      <c r="J1390" s="87"/>
      <c r="K1390" s="87"/>
      <c r="L1390" s="87"/>
      <c r="M1390" s="87"/>
      <c r="N1390" s="47"/>
      <c r="O1390" s="87"/>
      <c r="P1390" s="87"/>
      <c r="Q1390" s="87"/>
      <c r="R1390" s="87"/>
      <c r="S1390" s="87"/>
      <c r="T1390" s="87"/>
      <c r="U1390" s="10"/>
      <c r="V1390" s="74"/>
      <c r="W1390" s="10"/>
      <c r="X1390" s="88"/>
      <c r="Y1390" s="88"/>
      <c r="Z1390" s="88"/>
      <c r="AA1390" s="88"/>
      <c r="AB1390" s="88"/>
    </row>
    <row r="1391" spans="1:28" x14ac:dyDescent="0.35">
      <c r="A1391" s="10"/>
      <c r="B1391" s="89"/>
      <c r="C1391" s="10"/>
      <c r="D1391" s="87"/>
      <c r="E1391" s="90"/>
      <c r="F1391" s="90"/>
      <c r="G1391" s="90"/>
      <c r="H1391" s="87"/>
      <c r="I1391" s="87"/>
      <c r="J1391" s="87"/>
      <c r="K1391" s="87"/>
      <c r="L1391" s="87"/>
      <c r="M1391" s="87"/>
      <c r="N1391" s="47"/>
      <c r="O1391" s="87"/>
      <c r="P1391" s="87"/>
      <c r="Q1391" s="87"/>
      <c r="R1391" s="87"/>
      <c r="S1391" s="87"/>
      <c r="T1391" s="87"/>
      <c r="U1391" s="10"/>
      <c r="V1391" s="74"/>
      <c r="W1391" s="10"/>
      <c r="X1391" s="88"/>
      <c r="Y1391" s="88"/>
      <c r="Z1391" s="88"/>
      <c r="AA1391" s="88"/>
      <c r="AB1391" s="88"/>
    </row>
    <row r="1392" spans="1:28" x14ac:dyDescent="0.35">
      <c r="A1392" s="10"/>
      <c r="B1392" s="89"/>
      <c r="C1392" s="10"/>
      <c r="D1392" s="87"/>
      <c r="E1392" s="90"/>
      <c r="F1392" s="90"/>
      <c r="G1392" s="90"/>
      <c r="H1392" s="87"/>
      <c r="I1392" s="87"/>
      <c r="J1392" s="87"/>
      <c r="K1392" s="87"/>
      <c r="L1392" s="87"/>
      <c r="M1392" s="87"/>
      <c r="N1392" s="47"/>
      <c r="O1392" s="87"/>
      <c r="P1392" s="87"/>
      <c r="Q1392" s="87"/>
      <c r="R1392" s="87"/>
      <c r="S1392" s="87"/>
      <c r="T1392" s="87"/>
      <c r="U1392" s="10"/>
      <c r="V1392" s="74"/>
      <c r="W1392" s="10"/>
      <c r="X1392" s="88"/>
      <c r="Y1392" s="88"/>
      <c r="Z1392" s="88"/>
      <c r="AA1392" s="88"/>
      <c r="AB1392" s="88"/>
    </row>
    <row r="1393" spans="1:28" x14ac:dyDescent="0.35">
      <c r="A1393" s="10"/>
      <c r="B1393" s="89"/>
      <c r="C1393" s="10"/>
      <c r="D1393" s="87"/>
      <c r="E1393" s="90"/>
      <c r="F1393" s="90"/>
      <c r="G1393" s="90"/>
      <c r="H1393" s="87"/>
      <c r="I1393" s="87"/>
      <c r="J1393" s="87"/>
      <c r="K1393" s="87"/>
      <c r="L1393" s="87"/>
      <c r="M1393" s="87"/>
      <c r="N1393" s="47"/>
      <c r="O1393" s="87"/>
      <c r="P1393" s="87"/>
      <c r="Q1393" s="87"/>
      <c r="R1393" s="87"/>
      <c r="S1393" s="87"/>
      <c r="T1393" s="87"/>
      <c r="U1393" s="10"/>
      <c r="V1393" s="74"/>
      <c r="W1393" s="10"/>
      <c r="X1393" s="88"/>
      <c r="Y1393" s="88"/>
      <c r="Z1393" s="88"/>
      <c r="AA1393" s="88"/>
      <c r="AB1393" s="88"/>
    </row>
    <row r="1394" spans="1:28" x14ac:dyDescent="0.35">
      <c r="A1394" s="10"/>
      <c r="B1394" s="89"/>
      <c r="C1394" s="10"/>
      <c r="D1394" s="87"/>
      <c r="E1394" s="90"/>
      <c r="F1394" s="90"/>
      <c r="G1394" s="90"/>
      <c r="H1394" s="87"/>
      <c r="I1394" s="87"/>
      <c r="J1394" s="87"/>
      <c r="K1394" s="87"/>
      <c r="L1394" s="87"/>
      <c r="M1394" s="87"/>
      <c r="N1394" s="47"/>
      <c r="O1394" s="87"/>
      <c r="P1394" s="87"/>
      <c r="Q1394" s="87"/>
      <c r="R1394" s="87"/>
      <c r="S1394" s="87"/>
      <c r="T1394" s="87"/>
      <c r="U1394" s="10"/>
      <c r="V1394" s="74"/>
      <c r="W1394" s="10"/>
      <c r="X1394" s="88"/>
      <c r="Y1394" s="88"/>
      <c r="Z1394" s="88"/>
      <c r="AA1394" s="88"/>
      <c r="AB1394" s="88"/>
    </row>
    <row r="1395" spans="1:28" x14ac:dyDescent="0.35">
      <c r="A1395" s="10"/>
      <c r="B1395" s="89"/>
      <c r="C1395" s="10"/>
      <c r="D1395" s="87"/>
      <c r="E1395" s="90"/>
      <c r="F1395" s="90"/>
      <c r="G1395" s="90"/>
      <c r="H1395" s="87"/>
      <c r="I1395" s="87"/>
      <c r="J1395" s="87"/>
      <c r="K1395" s="87"/>
      <c r="L1395" s="87"/>
      <c r="M1395" s="87"/>
      <c r="N1395" s="47"/>
      <c r="O1395" s="87"/>
      <c r="P1395" s="87"/>
      <c r="Q1395" s="87"/>
      <c r="R1395" s="87"/>
      <c r="S1395" s="87"/>
      <c r="T1395" s="87"/>
      <c r="U1395" s="10"/>
      <c r="V1395" s="74"/>
      <c r="W1395" s="10"/>
      <c r="X1395" s="88"/>
      <c r="Y1395" s="88"/>
      <c r="Z1395" s="88"/>
      <c r="AA1395" s="88"/>
      <c r="AB1395" s="88"/>
    </row>
    <row r="1396" spans="1:28" x14ac:dyDescent="0.35">
      <c r="A1396" s="10"/>
      <c r="B1396" s="89"/>
      <c r="C1396" s="10"/>
      <c r="D1396" s="87"/>
      <c r="E1396" s="90"/>
      <c r="F1396" s="90"/>
      <c r="G1396" s="90"/>
      <c r="H1396" s="87"/>
      <c r="I1396" s="87"/>
      <c r="J1396" s="87"/>
      <c r="K1396" s="87"/>
      <c r="L1396" s="87"/>
      <c r="M1396" s="87"/>
      <c r="N1396" s="47"/>
      <c r="O1396" s="87"/>
      <c r="P1396" s="87"/>
      <c r="Q1396" s="87"/>
      <c r="R1396" s="87"/>
      <c r="S1396" s="87"/>
      <c r="T1396" s="87"/>
      <c r="U1396" s="10"/>
      <c r="V1396" s="74"/>
      <c r="W1396" s="10"/>
      <c r="X1396" s="88"/>
      <c r="Y1396" s="88"/>
      <c r="Z1396" s="88"/>
      <c r="AA1396" s="88"/>
      <c r="AB1396" s="88"/>
    </row>
    <row r="1397" spans="1:28" x14ac:dyDescent="0.35">
      <c r="A1397" s="10"/>
      <c r="B1397" s="89"/>
      <c r="C1397" s="10"/>
      <c r="D1397" s="87"/>
      <c r="E1397" s="90"/>
      <c r="F1397" s="90"/>
      <c r="G1397" s="90"/>
      <c r="H1397" s="87"/>
      <c r="I1397" s="87"/>
      <c r="J1397" s="87"/>
      <c r="K1397" s="87"/>
      <c r="L1397" s="87"/>
      <c r="M1397" s="87"/>
      <c r="N1397" s="47"/>
      <c r="O1397" s="87"/>
      <c r="P1397" s="87"/>
      <c r="Q1397" s="87"/>
      <c r="R1397" s="87"/>
      <c r="S1397" s="87"/>
      <c r="T1397" s="87"/>
      <c r="U1397" s="10"/>
      <c r="V1397" s="74"/>
      <c r="W1397" s="10"/>
      <c r="X1397" s="88"/>
      <c r="Y1397" s="88"/>
      <c r="Z1397" s="88"/>
      <c r="AA1397" s="88"/>
      <c r="AB1397" s="88"/>
    </row>
    <row r="1398" spans="1:28" x14ac:dyDescent="0.35">
      <c r="A1398" s="10"/>
      <c r="B1398" s="89"/>
      <c r="C1398" s="10"/>
      <c r="D1398" s="87"/>
      <c r="E1398" s="90"/>
      <c r="F1398" s="90"/>
      <c r="G1398" s="90"/>
      <c r="H1398" s="87"/>
      <c r="I1398" s="87"/>
      <c r="J1398" s="87"/>
      <c r="K1398" s="87"/>
      <c r="L1398" s="87"/>
      <c r="M1398" s="87"/>
      <c r="N1398" s="47"/>
      <c r="O1398" s="87"/>
      <c r="P1398" s="87"/>
      <c r="Q1398" s="87"/>
      <c r="R1398" s="87"/>
      <c r="S1398" s="87"/>
      <c r="T1398" s="87"/>
      <c r="U1398" s="10"/>
      <c r="V1398" s="74"/>
      <c r="W1398" s="10"/>
      <c r="X1398" s="88"/>
      <c r="Y1398" s="88"/>
      <c r="Z1398" s="88"/>
      <c r="AA1398" s="88"/>
      <c r="AB1398" s="88"/>
    </row>
    <row r="1399" spans="1:28" x14ac:dyDescent="0.35">
      <c r="A1399" s="10"/>
      <c r="B1399" s="89"/>
      <c r="C1399" s="10"/>
      <c r="D1399" s="87"/>
      <c r="E1399" s="90"/>
      <c r="F1399" s="90"/>
      <c r="G1399" s="90"/>
      <c r="H1399" s="87"/>
      <c r="I1399" s="87"/>
      <c r="J1399" s="87"/>
      <c r="K1399" s="87"/>
      <c r="L1399" s="87"/>
      <c r="M1399" s="87"/>
      <c r="N1399" s="47"/>
      <c r="O1399" s="87"/>
      <c r="P1399" s="87"/>
      <c r="Q1399" s="87"/>
      <c r="R1399" s="87"/>
      <c r="S1399" s="87"/>
      <c r="T1399" s="87"/>
      <c r="U1399" s="10"/>
      <c r="V1399" s="74"/>
      <c r="W1399" s="10"/>
      <c r="X1399" s="88"/>
      <c r="Y1399" s="88"/>
      <c r="Z1399" s="88"/>
      <c r="AA1399" s="88"/>
      <c r="AB1399" s="88"/>
    </row>
    <row r="1400" spans="1:28" x14ac:dyDescent="0.35">
      <c r="A1400" s="10"/>
      <c r="B1400" s="89"/>
      <c r="C1400" s="10"/>
      <c r="D1400" s="87"/>
      <c r="E1400" s="90"/>
      <c r="F1400" s="90"/>
      <c r="G1400" s="90"/>
      <c r="H1400" s="87"/>
      <c r="I1400" s="87"/>
      <c r="J1400" s="87"/>
      <c r="K1400" s="87"/>
      <c r="L1400" s="87"/>
      <c r="M1400" s="87"/>
      <c r="N1400" s="47"/>
      <c r="O1400" s="87"/>
      <c r="P1400" s="87"/>
      <c r="Q1400" s="87"/>
      <c r="R1400" s="87"/>
      <c r="S1400" s="87"/>
      <c r="T1400" s="87"/>
      <c r="U1400" s="10"/>
      <c r="V1400" s="74"/>
      <c r="W1400" s="10"/>
      <c r="X1400" s="88"/>
      <c r="Y1400" s="88"/>
      <c r="Z1400" s="88"/>
      <c r="AA1400" s="88"/>
      <c r="AB1400" s="88"/>
    </row>
    <row r="1401" spans="1:28" x14ac:dyDescent="0.35">
      <c r="A1401" s="10"/>
      <c r="B1401" s="89"/>
      <c r="C1401" s="10"/>
      <c r="D1401" s="87"/>
      <c r="E1401" s="90"/>
      <c r="F1401" s="90"/>
      <c r="G1401" s="90"/>
      <c r="H1401" s="87"/>
      <c r="I1401" s="87"/>
      <c r="J1401" s="87"/>
      <c r="K1401" s="87"/>
      <c r="L1401" s="87"/>
      <c r="M1401" s="87"/>
      <c r="N1401" s="47"/>
      <c r="O1401" s="87"/>
      <c r="P1401" s="87"/>
      <c r="Q1401" s="87"/>
      <c r="R1401" s="87"/>
      <c r="S1401" s="87"/>
      <c r="T1401" s="87"/>
      <c r="U1401" s="10"/>
      <c r="V1401" s="74"/>
      <c r="W1401" s="10"/>
      <c r="X1401" s="88"/>
      <c r="Y1401" s="88"/>
      <c r="Z1401" s="88"/>
      <c r="AA1401" s="88"/>
      <c r="AB1401" s="88"/>
    </row>
    <row r="1402" spans="1:28" x14ac:dyDescent="0.35">
      <c r="A1402" s="10"/>
      <c r="B1402" s="89"/>
      <c r="C1402" s="10"/>
      <c r="D1402" s="87"/>
      <c r="E1402" s="90"/>
      <c r="F1402" s="90"/>
      <c r="G1402" s="90"/>
      <c r="H1402" s="87"/>
      <c r="I1402" s="87"/>
      <c r="J1402" s="87"/>
      <c r="K1402" s="87"/>
      <c r="L1402" s="87"/>
      <c r="M1402" s="87"/>
      <c r="N1402" s="47"/>
      <c r="O1402" s="87"/>
      <c r="P1402" s="87"/>
      <c r="Q1402" s="87"/>
      <c r="R1402" s="87"/>
      <c r="S1402" s="87"/>
      <c r="T1402" s="87"/>
      <c r="U1402" s="10"/>
      <c r="V1402" s="74"/>
      <c r="W1402" s="10"/>
      <c r="X1402" s="88"/>
      <c r="Y1402" s="88"/>
      <c r="Z1402" s="88"/>
      <c r="AA1402" s="88"/>
      <c r="AB1402" s="88"/>
    </row>
    <row r="1403" spans="1:28" x14ac:dyDescent="0.35">
      <c r="A1403" s="10"/>
      <c r="B1403" s="89"/>
      <c r="C1403" s="10"/>
      <c r="D1403" s="87"/>
      <c r="E1403" s="90"/>
      <c r="F1403" s="90"/>
      <c r="G1403" s="90"/>
      <c r="H1403" s="87"/>
      <c r="I1403" s="87"/>
      <c r="J1403" s="87"/>
      <c r="K1403" s="87"/>
      <c r="L1403" s="87"/>
      <c r="M1403" s="87"/>
      <c r="N1403" s="47"/>
      <c r="O1403" s="87"/>
      <c r="P1403" s="87"/>
      <c r="Q1403" s="87"/>
      <c r="R1403" s="87"/>
      <c r="S1403" s="87"/>
      <c r="T1403" s="87"/>
      <c r="U1403" s="10"/>
      <c r="V1403" s="74"/>
      <c r="W1403" s="10"/>
      <c r="X1403" s="88"/>
      <c r="Y1403" s="88"/>
      <c r="Z1403" s="88"/>
      <c r="AA1403" s="88"/>
      <c r="AB1403" s="88"/>
    </row>
    <row r="1404" spans="1:28" x14ac:dyDescent="0.35">
      <c r="A1404" s="10"/>
      <c r="B1404" s="89"/>
      <c r="C1404" s="10"/>
      <c r="D1404" s="87"/>
      <c r="E1404" s="90"/>
      <c r="F1404" s="90"/>
      <c r="G1404" s="90"/>
      <c r="H1404" s="87"/>
      <c r="I1404" s="87"/>
      <c r="J1404" s="87"/>
      <c r="K1404" s="87"/>
      <c r="L1404" s="87"/>
      <c r="M1404" s="87"/>
      <c r="N1404" s="47"/>
      <c r="O1404" s="87"/>
      <c r="P1404" s="87"/>
      <c r="Q1404" s="87"/>
      <c r="R1404" s="87"/>
      <c r="S1404" s="87"/>
      <c r="T1404" s="87"/>
      <c r="U1404" s="10"/>
      <c r="V1404" s="74"/>
      <c r="W1404" s="10"/>
      <c r="X1404" s="88"/>
      <c r="Y1404" s="88"/>
      <c r="Z1404" s="88"/>
      <c r="AA1404" s="88"/>
      <c r="AB1404" s="88"/>
    </row>
    <row r="1405" spans="1:28" x14ac:dyDescent="0.35">
      <c r="A1405" s="10"/>
      <c r="B1405" s="89"/>
      <c r="C1405" s="10"/>
      <c r="D1405" s="87"/>
      <c r="E1405" s="90"/>
      <c r="F1405" s="90"/>
      <c r="G1405" s="90"/>
      <c r="H1405" s="87"/>
      <c r="I1405" s="87"/>
      <c r="J1405" s="87"/>
      <c r="K1405" s="87"/>
      <c r="L1405" s="87"/>
      <c r="M1405" s="87"/>
      <c r="N1405" s="47"/>
      <c r="O1405" s="87"/>
      <c r="P1405" s="87"/>
      <c r="Q1405" s="87"/>
      <c r="R1405" s="87"/>
      <c r="S1405" s="87"/>
      <c r="T1405" s="87"/>
      <c r="U1405" s="10"/>
      <c r="V1405" s="74"/>
      <c r="W1405" s="10"/>
      <c r="X1405" s="88"/>
      <c r="Y1405" s="88"/>
      <c r="Z1405" s="88"/>
      <c r="AA1405" s="88"/>
      <c r="AB1405" s="88"/>
    </row>
    <row r="1406" spans="1:28" x14ac:dyDescent="0.35">
      <c r="A1406" s="10"/>
      <c r="B1406" s="89"/>
      <c r="C1406" s="10"/>
      <c r="D1406" s="87"/>
      <c r="E1406" s="90"/>
      <c r="F1406" s="90"/>
      <c r="G1406" s="90"/>
      <c r="H1406" s="87"/>
      <c r="I1406" s="87"/>
      <c r="J1406" s="87"/>
      <c r="K1406" s="87"/>
      <c r="L1406" s="87"/>
      <c r="M1406" s="87"/>
      <c r="N1406" s="47"/>
      <c r="O1406" s="87"/>
      <c r="P1406" s="87"/>
      <c r="Q1406" s="87"/>
      <c r="R1406" s="87"/>
      <c r="S1406" s="87"/>
      <c r="T1406" s="87"/>
      <c r="U1406" s="10"/>
      <c r="V1406" s="74"/>
      <c r="W1406" s="10"/>
      <c r="X1406" s="88"/>
      <c r="Y1406" s="88"/>
      <c r="Z1406" s="88"/>
      <c r="AA1406" s="88"/>
      <c r="AB1406" s="88"/>
    </row>
    <row r="1407" spans="1:28" x14ac:dyDescent="0.35">
      <c r="A1407" s="10"/>
      <c r="B1407" s="89"/>
      <c r="C1407" s="10"/>
      <c r="D1407" s="87"/>
      <c r="E1407" s="90"/>
      <c r="F1407" s="90"/>
      <c r="G1407" s="90"/>
      <c r="H1407" s="87"/>
      <c r="I1407" s="87"/>
      <c r="J1407" s="87"/>
      <c r="K1407" s="87"/>
      <c r="L1407" s="87"/>
      <c r="M1407" s="87"/>
      <c r="N1407" s="47"/>
      <c r="O1407" s="87"/>
      <c r="P1407" s="87"/>
      <c r="Q1407" s="87"/>
      <c r="R1407" s="87"/>
      <c r="S1407" s="87"/>
      <c r="T1407" s="87"/>
      <c r="U1407" s="10"/>
      <c r="V1407" s="74"/>
      <c r="W1407" s="10"/>
      <c r="X1407" s="88"/>
      <c r="Y1407" s="88"/>
      <c r="Z1407" s="88"/>
      <c r="AA1407" s="88"/>
      <c r="AB1407" s="88"/>
    </row>
    <row r="1408" spans="1:28" x14ac:dyDescent="0.35">
      <c r="A1408" s="10"/>
      <c r="B1408" s="89"/>
      <c r="C1408" s="10"/>
      <c r="D1408" s="87"/>
      <c r="E1408" s="90"/>
      <c r="F1408" s="90"/>
      <c r="G1408" s="90"/>
      <c r="H1408" s="87"/>
      <c r="I1408" s="87"/>
      <c r="J1408" s="87"/>
      <c r="K1408" s="87"/>
      <c r="L1408" s="87"/>
      <c r="M1408" s="87"/>
      <c r="N1408" s="47"/>
      <c r="O1408" s="87"/>
      <c r="P1408" s="87"/>
      <c r="Q1408" s="87"/>
      <c r="R1408" s="87"/>
      <c r="S1408" s="87"/>
      <c r="T1408" s="87"/>
      <c r="U1408" s="10"/>
      <c r="V1408" s="74"/>
      <c r="W1408" s="10"/>
      <c r="X1408" s="88"/>
      <c r="Y1408" s="88"/>
      <c r="Z1408" s="88"/>
      <c r="AA1408" s="88"/>
      <c r="AB1408" s="88"/>
    </row>
    <row r="1409" spans="1:28" x14ac:dyDescent="0.35">
      <c r="A1409" s="10"/>
      <c r="B1409" s="89"/>
      <c r="C1409" s="10"/>
      <c r="D1409" s="87"/>
      <c r="E1409" s="90"/>
      <c r="F1409" s="90"/>
      <c r="G1409" s="90"/>
      <c r="H1409" s="87"/>
      <c r="I1409" s="87"/>
      <c r="J1409" s="87"/>
      <c r="K1409" s="87"/>
      <c r="L1409" s="87"/>
      <c r="M1409" s="87"/>
      <c r="N1409" s="47"/>
      <c r="O1409" s="87"/>
      <c r="P1409" s="87"/>
      <c r="Q1409" s="87"/>
      <c r="R1409" s="87"/>
      <c r="S1409" s="87"/>
      <c r="T1409" s="87"/>
      <c r="U1409" s="10"/>
      <c r="V1409" s="74"/>
      <c r="W1409" s="10"/>
      <c r="X1409" s="88"/>
      <c r="Y1409" s="88"/>
      <c r="Z1409" s="88"/>
      <c r="AA1409" s="88"/>
      <c r="AB1409" s="88"/>
    </row>
    <row r="1410" spans="1:28" x14ac:dyDescent="0.35">
      <c r="A1410" s="10"/>
      <c r="B1410" s="89"/>
      <c r="C1410" s="10"/>
      <c r="D1410" s="87"/>
      <c r="E1410" s="90"/>
      <c r="F1410" s="90"/>
      <c r="G1410" s="90"/>
      <c r="H1410" s="87"/>
      <c r="I1410" s="87"/>
      <c r="J1410" s="87"/>
      <c r="K1410" s="87"/>
      <c r="L1410" s="87"/>
      <c r="M1410" s="87"/>
      <c r="N1410" s="47"/>
      <c r="O1410" s="87"/>
      <c r="P1410" s="87"/>
      <c r="Q1410" s="87"/>
      <c r="R1410" s="87"/>
      <c r="S1410" s="87"/>
      <c r="T1410" s="87"/>
      <c r="U1410" s="10"/>
      <c r="V1410" s="74"/>
      <c r="W1410" s="10"/>
      <c r="X1410" s="88"/>
      <c r="Y1410" s="88"/>
      <c r="Z1410" s="88"/>
      <c r="AA1410" s="88"/>
      <c r="AB1410" s="88"/>
    </row>
    <row r="1411" spans="1:28" x14ac:dyDescent="0.35">
      <c r="A1411" s="10"/>
      <c r="B1411" s="89"/>
      <c r="C1411" s="10"/>
      <c r="D1411" s="87"/>
      <c r="E1411" s="90"/>
      <c r="F1411" s="90"/>
      <c r="G1411" s="90"/>
      <c r="H1411" s="87"/>
      <c r="I1411" s="87"/>
      <c r="J1411" s="87"/>
      <c r="K1411" s="87"/>
      <c r="L1411" s="87"/>
      <c r="M1411" s="87"/>
      <c r="N1411" s="47"/>
      <c r="O1411" s="87"/>
      <c r="P1411" s="87"/>
      <c r="Q1411" s="87"/>
      <c r="R1411" s="87"/>
      <c r="S1411" s="87"/>
      <c r="T1411" s="10"/>
      <c r="U1411" s="10"/>
      <c r="V1411" s="74"/>
      <c r="W1411" s="10"/>
    </row>
    <row r="1412" spans="1:28" x14ac:dyDescent="0.35">
      <c r="A1412" s="10"/>
      <c r="B1412" s="89"/>
      <c r="C1412" s="10"/>
      <c r="D1412" s="87"/>
      <c r="E1412" s="90"/>
      <c r="F1412" s="90"/>
      <c r="G1412" s="90"/>
      <c r="H1412" s="87"/>
      <c r="I1412" s="87"/>
      <c r="J1412" s="87"/>
      <c r="K1412" s="87"/>
      <c r="L1412" s="87"/>
      <c r="M1412" s="87"/>
      <c r="N1412" s="47"/>
      <c r="O1412" s="87"/>
      <c r="P1412" s="87"/>
      <c r="Q1412" s="87"/>
      <c r="R1412" s="87"/>
      <c r="S1412" s="87"/>
      <c r="T1412" s="10"/>
      <c r="U1412" s="10"/>
      <c r="V1412" s="74"/>
      <c r="W1412" s="10"/>
    </row>
    <row r="1413" spans="1:28" x14ac:dyDescent="0.35">
      <c r="A1413" s="10"/>
      <c r="B1413" s="89"/>
      <c r="C1413" s="10"/>
      <c r="D1413" s="87"/>
      <c r="E1413" s="90"/>
      <c r="F1413" s="90"/>
      <c r="G1413" s="90"/>
      <c r="H1413" s="87"/>
      <c r="I1413" s="87"/>
      <c r="J1413" s="87"/>
      <c r="K1413" s="87"/>
      <c r="L1413" s="87"/>
      <c r="M1413" s="87"/>
      <c r="N1413" s="47"/>
      <c r="O1413" s="87"/>
      <c r="P1413" s="87"/>
      <c r="Q1413" s="87"/>
      <c r="R1413" s="87"/>
      <c r="S1413" s="87"/>
      <c r="T1413" s="10"/>
      <c r="U1413" s="10"/>
      <c r="V1413" s="74"/>
      <c r="W1413" s="10"/>
    </row>
    <row r="1414" spans="1:28" x14ac:dyDescent="0.35">
      <c r="A1414" s="10"/>
      <c r="B1414" s="89"/>
      <c r="C1414" s="10"/>
      <c r="D1414" s="87"/>
      <c r="E1414" s="90"/>
      <c r="F1414" s="90"/>
      <c r="G1414" s="90"/>
      <c r="H1414" s="87"/>
      <c r="I1414" s="87"/>
      <c r="J1414" s="87"/>
      <c r="K1414" s="87"/>
      <c r="L1414" s="87"/>
      <c r="M1414" s="87"/>
      <c r="N1414" s="47"/>
      <c r="O1414" s="87"/>
      <c r="P1414" s="87"/>
      <c r="Q1414" s="87"/>
      <c r="R1414" s="87"/>
      <c r="S1414" s="87"/>
      <c r="T1414" s="10"/>
      <c r="U1414" s="10"/>
      <c r="V1414" s="74"/>
      <c r="W1414" s="10"/>
    </row>
    <row r="1415" spans="1:28" x14ac:dyDescent="0.35">
      <c r="A1415" s="10"/>
      <c r="B1415" s="89"/>
      <c r="C1415" s="10"/>
      <c r="D1415" s="87"/>
      <c r="E1415" s="90"/>
      <c r="F1415" s="90"/>
      <c r="G1415" s="90"/>
      <c r="H1415" s="87"/>
      <c r="I1415" s="87"/>
      <c r="J1415" s="87"/>
      <c r="K1415" s="87"/>
      <c r="L1415" s="87"/>
      <c r="M1415" s="87"/>
      <c r="N1415" s="47"/>
      <c r="O1415" s="87"/>
      <c r="P1415" s="87"/>
      <c r="Q1415" s="87"/>
      <c r="R1415" s="87"/>
      <c r="S1415" s="87"/>
      <c r="T1415" s="10"/>
      <c r="U1415" s="87"/>
      <c r="V1415" s="74"/>
      <c r="W1415" s="10"/>
    </row>
    <row r="1416" spans="1:28" x14ac:dyDescent="0.35">
      <c r="A1416" s="10"/>
      <c r="B1416" s="89"/>
      <c r="C1416" s="10"/>
      <c r="D1416" s="87"/>
      <c r="E1416" s="90"/>
      <c r="F1416" s="90"/>
      <c r="G1416" s="90"/>
      <c r="H1416" s="87"/>
      <c r="I1416" s="87"/>
      <c r="J1416" s="87"/>
      <c r="K1416" s="87"/>
      <c r="L1416" s="87"/>
      <c r="M1416" s="87"/>
      <c r="N1416" s="47"/>
      <c r="O1416" s="87"/>
      <c r="P1416" s="87"/>
      <c r="Q1416" s="87"/>
      <c r="R1416" s="87"/>
      <c r="S1416" s="87"/>
      <c r="T1416" s="10"/>
      <c r="U1416" s="10"/>
      <c r="V1416" s="74"/>
      <c r="W1416" s="10"/>
    </row>
    <row r="1417" spans="1:28" x14ac:dyDescent="0.35">
      <c r="A1417" s="10"/>
      <c r="B1417" s="89"/>
      <c r="C1417" s="10"/>
      <c r="D1417" s="87"/>
      <c r="E1417" s="90"/>
      <c r="F1417" s="90"/>
      <c r="G1417" s="90"/>
      <c r="H1417" s="87"/>
      <c r="I1417" s="87"/>
      <c r="J1417" s="87"/>
      <c r="K1417" s="87"/>
      <c r="L1417" s="87"/>
      <c r="M1417" s="87"/>
      <c r="N1417" s="47"/>
      <c r="O1417" s="87"/>
      <c r="P1417" s="87"/>
      <c r="Q1417" s="87"/>
      <c r="R1417" s="87"/>
      <c r="S1417" s="87"/>
      <c r="T1417" s="10"/>
      <c r="U1417" s="10"/>
      <c r="V1417" s="74"/>
      <c r="W1417" s="10"/>
    </row>
    <row r="1418" spans="1:28" x14ac:dyDescent="0.35">
      <c r="A1418" s="10"/>
      <c r="B1418" s="89"/>
      <c r="C1418" s="10"/>
      <c r="D1418" s="87"/>
      <c r="E1418" s="90"/>
      <c r="F1418" s="90"/>
      <c r="G1418" s="90"/>
      <c r="H1418" s="87"/>
      <c r="I1418" s="87"/>
      <c r="J1418" s="87"/>
      <c r="K1418" s="87"/>
      <c r="L1418" s="87"/>
      <c r="M1418" s="87"/>
      <c r="N1418" s="47"/>
      <c r="O1418" s="87"/>
      <c r="P1418" s="87"/>
      <c r="Q1418" s="87"/>
      <c r="R1418" s="87"/>
      <c r="S1418" s="87"/>
      <c r="T1418" s="10"/>
      <c r="U1418" s="10"/>
      <c r="V1418" s="74"/>
      <c r="W1418" s="10"/>
    </row>
    <row r="1419" spans="1:28" x14ac:dyDescent="0.35">
      <c r="A1419" s="10"/>
      <c r="B1419" s="89"/>
      <c r="C1419" s="10"/>
      <c r="D1419" s="87"/>
      <c r="E1419" s="90"/>
      <c r="F1419" s="90"/>
      <c r="G1419" s="90"/>
      <c r="H1419" s="87"/>
      <c r="I1419" s="87"/>
      <c r="J1419" s="87"/>
      <c r="K1419" s="87"/>
      <c r="L1419" s="87"/>
      <c r="M1419" s="87"/>
      <c r="N1419" s="47"/>
      <c r="O1419" s="87"/>
      <c r="P1419" s="87"/>
      <c r="Q1419" s="87"/>
      <c r="R1419" s="87"/>
      <c r="S1419" s="87"/>
      <c r="T1419" s="10"/>
      <c r="U1419" s="10"/>
      <c r="V1419" s="74"/>
      <c r="W1419" s="10"/>
    </row>
    <row r="1420" spans="1:28" x14ac:dyDescent="0.35">
      <c r="A1420" s="10"/>
      <c r="B1420" s="89"/>
      <c r="C1420" s="10"/>
      <c r="D1420" s="87"/>
      <c r="E1420" s="90"/>
      <c r="F1420" s="90"/>
      <c r="G1420" s="90"/>
      <c r="H1420" s="87"/>
      <c r="I1420" s="87"/>
      <c r="J1420" s="87"/>
      <c r="K1420" s="87"/>
      <c r="L1420" s="87"/>
      <c r="M1420" s="87"/>
      <c r="N1420" s="47"/>
      <c r="O1420" s="87"/>
      <c r="P1420" s="87"/>
      <c r="Q1420" s="87"/>
      <c r="R1420" s="87"/>
      <c r="S1420" s="87"/>
      <c r="T1420" s="10"/>
      <c r="U1420" s="10"/>
      <c r="V1420" s="74"/>
      <c r="W1420" s="10"/>
    </row>
    <row r="1421" spans="1:28" x14ac:dyDescent="0.35">
      <c r="A1421" s="10"/>
      <c r="B1421" s="89"/>
      <c r="C1421" s="10"/>
      <c r="D1421" s="87"/>
      <c r="E1421" s="90"/>
      <c r="F1421" s="90"/>
      <c r="G1421" s="90"/>
      <c r="H1421" s="87"/>
      <c r="I1421" s="87"/>
      <c r="J1421" s="87"/>
      <c r="K1421" s="87"/>
      <c r="L1421" s="87"/>
      <c r="M1421" s="87"/>
      <c r="N1421" s="47"/>
      <c r="O1421" s="87"/>
      <c r="P1421" s="87"/>
      <c r="Q1421" s="87"/>
      <c r="R1421" s="87"/>
      <c r="S1421" s="87"/>
      <c r="T1421" s="10"/>
      <c r="U1421" s="10"/>
      <c r="V1421" s="74"/>
      <c r="W1421" s="10"/>
    </row>
    <row r="1422" spans="1:28" x14ac:dyDescent="0.35">
      <c r="A1422" s="10"/>
      <c r="B1422" s="89"/>
      <c r="C1422" s="10"/>
      <c r="D1422" s="87"/>
      <c r="E1422" s="90"/>
      <c r="F1422" s="90"/>
      <c r="G1422" s="90"/>
      <c r="H1422" s="87"/>
      <c r="I1422" s="87"/>
      <c r="J1422" s="87"/>
      <c r="K1422" s="87"/>
      <c r="L1422" s="87"/>
      <c r="M1422" s="87"/>
      <c r="N1422" s="47"/>
      <c r="O1422" s="87"/>
      <c r="P1422" s="87"/>
      <c r="Q1422" s="87"/>
      <c r="R1422" s="87"/>
      <c r="S1422" s="87"/>
      <c r="T1422" s="10"/>
      <c r="U1422" s="10"/>
      <c r="V1422" s="74"/>
      <c r="W1422" s="10"/>
    </row>
    <row r="1423" spans="1:28" x14ac:dyDescent="0.35">
      <c r="A1423" s="10"/>
      <c r="B1423" s="89"/>
      <c r="C1423" s="10"/>
      <c r="D1423" s="87"/>
      <c r="E1423" s="90"/>
      <c r="F1423" s="90"/>
      <c r="G1423" s="90"/>
      <c r="H1423" s="87"/>
      <c r="I1423" s="87"/>
      <c r="J1423" s="87"/>
      <c r="K1423" s="87"/>
      <c r="L1423" s="87"/>
      <c r="M1423" s="87"/>
      <c r="N1423" s="47"/>
      <c r="O1423" s="87"/>
      <c r="P1423" s="87"/>
      <c r="Q1423" s="87"/>
      <c r="R1423" s="87"/>
      <c r="S1423" s="87"/>
      <c r="T1423" s="10"/>
      <c r="U1423" s="10"/>
      <c r="V1423" s="74"/>
      <c r="W1423" s="10"/>
    </row>
    <row r="1424" spans="1:28" x14ac:dyDescent="0.35">
      <c r="A1424" s="10"/>
      <c r="B1424" s="89"/>
      <c r="C1424" s="10"/>
      <c r="D1424" s="87"/>
      <c r="E1424" s="90"/>
      <c r="F1424" s="90"/>
      <c r="G1424" s="90"/>
      <c r="H1424" s="87"/>
      <c r="I1424" s="87"/>
      <c r="J1424" s="87"/>
      <c r="K1424" s="87"/>
      <c r="L1424" s="87"/>
      <c r="M1424" s="87"/>
      <c r="N1424" s="47"/>
      <c r="O1424" s="87"/>
      <c r="P1424" s="87"/>
      <c r="Q1424" s="87"/>
      <c r="R1424" s="87"/>
      <c r="S1424" s="87"/>
      <c r="T1424" s="10"/>
      <c r="U1424" s="10"/>
      <c r="V1424" s="74"/>
      <c r="W1424" s="10"/>
    </row>
    <row r="1425" spans="1:23" x14ac:dyDescent="0.35">
      <c r="A1425" s="10"/>
      <c r="B1425" s="89"/>
      <c r="C1425" s="10"/>
      <c r="D1425" s="87"/>
      <c r="E1425" s="90"/>
      <c r="F1425" s="90"/>
      <c r="G1425" s="90"/>
      <c r="H1425" s="87"/>
      <c r="I1425" s="87"/>
      <c r="J1425" s="87"/>
      <c r="K1425" s="87"/>
      <c r="L1425" s="87"/>
      <c r="M1425" s="87"/>
      <c r="N1425" s="47"/>
      <c r="O1425" s="87"/>
      <c r="P1425" s="87"/>
      <c r="Q1425" s="87"/>
      <c r="R1425" s="87"/>
      <c r="S1425" s="87"/>
      <c r="T1425" s="10"/>
      <c r="U1425" s="10"/>
      <c r="V1425" s="74"/>
      <c r="W1425" s="10"/>
    </row>
    <row r="1426" spans="1:23" x14ac:dyDescent="0.35">
      <c r="A1426" s="10"/>
      <c r="B1426" s="89"/>
      <c r="C1426" s="10"/>
      <c r="D1426" s="87"/>
      <c r="E1426" s="90"/>
      <c r="F1426" s="90"/>
      <c r="G1426" s="90"/>
      <c r="H1426" s="87"/>
      <c r="I1426" s="87"/>
      <c r="J1426" s="87"/>
      <c r="K1426" s="87"/>
      <c r="L1426" s="87"/>
      <c r="M1426" s="87"/>
      <c r="N1426" s="47"/>
      <c r="O1426" s="87"/>
      <c r="P1426" s="87"/>
      <c r="Q1426" s="87"/>
      <c r="R1426" s="87"/>
      <c r="S1426" s="87"/>
      <c r="T1426" s="10"/>
      <c r="U1426" s="10"/>
      <c r="V1426" s="74"/>
      <c r="W1426" s="10"/>
    </row>
    <row r="1427" spans="1:23" x14ac:dyDescent="0.35">
      <c r="A1427" s="10"/>
      <c r="B1427" s="89"/>
      <c r="C1427" s="10"/>
      <c r="D1427" s="87"/>
      <c r="E1427" s="90"/>
      <c r="F1427" s="90"/>
      <c r="G1427" s="90"/>
      <c r="H1427" s="87"/>
      <c r="I1427" s="87"/>
      <c r="J1427" s="87"/>
      <c r="K1427" s="87"/>
      <c r="L1427" s="87"/>
      <c r="M1427" s="87"/>
      <c r="N1427" s="47"/>
      <c r="O1427" s="87"/>
      <c r="P1427" s="87"/>
      <c r="Q1427" s="87"/>
      <c r="R1427" s="87"/>
      <c r="S1427" s="87"/>
      <c r="T1427" s="10"/>
      <c r="U1427" s="87"/>
      <c r="V1427" s="74"/>
      <c r="W1427" s="10"/>
    </row>
    <row r="1428" spans="1:23" x14ac:dyDescent="0.35">
      <c r="A1428" s="10"/>
      <c r="B1428" s="89"/>
      <c r="C1428" s="10"/>
      <c r="D1428" s="87"/>
      <c r="E1428" s="90"/>
      <c r="F1428" s="90"/>
      <c r="G1428" s="90"/>
      <c r="H1428" s="87"/>
      <c r="I1428" s="87"/>
      <c r="J1428" s="87"/>
      <c r="K1428" s="87"/>
      <c r="L1428" s="87"/>
      <c r="M1428" s="87"/>
      <c r="N1428" s="47"/>
      <c r="O1428" s="87"/>
      <c r="P1428" s="87"/>
      <c r="Q1428" s="87"/>
      <c r="R1428" s="87"/>
      <c r="S1428" s="87"/>
      <c r="T1428" s="10"/>
      <c r="U1428" s="10"/>
      <c r="V1428" s="74"/>
      <c r="W1428" s="10"/>
    </row>
    <row r="1429" spans="1:23" x14ac:dyDescent="0.35">
      <c r="A1429" s="10"/>
      <c r="B1429" s="89"/>
      <c r="C1429" s="10"/>
      <c r="D1429" s="87"/>
      <c r="E1429" s="90"/>
      <c r="F1429" s="90"/>
      <c r="G1429" s="90"/>
      <c r="H1429" s="87"/>
      <c r="I1429" s="87"/>
      <c r="J1429" s="87"/>
      <c r="K1429" s="87"/>
      <c r="L1429" s="87"/>
      <c r="M1429" s="87"/>
      <c r="N1429" s="47"/>
      <c r="O1429" s="87"/>
      <c r="P1429" s="87"/>
      <c r="Q1429" s="87"/>
      <c r="R1429" s="87"/>
      <c r="S1429" s="87"/>
      <c r="T1429" s="10"/>
      <c r="U1429" s="10"/>
      <c r="V1429" s="74"/>
      <c r="W1429" s="10"/>
    </row>
    <row r="1430" spans="1:23" x14ac:dyDescent="0.35">
      <c r="A1430" s="10"/>
      <c r="B1430" s="89"/>
      <c r="C1430" s="10"/>
      <c r="D1430" s="87"/>
      <c r="E1430" s="90"/>
      <c r="F1430" s="90"/>
      <c r="G1430" s="90"/>
      <c r="H1430" s="87"/>
      <c r="I1430" s="87"/>
      <c r="J1430" s="87"/>
      <c r="K1430" s="87"/>
      <c r="L1430" s="87"/>
      <c r="M1430" s="87"/>
      <c r="N1430" s="47"/>
      <c r="O1430" s="87"/>
      <c r="P1430" s="87"/>
      <c r="Q1430" s="87"/>
      <c r="R1430" s="87"/>
      <c r="S1430" s="87"/>
      <c r="T1430" s="10"/>
      <c r="U1430" s="10"/>
      <c r="V1430" s="74"/>
      <c r="W1430" s="10"/>
    </row>
    <row r="1431" spans="1:23" x14ac:dyDescent="0.35">
      <c r="A1431" s="10"/>
      <c r="B1431" s="89"/>
      <c r="C1431" s="10"/>
      <c r="D1431" s="87"/>
      <c r="E1431" s="90"/>
      <c r="F1431" s="90"/>
      <c r="G1431" s="90"/>
      <c r="H1431" s="87"/>
      <c r="I1431" s="87"/>
      <c r="J1431" s="87"/>
      <c r="K1431" s="87"/>
      <c r="L1431" s="87"/>
      <c r="M1431" s="87"/>
      <c r="N1431" s="47"/>
      <c r="O1431" s="87"/>
      <c r="P1431" s="87"/>
      <c r="Q1431" s="87"/>
      <c r="R1431" s="87"/>
      <c r="S1431" s="87"/>
      <c r="T1431" s="10"/>
      <c r="U1431" s="87"/>
      <c r="V1431" s="74"/>
      <c r="W1431" s="10"/>
    </row>
    <row r="1432" spans="1:23" x14ac:dyDescent="0.35">
      <c r="A1432" s="10"/>
      <c r="B1432" s="89"/>
      <c r="C1432" s="10"/>
      <c r="D1432" s="87"/>
      <c r="E1432" s="90"/>
      <c r="F1432" s="90"/>
      <c r="G1432" s="90"/>
      <c r="H1432" s="87"/>
      <c r="I1432" s="87"/>
      <c r="J1432" s="87"/>
      <c r="K1432" s="87"/>
      <c r="L1432" s="87"/>
      <c r="M1432" s="87"/>
      <c r="N1432" s="47"/>
      <c r="O1432" s="87"/>
      <c r="P1432" s="87"/>
      <c r="Q1432" s="87"/>
      <c r="R1432" s="87"/>
      <c r="S1432" s="87"/>
      <c r="T1432" s="87"/>
      <c r="U1432" s="10"/>
      <c r="V1432" s="74"/>
      <c r="W1432" s="10"/>
    </row>
    <row r="1433" spans="1:23" x14ac:dyDescent="0.35">
      <c r="A1433" s="10"/>
      <c r="B1433" s="89"/>
      <c r="C1433" s="10"/>
      <c r="D1433" s="87"/>
      <c r="E1433" s="90"/>
      <c r="F1433" s="90"/>
      <c r="G1433" s="90"/>
      <c r="H1433" s="87"/>
      <c r="I1433" s="87"/>
      <c r="J1433" s="87"/>
      <c r="K1433" s="87"/>
      <c r="L1433" s="87"/>
      <c r="M1433" s="87"/>
      <c r="N1433" s="47"/>
      <c r="O1433" s="87"/>
      <c r="P1433" s="87"/>
      <c r="Q1433" s="87"/>
      <c r="R1433" s="87"/>
      <c r="S1433" s="87"/>
      <c r="T1433" s="10"/>
      <c r="U1433" s="10"/>
      <c r="V1433" s="74"/>
      <c r="W1433" s="10"/>
    </row>
    <row r="1434" spans="1:23" x14ac:dyDescent="0.35">
      <c r="A1434" s="10"/>
      <c r="B1434" s="89"/>
      <c r="C1434" s="10"/>
      <c r="D1434" s="87"/>
      <c r="E1434" s="90"/>
      <c r="F1434" s="90"/>
      <c r="G1434" s="90"/>
      <c r="H1434" s="87"/>
      <c r="I1434" s="87"/>
      <c r="J1434" s="87"/>
      <c r="K1434" s="87"/>
      <c r="L1434" s="87"/>
      <c r="M1434" s="87"/>
      <c r="N1434" s="47"/>
      <c r="O1434" s="87"/>
      <c r="P1434" s="87"/>
      <c r="Q1434" s="87"/>
      <c r="R1434" s="87"/>
      <c r="S1434" s="87"/>
      <c r="T1434" s="10"/>
      <c r="U1434" s="10"/>
      <c r="V1434" s="74"/>
      <c r="W1434" s="10"/>
    </row>
    <row r="1435" spans="1:23" x14ac:dyDescent="0.35">
      <c r="A1435" s="10"/>
      <c r="B1435" s="89"/>
      <c r="C1435" s="10"/>
      <c r="D1435" s="87"/>
      <c r="E1435" s="90"/>
      <c r="F1435" s="90"/>
      <c r="G1435" s="90"/>
      <c r="H1435" s="87"/>
      <c r="I1435" s="87"/>
      <c r="J1435" s="87"/>
      <c r="K1435" s="87"/>
      <c r="L1435" s="87"/>
      <c r="M1435" s="87"/>
      <c r="N1435" s="47"/>
      <c r="O1435" s="87"/>
      <c r="P1435" s="87"/>
      <c r="Q1435" s="87"/>
      <c r="R1435" s="87"/>
      <c r="S1435" s="87"/>
      <c r="T1435" s="10"/>
      <c r="U1435" s="10"/>
      <c r="V1435" s="74"/>
      <c r="W1435" s="10"/>
    </row>
    <row r="1436" spans="1:23" x14ac:dyDescent="0.35">
      <c r="A1436" s="10"/>
      <c r="B1436" s="89"/>
      <c r="C1436" s="10"/>
      <c r="D1436" s="87"/>
      <c r="E1436" s="90"/>
      <c r="F1436" s="90"/>
      <c r="G1436" s="90"/>
      <c r="H1436" s="87"/>
      <c r="I1436" s="87"/>
      <c r="J1436" s="87"/>
      <c r="K1436" s="87"/>
      <c r="L1436" s="87"/>
      <c r="M1436" s="87"/>
      <c r="N1436" s="47"/>
      <c r="O1436" s="87"/>
      <c r="P1436" s="87"/>
      <c r="Q1436" s="87"/>
      <c r="R1436" s="87"/>
      <c r="S1436" s="87"/>
      <c r="T1436" s="10"/>
      <c r="U1436" s="87"/>
      <c r="V1436" s="74"/>
      <c r="W1436" s="10"/>
    </row>
    <row r="1437" spans="1:23" x14ac:dyDescent="0.35">
      <c r="A1437" s="10"/>
      <c r="B1437" s="89"/>
      <c r="C1437" s="10"/>
      <c r="D1437" s="87"/>
      <c r="E1437" s="90"/>
      <c r="F1437" s="90"/>
      <c r="G1437" s="90"/>
      <c r="H1437" s="87"/>
      <c r="I1437" s="87"/>
      <c r="J1437" s="87"/>
      <c r="K1437" s="87"/>
      <c r="L1437" s="87"/>
      <c r="M1437" s="87"/>
      <c r="N1437" s="47"/>
      <c r="O1437" s="87"/>
      <c r="P1437" s="87"/>
      <c r="Q1437" s="87"/>
      <c r="R1437" s="87"/>
      <c r="S1437" s="87"/>
      <c r="T1437" s="10"/>
      <c r="U1437" s="10"/>
      <c r="V1437" s="74"/>
      <c r="W1437" s="10"/>
    </row>
    <row r="1438" spans="1:23" x14ac:dyDescent="0.35">
      <c r="A1438" s="10"/>
      <c r="B1438" s="89"/>
      <c r="C1438" s="10"/>
      <c r="D1438" s="87"/>
      <c r="E1438" s="90"/>
      <c r="F1438" s="90"/>
      <c r="G1438" s="90"/>
      <c r="H1438" s="87"/>
      <c r="I1438" s="87"/>
      <c r="J1438" s="87"/>
      <c r="K1438" s="87"/>
      <c r="L1438" s="87"/>
      <c r="M1438" s="87"/>
      <c r="N1438" s="47"/>
      <c r="O1438" s="87"/>
      <c r="P1438" s="87"/>
      <c r="Q1438" s="87"/>
      <c r="R1438" s="87"/>
      <c r="S1438" s="87"/>
      <c r="T1438" s="10"/>
      <c r="U1438" s="10"/>
      <c r="V1438" s="74"/>
      <c r="W1438" s="10"/>
    </row>
    <row r="1439" spans="1:23" x14ac:dyDescent="0.35">
      <c r="A1439" s="10"/>
      <c r="B1439" s="89"/>
      <c r="C1439" s="10"/>
      <c r="D1439" s="87"/>
      <c r="E1439" s="90"/>
      <c r="F1439" s="90"/>
      <c r="G1439" s="90"/>
      <c r="H1439" s="87"/>
      <c r="I1439" s="87"/>
      <c r="J1439" s="87"/>
      <c r="K1439" s="87"/>
      <c r="L1439" s="87"/>
      <c r="M1439" s="87"/>
      <c r="N1439" s="47"/>
      <c r="O1439" s="87"/>
      <c r="P1439" s="87"/>
      <c r="Q1439" s="87"/>
      <c r="R1439" s="87"/>
      <c r="S1439" s="87"/>
      <c r="T1439" s="10"/>
      <c r="U1439" s="10"/>
      <c r="V1439" s="74"/>
      <c r="W1439" s="10"/>
    </row>
    <row r="1440" spans="1:23" x14ac:dyDescent="0.35">
      <c r="A1440" s="10"/>
      <c r="B1440" s="89"/>
      <c r="C1440" s="10"/>
      <c r="D1440" s="87"/>
      <c r="E1440" s="90"/>
      <c r="F1440" s="90"/>
      <c r="G1440" s="90"/>
      <c r="H1440" s="87"/>
      <c r="I1440" s="87"/>
      <c r="J1440" s="87"/>
      <c r="K1440" s="87"/>
      <c r="L1440" s="87"/>
      <c r="M1440" s="87"/>
      <c r="N1440" s="47"/>
      <c r="O1440" s="87"/>
      <c r="P1440" s="87"/>
      <c r="Q1440" s="87"/>
      <c r="R1440" s="87"/>
      <c r="S1440" s="87"/>
      <c r="T1440" s="10"/>
      <c r="U1440" s="10"/>
      <c r="V1440" s="74"/>
      <c r="W1440" s="10"/>
    </row>
    <row r="1441" spans="1:23" x14ac:dyDescent="0.35">
      <c r="A1441" s="10"/>
      <c r="B1441" s="89"/>
      <c r="C1441" s="10"/>
      <c r="D1441" s="87"/>
      <c r="E1441" s="90"/>
      <c r="F1441" s="90"/>
      <c r="G1441" s="90"/>
      <c r="H1441" s="87"/>
      <c r="I1441" s="87"/>
      <c r="J1441" s="87"/>
      <c r="K1441" s="87"/>
      <c r="L1441" s="87"/>
      <c r="M1441" s="87"/>
      <c r="N1441" s="47"/>
      <c r="O1441" s="87"/>
      <c r="P1441" s="87"/>
      <c r="Q1441" s="87"/>
      <c r="R1441" s="87"/>
      <c r="S1441" s="87"/>
      <c r="T1441" s="10"/>
      <c r="U1441" s="10"/>
      <c r="V1441" s="74"/>
      <c r="W1441" s="10"/>
    </row>
    <row r="1442" spans="1:23" x14ac:dyDescent="0.35">
      <c r="A1442" s="10"/>
      <c r="B1442" s="89"/>
      <c r="C1442" s="10"/>
      <c r="D1442" s="87"/>
      <c r="E1442" s="90"/>
      <c r="F1442" s="90"/>
      <c r="G1442" s="90"/>
      <c r="H1442" s="87"/>
      <c r="I1442" s="87"/>
      <c r="J1442" s="87"/>
      <c r="K1442" s="87"/>
      <c r="L1442" s="87"/>
      <c r="M1442" s="87"/>
      <c r="N1442" s="47"/>
      <c r="O1442" s="87"/>
      <c r="P1442" s="87"/>
      <c r="Q1442" s="87"/>
      <c r="R1442" s="87"/>
      <c r="S1442" s="87"/>
      <c r="T1442" s="10"/>
      <c r="U1442" s="10"/>
      <c r="V1442" s="74"/>
      <c r="W1442" s="10"/>
    </row>
    <row r="1443" spans="1:23" x14ac:dyDescent="0.35">
      <c r="A1443" s="10"/>
      <c r="B1443" s="89"/>
      <c r="C1443" s="10"/>
      <c r="D1443" s="87"/>
      <c r="E1443" s="90"/>
      <c r="F1443" s="90"/>
      <c r="G1443" s="90"/>
      <c r="H1443" s="87"/>
      <c r="I1443" s="87"/>
      <c r="J1443" s="87"/>
      <c r="K1443" s="87"/>
      <c r="L1443" s="87"/>
      <c r="M1443" s="87"/>
      <c r="N1443" s="47"/>
      <c r="O1443" s="87"/>
      <c r="P1443" s="87"/>
      <c r="Q1443" s="87"/>
      <c r="R1443" s="87"/>
      <c r="S1443" s="87"/>
      <c r="T1443" s="10"/>
      <c r="U1443" s="10"/>
      <c r="V1443" s="74"/>
      <c r="W1443" s="10"/>
    </row>
    <row r="1444" spans="1:23" x14ac:dyDescent="0.35">
      <c r="A1444" s="10"/>
      <c r="B1444" s="89"/>
      <c r="C1444" s="10"/>
      <c r="D1444" s="87"/>
      <c r="E1444" s="90"/>
      <c r="F1444" s="90"/>
      <c r="G1444" s="90"/>
      <c r="H1444" s="87"/>
      <c r="I1444" s="87"/>
      <c r="J1444" s="87"/>
      <c r="K1444" s="87"/>
      <c r="L1444" s="87"/>
      <c r="M1444" s="87"/>
      <c r="N1444" s="47"/>
      <c r="O1444" s="87"/>
      <c r="P1444" s="87"/>
      <c r="Q1444" s="87"/>
      <c r="R1444" s="87"/>
      <c r="S1444" s="87"/>
      <c r="T1444" s="10"/>
      <c r="U1444" s="10"/>
      <c r="V1444" s="74"/>
      <c r="W1444" s="10"/>
    </row>
    <row r="1445" spans="1:23" x14ac:dyDescent="0.35">
      <c r="A1445" s="10"/>
      <c r="B1445" s="89"/>
      <c r="C1445" s="10"/>
      <c r="D1445" s="87"/>
      <c r="E1445" s="90"/>
      <c r="F1445" s="90"/>
      <c r="G1445" s="90"/>
      <c r="H1445" s="87"/>
      <c r="I1445" s="87"/>
      <c r="J1445" s="87"/>
      <c r="K1445" s="87"/>
      <c r="L1445" s="87"/>
      <c r="M1445" s="87"/>
      <c r="N1445" s="47"/>
      <c r="O1445" s="87"/>
      <c r="P1445" s="87"/>
      <c r="Q1445" s="87"/>
      <c r="R1445" s="87"/>
      <c r="S1445" s="87"/>
      <c r="T1445" s="10"/>
      <c r="U1445" s="10"/>
      <c r="V1445" s="74"/>
      <c r="W1445" s="10"/>
    </row>
    <row r="1446" spans="1:23" x14ac:dyDescent="0.35">
      <c r="A1446" s="10"/>
      <c r="B1446" s="89"/>
      <c r="C1446" s="10"/>
      <c r="D1446" s="87"/>
      <c r="E1446" s="90"/>
      <c r="F1446" s="90"/>
      <c r="G1446" s="90"/>
      <c r="H1446" s="87"/>
      <c r="I1446" s="87"/>
      <c r="J1446" s="87"/>
      <c r="K1446" s="87"/>
      <c r="L1446" s="87"/>
      <c r="M1446" s="87"/>
      <c r="N1446" s="47"/>
      <c r="O1446" s="87"/>
      <c r="P1446" s="87"/>
      <c r="Q1446" s="87"/>
      <c r="R1446" s="87"/>
      <c r="S1446" s="87"/>
      <c r="T1446" s="10"/>
      <c r="U1446" s="10"/>
      <c r="V1446" s="74"/>
      <c r="W1446" s="10"/>
    </row>
    <row r="1447" spans="1:23" x14ac:dyDescent="0.35">
      <c r="A1447" s="10"/>
      <c r="B1447" s="89"/>
      <c r="C1447" s="10"/>
      <c r="D1447" s="87"/>
      <c r="E1447" s="90"/>
      <c r="F1447" s="90"/>
      <c r="G1447" s="90"/>
      <c r="H1447" s="87"/>
      <c r="I1447" s="87"/>
      <c r="J1447" s="87"/>
      <c r="K1447" s="87"/>
      <c r="L1447" s="87"/>
      <c r="M1447" s="87"/>
      <c r="N1447" s="47"/>
      <c r="O1447" s="87"/>
      <c r="P1447" s="87"/>
      <c r="Q1447" s="87"/>
      <c r="R1447" s="87"/>
      <c r="S1447" s="87"/>
      <c r="T1447" s="10"/>
      <c r="U1447" s="10"/>
      <c r="V1447" s="74"/>
      <c r="W1447" s="10"/>
    </row>
    <row r="1448" spans="1:23" x14ac:dyDescent="0.35">
      <c r="A1448" s="10"/>
      <c r="B1448" s="89"/>
      <c r="C1448" s="10"/>
      <c r="D1448" s="87"/>
      <c r="E1448" s="90"/>
      <c r="F1448" s="90"/>
      <c r="G1448" s="90"/>
      <c r="H1448" s="87"/>
      <c r="I1448" s="87"/>
      <c r="J1448" s="87"/>
      <c r="K1448" s="87"/>
      <c r="L1448" s="87"/>
      <c r="M1448" s="87"/>
      <c r="N1448" s="47"/>
      <c r="O1448" s="87"/>
      <c r="P1448" s="87"/>
      <c r="Q1448" s="87"/>
      <c r="R1448" s="87"/>
      <c r="S1448" s="87"/>
      <c r="T1448" s="10"/>
      <c r="U1448" s="10"/>
      <c r="V1448" s="74"/>
      <c r="W1448" s="10"/>
    </row>
    <row r="1449" spans="1:23" x14ac:dyDescent="0.35">
      <c r="A1449" s="10"/>
      <c r="B1449" s="89"/>
      <c r="C1449" s="10"/>
      <c r="D1449" s="87"/>
      <c r="E1449" s="90"/>
      <c r="F1449" s="90"/>
      <c r="G1449" s="90"/>
      <c r="H1449" s="87"/>
      <c r="I1449" s="87"/>
      <c r="J1449" s="87"/>
      <c r="K1449" s="87"/>
      <c r="L1449" s="87"/>
      <c r="M1449" s="87"/>
      <c r="N1449" s="47"/>
      <c r="O1449" s="87"/>
      <c r="P1449" s="87"/>
      <c r="Q1449" s="87"/>
      <c r="R1449" s="87"/>
      <c r="S1449" s="87"/>
      <c r="T1449" s="10"/>
      <c r="U1449" s="10"/>
      <c r="V1449" s="74"/>
      <c r="W1449" s="10"/>
    </row>
    <row r="1450" spans="1:23" x14ac:dyDescent="0.35">
      <c r="A1450" s="10"/>
      <c r="B1450" s="89"/>
      <c r="C1450" s="10"/>
      <c r="D1450" s="87"/>
      <c r="E1450" s="90"/>
      <c r="F1450" s="90"/>
      <c r="G1450" s="90"/>
      <c r="H1450" s="87"/>
      <c r="I1450" s="87"/>
      <c r="J1450" s="87"/>
      <c r="K1450" s="87"/>
      <c r="L1450" s="87"/>
      <c r="M1450" s="87"/>
      <c r="N1450" s="47"/>
      <c r="O1450" s="87"/>
      <c r="P1450" s="87"/>
      <c r="Q1450" s="87"/>
      <c r="R1450" s="87"/>
      <c r="S1450" s="87"/>
      <c r="T1450" s="4"/>
      <c r="U1450" s="87"/>
      <c r="V1450" s="74"/>
      <c r="W1450" s="10"/>
    </row>
    <row r="1451" spans="1:23" x14ac:dyDescent="0.35">
      <c r="A1451" s="10"/>
      <c r="B1451" s="89"/>
      <c r="C1451" s="10"/>
      <c r="D1451" s="87"/>
      <c r="E1451" s="90"/>
      <c r="F1451" s="90"/>
      <c r="G1451" s="90"/>
      <c r="H1451" s="87"/>
      <c r="I1451" s="87"/>
      <c r="J1451" s="87"/>
      <c r="K1451" s="87"/>
      <c r="L1451" s="87"/>
      <c r="M1451" s="87"/>
      <c r="N1451" s="47"/>
      <c r="O1451" s="87"/>
      <c r="P1451" s="87"/>
      <c r="Q1451" s="87"/>
      <c r="R1451" s="87"/>
      <c r="S1451" s="87"/>
      <c r="T1451" s="10"/>
      <c r="U1451" s="10"/>
      <c r="V1451" s="74"/>
      <c r="W1451" s="10"/>
    </row>
    <row r="1452" spans="1:23" x14ac:dyDescent="0.35">
      <c r="A1452" s="10"/>
      <c r="B1452" s="27"/>
      <c r="C1452" s="25"/>
      <c r="D1452" s="25"/>
      <c r="E1452" s="43"/>
      <c r="F1452" s="43"/>
      <c r="G1452" s="43"/>
      <c r="H1452" s="25"/>
      <c r="I1452" s="25"/>
      <c r="J1452" s="25"/>
      <c r="K1452" s="25"/>
      <c r="L1452" s="25"/>
      <c r="M1452" s="25"/>
      <c r="N1452" s="47"/>
      <c r="O1452" s="178"/>
      <c r="P1452" s="178"/>
      <c r="Q1452" s="47"/>
      <c r="R1452" s="47"/>
      <c r="S1452" s="10"/>
      <c r="T1452" s="4"/>
      <c r="U1452" s="10"/>
      <c r="V1452" s="74"/>
      <c r="W1452" s="10"/>
    </row>
    <row r="1453" spans="1:23" x14ac:dyDescent="0.35">
      <c r="A1453" s="10"/>
      <c r="B1453" s="27"/>
      <c r="C1453" s="25"/>
      <c r="D1453" s="25"/>
      <c r="E1453" s="43"/>
      <c r="F1453" s="43"/>
      <c r="G1453" s="43"/>
      <c r="H1453" s="25"/>
      <c r="I1453" s="25"/>
      <c r="J1453" s="25"/>
      <c r="K1453" s="25"/>
      <c r="L1453" s="25"/>
      <c r="M1453" s="25"/>
      <c r="N1453" s="47"/>
      <c r="O1453" s="178"/>
      <c r="P1453" s="178"/>
      <c r="Q1453" s="47"/>
      <c r="R1453" s="47"/>
      <c r="S1453" s="10"/>
      <c r="T1453" s="10"/>
      <c r="U1453" s="10"/>
      <c r="V1453" s="74"/>
      <c r="W1453" s="10"/>
    </row>
    <row r="1454" spans="1:23" x14ac:dyDescent="0.35">
      <c r="A1454" s="10"/>
      <c r="B1454" s="27"/>
      <c r="C1454" s="25"/>
      <c r="D1454" s="25"/>
      <c r="E1454" s="43"/>
      <c r="F1454" s="43"/>
      <c r="G1454" s="43"/>
      <c r="H1454" s="25"/>
      <c r="I1454" s="25"/>
      <c r="J1454" s="25"/>
      <c r="K1454" s="25"/>
      <c r="L1454" s="25"/>
      <c r="M1454" s="25"/>
      <c r="N1454" s="47"/>
      <c r="O1454" s="178"/>
      <c r="P1454" s="178"/>
      <c r="Q1454" s="47"/>
      <c r="R1454" s="47"/>
      <c r="S1454" s="10"/>
      <c r="T1454" s="10"/>
      <c r="U1454" s="10"/>
      <c r="V1454" s="74"/>
      <c r="W1454" s="10"/>
    </row>
    <row r="1455" spans="1:23" x14ac:dyDescent="0.35">
      <c r="A1455" s="10"/>
      <c r="B1455" s="27"/>
      <c r="C1455" s="25"/>
      <c r="D1455" s="25"/>
      <c r="E1455" s="43"/>
      <c r="F1455" s="43"/>
      <c r="G1455" s="43"/>
      <c r="H1455" s="25"/>
      <c r="I1455" s="25"/>
      <c r="J1455" s="25"/>
      <c r="K1455" s="25"/>
      <c r="L1455" s="25"/>
      <c r="M1455" s="25"/>
      <c r="N1455" s="47"/>
      <c r="O1455" s="178"/>
      <c r="P1455" s="178"/>
      <c r="Q1455" s="47"/>
      <c r="R1455" s="47"/>
      <c r="S1455" s="10"/>
      <c r="T1455" s="10"/>
      <c r="U1455" s="10"/>
      <c r="V1455" s="74"/>
      <c r="W1455" s="10"/>
    </row>
    <row r="1456" spans="1:23" x14ac:dyDescent="0.35">
      <c r="A1456" s="10"/>
      <c r="B1456" s="27"/>
      <c r="C1456" s="25"/>
      <c r="D1456" s="25"/>
      <c r="E1456" s="43"/>
      <c r="F1456" s="43"/>
      <c r="G1456" s="43"/>
      <c r="H1456" s="25"/>
      <c r="I1456" s="25"/>
      <c r="J1456" s="25"/>
      <c r="K1456" s="25"/>
      <c r="L1456" s="25"/>
      <c r="M1456" s="25"/>
      <c r="N1456" s="47"/>
      <c r="O1456" s="178"/>
      <c r="P1456" s="178"/>
      <c r="Q1456" s="47"/>
      <c r="R1456" s="47"/>
      <c r="S1456" s="10"/>
      <c r="T1456" s="10"/>
      <c r="U1456" s="10"/>
      <c r="V1456" s="74"/>
      <c r="W1456" s="10"/>
    </row>
    <row r="1457" spans="1:23" x14ac:dyDescent="0.35">
      <c r="A1457" s="10"/>
      <c r="B1457" s="27"/>
      <c r="C1457" s="25"/>
      <c r="D1457" s="25"/>
      <c r="E1457" s="43"/>
      <c r="F1457" s="43"/>
      <c r="G1457" s="43"/>
      <c r="H1457" s="25"/>
      <c r="I1457" s="25"/>
      <c r="J1457" s="25"/>
      <c r="K1457" s="25"/>
      <c r="L1457" s="25"/>
      <c r="M1457" s="25"/>
      <c r="N1457" s="47"/>
      <c r="O1457" s="178"/>
      <c r="P1457" s="178"/>
      <c r="Q1457" s="47"/>
      <c r="R1457" s="47"/>
      <c r="S1457" s="10"/>
      <c r="T1457" s="10"/>
      <c r="U1457" s="10"/>
      <c r="V1457" s="74"/>
      <c r="W1457" s="10"/>
    </row>
    <row r="1458" spans="1:23" x14ac:dyDescent="0.35">
      <c r="A1458" s="10"/>
      <c r="B1458" s="27"/>
      <c r="C1458" s="25"/>
      <c r="D1458" s="25"/>
      <c r="E1458" s="43"/>
      <c r="F1458" s="43"/>
      <c r="G1458" s="43"/>
      <c r="H1458" s="25"/>
      <c r="I1458" s="25"/>
      <c r="J1458" s="25"/>
      <c r="K1458" s="25"/>
      <c r="L1458" s="25"/>
      <c r="M1458" s="25"/>
      <c r="N1458" s="47"/>
      <c r="O1458" s="178"/>
      <c r="P1458" s="178"/>
      <c r="Q1458" s="47"/>
      <c r="R1458" s="47"/>
      <c r="S1458" s="10"/>
      <c r="T1458" s="10"/>
      <c r="U1458" s="10"/>
      <c r="V1458" s="74"/>
      <c r="W1458" s="10"/>
    </row>
    <row r="1459" spans="1:23" x14ac:dyDescent="0.35">
      <c r="A1459" s="10"/>
      <c r="B1459" s="27"/>
      <c r="C1459" s="25"/>
      <c r="D1459" s="25"/>
      <c r="E1459" s="43"/>
      <c r="F1459" s="43"/>
      <c r="G1459" s="43"/>
      <c r="H1459" s="25"/>
      <c r="I1459" s="25"/>
      <c r="J1459" s="25"/>
      <c r="K1459" s="25"/>
      <c r="L1459" s="25"/>
      <c r="M1459" s="25"/>
      <c r="N1459" s="47"/>
      <c r="O1459" s="178"/>
      <c r="P1459" s="178"/>
      <c r="Q1459" s="47"/>
      <c r="R1459" s="47"/>
      <c r="S1459" s="10"/>
      <c r="T1459" s="10"/>
      <c r="U1459" s="10"/>
      <c r="V1459" s="74"/>
      <c r="W1459" s="10"/>
    </row>
    <row r="1460" spans="1:23" x14ac:dyDescent="0.35">
      <c r="A1460" s="10"/>
      <c r="B1460" s="27"/>
      <c r="C1460" s="25"/>
      <c r="D1460" s="25"/>
      <c r="E1460" s="43"/>
      <c r="F1460" s="43"/>
      <c r="G1460" s="43"/>
      <c r="H1460" s="25"/>
      <c r="I1460" s="25"/>
      <c r="J1460" s="25"/>
      <c r="K1460" s="25"/>
      <c r="L1460" s="25"/>
      <c r="M1460" s="25"/>
      <c r="N1460" s="47"/>
      <c r="O1460" s="178"/>
      <c r="P1460" s="178"/>
      <c r="Q1460" s="47"/>
      <c r="R1460" s="47"/>
      <c r="S1460" s="10"/>
      <c r="T1460" s="10"/>
      <c r="U1460" s="10"/>
      <c r="V1460" s="74"/>
      <c r="W1460" s="10"/>
    </row>
    <row r="1461" spans="1:23" x14ac:dyDescent="0.35">
      <c r="A1461" s="10"/>
      <c r="B1461" s="27"/>
      <c r="C1461" s="25"/>
      <c r="D1461" s="25"/>
      <c r="E1461" s="43"/>
      <c r="F1461" s="43"/>
      <c r="G1461" s="43"/>
      <c r="H1461" s="25"/>
      <c r="I1461" s="25"/>
      <c r="J1461" s="25"/>
      <c r="K1461" s="25"/>
      <c r="L1461" s="25"/>
      <c r="M1461" s="25"/>
      <c r="N1461" s="47"/>
      <c r="O1461" s="178"/>
      <c r="P1461" s="178"/>
      <c r="Q1461" s="47"/>
      <c r="R1461" s="47"/>
      <c r="S1461" s="10"/>
      <c r="T1461" s="10"/>
      <c r="U1461" s="10"/>
      <c r="V1461" s="74"/>
      <c r="W1461" s="10"/>
    </row>
    <row r="1462" spans="1:23" x14ac:dyDescent="0.35">
      <c r="A1462" s="10"/>
      <c r="B1462" s="27"/>
      <c r="C1462" s="25"/>
      <c r="D1462" s="25"/>
      <c r="E1462" s="43"/>
      <c r="F1462" s="43"/>
      <c r="G1462" s="43"/>
      <c r="H1462" s="25"/>
      <c r="I1462" s="25"/>
      <c r="J1462" s="25"/>
      <c r="K1462" s="25"/>
      <c r="L1462" s="25"/>
      <c r="M1462" s="25"/>
      <c r="N1462" s="47"/>
      <c r="O1462" s="178"/>
      <c r="P1462" s="178"/>
      <c r="Q1462" s="47"/>
      <c r="R1462" s="47"/>
      <c r="S1462" s="10"/>
      <c r="T1462" s="10"/>
      <c r="U1462" s="10"/>
      <c r="V1462" s="74"/>
      <c r="W1462" s="10"/>
    </row>
    <row r="1463" spans="1:23" x14ac:dyDescent="0.35">
      <c r="A1463" s="10"/>
      <c r="B1463" s="27"/>
      <c r="C1463" s="25"/>
      <c r="D1463" s="25"/>
      <c r="E1463" s="43"/>
      <c r="F1463" s="43"/>
      <c r="G1463" s="43"/>
      <c r="H1463" s="25"/>
      <c r="I1463" s="25"/>
      <c r="J1463" s="25"/>
      <c r="K1463" s="25"/>
      <c r="L1463" s="25"/>
      <c r="M1463" s="25"/>
      <c r="N1463" s="47"/>
      <c r="O1463" s="178"/>
      <c r="P1463" s="178"/>
      <c r="Q1463" s="47"/>
      <c r="R1463" s="47"/>
      <c r="S1463" s="10"/>
      <c r="T1463" s="10"/>
      <c r="U1463" s="10"/>
      <c r="V1463" s="74"/>
      <c r="W1463" s="10"/>
    </row>
    <row r="1464" spans="1:23" x14ac:dyDescent="0.35">
      <c r="A1464" s="10"/>
      <c r="B1464" s="27"/>
      <c r="C1464" s="25"/>
      <c r="D1464" s="25"/>
      <c r="E1464" s="43"/>
      <c r="F1464" s="43"/>
      <c r="G1464" s="43"/>
      <c r="H1464" s="25"/>
      <c r="I1464" s="25"/>
      <c r="J1464" s="25"/>
      <c r="K1464" s="25"/>
      <c r="L1464" s="25"/>
      <c r="M1464" s="25"/>
      <c r="N1464" s="47"/>
      <c r="O1464" s="178"/>
      <c r="P1464" s="178"/>
      <c r="Q1464" s="47"/>
      <c r="R1464" s="47"/>
      <c r="S1464" s="10"/>
      <c r="T1464" s="10"/>
      <c r="U1464" s="10"/>
      <c r="V1464" s="74"/>
      <c r="W1464" s="10"/>
    </row>
    <row r="1465" spans="1:23" x14ac:dyDescent="0.35">
      <c r="A1465" s="10"/>
      <c r="B1465" s="27"/>
      <c r="C1465" s="25"/>
      <c r="D1465" s="25"/>
      <c r="E1465" s="43"/>
      <c r="F1465" s="43"/>
      <c r="G1465" s="43"/>
      <c r="H1465" s="25"/>
      <c r="I1465" s="25"/>
      <c r="J1465" s="25"/>
      <c r="K1465" s="25"/>
      <c r="L1465" s="25"/>
      <c r="M1465" s="25"/>
      <c r="N1465" s="47"/>
      <c r="O1465" s="178"/>
      <c r="P1465" s="178"/>
      <c r="Q1465" s="47"/>
      <c r="R1465" s="47"/>
      <c r="S1465" s="10"/>
      <c r="T1465" s="10"/>
      <c r="U1465" s="10"/>
      <c r="V1465" s="74"/>
      <c r="W1465" s="10"/>
    </row>
    <row r="1466" spans="1:23" x14ac:dyDescent="0.35">
      <c r="A1466" s="10"/>
      <c r="B1466" s="27"/>
      <c r="C1466" s="25"/>
      <c r="D1466" s="25"/>
      <c r="E1466" s="43"/>
      <c r="F1466" s="43"/>
      <c r="G1466" s="43"/>
      <c r="H1466" s="25"/>
      <c r="I1466" s="25"/>
      <c r="J1466" s="25"/>
      <c r="K1466" s="25"/>
      <c r="L1466" s="25"/>
      <c r="M1466" s="25"/>
      <c r="N1466" s="47"/>
      <c r="O1466" s="178"/>
      <c r="P1466" s="178"/>
      <c r="Q1466" s="47"/>
      <c r="R1466" s="47"/>
      <c r="S1466" s="10"/>
      <c r="T1466" s="10"/>
      <c r="U1466" s="10"/>
      <c r="V1466" s="74"/>
      <c r="W1466" s="10"/>
    </row>
    <row r="1467" spans="1:23" x14ac:dyDescent="0.35">
      <c r="A1467" s="10"/>
      <c r="B1467" s="27"/>
      <c r="C1467" s="25"/>
      <c r="D1467" s="25"/>
      <c r="E1467" s="43"/>
      <c r="F1467" s="43"/>
      <c r="G1467" s="43"/>
      <c r="H1467" s="25"/>
      <c r="I1467" s="25"/>
      <c r="J1467" s="25"/>
      <c r="K1467" s="25"/>
      <c r="L1467" s="25"/>
      <c r="M1467" s="25"/>
      <c r="N1467" s="47"/>
      <c r="O1467" s="178"/>
      <c r="P1467" s="178"/>
      <c r="Q1467" s="47"/>
      <c r="R1467" s="47"/>
      <c r="S1467" s="10"/>
      <c r="T1467" s="10"/>
      <c r="U1467" s="10"/>
      <c r="V1467" s="74"/>
      <c r="W1467" s="10"/>
    </row>
    <row r="1468" spans="1:23" x14ac:dyDescent="0.35">
      <c r="A1468" s="10"/>
      <c r="B1468" s="27"/>
      <c r="C1468" s="25"/>
      <c r="D1468" s="25"/>
      <c r="E1468" s="43"/>
      <c r="F1468" s="43"/>
      <c r="G1468" s="43"/>
      <c r="H1468" s="25"/>
      <c r="I1468" s="25"/>
      <c r="J1468" s="25"/>
      <c r="K1468" s="25"/>
      <c r="L1468" s="25"/>
      <c r="M1468" s="25"/>
      <c r="N1468" s="47"/>
      <c r="O1468" s="178"/>
      <c r="P1468" s="178"/>
      <c r="Q1468" s="47"/>
      <c r="R1468" s="47"/>
      <c r="S1468" s="10"/>
      <c r="T1468" s="10"/>
      <c r="U1468" s="10"/>
      <c r="V1468" s="74"/>
      <c r="W1468" s="10"/>
    </row>
    <row r="1469" spans="1:23" x14ac:dyDescent="0.35">
      <c r="A1469" s="10"/>
      <c r="B1469" s="27"/>
      <c r="C1469" s="25"/>
      <c r="D1469" s="25"/>
      <c r="E1469" s="43"/>
      <c r="F1469" s="43"/>
      <c r="G1469" s="43"/>
      <c r="H1469" s="25"/>
      <c r="I1469" s="25"/>
      <c r="J1469" s="25"/>
      <c r="K1469" s="25"/>
      <c r="L1469" s="25"/>
      <c r="M1469" s="25"/>
      <c r="N1469" s="47"/>
      <c r="O1469" s="178"/>
      <c r="P1469" s="178"/>
      <c r="Q1469" s="47"/>
      <c r="R1469" s="47"/>
      <c r="S1469" s="10"/>
      <c r="T1469" s="10"/>
      <c r="U1469" s="10"/>
      <c r="V1469" s="74"/>
      <c r="W1469" s="10"/>
    </row>
    <row r="1470" spans="1:23" x14ac:dyDescent="0.35">
      <c r="A1470" s="10"/>
      <c r="B1470" s="27"/>
      <c r="C1470" s="25"/>
      <c r="D1470" s="25"/>
      <c r="E1470" s="43"/>
      <c r="F1470" s="43"/>
      <c r="G1470" s="43"/>
      <c r="H1470" s="25"/>
      <c r="I1470" s="25"/>
      <c r="J1470" s="25"/>
      <c r="K1470" s="25"/>
      <c r="L1470" s="25"/>
      <c r="M1470" s="25"/>
      <c r="N1470" s="47"/>
      <c r="O1470" s="178"/>
      <c r="P1470" s="178"/>
      <c r="Q1470" s="47"/>
      <c r="R1470" s="47"/>
      <c r="S1470" s="10"/>
      <c r="T1470" s="10"/>
      <c r="U1470" s="10"/>
      <c r="V1470" s="74"/>
      <c r="W1470" s="10"/>
    </row>
    <row r="1471" spans="1:23" x14ac:dyDescent="0.35">
      <c r="A1471" s="10"/>
      <c r="B1471" s="27"/>
      <c r="C1471" s="25"/>
      <c r="D1471" s="25"/>
      <c r="E1471" s="43"/>
      <c r="F1471" s="43"/>
      <c r="G1471" s="43"/>
      <c r="H1471" s="25"/>
      <c r="I1471" s="25"/>
      <c r="J1471" s="25"/>
      <c r="K1471" s="25"/>
      <c r="L1471" s="25"/>
      <c r="M1471" s="25"/>
      <c r="N1471" s="47"/>
      <c r="O1471" s="178"/>
      <c r="P1471" s="178"/>
      <c r="Q1471" s="47"/>
      <c r="R1471" s="47"/>
      <c r="S1471" s="10"/>
      <c r="T1471" s="10"/>
      <c r="U1471" s="10"/>
      <c r="V1471" s="74"/>
      <c r="W1471" s="10"/>
    </row>
    <row r="1472" spans="1:23" x14ac:dyDescent="0.35">
      <c r="A1472" s="10"/>
      <c r="B1472" s="27"/>
      <c r="C1472" s="25"/>
      <c r="D1472" s="25"/>
      <c r="E1472" s="43"/>
      <c r="F1472" s="43"/>
      <c r="G1472" s="43"/>
      <c r="H1472" s="25"/>
      <c r="I1472" s="25"/>
      <c r="J1472" s="25"/>
      <c r="K1472" s="25"/>
      <c r="L1472" s="25"/>
      <c r="M1472" s="25"/>
      <c r="N1472" s="47"/>
      <c r="O1472" s="178"/>
      <c r="P1472" s="178"/>
      <c r="Q1472" s="47"/>
      <c r="R1472" s="47"/>
      <c r="S1472" s="10"/>
      <c r="T1472" s="10"/>
      <c r="U1472" s="10"/>
      <c r="V1472" s="74"/>
      <c r="W1472" s="10"/>
    </row>
    <row r="1473" spans="1:23" x14ac:dyDescent="0.35">
      <c r="A1473" s="10"/>
      <c r="B1473" s="27"/>
      <c r="C1473" s="25"/>
      <c r="D1473" s="25"/>
      <c r="E1473" s="43"/>
      <c r="F1473" s="43"/>
      <c r="G1473" s="43"/>
      <c r="H1473" s="25"/>
      <c r="I1473" s="25"/>
      <c r="J1473" s="25"/>
      <c r="K1473" s="25"/>
      <c r="L1473" s="25"/>
      <c r="M1473" s="25"/>
      <c r="N1473" s="47"/>
      <c r="O1473" s="178"/>
      <c r="P1473" s="178"/>
      <c r="Q1473" s="47"/>
      <c r="R1473" s="47"/>
      <c r="S1473" s="10"/>
      <c r="T1473" s="10"/>
      <c r="U1473" s="10"/>
      <c r="V1473" s="74"/>
      <c r="W1473" s="10"/>
    </row>
    <row r="1474" spans="1:23" x14ac:dyDescent="0.35">
      <c r="A1474" s="10"/>
      <c r="B1474" s="27"/>
      <c r="C1474" s="25"/>
      <c r="D1474" s="25"/>
      <c r="E1474" s="43"/>
      <c r="F1474" s="43"/>
      <c r="G1474" s="43"/>
      <c r="H1474" s="25"/>
      <c r="I1474" s="25"/>
      <c r="J1474" s="25"/>
      <c r="K1474" s="25"/>
      <c r="L1474" s="25"/>
      <c r="M1474" s="25"/>
      <c r="N1474" s="47"/>
      <c r="O1474" s="178"/>
      <c r="P1474" s="178"/>
      <c r="Q1474" s="47"/>
      <c r="R1474" s="47"/>
      <c r="S1474" s="10"/>
      <c r="T1474" s="10"/>
      <c r="U1474" s="10"/>
      <c r="V1474" s="74"/>
      <c r="W1474" s="10"/>
    </row>
    <row r="1475" spans="1:23" x14ac:dyDescent="0.35">
      <c r="A1475" s="10"/>
      <c r="B1475" s="27"/>
      <c r="C1475" s="25"/>
      <c r="D1475" s="25"/>
      <c r="E1475" s="43"/>
      <c r="F1475" s="43"/>
      <c r="G1475" s="43"/>
      <c r="H1475" s="25"/>
      <c r="I1475" s="25"/>
      <c r="J1475" s="25"/>
      <c r="K1475" s="25"/>
      <c r="L1475" s="25"/>
      <c r="M1475" s="25"/>
      <c r="N1475" s="47"/>
      <c r="O1475" s="178"/>
      <c r="P1475" s="178"/>
      <c r="Q1475" s="47"/>
      <c r="R1475" s="47"/>
      <c r="S1475" s="10"/>
      <c r="T1475" s="10"/>
      <c r="U1475" s="10"/>
      <c r="V1475" s="74"/>
      <c r="W1475" s="10"/>
    </row>
    <row r="1476" spans="1:23" x14ac:dyDescent="0.35">
      <c r="A1476" s="10"/>
      <c r="B1476" s="27"/>
      <c r="C1476" s="25"/>
      <c r="D1476" s="25"/>
      <c r="E1476" s="43"/>
      <c r="F1476" s="43"/>
      <c r="G1476" s="43"/>
      <c r="H1476" s="25"/>
      <c r="I1476" s="25"/>
      <c r="J1476" s="25"/>
      <c r="K1476" s="25"/>
      <c r="L1476" s="25"/>
      <c r="M1476" s="25"/>
      <c r="N1476" s="47"/>
      <c r="O1476" s="178"/>
      <c r="P1476" s="178"/>
      <c r="Q1476" s="47"/>
      <c r="R1476" s="47"/>
      <c r="S1476" s="10"/>
      <c r="T1476" s="10"/>
      <c r="U1476" s="10"/>
      <c r="V1476" s="74"/>
      <c r="W1476" s="10"/>
    </row>
    <row r="1477" spans="1:23" x14ac:dyDescent="0.35">
      <c r="A1477" s="10"/>
      <c r="B1477" s="27"/>
      <c r="C1477" s="25"/>
      <c r="D1477" s="25"/>
      <c r="E1477" s="43"/>
      <c r="F1477" s="43"/>
      <c r="G1477" s="43"/>
      <c r="H1477" s="25"/>
      <c r="I1477" s="25"/>
      <c r="J1477" s="25"/>
      <c r="K1477" s="25"/>
      <c r="L1477" s="25"/>
      <c r="M1477" s="25"/>
      <c r="N1477" s="47"/>
      <c r="O1477" s="178"/>
      <c r="P1477" s="178"/>
      <c r="Q1477" s="47"/>
      <c r="R1477" s="47"/>
      <c r="S1477" s="10"/>
      <c r="T1477" s="10"/>
      <c r="U1477" s="10"/>
      <c r="V1477" s="74"/>
      <c r="W1477" s="10"/>
    </row>
    <row r="1478" spans="1:23" x14ac:dyDescent="0.35">
      <c r="A1478" s="10"/>
      <c r="B1478" s="27"/>
      <c r="C1478" s="25"/>
      <c r="D1478" s="25"/>
      <c r="E1478" s="43"/>
      <c r="F1478" s="43"/>
      <c r="G1478" s="43"/>
      <c r="H1478" s="25"/>
      <c r="I1478" s="25"/>
      <c r="J1478" s="25"/>
      <c r="K1478" s="25"/>
      <c r="L1478" s="25"/>
      <c r="M1478" s="25"/>
      <c r="N1478" s="47"/>
      <c r="O1478" s="178"/>
      <c r="P1478" s="178"/>
      <c r="Q1478" s="47"/>
      <c r="R1478" s="47"/>
      <c r="S1478" s="10"/>
      <c r="T1478" s="10"/>
      <c r="U1478" s="10"/>
      <c r="V1478" s="74"/>
      <c r="W1478" s="10"/>
    </row>
    <row r="1479" spans="1:23" x14ac:dyDescent="0.35">
      <c r="A1479" s="10"/>
      <c r="B1479" s="27"/>
      <c r="C1479" s="25"/>
      <c r="D1479" s="25"/>
      <c r="E1479" s="43"/>
      <c r="F1479" s="43"/>
      <c r="G1479" s="43"/>
      <c r="H1479" s="25"/>
      <c r="I1479" s="25"/>
      <c r="J1479" s="25"/>
      <c r="K1479" s="25"/>
      <c r="L1479" s="25"/>
      <c r="M1479" s="25"/>
      <c r="N1479" s="47"/>
      <c r="O1479" s="178"/>
      <c r="P1479" s="178"/>
      <c r="Q1479" s="47"/>
      <c r="R1479" s="47"/>
      <c r="S1479" s="10"/>
      <c r="T1479" s="10"/>
      <c r="U1479" s="10"/>
      <c r="V1479" s="74"/>
      <c r="W1479" s="10"/>
    </row>
    <row r="1480" spans="1:23" x14ac:dyDescent="0.35">
      <c r="A1480" s="10"/>
      <c r="B1480" s="27"/>
      <c r="C1480" s="25"/>
      <c r="D1480" s="25"/>
      <c r="E1480" s="43"/>
      <c r="F1480" s="43"/>
      <c r="G1480" s="43"/>
      <c r="H1480" s="25"/>
      <c r="I1480" s="25"/>
      <c r="J1480" s="25"/>
      <c r="K1480" s="25"/>
      <c r="L1480" s="25"/>
      <c r="M1480" s="25"/>
      <c r="N1480" s="47"/>
      <c r="O1480" s="178"/>
      <c r="P1480" s="178"/>
      <c r="Q1480" s="47"/>
      <c r="R1480" s="47"/>
      <c r="S1480" s="10"/>
      <c r="T1480" s="10"/>
      <c r="U1480" s="10"/>
      <c r="V1480" s="74"/>
      <c r="W1480" s="10"/>
    </row>
    <row r="1481" spans="1:23" x14ac:dyDescent="0.35">
      <c r="A1481" s="10"/>
      <c r="B1481" s="27"/>
      <c r="C1481" s="25"/>
      <c r="D1481" s="25"/>
      <c r="E1481" s="43"/>
      <c r="F1481" s="43"/>
      <c r="G1481" s="43"/>
      <c r="H1481" s="25"/>
      <c r="I1481" s="25"/>
      <c r="J1481" s="25"/>
      <c r="K1481" s="25"/>
      <c r="L1481" s="25"/>
      <c r="M1481" s="25"/>
      <c r="N1481" s="47"/>
      <c r="O1481" s="178"/>
      <c r="P1481" s="178"/>
      <c r="Q1481" s="47"/>
      <c r="R1481" s="47"/>
      <c r="S1481" s="10"/>
      <c r="T1481" s="10"/>
      <c r="U1481" s="10"/>
      <c r="V1481" s="74"/>
      <c r="W1481" s="10"/>
    </row>
    <row r="1482" spans="1:23" x14ac:dyDescent="0.35">
      <c r="A1482" s="10"/>
      <c r="B1482" s="27"/>
      <c r="C1482" s="25"/>
      <c r="D1482" s="25"/>
      <c r="E1482" s="43"/>
      <c r="F1482" s="43"/>
      <c r="G1482" s="43"/>
      <c r="H1482" s="25"/>
      <c r="I1482" s="25"/>
      <c r="J1482" s="25"/>
      <c r="K1482" s="25"/>
      <c r="L1482" s="25"/>
      <c r="M1482" s="25"/>
      <c r="N1482" s="47"/>
      <c r="O1482" s="178"/>
      <c r="P1482" s="178"/>
      <c r="Q1482" s="47"/>
      <c r="R1482" s="47"/>
      <c r="S1482" s="10"/>
      <c r="T1482" s="10"/>
      <c r="U1482" s="10"/>
      <c r="V1482" s="74"/>
      <c r="W1482" s="10"/>
    </row>
    <row r="1483" spans="1:23" x14ac:dyDescent="0.35">
      <c r="A1483" s="10"/>
      <c r="B1483" s="27"/>
      <c r="C1483" s="25"/>
      <c r="D1483" s="25"/>
      <c r="E1483" s="43"/>
      <c r="F1483" s="43"/>
      <c r="G1483" s="43"/>
      <c r="H1483" s="25"/>
      <c r="I1483" s="25"/>
      <c r="J1483" s="25"/>
      <c r="K1483" s="25"/>
      <c r="L1483" s="25"/>
      <c r="M1483" s="25"/>
      <c r="N1483" s="47"/>
      <c r="O1483" s="178"/>
      <c r="P1483" s="178"/>
      <c r="Q1483" s="47"/>
      <c r="R1483" s="47"/>
      <c r="S1483" s="10"/>
      <c r="T1483" s="10"/>
      <c r="U1483" s="10"/>
      <c r="V1483" s="74"/>
      <c r="W1483" s="10"/>
    </row>
    <row r="1484" spans="1:23" x14ac:dyDescent="0.35">
      <c r="A1484" s="10"/>
      <c r="B1484" s="27"/>
      <c r="C1484" s="25"/>
      <c r="D1484" s="25"/>
      <c r="E1484" s="43"/>
      <c r="F1484" s="43"/>
      <c r="G1484" s="43"/>
      <c r="H1484" s="25"/>
      <c r="I1484" s="25"/>
      <c r="J1484" s="25"/>
      <c r="K1484" s="25"/>
      <c r="L1484" s="25"/>
      <c r="M1484" s="25"/>
      <c r="N1484" s="47"/>
      <c r="O1484" s="178"/>
      <c r="P1484" s="178"/>
      <c r="Q1484" s="47"/>
      <c r="R1484" s="47"/>
      <c r="S1484" s="10"/>
      <c r="T1484" s="10"/>
      <c r="U1484" s="10"/>
      <c r="V1484" s="74"/>
      <c r="W1484" s="10"/>
    </row>
    <row r="1485" spans="1:23" x14ac:dyDescent="0.35">
      <c r="A1485" s="10"/>
      <c r="B1485" s="27"/>
      <c r="C1485" s="25"/>
      <c r="D1485" s="25"/>
      <c r="E1485" s="43"/>
      <c r="F1485" s="43"/>
      <c r="G1485" s="43"/>
      <c r="H1485" s="25"/>
      <c r="I1485" s="25"/>
      <c r="J1485" s="25"/>
      <c r="K1485" s="25"/>
      <c r="L1485" s="25"/>
      <c r="M1485" s="25"/>
      <c r="N1485" s="47"/>
      <c r="O1485" s="178"/>
      <c r="P1485" s="178"/>
      <c r="Q1485" s="47"/>
      <c r="R1485" s="47"/>
      <c r="S1485" s="10"/>
      <c r="T1485" s="10"/>
      <c r="U1485" s="10"/>
      <c r="V1485" s="74"/>
      <c r="W1485" s="10"/>
    </row>
    <row r="1486" spans="1:23" x14ac:dyDescent="0.35">
      <c r="A1486" s="10"/>
      <c r="B1486" s="27"/>
      <c r="C1486" s="25"/>
      <c r="D1486" s="25"/>
      <c r="E1486" s="43"/>
      <c r="F1486" s="43"/>
      <c r="G1486" s="43"/>
      <c r="H1486" s="25"/>
      <c r="I1486" s="25"/>
      <c r="J1486" s="25"/>
      <c r="K1486" s="25"/>
      <c r="L1486" s="25"/>
      <c r="M1486" s="25"/>
      <c r="N1486" s="47"/>
      <c r="O1486" s="178"/>
      <c r="P1486" s="178"/>
      <c r="Q1486" s="47"/>
      <c r="R1486" s="47"/>
      <c r="S1486" s="10"/>
      <c r="T1486" s="10"/>
      <c r="U1486" s="10"/>
      <c r="V1486" s="74"/>
      <c r="W1486" s="10"/>
    </row>
    <row r="1487" spans="1:23" x14ac:dyDescent="0.35">
      <c r="A1487" s="10"/>
      <c r="B1487" s="27"/>
      <c r="C1487" s="25"/>
      <c r="D1487" s="25"/>
      <c r="E1487" s="43"/>
      <c r="F1487" s="43"/>
      <c r="G1487" s="43"/>
      <c r="H1487" s="25"/>
      <c r="I1487" s="25"/>
      <c r="J1487" s="25"/>
      <c r="K1487" s="25"/>
      <c r="L1487" s="25"/>
      <c r="M1487" s="25"/>
      <c r="N1487" s="47"/>
      <c r="O1487" s="178"/>
      <c r="P1487" s="178"/>
      <c r="Q1487" s="47"/>
      <c r="R1487" s="47"/>
      <c r="S1487" s="10"/>
      <c r="T1487" s="10"/>
      <c r="U1487" s="10"/>
      <c r="V1487" s="74"/>
      <c r="W1487" s="10"/>
    </row>
    <row r="1488" spans="1:23" x14ac:dyDescent="0.35">
      <c r="A1488" s="10"/>
      <c r="B1488" s="27"/>
      <c r="C1488" s="25"/>
      <c r="D1488" s="25"/>
      <c r="E1488" s="43"/>
      <c r="F1488" s="43"/>
      <c r="G1488" s="43"/>
      <c r="H1488" s="25"/>
      <c r="I1488" s="25"/>
      <c r="J1488" s="25"/>
      <c r="K1488" s="25"/>
      <c r="L1488" s="25"/>
      <c r="M1488" s="25"/>
      <c r="N1488" s="47"/>
      <c r="O1488" s="178"/>
      <c r="P1488" s="178"/>
      <c r="Q1488" s="47"/>
      <c r="R1488" s="47"/>
      <c r="S1488" s="10"/>
      <c r="T1488" s="10"/>
      <c r="U1488" s="10"/>
      <c r="V1488" s="74"/>
      <c r="W1488" s="10"/>
    </row>
    <row r="1489" spans="1:23" x14ac:dyDescent="0.35">
      <c r="A1489" s="10"/>
      <c r="B1489" s="27"/>
      <c r="C1489" s="25"/>
      <c r="D1489" s="25"/>
      <c r="E1489" s="43"/>
      <c r="F1489" s="43"/>
      <c r="G1489" s="43"/>
      <c r="H1489" s="25"/>
      <c r="I1489" s="25"/>
      <c r="J1489" s="25"/>
      <c r="K1489" s="25"/>
      <c r="L1489" s="25"/>
      <c r="M1489" s="25"/>
      <c r="N1489" s="47"/>
      <c r="O1489" s="178"/>
      <c r="P1489" s="178"/>
      <c r="Q1489" s="47"/>
      <c r="R1489" s="47"/>
      <c r="S1489" s="10"/>
      <c r="T1489" s="10"/>
      <c r="U1489" s="10"/>
      <c r="V1489" s="74"/>
      <c r="W1489" s="10"/>
    </row>
    <row r="1490" spans="1:23" x14ac:dyDescent="0.35">
      <c r="A1490" s="10"/>
      <c r="B1490" s="27"/>
      <c r="C1490" s="25"/>
      <c r="D1490" s="25"/>
      <c r="E1490" s="43"/>
      <c r="F1490" s="43"/>
      <c r="G1490" s="43"/>
      <c r="H1490" s="25"/>
      <c r="I1490" s="25"/>
      <c r="J1490" s="25"/>
      <c r="K1490" s="25"/>
      <c r="L1490" s="25"/>
      <c r="M1490" s="25"/>
      <c r="N1490" s="47"/>
      <c r="O1490" s="178"/>
      <c r="P1490" s="178"/>
      <c r="Q1490" s="47"/>
      <c r="R1490" s="47"/>
      <c r="S1490" s="10"/>
      <c r="T1490" s="10"/>
      <c r="U1490" s="10"/>
      <c r="V1490" s="74"/>
      <c r="W1490" s="10"/>
    </row>
    <row r="1491" spans="1:23" x14ac:dyDescent="0.35">
      <c r="A1491" s="10"/>
      <c r="B1491" s="27"/>
      <c r="C1491" s="25"/>
      <c r="D1491" s="25"/>
      <c r="E1491" s="43"/>
      <c r="F1491" s="43"/>
      <c r="G1491" s="43"/>
      <c r="H1491" s="25"/>
      <c r="I1491" s="25"/>
      <c r="J1491" s="25"/>
      <c r="K1491" s="25"/>
      <c r="L1491" s="25"/>
      <c r="M1491" s="25"/>
      <c r="N1491" s="47"/>
      <c r="O1491" s="178"/>
      <c r="P1491" s="178"/>
      <c r="Q1491" s="47"/>
      <c r="R1491" s="47"/>
      <c r="S1491" s="10"/>
      <c r="T1491" s="10"/>
      <c r="U1491" s="10"/>
      <c r="V1491" s="74"/>
      <c r="W1491" s="10"/>
    </row>
    <row r="1492" spans="1:23" x14ac:dyDescent="0.35">
      <c r="A1492" s="10"/>
      <c r="B1492" s="27"/>
      <c r="C1492" s="25"/>
      <c r="D1492" s="25"/>
      <c r="E1492" s="43"/>
      <c r="F1492" s="43"/>
      <c r="G1492" s="43"/>
      <c r="H1492" s="25"/>
      <c r="I1492" s="25"/>
      <c r="J1492" s="25"/>
      <c r="K1492" s="25"/>
      <c r="L1492" s="25"/>
      <c r="M1492" s="25"/>
      <c r="N1492" s="47"/>
      <c r="O1492" s="178"/>
      <c r="P1492" s="178"/>
      <c r="Q1492" s="47"/>
      <c r="R1492" s="47"/>
      <c r="S1492" s="10"/>
      <c r="T1492" s="10"/>
      <c r="U1492" s="10"/>
      <c r="V1492" s="74"/>
      <c r="W1492" s="10"/>
    </row>
    <row r="1493" spans="1:23" x14ac:dyDescent="0.35">
      <c r="A1493" s="10"/>
      <c r="B1493" s="27"/>
      <c r="C1493" s="25"/>
      <c r="D1493" s="25"/>
      <c r="E1493" s="43"/>
      <c r="F1493" s="43"/>
      <c r="G1493" s="43"/>
      <c r="H1493" s="25"/>
      <c r="I1493" s="25"/>
      <c r="J1493" s="25"/>
      <c r="K1493" s="25"/>
      <c r="L1493" s="25"/>
      <c r="M1493" s="25"/>
      <c r="N1493" s="47"/>
      <c r="O1493" s="178"/>
      <c r="P1493" s="178"/>
      <c r="Q1493" s="47"/>
      <c r="R1493" s="47"/>
      <c r="S1493" s="10"/>
      <c r="T1493" s="10"/>
      <c r="U1493" s="10"/>
      <c r="V1493" s="74"/>
      <c r="W1493" s="10"/>
    </row>
    <row r="1494" spans="1:23" x14ac:dyDescent="0.35">
      <c r="A1494" s="10"/>
      <c r="B1494" s="27"/>
      <c r="C1494" s="25"/>
      <c r="D1494" s="25"/>
      <c r="E1494" s="43"/>
      <c r="F1494" s="43"/>
      <c r="G1494" s="43"/>
      <c r="H1494" s="25"/>
      <c r="I1494" s="25"/>
      <c r="J1494" s="25"/>
      <c r="K1494" s="25"/>
      <c r="L1494" s="25"/>
      <c r="M1494" s="25"/>
      <c r="N1494" s="47"/>
      <c r="O1494" s="178"/>
      <c r="P1494" s="178"/>
      <c r="Q1494" s="47"/>
      <c r="R1494" s="47"/>
      <c r="S1494" s="10"/>
      <c r="T1494" s="10"/>
      <c r="U1494" s="10"/>
      <c r="V1494" s="74"/>
      <c r="W1494" s="10"/>
    </row>
    <row r="1495" spans="1:23" x14ac:dyDescent="0.35">
      <c r="A1495" s="10"/>
      <c r="B1495" s="27"/>
      <c r="C1495" s="25"/>
      <c r="D1495" s="25"/>
      <c r="E1495" s="43"/>
      <c r="F1495" s="43"/>
      <c r="G1495" s="43"/>
      <c r="H1495" s="25"/>
      <c r="I1495" s="25"/>
      <c r="J1495" s="25"/>
      <c r="K1495" s="25"/>
      <c r="L1495" s="25"/>
      <c r="M1495" s="25"/>
      <c r="N1495" s="47"/>
      <c r="O1495" s="178"/>
      <c r="P1495" s="178"/>
      <c r="Q1495" s="47"/>
      <c r="R1495" s="47"/>
      <c r="S1495" s="10"/>
      <c r="T1495" s="10"/>
      <c r="U1495" s="10"/>
      <c r="V1495" s="74"/>
      <c r="W1495" s="10"/>
    </row>
    <row r="1496" spans="1:23" x14ac:dyDescent="0.35">
      <c r="A1496" s="10"/>
      <c r="B1496" s="27"/>
      <c r="C1496" s="25"/>
      <c r="D1496" s="25"/>
      <c r="E1496" s="43"/>
      <c r="F1496" s="43"/>
      <c r="G1496" s="43"/>
      <c r="H1496" s="25"/>
      <c r="I1496" s="25"/>
      <c r="J1496" s="25"/>
      <c r="K1496" s="25"/>
      <c r="L1496" s="25"/>
      <c r="M1496" s="25"/>
      <c r="N1496" s="47"/>
      <c r="O1496" s="178"/>
      <c r="P1496" s="178"/>
      <c r="Q1496" s="47"/>
      <c r="R1496" s="47"/>
      <c r="S1496" s="10"/>
      <c r="T1496" s="10"/>
      <c r="U1496" s="10"/>
      <c r="V1496" s="74"/>
      <c r="W1496" s="10"/>
    </row>
    <row r="1497" spans="1:23" x14ac:dyDescent="0.35">
      <c r="A1497" s="10"/>
      <c r="B1497" s="27"/>
      <c r="C1497" s="25"/>
      <c r="D1497" s="25"/>
      <c r="E1497" s="43"/>
      <c r="F1497" s="43"/>
      <c r="G1497" s="43"/>
      <c r="H1497" s="25"/>
      <c r="I1497" s="25"/>
      <c r="J1497" s="25"/>
      <c r="K1497" s="25"/>
      <c r="L1497" s="25"/>
      <c r="M1497" s="25"/>
      <c r="N1497" s="47"/>
      <c r="O1497" s="178"/>
      <c r="P1497" s="178"/>
      <c r="Q1497" s="47"/>
      <c r="R1497" s="47"/>
      <c r="S1497" s="10"/>
      <c r="T1497" s="10"/>
      <c r="U1497" s="10"/>
      <c r="V1497" s="74"/>
      <c r="W1497" s="10"/>
    </row>
    <row r="1498" spans="1:23" x14ac:dyDescent="0.35">
      <c r="A1498" s="10"/>
      <c r="B1498" s="27"/>
      <c r="C1498" s="25"/>
      <c r="D1498" s="25"/>
      <c r="E1498" s="43"/>
      <c r="F1498" s="43"/>
      <c r="G1498" s="43"/>
      <c r="H1498" s="25"/>
      <c r="I1498" s="25"/>
      <c r="J1498" s="25"/>
      <c r="K1498" s="25"/>
      <c r="L1498" s="25"/>
      <c r="M1498" s="25"/>
      <c r="N1498" s="47"/>
      <c r="O1498" s="178"/>
      <c r="P1498" s="178"/>
      <c r="Q1498" s="47"/>
      <c r="R1498" s="47"/>
      <c r="S1498" s="10"/>
      <c r="T1498" s="10"/>
      <c r="U1498" s="10"/>
      <c r="V1498" s="74"/>
      <c r="W1498" s="10"/>
    </row>
    <row r="1499" spans="1:23" x14ac:dyDescent="0.35">
      <c r="A1499" s="10"/>
      <c r="B1499" s="27"/>
      <c r="C1499" s="25"/>
      <c r="D1499" s="25"/>
      <c r="E1499" s="43"/>
      <c r="F1499" s="43"/>
      <c r="G1499" s="43"/>
      <c r="H1499" s="25"/>
      <c r="I1499" s="25"/>
      <c r="J1499" s="25"/>
      <c r="K1499" s="25"/>
      <c r="L1499" s="25"/>
      <c r="M1499" s="25"/>
      <c r="N1499" s="47"/>
      <c r="O1499" s="178"/>
      <c r="P1499" s="178"/>
      <c r="Q1499" s="47"/>
      <c r="R1499" s="47"/>
      <c r="S1499" s="10"/>
      <c r="T1499" s="10"/>
      <c r="U1499" s="10"/>
      <c r="V1499" s="74"/>
      <c r="W1499" s="10"/>
    </row>
    <row r="1500" spans="1:23" x14ac:dyDescent="0.35">
      <c r="A1500" s="10"/>
      <c r="B1500" s="27"/>
      <c r="C1500" s="25"/>
      <c r="D1500" s="25"/>
      <c r="E1500" s="43"/>
      <c r="F1500" s="43"/>
      <c r="G1500" s="43"/>
      <c r="H1500" s="25"/>
      <c r="I1500" s="25"/>
      <c r="J1500" s="25"/>
      <c r="K1500" s="25"/>
      <c r="L1500" s="25"/>
      <c r="M1500" s="25"/>
      <c r="N1500" s="47"/>
      <c r="O1500" s="178"/>
      <c r="P1500" s="178"/>
      <c r="Q1500" s="47"/>
      <c r="R1500" s="47"/>
      <c r="S1500" s="10"/>
      <c r="T1500" s="10"/>
      <c r="U1500" s="10"/>
      <c r="V1500" s="74"/>
      <c r="W1500" s="10"/>
    </row>
    <row r="1501" spans="1:23" x14ac:dyDescent="0.35">
      <c r="A1501" s="10"/>
      <c r="B1501" s="27"/>
      <c r="C1501" s="25"/>
      <c r="D1501" s="25"/>
      <c r="E1501" s="43"/>
      <c r="F1501" s="43"/>
      <c r="G1501" s="43"/>
      <c r="H1501" s="25"/>
      <c r="I1501" s="25"/>
      <c r="J1501" s="25"/>
      <c r="K1501" s="25"/>
      <c r="L1501" s="25"/>
      <c r="M1501" s="25"/>
      <c r="N1501" s="47"/>
      <c r="O1501" s="178"/>
      <c r="P1501" s="178"/>
      <c r="Q1501" s="47"/>
      <c r="R1501" s="47"/>
      <c r="S1501" s="10"/>
      <c r="T1501" s="10"/>
      <c r="U1501" s="10"/>
      <c r="V1501" s="74"/>
      <c r="W1501" s="10"/>
    </row>
    <row r="1502" spans="1:23" x14ac:dyDescent="0.35">
      <c r="A1502" s="10"/>
      <c r="B1502" s="27"/>
      <c r="C1502" s="25"/>
      <c r="D1502" s="25"/>
      <c r="E1502" s="43"/>
      <c r="F1502" s="43"/>
      <c r="G1502" s="43"/>
      <c r="H1502" s="25"/>
      <c r="I1502" s="25"/>
      <c r="J1502" s="25"/>
      <c r="K1502" s="25"/>
      <c r="L1502" s="25"/>
      <c r="M1502" s="25"/>
      <c r="N1502" s="47"/>
      <c r="O1502" s="178"/>
      <c r="P1502" s="178"/>
      <c r="Q1502" s="47"/>
      <c r="R1502" s="47"/>
      <c r="S1502" s="10"/>
      <c r="T1502" s="10"/>
      <c r="U1502" s="10"/>
      <c r="V1502" s="74"/>
      <c r="W1502" s="10"/>
    </row>
    <row r="1503" spans="1:23" x14ac:dyDescent="0.35">
      <c r="A1503" s="10"/>
      <c r="B1503" s="27"/>
      <c r="C1503" s="25"/>
      <c r="D1503" s="25"/>
      <c r="E1503" s="43"/>
      <c r="F1503" s="43"/>
      <c r="G1503" s="43"/>
      <c r="H1503" s="25"/>
      <c r="I1503" s="25"/>
      <c r="J1503" s="25"/>
      <c r="K1503" s="25"/>
      <c r="L1503" s="25"/>
      <c r="M1503" s="25"/>
      <c r="N1503" s="47"/>
      <c r="O1503" s="178"/>
      <c r="P1503" s="178"/>
      <c r="Q1503" s="47"/>
      <c r="R1503" s="47"/>
      <c r="S1503" s="10"/>
      <c r="T1503" s="10"/>
      <c r="U1503" s="10"/>
      <c r="V1503" s="74"/>
      <c r="W1503" s="10"/>
    </row>
    <row r="1504" spans="1:23" x14ac:dyDescent="0.35">
      <c r="A1504" s="10"/>
      <c r="B1504" s="27"/>
      <c r="C1504" s="25"/>
      <c r="D1504" s="25"/>
      <c r="E1504" s="43"/>
      <c r="F1504" s="43"/>
      <c r="G1504" s="43"/>
      <c r="H1504" s="25"/>
      <c r="I1504" s="25"/>
      <c r="J1504" s="25"/>
      <c r="K1504" s="25"/>
      <c r="L1504" s="25"/>
      <c r="M1504" s="25"/>
      <c r="N1504" s="47"/>
      <c r="O1504" s="178"/>
      <c r="P1504" s="178"/>
      <c r="Q1504" s="47"/>
      <c r="R1504" s="47"/>
      <c r="S1504" s="10"/>
      <c r="T1504" s="10"/>
      <c r="U1504" s="10"/>
      <c r="V1504" s="74"/>
      <c r="W1504" s="10"/>
    </row>
    <row r="1505" spans="1:23" x14ac:dyDescent="0.35">
      <c r="A1505" s="10"/>
      <c r="B1505" s="27"/>
      <c r="C1505" s="25"/>
      <c r="D1505" s="25"/>
      <c r="E1505" s="43"/>
      <c r="F1505" s="43"/>
      <c r="G1505" s="43"/>
      <c r="H1505" s="25"/>
      <c r="I1505" s="25"/>
      <c r="J1505" s="25"/>
      <c r="K1505" s="25"/>
      <c r="L1505" s="25"/>
      <c r="M1505" s="25"/>
      <c r="N1505" s="47"/>
      <c r="O1505" s="178"/>
      <c r="P1505" s="178"/>
      <c r="Q1505" s="47"/>
      <c r="R1505" s="47"/>
      <c r="S1505" s="10"/>
      <c r="T1505" s="10"/>
      <c r="U1505" s="10"/>
      <c r="V1505" s="74"/>
      <c r="W1505" s="10"/>
    </row>
    <row r="1506" spans="1:23" x14ac:dyDescent="0.35">
      <c r="A1506" s="10"/>
      <c r="B1506" s="27"/>
      <c r="C1506" s="25"/>
      <c r="D1506" s="25"/>
      <c r="E1506" s="43"/>
      <c r="F1506" s="43"/>
      <c r="G1506" s="43"/>
      <c r="H1506" s="25"/>
      <c r="I1506" s="25"/>
      <c r="J1506" s="25"/>
      <c r="K1506" s="25"/>
      <c r="L1506" s="25"/>
      <c r="M1506" s="25"/>
      <c r="N1506" s="47"/>
      <c r="O1506" s="178"/>
      <c r="P1506" s="178"/>
      <c r="Q1506" s="47"/>
      <c r="R1506" s="47"/>
      <c r="S1506" s="10"/>
      <c r="T1506" s="10"/>
      <c r="U1506" s="10"/>
      <c r="V1506" s="74"/>
      <c r="W1506" s="10"/>
    </row>
    <row r="1507" spans="1:23" x14ac:dyDescent="0.35">
      <c r="A1507" s="10"/>
      <c r="B1507" s="27"/>
      <c r="C1507" s="25"/>
      <c r="D1507" s="25"/>
      <c r="E1507" s="43"/>
      <c r="F1507" s="43"/>
      <c r="G1507" s="43"/>
      <c r="H1507" s="25"/>
      <c r="I1507" s="25"/>
      <c r="J1507" s="25"/>
      <c r="K1507" s="25"/>
      <c r="L1507" s="25"/>
      <c r="M1507" s="25"/>
      <c r="N1507" s="47"/>
      <c r="O1507" s="178"/>
      <c r="P1507" s="178"/>
      <c r="Q1507" s="47"/>
      <c r="R1507" s="47"/>
      <c r="S1507" s="10"/>
      <c r="T1507" s="10"/>
      <c r="U1507" s="10"/>
      <c r="V1507" s="74"/>
      <c r="W1507" s="10"/>
    </row>
    <row r="1508" spans="1:23" x14ac:dyDescent="0.35">
      <c r="A1508" s="10"/>
      <c r="B1508" s="27"/>
      <c r="C1508" s="25"/>
      <c r="D1508" s="25"/>
      <c r="E1508" s="43"/>
      <c r="F1508" s="43"/>
      <c r="G1508" s="43"/>
      <c r="H1508" s="25"/>
      <c r="I1508" s="25"/>
      <c r="J1508" s="25"/>
      <c r="K1508" s="25"/>
      <c r="L1508" s="25"/>
      <c r="M1508" s="25"/>
      <c r="N1508" s="47"/>
      <c r="O1508" s="178"/>
      <c r="P1508" s="178"/>
      <c r="Q1508" s="47"/>
      <c r="R1508" s="47"/>
      <c r="S1508" s="10"/>
      <c r="T1508" s="10"/>
      <c r="U1508" s="10"/>
      <c r="V1508" s="74"/>
      <c r="W1508" s="10"/>
    </row>
    <row r="1509" spans="1:23" x14ac:dyDescent="0.35">
      <c r="A1509" s="10"/>
      <c r="B1509" s="27"/>
      <c r="C1509" s="25"/>
      <c r="D1509" s="25"/>
      <c r="E1509" s="43"/>
      <c r="F1509" s="43"/>
      <c r="G1509" s="43"/>
      <c r="H1509" s="25"/>
      <c r="I1509" s="25"/>
      <c r="J1509" s="25"/>
      <c r="K1509" s="25"/>
      <c r="L1509" s="25"/>
      <c r="M1509" s="25"/>
      <c r="N1509" s="47"/>
      <c r="O1509" s="178"/>
      <c r="P1509" s="178"/>
      <c r="Q1509" s="47"/>
      <c r="R1509" s="47"/>
      <c r="S1509" s="10"/>
      <c r="T1509" s="10"/>
      <c r="U1509" s="10"/>
      <c r="V1509" s="74"/>
      <c r="W1509" s="10"/>
    </row>
    <row r="1510" spans="1:23" x14ac:dyDescent="0.35">
      <c r="A1510" s="10"/>
      <c r="B1510" s="27"/>
      <c r="C1510" s="25"/>
      <c r="D1510" s="25"/>
      <c r="E1510" s="43"/>
      <c r="F1510" s="43"/>
      <c r="G1510" s="43"/>
      <c r="H1510" s="25"/>
      <c r="I1510" s="25"/>
      <c r="J1510" s="25"/>
      <c r="K1510" s="25"/>
      <c r="L1510" s="25"/>
      <c r="M1510" s="25"/>
      <c r="N1510" s="47"/>
      <c r="O1510" s="178"/>
      <c r="P1510" s="178"/>
      <c r="Q1510" s="47"/>
      <c r="R1510" s="47"/>
      <c r="S1510" s="10"/>
      <c r="T1510" s="10"/>
      <c r="U1510" s="10"/>
      <c r="V1510" s="74"/>
      <c r="W1510" s="10"/>
    </row>
    <row r="1511" spans="1:23" x14ac:dyDescent="0.35">
      <c r="A1511" s="10"/>
      <c r="B1511" s="27"/>
      <c r="C1511" s="25"/>
      <c r="D1511" s="25"/>
      <c r="E1511" s="43"/>
      <c r="F1511" s="43"/>
      <c r="G1511" s="43"/>
      <c r="H1511" s="25"/>
      <c r="I1511" s="25"/>
      <c r="J1511" s="25"/>
      <c r="K1511" s="25"/>
      <c r="L1511" s="25"/>
      <c r="M1511" s="25"/>
      <c r="N1511" s="47"/>
      <c r="O1511" s="178"/>
      <c r="P1511" s="178"/>
      <c r="Q1511" s="47"/>
      <c r="R1511" s="47"/>
      <c r="S1511" s="10"/>
      <c r="T1511" s="10"/>
      <c r="U1511" s="10"/>
      <c r="V1511" s="74"/>
      <c r="W1511" s="10"/>
    </row>
    <row r="1512" spans="1:23" x14ac:dyDescent="0.35">
      <c r="A1512" s="10"/>
      <c r="B1512" s="27"/>
      <c r="C1512" s="25"/>
      <c r="D1512" s="25"/>
      <c r="E1512" s="43"/>
      <c r="F1512" s="43"/>
      <c r="G1512" s="43"/>
      <c r="H1512" s="25"/>
      <c r="I1512" s="25"/>
      <c r="J1512" s="25"/>
      <c r="K1512" s="25"/>
      <c r="L1512" s="25"/>
      <c r="M1512" s="25"/>
      <c r="N1512" s="47"/>
      <c r="O1512" s="178"/>
      <c r="P1512" s="178"/>
      <c r="Q1512" s="47"/>
      <c r="R1512" s="47"/>
      <c r="S1512" s="10"/>
      <c r="T1512" s="10"/>
      <c r="U1512" s="10"/>
      <c r="V1512" s="74"/>
      <c r="W1512" s="10"/>
    </row>
    <row r="1513" spans="1:23" x14ac:dyDescent="0.35">
      <c r="A1513" s="10"/>
      <c r="B1513" s="27"/>
      <c r="C1513" s="25"/>
      <c r="D1513" s="25"/>
      <c r="E1513" s="43"/>
      <c r="F1513" s="43"/>
      <c r="G1513" s="43"/>
      <c r="H1513" s="25"/>
      <c r="I1513" s="25"/>
      <c r="J1513" s="25"/>
      <c r="K1513" s="25"/>
      <c r="L1513" s="25"/>
      <c r="M1513" s="25"/>
      <c r="N1513" s="47"/>
      <c r="O1513" s="178"/>
      <c r="P1513" s="178"/>
      <c r="Q1513" s="47"/>
      <c r="R1513" s="47"/>
      <c r="S1513" s="10"/>
      <c r="T1513" s="10"/>
      <c r="U1513" s="10"/>
      <c r="V1513" s="74"/>
      <c r="W1513" s="10"/>
    </row>
    <row r="1514" spans="1:23" x14ac:dyDescent="0.35">
      <c r="A1514" s="10"/>
      <c r="B1514" s="27"/>
      <c r="C1514" s="25"/>
      <c r="D1514" s="25"/>
      <c r="E1514" s="43"/>
      <c r="F1514" s="43"/>
      <c r="G1514" s="43"/>
      <c r="H1514" s="25"/>
      <c r="I1514" s="25"/>
      <c r="J1514" s="25"/>
      <c r="K1514" s="25"/>
      <c r="L1514" s="25"/>
      <c r="M1514" s="25"/>
      <c r="N1514" s="47"/>
      <c r="O1514" s="178"/>
      <c r="P1514" s="178"/>
      <c r="Q1514" s="47"/>
      <c r="R1514" s="47"/>
      <c r="S1514" s="10"/>
      <c r="T1514" s="10"/>
      <c r="U1514" s="10"/>
      <c r="V1514" s="74"/>
      <c r="W1514" s="10"/>
    </row>
    <row r="1515" spans="1:23" x14ac:dyDescent="0.35">
      <c r="A1515" s="10"/>
      <c r="B1515" s="27"/>
      <c r="C1515" s="25"/>
      <c r="D1515" s="25"/>
      <c r="E1515" s="43"/>
      <c r="F1515" s="43"/>
      <c r="G1515" s="43"/>
      <c r="H1515" s="25"/>
      <c r="I1515" s="25"/>
      <c r="J1515" s="25"/>
      <c r="K1515" s="25"/>
      <c r="L1515" s="25"/>
      <c r="M1515" s="25"/>
      <c r="N1515" s="47"/>
      <c r="O1515" s="178"/>
      <c r="P1515" s="178"/>
      <c r="Q1515" s="47"/>
      <c r="R1515" s="47"/>
      <c r="S1515" s="10"/>
      <c r="T1515" s="10"/>
      <c r="U1515" s="10"/>
      <c r="V1515" s="74"/>
      <c r="W1515" s="10"/>
    </row>
    <row r="1516" spans="1:23" x14ac:dyDescent="0.35">
      <c r="A1516" s="10"/>
      <c r="B1516" s="27"/>
      <c r="C1516" s="25"/>
      <c r="D1516" s="25"/>
      <c r="E1516" s="43"/>
      <c r="F1516" s="43"/>
      <c r="G1516" s="43"/>
      <c r="H1516" s="25"/>
      <c r="I1516" s="25"/>
      <c r="J1516" s="25"/>
      <c r="K1516" s="25"/>
      <c r="L1516" s="25"/>
      <c r="M1516" s="25"/>
      <c r="N1516" s="47"/>
      <c r="O1516" s="178"/>
      <c r="P1516" s="178"/>
      <c r="Q1516" s="47"/>
      <c r="R1516" s="47"/>
      <c r="S1516" s="10"/>
      <c r="T1516" s="10"/>
      <c r="U1516" s="10"/>
      <c r="V1516" s="74"/>
      <c r="W1516" s="10"/>
    </row>
    <row r="1517" spans="1:23" x14ac:dyDescent="0.35">
      <c r="A1517" s="10"/>
      <c r="B1517" s="27"/>
      <c r="C1517" s="25"/>
      <c r="D1517" s="25"/>
      <c r="E1517" s="43"/>
      <c r="F1517" s="43"/>
      <c r="G1517" s="43"/>
      <c r="H1517" s="25"/>
      <c r="I1517" s="25"/>
      <c r="J1517" s="25"/>
      <c r="K1517" s="25"/>
      <c r="L1517" s="25"/>
      <c r="M1517" s="25"/>
      <c r="N1517" s="47"/>
      <c r="O1517" s="178"/>
      <c r="P1517" s="178"/>
      <c r="Q1517" s="47"/>
      <c r="R1517" s="47"/>
      <c r="S1517" s="10"/>
      <c r="T1517" s="10"/>
      <c r="U1517" s="10"/>
      <c r="V1517" s="74"/>
      <c r="W1517" s="10"/>
    </row>
    <row r="1518" spans="1:23" x14ac:dyDescent="0.35">
      <c r="A1518" s="10"/>
      <c r="B1518" s="27"/>
      <c r="C1518" s="25"/>
      <c r="D1518" s="25"/>
      <c r="E1518" s="43"/>
      <c r="F1518" s="43"/>
      <c r="G1518" s="43"/>
      <c r="H1518" s="25"/>
      <c r="I1518" s="25"/>
      <c r="J1518" s="25"/>
      <c r="K1518" s="25"/>
      <c r="L1518" s="25"/>
      <c r="M1518" s="25"/>
      <c r="N1518" s="47"/>
      <c r="O1518" s="178"/>
      <c r="P1518" s="178"/>
      <c r="Q1518" s="47"/>
      <c r="R1518" s="47"/>
      <c r="S1518" s="10"/>
      <c r="T1518" s="10"/>
      <c r="U1518" s="10"/>
      <c r="V1518" s="74"/>
      <c r="W1518" s="10"/>
    </row>
    <row r="1519" spans="1:23" x14ac:dyDescent="0.35">
      <c r="A1519" s="10"/>
      <c r="B1519" s="27"/>
      <c r="C1519" s="25"/>
      <c r="D1519" s="25"/>
      <c r="E1519" s="43"/>
      <c r="F1519" s="43"/>
      <c r="G1519" s="43"/>
      <c r="H1519" s="25"/>
      <c r="I1519" s="25"/>
      <c r="J1519" s="25"/>
      <c r="K1519" s="25"/>
      <c r="L1519" s="25"/>
      <c r="M1519" s="25"/>
      <c r="N1519" s="47"/>
      <c r="O1519" s="178"/>
      <c r="P1519" s="178"/>
      <c r="Q1519" s="47"/>
      <c r="R1519" s="47"/>
      <c r="S1519" s="10"/>
      <c r="T1519" s="10"/>
      <c r="U1519" s="10"/>
      <c r="V1519" s="74"/>
      <c r="W1519" s="10"/>
    </row>
    <row r="1520" spans="1:23" x14ac:dyDescent="0.35">
      <c r="A1520" s="10"/>
      <c r="B1520" s="27"/>
      <c r="C1520" s="25"/>
      <c r="D1520" s="25"/>
      <c r="E1520" s="43"/>
      <c r="F1520" s="43"/>
      <c r="G1520" s="43"/>
      <c r="H1520" s="25"/>
      <c r="I1520" s="25"/>
      <c r="J1520" s="25"/>
      <c r="K1520" s="25"/>
      <c r="L1520" s="25"/>
      <c r="M1520" s="25"/>
      <c r="N1520" s="47"/>
      <c r="O1520" s="178"/>
      <c r="P1520" s="178"/>
      <c r="Q1520" s="47"/>
      <c r="R1520" s="47"/>
      <c r="S1520" s="10"/>
      <c r="T1520" s="10"/>
      <c r="U1520" s="10"/>
      <c r="V1520" s="74"/>
      <c r="W1520" s="10"/>
    </row>
    <row r="1521" spans="1:23" x14ac:dyDescent="0.35">
      <c r="A1521" s="10"/>
      <c r="B1521" s="27"/>
      <c r="C1521" s="25"/>
      <c r="D1521" s="25"/>
      <c r="E1521" s="43"/>
      <c r="F1521" s="43"/>
      <c r="G1521" s="43"/>
      <c r="H1521" s="25"/>
      <c r="I1521" s="25"/>
      <c r="J1521" s="25"/>
      <c r="K1521" s="25"/>
      <c r="L1521" s="25"/>
      <c r="M1521" s="25"/>
      <c r="N1521" s="47"/>
      <c r="O1521" s="178"/>
      <c r="P1521" s="178"/>
      <c r="Q1521" s="47"/>
      <c r="R1521" s="47"/>
      <c r="S1521" s="10"/>
      <c r="T1521" s="10"/>
      <c r="U1521" s="10"/>
      <c r="V1521" s="74"/>
      <c r="W1521" s="10"/>
    </row>
    <row r="1522" spans="1:23" x14ac:dyDescent="0.35">
      <c r="A1522" s="10"/>
      <c r="B1522" s="27"/>
      <c r="C1522" s="25"/>
      <c r="D1522" s="25"/>
      <c r="E1522" s="43"/>
      <c r="F1522" s="43"/>
      <c r="G1522" s="43"/>
      <c r="H1522" s="25"/>
      <c r="I1522" s="25"/>
      <c r="J1522" s="25"/>
      <c r="K1522" s="25"/>
      <c r="L1522" s="25"/>
      <c r="M1522" s="25"/>
      <c r="N1522" s="47"/>
      <c r="O1522" s="178"/>
      <c r="P1522" s="178"/>
      <c r="Q1522" s="47"/>
      <c r="R1522" s="47"/>
      <c r="S1522" s="10"/>
      <c r="T1522" s="10"/>
      <c r="U1522" s="10"/>
      <c r="V1522" s="74"/>
      <c r="W1522" s="10"/>
    </row>
    <row r="1523" spans="1:23" x14ac:dyDescent="0.35">
      <c r="A1523" s="10"/>
      <c r="B1523" s="27"/>
      <c r="C1523" s="25"/>
      <c r="D1523" s="25"/>
      <c r="E1523" s="43"/>
      <c r="F1523" s="43"/>
      <c r="G1523" s="43"/>
      <c r="H1523" s="25"/>
      <c r="I1523" s="25"/>
      <c r="J1523" s="25"/>
      <c r="K1523" s="25"/>
      <c r="L1523" s="25"/>
      <c r="M1523" s="25"/>
      <c r="N1523" s="47"/>
      <c r="O1523" s="178"/>
      <c r="P1523" s="178"/>
      <c r="Q1523" s="47"/>
      <c r="R1523" s="47"/>
      <c r="S1523" s="10"/>
      <c r="T1523" s="10"/>
      <c r="U1523" s="10"/>
      <c r="V1523" s="74"/>
      <c r="W1523" s="10"/>
    </row>
    <row r="1524" spans="1:23" x14ac:dyDescent="0.35">
      <c r="A1524" s="10"/>
      <c r="B1524" s="27"/>
      <c r="C1524" s="25"/>
      <c r="D1524" s="25"/>
      <c r="E1524" s="43"/>
      <c r="F1524" s="43"/>
      <c r="G1524" s="43"/>
      <c r="H1524" s="25"/>
      <c r="I1524" s="25"/>
      <c r="J1524" s="25"/>
      <c r="K1524" s="25"/>
      <c r="L1524" s="25"/>
      <c r="M1524" s="25"/>
      <c r="N1524" s="47"/>
      <c r="O1524" s="178"/>
      <c r="P1524" s="178"/>
      <c r="Q1524" s="47"/>
      <c r="R1524" s="47"/>
      <c r="S1524" s="10"/>
      <c r="T1524" s="10"/>
      <c r="U1524" s="10"/>
      <c r="V1524" s="74"/>
      <c r="W1524" s="10"/>
    </row>
    <row r="1525" spans="1:23" x14ac:dyDescent="0.35">
      <c r="A1525" s="10"/>
      <c r="B1525" s="27"/>
      <c r="C1525" s="25"/>
      <c r="D1525" s="25"/>
      <c r="E1525" s="43"/>
      <c r="F1525" s="43"/>
      <c r="G1525" s="43"/>
      <c r="H1525" s="25"/>
      <c r="I1525" s="25"/>
      <c r="J1525" s="25"/>
      <c r="K1525" s="25"/>
      <c r="L1525" s="25"/>
      <c r="M1525" s="25"/>
      <c r="N1525" s="47"/>
      <c r="O1525" s="178"/>
      <c r="P1525" s="178"/>
      <c r="Q1525" s="47"/>
      <c r="R1525" s="47"/>
      <c r="S1525" s="10"/>
      <c r="T1525" s="10"/>
      <c r="U1525" s="10"/>
      <c r="V1525" s="74"/>
      <c r="W1525" s="10"/>
    </row>
    <row r="1526" spans="1:23" x14ac:dyDescent="0.35">
      <c r="A1526" s="10"/>
      <c r="B1526" s="27"/>
      <c r="C1526" s="25"/>
      <c r="D1526" s="25"/>
      <c r="E1526" s="43"/>
      <c r="F1526" s="43"/>
      <c r="G1526" s="43"/>
      <c r="H1526" s="25"/>
      <c r="I1526" s="25"/>
      <c r="J1526" s="25"/>
      <c r="K1526" s="25"/>
      <c r="L1526" s="25"/>
      <c r="M1526" s="25"/>
      <c r="N1526" s="47"/>
      <c r="O1526" s="178"/>
      <c r="P1526" s="178"/>
      <c r="Q1526" s="47"/>
      <c r="R1526" s="47"/>
      <c r="S1526" s="10"/>
      <c r="T1526" s="10"/>
      <c r="U1526" s="10"/>
      <c r="V1526" s="74"/>
      <c r="W1526" s="10"/>
    </row>
    <row r="1527" spans="1:23" x14ac:dyDescent="0.35">
      <c r="A1527" s="10"/>
      <c r="B1527" s="27"/>
      <c r="C1527" s="25"/>
      <c r="D1527" s="25"/>
      <c r="E1527" s="43"/>
      <c r="F1527" s="43"/>
      <c r="G1527" s="43"/>
      <c r="H1527" s="25"/>
      <c r="I1527" s="25"/>
      <c r="J1527" s="25"/>
      <c r="K1527" s="25"/>
      <c r="L1527" s="25"/>
      <c r="M1527" s="25"/>
      <c r="N1527" s="47"/>
      <c r="O1527" s="178"/>
      <c r="P1527" s="178"/>
      <c r="Q1527" s="47"/>
      <c r="R1527" s="47"/>
      <c r="S1527" s="10"/>
      <c r="T1527" s="10"/>
      <c r="U1527" s="10"/>
      <c r="V1527" s="74"/>
      <c r="W1527" s="10"/>
    </row>
    <row r="1528" spans="1:23" x14ac:dyDescent="0.35">
      <c r="A1528" s="10"/>
      <c r="B1528" s="27"/>
      <c r="C1528" s="25"/>
      <c r="D1528" s="25"/>
      <c r="E1528" s="43"/>
      <c r="F1528" s="43"/>
      <c r="G1528" s="43"/>
      <c r="H1528" s="25"/>
      <c r="I1528" s="25"/>
      <c r="J1528" s="25"/>
      <c r="K1528" s="25"/>
      <c r="L1528" s="25"/>
      <c r="M1528" s="25"/>
      <c r="N1528" s="47"/>
      <c r="O1528" s="178"/>
      <c r="P1528" s="178"/>
      <c r="Q1528" s="47"/>
      <c r="R1528" s="47"/>
      <c r="S1528" s="10"/>
      <c r="T1528" s="10"/>
      <c r="U1528" s="10"/>
      <c r="V1528" s="74"/>
      <c r="W1528" s="10"/>
    </row>
    <row r="1529" spans="1:23" x14ac:dyDescent="0.35">
      <c r="A1529" s="10"/>
      <c r="B1529" s="27"/>
      <c r="C1529" s="25"/>
      <c r="D1529" s="25"/>
      <c r="E1529" s="43"/>
      <c r="F1529" s="43"/>
      <c r="G1529" s="43"/>
      <c r="H1529" s="25"/>
      <c r="I1529" s="25"/>
      <c r="J1529" s="25"/>
      <c r="K1529" s="25"/>
      <c r="L1529" s="25"/>
      <c r="M1529" s="25"/>
      <c r="N1529" s="47"/>
      <c r="O1529" s="178"/>
      <c r="P1529" s="178"/>
      <c r="Q1529" s="47"/>
      <c r="R1529" s="47"/>
      <c r="S1529" s="10"/>
      <c r="T1529" s="10"/>
      <c r="U1529" s="10"/>
      <c r="V1529" s="74"/>
      <c r="W1529" s="10"/>
    </row>
    <row r="1530" spans="1:23" x14ac:dyDescent="0.35">
      <c r="A1530" s="10"/>
      <c r="B1530" s="27"/>
      <c r="C1530" s="25"/>
      <c r="D1530" s="25"/>
      <c r="E1530" s="43"/>
      <c r="F1530" s="43"/>
      <c r="G1530" s="43"/>
      <c r="H1530" s="25"/>
      <c r="I1530" s="25"/>
      <c r="J1530" s="25"/>
      <c r="K1530" s="25"/>
      <c r="L1530" s="25"/>
      <c r="M1530" s="25"/>
      <c r="N1530" s="47"/>
      <c r="O1530" s="178"/>
      <c r="P1530" s="178"/>
      <c r="Q1530" s="47"/>
      <c r="R1530" s="47"/>
      <c r="S1530" s="10"/>
      <c r="T1530" s="10"/>
      <c r="U1530" s="10"/>
      <c r="V1530" s="74"/>
      <c r="W1530" s="10"/>
    </row>
    <row r="1531" spans="1:23" x14ac:dyDescent="0.35">
      <c r="A1531" s="10"/>
      <c r="B1531" s="27"/>
      <c r="C1531" s="25"/>
      <c r="D1531" s="25"/>
      <c r="E1531" s="43"/>
      <c r="F1531" s="43"/>
      <c r="G1531" s="43"/>
      <c r="H1531" s="25"/>
      <c r="I1531" s="25"/>
      <c r="J1531" s="25"/>
      <c r="K1531" s="25"/>
      <c r="L1531" s="25"/>
      <c r="M1531" s="25"/>
      <c r="N1531" s="47"/>
      <c r="O1531" s="178"/>
      <c r="P1531" s="178"/>
      <c r="Q1531" s="47"/>
      <c r="R1531" s="47"/>
      <c r="S1531" s="10"/>
      <c r="T1531" s="10"/>
      <c r="U1531" s="10"/>
      <c r="V1531" s="74"/>
      <c r="W1531" s="10"/>
    </row>
    <row r="1532" spans="1:23" x14ac:dyDescent="0.35">
      <c r="A1532" s="10"/>
      <c r="B1532" s="27"/>
      <c r="C1532" s="25"/>
      <c r="D1532" s="25"/>
      <c r="E1532" s="43"/>
      <c r="F1532" s="43"/>
      <c r="G1532" s="43"/>
      <c r="H1532" s="25"/>
      <c r="I1532" s="25"/>
      <c r="J1532" s="25"/>
      <c r="K1532" s="25"/>
      <c r="L1532" s="25"/>
      <c r="M1532" s="25"/>
      <c r="N1532" s="47"/>
      <c r="O1532" s="178"/>
      <c r="P1532" s="178"/>
      <c r="Q1532" s="47"/>
      <c r="R1532" s="47"/>
      <c r="S1532" s="10"/>
      <c r="T1532" s="10"/>
      <c r="U1532" s="10"/>
      <c r="V1532" s="74"/>
      <c r="W1532" s="10"/>
    </row>
    <row r="1533" spans="1:23" x14ac:dyDescent="0.35">
      <c r="A1533" s="10"/>
      <c r="B1533" s="27"/>
      <c r="C1533" s="25"/>
      <c r="D1533" s="25"/>
      <c r="E1533" s="43"/>
      <c r="F1533" s="43"/>
      <c r="G1533" s="43"/>
      <c r="H1533" s="25"/>
      <c r="I1533" s="25"/>
      <c r="J1533" s="25"/>
      <c r="K1533" s="25"/>
      <c r="L1533" s="25"/>
      <c r="M1533" s="25"/>
      <c r="N1533" s="47"/>
      <c r="O1533" s="10"/>
      <c r="P1533" s="10"/>
      <c r="Q1533" s="47"/>
      <c r="R1533" s="47"/>
      <c r="S1533" s="10"/>
      <c r="T1533" s="10"/>
      <c r="U1533" s="10"/>
      <c r="V1533" s="74"/>
      <c r="W1533" s="10"/>
    </row>
    <row r="1534" spans="1:23" x14ac:dyDescent="0.35">
      <c r="A1534" s="10"/>
      <c r="B1534" s="27"/>
      <c r="C1534" s="25"/>
      <c r="D1534" s="25"/>
      <c r="E1534" s="43"/>
      <c r="F1534" s="43"/>
      <c r="G1534" s="43"/>
      <c r="H1534" s="25"/>
      <c r="I1534" s="25"/>
      <c r="J1534" s="25"/>
      <c r="K1534" s="25"/>
      <c r="L1534" s="25"/>
      <c r="M1534" s="25"/>
      <c r="N1534" s="47"/>
      <c r="O1534" s="10"/>
      <c r="P1534" s="10"/>
      <c r="Q1534" s="47"/>
      <c r="R1534" s="47"/>
      <c r="S1534" s="10"/>
      <c r="T1534" s="10"/>
      <c r="U1534" s="10"/>
      <c r="V1534" s="74"/>
      <c r="W1534" s="10"/>
    </row>
    <row r="1535" spans="1:23" x14ac:dyDescent="0.35">
      <c r="A1535" s="10"/>
      <c r="B1535" s="27"/>
      <c r="C1535" s="25"/>
      <c r="D1535" s="25"/>
      <c r="E1535" s="43"/>
      <c r="F1535" s="43"/>
      <c r="G1535" s="43"/>
      <c r="H1535" s="25"/>
      <c r="I1535" s="25"/>
      <c r="J1535" s="25"/>
      <c r="K1535" s="25"/>
      <c r="L1535" s="25"/>
      <c r="M1535" s="25"/>
      <c r="N1535" s="47"/>
      <c r="O1535" s="10"/>
      <c r="P1535" s="10"/>
      <c r="Q1535" s="47"/>
      <c r="R1535" s="47"/>
      <c r="S1535" s="10"/>
      <c r="T1535" s="10"/>
      <c r="U1535" s="10"/>
      <c r="V1535" s="74"/>
      <c r="W1535" s="10"/>
    </row>
    <row r="1536" spans="1:23" x14ac:dyDescent="0.35">
      <c r="A1536" s="10"/>
      <c r="B1536" s="27"/>
      <c r="C1536" s="25"/>
      <c r="D1536" s="25"/>
      <c r="E1536" s="43"/>
      <c r="F1536" s="43"/>
      <c r="G1536" s="43"/>
      <c r="H1536" s="25"/>
      <c r="I1536" s="25"/>
      <c r="J1536" s="25"/>
      <c r="K1536" s="25"/>
      <c r="L1536" s="25"/>
      <c r="M1536" s="25"/>
      <c r="N1536" s="47"/>
      <c r="O1536" s="10"/>
      <c r="P1536" s="10"/>
      <c r="Q1536" s="47"/>
      <c r="R1536" s="47"/>
      <c r="S1536" s="10"/>
      <c r="T1536" s="10"/>
      <c r="U1536" s="10"/>
      <c r="V1536" s="74"/>
      <c r="W1536" s="10"/>
    </row>
    <row r="1537" spans="1:23" x14ac:dyDescent="0.35">
      <c r="A1537" s="10"/>
      <c r="B1537" s="27"/>
      <c r="C1537" s="25"/>
      <c r="D1537" s="25"/>
      <c r="E1537" s="43"/>
      <c r="F1537" s="43"/>
      <c r="G1537" s="43"/>
      <c r="H1537" s="25"/>
      <c r="I1537" s="25"/>
      <c r="J1537" s="25"/>
      <c r="K1537" s="25"/>
      <c r="L1537" s="25"/>
      <c r="M1537" s="25"/>
      <c r="N1537" s="47"/>
      <c r="O1537" s="10"/>
      <c r="P1537" s="10"/>
      <c r="Q1537" s="47"/>
      <c r="R1537" s="47"/>
      <c r="S1537" s="10"/>
      <c r="T1537" s="10"/>
      <c r="U1537" s="10"/>
      <c r="V1537" s="74"/>
      <c r="W1537" s="10"/>
    </row>
    <row r="1538" spans="1:23" x14ac:dyDescent="0.35">
      <c r="A1538" s="10"/>
      <c r="B1538" s="27"/>
      <c r="C1538" s="25"/>
      <c r="D1538" s="25"/>
      <c r="E1538" s="43"/>
      <c r="F1538" s="43"/>
      <c r="G1538" s="43"/>
      <c r="H1538" s="25"/>
      <c r="I1538" s="25"/>
      <c r="J1538" s="25"/>
      <c r="K1538" s="25"/>
      <c r="L1538" s="25"/>
      <c r="M1538" s="25"/>
      <c r="N1538" s="47"/>
      <c r="O1538" s="10"/>
      <c r="P1538" s="10"/>
      <c r="Q1538" s="47"/>
      <c r="R1538" s="47"/>
      <c r="S1538" s="10"/>
      <c r="T1538" s="10"/>
      <c r="U1538" s="10"/>
      <c r="V1538" s="74"/>
      <c r="W1538" s="10"/>
    </row>
    <row r="1539" spans="1:23" x14ac:dyDescent="0.35">
      <c r="A1539" s="10"/>
      <c r="B1539" s="27"/>
      <c r="C1539" s="25"/>
      <c r="D1539" s="25"/>
      <c r="E1539" s="43"/>
      <c r="F1539" s="43"/>
      <c r="G1539" s="43"/>
      <c r="H1539" s="25"/>
      <c r="I1539" s="25"/>
      <c r="J1539" s="25"/>
      <c r="K1539" s="25"/>
      <c r="L1539" s="25"/>
      <c r="M1539" s="25"/>
      <c r="N1539" s="47"/>
      <c r="O1539" s="10"/>
      <c r="P1539" s="10"/>
      <c r="Q1539" s="47"/>
      <c r="R1539" s="47"/>
      <c r="S1539" s="10"/>
      <c r="T1539" s="10"/>
      <c r="U1539" s="10"/>
      <c r="V1539" s="74"/>
      <c r="W1539" s="10"/>
    </row>
    <row r="1540" spans="1:23" x14ac:dyDescent="0.35">
      <c r="A1540" s="10"/>
      <c r="B1540" s="27"/>
      <c r="C1540" s="25"/>
      <c r="D1540" s="25"/>
      <c r="E1540" s="43"/>
      <c r="F1540" s="43"/>
      <c r="G1540" s="43"/>
      <c r="H1540" s="25"/>
      <c r="I1540" s="25"/>
      <c r="J1540" s="25"/>
      <c r="K1540" s="25"/>
      <c r="L1540" s="25"/>
      <c r="M1540" s="25"/>
      <c r="N1540" s="47"/>
      <c r="O1540" s="10"/>
      <c r="P1540" s="10"/>
      <c r="Q1540" s="47"/>
      <c r="R1540" s="47"/>
      <c r="S1540" s="10"/>
      <c r="T1540" s="10"/>
      <c r="U1540" s="10"/>
      <c r="V1540" s="74"/>
      <c r="W1540" s="10"/>
    </row>
    <row r="1541" spans="1:23" x14ac:dyDescent="0.35">
      <c r="A1541" s="10"/>
      <c r="B1541" s="27"/>
      <c r="C1541" s="25"/>
      <c r="D1541" s="25"/>
      <c r="E1541" s="43"/>
      <c r="F1541" s="43"/>
      <c r="G1541" s="43"/>
      <c r="H1541" s="25"/>
      <c r="I1541" s="25"/>
      <c r="J1541" s="25"/>
      <c r="K1541" s="25"/>
      <c r="L1541" s="25"/>
      <c r="M1541" s="25"/>
      <c r="N1541" s="47"/>
      <c r="O1541" s="10"/>
      <c r="P1541" s="10"/>
      <c r="Q1541" s="47"/>
      <c r="R1541" s="47"/>
      <c r="S1541" s="10"/>
      <c r="T1541" s="10"/>
      <c r="U1541" s="10"/>
      <c r="V1541" s="74"/>
      <c r="W1541" s="10"/>
    </row>
    <row r="1542" spans="1:23" x14ac:dyDescent="0.35">
      <c r="A1542" s="10"/>
      <c r="B1542" s="27"/>
      <c r="C1542" s="25"/>
      <c r="D1542" s="25"/>
      <c r="E1542" s="43"/>
      <c r="F1542" s="43"/>
      <c r="G1542" s="43"/>
      <c r="H1542" s="25"/>
      <c r="I1542" s="25"/>
      <c r="J1542" s="25"/>
      <c r="K1542" s="25"/>
      <c r="L1542" s="25"/>
      <c r="M1542" s="25"/>
      <c r="N1542" s="47"/>
      <c r="O1542" s="10"/>
      <c r="P1542" s="10"/>
      <c r="Q1542" s="47"/>
      <c r="R1542" s="47"/>
      <c r="S1542" s="10"/>
      <c r="T1542" s="10"/>
      <c r="U1542" s="10"/>
      <c r="V1542" s="74"/>
      <c r="W1542" s="10"/>
    </row>
    <row r="1543" spans="1:23" x14ac:dyDescent="0.35">
      <c r="A1543" s="10"/>
      <c r="B1543" s="27"/>
      <c r="C1543" s="25"/>
      <c r="D1543" s="25"/>
      <c r="E1543" s="43"/>
      <c r="F1543" s="43"/>
      <c r="G1543" s="43"/>
      <c r="H1543" s="25"/>
      <c r="I1543" s="25"/>
      <c r="J1543" s="25"/>
      <c r="K1543" s="25"/>
      <c r="L1543" s="25"/>
      <c r="M1543" s="25"/>
      <c r="N1543" s="47"/>
      <c r="O1543" s="10"/>
      <c r="P1543" s="10"/>
      <c r="Q1543" s="47"/>
      <c r="R1543" s="47"/>
      <c r="S1543" s="10"/>
      <c r="T1543" s="10"/>
      <c r="U1543" s="10"/>
      <c r="V1543" s="74"/>
      <c r="W1543" s="10"/>
    </row>
    <row r="1544" spans="1:23" x14ac:dyDescent="0.35">
      <c r="A1544" s="10"/>
      <c r="B1544" s="27"/>
      <c r="C1544" s="25"/>
      <c r="D1544" s="25"/>
      <c r="E1544" s="43"/>
      <c r="F1544" s="43"/>
      <c r="G1544" s="43"/>
      <c r="H1544" s="25"/>
      <c r="I1544" s="25"/>
      <c r="J1544" s="25"/>
      <c r="K1544" s="25"/>
      <c r="L1544" s="25"/>
      <c r="M1544" s="25"/>
      <c r="N1544" s="47"/>
      <c r="O1544" s="10"/>
      <c r="P1544" s="10"/>
      <c r="Q1544" s="47"/>
      <c r="R1544" s="47"/>
      <c r="S1544" s="10"/>
      <c r="T1544" s="10"/>
      <c r="U1544" s="10"/>
      <c r="V1544" s="74"/>
      <c r="W1544" s="10"/>
    </row>
    <row r="1545" spans="1:23" x14ac:dyDescent="0.35">
      <c r="A1545" s="10"/>
      <c r="B1545" s="27"/>
      <c r="C1545" s="25"/>
      <c r="D1545" s="25"/>
      <c r="E1545" s="43"/>
      <c r="F1545" s="43"/>
      <c r="G1545" s="43"/>
      <c r="H1545" s="25"/>
      <c r="I1545" s="25"/>
      <c r="J1545" s="25"/>
      <c r="K1545" s="25"/>
      <c r="L1545" s="25"/>
      <c r="M1545" s="25"/>
      <c r="N1545" s="47"/>
      <c r="O1545" s="10"/>
      <c r="P1545" s="10"/>
      <c r="Q1545" s="47"/>
      <c r="R1545" s="47"/>
      <c r="S1545" s="10"/>
      <c r="T1545" s="10"/>
      <c r="U1545" s="10"/>
      <c r="V1545" s="74"/>
      <c r="W1545" s="10"/>
    </row>
    <row r="1546" spans="1:23" x14ac:dyDescent="0.35">
      <c r="A1546" s="10"/>
      <c r="B1546" s="27"/>
      <c r="C1546" s="25"/>
      <c r="D1546" s="25"/>
      <c r="E1546" s="43"/>
      <c r="F1546" s="43"/>
      <c r="G1546" s="43"/>
      <c r="H1546" s="25"/>
      <c r="I1546" s="25"/>
      <c r="J1546" s="25"/>
      <c r="K1546" s="25"/>
      <c r="L1546" s="25"/>
      <c r="M1546" s="25"/>
      <c r="N1546" s="47"/>
      <c r="O1546" s="10"/>
      <c r="P1546" s="10"/>
      <c r="Q1546" s="47"/>
      <c r="R1546" s="47"/>
      <c r="S1546" s="10"/>
      <c r="T1546" s="10"/>
      <c r="U1546" s="10"/>
      <c r="V1546" s="74"/>
      <c r="W1546" s="10"/>
    </row>
    <row r="1547" spans="1:23" x14ac:dyDescent="0.35">
      <c r="A1547" s="10"/>
      <c r="B1547" s="27"/>
      <c r="C1547" s="25"/>
      <c r="D1547" s="25"/>
      <c r="E1547" s="43"/>
      <c r="F1547" s="43"/>
      <c r="G1547" s="43"/>
      <c r="H1547" s="25"/>
      <c r="I1547" s="25"/>
      <c r="J1547" s="25"/>
      <c r="K1547" s="25"/>
      <c r="L1547" s="25"/>
      <c r="M1547" s="25"/>
      <c r="N1547" s="47"/>
      <c r="O1547" s="10"/>
      <c r="P1547" s="10"/>
      <c r="Q1547" s="47"/>
      <c r="R1547" s="47"/>
      <c r="S1547" s="10"/>
      <c r="T1547" s="10"/>
      <c r="U1547" s="10"/>
      <c r="V1547" s="74"/>
      <c r="W1547" s="10"/>
    </row>
    <row r="1548" spans="1:23" x14ac:dyDescent="0.35">
      <c r="A1548" s="10"/>
      <c r="B1548" s="27"/>
      <c r="C1548" s="25"/>
      <c r="D1548" s="25"/>
      <c r="E1548" s="43"/>
      <c r="F1548" s="43"/>
      <c r="G1548" s="43"/>
      <c r="H1548" s="25"/>
      <c r="I1548" s="25"/>
      <c r="J1548" s="25"/>
      <c r="K1548" s="25"/>
      <c r="L1548" s="25"/>
      <c r="M1548" s="25"/>
      <c r="N1548" s="47"/>
      <c r="O1548" s="10"/>
      <c r="P1548" s="10"/>
      <c r="Q1548" s="47"/>
      <c r="R1548" s="47"/>
      <c r="S1548" s="10"/>
      <c r="T1548" s="10"/>
      <c r="U1548" s="10"/>
      <c r="V1548" s="74"/>
      <c r="W1548" s="10"/>
    </row>
    <row r="1549" spans="1:23" x14ac:dyDescent="0.35">
      <c r="A1549" s="10"/>
      <c r="B1549" s="27"/>
      <c r="C1549" s="25"/>
      <c r="D1549" s="25"/>
      <c r="E1549" s="43"/>
      <c r="F1549" s="43"/>
      <c r="G1549" s="43"/>
      <c r="H1549" s="25"/>
      <c r="I1549" s="25"/>
      <c r="J1549" s="25"/>
      <c r="K1549" s="25"/>
      <c r="L1549" s="25"/>
      <c r="M1549" s="25"/>
      <c r="N1549" s="47"/>
      <c r="O1549" s="10"/>
      <c r="P1549" s="10"/>
      <c r="Q1549" s="47"/>
      <c r="R1549" s="47"/>
      <c r="S1549" s="10"/>
      <c r="T1549" s="10"/>
      <c r="U1549" s="10"/>
      <c r="V1549" s="74"/>
      <c r="W1549" s="10"/>
    </row>
    <row r="1550" spans="1:23" x14ac:dyDescent="0.35">
      <c r="A1550" s="10"/>
      <c r="B1550" s="27"/>
      <c r="C1550" s="25"/>
      <c r="D1550" s="25"/>
      <c r="E1550" s="43"/>
      <c r="F1550" s="43"/>
      <c r="G1550" s="43"/>
      <c r="H1550" s="25"/>
      <c r="I1550" s="25"/>
      <c r="J1550" s="25"/>
      <c r="K1550" s="25"/>
      <c r="L1550" s="25"/>
      <c r="M1550" s="25"/>
      <c r="N1550" s="47"/>
      <c r="O1550" s="10"/>
      <c r="P1550" s="10"/>
      <c r="Q1550" s="47"/>
      <c r="R1550" s="47"/>
      <c r="S1550" s="10"/>
      <c r="T1550" s="10"/>
      <c r="U1550" s="10"/>
      <c r="V1550" s="74"/>
      <c r="W1550" s="10"/>
    </row>
    <row r="1551" spans="1:23" x14ac:dyDescent="0.35">
      <c r="A1551" s="10"/>
      <c r="B1551" s="27"/>
      <c r="C1551" s="25"/>
      <c r="D1551" s="25"/>
      <c r="E1551" s="43"/>
      <c r="F1551" s="43"/>
      <c r="G1551" s="43"/>
      <c r="H1551" s="25"/>
      <c r="I1551" s="25"/>
      <c r="J1551" s="25"/>
      <c r="K1551" s="25"/>
      <c r="L1551" s="25"/>
      <c r="M1551" s="25"/>
      <c r="N1551" s="47"/>
      <c r="O1551" s="10"/>
      <c r="P1551" s="10"/>
      <c r="Q1551" s="47"/>
      <c r="R1551" s="47"/>
      <c r="S1551" s="10"/>
      <c r="T1551" s="10"/>
      <c r="U1551" s="10"/>
      <c r="V1551" s="74"/>
      <c r="W1551" s="10"/>
    </row>
    <row r="1552" spans="1:23" x14ac:dyDescent="0.35">
      <c r="A1552" s="10"/>
      <c r="B1552" s="27"/>
      <c r="C1552" s="25"/>
      <c r="D1552" s="25"/>
      <c r="E1552" s="43"/>
      <c r="F1552" s="43"/>
      <c r="G1552" s="43"/>
      <c r="H1552" s="25"/>
      <c r="I1552" s="25"/>
      <c r="J1552" s="25"/>
      <c r="K1552" s="25"/>
      <c r="L1552" s="25"/>
      <c r="M1552" s="25"/>
      <c r="N1552" s="47"/>
      <c r="O1552" s="10"/>
      <c r="P1552" s="10"/>
      <c r="Q1552" s="47"/>
      <c r="R1552" s="47"/>
      <c r="S1552" s="10"/>
      <c r="T1552" s="10"/>
      <c r="U1552" s="10"/>
      <c r="V1552" s="74"/>
      <c r="W1552" s="10"/>
    </row>
    <row r="1553" spans="1:23" x14ac:dyDescent="0.35">
      <c r="A1553" s="10"/>
      <c r="B1553" s="27"/>
      <c r="C1553" s="25"/>
      <c r="D1553" s="25"/>
      <c r="E1553" s="43"/>
      <c r="F1553" s="43"/>
      <c r="G1553" s="43"/>
      <c r="H1553" s="25"/>
      <c r="I1553" s="25"/>
      <c r="J1553" s="25"/>
      <c r="K1553" s="25"/>
      <c r="L1553" s="25"/>
      <c r="M1553" s="25"/>
      <c r="N1553" s="47"/>
      <c r="O1553" s="10"/>
      <c r="P1553" s="10"/>
      <c r="Q1553" s="47"/>
      <c r="R1553" s="47"/>
      <c r="S1553" s="10"/>
      <c r="T1553" s="10"/>
      <c r="U1553" s="10"/>
      <c r="V1553" s="74"/>
      <c r="W1553" s="10"/>
    </row>
    <row r="1554" spans="1:23" x14ac:dyDescent="0.35">
      <c r="A1554" s="10"/>
      <c r="B1554" s="27"/>
      <c r="C1554" s="25"/>
      <c r="D1554" s="25"/>
      <c r="E1554" s="43"/>
      <c r="F1554" s="43"/>
      <c r="G1554" s="43"/>
      <c r="H1554" s="25"/>
      <c r="I1554" s="25"/>
      <c r="J1554" s="25"/>
      <c r="K1554" s="25"/>
      <c r="L1554" s="25"/>
      <c r="M1554" s="25"/>
      <c r="N1554" s="47"/>
      <c r="O1554" s="10"/>
      <c r="P1554" s="10"/>
      <c r="Q1554" s="47"/>
      <c r="R1554" s="47"/>
      <c r="S1554" s="10"/>
      <c r="T1554" s="10"/>
      <c r="U1554" s="10"/>
      <c r="V1554" s="74"/>
      <c r="W1554" s="10"/>
    </row>
    <row r="1555" spans="1:23" x14ac:dyDescent="0.35">
      <c r="A1555" s="10"/>
      <c r="B1555" s="27"/>
      <c r="C1555" s="25"/>
      <c r="D1555" s="25"/>
      <c r="E1555" s="43"/>
      <c r="F1555" s="43"/>
      <c r="G1555" s="43"/>
      <c r="H1555" s="25"/>
      <c r="I1555" s="25"/>
      <c r="J1555" s="25"/>
      <c r="K1555" s="25"/>
      <c r="L1555" s="25"/>
      <c r="M1555" s="25"/>
      <c r="N1555" s="47"/>
      <c r="O1555" s="10"/>
      <c r="P1555" s="10"/>
      <c r="Q1555" s="47"/>
      <c r="R1555" s="47"/>
      <c r="S1555" s="10"/>
      <c r="T1555" s="10"/>
      <c r="U1555" s="10"/>
      <c r="V1555" s="74"/>
      <c r="W1555" s="10"/>
    </row>
    <row r="1556" spans="1:23" x14ac:dyDescent="0.35">
      <c r="A1556" s="10"/>
      <c r="B1556" s="27"/>
      <c r="C1556" s="25"/>
      <c r="D1556" s="25"/>
      <c r="E1556" s="43"/>
      <c r="F1556" s="43"/>
      <c r="G1556" s="43"/>
      <c r="H1556" s="25"/>
      <c r="I1556" s="25"/>
      <c r="J1556" s="25"/>
      <c r="K1556" s="25"/>
      <c r="L1556" s="25"/>
      <c r="M1556" s="25"/>
      <c r="N1556" s="47"/>
      <c r="O1556" s="10"/>
      <c r="P1556" s="10"/>
      <c r="Q1556" s="47"/>
      <c r="R1556" s="47"/>
      <c r="S1556" s="10"/>
      <c r="T1556" s="10"/>
      <c r="U1556" s="10"/>
      <c r="V1556" s="74"/>
      <c r="W1556" s="10"/>
    </row>
    <row r="1557" spans="1:23" x14ac:dyDescent="0.35">
      <c r="A1557" s="10"/>
      <c r="B1557" s="27"/>
      <c r="C1557" s="25"/>
      <c r="D1557" s="25"/>
      <c r="E1557" s="43"/>
      <c r="F1557" s="43"/>
      <c r="G1557" s="43"/>
      <c r="H1557" s="25"/>
      <c r="I1557" s="25"/>
      <c r="J1557" s="25"/>
      <c r="K1557" s="25"/>
      <c r="L1557" s="25"/>
      <c r="M1557" s="25"/>
      <c r="N1557" s="47"/>
      <c r="O1557" s="10"/>
      <c r="P1557" s="10"/>
      <c r="Q1557" s="47"/>
      <c r="R1557" s="47"/>
      <c r="S1557" s="10"/>
      <c r="T1557" s="10"/>
      <c r="U1557" s="10"/>
      <c r="V1557" s="74"/>
      <c r="W1557" s="10"/>
    </row>
    <row r="1558" spans="1:23" x14ac:dyDescent="0.35">
      <c r="A1558" s="10"/>
      <c r="B1558" s="27"/>
      <c r="C1558" s="25"/>
      <c r="D1558" s="25"/>
      <c r="E1558" s="43"/>
      <c r="F1558" s="43"/>
      <c r="G1558" s="43"/>
      <c r="H1558" s="25"/>
      <c r="I1558" s="25"/>
      <c r="J1558" s="25"/>
      <c r="K1558" s="25"/>
      <c r="L1558" s="25"/>
      <c r="M1558" s="25"/>
      <c r="N1558" s="47"/>
      <c r="O1558" s="10"/>
      <c r="P1558" s="10"/>
      <c r="Q1558" s="47"/>
      <c r="R1558" s="47"/>
      <c r="S1558" s="10"/>
      <c r="T1558" s="10"/>
      <c r="U1558" s="10"/>
      <c r="V1558" s="74"/>
      <c r="W1558" s="10"/>
    </row>
    <row r="1559" spans="1:23" x14ac:dyDescent="0.35">
      <c r="A1559" s="10"/>
      <c r="B1559" s="27"/>
      <c r="C1559" s="25"/>
      <c r="D1559" s="25"/>
      <c r="E1559" s="43"/>
      <c r="F1559" s="43"/>
      <c r="G1559" s="43"/>
      <c r="H1559" s="25"/>
      <c r="I1559" s="25"/>
      <c r="J1559" s="25"/>
      <c r="K1559" s="25"/>
      <c r="L1559" s="25"/>
      <c r="M1559" s="25"/>
      <c r="N1559" s="47"/>
      <c r="O1559" s="10"/>
      <c r="P1559" s="10"/>
      <c r="Q1559" s="47"/>
      <c r="R1559" s="47"/>
      <c r="S1559" s="10"/>
      <c r="T1559" s="10"/>
      <c r="U1559" s="10"/>
      <c r="V1559" s="74"/>
      <c r="W1559" s="10"/>
    </row>
    <row r="1560" spans="1:23" x14ac:dyDescent="0.35">
      <c r="A1560" s="10"/>
      <c r="B1560" s="27"/>
      <c r="C1560" s="25"/>
      <c r="D1560" s="25"/>
      <c r="E1560" s="43"/>
      <c r="F1560" s="43"/>
      <c r="G1560" s="43"/>
      <c r="H1560" s="25"/>
      <c r="I1560" s="25"/>
      <c r="J1560" s="25"/>
      <c r="K1560" s="25"/>
      <c r="L1560" s="25"/>
      <c r="M1560" s="25"/>
      <c r="N1560" s="47"/>
      <c r="O1560" s="10"/>
      <c r="P1560" s="10"/>
      <c r="Q1560" s="47"/>
      <c r="R1560" s="47"/>
      <c r="S1560" s="10"/>
      <c r="T1560" s="10"/>
      <c r="U1560" s="10"/>
      <c r="V1560" s="74"/>
      <c r="W1560" s="10"/>
    </row>
    <row r="1561" spans="1:23" x14ac:dyDescent="0.35">
      <c r="A1561" s="10"/>
      <c r="B1561" s="27"/>
      <c r="C1561" s="25"/>
      <c r="D1561" s="25"/>
      <c r="E1561" s="43"/>
      <c r="F1561" s="43"/>
      <c r="G1561" s="43"/>
      <c r="H1561" s="25"/>
      <c r="I1561" s="25"/>
      <c r="J1561" s="25"/>
      <c r="K1561" s="25"/>
      <c r="L1561" s="25"/>
      <c r="M1561" s="25"/>
      <c r="N1561" s="47"/>
      <c r="O1561" s="10"/>
      <c r="P1561" s="10"/>
      <c r="Q1561" s="47"/>
      <c r="R1561" s="47"/>
      <c r="S1561" s="10"/>
      <c r="T1561" s="10"/>
      <c r="U1561" s="10"/>
      <c r="V1561" s="74"/>
      <c r="W1561" s="10"/>
    </row>
    <row r="1562" spans="1:23" x14ac:dyDescent="0.35">
      <c r="A1562" s="10"/>
      <c r="B1562" s="27"/>
      <c r="C1562" s="25"/>
      <c r="D1562" s="25"/>
      <c r="E1562" s="43"/>
      <c r="F1562" s="43"/>
      <c r="G1562" s="43"/>
      <c r="H1562" s="25"/>
      <c r="I1562" s="25"/>
      <c r="J1562" s="25"/>
      <c r="K1562" s="25"/>
      <c r="L1562" s="25"/>
      <c r="M1562" s="25"/>
      <c r="N1562" s="47"/>
      <c r="O1562" s="10"/>
      <c r="P1562" s="10"/>
      <c r="Q1562" s="47"/>
      <c r="R1562" s="47"/>
      <c r="S1562" s="10"/>
      <c r="T1562" s="10"/>
      <c r="U1562" s="10"/>
      <c r="V1562" s="74"/>
      <c r="W1562" s="10"/>
    </row>
    <row r="1563" spans="1:23" x14ac:dyDescent="0.35">
      <c r="A1563" s="10"/>
      <c r="B1563" s="27"/>
      <c r="C1563" s="25"/>
      <c r="D1563" s="25"/>
      <c r="E1563" s="43"/>
      <c r="F1563" s="43"/>
      <c r="G1563" s="43"/>
      <c r="H1563" s="25"/>
      <c r="I1563" s="25"/>
      <c r="J1563" s="25"/>
      <c r="K1563" s="25"/>
      <c r="L1563" s="25"/>
      <c r="M1563" s="25"/>
      <c r="N1563" s="47"/>
      <c r="O1563" s="10"/>
      <c r="P1563" s="10"/>
      <c r="Q1563" s="47"/>
      <c r="R1563" s="47"/>
      <c r="S1563" s="10"/>
      <c r="T1563" s="10"/>
      <c r="U1563" s="10"/>
      <c r="V1563" s="74"/>
      <c r="W1563" s="10"/>
    </row>
    <row r="1564" spans="1:23" x14ac:dyDescent="0.35">
      <c r="A1564" s="10"/>
      <c r="B1564" s="27"/>
      <c r="C1564" s="25"/>
      <c r="D1564" s="25"/>
      <c r="E1564" s="43"/>
      <c r="F1564" s="43"/>
      <c r="G1564" s="43"/>
      <c r="H1564" s="25"/>
      <c r="I1564" s="25"/>
      <c r="J1564" s="25"/>
      <c r="K1564" s="25"/>
      <c r="L1564" s="25"/>
      <c r="M1564" s="25"/>
      <c r="N1564" s="47"/>
      <c r="O1564" s="10"/>
      <c r="P1564" s="10"/>
      <c r="Q1564" s="47"/>
      <c r="R1564" s="47"/>
      <c r="S1564" s="10"/>
      <c r="T1564" s="10"/>
      <c r="U1564" s="10"/>
      <c r="V1564" s="74"/>
      <c r="W1564" s="10"/>
    </row>
    <row r="1565" spans="1:23" x14ac:dyDescent="0.35">
      <c r="A1565" s="10"/>
      <c r="B1565" s="27"/>
      <c r="C1565" s="25"/>
      <c r="D1565" s="25"/>
      <c r="E1565" s="43"/>
      <c r="F1565" s="43"/>
      <c r="G1565" s="43"/>
      <c r="H1565" s="25"/>
      <c r="I1565" s="25"/>
      <c r="J1565" s="25"/>
      <c r="K1565" s="25"/>
      <c r="L1565" s="25"/>
      <c r="M1565" s="25"/>
      <c r="N1565" s="47"/>
      <c r="O1565" s="10"/>
      <c r="P1565" s="10"/>
      <c r="Q1565" s="47"/>
      <c r="R1565" s="47"/>
      <c r="S1565" s="10"/>
      <c r="T1565" s="10"/>
      <c r="U1565" s="10"/>
      <c r="V1565" s="74"/>
      <c r="W1565" s="10"/>
    </row>
    <row r="1566" spans="1:23" x14ac:dyDescent="0.35">
      <c r="A1566" s="10"/>
      <c r="B1566" s="27"/>
      <c r="C1566" s="25"/>
      <c r="D1566" s="25"/>
      <c r="E1566" s="43"/>
      <c r="F1566" s="43"/>
      <c r="G1566" s="43"/>
      <c r="H1566" s="25"/>
      <c r="I1566" s="25"/>
      <c r="J1566" s="25"/>
      <c r="K1566" s="25"/>
      <c r="L1566" s="25"/>
      <c r="M1566" s="25"/>
      <c r="N1566" s="47"/>
      <c r="O1566" s="10"/>
      <c r="P1566" s="10"/>
      <c r="Q1566" s="47"/>
      <c r="R1566" s="47"/>
      <c r="S1566" s="10"/>
      <c r="T1566" s="10"/>
      <c r="U1566" s="10"/>
      <c r="V1566" s="74"/>
      <c r="W1566" s="10"/>
    </row>
    <row r="1567" spans="1:23" x14ac:dyDescent="0.35">
      <c r="A1567" s="10"/>
      <c r="B1567" s="27"/>
      <c r="C1567" s="25"/>
      <c r="D1567" s="25"/>
      <c r="E1567" s="43"/>
      <c r="F1567" s="43"/>
      <c r="G1567" s="43"/>
      <c r="H1567" s="25"/>
      <c r="I1567" s="25"/>
      <c r="J1567" s="25"/>
      <c r="K1567" s="25"/>
      <c r="L1567" s="25"/>
      <c r="M1567" s="25"/>
      <c r="N1567" s="47"/>
      <c r="O1567" s="10"/>
      <c r="P1567" s="10"/>
      <c r="Q1567" s="47"/>
      <c r="R1567" s="47"/>
      <c r="S1567" s="10"/>
      <c r="T1567" s="10"/>
      <c r="U1567" s="10"/>
      <c r="V1567" s="74"/>
      <c r="W1567" s="10"/>
    </row>
    <row r="1568" spans="1:23" x14ac:dyDescent="0.35">
      <c r="A1568" s="10"/>
      <c r="B1568" s="27"/>
      <c r="C1568" s="25"/>
      <c r="D1568" s="25"/>
      <c r="E1568" s="43"/>
      <c r="F1568" s="43"/>
      <c r="G1568" s="43"/>
      <c r="H1568" s="25"/>
      <c r="I1568" s="25"/>
      <c r="J1568" s="25"/>
      <c r="K1568" s="25"/>
      <c r="L1568" s="25"/>
      <c r="M1568" s="25"/>
      <c r="N1568" s="47"/>
      <c r="O1568" s="10"/>
      <c r="P1568" s="10"/>
      <c r="Q1568" s="47"/>
      <c r="R1568" s="47"/>
      <c r="S1568" s="10"/>
      <c r="T1568" s="10"/>
      <c r="U1568" s="10"/>
      <c r="V1568" s="74"/>
      <c r="W1568" s="10"/>
    </row>
    <row r="1569" spans="1:23" x14ac:dyDescent="0.35">
      <c r="A1569" s="10"/>
      <c r="B1569" s="27"/>
      <c r="C1569" s="25"/>
      <c r="D1569" s="25"/>
      <c r="E1569" s="43"/>
      <c r="F1569" s="43"/>
      <c r="G1569" s="43"/>
      <c r="H1569" s="25"/>
      <c r="I1569" s="25"/>
      <c r="J1569" s="25"/>
      <c r="K1569" s="25"/>
      <c r="L1569" s="25"/>
      <c r="M1569" s="25"/>
      <c r="N1569" s="47"/>
      <c r="O1569" s="178"/>
      <c r="P1569" s="178"/>
      <c r="Q1569" s="47"/>
      <c r="R1569" s="47"/>
      <c r="S1569" s="10"/>
      <c r="T1569" s="10"/>
      <c r="U1569" s="10"/>
      <c r="V1569" s="74"/>
      <c r="W1569" s="10"/>
    </row>
    <row r="1570" spans="1:23" x14ac:dyDescent="0.35">
      <c r="A1570" s="10"/>
      <c r="B1570" s="27"/>
      <c r="C1570" s="25"/>
      <c r="D1570" s="25"/>
      <c r="E1570" s="43"/>
      <c r="F1570" s="43"/>
      <c r="G1570" s="43"/>
      <c r="H1570" s="25"/>
      <c r="I1570" s="25"/>
      <c r="J1570" s="25"/>
      <c r="K1570" s="25"/>
      <c r="L1570" s="25"/>
      <c r="M1570" s="25"/>
      <c r="N1570" s="47"/>
      <c r="O1570" s="178"/>
      <c r="P1570" s="178"/>
      <c r="Q1570" s="47"/>
      <c r="R1570" s="47"/>
      <c r="S1570" s="10"/>
      <c r="T1570" s="10"/>
      <c r="U1570" s="10"/>
      <c r="V1570" s="74"/>
      <c r="W1570" s="10"/>
    </row>
    <row r="1571" spans="1:23" x14ac:dyDescent="0.35">
      <c r="A1571" s="10"/>
      <c r="B1571" s="27"/>
      <c r="C1571" s="25"/>
      <c r="D1571" s="25"/>
      <c r="E1571" s="43"/>
      <c r="F1571" s="43"/>
      <c r="G1571" s="43"/>
      <c r="H1571" s="25"/>
      <c r="I1571" s="25"/>
      <c r="J1571" s="25"/>
      <c r="K1571" s="25"/>
      <c r="L1571" s="25"/>
      <c r="M1571" s="25"/>
      <c r="N1571" s="47"/>
      <c r="O1571" s="178"/>
      <c r="P1571" s="178"/>
      <c r="Q1571" s="47"/>
      <c r="R1571" s="47"/>
      <c r="S1571" s="10"/>
      <c r="T1571" s="10"/>
      <c r="U1571" s="10"/>
      <c r="V1571" s="74"/>
      <c r="W1571" s="10"/>
    </row>
    <row r="1572" spans="1:23" x14ac:dyDescent="0.35">
      <c r="A1572" s="10"/>
      <c r="B1572" s="27"/>
      <c r="C1572" s="25"/>
      <c r="D1572" s="25"/>
      <c r="E1572" s="43"/>
      <c r="F1572" s="43"/>
      <c r="G1572" s="43"/>
      <c r="H1572" s="25"/>
      <c r="I1572" s="25"/>
      <c r="J1572" s="25"/>
      <c r="K1572" s="25"/>
      <c r="L1572" s="25"/>
      <c r="M1572" s="25"/>
      <c r="N1572" s="47"/>
      <c r="O1572" s="178"/>
      <c r="P1572" s="178"/>
      <c r="Q1572" s="47"/>
      <c r="R1572" s="47"/>
      <c r="S1572" s="10"/>
      <c r="T1572" s="10"/>
      <c r="U1572" s="10"/>
      <c r="V1572" s="74"/>
      <c r="W1572" s="10"/>
    </row>
    <row r="1573" spans="1:23" x14ac:dyDescent="0.35">
      <c r="A1573" s="10"/>
      <c r="B1573" s="27"/>
      <c r="C1573" s="25"/>
      <c r="D1573" s="25"/>
      <c r="E1573" s="43"/>
      <c r="F1573" s="43"/>
      <c r="G1573" s="43"/>
      <c r="H1573" s="25"/>
      <c r="I1573" s="25"/>
      <c r="J1573" s="25"/>
      <c r="K1573" s="25"/>
      <c r="L1573" s="25"/>
      <c r="M1573" s="25"/>
      <c r="N1573" s="47"/>
      <c r="O1573" s="178"/>
      <c r="P1573" s="178"/>
      <c r="Q1573" s="47"/>
      <c r="R1573" s="47"/>
      <c r="S1573" s="10"/>
      <c r="T1573" s="10"/>
      <c r="U1573" s="10"/>
      <c r="V1573" s="74"/>
      <c r="W1573" s="10"/>
    </row>
    <row r="1574" spans="1:23" x14ac:dyDescent="0.35">
      <c r="A1574" s="10"/>
      <c r="B1574" s="27"/>
      <c r="C1574" s="25"/>
      <c r="D1574" s="25"/>
      <c r="E1574" s="43"/>
      <c r="F1574" s="43"/>
      <c r="G1574" s="43"/>
      <c r="H1574" s="25"/>
      <c r="I1574" s="25"/>
      <c r="J1574" s="25"/>
      <c r="K1574" s="25"/>
      <c r="L1574" s="25"/>
      <c r="M1574" s="25"/>
      <c r="N1574" s="47"/>
      <c r="O1574" s="178"/>
      <c r="P1574" s="178"/>
      <c r="Q1574" s="47"/>
      <c r="R1574" s="47"/>
      <c r="S1574" s="10"/>
      <c r="T1574" s="10"/>
      <c r="U1574" s="10"/>
      <c r="V1574" s="74"/>
      <c r="W1574" s="10"/>
    </row>
    <row r="1575" spans="1:23" x14ac:dyDescent="0.35">
      <c r="A1575" s="10"/>
      <c r="B1575" s="27"/>
      <c r="C1575" s="25"/>
      <c r="D1575" s="25"/>
      <c r="E1575" s="43"/>
      <c r="F1575" s="43"/>
      <c r="G1575" s="43"/>
      <c r="H1575" s="25"/>
      <c r="I1575" s="25"/>
      <c r="J1575" s="25"/>
      <c r="K1575" s="25"/>
      <c r="L1575" s="25"/>
      <c r="M1575" s="25"/>
      <c r="N1575" s="47"/>
      <c r="O1575" s="178"/>
      <c r="P1575" s="178"/>
      <c r="Q1575" s="47"/>
      <c r="R1575" s="47"/>
      <c r="S1575" s="10"/>
      <c r="T1575" s="10"/>
      <c r="U1575" s="10"/>
      <c r="V1575" s="74"/>
      <c r="W1575" s="10"/>
    </row>
    <row r="1576" spans="1:23" x14ac:dyDescent="0.35">
      <c r="A1576" s="10"/>
      <c r="B1576" s="27"/>
      <c r="C1576" s="25"/>
      <c r="D1576" s="25"/>
      <c r="E1576" s="43"/>
      <c r="F1576" s="43"/>
      <c r="G1576" s="43"/>
      <c r="H1576" s="25"/>
      <c r="I1576" s="25"/>
      <c r="J1576" s="25"/>
      <c r="K1576" s="25"/>
      <c r="L1576" s="25"/>
      <c r="M1576" s="25"/>
      <c r="N1576" s="47"/>
      <c r="O1576" s="178"/>
      <c r="P1576" s="178"/>
      <c r="Q1576" s="47"/>
      <c r="R1576" s="47"/>
      <c r="S1576" s="10"/>
      <c r="T1576" s="10"/>
      <c r="U1576" s="10"/>
      <c r="V1576" s="74"/>
      <c r="W1576" s="10"/>
    </row>
    <row r="1577" spans="1:23" x14ac:dyDescent="0.35">
      <c r="A1577" s="10"/>
      <c r="B1577" s="27"/>
      <c r="C1577" s="25"/>
      <c r="D1577" s="25"/>
      <c r="E1577" s="43"/>
      <c r="F1577" s="43"/>
      <c r="G1577" s="43"/>
      <c r="H1577" s="25"/>
      <c r="I1577" s="25"/>
      <c r="J1577" s="25"/>
      <c r="K1577" s="25"/>
      <c r="L1577" s="25"/>
      <c r="M1577" s="25"/>
      <c r="N1577" s="47"/>
      <c r="O1577" s="178"/>
      <c r="P1577" s="178"/>
      <c r="Q1577" s="47"/>
      <c r="R1577" s="47"/>
      <c r="S1577" s="10"/>
      <c r="T1577" s="10"/>
      <c r="U1577" s="10"/>
      <c r="V1577" s="74"/>
      <c r="W1577" s="10"/>
    </row>
    <row r="1578" spans="1:23" x14ac:dyDescent="0.35">
      <c r="A1578" s="10"/>
      <c r="B1578" s="27"/>
      <c r="C1578" s="25"/>
      <c r="D1578" s="25"/>
      <c r="E1578" s="43"/>
      <c r="F1578" s="43"/>
      <c r="G1578" s="43"/>
      <c r="H1578" s="25"/>
      <c r="I1578" s="25"/>
      <c r="J1578" s="25"/>
      <c r="K1578" s="25"/>
      <c r="L1578" s="25"/>
      <c r="M1578" s="25"/>
      <c r="N1578" s="47"/>
      <c r="O1578" s="178"/>
      <c r="P1578" s="178"/>
      <c r="Q1578" s="47"/>
      <c r="R1578" s="47"/>
      <c r="S1578" s="10"/>
      <c r="T1578" s="10"/>
      <c r="U1578" s="10"/>
      <c r="V1578" s="74"/>
      <c r="W1578" s="10"/>
    </row>
    <row r="1579" spans="1:23" x14ac:dyDescent="0.35">
      <c r="A1579" s="10"/>
      <c r="B1579" s="27"/>
      <c r="C1579" s="25"/>
      <c r="D1579" s="25"/>
      <c r="E1579" s="43"/>
      <c r="F1579" s="43"/>
      <c r="G1579" s="43"/>
      <c r="H1579" s="25"/>
      <c r="I1579" s="25"/>
      <c r="J1579" s="25"/>
      <c r="K1579" s="25"/>
      <c r="L1579" s="25"/>
      <c r="M1579" s="25"/>
      <c r="N1579" s="47"/>
      <c r="O1579" s="178"/>
      <c r="P1579" s="178"/>
      <c r="Q1579" s="47"/>
      <c r="R1579" s="47"/>
      <c r="S1579" s="10"/>
      <c r="T1579" s="10"/>
      <c r="U1579" s="10"/>
      <c r="V1579" s="74"/>
      <c r="W1579" s="10"/>
    </row>
    <row r="1580" spans="1:23" x14ac:dyDescent="0.35">
      <c r="A1580" s="10"/>
      <c r="B1580" s="27"/>
      <c r="C1580" s="25"/>
      <c r="D1580" s="25"/>
      <c r="E1580" s="43"/>
      <c r="F1580" s="43"/>
      <c r="G1580" s="43"/>
      <c r="H1580" s="25"/>
      <c r="I1580" s="25"/>
      <c r="J1580" s="25"/>
      <c r="K1580" s="25"/>
      <c r="L1580" s="25"/>
      <c r="M1580" s="25"/>
      <c r="N1580" s="47"/>
      <c r="O1580" s="178"/>
      <c r="P1580" s="178"/>
      <c r="Q1580" s="47"/>
      <c r="R1580" s="47"/>
      <c r="S1580" s="10"/>
      <c r="T1580" s="10"/>
      <c r="U1580" s="10"/>
      <c r="V1580" s="74"/>
      <c r="W1580" s="10"/>
    </row>
    <row r="1581" spans="1:23" x14ac:dyDescent="0.35">
      <c r="A1581" s="10"/>
      <c r="B1581" s="27"/>
      <c r="C1581" s="25"/>
      <c r="D1581" s="25"/>
      <c r="E1581" s="43"/>
      <c r="F1581" s="43"/>
      <c r="G1581" s="43"/>
      <c r="H1581" s="25"/>
      <c r="I1581" s="25"/>
      <c r="J1581" s="25"/>
      <c r="K1581" s="25"/>
      <c r="L1581" s="25"/>
      <c r="M1581" s="25"/>
      <c r="N1581" s="47"/>
      <c r="O1581" s="178"/>
      <c r="P1581" s="178"/>
      <c r="Q1581" s="47"/>
      <c r="R1581" s="47"/>
      <c r="S1581" s="10"/>
      <c r="T1581" s="10"/>
      <c r="U1581" s="10"/>
      <c r="V1581" s="74"/>
      <c r="W1581" s="10"/>
    </row>
    <row r="1582" spans="1:23" x14ac:dyDescent="0.35">
      <c r="A1582" s="10"/>
      <c r="B1582" s="27"/>
      <c r="C1582" s="25"/>
      <c r="D1582" s="25"/>
      <c r="E1582" s="43"/>
      <c r="F1582" s="43"/>
      <c r="G1582" s="43"/>
      <c r="H1582" s="25"/>
      <c r="I1582" s="25"/>
      <c r="J1582" s="25"/>
      <c r="K1582" s="25"/>
      <c r="L1582" s="25"/>
      <c r="M1582" s="25"/>
      <c r="N1582" s="47"/>
      <c r="O1582" s="178"/>
      <c r="P1582" s="178"/>
      <c r="Q1582" s="47"/>
      <c r="R1582" s="47"/>
      <c r="S1582" s="10"/>
      <c r="T1582" s="10"/>
      <c r="U1582" s="10"/>
      <c r="V1582" s="74"/>
      <c r="W1582" s="10"/>
    </row>
    <row r="1583" spans="1:23" x14ac:dyDescent="0.35">
      <c r="A1583" s="10"/>
      <c r="B1583" s="27"/>
      <c r="C1583" s="25"/>
      <c r="D1583" s="25"/>
      <c r="E1583" s="43"/>
      <c r="F1583" s="43"/>
      <c r="G1583" s="43"/>
      <c r="H1583" s="25"/>
      <c r="I1583" s="25"/>
      <c r="J1583" s="25"/>
      <c r="K1583" s="25"/>
      <c r="L1583" s="25"/>
      <c r="M1583" s="25"/>
      <c r="N1583" s="47"/>
      <c r="O1583" s="178"/>
      <c r="P1583" s="178"/>
      <c r="Q1583" s="47"/>
      <c r="R1583" s="47"/>
      <c r="S1583" s="10"/>
      <c r="T1583" s="10"/>
      <c r="U1583" s="10"/>
      <c r="V1583" s="74"/>
      <c r="W1583" s="10"/>
    </row>
    <row r="1584" spans="1:23" x14ac:dyDescent="0.35">
      <c r="A1584" s="10"/>
      <c r="B1584" s="27"/>
      <c r="C1584" s="25"/>
      <c r="D1584" s="25"/>
      <c r="E1584" s="43"/>
      <c r="F1584" s="43"/>
      <c r="G1584" s="43"/>
      <c r="H1584" s="25"/>
      <c r="I1584" s="25"/>
      <c r="J1584" s="25"/>
      <c r="K1584" s="25"/>
      <c r="L1584" s="25"/>
      <c r="M1584" s="25"/>
      <c r="N1584" s="47"/>
      <c r="O1584" s="178"/>
      <c r="P1584" s="178"/>
      <c r="Q1584" s="47"/>
      <c r="R1584" s="47"/>
      <c r="S1584" s="10"/>
      <c r="T1584" s="10"/>
      <c r="U1584" s="10"/>
      <c r="V1584" s="74"/>
      <c r="W1584" s="10"/>
    </row>
    <row r="1585" spans="1:23" x14ac:dyDescent="0.35">
      <c r="A1585" s="10"/>
      <c r="B1585" s="27"/>
      <c r="C1585" s="25"/>
      <c r="D1585" s="25"/>
      <c r="E1585" s="43"/>
      <c r="F1585" s="43"/>
      <c r="G1585" s="43"/>
      <c r="H1585" s="25"/>
      <c r="I1585" s="25"/>
      <c r="J1585" s="25"/>
      <c r="K1585" s="25"/>
      <c r="L1585" s="25"/>
      <c r="M1585" s="25"/>
      <c r="N1585" s="47"/>
      <c r="O1585" s="178"/>
      <c r="P1585" s="178"/>
      <c r="Q1585" s="47"/>
      <c r="R1585" s="47"/>
      <c r="S1585" s="10"/>
      <c r="T1585" s="10"/>
      <c r="U1585" s="10"/>
      <c r="V1585" s="74"/>
      <c r="W1585" s="10"/>
    </row>
    <row r="1586" spans="1:23" x14ac:dyDescent="0.35">
      <c r="A1586" s="10"/>
      <c r="B1586" s="27"/>
      <c r="C1586" s="25"/>
      <c r="D1586" s="25"/>
      <c r="E1586" s="43"/>
      <c r="F1586" s="43"/>
      <c r="G1586" s="43"/>
      <c r="H1586" s="25"/>
      <c r="I1586" s="25"/>
      <c r="J1586" s="25"/>
      <c r="K1586" s="25"/>
      <c r="L1586" s="25"/>
      <c r="M1586" s="25"/>
      <c r="N1586" s="47"/>
      <c r="O1586" s="178"/>
      <c r="P1586" s="178"/>
      <c r="Q1586" s="47"/>
      <c r="R1586" s="47"/>
      <c r="S1586" s="10"/>
      <c r="T1586" s="10"/>
      <c r="U1586" s="10"/>
      <c r="V1586" s="74"/>
      <c r="W1586" s="10"/>
    </row>
    <row r="1587" spans="1:23" x14ac:dyDescent="0.35">
      <c r="A1587" s="10"/>
      <c r="B1587" s="27"/>
      <c r="C1587" s="25"/>
      <c r="D1587" s="25"/>
      <c r="E1587" s="43"/>
      <c r="F1587" s="43"/>
      <c r="G1587" s="43"/>
      <c r="H1587" s="25"/>
      <c r="I1587" s="25"/>
      <c r="J1587" s="25"/>
      <c r="K1587" s="25"/>
      <c r="L1587" s="25"/>
      <c r="M1587" s="25"/>
      <c r="N1587" s="47"/>
      <c r="O1587" s="178"/>
      <c r="P1587" s="178"/>
      <c r="Q1587" s="47"/>
      <c r="R1587" s="47"/>
      <c r="S1587" s="10"/>
      <c r="T1587" s="10"/>
      <c r="U1587" s="10"/>
      <c r="V1587" s="74"/>
      <c r="W1587" s="10"/>
    </row>
    <row r="1588" spans="1:23" x14ac:dyDescent="0.35">
      <c r="A1588" s="10"/>
      <c r="B1588" s="27"/>
      <c r="C1588" s="25"/>
      <c r="D1588" s="25"/>
      <c r="E1588" s="43"/>
      <c r="F1588" s="43"/>
      <c r="G1588" s="43"/>
      <c r="H1588" s="25"/>
      <c r="I1588" s="25"/>
      <c r="J1588" s="25"/>
      <c r="K1588" s="25"/>
      <c r="L1588" s="25"/>
      <c r="M1588" s="25"/>
      <c r="N1588" s="47"/>
      <c r="O1588" s="178"/>
      <c r="P1588" s="178"/>
      <c r="Q1588" s="47"/>
      <c r="R1588" s="47"/>
      <c r="S1588" s="10"/>
      <c r="T1588" s="10"/>
      <c r="U1588" s="10"/>
      <c r="V1588" s="74"/>
      <c r="W1588" s="10"/>
    </row>
    <row r="1589" spans="1:23" x14ac:dyDescent="0.35">
      <c r="A1589" s="10"/>
      <c r="B1589" s="27"/>
      <c r="C1589" s="25"/>
      <c r="D1589" s="25"/>
      <c r="E1589" s="43"/>
      <c r="F1589" s="43"/>
      <c r="G1589" s="43"/>
      <c r="H1589" s="25"/>
      <c r="I1589" s="25"/>
      <c r="J1589" s="25"/>
      <c r="K1589" s="25"/>
      <c r="L1589" s="25"/>
      <c r="M1589" s="25"/>
      <c r="N1589" s="47"/>
      <c r="O1589" s="178"/>
      <c r="P1589" s="178"/>
      <c r="Q1589" s="47"/>
      <c r="R1589" s="47"/>
      <c r="S1589" s="10"/>
      <c r="T1589" s="10"/>
      <c r="U1589" s="10"/>
      <c r="V1589" s="74"/>
      <c r="W1589" s="10"/>
    </row>
    <row r="1590" spans="1:23" x14ac:dyDescent="0.35">
      <c r="A1590" s="10"/>
      <c r="B1590" s="27"/>
      <c r="C1590" s="25"/>
      <c r="D1590" s="25"/>
      <c r="E1590" s="43"/>
      <c r="F1590" s="43"/>
      <c r="G1590" s="43"/>
      <c r="H1590" s="25"/>
      <c r="I1590" s="25"/>
      <c r="J1590" s="25"/>
      <c r="K1590" s="25"/>
      <c r="L1590" s="25"/>
      <c r="M1590" s="25"/>
      <c r="N1590" s="47"/>
      <c r="O1590" s="178"/>
      <c r="P1590" s="178"/>
      <c r="Q1590" s="47"/>
      <c r="R1590" s="47"/>
      <c r="S1590" s="10"/>
      <c r="T1590" s="10"/>
      <c r="U1590" s="10"/>
      <c r="V1590" s="74"/>
      <c r="W1590" s="10"/>
    </row>
    <row r="1591" spans="1:23" x14ac:dyDescent="0.35">
      <c r="A1591" s="10"/>
      <c r="B1591" s="27"/>
      <c r="C1591" s="25"/>
      <c r="D1591" s="25"/>
      <c r="E1591" s="43"/>
      <c r="F1591" s="43"/>
      <c r="G1591" s="43"/>
      <c r="H1591" s="25"/>
      <c r="I1591" s="25"/>
      <c r="J1591" s="25"/>
      <c r="K1591" s="25"/>
      <c r="L1591" s="25"/>
      <c r="M1591" s="25"/>
      <c r="N1591" s="47"/>
      <c r="O1591" s="178"/>
      <c r="P1591" s="178"/>
      <c r="Q1591" s="47"/>
      <c r="R1591" s="47"/>
      <c r="S1591" s="10"/>
      <c r="T1591" s="10"/>
      <c r="U1591" s="10"/>
      <c r="V1591" s="74"/>
      <c r="W1591" s="10"/>
    </row>
    <row r="1592" spans="1:23" x14ac:dyDescent="0.35">
      <c r="A1592" s="10"/>
      <c r="B1592" s="27"/>
      <c r="C1592" s="25"/>
      <c r="D1592" s="25"/>
      <c r="E1592" s="43"/>
      <c r="F1592" s="43"/>
      <c r="G1592" s="43"/>
      <c r="H1592" s="25"/>
      <c r="I1592" s="25"/>
      <c r="J1592" s="25"/>
      <c r="K1592" s="25"/>
      <c r="L1592" s="25"/>
      <c r="M1592" s="25"/>
      <c r="N1592" s="47"/>
      <c r="O1592" s="178"/>
      <c r="P1592" s="178"/>
      <c r="Q1592" s="47"/>
      <c r="R1592" s="47"/>
      <c r="S1592" s="10"/>
      <c r="T1592" s="10"/>
      <c r="U1592" s="10"/>
      <c r="V1592" s="74"/>
      <c r="W1592" s="10"/>
    </row>
    <row r="1593" spans="1:23" x14ac:dyDescent="0.35">
      <c r="A1593" s="10"/>
      <c r="B1593" s="27"/>
      <c r="C1593" s="25"/>
      <c r="D1593" s="25"/>
      <c r="E1593" s="43"/>
      <c r="F1593" s="43"/>
      <c r="G1593" s="43"/>
      <c r="H1593" s="25"/>
      <c r="I1593" s="25"/>
      <c r="J1593" s="25"/>
      <c r="K1593" s="25"/>
      <c r="L1593" s="25"/>
      <c r="M1593" s="25"/>
      <c r="N1593" s="47"/>
      <c r="O1593" s="178"/>
      <c r="P1593" s="178"/>
      <c r="Q1593" s="47"/>
      <c r="R1593" s="47"/>
      <c r="S1593" s="10"/>
      <c r="T1593" s="10"/>
      <c r="U1593" s="10"/>
      <c r="V1593" s="74"/>
      <c r="W1593" s="10"/>
    </row>
    <row r="1594" spans="1:23" x14ac:dyDescent="0.35">
      <c r="A1594" s="10"/>
      <c r="B1594" s="27"/>
      <c r="C1594" s="25"/>
      <c r="D1594" s="25"/>
      <c r="E1594" s="43"/>
      <c r="F1594" s="43"/>
      <c r="G1594" s="43"/>
      <c r="H1594" s="25"/>
      <c r="I1594" s="25"/>
      <c r="J1594" s="25"/>
      <c r="K1594" s="25"/>
      <c r="L1594" s="25"/>
      <c r="M1594" s="25"/>
      <c r="N1594" s="47"/>
      <c r="O1594" s="178"/>
      <c r="P1594" s="178"/>
      <c r="Q1594" s="47"/>
      <c r="R1594" s="47"/>
      <c r="S1594" s="10"/>
      <c r="T1594" s="10"/>
      <c r="U1594" s="10"/>
      <c r="V1594" s="74"/>
      <c r="W1594" s="10"/>
    </row>
    <row r="1595" spans="1:23" x14ac:dyDescent="0.35">
      <c r="A1595" s="10"/>
      <c r="B1595" s="27"/>
      <c r="C1595" s="25"/>
      <c r="D1595" s="25"/>
      <c r="E1595" s="43"/>
      <c r="F1595" s="43"/>
      <c r="G1595" s="43"/>
      <c r="H1595" s="25"/>
      <c r="I1595" s="25"/>
      <c r="J1595" s="25"/>
      <c r="K1595" s="25"/>
      <c r="L1595" s="25"/>
      <c r="M1595" s="25"/>
      <c r="N1595" s="47"/>
      <c r="O1595" s="178"/>
      <c r="P1595" s="178"/>
      <c r="Q1595" s="47"/>
      <c r="R1595" s="47"/>
      <c r="S1595" s="10"/>
      <c r="T1595" s="10"/>
      <c r="U1595" s="10"/>
      <c r="V1595" s="74"/>
      <c r="W1595" s="10"/>
    </row>
    <row r="1596" spans="1:23" x14ac:dyDescent="0.35">
      <c r="A1596" s="10"/>
      <c r="B1596" s="27"/>
      <c r="C1596" s="25"/>
      <c r="D1596" s="25"/>
      <c r="E1596" s="43"/>
      <c r="F1596" s="43"/>
      <c r="G1596" s="43"/>
      <c r="H1596" s="25"/>
      <c r="I1596" s="25"/>
      <c r="J1596" s="25"/>
      <c r="K1596" s="25"/>
      <c r="L1596" s="25"/>
      <c r="M1596" s="25"/>
      <c r="N1596" s="47"/>
      <c r="O1596" s="178"/>
      <c r="P1596" s="178"/>
      <c r="Q1596" s="47"/>
      <c r="R1596" s="47"/>
      <c r="S1596" s="10"/>
      <c r="T1596" s="10"/>
      <c r="U1596" s="10"/>
      <c r="V1596" s="74"/>
      <c r="W1596" s="10"/>
    </row>
    <row r="1597" spans="1:23" x14ac:dyDescent="0.35">
      <c r="A1597" s="10"/>
      <c r="B1597" s="27"/>
      <c r="C1597" s="25"/>
      <c r="D1597" s="25"/>
      <c r="E1597" s="43"/>
      <c r="F1597" s="43"/>
      <c r="G1597" s="43"/>
      <c r="H1597" s="25"/>
      <c r="I1597" s="25"/>
      <c r="J1597" s="25"/>
      <c r="K1597" s="25"/>
      <c r="L1597" s="25"/>
      <c r="M1597" s="25"/>
      <c r="N1597" s="47"/>
      <c r="O1597" s="178"/>
      <c r="P1597" s="178"/>
      <c r="Q1597" s="47"/>
      <c r="R1597" s="47"/>
      <c r="S1597" s="10"/>
      <c r="T1597" s="10"/>
      <c r="U1597" s="10"/>
      <c r="V1597" s="74"/>
      <c r="W1597" s="10"/>
    </row>
    <row r="1598" spans="1:23" x14ac:dyDescent="0.35">
      <c r="A1598" s="10"/>
      <c r="B1598" s="27"/>
      <c r="C1598" s="25"/>
      <c r="D1598" s="25"/>
      <c r="E1598" s="43"/>
      <c r="F1598" s="43"/>
      <c r="G1598" s="43"/>
      <c r="H1598" s="25"/>
      <c r="I1598" s="25"/>
      <c r="J1598" s="25"/>
      <c r="K1598" s="25"/>
      <c r="L1598" s="25"/>
      <c r="M1598" s="25"/>
      <c r="N1598" s="47"/>
      <c r="O1598" s="178"/>
      <c r="P1598" s="178"/>
      <c r="Q1598" s="47"/>
      <c r="R1598" s="47"/>
      <c r="S1598" s="10"/>
      <c r="T1598" s="10"/>
      <c r="U1598" s="10"/>
      <c r="V1598" s="74"/>
      <c r="W1598" s="10"/>
    </row>
    <row r="1599" spans="1:23" x14ac:dyDescent="0.35">
      <c r="A1599" s="10"/>
      <c r="B1599" s="27"/>
      <c r="C1599" s="25"/>
      <c r="D1599" s="25"/>
      <c r="E1599" s="43"/>
      <c r="F1599" s="43"/>
      <c r="G1599" s="43"/>
      <c r="H1599" s="25"/>
      <c r="I1599" s="25"/>
      <c r="J1599" s="25"/>
      <c r="K1599" s="25"/>
      <c r="L1599" s="25"/>
      <c r="M1599" s="25"/>
      <c r="N1599" s="47"/>
      <c r="O1599" s="178"/>
      <c r="P1599" s="178"/>
      <c r="Q1599" s="47"/>
      <c r="R1599" s="47"/>
      <c r="S1599" s="10"/>
      <c r="T1599" s="10"/>
      <c r="U1599" s="10"/>
      <c r="V1599" s="74"/>
      <c r="W1599" s="10"/>
    </row>
    <row r="1600" spans="1:23" x14ac:dyDescent="0.35">
      <c r="A1600" s="10"/>
      <c r="B1600" s="27"/>
      <c r="C1600" s="25"/>
      <c r="D1600" s="25"/>
      <c r="E1600" s="43"/>
      <c r="F1600" s="43"/>
      <c r="G1600" s="43"/>
      <c r="H1600" s="25"/>
      <c r="I1600" s="25"/>
      <c r="J1600" s="25"/>
      <c r="K1600" s="25"/>
      <c r="L1600" s="25"/>
      <c r="M1600" s="25"/>
      <c r="N1600" s="47"/>
      <c r="O1600" s="178"/>
      <c r="P1600" s="178"/>
      <c r="Q1600" s="47"/>
      <c r="R1600" s="47"/>
      <c r="S1600" s="10"/>
      <c r="T1600" s="10"/>
      <c r="U1600" s="10"/>
      <c r="V1600" s="74"/>
      <c r="W1600" s="10"/>
    </row>
    <row r="1601" spans="1:23" x14ac:dyDescent="0.35">
      <c r="A1601" s="10"/>
      <c r="B1601" s="27"/>
      <c r="C1601" s="25"/>
      <c r="D1601" s="25"/>
      <c r="E1601" s="43"/>
      <c r="F1601" s="43"/>
      <c r="G1601" s="43"/>
      <c r="H1601" s="25"/>
      <c r="I1601" s="25"/>
      <c r="J1601" s="25"/>
      <c r="K1601" s="25"/>
      <c r="L1601" s="25"/>
      <c r="M1601" s="25"/>
      <c r="N1601" s="47"/>
      <c r="O1601" s="178"/>
      <c r="P1601" s="178"/>
      <c r="Q1601" s="47"/>
      <c r="R1601" s="47"/>
      <c r="S1601" s="10"/>
      <c r="T1601" s="10"/>
      <c r="U1601" s="10"/>
      <c r="V1601" s="74"/>
      <c r="W1601" s="10"/>
    </row>
    <row r="1602" spans="1:23" x14ac:dyDescent="0.35">
      <c r="A1602" s="10"/>
      <c r="B1602" s="27"/>
      <c r="C1602" s="25"/>
      <c r="D1602" s="25"/>
      <c r="E1602" s="43"/>
      <c r="F1602" s="43"/>
      <c r="G1602" s="43"/>
      <c r="H1602" s="25"/>
      <c r="I1602" s="25"/>
      <c r="J1602" s="25"/>
      <c r="K1602" s="25"/>
      <c r="L1602" s="25"/>
      <c r="M1602" s="25"/>
      <c r="N1602" s="47"/>
      <c r="O1602" s="178"/>
      <c r="P1602" s="178"/>
      <c r="Q1602" s="47"/>
      <c r="R1602" s="47"/>
      <c r="S1602" s="10"/>
      <c r="T1602" s="10"/>
      <c r="U1602" s="10"/>
      <c r="V1602" s="74"/>
      <c r="W1602" s="10"/>
    </row>
    <row r="1603" spans="1:23" x14ac:dyDescent="0.35">
      <c r="A1603" s="10"/>
      <c r="B1603" s="27"/>
      <c r="C1603" s="25"/>
      <c r="D1603" s="25"/>
      <c r="E1603" s="43"/>
      <c r="F1603" s="43"/>
      <c r="G1603" s="43"/>
      <c r="H1603" s="25"/>
      <c r="I1603" s="25"/>
      <c r="J1603" s="25"/>
      <c r="K1603" s="25"/>
      <c r="L1603" s="25"/>
      <c r="M1603" s="25"/>
      <c r="N1603" s="47"/>
      <c r="O1603" s="178"/>
      <c r="P1603" s="178"/>
      <c r="Q1603" s="47"/>
      <c r="R1603" s="47"/>
      <c r="S1603" s="10"/>
      <c r="T1603" s="10"/>
      <c r="U1603" s="10"/>
      <c r="V1603" s="74"/>
      <c r="W1603" s="10"/>
    </row>
    <row r="1604" spans="1:23" x14ac:dyDescent="0.35">
      <c r="A1604" s="10"/>
      <c r="B1604" s="27"/>
      <c r="C1604" s="25"/>
      <c r="D1604" s="25"/>
      <c r="E1604" s="43"/>
      <c r="F1604" s="43"/>
      <c r="G1604" s="43"/>
      <c r="H1604" s="25"/>
      <c r="I1604" s="25"/>
      <c r="J1604" s="25"/>
      <c r="K1604" s="25"/>
      <c r="L1604" s="25"/>
      <c r="M1604" s="25"/>
      <c r="N1604" s="47"/>
      <c r="O1604" s="178"/>
      <c r="P1604" s="178"/>
      <c r="Q1604" s="47"/>
      <c r="R1604" s="47"/>
      <c r="S1604" s="10"/>
      <c r="T1604" s="10"/>
      <c r="U1604" s="10"/>
      <c r="V1604" s="74"/>
      <c r="W1604" s="10"/>
    </row>
    <row r="1605" spans="1:23" x14ac:dyDescent="0.35">
      <c r="A1605" s="10"/>
      <c r="B1605" s="27"/>
      <c r="C1605" s="25"/>
      <c r="D1605" s="25"/>
      <c r="E1605" s="43"/>
      <c r="F1605" s="43"/>
      <c r="G1605" s="43"/>
      <c r="H1605" s="25"/>
      <c r="I1605" s="25"/>
      <c r="J1605" s="25"/>
      <c r="K1605" s="25"/>
      <c r="L1605" s="25"/>
      <c r="M1605" s="25"/>
      <c r="N1605" s="47"/>
      <c r="O1605" s="178"/>
      <c r="P1605" s="178"/>
      <c r="Q1605" s="47"/>
      <c r="R1605" s="47"/>
      <c r="S1605" s="10"/>
      <c r="T1605" s="10"/>
      <c r="U1605" s="10"/>
      <c r="V1605" s="74"/>
      <c r="W1605" s="10"/>
    </row>
    <row r="1606" spans="1:23" x14ac:dyDescent="0.35">
      <c r="A1606" s="10"/>
      <c r="B1606" s="27"/>
      <c r="C1606" s="25"/>
      <c r="D1606" s="25"/>
      <c r="E1606" s="43"/>
      <c r="F1606" s="43"/>
      <c r="G1606" s="43"/>
      <c r="H1606" s="25"/>
      <c r="I1606" s="25"/>
      <c r="J1606" s="25"/>
      <c r="K1606" s="25"/>
      <c r="L1606" s="25"/>
      <c r="M1606" s="25"/>
      <c r="N1606" s="47"/>
      <c r="O1606" s="178"/>
      <c r="P1606" s="178"/>
      <c r="Q1606" s="47"/>
      <c r="R1606" s="47"/>
      <c r="S1606" s="10"/>
      <c r="T1606" s="10"/>
      <c r="U1606" s="10"/>
      <c r="V1606" s="74"/>
      <c r="W1606" s="10"/>
    </row>
    <row r="1607" spans="1:23" x14ac:dyDescent="0.35">
      <c r="A1607" s="10"/>
      <c r="B1607" s="27"/>
      <c r="C1607" s="25"/>
      <c r="D1607" s="25"/>
      <c r="E1607" s="43"/>
      <c r="F1607" s="43"/>
      <c r="G1607" s="43"/>
      <c r="H1607" s="25"/>
      <c r="I1607" s="25"/>
      <c r="J1607" s="25"/>
      <c r="K1607" s="25"/>
      <c r="L1607" s="25"/>
      <c r="M1607" s="25"/>
      <c r="N1607" s="47"/>
      <c r="O1607" s="178"/>
      <c r="P1607" s="178"/>
      <c r="Q1607" s="47"/>
      <c r="R1607" s="47"/>
      <c r="S1607" s="10"/>
      <c r="T1607" s="10"/>
      <c r="U1607" s="10"/>
      <c r="V1607" s="74"/>
      <c r="W1607" s="10"/>
    </row>
    <row r="1608" spans="1:23" x14ac:dyDescent="0.35">
      <c r="A1608" s="10"/>
      <c r="B1608" s="27"/>
      <c r="C1608" s="25"/>
      <c r="D1608" s="25"/>
      <c r="E1608" s="43"/>
      <c r="F1608" s="43"/>
      <c r="G1608" s="43"/>
      <c r="H1608" s="25"/>
      <c r="I1608" s="25"/>
      <c r="J1608" s="25"/>
      <c r="K1608" s="25"/>
      <c r="L1608" s="25"/>
      <c r="M1608" s="25"/>
      <c r="N1608" s="47"/>
      <c r="O1608" s="178"/>
      <c r="P1608" s="178"/>
      <c r="Q1608" s="47"/>
      <c r="R1608" s="47"/>
      <c r="S1608" s="10"/>
      <c r="T1608" s="10"/>
      <c r="U1608" s="10"/>
      <c r="V1608" s="74"/>
      <c r="W1608" s="10"/>
    </row>
    <row r="1609" spans="1:23" x14ac:dyDescent="0.35">
      <c r="A1609" s="10"/>
      <c r="B1609" s="27"/>
      <c r="C1609" s="25"/>
      <c r="D1609" s="25"/>
      <c r="E1609" s="43"/>
      <c r="F1609" s="43"/>
      <c r="G1609" s="43"/>
      <c r="H1609" s="25"/>
      <c r="I1609" s="25"/>
      <c r="J1609" s="25"/>
      <c r="K1609" s="25"/>
      <c r="L1609" s="25"/>
      <c r="M1609" s="25"/>
      <c r="N1609" s="47"/>
      <c r="O1609" s="178"/>
      <c r="P1609" s="178"/>
      <c r="Q1609" s="47"/>
      <c r="R1609" s="47"/>
      <c r="S1609" s="10"/>
      <c r="T1609" s="10"/>
      <c r="U1609" s="10"/>
      <c r="V1609" s="74"/>
      <c r="W1609" s="10"/>
    </row>
    <row r="1610" spans="1:23" x14ac:dyDescent="0.35">
      <c r="A1610" s="10"/>
      <c r="B1610" s="27"/>
      <c r="C1610" s="25"/>
      <c r="D1610" s="25"/>
      <c r="E1610" s="43"/>
      <c r="F1610" s="43"/>
      <c r="G1610" s="43"/>
      <c r="H1610" s="25"/>
      <c r="I1610" s="25"/>
      <c r="J1610" s="25"/>
      <c r="K1610" s="25"/>
      <c r="L1610" s="25"/>
      <c r="M1610" s="25"/>
      <c r="N1610" s="47"/>
      <c r="O1610" s="178"/>
      <c r="P1610" s="178"/>
      <c r="Q1610" s="47"/>
      <c r="R1610" s="47"/>
      <c r="S1610" s="10"/>
      <c r="T1610" s="10"/>
      <c r="U1610" s="10"/>
      <c r="V1610" s="74"/>
      <c r="W1610" s="10"/>
    </row>
    <row r="1611" spans="1:23" x14ac:dyDescent="0.35">
      <c r="A1611" s="10"/>
      <c r="B1611" s="27"/>
      <c r="C1611" s="25"/>
      <c r="D1611" s="25"/>
      <c r="E1611" s="43"/>
      <c r="F1611" s="43"/>
      <c r="G1611" s="43"/>
      <c r="H1611" s="25"/>
      <c r="I1611" s="25"/>
      <c r="J1611" s="25"/>
      <c r="K1611" s="25"/>
      <c r="L1611" s="25"/>
      <c r="M1611" s="25"/>
      <c r="N1611" s="47"/>
      <c r="O1611" s="178"/>
      <c r="P1611" s="178"/>
      <c r="Q1611" s="47"/>
      <c r="R1611" s="47"/>
      <c r="S1611" s="10"/>
      <c r="T1611" s="10"/>
      <c r="U1611" s="10"/>
      <c r="V1611" s="74"/>
      <c r="W1611" s="10"/>
    </row>
    <row r="1612" spans="1:23" x14ac:dyDescent="0.35">
      <c r="A1612" s="10"/>
      <c r="B1612" s="27"/>
      <c r="C1612" s="25"/>
      <c r="D1612" s="25"/>
      <c r="E1612" s="43"/>
      <c r="F1612" s="43"/>
      <c r="G1612" s="43"/>
      <c r="H1612" s="25"/>
      <c r="I1612" s="25"/>
      <c r="J1612" s="25"/>
      <c r="K1612" s="25"/>
      <c r="L1612" s="25"/>
      <c r="M1612" s="25"/>
      <c r="N1612" s="47"/>
      <c r="O1612" s="178"/>
      <c r="P1612" s="178"/>
      <c r="Q1612" s="47"/>
      <c r="R1612" s="47"/>
      <c r="S1612" s="10"/>
      <c r="T1612" s="10"/>
      <c r="U1612" s="10"/>
      <c r="V1612" s="74"/>
      <c r="W1612" s="10"/>
    </row>
    <row r="1613" spans="1:23" x14ac:dyDescent="0.35">
      <c r="A1613" s="10"/>
      <c r="B1613" s="27"/>
      <c r="C1613" s="25"/>
      <c r="D1613" s="25"/>
      <c r="E1613" s="43"/>
      <c r="F1613" s="43"/>
      <c r="G1613" s="43"/>
      <c r="H1613" s="25"/>
      <c r="I1613" s="25"/>
      <c r="J1613" s="25"/>
      <c r="K1613" s="25"/>
      <c r="L1613" s="25"/>
      <c r="M1613" s="25"/>
      <c r="N1613" s="47"/>
      <c r="O1613" s="178"/>
      <c r="P1613" s="178"/>
      <c r="Q1613" s="47"/>
      <c r="R1613" s="47"/>
      <c r="S1613" s="10"/>
      <c r="T1613" s="10"/>
      <c r="U1613" s="10"/>
      <c r="V1613" s="74"/>
      <c r="W1613" s="10"/>
    </row>
    <row r="1614" spans="1:23" x14ac:dyDescent="0.35">
      <c r="A1614" s="10"/>
      <c r="B1614" s="27"/>
      <c r="C1614" s="25"/>
      <c r="D1614" s="25"/>
      <c r="E1614" s="43"/>
      <c r="F1614" s="43"/>
      <c r="G1614" s="43"/>
      <c r="H1614" s="25"/>
      <c r="I1614" s="25"/>
      <c r="J1614" s="25"/>
      <c r="K1614" s="25"/>
      <c r="L1614" s="25"/>
      <c r="M1614" s="25"/>
      <c r="N1614" s="47"/>
      <c r="O1614" s="178"/>
      <c r="P1614" s="178"/>
      <c r="Q1614" s="47"/>
      <c r="R1614" s="47"/>
      <c r="S1614" s="10"/>
      <c r="T1614" s="10"/>
      <c r="U1614" s="10"/>
      <c r="V1614" s="74"/>
      <c r="W1614" s="10"/>
    </row>
    <row r="1615" spans="1:23" x14ac:dyDescent="0.35">
      <c r="A1615" s="10"/>
      <c r="B1615" s="27"/>
      <c r="C1615" s="25"/>
      <c r="D1615" s="25"/>
      <c r="E1615" s="43"/>
      <c r="F1615" s="43"/>
      <c r="G1615" s="43"/>
      <c r="H1615" s="25"/>
      <c r="I1615" s="25"/>
      <c r="J1615" s="25"/>
      <c r="K1615" s="25"/>
      <c r="L1615" s="25"/>
      <c r="M1615" s="25"/>
      <c r="N1615" s="47"/>
      <c r="O1615" s="178"/>
      <c r="P1615" s="178"/>
      <c r="Q1615" s="47"/>
      <c r="R1615" s="47"/>
      <c r="S1615" s="10"/>
      <c r="T1615" s="10"/>
      <c r="U1615" s="10"/>
      <c r="V1615" s="74"/>
      <c r="W1615" s="10"/>
    </row>
    <row r="1616" spans="1:23" x14ac:dyDescent="0.35">
      <c r="A1616" s="10"/>
      <c r="B1616" s="27"/>
      <c r="C1616" s="25"/>
      <c r="D1616" s="25"/>
      <c r="E1616" s="43"/>
      <c r="F1616" s="43"/>
      <c r="G1616" s="43"/>
      <c r="H1616" s="25"/>
      <c r="I1616" s="25"/>
      <c r="J1616" s="25"/>
      <c r="K1616" s="25"/>
      <c r="L1616" s="25"/>
      <c r="M1616" s="25"/>
      <c r="N1616" s="47"/>
      <c r="O1616" s="178"/>
      <c r="P1616" s="178"/>
      <c r="Q1616" s="47"/>
      <c r="R1616" s="47"/>
      <c r="S1616" s="10"/>
      <c r="T1616" s="10"/>
      <c r="U1616" s="10"/>
      <c r="V1616" s="74"/>
      <c r="W1616" s="10"/>
    </row>
    <row r="1617" spans="1:23" x14ac:dyDescent="0.35">
      <c r="A1617" s="10"/>
      <c r="B1617" s="27"/>
      <c r="C1617" s="25"/>
      <c r="D1617" s="25"/>
      <c r="E1617" s="43"/>
      <c r="F1617" s="43"/>
      <c r="G1617" s="43"/>
      <c r="H1617" s="25"/>
      <c r="I1617" s="25"/>
      <c r="J1617" s="25"/>
      <c r="K1617" s="25"/>
      <c r="L1617" s="25"/>
      <c r="M1617" s="25"/>
      <c r="N1617" s="47"/>
      <c r="O1617" s="178"/>
      <c r="P1617" s="178"/>
      <c r="Q1617" s="47"/>
      <c r="R1617" s="47"/>
      <c r="S1617" s="10"/>
      <c r="T1617" s="10"/>
      <c r="U1617" s="10"/>
      <c r="V1617" s="74"/>
      <c r="W1617" s="10"/>
    </row>
    <row r="1618" spans="1:23" x14ac:dyDescent="0.35">
      <c r="A1618" s="10"/>
      <c r="B1618" s="27"/>
      <c r="C1618" s="25"/>
      <c r="D1618" s="25"/>
      <c r="E1618" s="43"/>
      <c r="F1618" s="43"/>
      <c r="G1618" s="43"/>
      <c r="H1618" s="25"/>
      <c r="I1618" s="25"/>
      <c r="J1618" s="25"/>
      <c r="K1618" s="25"/>
      <c r="L1618" s="25"/>
      <c r="M1618" s="25"/>
      <c r="N1618" s="47"/>
      <c r="O1618" s="178"/>
      <c r="P1618" s="178"/>
      <c r="Q1618" s="47"/>
      <c r="R1618" s="47"/>
      <c r="S1618" s="10"/>
      <c r="T1618" s="10"/>
      <c r="U1618" s="10"/>
      <c r="V1618" s="74"/>
      <c r="W1618" s="10"/>
    </row>
    <row r="1619" spans="1:23" x14ac:dyDescent="0.35">
      <c r="A1619" s="10"/>
      <c r="B1619" s="27"/>
      <c r="C1619" s="25"/>
      <c r="D1619" s="25"/>
      <c r="E1619" s="43"/>
      <c r="F1619" s="43"/>
      <c r="G1619" s="43"/>
      <c r="H1619" s="25"/>
      <c r="I1619" s="25"/>
      <c r="J1619" s="25"/>
      <c r="K1619" s="25"/>
      <c r="L1619" s="25"/>
      <c r="M1619" s="25"/>
      <c r="N1619" s="47"/>
      <c r="O1619" s="178"/>
      <c r="P1619" s="178"/>
      <c r="Q1619" s="47"/>
      <c r="R1619" s="47"/>
      <c r="S1619" s="10"/>
      <c r="T1619" s="10"/>
      <c r="U1619" s="10"/>
      <c r="V1619" s="74"/>
      <c r="W1619" s="10"/>
    </row>
    <row r="1620" spans="1:23" x14ac:dyDescent="0.35">
      <c r="A1620" s="10"/>
      <c r="B1620" s="27"/>
      <c r="C1620" s="25"/>
      <c r="D1620" s="25"/>
      <c r="E1620" s="43"/>
      <c r="F1620" s="43"/>
      <c r="G1620" s="43"/>
      <c r="H1620" s="25"/>
      <c r="I1620" s="25"/>
      <c r="J1620" s="25"/>
      <c r="K1620" s="25"/>
      <c r="L1620" s="25"/>
      <c r="M1620" s="25"/>
      <c r="N1620" s="47"/>
      <c r="O1620" s="178"/>
      <c r="P1620" s="178"/>
      <c r="Q1620" s="47"/>
      <c r="R1620" s="47"/>
      <c r="S1620" s="10"/>
      <c r="T1620" s="10"/>
      <c r="U1620" s="10"/>
      <c r="V1620" s="74"/>
      <c r="W1620" s="10"/>
    </row>
    <row r="1621" spans="1:23" x14ac:dyDescent="0.35">
      <c r="A1621" s="10"/>
      <c r="B1621" s="27"/>
      <c r="C1621" s="25"/>
      <c r="D1621" s="25"/>
      <c r="E1621" s="43"/>
      <c r="F1621" s="43"/>
      <c r="G1621" s="43"/>
      <c r="H1621" s="25"/>
      <c r="I1621" s="25"/>
      <c r="J1621" s="25"/>
      <c r="K1621" s="25"/>
      <c r="L1621" s="25"/>
      <c r="M1621" s="25"/>
      <c r="N1621" s="47"/>
      <c r="O1621" s="178"/>
      <c r="P1621" s="178"/>
      <c r="Q1621" s="47"/>
      <c r="R1621" s="47"/>
      <c r="S1621" s="10"/>
      <c r="T1621" s="10"/>
      <c r="U1621" s="10"/>
      <c r="V1621" s="74"/>
      <c r="W1621" s="10"/>
    </row>
    <row r="1622" spans="1:23" x14ac:dyDescent="0.35">
      <c r="A1622" s="10"/>
      <c r="B1622" s="27"/>
      <c r="C1622" s="25"/>
      <c r="D1622" s="25"/>
      <c r="E1622" s="43"/>
      <c r="F1622" s="43"/>
      <c r="G1622" s="43"/>
      <c r="H1622" s="25"/>
      <c r="I1622" s="25"/>
      <c r="J1622" s="25"/>
      <c r="K1622" s="25"/>
      <c r="L1622" s="25"/>
      <c r="M1622" s="25"/>
      <c r="N1622" s="47"/>
      <c r="O1622" s="178"/>
      <c r="P1622" s="178"/>
      <c r="Q1622" s="47"/>
      <c r="R1622" s="47"/>
      <c r="S1622" s="10"/>
      <c r="T1622" s="10"/>
      <c r="U1622" s="10"/>
      <c r="V1622" s="74"/>
      <c r="W1622" s="10"/>
    </row>
    <row r="1623" spans="1:23" x14ac:dyDescent="0.35">
      <c r="A1623" s="10"/>
      <c r="B1623" s="27"/>
      <c r="C1623" s="25"/>
      <c r="D1623" s="25"/>
      <c r="E1623" s="43"/>
      <c r="F1623" s="43"/>
      <c r="G1623" s="43"/>
      <c r="H1623" s="25"/>
      <c r="I1623" s="25"/>
      <c r="J1623" s="25"/>
      <c r="K1623" s="25"/>
      <c r="L1623" s="25"/>
      <c r="M1623" s="25"/>
      <c r="N1623" s="47"/>
      <c r="O1623" s="178"/>
      <c r="P1623" s="178"/>
      <c r="Q1623" s="47"/>
      <c r="R1623" s="47"/>
      <c r="S1623" s="10"/>
      <c r="T1623" s="10"/>
      <c r="U1623" s="10"/>
      <c r="V1623" s="74"/>
      <c r="W1623" s="10"/>
    </row>
    <row r="1624" spans="1:23" x14ac:dyDescent="0.35">
      <c r="A1624" s="10"/>
      <c r="B1624" s="27"/>
      <c r="C1624" s="25"/>
      <c r="D1624" s="25"/>
      <c r="E1624" s="43"/>
      <c r="F1624" s="43"/>
      <c r="G1624" s="43"/>
      <c r="H1624" s="25"/>
      <c r="I1624" s="25"/>
      <c r="J1624" s="25"/>
      <c r="K1624" s="25"/>
      <c r="L1624" s="25"/>
      <c r="M1624" s="25"/>
      <c r="N1624" s="47"/>
      <c r="O1624" s="178"/>
      <c r="P1624" s="178"/>
      <c r="Q1624" s="47"/>
      <c r="R1624" s="47"/>
      <c r="S1624" s="10"/>
      <c r="T1624" s="10"/>
      <c r="U1624" s="10"/>
      <c r="V1624" s="74"/>
      <c r="W1624" s="10"/>
    </row>
    <row r="1625" spans="1:23" x14ac:dyDescent="0.35">
      <c r="A1625" s="10"/>
      <c r="B1625" s="27"/>
      <c r="C1625" s="25"/>
      <c r="D1625" s="25"/>
      <c r="E1625" s="43"/>
      <c r="F1625" s="43"/>
      <c r="G1625" s="43"/>
      <c r="H1625" s="25"/>
      <c r="I1625" s="25"/>
      <c r="J1625" s="25"/>
      <c r="K1625" s="25"/>
      <c r="L1625" s="25"/>
      <c r="M1625" s="25"/>
      <c r="N1625" s="47"/>
      <c r="O1625" s="178"/>
      <c r="P1625" s="178"/>
      <c r="Q1625" s="47"/>
      <c r="R1625" s="47"/>
      <c r="S1625" s="10"/>
      <c r="T1625" s="10"/>
      <c r="U1625" s="10"/>
      <c r="V1625" s="74"/>
      <c r="W1625" s="10"/>
    </row>
    <row r="1626" spans="1:23" x14ac:dyDescent="0.35">
      <c r="A1626" s="10"/>
      <c r="B1626" s="27"/>
      <c r="C1626" s="25"/>
      <c r="D1626" s="25"/>
      <c r="E1626" s="43"/>
      <c r="F1626" s="43"/>
      <c r="G1626" s="43"/>
      <c r="H1626" s="25"/>
      <c r="I1626" s="25"/>
      <c r="J1626" s="25"/>
      <c r="K1626" s="25"/>
      <c r="L1626" s="25"/>
      <c r="M1626" s="25"/>
      <c r="N1626" s="47"/>
      <c r="O1626" s="178"/>
      <c r="P1626" s="178"/>
      <c r="Q1626" s="47"/>
      <c r="R1626" s="47"/>
      <c r="S1626" s="10"/>
      <c r="T1626" s="10"/>
      <c r="U1626" s="10"/>
      <c r="V1626" s="74"/>
      <c r="W1626" s="10"/>
    </row>
    <row r="1627" spans="1:23" x14ac:dyDescent="0.35">
      <c r="A1627" s="10"/>
      <c r="B1627" s="27"/>
      <c r="C1627" s="25"/>
      <c r="D1627" s="25"/>
      <c r="E1627" s="43"/>
      <c r="F1627" s="43"/>
      <c r="G1627" s="43"/>
      <c r="H1627" s="25"/>
      <c r="I1627" s="25"/>
      <c r="J1627" s="25"/>
      <c r="K1627" s="25"/>
      <c r="L1627" s="25"/>
      <c r="M1627" s="25"/>
      <c r="N1627" s="47"/>
      <c r="O1627" s="178"/>
      <c r="P1627" s="178"/>
      <c r="Q1627" s="47"/>
      <c r="R1627" s="47"/>
      <c r="S1627" s="10"/>
      <c r="T1627" s="10"/>
      <c r="U1627" s="10"/>
      <c r="V1627" s="74"/>
      <c r="W1627" s="10"/>
    </row>
    <row r="1628" spans="1:23" x14ac:dyDescent="0.35">
      <c r="A1628" s="10"/>
      <c r="B1628" s="27"/>
      <c r="C1628" s="25"/>
      <c r="D1628" s="25"/>
      <c r="E1628" s="43"/>
      <c r="F1628" s="43"/>
      <c r="G1628" s="43"/>
      <c r="H1628" s="25"/>
      <c r="I1628" s="25"/>
      <c r="J1628" s="25"/>
      <c r="K1628" s="25"/>
      <c r="L1628" s="25"/>
      <c r="M1628" s="25"/>
      <c r="N1628" s="47"/>
      <c r="O1628" s="178"/>
      <c r="P1628" s="178"/>
      <c r="Q1628" s="47"/>
      <c r="R1628" s="47"/>
      <c r="S1628" s="10"/>
      <c r="T1628" s="10"/>
      <c r="U1628" s="10"/>
      <c r="V1628" s="74"/>
      <c r="W1628" s="10"/>
    </row>
    <row r="1629" spans="1:23" x14ac:dyDescent="0.35">
      <c r="A1629" s="10"/>
      <c r="B1629" s="27"/>
      <c r="C1629" s="25"/>
      <c r="D1629" s="25"/>
      <c r="E1629" s="43"/>
      <c r="F1629" s="43"/>
      <c r="G1629" s="43"/>
      <c r="H1629" s="25"/>
      <c r="I1629" s="25"/>
      <c r="J1629" s="25"/>
      <c r="K1629" s="25"/>
      <c r="L1629" s="25"/>
      <c r="M1629" s="25"/>
      <c r="N1629" s="47"/>
      <c r="O1629" s="178"/>
      <c r="P1629" s="178"/>
      <c r="Q1629" s="47"/>
      <c r="R1629" s="47"/>
      <c r="S1629" s="10"/>
      <c r="T1629" s="10"/>
      <c r="U1629" s="10"/>
      <c r="V1629" s="74"/>
      <c r="W1629" s="10"/>
    </row>
    <row r="1630" spans="1:23" x14ac:dyDescent="0.35">
      <c r="A1630" s="10"/>
      <c r="B1630" s="27"/>
      <c r="C1630" s="25"/>
      <c r="D1630" s="25"/>
      <c r="E1630" s="43"/>
      <c r="F1630" s="43"/>
      <c r="G1630" s="43"/>
      <c r="H1630" s="25"/>
      <c r="I1630" s="25"/>
      <c r="J1630" s="25"/>
      <c r="K1630" s="25"/>
      <c r="L1630" s="25"/>
      <c r="M1630" s="25"/>
      <c r="N1630" s="47"/>
      <c r="O1630" s="178"/>
      <c r="P1630" s="178"/>
      <c r="Q1630" s="47"/>
      <c r="R1630" s="47"/>
      <c r="S1630" s="10"/>
      <c r="T1630" s="10"/>
      <c r="U1630" s="10"/>
      <c r="V1630" s="74"/>
      <c r="W1630" s="10"/>
    </row>
    <row r="1631" spans="1:23" x14ac:dyDescent="0.35">
      <c r="A1631" s="10"/>
      <c r="B1631" s="27"/>
      <c r="C1631" s="25"/>
      <c r="D1631" s="25"/>
      <c r="E1631" s="43"/>
      <c r="F1631" s="43"/>
      <c r="G1631" s="43"/>
      <c r="H1631" s="25"/>
      <c r="I1631" s="25"/>
      <c r="J1631" s="25"/>
      <c r="K1631" s="25"/>
      <c r="L1631" s="25"/>
      <c r="M1631" s="25"/>
      <c r="N1631" s="47"/>
      <c r="O1631" s="178"/>
      <c r="P1631" s="178"/>
      <c r="Q1631" s="47"/>
      <c r="R1631" s="47"/>
      <c r="S1631" s="10"/>
      <c r="T1631" s="10"/>
      <c r="U1631" s="10"/>
      <c r="V1631" s="74"/>
      <c r="W1631" s="10"/>
    </row>
    <row r="1632" spans="1:23" x14ac:dyDescent="0.35">
      <c r="A1632" s="10"/>
      <c r="B1632" s="27"/>
      <c r="C1632" s="25"/>
      <c r="D1632" s="25"/>
      <c r="E1632" s="43"/>
      <c r="F1632" s="43"/>
      <c r="G1632" s="43"/>
      <c r="H1632" s="25"/>
      <c r="I1632" s="25"/>
      <c r="J1632" s="25"/>
      <c r="K1632" s="25"/>
      <c r="L1632" s="25"/>
      <c r="M1632" s="25"/>
      <c r="N1632" s="47"/>
      <c r="O1632" s="178"/>
      <c r="P1632" s="178"/>
      <c r="Q1632" s="47"/>
      <c r="R1632" s="47"/>
      <c r="S1632" s="10"/>
      <c r="T1632" s="10"/>
      <c r="U1632" s="10"/>
      <c r="V1632" s="74"/>
      <c r="W1632" s="10"/>
    </row>
    <row r="1633" spans="1:23" x14ac:dyDescent="0.35">
      <c r="A1633" s="10"/>
      <c r="B1633" s="27"/>
      <c r="C1633" s="25"/>
      <c r="D1633" s="25"/>
      <c r="E1633" s="43"/>
      <c r="F1633" s="43"/>
      <c r="G1633" s="43"/>
      <c r="H1633" s="25"/>
      <c r="I1633" s="25"/>
      <c r="J1633" s="25"/>
      <c r="K1633" s="25"/>
      <c r="L1633" s="25"/>
      <c r="M1633" s="25"/>
      <c r="N1633" s="47"/>
      <c r="O1633" s="178"/>
      <c r="P1633" s="178"/>
      <c r="Q1633" s="47"/>
      <c r="R1633" s="47"/>
      <c r="S1633" s="10"/>
      <c r="T1633" s="10"/>
      <c r="U1633" s="10"/>
      <c r="V1633" s="74"/>
      <c r="W1633" s="10"/>
    </row>
    <row r="1634" spans="1:23" x14ac:dyDescent="0.35">
      <c r="A1634" s="10"/>
      <c r="B1634" s="27"/>
      <c r="C1634" s="25"/>
      <c r="D1634" s="25"/>
      <c r="E1634" s="43"/>
      <c r="F1634" s="43"/>
      <c r="G1634" s="43"/>
      <c r="H1634" s="25"/>
      <c r="I1634" s="25"/>
      <c r="J1634" s="25"/>
      <c r="K1634" s="25"/>
      <c r="L1634" s="25"/>
      <c r="M1634" s="25"/>
      <c r="N1634" s="47"/>
      <c r="O1634" s="178"/>
      <c r="P1634" s="178"/>
      <c r="Q1634" s="47"/>
      <c r="R1634" s="47"/>
      <c r="S1634" s="10"/>
      <c r="T1634" s="10"/>
      <c r="U1634" s="10"/>
      <c r="V1634" s="74"/>
      <c r="W1634" s="10"/>
    </row>
    <row r="1635" spans="1:23" x14ac:dyDescent="0.35">
      <c r="A1635" s="10"/>
      <c r="B1635" s="27"/>
      <c r="C1635" s="25"/>
      <c r="D1635" s="25"/>
      <c r="E1635" s="43"/>
      <c r="F1635" s="43"/>
      <c r="G1635" s="43"/>
      <c r="H1635" s="25"/>
      <c r="I1635" s="25"/>
      <c r="J1635" s="25"/>
      <c r="K1635" s="25"/>
      <c r="L1635" s="25"/>
      <c r="M1635" s="25"/>
      <c r="N1635" s="47"/>
      <c r="O1635" s="178"/>
      <c r="P1635" s="178"/>
      <c r="Q1635" s="47"/>
      <c r="R1635" s="47"/>
      <c r="S1635" s="10"/>
      <c r="T1635" s="10"/>
      <c r="U1635" s="10"/>
      <c r="V1635" s="74"/>
      <c r="W1635" s="10"/>
    </row>
    <row r="1636" spans="1:23" x14ac:dyDescent="0.35">
      <c r="A1636" s="10"/>
      <c r="B1636" s="27"/>
      <c r="C1636" s="25"/>
      <c r="D1636" s="25"/>
      <c r="E1636" s="43"/>
      <c r="F1636" s="43"/>
      <c r="G1636" s="43"/>
      <c r="H1636" s="25"/>
      <c r="I1636" s="25"/>
      <c r="J1636" s="25"/>
      <c r="K1636" s="25"/>
      <c r="L1636" s="25"/>
      <c r="M1636" s="25"/>
      <c r="N1636" s="47"/>
      <c r="O1636" s="178"/>
      <c r="P1636" s="178"/>
      <c r="Q1636" s="47"/>
      <c r="R1636" s="47"/>
      <c r="S1636" s="10"/>
      <c r="T1636" s="10"/>
      <c r="U1636" s="10"/>
      <c r="V1636" s="74"/>
      <c r="W1636" s="10"/>
    </row>
    <row r="1637" spans="1:23" x14ac:dyDescent="0.35">
      <c r="A1637" s="10"/>
      <c r="B1637" s="27"/>
      <c r="C1637" s="25"/>
      <c r="D1637" s="25"/>
      <c r="E1637" s="43"/>
      <c r="F1637" s="43"/>
      <c r="G1637" s="43"/>
      <c r="H1637" s="25"/>
      <c r="I1637" s="25"/>
      <c r="J1637" s="25"/>
      <c r="K1637" s="25"/>
      <c r="L1637" s="25"/>
      <c r="M1637" s="25"/>
      <c r="N1637" s="47"/>
      <c r="O1637" s="178"/>
      <c r="P1637" s="178"/>
      <c r="Q1637" s="47"/>
      <c r="R1637" s="47"/>
      <c r="S1637" s="10"/>
      <c r="T1637" s="10"/>
      <c r="U1637" s="10"/>
      <c r="V1637" s="74"/>
      <c r="W1637" s="10"/>
    </row>
    <row r="1638" spans="1:23" x14ac:dyDescent="0.35">
      <c r="A1638" s="10"/>
      <c r="B1638" s="27"/>
      <c r="C1638" s="25"/>
      <c r="D1638" s="25"/>
      <c r="E1638" s="43"/>
      <c r="F1638" s="43"/>
      <c r="G1638" s="43"/>
      <c r="H1638" s="25"/>
      <c r="I1638" s="25"/>
      <c r="J1638" s="25"/>
      <c r="K1638" s="25"/>
      <c r="L1638" s="25"/>
      <c r="M1638" s="25"/>
      <c r="N1638" s="47"/>
      <c r="O1638" s="178"/>
      <c r="P1638" s="178"/>
      <c r="Q1638" s="47"/>
      <c r="R1638" s="47"/>
      <c r="S1638" s="10"/>
      <c r="T1638" s="10"/>
      <c r="U1638" s="10"/>
      <c r="V1638" s="74"/>
      <c r="W1638" s="10"/>
    </row>
    <row r="1639" spans="1:23" x14ac:dyDescent="0.35">
      <c r="A1639" s="10"/>
      <c r="B1639" s="27"/>
      <c r="C1639" s="25"/>
      <c r="D1639" s="25"/>
      <c r="E1639" s="43"/>
      <c r="F1639" s="43"/>
      <c r="G1639" s="43"/>
      <c r="H1639" s="25"/>
      <c r="I1639" s="25"/>
      <c r="J1639" s="25"/>
      <c r="K1639" s="25"/>
      <c r="L1639" s="25"/>
      <c r="M1639" s="25"/>
      <c r="N1639" s="47"/>
      <c r="O1639" s="178"/>
      <c r="P1639" s="178"/>
      <c r="Q1639" s="47"/>
      <c r="R1639" s="47"/>
      <c r="S1639" s="10"/>
      <c r="T1639" s="10"/>
      <c r="U1639" s="10"/>
      <c r="V1639" s="74"/>
      <c r="W1639" s="10"/>
    </row>
    <row r="1640" spans="1:23" x14ac:dyDescent="0.35">
      <c r="A1640" s="10"/>
      <c r="B1640" s="27"/>
      <c r="C1640" s="25"/>
      <c r="D1640" s="25"/>
      <c r="E1640" s="43"/>
      <c r="F1640" s="43"/>
      <c r="G1640" s="43"/>
      <c r="H1640" s="25"/>
      <c r="I1640" s="25"/>
      <c r="J1640" s="25"/>
      <c r="K1640" s="25"/>
      <c r="L1640" s="25"/>
      <c r="M1640" s="25"/>
      <c r="N1640" s="47"/>
      <c r="O1640" s="178"/>
      <c r="P1640" s="178"/>
      <c r="Q1640" s="47"/>
      <c r="R1640" s="47"/>
      <c r="S1640" s="10"/>
      <c r="T1640" s="10"/>
      <c r="U1640" s="10"/>
      <c r="V1640" s="74"/>
      <c r="W1640" s="10"/>
    </row>
    <row r="1641" spans="1:23" x14ac:dyDescent="0.35">
      <c r="A1641" s="10"/>
      <c r="B1641" s="27"/>
      <c r="C1641" s="25"/>
      <c r="D1641" s="25"/>
      <c r="E1641" s="43"/>
      <c r="F1641" s="43"/>
      <c r="G1641" s="43"/>
      <c r="H1641" s="25"/>
      <c r="I1641" s="25"/>
      <c r="J1641" s="25"/>
      <c r="K1641" s="25"/>
      <c r="L1641" s="25"/>
      <c r="M1641" s="25"/>
      <c r="N1641" s="47"/>
      <c r="O1641" s="178"/>
      <c r="P1641" s="178"/>
      <c r="Q1641" s="47"/>
      <c r="R1641" s="47"/>
      <c r="S1641" s="10"/>
      <c r="T1641" s="10"/>
      <c r="U1641" s="10"/>
      <c r="V1641" s="74"/>
      <c r="W1641" s="10"/>
    </row>
    <row r="1642" spans="1:23" x14ac:dyDescent="0.35">
      <c r="A1642" s="10"/>
      <c r="B1642" s="27"/>
      <c r="C1642" s="25"/>
      <c r="D1642" s="25"/>
      <c r="E1642" s="43"/>
      <c r="F1642" s="43"/>
      <c r="G1642" s="43"/>
      <c r="H1642" s="25"/>
      <c r="I1642" s="25"/>
      <c r="J1642" s="25"/>
      <c r="K1642" s="25"/>
      <c r="L1642" s="25"/>
      <c r="M1642" s="25"/>
      <c r="N1642" s="47"/>
      <c r="O1642" s="178"/>
      <c r="P1642" s="178"/>
      <c r="Q1642" s="47"/>
      <c r="R1642" s="47"/>
      <c r="S1642" s="10"/>
      <c r="T1642" s="10"/>
      <c r="U1642" s="10"/>
      <c r="V1642" s="74"/>
      <c r="W1642" s="10"/>
    </row>
    <row r="1643" spans="1:23" x14ac:dyDescent="0.35">
      <c r="A1643" s="10"/>
      <c r="B1643" s="27"/>
      <c r="C1643" s="25"/>
      <c r="D1643" s="25"/>
      <c r="E1643" s="43"/>
      <c r="F1643" s="43"/>
      <c r="G1643" s="43"/>
      <c r="H1643" s="25"/>
      <c r="I1643" s="25"/>
      <c r="J1643" s="25"/>
      <c r="K1643" s="25"/>
      <c r="L1643" s="25"/>
      <c r="M1643" s="25"/>
      <c r="N1643" s="47"/>
      <c r="O1643" s="178"/>
      <c r="P1643" s="178"/>
      <c r="Q1643" s="47"/>
      <c r="R1643" s="47"/>
      <c r="S1643" s="10"/>
      <c r="T1643" s="10"/>
      <c r="U1643" s="10"/>
      <c r="V1643" s="74"/>
      <c r="W1643" s="10"/>
    </row>
    <row r="1644" spans="1:23" x14ac:dyDescent="0.35">
      <c r="A1644" s="10"/>
      <c r="B1644" s="27"/>
      <c r="C1644" s="25"/>
      <c r="D1644" s="25"/>
      <c r="E1644" s="43"/>
      <c r="F1644" s="43"/>
      <c r="G1644" s="43"/>
      <c r="H1644" s="25"/>
      <c r="I1644" s="25"/>
      <c r="J1644" s="25"/>
      <c r="K1644" s="25"/>
      <c r="L1644" s="25"/>
      <c r="M1644" s="25"/>
      <c r="N1644" s="47"/>
      <c r="O1644" s="178"/>
      <c r="P1644" s="178"/>
      <c r="Q1644" s="47"/>
      <c r="R1644" s="47"/>
      <c r="S1644" s="10"/>
      <c r="T1644" s="10"/>
      <c r="U1644" s="10"/>
      <c r="V1644" s="74"/>
      <c r="W1644" s="10"/>
    </row>
    <row r="1645" spans="1:23" x14ac:dyDescent="0.35">
      <c r="A1645" s="10"/>
      <c r="B1645" s="27"/>
      <c r="C1645" s="25"/>
      <c r="D1645" s="25"/>
      <c r="E1645" s="43"/>
      <c r="F1645" s="43"/>
      <c r="G1645" s="43"/>
      <c r="H1645" s="25"/>
      <c r="I1645" s="25"/>
      <c r="J1645" s="25"/>
      <c r="K1645" s="25"/>
      <c r="L1645" s="25"/>
      <c r="M1645" s="25"/>
      <c r="N1645" s="47"/>
      <c r="O1645" s="178"/>
      <c r="P1645" s="178"/>
      <c r="Q1645" s="47"/>
      <c r="R1645" s="47"/>
      <c r="S1645" s="10"/>
      <c r="T1645" s="10"/>
      <c r="U1645" s="10"/>
      <c r="V1645" s="74"/>
      <c r="W1645" s="10"/>
    </row>
    <row r="1646" spans="1:23" x14ac:dyDescent="0.35">
      <c r="A1646" s="10"/>
      <c r="B1646" s="27"/>
      <c r="C1646" s="25"/>
      <c r="D1646" s="25"/>
      <c r="E1646" s="43"/>
      <c r="F1646" s="43"/>
      <c r="G1646" s="43"/>
      <c r="H1646" s="25"/>
      <c r="I1646" s="25"/>
      <c r="J1646" s="25"/>
      <c r="K1646" s="25"/>
      <c r="L1646" s="25"/>
      <c r="M1646" s="25"/>
      <c r="N1646" s="47"/>
      <c r="O1646" s="178"/>
      <c r="P1646" s="178"/>
      <c r="Q1646" s="47"/>
      <c r="R1646" s="47"/>
      <c r="S1646" s="10"/>
      <c r="T1646" s="10"/>
      <c r="U1646" s="10"/>
      <c r="V1646" s="74"/>
      <c r="W1646" s="10"/>
    </row>
    <row r="1647" spans="1:23" x14ac:dyDescent="0.35">
      <c r="A1647" s="10"/>
      <c r="B1647" s="27"/>
      <c r="C1647" s="25"/>
      <c r="D1647" s="25"/>
      <c r="E1647" s="43"/>
      <c r="F1647" s="43"/>
      <c r="G1647" s="43"/>
      <c r="H1647" s="25"/>
      <c r="I1647" s="25"/>
      <c r="J1647" s="25"/>
      <c r="K1647" s="25"/>
      <c r="L1647" s="25"/>
      <c r="M1647" s="25"/>
      <c r="N1647" s="47"/>
      <c r="O1647" s="178"/>
      <c r="P1647" s="178"/>
      <c r="Q1647" s="47"/>
      <c r="R1647" s="47"/>
      <c r="S1647" s="10"/>
      <c r="T1647" s="10"/>
      <c r="U1647" s="10"/>
      <c r="V1647" s="74"/>
      <c r="W1647" s="10"/>
    </row>
    <row r="1648" spans="1:23" x14ac:dyDescent="0.35">
      <c r="A1648" s="10"/>
      <c r="B1648" s="27"/>
      <c r="C1648" s="25"/>
      <c r="D1648" s="25"/>
      <c r="E1648" s="43"/>
      <c r="F1648" s="43"/>
      <c r="G1648" s="43"/>
      <c r="H1648" s="25"/>
      <c r="I1648" s="25"/>
      <c r="J1648" s="25"/>
      <c r="K1648" s="25"/>
      <c r="L1648" s="25"/>
      <c r="M1648" s="25"/>
      <c r="N1648" s="47"/>
      <c r="O1648" s="178"/>
      <c r="P1648" s="178"/>
      <c r="Q1648" s="47"/>
      <c r="R1648" s="47"/>
      <c r="S1648" s="10"/>
      <c r="T1648" s="10"/>
      <c r="U1648" s="10"/>
      <c r="V1648" s="74"/>
      <c r="W1648" s="10"/>
    </row>
    <row r="1649" spans="1:23" x14ac:dyDescent="0.35">
      <c r="A1649" s="10"/>
      <c r="B1649" s="27"/>
      <c r="C1649" s="25"/>
      <c r="D1649" s="25"/>
      <c r="E1649" s="43"/>
      <c r="F1649" s="43"/>
      <c r="G1649" s="43"/>
      <c r="H1649" s="25"/>
      <c r="I1649" s="25"/>
      <c r="J1649" s="25"/>
      <c r="K1649" s="25"/>
      <c r="L1649" s="25"/>
      <c r="M1649" s="25"/>
      <c r="N1649" s="47"/>
      <c r="O1649" s="178"/>
      <c r="P1649" s="178"/>
      <c r="Q1649" s="47"/>
      <c r="R1649" s="47"/>
      <c r="S1649" s="10"/>
      <c r="T1649" s="10"/>
      <c r="U1649" s="10"/>
      <c r="V1649" s="74"/>
      <c r="W1649" s="10"/>
    </row>
    <row r="1650" spans="1:23" x14ac:dyDescent="0.35">
      <c r="A1650" s="10"/>
      <c r="B1650" s="27"/>
      <c r="C1650" s="25"/>
      <c r="D1650" s="25"/>
      <c r="E1650" s="43"/>
      <c r="F1650" s="43"/>
      <c r="G1650" s="43"/>
      <c r="H1650" s="25"/>
      <c r="I1650" s="25"/>
      <c r="J1650" s="25"/>
      <c r="K1650" s="25"/>
      <c r="L1650" s="25"/>
      <c r="M1650" s="25"/>
      <c r="N1650" s="47"/>
      <c r="O1650" s="178"/>
      <c r="P1650" s="178"/>
      <c r="Q1650" s="47"/>
      <c r="R1650" s="47"/>
      <c r="S1650" s="10"/>
      <c r="T1650" s="10"/>
      <c r="U1650" s="10"/>
      <c r="V1650" s="74"/>
      <c r="W1650" s="10"/>
    </row>
    <row r="1651" spans="1:23" x14ac:dyDescent="0.35">
      <c r="A1651" s="10"/>
      <c r="B1651" s="27"/>
      <c r="C1651" s="25"/>
      <c r="D1651" s="25"/>
      <c r="E1651" s="43"/>
      <c r="F1651" s="43"/>
      <c r="G1651" s="43"/>
      <c r="H1651" s="25"/>
      <c r="I1651" s="25"/>
      <c r="J1651" s="25"/>
      <c r="K1651" s="25"/>
      <c r="L1651" s="25"/>
      <c r="M1651" s="25"/>
      <c r="N1651" s="47"/>
      <c r="O1651" s="178"/>
      <c r="P1651" s="178"/>
      <c r="Q1651" s="47"/>
      <c r="R1651" s="47"/>
      <c r="S1651" s="10"/>
      <c r="T1651" s="10"/>
      <c r="U1651" s="10"/>
      <c r="V1651" s="74"/>
      <c r="W1651" s="10"/>
    </row>
    <row r="1652" spans="1:23" x14ac:dyDescent="0.35">
      <c r="A1652" s="10"/>
      <c r="B1652" s="27"/>
      <c r="C1652" s="25"/>
      <c r="D1652" s="25"/>
      <c r="E1652" s="43"/>
      <c r="F1652" s="43"/>
      <c r="G1652" s="43"/>
      <c r="H1652" s="25"/>
      <c r="I1652" s="25"/>
      <c r="J1652" s="25"/>
      <c r="K1652" s="25"/>
      <c r="L1652" s="25"/>
      <c r="M1652" s="25"/>
      <c r="N1652" s="47"/>
      <c r="O1652" s="178"/>
      <c r="P1652" s="178"/>
      <c r="Q1652" s="47"/>
      <c r="R1652" s="47"/>
      <c r="S1652" s="10"/>
      <c r="T1652" s="10"/>
      <c r="U1652" s="10"/>
      <c r="V1652" s="74"/>
      <c r="W1652" s="10"/>
    </row>
    <row r="1653" spans="1:23" x14ac:dyDescent="0.35">
      <c r="A1653" s="10"/>
      <c r="B1653" s="27"/>
      <c r="C1653" s="25"/>
      <c r="D1653" s="25"/>
      <c r="E1653" s="43"/>
      <c r="F1653" s="43"/>
      <c r="G1653" s="43"/>
      <c r="H1653" s="25"/>
      <c r="I1653" s="25"/>
      <c r="J1653" s="25"/>
      <c r="K1653" s="25"/>
      <c r="L1653" s="25"/>
      <c r="M1653" s="25"/>
      <c r="N1653" s="47"/>
      <c r="O1653" s="178"/>
      <c r="P1653" s="178"/>
      <c r="Q1653" s="47"/>
      <c r="R1653" s="47"/>
      <c r="S1653" s="10"/>
      <c r="T1653" s="10"/>
      <c r="U1653" s="10"/>
      <c r="V1653" s="74"/>
      <c r="W1653" s="10"/>
    </row>
    <row r="1654" spans="1:23" x14ac:dyDescent="0.35">
      <c r="A1654" s="10"/>
      <c r="B1654" s="27"/>
      <c r="C1654" s="25"/>
      <c r="D1654" s="25"/>
      <c r="E1654" s="43"/>
      <c r="F1654" s="43"/>
      <c r="G1654" s="43"/>
      <c r="H1654" s="25"/>
      <c r="I1654" s="25"/>
      <c r="J1654" s="25"/>
      <c r="K1654" s="25"/>
      <c r="L1654" s="25"/>
      <c r="M1654" s="25"/>
      <c r="N1654" s="47"/>
      <c r="O1654" s="178"/>
      <c r="P1654" s="178"/>
      <c r="Q1654" s="47"/>
      <c r="R1654" s="47"/>
      <c r="S1654" s="10"/>
      <c r="T1654" s="10"/>
      <c r="U1654" s="10"/>
      <c r="V1654" s="74"/>
      <c r="W1654" s="10"/>
    </row>
    <row r="1655" spans="1:23" x14ac:dyDescent="0.35">
      <c r="A1655" s="10"/>
      <c r="B1655" s="27"/>
      <c r="C1655" s="25"/>
      <c r="D1655" s="25"/>
      <c r="E1655" s="43"/>
      <c r="F1655" s="43"/>
      <c r="G1655" s="43"/>
      <c r="H1655" s="25"/>
      <c r="I1655" s="25"/>
      <c r="J1655" s="25"/>
      <c r="K1655" s="25"/>
      <c r="L1655" s="25"/>
      <c r="M1655" s="25"/>
      <c r="N1655" s="47"/>
      <c r="O1655" s="178"/>
      <c r="P1655" s="178"/>
      <c r="Q1655" s="47"/>
      <c r="R1655" s="47"/>
      <c r="S1655" s="10"/>
      <c r="T1655" s="10"/>
      <c r="U1655" s="10"/>
      <c r="V1655" s="74"/>
      <c r="W1655" s="10"/>
    </row>
    <row r="1656" spans="1:23" x14ac:dyDescent="0.35">
      <c r="A1656" s="10"/>
      <c r="B1656" s="27"/>
      <c r="C1656" s="25"/>
      <c r="D1656" s="25"/>
      <c r="E1656" s="43"/>
      <c r="F1656" s="43"/>
      <c r="G1656" s="43"/>
      <c r="H1656" s="25"/>
      <c r="I1656" s="25"/>
      <c r="J1656" s="25"/>
      <c r="K1656" s="25"/>
      <c r="L1656" s="25"/>
      <c r="M1656" s="25"/>
      <c r="N1656" s="47"/>
      <c r="O1656" s="178"/>
      <c r="P1656" s="178"/>
      <c r="Q1656" s="47"/>
      <c r="R1656" s="47"/>
      <c r="S1656" s="10"/>
      <c r="T1656" s="10"/>
      <c r="U1656" s="10"/>
      <c r="V1656" s="74"/>
      <c r="W1656" s="10"/>
    </row>
    <row r="1657" spans="1:23" x14ac:dyDescent="0.35">
      <c r="A1657" s="10"/>
      <c r="B1657" s="27"/>
      <c r="C1657" s="25"/>
      <c r="D1657" s="25"/>
      <c r="E1657" s="43"/>
      <c r="F1657" s="43"/>
      <c r="G1657" s="43"/>
      <c r="H1657" s="25"/>
      <c r="I1657" s="25"/>
      <c r="J1657" s="25"/>
      <c r="K1657" s="25"/>
      <c r="L1657" s="25"/>
      <c r="M1657" s="25"/>
      <c r="N1657" s="47"/>
      <c r="O1657" s="178"/>
      <c r="P1657" s="178"/>
      <c r="Q1657" s="47"/>
      <c r="R1657" s="47"/>
      <c r="S1657" s="10"/>
      <c r="T1657" s="10"/>
      <c r="U1657" s="10"/>
      <c r="V1657" s="74"/>
      <c r="W1657" s="10"/>
    </row>
    <row r="1658" spans="1:23" x14ac:dyDescent="0.35">
      <c r="A1658" s="10"/>
      <c r="B1658" s="27"/>
      <c r="C1658" s="25"/>
      <c r="D1658" s="25"/>
      <c r="E1658" s="43"/>
      <c r="F1658" s="43"/>
      <c r="G1658" s="43"/>
      <c r="H1658" s="25"/>
      <c r="I1658" s="25"/>
      <c r="J1658" s="25"/>
      <c r="K1658" s="25"/>
      <c r="L1658" s="25"/>
      <c r="M1658" s="25"/>
      <c r="N1658" s="47"/>
      <c r="O1658" s="178"/>
      <c r="P1658" s="178"/>
      <c r="Q1658" s="47"/>
      <c r="R1658" s="47"/>
      <c r="S1658" s="10"/>
      <c r="T1658" s="10"/>
      <c r="U1658" s="10"/>
      <c r="V1658" s="74"/>
      <c r="W1658" s="10"/>
    </row>
    <row r="1659" spans="1:23" x14ac:dyDescent="0.35">
      <c r="A1659" s="10"/>
      <c r="B1659" s="27"/>
      <c r="C1659" s="25"/>
      <c r="D1659" s="25"/>
      <c r="E1659" s="43"/>
      <c r="F1659" s="43"/>
      <c r="G1659" s="43"/>
      <c r="H1659" s="25"/>
      <c r="I1659" s="25"/>
      <c r="J1659" s="25"/>
      <c r="K1659" s="25"/>
      <c r="L1659" s="25"/>
      <c r="M1659" s="25"/>
      <c r="N1659" s="47"/>
      <c r="O1659" s="178"/>
      <c r="P1659" s="178"/>
      <c r="Q1659" s="47"/>
      <c r="R1659" s="47"/>
      <c r="S1659" s="10"/>
      <c r="T1659" s="10"/>
      <c r="U1659" s="10"/>
      <c r="V1659" s="74"/>
      <c r="W1659" s="10"/>
    </row>
    <row r="1660" spans="1:23" x14ac:dyDescent="0.35">
      <c r="A1660" s="10"/>
      <c r="B1660" s="27"/>
      <c r="C1660" s="25"/>
      <c r="D1660" s="25"/>
      <c r="E1660" s="43"/>
      <c r="F1660" s="43"/>
      <c r="G1660" s="43"/>
      <c r="H1660" s="25"/>
      <c r="I1660" s="25"/>
      <c r="J1660" s="25"/>
      <c r="K1660" s="25"/>
      <c r="L1660" s="25"/>
      <c r="M1660" s="25"/>
      <c r="N1660" s="47"/>
      <c r="O1660" s="178"/>
      <c r="P1660" s="178"/>
      <c r="Q1660" s="47"/>
      <c r="R1660" s="47"/>
      <c r="S1660" s="10"/>
      <c r="T1660" s="10"/>
      <c r="U1660" s="10"/>
      <c r="V1660" s="74"/>
      <c r="W1660" s="10"/>
    </row>
    <row r="1661" spans="1:23" x14ac:dyDescent="0.35">
      <c r="A1661" s="10"/>
      <c r="B1661" s="27"/>
      <c r="C1661" s="25"/>
      <c r="D1661" s="25"/>
      <c r="E1661" s="43"/>
      <c r="F1661" s="43"/>
      <c r="G1661" s="43"/>
      <c r="H1661" s="25"/>
      <c r="I1661" s="25"/>
      <c r="J1661" s="25"/>
      <c r="K1661" s="25"/>
      <c r="L1661" s="25"/>
      <c r="M1661" s="25"/>
      <c r="N1661" s="47"/>
      <c r="O1661" s="178"/>
      <c r="P1661" s="178"/>
      <c r="Q1661" s="47"/>
      <c r="R1661" s="47"/>
      <c r="S1661" s="10"/>
      <c r="T1661" s="10"/>
      <c r="U1661" s="10"/>
      <c r="V1661" s="74"/>
      <c r="W1661" s="10"/>
    </row>
    <row r="1662" spans="1:23" x14ac:dyDescent="0.35">
      <c r="A1662" s="10"/>
      <c r="B1662" s="27"/>
      <c r="C1662" s="25"/>
      <c r="D1662" s="25"/>
      <c r="E1662" s="43"/>
      <c r="F1662" s="43"/>
      <c r="G1662" s="43"/>
      <c r="H1662" s="25"/>
      <c r="I1662" s="25"/>
      <c r="J1662" s="25"/>
      <c r="K1662" s="25"/>
      <c r="L1662" s="25"/>
      <c r="M1662" s="25"/>
      <c r="N1662" s="47"/>
      <c r="O1662" s="178"/>
      <c r="P1662" s="178"/>
      <c r="Q1662" s="47"/>
      <c r="R1662" s="47"/>
      <c r="S1662" s="10"/>
      <c r="T1662" s="10"/>
      <c r="U1662" s="10"/>
      <c r="V1662" s="74"/>
      <c r="W1662" s="10"/>
    </row>
    <row r="1663" spans="1:23" x14ac:dyDescent="0.35">
      <c r="A1663" s="10"/>
      <c r="B1663" s="27"/>
      <c r="C1663" s="25"/>
      <c r="D1663" s="25"/>
      <c r="E1663" s="43"/>
      <c r="F1663" s="43"/>
      <c r="G1663" s="43"/>
      <c r="H1663" s="25"/>
      <c r="I1663" s="25"/>
      <c r="J1663" s="25"/>
      <c r="K1663" s="25"/>
      <c r="L1663" s="25"/>
      <c r="M1663" s="25"/>
      <c r="N1663" s="47"/>
      <c r="O1663" s="178"/>
      <c r="P1663" s="178"/>
      <c r="Q1663" s="47"/>
      <c r="R1663" s="47"/>
      <c r="S1663" s="10"/>
      <c r="T1663" s="10"/>
      <c r="U1663" s="10"/>
      <c r="V1663" s="74"/>
      <c r="W1663" s="10"/>
    </row>
    <row r="1664" spans="1:23" x14ac:dyDescent="0.35">
      <c r="A1664" s="10"/>
      <c r="B1664" s="27"/>
      <c r="C1664" s="25"/>
      <c r="D1664" s="25"/>
      <c r="E1664" s="43"/>
      <c r="F1664" s="43"/>
      <c r="G1664" s="43"/>
      <c r="H1664" s="25"/>
      <c r="I1664" s="25"/>
      <c r="J1664" s="25"/>
      <c r="K1664" s="25"/>
      <c r="L1664" s="25"/>
      <c r="M1664" s="25"/>
      <c r="N1664" s="47"/>
      <c r="O1664" s="178"/>
      <c r="P1664" s="178"/>
      <c r="Q1664" s="47"/>
      <c r="R1664" s="47"/>
      <c r="S1664" s="10"/>
      <c r="T1664" s="10"/>
      <c r="U1664" s="10"/>
      <c r="V1664" s="74"/>
      <c r="W1664" s="10"/>
    </row>
    <row r="1665" spans="1:23" x14ac:dyDescent="0.35">
      <c r="A1665" s="10"/>
      <c r="B1665" s="27"/>
      <c r="C1665" s="25"/>
      <c r="D1665" s="25"/>
      <c r="E1665" s="43"/>
      <c r="F1665" s="43"/>
      <c r="G1665" s="43"/>
      <c r="H1665" s="25"/>
      <c r="I1665" s="25"/>
      <c r="J1665" s="25"/>
      <c r="K1665" s="25"/>
      <c r="L1665" s="25"/>
      <c r="M1665" s="25"/>
      <c r="N1665" s="47"/>
      <c r="O1665" s="178"/>
      <c r="P1665" s="178"/>
      <c r="Q1665" s="47"/>
      <c r="R1665" s="47"/>
      <c r="S1665" s="10"/>
      <c r="T1665" s="10"/>
      <c r="U1665" s="10"/>
      <c r="V1665" s="74"/>
      <c r="W1665" s="10"/>
    </row>
    <row r="1666" spans="1:23" x14ac:dyDescent="0.35">
      <c r="A1666" s="10"/>
      <c r="B1666" s="27"/>
      <c r="C1666" s="25"/>
      <c r="D1666" s="25"/>
      <c r="E1666" s="43"/>
      <c r="F1666" s="43"/>
      <c r="G1666" s="43"/>
      <c r="H1666" s="25"/>
      <c r="I1666" s="25"/>
      <c r="J1666" s="25"/>
      <c r="K1666" s="25"/>
      <c r="L1666" s="25"/>
      <c r="M1666" s="25"/>
      <c r="N1666" s="47"/>
      <c r="O1666" s="178"/>
      <c r="P1666" s="178"/>
      <c r="Q1666" s="47"/>
      <c r="R1666" s="47"/>
      <c r="S1666" s="10"/>
      <c r="T1666" s="10"/>
      <c r="U1666" s="10"/>
      <c r="V1666" s="74"/>
      <c r="W1666" s="10"/>
    </row>
    <row r="1667" spans="1:23" x14ac:dyDescent="0.35">
      <c r="A1667" s="10"/>
      <c r="B1667" s="27"/>
      <c r="C1667" s="25"/>
      <c r="D1667" s="25"/>
      <c r="E1667" s="43"/>
      <c r="F1667" s="43"/>
      <c r="G1667" s="43"/>
      <c r="H1667" s="25"/>
      <c r="I1667" s="25"/>
      <c r="J1667" s="25"/>
      <c r="K1667" s="25"/>
      <c r="L1667" s="25"/>
      <c r="M1667" s="25"/>
      <c r="N1667" s="47"/>
      <c r="O1667" s="178"/>
      <c r="P1667" s="178"/>
      <c r="Q1667" s="47"/>
      <c r="R1667" s="47"/>
      <c r="S1667" s="10"/>
      <c r="T1667" s="10"/>
      <c r="U1667" s="10"/>
      <c r="V1667" s="74"/>
      <c r="W1667" s="10"/>
    </row>
    <row r="1668" spans="1:23" x14ac:dyDescent="0.35">
      <c r="A1668" s="10"/>
      <c r="B1668" s="27"/>
      <c r="C1668" s="25"/>
      <c r="D1668" s="25"/>
      <c r="E1668" s="43"/>
      <c r="F1668" s="43"/>
      <c r="G1668" s="43"/>
      <c r="H1668" s="25"/>
      <c r="I1668" s="25"/>
      <c r="J1668" s="25"/>
      <c r="K1668" s="25"/>
      <c r="L1668" s="25"/>
      <c r="M1668" s="25"/>
      <c r="N1668" s="47"/>
      <c r="O1668" s="178"/>
      <c r="P1668" s="178"/>
      <c r="Q1668" s="47"/>
      <c r="R1668" s="47"/>
      <c r="S1668" s="10"/>
      <c r="T1668" s="10"/>
      <c r="U1668" s="10"/>
      <c r="V1668" s="74"/>
      <c r="W1668" s="10"/>
    </row>
    <row r="1669" spans="1:23" x14ac:dyDescent="0.35">
      <c r="A1669" s="10"/>
      <c r="B1669" s="27"/>
      <c r="C1669" s="25"/>
      <c r="D1669" s="25"/>
      <c r="E1669" s="43"/>
      <c r="F1669" s="43"/>
      <c r="G1669" s="43"/>
      <c r="H1669" s="25"/>
      <c r="I1669" s="25"/>
      <c r="J1669" s="25"/>
      <c r="K1669" s="25"/>
      <c r="L1669" s="25"/>
      <c r="M1669" s="25"/>
      <c r="N1669" s="47"/>
      <c r="O1669" s="178"/>
      <c r="P1669" s="178"/>
      <c r="Q1669" s="47"/>
      <c r="R1669" s="47"/>
      <c r="S1669" s="10"/>
      <c r="T1669" s="10"/>
      <c r="U1669" s="10"/>
      <c r="V1669" s="74"/>
      <c r="W1669" s="10"/>
    </row>
    <row r="1670" spans="1:23" x14ac:dyDescent="0.35">
      <c r="A1670" s="10"/>
      <c r="B1670" s="27"/>
      <c r="C1670" s="25"/>
      <c r="D1670" s="25"/>
      <c r="E1670" s="43"/>
      <c r="F1670" s="43"/>
      <c r="G1670" s="43"/>
      <c r="H1670" s="25"/>
      <c r="I1670" s="25"/>
      <c r="J1670" s="25"/>
      <c r="K1670" s="25"/>
      <c r="L1670" s="25"/>
      <c r="M1670" s="25"/>
      <c r="N1670" s="47"/>
      <c r="O1670" s="178"/>
      <c r="P1670" s="178"/>
      <c r="Q1670" s="47"/>
      <c r="R1670" s="47"/>
      <c r="S1670" s="10"/>
      <c r="T1670" s="10"/>
      <c r="U1670" s="10"/>
      <c r="V1670" s="74"/>
      <c r="W1670" s="10"/>
    </row>
    <row r="1671" spans="1:23" x14ac:dyDescent="0.35">
      <c r="A1671" s="10"/>
      <c r="B1671" s="27"/>
      <c r="C1671" s="25"/>
      <c r="D1671" s="25"/>
      <c r="E1671" s="43"/>
      <c r="F1671" s="43"/>
      <c r="G1671" s="43"/>
      <c r="H1671" s="25"/>
      <c r="I1671" s="25"/>
      <c r="J1671" s="25"/>
      <c r="K1671" s="25"/>
      <c r="L1671" s="25"/>
      <c r="M1671" s="25"/>
      <c r="N1671" s="47"/>
      <c r="O1671" s="178"/>
      <c r="P1671" s="178"/>
      <c r="Q1671" s="47"/>
      <c r="R1671" s="47"/>
      <c r="S1671" s="10"/>
      <c r="T1671" s="10"/>
      <c r="U1671" s="10"/>
      <c r="V1671" s="74"/>
      <c r="W1671" s="10"/>
    </row>
    <row r="1672" spans="1:23" x14ac:dyDescent="0.35">
      <c r="A1672" s="10"/>
      <c r="B1672" s="27"/>
      <c r="C1672" s="25"/>
      <c r="D1672" s="25"/>
      <c r="E1672" s="43"/>
      <c r="F1672" s="43"/>
      <c r="G1672" s="43"/>
      <c r="H1672" s="25"/>
      <c r="I1672" s="25"/>
      <c r="J1672" s="25"/>
      <c r="K1672" s="25"/>
      <c r="L1672" s="25"/>
      <c r="M1672" s="25"/>
      <c r="N1672" s="47"/>
      <c r="O1672" s="178"/>
      <c r="P1672" s="178"/>
      <c r="Q1672" s="47"/>
      <c r="R1672" s="47"/>
      <c r="S1672" s="10"/>
      <c r="T1672" s="10"/>
      <c r="U1672" s="10"/>
      <c r="V1672" s="74"/>
      <c r="W1672" s="10"/>
    </row>
    <row r="1673" spans="1:23" x14ac:dyDescent="0.35">
      <c r="A1673" s="10"/>
      <c r="B1673" s="27"/>
      <c r="C1673" s="25"/>
      <c r="D1673" s="25"/>
      <c r="E1673" s="43"/>
      <c r="F1673" s="43"/>
      <c r="G1673" s="43"/>
      <c r="H1673" s="25"/>
      <c r="I1673" s="25"/>
      <c r="J1673" s="25"/>
      <c r="K1673" s="25"/>
      <c r="L1673" s="25"/>
      <c r="M1673" s="25"/>
      <c r="N1673" s="47"/>
      <c r="O1673" s="178"/>
      <c r="P1673" s="178"/>
      <c r="Q1673" s="47"/>
      <c r="R1673" s="47"/>
      <c r="S1673" s="10"/>
      <c r="T1673" s="10"/>
      <c r="U1673" s="10"/>
      <c r="V1673" s="74"/>
      <c r="W1673" s="10"/>
    </row>
    <row r="1674" spans="1:23" x14ac:dyDescent="0.35">
      <c r="A1674" s="10"/>
      <c r="B1674" s="27"/>
      <c r="C1674" s="25"/>
      <c r="D1674" s="25"/>
      <c r="E1674" s="43"/>
      <c r="F1674" s="43"/>
      <c r="G1674" s="43"/>
      <c r="H1674" s="25"/>
      <c r="I1674" s="25"/>
      <c r="J1674" s="25"/>
      <c r="K1674" s="25"/>
      <c r="L1674" s="25"/>
      <c r="M1674" s="25"/>
      <c r="N1674" s="47"/>
      <c r="O1674" s="178"/>
      <c r="P1674" s="178"/>
      <c r="Q1674" s="47"/>
      <c r="R1674" s="47"/>
      <c r="S1674" s="10"/>
      <c r="T1674" s="10"/>
      <c r="U1674" s="10"/>
      <c r="V1674" s="74"/>
      <c r="W1674" s="10"/>
    </row>
    <row r="1675" spans="1:23" x14ac:dyDescent="0.35">
      <c r="A1675" s="10"/>
      <c r="B1675" s="27"/>
      <c r="C1675" s="25"/>
      <c r="D1675" s="25"/>
      <c r="E1675" s="43"/>
      <c r="F1675" s="43"/>
      <c r="G1675" s="43"/>
      <c r="H1675" s="25"/>
      <c r="I1675" s="25"/>
      <c r="J1675" s="25"/>
      <c r="K1675" s="25"/>
      <c r="L1675" s="25"/>
      <c r="M1675" s="25"/>
      <c r="N1675" s="47"/>
      <c r="O1675" s="178"/>
      <c r="P1675" s="178"/>
      <c r="Q1675" s="47"/>
      <c r="R1675" s="47"/>
      <c r="S1675" s="10"/>
      <c r="T1675" s="10"/>
      <c r="U1675" s="10"/>
      <c r="V1675" s="74"/>
      <c r="W1675" s="10"/>
    </row>
    <row r="1676" spans="1:23" x14ac:dyDescent="0.35">
      <c r="A1676" s="10"/>
      <c r="B1676" s="27"/>
      <c r="C1676" s="25"/>
      <c r="D1676" s="25"/>
      <c r="E1676" s="43"/>
      <c r="F1676" s="43"/>
      <c r="G1676" s="43"/>
      <c r="H1676" s="25"/>
      <c r="I1676" s="25"/>
      <c r="J1676" s="25"/>
      <c r="K1676" s="25"/>
      <c r="L1676" s="25"/>
      <c r="M1676" s="25"/>
      <c r="N1676" s="47"/>
      <c r="O1676" s="178"/>
      <c r="P1676" s="178"/>
      <c r="Q1676" s="47"/>
      <c r="R1676" s="47"/>
      <c r="S1676" s="10"/>
      <c r="T1676" s="10"/>
      <c r="U1676" s="10"/>
      <c r="V1676" s="74"/>
      <c r="W1676" s="10"/>
    </row>
    <row r="1677" spans="1:23" x14ac:dyDescent="0.35">
      <c r="A1677" s="10"/>
      <c r="B1677" s="27"/>
      <c r="C1677" s="25"/>
      <c r="D1677" s="25"/>
      <c r="E1677" s="43"/>
      <c r="F1677" s="43"/>
      <c r="G1677" s="43"/>
      <c r="H1677" s="25"/>
      <c r="I1677" s="25"/>
      <c r="J1677" s="25"/>
      <c r="K1677" s="25"/>
      <c r="L1677" s="25"/>
      <c r="M1677" s="25"/>
      <c r="N1677" s="47"/>
      <c r="O1677" s="178"/>
      <c r="P1677" s="178"/>
      <c r="Q1677" s="47"/>
      <c r="R1677" s="47"/>
      <c r="S1677" s="10"/>
      <c r="T1677" s="10"/>
      <c r="U1677" s="10"/>
      <c r="V1677" s="74"/>
      <c r="W1677" s="10"/>
    </row>
    <row r="1678" spans="1:23" x14ac:dyDescent="0.35">
      <c r="A1678" s="10"/>
      <c r="B1678" s="27"/>
      <c r="C1678" s="25"/>
      <c r="D1678" s="25"/>
      <c r="E1678" s="43"/>
      <c r="F1678" s="43"/>
      <c r="G1678" s="43"/>
      <c r="H1678" s="25"/>
      <c r="I1678" s="25"/>
      <c r="J1678" s="25"/>
      <c r="K1678" s="25"/>
      <c r="L1678" s="25"/>
      <c r="M1678" s="25"/>
      <c r="N1678" s="47"/>
      <c r="O1678" s="178"/>
      <c r="P1678" s="178"/>
      <c r="Q1678" s="47"/>
      <c r="R1678" s="47"/>
      <c r="S1678" s="10"/>
      <c r="T1678" s="10"/>
      <c r="U1678" s="10"/>
      <c r="V1678" s="74"/>
      <c r="W1678" s="10"/>
    </row>
    <row r="1679" spans="1:23" x14ac:dyDescent="0.35">
      <c r="A1679" s="10"/>
      <c r="B1679" s="27"/>
      <c r="C1679" s="25"/>
      <c r="D1679" s="25"/>
      <c r="E1679" s="43"/>
      <c r="F1679" s="43"/>
      <c r="G1679" s="43"/>
      <c r="H1679" s="25"/>
      <c r="I1679" s="25"/>
      <c r="J1679" s="25"/>
      <c r="K1679" s="25"/>
      <c r="L1679" s="25"/>
      <c r="M1679" s="25"/>
      <c r="N1679" s="47"/>
      <c r="O1679" s="178"/>
      <c r="P1679" s="178"/>
      <c r="Q1679" s="47"/>
      <c r="R1679" s="47"/>
      <c r="S1679" s="10"/>
      <c r="T1679" s="10"/>
      <c r="U1679" s="10"/>
      <c r="V1679" s="74"/>
      <c r="W1679" s="10"/>
    </row>
    <row r="1680" spans="1:23" x14ac:dyDescent="0.35">
      <c r="A1680" s="10"/>
      <c r="B1680" s="27"/>
      <c r="C1680" s="25"/>
      <c r="D1680" s="25"/>
      <c r="E1680" s="43"/>
      <c r="F1680" s="43"/>
      <c r="G1680" s="43"/>
      <c r="H1680" s="25"/>
      <c r="I1680" s="25"/>
      <c r="J1680" s="25"/>
      <c r="K1680" s="25"/>
      <c r="L1680" s="25"/>
      <c r="M1680" s="25"/>
      <c r="N1680" s="47"/>
      <c r="O1680" s="178"/>
      <c r="P1680" s="178"/>
      <c r="Q1680" s="47"/>
      <c r="R1680" s="47"/>
      <c r="S1680" s="10"/>
      <c r="T1680" s="10"/>
      <c r="U1680" s="10"/>
      <c r="V1680" s="74"/>
      <c r="W1680" s="10"/>
    </row>
    <row r="1681" spans="1:23" x14ac:dyDescent="0.35">
      <c r="A1681" s="10"/>
      <c r="B1681" s="27"/>
      <c r="C1681" s="25"/>
      <c r="D1681" s="25"/>
      <c r="E1681" s="43"/>
      <c r="F1681" s="43"/>
      <c r="G1681" s="43"/>
      <c r="H1681" s="25"/>
      <c r="I1681" s="25"/>
      <c r="J1681" s="25"/>
      <c r="K1681" s="25"/>
      <c r="L1681" s="25"/>
      <c r="M1681" s="25"/>
      <c r="N1681" s="47"/>
      <c r="O1681" s="178"/>
      <c r="P1681" s="178"/>
      <c r="Q1681" s="47"/>
      <c r="R1681" s="47"/>
      <c r="S1681" s="10"/>
      <c r="T1681" s="10"/>
      <c r="U1681" s="10"/>
      <c r="V1681" s="74"/>
      <c r="W1681" s="10"/>
    </row>
    <row r="1682" spans="1:23" x14ac:dyDescent="0.35">
      <c r="A1682" s="10"/>
      <c r="B1682" s="27"/>
      <c r="C1682" s="25"/>
      <c r="D1682" s="25"/>
      <c r="E1682" s="43"/>
      <c r="F1682" s="43"/>
      <c r="G1682" s="43"/>
      <c r="H1682" s="25"/>
      <c r="I1682" s="25"/>
      <c r="J1682" s="25"/>
      <c r="K1682" s="25"/>
      <c r="L1682" s="25"/>
      <c r="M1682" s="25"/>
      <c r="N1682" s="47"/>
      <c r="O1682" s="178"/>
      <c r="P1682" s="178"/>
      <c r="Q1682" s="47"/>
      <c r="R1682" s="47"/>
      <c r="S1682" s="10"/>
      <c r="T1682" s="10"/>
      <c r="U1682" s="10"/>
      <c r="V1682" s="74"/>
      <c r="W1682" s="10"/>
    </row>
    <row r="1683" spans="1:23" x14ac:dyDescent="0.35">
      <c r="A1683" s="10"/>
      <c r="B1683" s="27"/>
      <c r="C1683" s="25"/>
      <c r="D1683" s="25"/>
      <c r="E1683" s="43"/>
      <c r="F1683" s="43"/>
      <c r="G1683" s="43"/>
      <c r="H1683" s="25"/>
      <c r="I1683" s="25"/>
      <c r="J1683" s="25"/>
      <c r="K1683" s="25"/>
      <c r="L1683" s="25"/>
      <c r="M1683" s="25"/>
      <c r="N1683" s="47"/>
      <c r="O1683" s="178"/>
      <c r="P1683" s="178"/>
      <c r="Q1683" s="47"/>
      <c r="R1683" s="47"/>
      <c r="S1683" s="10"/>
      <c r="T1683" s="10"/>
      <c r="U1683" s="10"/>
      <c r="V1683" s="74"/>
      <c r="W1683" s="10"/>
    </row>
    <row r="1684" spans="1:23" x14ac:dyDescent="0.35">
      <c r="A1684" s="10"/>
      <c r="B1684" s="27"/>
      <c r="C1684" s="25"/>
      <c r="D1684" s="25"/>
      <c r="E1684" s="43"/>
      <c r="F1684" s="43"/>
      <c r="G1684" s="43"/>
      <c r="H1684" s="25"/>
      <c r="I1684" s="25"/>
      <c r="J1684" s="25"/>
      <c r="K1684" s="25"/>
      <c r="L1684" s="25"/>
      <c r="M1684" s="25"/>
      <c r="N1684" s="47"/>
      <c r="O1684" s="178"/>
      <c r="P1684" s="178"/>
      <c r="Q1684" s="47"/>
      <c r="R1684" s="47"/>
      <c r="S1684" s="10"/>
      <c r="T1684" s="10"/>
      <c r="U1684" s="10"/>
      <c r="V1684" s="74"/>
      <c r="W1684" s="10"/>
    </row>
    <row r="1685" spans="1:23" x14ac:dyDescent="0.35">
      <c r="A1685" s="10"/>
      <c r="B1685" s="27"/>
      <c r="C1685" s="25"/>
      <c r="D1685" s="25"/>
      <c r="E1685" s="43"/>
      <c r="F1685" s="43"/>
      <c r="G1685" s="43"/>
      <c r="H1685" s="25"/>
      <c r="I1685" s="25"/>
      <c r="J1685" s="25"/>
      <c r="K1685" s="25"/>
      <c r="L1685" s="25"/>
      <c r="M1685" s="25"/>
      <c r="N1685" s="47"/>
      <c r="O1685" s="178"/>
      <c r="P1685" s="178"/>
      <c r="Q1685" s="47"/>
      <c r="R1685" s="47"/>
      <c r="S1685" s="10"/>
      <c r="T1685" s="10"/>
      <c r="U1685" s="10"/>
      <c r="V1685" s="74"/>
      <c r="W1685" s="10"/>
    </row>
    <row r="1686" spans="1:23" x14ac:dyDescent="0.35">
      <c r="A1686" s="10"/>
      <c r="B1686" s="27"/>
      <c r="C1686" s="25"/>
      <c r="D1686" s="25"/>
      <c r="E1686" s="43"/>
      <c r="F1686" s="43"/>
      <c r="G1686" s="43"/>
      <c r="H1686" s="25"/>
      <c r="I1686" s="25"/>
      <c r="J1686" s="25"/>
      <c r="K1686" s="25"/>
      <c r="L1686" s="25"/>
      <c r="M1686" s="25"/>
      <c r="N1686" s="47"/>
      <c r="O1686" s="178"/>
      <c r="P1686" s="178"/>
      <c r="Q1686" s="47"/>
      <c r="R1686" s="47"/>
      <c r="S1686" s="10"/>
      <c r="T1686" s="10"/>
      <c r="U1686" s="10"/>
      <c r="V1686" s="74"/>
      <c r="W1686" s="10"/>
    </row>
    <row r="1687" spans="1:23" x14ac:dyDescent="0.35">
      <c r="A1687" s="10"/>
      <c r="B1687" s="27"/>
      <c r="C1687" s="25"/>
      <c r="D1687" s="25"/>
      <c r="E1687" s="43"/>
      <c r="F1687" s="43"/>
      <c r="G1687" s="43"/>
      <c r="H1687" s="25"/>
      <c r="I1687" s="25"/>
      <c r="J1687" s="25"/>
      <c r="K1687" s="25"/>
      <c r="L1687" s="25"/>
      <c r="M1687" s="25"/>
      <c r="N1687" s="47"/>
      <c r="O1687" s="178"/>
      <c r="P1687" s="178"/>
      <c r="Q1687" s="47"/>
      <c r="R1687" s="47"/>
      <c r="S1687" s="10"/>
      <c r="T1687" s="10"/>
      <c r="U1687" s="10"/>
      <c r="V1687" s="74"/>
      <c r="W1687" s="10"/>
    </row>
    <row r="1688" spans="1:23" x14ac:dyDescent="0.35">
      <c r="A1688" s="10"/>
      <c r="B1688" s="27"/>
      <c r="C1688" s="25"/>
      <c r="D1688" s="25"/>
      <c r="E1688" s="43"/>
      <c r="F1688" s="43"/>
      <c r="G1688" s="43"/>
      <c r="H1688" s="25"/>
      <c r="I1688" s="25"/>
      <c r="J1688" s="25"/>
      <c r="K1688" s="25"/>
      <c r="L1688" s="25"/>
      <c r="M1688" s="25"/>
      <c r="N1688" s="47"/>
      <c r="O1688" s="178"/>
      <c r="P1688" s="178"/>
      <c r="Q1688" s="47"/>
      <c r="R1688" s="47"/>
      <c r="S1688" s="10"/>
      <c r="T1688" s="10"/>
      <c r="U1688" s="10"/>
      <c r="V1688" s="74"/>
      <c r="W1688" s="10"/>
    </row>
    <row r="1689" spans="1:23" x14ac:dyDescent="0.35">
      <c r="A1689" s="10"/>
      <c r="B1689" s="27"/>
      <c r="C1689" s="25"/>
      <c r="D1689" s="25"/>
      <c r="E1689" s="43"/>
      <c r="F1689" s="43"/>
      <c r="G1689" s="43"/>
      <c r="H1689" s="25"/>
      <c r="I1689" s="25"/>
      <c r="J1689" s="25"/>
      <c r="K1689" s="25"/>
      <c r="L1689" s="25"/>
      <c r="M1689" s="25"/>
      <c r="N1689" s="47"/>
      <c r="O1689" s="178"/>
      <c r="P1689" s="178"/>
      <c r="Q1689" s="47"/>
      <c r="R1689" s="47"/>
      <c r="S1689" s="10"/>
      <c r="T1689" s="10"/>
      <c r="U1689" s="10"/>
      <c r="V1689" s="74"/>
      <c r="W1689" s="10"/>
    </row>
    <row r="1690" spans="1:23" x14ac:dyDescent="0.35">
      <c r="A1690" s="10"/>
      <c r="B1690" s="27"/>
      <c r="C1690" s="25"/>
      <c r="D1690" s="25"/>
      <c r="E1690" s="43"/>
      <c r="F1690" s="43"/>
      <c r="G1690" s="43"/>
      <c r="H1690" s="25"/>
      <c r="I1690" s="25"/>
      <c r="J1690" s="25"/>
      <c r="K1690" s="25"/>
      <c r="L1690" s="25"/>
      <c r="M1690" s="25"/>
      <c r="N1690" s="47"/>
      <c r="O1690" s="178"/>
      <c r="P1690" s="178"/>
      <c r="Q1690" s="47"/>
      <c r="R1690" s="47"/>
      <c r="S1690" s="10"/>
      <c r="T1690" s="10"/>
      <c r="U1690" s="10"/>
      <c r="V1690" s="74"/>
      <c r="W1690" s="10"/>
    </row>
    <row r="1691" spans="1:23" x14ac:dyDescent="0.35">
      <c r="A1691" s="10"/>
      <c r="B1691" s="27"/>
      <c r="C1691" s="25"/>
      <c r="D1691" s="25"/>
      <c r="E1691" s="43"/>
      <c r="F1691" s="43"/>
      <c r="G1691" s="43"/>
      <c r="H1691" s="25"/>
      <c r="I1691" s="25"/>
      <c r="J1691" s="25"/>
      <c r="K1691" s="25"/>
      <c r="L1691" s="25"/>
      <c r="M1691" s="25"/>
      <c r="N1691" s="47"/>
      <c r="O1691" s="178"/>
      <c r="P1691" s="178"/>
      <c r="Q1691" s="47"/>
      <c r="R1691" s="47"/>
      <c r="S1691" s="10"/>
      <c r="T1691" s="10"/>
      <c r="U1691" s="10"/>
      <c r="V1691" s="74"/>
      <c r="W1691" s="10"/>
    </row>
    <row r="1692" spans="1:23" x14ac:dyDescent="0.35">
      <c r="A1692" s="10"/>
      <c r="B1692" s="27"/>
      <c r="C1692" s="25"/>
      <c r="D1692" s="25"/>
      <c r="E1692" s="43"/>
      <c r="F1692" s="43"/>
      <c r="G1692" s="43"/>
      <c r="H1692" s="25"/>
      <c r="I1692" s="25"/>
      <c r="J1692" s="25"/>
      <c r="K1692" s="25"/>
      <c r="L1692" s="25"/>
      <c r="M1692" s="25"/>
      <c r="N1692" s="47"/>
      <c r="O1692" s="178"/>
      <c r="P1692" s="178"/>
      <c r="Q1692" s="47"/>
      <c r="R1692" s="47"/>
      <c r="S1692" s="10"/>
      <c r="T1692" s="10"/>
      <c r="U1692" s="10"/>
      <c r="V1692" s="74"/>
      <c r="W1692" s="10"/>
    </row>
    <row r="1693" spans="1:23" x14ac:dyDescent="0.35">
      <c r="A1693" s="10"/>
      <c r="B1693" s="27"/>
      <c r="C1693" s="25"/>
      <c r="D1693" s="25"/>
      <c r="E1693" s="43"/>
      <c r="F1693" s="43"/>
      <c r="G1693" s="43"/>
      <c r="H1693" s="25"/>
      <c r="I1693" s="25"/>
      <c r="J1693" s="25"/>
      <c r="K1693" s="25"/>
      <c r="L1693" s="25"/>
      <c r="M1693" s="25"/>
      <c r="N1693" s="47"/>
      <c r="O1693" s="178"/>
      <c r="P1693" s="178"/>
      <c r="Q1693" s="47"/>
      <c r="R1693" s="47"/>
      <c r="S1693" s="10"/>
      <c r="T1693" s="10"/>
      <c r="U1693" s="10"/>
      <c r="V1693" s="74"/>
      <c r="W1693" s="10"/>
    </row>
    <row r="1694" spans="1:23" x14ac:dyDescent="0.35">
      <c r="A1694" s="10"/>
      <c r="B1694" s="27"/>
      <c r="C1694" s="25"/>
      <c r="D1694" s="25"/>
      <c r="E1694" s="43"/>
      <c r="F1694" s="43"/>
      <c r="G1694" s="43"/>
      <c r="H1694" s="25"/>
      <c r="I1694" s="25"/>
      <c r="J1694" s="25"/>
      <c r="K1694" s="25"/>
      <c r="L1694" s="25"/>
      <c r="M1694" s="25"/>
      <c r="N1694" s="47"/>
      <c r="O1694" s="178"/>
      <c r="P1694" s="178"/>
      <c r="Q1694" s="47"/>
      <c r="R1694" s="47"/>
      <c r="S1694" s="10"/>
      <c r="T1694" s="10"/>
      <c r="U1694" s="10"/>
      <c r="V1694" s="74"/>
      <c r="W1694" s="10"/>
    </row>
    <row r="1695" spans="1:23" x14ac:dyDescent="0.35">
      <c r="A1695" s="10"/>
      <c r="B1695" s="27"/>
      <c r="C1695" s="25"/>
      <c r="D1695" s="25"/>
      <c r="E1695" s="43"/>
      <c r="F1695" s="43"/>
      <c r="G1695" s="43"/>
      <c r="H1695" s="25"/>
      <c r="I1695" s="25"/>
      <c r="J1695" s="25"/>
      <c r="K1695" s="25"/>
      <c r="L1695" s="25"/>
      <c r="M1695" s="25"/>
      <c r="N1695" s="47"/>
      <c r="O1695" s="178"/>
      <c r="P1695" s="178"/>
      <c r="Q1695" s="47"/>
      <c r="R1695" s="47"/>
      <c r="S1695" s="10"/>
      <c r="T1695" s="10"/>
      <c r="U1695" s="10"/>
      <c r="V1695" s="74"/>
      <c r="W1695" s="10"/>
    </row>
    <row r="1696" spans="1:23" x14ac:dyDescent="0.35">
      <c r="A1696" s="10"/>
      <c r="B1696" s="27"/>
      <c r="C1696" s="25"/>
      <c r="D1696" s="25"/>
      <c r="E1696" s="43"/>
      <c r="F1696" s="43"/>
      <c r="G1696" s="43"/>
      <c r="H1696" s="25"/>
      <c r="I1696" s="25"/>
      <c r="J1696" s="25"/>
      <c r="K1696" s="25"/>
      <c r="L1696" s="25"/>
      <c r="M1696" s="25"/>
      <c r="N1696" s="47"/>
      <c r="O1696" s="178"/>
      <c r="P1696" s="178"/>
      <c r="Q1696" s="47"/>
      <c r="R1696" s="47"/>
      <c r="S1696" s="10"/>
      <c r="T1696" s="10"/>
      <c r="U1696" s="10"/>
      <c r="V1696" s="10"/>
      <c r="W1696" s="10"/>
    </row>
    <row r="1697" spans="1:23" x14ac:dyDescent="0.35">
      <c r="A1697" s="10"/>
      <c r="B1697" s="27"/>
      <c r="C1697" s="25"/>
      <c r="D1697" s="25"/>
      <c r="E1697" s="43"/>
      <c r="F1697" s="43"/>
      <c r="G1697" s="43"/>
      <c r="H1697" s="25"/>
      <c r="I1697" s="25"/>
      <c r="J1697" s="25"/>
      <c r="K1697" s="25"/>
      <c r="L1697" s="25"/>
      <c r="M1697" s="25"/>
      <c r="N1697" s="47"/>
      <c r="O1697" s="178"/>
      <c r="P1697" s="178"/>
      <c r="Q1697" s="47"/>
      <c r="R1697" s="47"/>
      <c r="S1697" s="10"/>
      <c r="T1697" s="10"/>
      <c r="U1697" s="10"/>
      <c r="V1697" s="10"/>
      <c r="W1697" s="10"/>
    </row>
    <row r="1698" spans="1:23" x14ac:dyDescent="0.35">
      <c r="A1698" s="10"/>
      <c r="B1698" s="27"/>
      <c r="C1698" s="25"/>
      <c r="D1698" s="25"/>
      <c r="E1698" s="43"/>
      <c r="F1698" s="43"/>
      <c r="G1698" s="43"/>
      <c r="H1698" s="25"/>
      <c r="I1698" s="25"/>
      <c r="J1698" s="25"/>
      <c r="K1698" s="25"/>
      <c r="L1698" s="25"/>
      <c r="M1698" s="25"/>
      <c r="N1698" s="47"/>
      <c r="O1698" s="178"/>
      <c r="P1698" s="178"/>
      <c r="Q1698" s="47"/>
      <c r="R1698" s="47"/>
      <c r="S1698" s="10"/>
      <c r="T1698" s="10"/>
      <c r="U1698" s="10"/>
      <c r="V1698" s="10"/>
      <c r="W1698" s="10"/>
    </row>
    <row r="1699" spans="1:23" x14ac:dyDescent="0.35">
      <c r="A1699" s="10"/>
      <c r="B1699" s="27"/>
      <c r="C1699" s="25"/>
      <c r="D1699" s="25"/>
      <c r="E1699" s="43"/>
      <c r="F1699" s="43"/>
      <c r="G1699" s="43"/>
      <c r="H1699" s="25"/>
      <c r="I1699" s="25"/>
      <c r="J1699" s="25"/>
      <c r="K1699" s="25"/>
      <c r="L1699" s="25"/>
      <c r="M1699" s="25"/>
      <c r="N1699" s="47"/>
      <c r="O1699" s="178"/>
      <c r="P1699" s="178"/>
      <c r="Q1699" s="47"/>
      <c r="R1699" s="47"/>
      <c r="S1699" s="10"/>
      <c r="T1699" s="10"/>
      <c r="U1699" s="10"/>
      <c r="V1699" s="10"/>
      <c r="W1699" s="10"/>
    </row>
    <row r="1700" spans="1:23" x14ac:dyDescent="0.35">
      <c r="A1700" s="10"/>
      <c r="B1700" s="27"/>
      <c r="C1700" s="25"/>
      <c r="D1700" s="25"/>
      <c r="E1700" s="43"/>
      <c r="F1700" s="43"/>
      <c r="G1700" s="43"/>
      <c r="H1700" s="25"/>
      <c r="I1700" s="25"/>
      <c r="J1700" s="25"/>
      <c r="K1700" s="25"/>
      <c r="L1700" s="25"/>
      <c r="M1700" s="25"/>
      <c r="N1700" s="47"/>
      <c r="O1700" s="178"/>
      <c r="P1700" s="178"/>
      <c r="Q1700" s="47"/>
      <c r="R1700" s="47"/>
      <c r="S1700" s="10"/>
      <c r="T1700" s="10"/>
      <c r="U1700" s="10"/>
      <c r="V1700" s="10"/>
      <c r="W1700" s="10"/>
    </row>
    <row r="1701" spans="1:23" x14ac:dyDescent="0.35">
      <c r="A1701" s="10"/>
      <c r="B1701" s="27"/>
      <c r="C1701" s="25"/>
      <c r="D1701" s="25"/>
      <c r="E1701" s="43"/>
      <c r="F1701" s="43"/>
      <c r="G1701" s="43"/>
      <c r="H1701" s="25"/>
      <c r="I1701" s="25"/>
      <c r="J1701" s="25"/>
      <c r="K1701" s="25"/>
      <c r="L1701" s="25"/>
      <c r="M1701" s="25"/>
      <c r="N1701" s="47"/>
      <c r="O1701" s="178"/>
      <c r="P1701" s="178"/>
      <c r="Q1701" s="47"/>
      <c r="R1701" s="47"/>
      <c r="S1701" s="10"/>
      <c r="T1701" s="10"/>
      <c r="U1701" s="10"/>
      <c r="V1701" s="10"/>
      <c r="W1701" s="10"/>
    </row>
    <row r="1702" spans="1:23" x14ac:dyDescent="0.35">
      <c r="A1702" s="10"/>
      <c r="B1702" s="27"/>
      <c r="C1702" s="25"/>
      <c r="D1702" s="25"/>
      <c r="E1702" s="43"/>
      <c r="F1702" s="43"/>
      <c r="G1702" s="43"/>
      <c r="H1702" s="25"/>
      <c r="I1702" s="25"/>
      <c r="J1702" s="25"/>
      <c r="K1702" s="25"/>
      <c r="L1702" s="25"/>
      <c r="M1702" s="25"/>
      <c r="N1702" s="47"/>
      <c r="O1702" s="178"/>
      <c r="P1702" s="178"/>
      <c r="Q1702" s="47"/>
      <c r="R1702" s="47"/>
      <c r="S1702" s="10"/>
      <c r="T1702" s="10"/>
      <c r="U1702" s="10"/>
      <c r="V1702" s="10"/>
      <c r="W1702" s="10"/>
    </row>
    <row r="1703" spans="1:23" x14ac:dyDescent="0.35">
      <c r="A1703" s="10"/>
      <c r="B1703" s="27"/>
      <c r="C1703" s="25"/>
      <c r="D1703" s="25"/>
      <c r="E1703" s="43"/>
      <c r="F1703" s="43"/>
      <c r="G1703" s="43"/>
      <c r="H1703" s="25"/>
      <c r="I1703" s="25"/>
      <c r="J1703" s="25"/>
      <c r="K1703" s="25"/>
      <c r="L1703" s="25"/>
      <c r="M1703" s="25"/>
      <c r="N1703" s="47"/>
      <c r="O1703" s="178"/>
      <c r="P1703" s="178"/>
      <c r="Q1703" s="47"/>
      <c r="R1703" s="47"/>
      <c r="S1703" s="10"/>
      <c r="T1703" s="10"/>
      <c r="U1703" s="10"/>
      <c r="V1703" s="10"/>
      <c r="W1703" s="10"/>
    </row>
    <row r="1704" spans="1:23" x14ac:dyDescent="0.35">
      <c r="A1704" s="10"/>
      <c r="B1704" s="27"/>
      <c r="C1704" s="25"/>
      <c r="D1704" s="25"/>
      <c r="E1704" s="43"/>
      <c r="F1704" s="43"/>
      <c r="G1704" s="43"/>
      <c r="H1704" s="25"/>
      <c r="I1704" s="25"/>
      <c r="J1704" s="25"/>
      <c r="K1704" s="25"/>
      <c r="L1704" s="25"/>
      <c r="M1704" s="25"/>
      <c r="N1704" s="47"/>
      <c r="O1704" s="178"/>
      <c r="P1704" s="178"/>
      <c r="Q1704" s="47"/>
      <c r="R1704" s="47"/>
      <c r="S1704" s="10"/>
      <c r="T1704" s="10"/>
      <c r="U1704" s="10"/>
      <c r="V1704" s="10"/>
      <c r="W1704" s="10"/>
    </row>
    <row r="1705" spans="1:23" x14ac:dyDescent="0.35">
      <c r="A1705" s="10"/>
      <c r="B1705" s="27"/>
      <c r="C1705" s="25"/>
      <c r="D1705" s="25"/>
      <c r="E1705" s="43"/>
      <c r="F1705" s="43"/>
      <c r="G1705" s="43"/>
      <c r="H1705" s="25"/>
      <c r="I1705" s="25"/>
      <c r="J1705" s="25"/>
      <c r="K1705" s="25"/>
      <c r="L1705" s="25"/>
      <c r="M1705" s="25"/>
      <c r="N1705" s="47"/>
      <c r="O1705" s="178"/>
      <c r="P1705" s="178"/>
      <c r="Q1705" s="47"/>
      <c r="R1705" s="47"/>
      <c r="S1705" s="10"/>
      <c r="T1705" s="10"/>
      <c r="U1705" s="10"/>
      <c r="V1705" s="10"/>
      <c r="W1705" s="10"/>
    </row>
    <row r="1706" spans="1:23" x14ac:dyDescent="0.35">
      <c r="A1706" s="10"/>
      <c r="B1706" s="27"/>
      <c r="C1706" s="25"/>
      <c r="D1706" s="25"/>
      <c r="E1706" s="43"/>
      <c r="F1706" s="43"/>
      <c r="G1706" s="43"/>
      <c r="H1706" s="25"/>
      <c r="I1706" s="25"/>
      <c r="J1706" s="25"/>
      <c r="K1706" s="25"/>
      <c r="L1706" s="25"/>
      <c r="M1706" s="25"/>
      <c r="N1706" s="47"/>
      <c r="O1706" s="178"/>
      <c r="P1706" s="178"/>
      <c r="Q1706" s="47"/>
      <c r="R1706" s="47"/>
      <c r="S1706" s="10"/>
      <c r="T1706" s="10"/>
      <c r="U1706" s="10"/>
      <c r="V1706" s="10"/>
      <c r="W1706" s="10"/>
    </row>
    <row r="1707" spans="1:23" x14ac:dyDescent="0.35">
      <c r="A1707" s="10"/>
      <c r="B1707" s="27"/>
      <c r="C1707" s="25"/>
      <c r="D1707" s="25"/>
      <c r="E1707" s="43"/>
      <c r="F1707" s="43"/>
      <c r="G1707" s="43"/>
      <c r="H1707" s="25"/>
      <c r="I1707" s="25"/>
      <c r="J1707" s="25"/>
      <c r="K1707" s="25"/>
      <c r="L1707" s="25"/>
      <c r="M1707" s="25"/>
      <c r="N1707" s="47"/>
      <c r="O1707" s="178"/>
      <c r="P1707" s="178"/>
      <c r="Q1707" s="47"/>
      <c r="R1707" s="47"/>
      <c r="S1707" s="10"/>
      <c r="T1707" s="10"/>
      <c r="U1707" s="10"/>
      <c r="V1707" s="10"/>
      <c r="W1707" s="10"/>
    </row>
    <row r="1708" spans="1:23" x14ac:dyDescent="0.35">
      <c r="A1708" s="10"/>
      <c r="B1708" s="27"/>
      <c r="C1708" s="25"/>
      <c r="D1708" s="25"/>
      <c r="E1708" s="43"/>
      <c r="F1708" s="43"/>
      <c r="G1708" s="43"/>
      <c r="H1708" s="25"/>
      <c r="I1708" s="25"/>
      <c r="J1708" s="25"/>
      <c r="K1708" s="25"/>
      <c r="L1708" s="25"/>
      <c r="M1708" s="25"/>
      <c r="N1708" s="47"/>
      <c r="O1708" s="178"/>
      <c r="P1708" s="178"/>
      <c r="Q1708" s="47"/>
      <c r="R1708" s="47"/>
      <c r="S1708" s="10"/>
      <c r="T1708" s="10"/>
      <c r="U1708" s="10"/>
      <c r="V1708" s="10"/>
      <c r="W1708" s="10"/>
    </row>
    <row r="1709" spans="1:23" x14ac:dyDescent="0.35">
      <c r="A1709" s="10"/>
      <c r="B1709" s="27"/>
      <c r="C1709" s="25"/>
      <c r="D1709" s="25"/>
      <c r="E1709" s="43"/>
      <c r="F1709" s="43"/>
      <c r="G1709" s="43"/>
      <c r="H1709" s="25"/>
      <c r="I1709" s="25"/>
      <c r="J1709" s="25"/>
      <c r="K1709" s="25"/>
      <c r="L1709" s="25"/>
      <c r="M1709" s="25"/>
      <c r="N1709" s="47"/>
      <c r="O1709" s="178"/>
      <c r="P1709" s="178"/>
      <c r="Q1709" s="47"/>
      <c r="R1709" s="47"/>
      <c r="S1709" s="10"/>
      <c r="T1709" s="10"/>
      <c r="U1709" s="10"/>
      <c r="V1709" s="10"/>
      <c r="W1709" s="10"/>
    </row>
    <row r="1710" spans="1:23" x14ac:dyDescent="0.35">
      <c r="A1710" s="10"/>
      <c r="B1710" s="27"/>
      <c r="C1710" s="25"/>
      <c r="D1710" s="25"/>
      <c r="E1710" s="43"/>
      <c r="F1710" s="43"/>
      <c r="G1710" s="43"/>
      <c r="H1710" s="25"/>
      <c r="I1710" s="25"/>
      <c r="J1710" s="25"/>
      <c r="K1710" s="25"/>
      <c r="L1710" s="25"/>
      <c r="M1710" s="25"/>
      <c r="N1710" s="47"/>
      <c r="O1710" s="178"/>
      <c r="P1710" s="178"/>
      <c r="Q1710" s="47"/>
      <c r="R1710" s="47"/>
      <c r="S1710" s="10"/>
      <c r="T1710" s="10"/>
      <c r="U1710" s="10"/>
      <c r="V1710" s="10"/>
      <c r="W1710" s="10"/>
    </row>
    <row r="1711" spans="1:23" x14ac:dyDescent="0.35">
      <c r="A1711" s="10"/>
      <c r="B1711" s="27"/>
      <c r="C1711" s="25"/>
      <c r="D1711" s="25"/>
      <c r="E1711" s="43"/>
      <c r="F1711" s="43"/>
      <c r="G1711" s="43"/>
      <c r="H1711" s="25"/>
      <c r="I1711" s="25"/>
      <c r="J1711" s="25"/>
      <c r="K1711" s="25"/>
      <c r="L1711" s="25"/>
      <c r="M1711" s="25"/>
      <c r="N1711" s="47"/>
      <c r="O1711" s="178"/>
      <c r="P1711" s="178"/>
      <c r="Q1711" s="47"/>
      <c r="R1711" s="47"/>
      <c r="S1711" s="10"/>
      <c r="T1711" s="10"/>
      <c r="U1711" s="10"/>
      <c r="V1711" s="10"/>
      <c r="W1711" s="10"/>
    </row>
    <row r="1712" spans="1:23" x14ac:dyDescent="0.35">
      <c r="A1712" s="10"/>
      <c r="B1712" s="27"/>
      <c r="C1712" s="25"/>
      <c r="D1712" s="25"/>
      <c r="E1712" s="43"/>
      <c r="F1712" s="43"/>
      <c r="G1712" s="43"/>
      <c r="H1712" s="25"/>
      <c r="I1712" s="25"/>
      <c r="J1712" s="25"/>
      <c r="K1712" s="25"/>
      <c r="L1712" s="25"/>
      <c r="M1712" s="25"/>
      <c r="N1712" s="47"/>
      <c r="O1712" s="178"/>
      <c r="P1712" s="178"/>
      <c r="Q1712" s="47"/>
      <c r="R1712" s="47"/>
      <c r="S1712" s="10"/>
      <c r="T1712" s="10"/>
      <c r="U1712" s="10"/>
      <c r="V1712" s="10"/>
      <c r="W1712" s="10"/>
    </row>
    <row r="1713" spans="1:23" x14ac:dyDescent="0.35">
      <c r="A1713" s="10"/>
      <c r="B1713" s="27"/>
      <c r="C1713" s="25"/>
      <c r="D1713" s="25"/>
      <c r="E1713" s="43"/>
      <c r="F1713" s="43"/>
      <c r="G1713" s="43"/>
      <c r="H1713" s="25"/>
      <c r="I1713" s="25"/>
      <c r="J1713" s="25"/>
      <c r="K1713" s="25"/>
      <c r="L1713" s="25"/>
      <c r="M1713" s="25"/>
      <c r="N1713" s="47"/>
      <c r="O1713" s="178"/>
      <c r="P1713" s="178"/>
      <c r="Q1713" s="47"/>
      <c r="R1713" s="47"/>
      <c r="S1713" s="10"/>
      <c r="T1713" s="10"/>
      <c r="U1713" s="10"/>
      <c r="V1713" s="10"/>
      <c r="W1713" s="10"/>
    </row>
    <row r="1714" spans="1:23" x14ac:dyDescent="0.35">
      <c r="A1714" s="10"/>
      <c r="B1714" s="27"/>
      <c r="C1714" s="25"/>
      <c r="D1714" s="25"/>
      <c r="E1714" s="43"/>
      <c r="F1714" s="43"/>
      <c r="G1714" s="43"/>
      <c r="H1714" s="25"/>
      <c r="I1714" s="25"/>
      <c r="J1714" s="25"/>
      <c r="K1714" s="25"/>
      <c r="L1714" s="25"/>
      <c r="M1714" s="25"/>
      <c r="N1714" s="47"/>
      <c r="O1714" s="178"/>
      <c r="P1714" s="178"/>
      <c r="Q1714" s="47"/>
      <c r="R1714" s="47"/>
      <c r="S1714" s="10"/>
      <c r="T1714" s="10"/>
      <c r="U1714" s="10"/>
      <c r="V1714" s="10"/>
      <c r="W1714" s="10"/>
    </row>
    <row r="1715" spans="1:23" x14ac:dyDescent="0.35">
      <c r="A1715" s="10"/>
      <c r="B1715" s="27"/>
      <c r="C1715" s="25"/>
      <c r="D1715" s="25"/>
      <c r="E1715" s="43"/>
      <c r="F1715" s="43"/>
      <c r="G1715" s="43"/>
      <c r="H1715" s="25"/>
      <c r="I1715" s="25"/>
      <c r="J1715" s="25"/>
      <c r="K1715" s="25"/>
      <c r="L1715" s="25"/>
      <c r="M1715" s="25"/>
      <c r="N1715" s="47"/>
      <c r="O1715" s="178"/>
      <c r="P1715" s="178"/>
      <c r="Q1715" s="47"/>
      <c r="R1715" s="47"/>
      <c r="S1715" s="10"/>
      <c r="T1715" s="10"/>
      <c r="U1715" s="10"/>
      <c r="V1715" s="10"/>
      <c r="W1715" s="10"/>
    </row>
    <row r="1716" spans="1:23" x14ac:dyDescent="0.35">
      <c r="A1716" s="10"/>
      <c r="B1716" s="27"/>
      <c r="C1716" s="25"/>
      <c r="D1716" s="25"/>
      <c r="E1716" s="43"/>
      <c r="F1716" s="43"/>
      <c r="G1716" s="43"/>
      <c r="H1716" s="25"/>
      <c r="I1716" s="25"/>
      <c r="J1716" s="25"/>
      <c r="K1716" s="25"/>
      <c r="L1716" s="25"/>
      <c r="M1716" s="25"/>
      <c r="N1716" s="47"/>
      <c r="O1716" s="178"/>
      <c r="P1716" s="178"/>
      <c r="Q1716" s="47"/>
      <c r="R1716" s="47"/>
      <c r="S1716" s="10"/>
      <c r="T1716" s="10"/>
      <c r="U1716" s="10"/>
      <c r="V1716" s="10"/>
      <c r="W1716" s="10"/>
    </row>
    <row r="1717" spans="1:23" x14ac:dyDescent="0.35">
      <c r="A1717" s="10"/>
      <c r="B1717" s="27"/>
      <c r="C1717" s="25"/>
      <c r="D1717" s="25"/>
      <c r="E1717" s="43"/>
      <c r="F1717" s="43"/>
      <c r="G1717" s="43"/>
      <c r="H1717" s="25"/>
      <c r="I1717" s="25"/>
      <c r="J1717" s="25"/>
      <c r="K1717" s="25"/>
      <c r="L1717" s="25"/>
      <c r="M1717" s="25"/>
      <c r="N1717" s="47"/>
      <c r="O1717" s="178"/>
      <c r="P1717" s="178"/>
      <c r="Q1717" s="47"/>
      <c r="R1717" s="47"/>
      <c r="S1717" s="10"/>
      <c r="T1717" s="10"/>
      <c r="U1717" s="10"/>
      <c r="V1717" s="10"/>
      <c r="W1717" s="10"/>
    </row>
    <row r="1718" spans="1:23" x14ac:dyDescent="0.35">
      <c r="A1718" s="10"/>
      <c r="B1718" s="27"/>
      <c r="C1718" s="25"/>
      <c r="D1718" s="25"/>
      <c r="E1718" s="43"/>
      <c r="F1718" s="43"/>
      <c r="G1718" s="43"/>
      <c r="H1718" s="25"/>
      <c r="I1718" s="25"/>
      <c r="J1718" s="25"/>
      <c r="K1718" s="25"/>
      <c r="L1718" s="25"/>
      <c r="M1718" s="25"/>
      <c r="N1718" s="47"/>
      <c r="O1718" s="178"/>
      <c r="P1718" s="178"/>
      <c r="Q1718" s="47"/>
      <c r="R1718" s="47"/>
      <c r="S1718" s="10"/>
      <c r="T1718" s="10"/>
      <c r="U1718" s="10"/>
      <c r="V1718" s="10"/>
      <c r="W1718" s="10"/>
    </row>
    <row r="1719" spans="1:23" x14ac:dyDescent="0.35">
      <c r="A1719" s="10"/>
      <c r="B1719" s="27"/>
      <c r="C1719" s="25"/>
      <c r="D1719" s="25"/>
      <c r="E1719" s="43"/>
      <c r="F1719" s="43"/>
      <c r="G1719" s="43"/>
      <c r="H1719" s="25"/>
      <c r="I1719" s="25"/>
      <c r="J1719" s="25"/>
      <c r="K1719" s="25"/>
      <c r="L1719" s="25"/>
      <c r="M1719" s="25"/>
      <c r="N1719" s="47"/>
      <c r="O1719" s="178"/>
      <c r="P1719" s="178"/>
      <c r="Q1719" s="47"/>
      <c r="R1719" s="47"/>
      <c r="S1719" s="10"/>
      <c r="T1719" s="10"/>
      <c r="U1719" s="10"/>
      <c r="V1719" s="10"/>
      <c r="W1719" s="10"/>
    </row>
    <row r="1720" spans="1:23" x14ac:dyDescent="0.35">
      <c r="A1720" s="10"/>
      <c r="B1720" s="27"/>
      <c r="C1720" s="25"/>
      <c r="D1720" s="25"/>
      <c r="E1720" s="43"/>
      <c r="F1720" s="43"/>
      <c r="G1720" s="43"/>
      <c r="H1720" s="25"/>
      <c r="I1720" s="25"/>
      <c r="J1720" s="25"/>
      <c r="K1720" s="25"/>
      <c r="L1720" s="25"/>
      <c r="M1720" s="25"/>
      <c r="N1720" s="47"/>
      <c r="O1720" s="178"/>
      <c r="P1720" s="178"/>
      <c r="Q1720" s="47"/>
      <c r="R1720" s="47"/>
      <c r="S1720" s="10"/>
      <c r="T1720" s="10"/>
      <c r="U1720" s="10"/>
      <c r="V1720" s="10"/>
      <c r="W1720" s="10"/>
    </row>
    <row r="1721" spans="1:23" x14ac:dyDescent="0.35">
      <c r="A1721" s="10"/>
      <c r="B1721" s="27"/>
      <c r="C1721" s="25"/>
      <c r="D1721" s="25"/>
      <c r="E1721" s="43"/>
      <c r="F1721" s="43"/>
      <c r="G1721" s="43"/>
      <c r="H1721" s="25"/>
      <c r="I1721" s="25"/>
      <c r="J1721" s="25"/>
      <c r="K1721" s="25"/>
      <c r="L1721" s="25"/>
      <c r="M1721" s="25"/>
      <c r="N1721" s="47"/>
      <c r="O1721" s="178"/>
      <c r="P1721" s="178"/>
      <c r="Q1721" s="47"/>
      <c r="R1721" s="47"/>
      <c r="S1721" s="10"/>
      <c r="T1721" s="10"/>
      <c r="U1721" s="10"/>
      <c r="V1721" s="10"/>
      <c r="W1721" s="10"/>
    </row>
    <row r="1722" spans="1:23" x14ac:dyDescent="0.35">
      <c r="A1722" s="10"/>
      <c r="B1722" s="27"/>
      <c r="C1722" s="25"/>
      <c r="D1722" s="25"/>
      <c r="E1722" s="43"/>
      <c r="F1722" s="43"/>
      <c r="G1722" s="43"/>
      <c r="H1722" s="25"/>
      <c r="I1722" s="25"/>
      <c r="J1722" s="25"/>
      <c r="K1722" s="25"/>
      <c r="L1722" s="25"/>
      <c r="M1722" s="25"/>
      <c r="N1722" s="47"/>
      <c r="O1722" s="178"/>
      <c r="P1722" s="178"/>
      <c r="Q1722" s="47"/>
      <c r="R1722" s="47"/>
      <c r="S1722" s="10"/>
      <c r="T1722" s="10"/>
      <c r="U1722" s="10"/>
      <c r="V1722" s="10"/>
      <c r="W1722" s="10"/>
    </row>
    <row r="1723" spans="1:23" x14ac:dyDescent="0.35">
      <c r="A1723" s="10"/>
      <c r="B1723" s="27"/>
      <c r="C1723" s="25"/>
      <c r="D1723" s="25"/>
      <c r="E1723" s="43"/>
      <c r="F1723" s="43"/>
      <c r="G1723" s="43"/>
      <c r="H1723" s="25"/>
      <c r="I1723" s="25"/>
      <c r="J1723" s="25"/>
      <c r="K1723" s="25"/>
      <c r="L1723" s="25"/>
      <c r="M1723" s="25"/>
      <c r="N1723" s="47"/>
      <c r="O1723" s="178"/>
      <c r="P1723" s="178"/>
      <c r="Q1723" s="47"/>
      <c r="R1723" s="47"/>
      <c r="S1723" s="10"/>
      <c r="T1723" s="10"/>
      <c r="U1723" s="10"/>
      <c r="V1723" s="10"/>
      <c r="W1723" s="10"/>
    </row>
    <row r="1724" spans="1:23" x14ac:dyDescent="0.35">
      <c r="A1724" s="10"/>
      <c r="B1724" s="27"/>
      <c r="C1724" s="25"/>
      <c r="D1724" s="25"/>
      <c r="E1724" s="43"/>
      <c r="F1724" s="43"/>
      <c r="G1724" s="43"/>
      <c r="H1724" s="25"/>
      <c r="I1724" s="25"/>
      <c r="J1724" s="25"/>
      <c r="K1724" s="25"/>
      <c r="L1724" s="25"/>
      <c r="M1724" s="25"/>
      <c r="N1724" s="47"/>
      <c r="O1724" s="178"/>
      <c r="P1724" s="178"/>
      <c r="Q1724" s="47"/>
      <c r="R1724" s="47"/>
      <c r="S1724" s="10"/>
      <c r="T1724" s="10"/>
      <c r="U1724" s="10"/>
      <c r="V1724" s="10"/>
      <c r="W1724" s="10"/>
    </row>
    <row r="1725" spans="1:23" x14ac:dyDescent="0.35">
      <c r="A1725" s="10"/>
      <c r="B1725" s="27"/>
      <c r="C1725" s="25"/>
      <c r="D1725" s="25"/>
      <c r="E1725" s="43"/>
      <c r="F1725" s="43"/>
      <c r="G1725" s="43"/>
      <c r="H1725" s="25"/>
      <c r="I1725" s="25"/>
      <c r="J1725" s="25"/>
      <c r="K1725" s="25"/>
      <c r="L1725" s="25"/>
      <c r="M1725" s="25"/>
      <c r="N1725" s="47"/>
      <c r="O1725" s="178"/>
      <c r="P1725" s="178"/>
      <c r="Q1725" s="47"/>
      <c r="R1725" s="47"/>
      <c r="S1725" s="10"/>
      <c r="T1725" s="10"/>
      <c r="U1725" s="10"/>
      <c r="V1725" s="10"/>
      <c r="W1725" s="10"/>
    </row>
    <row r="1726" spans="1:23" x14ac:dyDescent="0.35">
      <c r="A1726" s="10"/>
      <c r="B1726" s="27"/>
      <c r="C1726" s="25"/>
      <c r="D1726" s="25"/>
      <c r="E1726" s="43"/>
      <c r="F1726" s="43"/>
      <c r="G1726" s="43"/>
      <c r="H1726" s="25"/>
      <c r="I1726" s="25"/>
      <c r="J1726" s="25"/>
      <c r="K1726" s="25"/>
      <c r="L1726" s="25"/>
      <c r="M1726" s="25"/>
      <c r="N1726" s="47"/>
      <c r="O1726" s="178"/>
      <c r="P1726" s="178"/>
      <c r="Q1726" s="47"/>
      <c r="R1726" s="47"/>
      <c r="S1726" s="10"/>
      <c r="T1726" s="10"/>
      <c r="U1726" s="10"/>
      <c r="V1726" s="10"/>
      <c r="W1726" s="10"/>
    </row>
    <row r="1727" spans="1:23" x14ac:dyDescent="0.35">
      <c r="A1727" s="10"/>
      <c r="B1727" s="27"/>
      <c r="C1727" s="25"/>
      <c r="D1727" s="25"/>
      <c r="E1727" s="43"/>
      <c r="F1727" s="43"/>
      <c r="G1727" s="43"/>
      <c r="H1727" s="25"/>
      <c r="I1727" s="25"/>
      <c r="J1727" s="25"/>
      <c r="K1727" s="25"/>
      <c r="L1727" s="25"/>
      <c r="M1727" s="25"/>
      <c r="N1727" s="47"/>
      <c r="O1727" s="178"/>
      <c r="P1727" s="178"/>
      <c r="Q1727" s="47"/>
      <c r="R1727" s="47"/>
      <c r="S1727" s="10"/>
      <c r="T1727" s="10"/>
      <c r="U1727" s="10"/>
      <c r="V1727" s="10"/>
      <c r="W1727" s="10"/>
    </row>
    <row r="1728" spans="1:23" x14ac:dyDescent="0.35">
      <c r="A1728" s="10"/>
      <c r="B1728" s="27"/>
      <c r="C1728" s="25"/>
      <c r="D1728" s="25"/>
      <c r="E1728" s="43"/>
      <c r="F1728" s="43"/>
      <c r="G1728" s="43"/>
      <c r="H1728" s="25"/>
      <c r="I1728" s="25"/>
      <c r="J1728" s="25"/>
      <c r="K1728" s="25"/>
      <c r="L1728" s="25"/>
      <c r="M1728" s="25"/>
      <c r="N1728" s="47"/>
      <c r="O1728" s="178"/>
      <c r="P1728" s="178"/>
      <c r="Q1728" s="47"/>
      <c r="R1728" s="47"/>
      <c r="S1728" s="10"/>
      <c r="T1728" s="10"/>
      <c r="U1728" s="10"/>
      <c r="V1728" s="10"/>
      <c r="W1728" s="10"/>
    </row>
    <row r="1729" spans="1:23" x14ac:dyDescent="0.35">
      <c r="A1729" s="10"/>
      <c r="B1729" s="27"/>
      <c r="C1729" s="25"/>
      <c r="D1729" s="25"/>
      <c r="E1729" s="43"/>
      <c r="F1729" s="43"/>
      <c r="G1729" s="43"/>
      <c r="H1729" s="25"/>
      <c r="I1729" s="25"/>
      <c r="J1729" s="25"/>
      <c r="K1729" s="25"/>
      <c r="L1729" s="25"/>
      <c r="M1729" s="25"/>
      <c r="N1729" s="47"/>
      <c r="O1729" s="178"/>
      <c r="P1729" s="178"/>
      <c r="Q1729" s="47"/>
      <c r="R1729" s="47"/>
      <c r="S1729" s="10"/>
      <c r="T1729" s="10"/>
      <c r="U1729" s="10"/>
      <c r="V1729" s="10"/>
      <c r="W1729" s="10"/>
    </row>
    <row r="1730" spans="1:23" x14ac:dyDescent="0.35">
      <c r="A1730" s="10"/>
      <c r="B1730" s="27"/>
      <c r="C1730" s="25"/>
      <c r="D1730" s="25"/>
      <c r="E1730" s="43"/>
      <c r="F1730" s="43"/>
      <c r="G1730" s="43"/>
      <c r="H1730" s="25"/>
      <c r="I1730" s="25"/>
      <c r="J1730" s="25"/>
      <c r="K1730" s="25"/>
      <c r="L1730" s="25"/>
      <c r="M1730" s="25"/>
      <c r="N1730" s="47"/>
      <c r="O1730" s="178"/>
      <c r="P1730" s="178"/>
      <c r="Q1730" s="47"/>
      <c r="R1730" s="47"/>
      <c r="S1730" s="10"/>
      <c r="T1730" s="10"/>
      <c r="U1730" s="10"/>
      <c r="V1730" s="10"/>
      <c r="W1730" s="10"/>
    </row>
    <row r="1731" spans="1:23" x14ac:dyDescent="0.35">
      <c r="A1731" s="10"/>
      <c r="B1731" s="27"/>
      <c r="C1731" s="25"/>
      <c r="D1731" s="25"/>
      <c r="E1731" s="43"/>
      <c r="F1731" s="43"/>
      <c r="G1731" s="43"/>
      <c r="H1731" s="25"/>
      <c r="I1731" s="25"/>
      <c r="J1731" s="25"/>
      <c r="K1731" s="25"/>
      <c r="L1731" s="25"/>
      <c r="M1731" s="25"/>
      <c r="N1731" s="47"/>
      <c r="O1731" s="178"/>
      <c r="P1731" s="178"/>
      <c r="Q1731" s="47"/>
      <c r="R1731" s="47"/>
      <c r="S1731" s="10"/>
      <c r="T1731" s="10"/>
      <c r="U1731" s="10"/>
      <c r="V1731" s="10"/>
      <c r="W1731" s="10"/>
    </row>
    <row r="1732" spans="1:23" x14ac:dyDescent="0.35">
      <c r="A1732" s="10"/>
      <c r="B1732" s="27"/>
      <c r="C1732" s="25"/>
      <c r="D1732" s="25"/>
      <c r="E1732" s="43"/>
      <c r="F1732" s="43"/>
      <c r="G1732" s="43"/>
      <c r="H1732" s="25"/>
      <c r="I1732" s="25"/>
      <c r="J1732" s="25"/>
      <c r="K1732" s="25"/>
      <c r="L1732" s="25"/>
      <c r="M1732" s="25"/>
      <c r="N1732" s="47"/>
      <c r="O1732" s="178"/>
      <c r="P1732" s="178"/>
      <c r="Q1732" s="47"/>
      <c r="R1732" s="47"/>
      <c r="S1732" s="10"/>
      <c r="T1732" s="10"/>
      <c r="U1732" s="10"/>
      <c r="V1732" s="10"/>
      <c r="W1732" s="10"/>
    </row>
    <row r="1733" spans="1:23" x14ac:dyDescent="0.35">
      <c r="A1733" s="10"/>
      <c r="B1733" s="27"/>
      <c r="C1733" s="25"/>
      <c r="D1733" s="25"/>
      <c r="E1733" s="43"/>
      <c r="F1733" s="43"/>
      <c r="G1733" s="43"/>
      <c r="H1733" s="25"/>
      <c r="I1733" s="25"/>
      <c r="J1733" s="25"/>
      <c r="K1733" s="25"/>
      <c r="L1733" s="25"/>
      <c r="M1733" s="25"/>
      <c r="N1733" s="47"/>
      <c r="O1733" s="178"/>
      <c r="P1733" s="178"/>
      <c r="Q1733" s="47"/>
      <c r="R1733" s="47"/>
      <c r="S1733" s="10"/>
      <c r="T1733" s="10"/>
      <c r="U1733" s="10"/>
      <c r="V1733" s="10"/>
      <c r="W1733" s="10"/>
    </row>
    <row r="1734" spans="1:23" x14ac:dyDescent="0.35">
      <c r="A1734" s="10"/>
      <c r="B1734" s="27"/>
      <c r="C1734" s="25"/>
      <c r="D1734" s="25"/>
      <c r="E1734" s="43"/>
      <c r="F1734" s="43"/>
      <c r="G1734" s="43"/>
      <c r="H1734" s="25"/>
      <c r="I1734" s="25"/>
      <c r="J1734" s="25"/>
      <c r="K1734" s="25"/>
      <c r="L1734" s="25"/>
      <c r="M1734" s="25"/>
      <c r="N1734" s="47"/>
      <c r="O1734" s="178"/>
      <c r="P1734" s="178"/>
      <c r="Q1734" s="47"/>
      <c r="R1734" s="47"/>
      <c r="S1734" s="10"/>
      <c r="T1734" s="10"/>
      <c r="U1734" s="10"/>
      <c r="V1734" s="10"/>
      <c r="W1734" s="10"/>
    </row>
    <row r="1735" spans="1:23" x14ac:dyDescent="0.35">
      <c r="A1735" s="10"/>
      <c r="B1735" s="27"/>
      <c r="C1735" s="25"/>
      <c r="D1735" s="25"/>
      <c r="E1735" s="43"/>
      <c r="F1735" s="43"/>
      <c r="G1735" s="43"/>
      <c r="H1735" s="25"/>
      <c r="I1735" s="25"/>
      <c r="J1735" s="25"/>
      <c r="K1735" s="25"/>
      <c r="L1735" s="25"/>
      <c r="M1735" s="25"/>
      <c r="N1735" s="47"/>
      <c r="O1735" s="178"/>
      <c r="P1735" s="178"/>
      <c r="Q1735" s="47"/>
      <c r="R1735" s="47"/>
      <c r="S1735" s="10"/>
      <c r="T1735" s="10"/>
      <c r="U1735" s="10"/>
      <c r="V1735" s="10"/>
      <c r="W1735" s="10"/>
    </row>
    <row r="1736" spans="1:23" x14ac:dyDescent="0.35">
      <c r="A1736" s="10"/>
      <c r="B1736" s="27"/>
      <c r="C1736" s="25"/>
      <c r="D1736" s="25"/>
      <c r="E1736" s="43"/>
      <c r="F1736" s="43"/>
      <c r="G1736" s="43"/>
      <c r="H1736" s="25"/>
      <c r="I1736" s="25"/>
      <c r="J1736" s="25"/>
      <c r="K1736" s="25"/>
      <c r="L1736" s="25"/>
      <c r="M1736" s="25"/>
      <c r="N1736" s="47"/>
      <c r="O1736" s="178"/>
      <c r="P1736" s="178"/>
      <c r="Q1736" s="47"/>
      <c r="R1736" s="47"/>
      <c r="S1736" s="10"/>
      <c r="T1736" s="10"/>
      <c r="U1736" s="10"/>
      <c r="V1736" s="10"/>
      <c r="W1736" s="10"/>
    </row>
    <row r="1737" spans="1:23" x14ac:dyDescent="0.35">
      <c r="A1737" s="10"/>
      <c r="B1737" s="27"/>
      <c r="C1737" s="25"/>
      <c r="D1737" s="25"/>
      <c r="E1737" s="43"/>
      <c r="F1737" s="43"/>
      <c r="G1737" s="43"/>
      <c r="H1737" s="25"/>
      <c r="I1737" s="25"/>
      <c r="J1737" s="25"/>
      <c r="K1737" s="25"/>
      <c r="L1737" s="25"/>
      <c r="M1737" s="25"/>
      <c r="N1737" s="47"/>
      <c r="O1737" s="178"/>
      <c r="P1737" s="178"/>
      <c r="Q1737" s="47"/>
      <c r="R1737" s="47"/>
      <c r="S1737" s="10"/>
      <c r="T1737" s="10"/>
      <c r="U1737" s="10"/>
      <c r="V1737" s="10"/>
      <c r="W1737" s="10"/>
    </row>
    <row r="1738" spans="1:23" x14ac:dyDescent="0.35">
      <c r="A1738" s="10"/>
      <c r="B1738" s="27"/>
      <c r="C1738" s="25"/>
      <c r="D1738" s="25"/>
      <c r="E1738" s="43"/>
      <c r="F1738" s="43"/>
      <c r="G1738" s="43"/>
      <c r="H1738" s="25"/>
      <c r="I1738" s="25"/>
      <c r="J1738" s="25"/>
      <c r="K1738" s="25"/>
      <c r="L1738" s="25"/>
      <c r="M1738" s="25"/>
      <c r="N1738" s="47"/>
      <c r="O1738" s="178"/>
      <c r="P1738" s="178"/>
      <c r="Q1738" s="47"/>
      <c r="R1738" s="47"/>
      <c r="S1738" s="10"/>
      <c r="T1738" s="10"/>
      <c r="U1738" s="10"/>
      <c r="V1738" s="10"/>
      <c r="W1738" s="10"/>
    </row>
    <row r="1739" spans="1:23" x14ac:dyDescent="0.35">
      <c r="A1739" s="10"/>
      <c r="B1739" s="27"/>
      <c r="C1739" s="25"/>
      <c r="D1739" s="25"/>
      <c r="E1739" s="43"/>
      <c r="F1739" s="43"/>
      <c r="G1739" s="43"/>
      <c r="H1739" s="25"/>
      <c r="I1739" s="25"/>
      <c r="J1739" s="25"/>
      <c r="K1739" s="25"/>
      <c r="L1739" s="25"/>
      <c r="M1739" s="25"/>
      <c r="N1739" s="47"/>
      <c r="O1739" s="178"/>
      <c r="P1739" s="178"/>
      <c r="Q1739" s="47"/>
      <c r="R1739" s="47"/>
      <c r="S1739" s="10"/>
      <c r="T1739" s="10"/>
      <c r="U1739" s="10"/>
      <c r="V1739" s="10"/>
      <c r="W1739" s="10"/>
    </row>
    <row r="1740" spans="1:23" x14ac:dyDescent="0.35">
      <c r="A1740" s="10"/>
      <c r="B1740" s="27"/>
      <c r="C1740" s="25"/>
      <c r="D1740" s="25"/>
      <c r="E1740" s="43"/>
      <c r="F1740" s="43"/>
      <c r="G1740" s="43"/>
      <c r="H1740" s="25"/>
      <c r="I1740" s="25"/>
      <c r="J1740" s="25"/>
      <c r="K1740" s="25"/>
      <c r="L1740" s="25"/>
      <c r="M1740" s="25"/>
      <c r="N1740" s="47"/>
      <c r="O1740" s="178"/>
      <c r="P1740" s="178"/>
      <c r="Q1740" s="47"/>
      <c r="R1740" s="47"/>
      <c r="S1740" s="10"/>
      <c r="T1740" s="10"/>
      <c r="U1740" s="10"/>
      <c r="V1740" s="10"/>
      <c r="W1740" s="10"/>
    </row>
    <row r="1741" spans="1:23" x14ac:dyDescent="0.35">
      <c r="A1741" s="10"/>
      <c r="B1741" s="27"/>
      <c r="C1741" s="25"/>
      <c r="D1741" s="25"/>
      <c r="E1741" s="43"/>
      <c r="F1741" s="43"/>
      <c r="G1741" s="43"/>
      <c r="H1741" s="25"/>
      <c r="I1741" s="25"/>
      <c r="J1741" s="25"/>
      <c r="K1741" s="25"/>
      <c r="L1741" s="25"/>
      <c r="M1741" s="25"/>
      <c r="N1741" s="47"/>
      <c r="O1741" s="178"/>
      <c r="P1741" s="178"/>
      <c r="Q1741" s="47"/>
      <c r="R1741" s="47"/>
      <c r="S1741" s="10"/>
      <c r="T1741" s="10"/>
      <c r="U1741" s="10"/>
      <c r="V1741" s="10"/>
      <c r="W1741" s="10"/>
    </row>
    <row r="1742" spans="1:23" x14ac:dyDescent="0.35">
      <c r="A1742" s="10"/>
      <c r="B1742" s="27"/>
      <c r="C1742" s="25"/>
      <c r="D1742" s="25"/>
      <c r="E1742" s="43"/>
      <c r="F1742" s="43"/>
      <c r="G1742" s="43"/>
      <c r="H1742" s="25"/>
      <c r="I1742" s="25"/>
      <c r="J1742" s="25"/>
      <c r="K1742" s="25"/>
      <c r="L1742" s="25"/>
      <c r="M1742" s="25"/>
      <c r="N1742" s="47"/>
      <c r="O1742" s="178"/>
      <c r="P1742" s="178"/>
      <c r="Q1742" s="47"/>
      <c r="R1742" s="47"/>
      <c r="S1742" s="10"/>
      <c r="T1742" s="10"/>
      <c r="U1742" s="10"/>
      <c r="V1742" s="10"/>
      <c r="W1742" s="10"/>
    </row>
    <row r="1743" spans="1:23" x14ac:dyDescent="0.35">
      <c r="A1743" s="10"/>
      <c r="B1743" s="27"/>
      <c r="C1743" s="25"/>
      <c r="D1743" s="25"/>
      <c r="E1743" s="43"/>
      <c r="F1743" s="43"/>
      <c r="G1743" s="43"/>
      <c r="H1743" s="25"/>
      <c r="I1743" s="25"/>
      <c r="J1743" s="25"/>
      <c r="K1743" s="25"/>
      <c r="L1743" s="25"/>
      <c r="M1743" s="25"/>
      <c r="N1743" s="47"/>
      <c r="O1743" s="178"/>
      <c r="P1743" s="178"/>
      <c r="Q1743" s="47"/>
      <c r="R1743" s="47"/>
      <c r="S1743" s="10"/>
      <c r="T1743" s="10"/>
      <c r="U1743" s="10"/>
      <c r="V1743" s="10"/>
      <c r="W1743" s="10"/>
    </row>
    <row r="1744" spans="1:23" x14ac:dyDescent="0.35">
      <c r="A1744" s="10"/>
      <c r="B1744" s="27"/>
      <c r="C1744" s="25"/>
      <c r="D1744" s="25"/>
      <c r="E1744" s="43"/>
      <c r="F1744" s="43"/>
      <c r="G1744" s="43"/>
      <c r="H1744" s="25"/>
      <c r="I1744" s="25"/>
      <c r="J1744" s="25"/>
      <c r="K1744" s="25"/>
      <c r="L1744" s="25"/>
      <c r="M1744" s="25"/>
      <c r="N1744" s="47"/>
      <c r="O1744" s="178"/>
      <c r="P1744" s="178"/>
      <c r="Q1744" s="47"/>
      <c r="R1744" s="47"/>
      <c r="S1744" s="10"/>
      <c r="T1744" s="10"/>
      <c r="U1744" s="10"/>
      <c r="V1744" s="10"/>
      <c r="W1744" s="10"/>
    </row>
    <row r="1745" spans="1:23" x14ac:dyDescent="0.35">
      <c r="A1745" s="10"/>
      <c r="B1745" s="27"/>
      <c r="C1745" s="25"/>
      <c r="D1745" s="25"/>
      <c r="E1745" s="43"/>
      <c r="F1745" s="43"/>
      <c r="G1745" s="43"/>
      <c r="H1745" s="25"/>
      <c r="I1745" s="25"/>
      <c r="J1745" s="25"/>
      <c r="K1745" s="25"/>
      <c r="L1745" s="25"/>
      <c r="M1745" s="25"/>
      <c r="N1745" s="47"/>
      <c r="O1745" s="178"/>
      <c r="P1745" s="178"/>
      <c r="Q1745" s="47"/>
      <c r="R1745" s="47"/>
      <c r="S1745" s="10"/>
      <c r="T1745" s="10"/>
      <c r="U1745" s="10"/>
      <c r="V1745" s="10"/>
      <c r="W1745" s="10"/>
    </row>
    <row r="1746" spans="1:23" x14ac:dyDescent="0.35">
      <c r="A1746" s="10"/>
      <c r="B1746" s="27"/>
      <c r="C1746" s="25"/>
      <c r="D1746" s="25"/>
      <c r="E1746" s="43"/>
      <c r="F1746" s="43"/>
      <c r="G1746" s="43"/>
      <c r="H1746" s="25"/>
      <c r="I1746" s="25"/>
      <c r="J1746" s="25"/>
      <c r="K1746" s="25"/>
      <c r="L1746" s="25"/>
      <c r="M1746" s="25"/>
      <c r="N1746" s="47"/>
      <c r="O1746" s="178"/>
      <c r="P1746" s="178"/>
      <c r="Q1746" s="47"/>
      <c r="R1746" s="47"/>
      <c r="S1746" s="10"/>
      <c r="T1746" s="10"/>
      <c r="U1746" s="10"/>
      <c r="V1746" s="10"/>
      <c r="W1746" s="10"/>
    </row>
    <row r="1747" spans="1:23" x14ac:dyDescent="0.35">
      <c r="A1747" s="10"/>
      <c r="B1747" s="27"/>
      <c r="C1747" s="25"/>
      <c r="D1747" s="25"/>
      <c r="E1747" s="43"/>
      <c r="F1747" s="43"/>
      <c r="G1747" s="43"/>
      <c r="H1747" s="25"/>
      <c r="I1747" s="25"/>
      <c r="J1747" s="25"/>
      <c r="K1747" s="25"/>
      <c r="L1747" s="25"/>
      <c r="M1747" s="25"/>
      <c r="N1747" s="47"/>
      <c r="O1747" s="178"/>
      <c r="P1747" s="178"/>
      <c r="Q1747" s="47"/>
      <c r="R1747" s="47"/>
      <c r="S1747" s="10"/>
      <c r="T1747" s="10"/>
      <c r="U1747" s="10"/>
      <c r="V1747" s="10"/>
      <c r="W1747" s="10"/>
    </row>
    <row r="1748" spans="1:23" x14ac:dyDescent="0.35">
      <c r="A1748" s="10"/>
      <c r="B1748" s="27"/>
      <c r="C1748" s="25"/>
      <c r="D1748" s="25"/>
      <c r="E1748" s="43"/>
      <c r="F1748" s="43"/>
      <c r="G1748" s="43"/>
      <c r="H1748" s="25"/>
      <c r="I1748" s="25"/>
      <c r="J1748" s="25"/>
      <c r="K1748" s="25"/>
      <c r="L1748" s="25"/>
      <c r="M1748" s="25"/>
      <c r="N1748" s="47"/>
      <c r="O1748" s="178"/>
      <c r="P1748" s="178"/>
      <c r="Q1748" s="47"/>
      <c r="R1748" s="47"/>
      <c r="S1748" s="10"/>
      <c r="T1748" s="10"/>
      <c r="U1748" s="10"/>
      <c r="V1748" s="10"/>
      <c r="W1748" s="10"/>
    </row>
    <row r="1749" spans="1:23" x14ac:dyDescent="0.35">
      <c r="A1749" s="10"/>
      <c r="B1749" s="27"/>
      <c r="C1749" s="25"/>
      <c r="D1749" s="25"/>
      <c r="E1749" s="43"/>
      <c r="F1749" s="43"/>
      <c r="G1749" s="43"/>
      <c r="H1749" s="25"/>
      <c r="I1749" s="25"/>
      <c r="J1749" s="25"/>
      <c r="K1749" s="25"/>
      <c r="L1749" s="25"/>
      <c r="M1749" s="25"/>
      <c r="N1749" s="47"/>
      <c r="O1749" s="178"/>
      <c r="P1749" s="178"/>
      <c r="Q1749" s="47"/>
      <c r="R1749" s="47"/>
      <c r="S1749" s="10"/>
      <c r="T1749" s="10"/>
      <c r="U1749" s="10"/>
      <c r="V1749" s="10"/>
      <c r="W1749" s="10"/>
    </row>
    <row r="1750" spans="1:23" x14ac:dyDescent="0.35">
      <c r="A1750" s="10"/>
      <c r="B1750" s="27"/>
      <c r="C1750" s="25"/>
      <c r="D1750" s="25"/>
      <c r="E1750" s="43"/>
      <c r="F1750" s="43"/>
      <c r="G1750" s="43"/>
      <c r="H1750" s="25"/>
      <c r="I1750" s="25"/>
      <c r="J1750" s="25"/>
      <c r="K1750" s="25"/>
      <c r="L1750" s="25"/>
      <c r="M1750" s="25"/>
      <c r="N1750" s="47"/>
      <c r="O1750" s="178"/>
      <c r="P1750" s="178"/>
      <c r="Q1750" s="47"/>
      <c r="R1750" s="47"/>
      <c r="S1750" s="10"/>
      <c r="T1750" s="10"/>
      <c r="U1750" s="10"/>
      <c r="V1750" s="10"/>
      <c r="W1750" s="10"/>
    </row>
    <row r="1751" spans="1:23" x14ac:dyDescent="0.35">
      <c r="A1751" s="10"/>
      <c r="B1751" s="27"/>
      <c r="C1751" s="25"/>
      <c r="D1751" s="25"/>
      <c r="E1751" s="43"/>
      <c r="F1751" s="43"/>
      <c r="G1751" s="43"/>
      <c r="H1751" s="25"/>
      <c r="I1751" s="25"/>
      <c r="J1751" s="25"/>
      <c r="K1751" s="25"/>
      <c r="L1751" s="25"/>
      <c r="M1751" s="25"/>
      <c r="N1751" s="47"/>
      <c r="O1751" s="178"/>
      <c r="P1751" s="178"/>
      <c r="Q1751" s="47"/>
      <c r="R1751" s="47"/>
      <c r="S1751" s="10"/>
      <c r="T1751" s="10"/>
      <c r="U1751" s="10"/>
      <c r="V1751" s="10"/>
      <c r="W1751" s="10"/>
    </row>
    <row r="1752" spans="1:23" x14ac:dyDescent="0.35">
      <c r="A1752" s="10"/>
      <c r="B1752" s="27"/>
      <c r="C1752" s="25"/>
      <c r="D1752" s="25"/>
      <c r="E1752" s="43"/>
      <c r="F1752" s="43"/>
      <c r="G1752" s="43"/>
      <c r="H1752" s="25"/>
      <c r="I1752" s="25"/>
      <c r="J1752" s="25"/>
      <c r="K1752" s="25"/>
      <c r="L1752" s="25"/>
      <c r="M1752" s="25"/>
      <c r="N1752" s="47"/>
      <c r="O1752" s="178"/>
      <c r="P1752" s="178"/>
      <c r="Q1752" s="47"/>
      <c r="R1752" s="47"/>
      <c r="S1752" s="10"/>
      <c r="T1752" s="10"/>
      <c r="U1752" s="10"/>
      <c r="V1752" s="10"/>
      <c r="W1752" s="10"/>
    </row>
    <row r="1753" spans="1:23" x14ac:dyDescent="0.35">
      <c r="A1753" s="10"/>
      <c r="B1753" s="27"/>
      <c r="C1753" s="25"/>
      <c r="D1753" s="25"/>
      <c r="E1753" s="43"/>
      <c r="F1753" s="43"/>
      <c r="G1753" s="43"/>
      <c r="H1753" s="25"/>
      <c r="I1753" s="25"/>
      <c r="J1753" s="25"/>
      <c r="K1753" s="25"/>
      <c r="L1753" s="25"/>
      <c r="M1753" s="25"/>
      <c r="N1753" s="47"/>
      <c r="O1753" s="178"/>
      <c r="P1753" s="178"/>
      <c r="Q1753" s="47"/>
      <c r="R1753" s="47"/>
      <c r="S1753" s="10"/>
      <c r="T1753" s="10"/>
      <c r="U1753" s="10"/>
      <c r="V1753" s="10"/>
      <c r="W1753" s="10"/>
    </row>
    <row r="1754" spans="1:23" x14ac:dyDescent="0.35">
      <c r="A1754" s="10"/>
      <c r="B1754" s="27"/>
      <c r="C1754" s="25"/>
      <c r="D1754" s="25"/>
      <c r="E1754" s="43"/>
      <c r="F1754" s="43"/>
      <c r="G1754" s="43"/>
      <c r="H1754" s="25"/>
      <c r="I1754" s="25"/>
      <c r="J1754" s="25"/>
      <c r="K1754" s="25"/>
      <c r="L1754" s="25"/>
      <c r="M1754" s="25"/>
      <c r="N1754" s="47"/>
      <c r="O1754" s="178"/>
      <c r="P1754" s="178"/>
      <c r="Q1754" s="47"/>
      <c r="R1754" s="47"/>
      <c r="S1754" s="10"/>
      <c r="T1754" s="10"/>
      <c r="U1754" s="10"/>
      <c r="V1754" s="10"/>
      <c r="W1754" s="10"/>
    </row>
    <row r="1755" spans="1:23" x14ac:dyDescent="0.35">
      <c r="A1755" s="10"/>
      <c r="B1755" s="27"/>
      <c r="C1755" s="25"/>
      <c r="D1755" s="25"/>
      <c r="E1755" s="43"/>
      <c r="F1755" s="43"/>
      <c r="G1755" s="43"/>
      <c r="H1755" s="25"/>
      <c r="I1755" s="25"/>
      <c r="J1755" s="25"/>
      <c r="K1755" s="25"/>
      <c r="L1755" s="25"/>
      <c r="M1755" s="25"/>
      <c r="N1755" s="47"/>
      <c r="O1755" s="178"/>
      <c r="P1755" s="178"/>
      <c r="Q1755" s="47"/>
      <c r="R1755" s="47"/>
      <c r="S1755" s="10"/>
      <c r="T1755" s="10"/>
      <c r="U1755" s="10"/>
      <c r="V1755" s="10"/>
      <c r="W1755" s="10"/>
    </row>
    <row r="1756" spans="1:23" x14ac:dyDescent="0.35">
      <c r="A1756" s="10"/>
      <c r="B1756" s="27"/>
      <c r="C1756" s="25"/>
      <c r="D1756" s="25"/>
      <c r="E1756" s="43"/>
      <c r="F1756" s="43"/>
      <c r="G1756" s="43"/>
      <c r="H1756" s="25"/>
      <c r="I1756" s="25"/>
      <c r="J1756" s="25"/>
      <c r="K1756" s="25"/>
      <c r="L1756" s="25"/>
      <c r="M1756" s="25"/>
      <c r="N1756" s="47"/>
      <c r="O1756" s="178"/>
      <c r="P1756" s="178"/>
      <c r="Q1756" s="47"/>
      <c r="R1756" s="47"/>
      <c r="S1756" s="10"/>
      <c r="T1756" s="10"/>
      <c r="U1756" s="10"/>
      <c r="V1756" s="10"/>
      <c r="W1756" s="10"/>
    </row>
    <row r="1757" spans="1:23" x14ac:dyDescent="0.35">
      <c r="A1757" s="10"/>
      <c r="B1757" s="27"/>
      <c r="C1757" s="25"/>
      <c r="D1757" s="25"/>
      <c r="E1757" s="43"/>
      <c r="F1757" s="43"/>
      <c r="G1757" s="43"/>
      <c r="H1757" s="25"/>
      <c r="I1757" s="25"/>
      <c r="J1757" s="25"/>
      <c r="K1757" s="25"/>
      <c r="L1757" s="25"/>
      <c r="M1757" s="25"/>
      <c r="N1757" s="47"/>
      <c r="O1757" s="178"/>
      <c r="P1757" s="178"/>
      <c r="Q1757" s="47"/>
      <c r="R1757" s="47"/>
      <c r="S1757" s="10"/>
      <c r="T1757" s="10"/>
      <c r="U1757" s="10"/>
      <c r="V1757" s="10"/>
      <c r="W1757" s="10"/>
    </row>
    <row r="1758" spans="1:23" x14ac:dyDescent="0.35">
      <c r="A1758" s="10"/>
      <c r="B1758" s="27"/>
      <c r="C1758" s="25"/>
      <c r="D1758" s="25"/>
      <c r="E1758" s="43"/>
      <c r="F1758" s="43"/>
      <c r="G1758" s="43"/>
      <c r="H1758" s="25"/>
      <c r="I1758" s="25"/>
      <c r="J1758" s="25"/>
      <c r="K1758" s="25"/>
      <c r="L1758" s="25"/>
      <c r="M1758" s="25"/>
      <c r="N1758" s="47"/>
      <c r="O1758" s="178"/>
      <c r="P1758" s="178"/>
      <c r="Q1758" s="47"/>
      <c r="R1758" s="47"/>
      <c r="S1758" s="10"/>
      <c r="T1758" s="10"/>
      <c r="U1758" s="10"/>
      <c r="V1758" s="10"/>
      <c r="W1758" s="10"/>
    </row>
    <row r="1759" spans="1:23" x14ac:dyDescent="0.35">
      <c r="A1759" s="10"/>
      <c r="B1759" s="27"/>
      <c r="C1759" s="25"/>
      <c r="D1759" s="25"/>
      <c r="E1759" s="43"/>
      <c r="F1759" s="43"/>
      <c r="G1759" s="43"/>
      <c r="H1759" s="25"/>
      <c r="I1759" s="25"/>
      <c r="J1759" s="25"/>
      <c r="K1759" s="25"/>
      <c r="L1759" s="25"/>
      <c r="M1759" s="25"/>
      <c r="N1759" s="47"/>
      <c r="O1759" s="178"/>
      <c r="P1759" s="178"/>
      <c r="Q1759" s="47"/>
      <c r="R1759" s="47"/>
      <c r="S1759" s="10"/>
      <c r="T1759" s="10"/>
      <c r="U1759" s="10"/>
      <c r="V1759" s="10"/>
      <c r="W1759" s="10"/>
    </row>
    <row r="1760" spans="1:23" x14ac:dyDescent="0.35">
      <c r="A1760" s="10"/>
      <c r="B1760" s="27"/>
      <c r="C1760" s="25"/>
      <c r="D1760" s="25"/>
      <c r="E1760" s="43"/>
      <c r="F1760" s="43"/>
      <c r="G1760" s="43"/>
      <c r="H1760" s="25"/>
      <c r="I1760" s="25"/>
      <c r="J1760" s="25"/>
      <c r="K1760" s="25"/>
      <c r="L1760" s="25"/>
      <c r="M1760" s="25"/>
      <c r="N1760" s="47"/>
      <c r="O1760" s="178"/>
      <c r="P1760" s="178"/>
      <c r="Q1760" s="47"/>
      <c r="R1760" s="47"/>
      <c r="S1760" s="10"/>
      <c r="T1760" s="10"/>
      <c r="U1760" s="10"/>
      <c r="V1760" s="10"/>
      <c r="W1760" s="10"/>
    </row>
    <row r="1761" spans="1:23" x14ac:dyDescent="0.35">
      <c r="A1761" s="10"/>
      <c r="B1761" s="27"/>
      <c r="C1761" s="25"/>
      <c r="D1761" s="25"/>
      <c r="E1761" s="43"/>
      <c r="F1761" s="43"/>
      <c r="G1761" s="43"/>
      <c r="H1761" s="25"/>
      <c r="I1761" s="25"/>
      <c r="J1761" s="25"/>
      <c r="K1761" s="25"/>
      <c r="L1761" s="25"/>
      <c r="M1761" s="25"/>
      <c r="N1761" s="47"/>
      <c r="O1761" s="178"/>
      <c r="P1761" s="178"/>
      <c r="Q1761" s="47"/>
      <c r="R1761" s="47"/>
      <c r="S1761" s="10"/>
      <c r="T1761" s="10"/>
      <c r="U1761" s="10"/>
      <c r="V1761" s="10"/>
      <c r="W1761" s="10"/>
    </row>
    <row r="1762" spans="1:23" x14ac:dyDescent="0.35">
      <c r="A1762" s="10"/>
      <c r="B1762" s="27"/>
      <c r="C1762" s="25"/>
      <c r="D1762" s="25"/>
      <c r="E1762" s="43"/>
      <c r="F1762" s="43"/>
      <c r="G1762" s="43"/>
      <c r="H1762" s="25"/>
      <c r="I1762" s="25"/>
      <c r="J1762" s="25"/>
      <c r="K1762" s="25"/>
      <c r="L1762" s="25"/>
      <c r="M1762" s="25"/>
      <c r="N1762" s="47"/>
      <c r="O1762" s="178"/>
      <c r="P1762" s="178"/>
      <c r="Q1762" s="47"/>
      <c r="R1762" s="47"/>
      <c r="S1762" s="10"/>
      <c r="T1762" s="10"/>
      <c r="U1762" s="10"/>
      <c r="V1762" s="10"/>
      <c r="W1762" s="10"/>
    </row>
    <row r="1763" spans="1:23" x14ac:dyDescent="0.35">
      <c r="A1763" s="10"/>
      <c r="B1763" s="27"/>
      <c r="C1763" s="25"/>
      <c r="D1763" s="25"/>
      <c r="E1763" s="43"/>
      <c r="F1763" s="43"/>
      <c r="G1763" s="43"/>
      <c r="H1763" s="25"/>
      <c r="I1763" s="25"/>
      <c r="J1763" s="25"/>
      <c r="K1763" s="25"/>
      <c r="L1763" s="25"/>
      <c r="M1763" s="25"/>
      <c r="N1763" s="47"/>
      <c r="O1763" s="178"/>
      <c r="P1763" s="178"/>
      <c r="Q1763" s="47"/>
      <c r="R1763" s="47"/>
      <c r="S1763" s="10"/>
      <c r="T1763" s="10"/>
      <c r="U1763" s="10"/>
      <c r="V1763" s="10"/>
      <c r="W1763" s="10"/>
    </row>
    <row r="1764" spans="1:23" x14ac:dyDescent="0.35">
      <c r="A1764" s="10"/>
      <c r="B1764" s="27"/>
      <c r="C1764" s="25"/>
      <c r="D1764" s="25"/>
      <c r="E1764" s="43"/>
      <c r="F1764" s="43"/>
      <c r="G1764" s="43"/>
      <c r="H1764" s="25"/>
      <c r="I1764" s="25"/>
      <c r="J1764" s="25"/>
      <c r="K1764" s="25"/>
      <c r="L1764" s="25"/>
      <c r="M1764" s="25"/>
      <c r="N1764" s="47"/>
      <c r="O1764" s="178"/>
      <c r="P1764" s="178"/>
      <c r="Q1764" s="47"/>
      <c r="R1764" s="47"/>
      <c r="S1764" s="10"/>
      <c r="T1764" s="10"/>
      <c r="U1764" s="10"/>
      <c r="V1764" s="10"/>
      <c r="W1764" s="10"/>
    </row>
    <row r="1765" spans="1:23" x14ac:dyDescent="0.35">
      <c r="A1765" s="10"/>
      <c r="B1765" s="27"/>
      <c r="C1765" s="25"/>
      <c r="D1765" s="25"/>
      <c r="E1765" s="43"/>
      <c r="F1765" s="43"/>
      <c r="G1765" s="43"/>
      <c r="H1765" s="25"/>
      <c r="I1765" s="25"/>
      <c r="J1765" s="25"/>
      <c r="K1765" s="25"/>
      <c r="L1765" s="25"/>
      <c r="M1765" s="25"/>
      <c r="N1765" s="47"/>
      <c r="O1765" s="178"/>
      <c r="P1765" s="178"/>
      <c r="Q1765" s="47"/>
      <c r="R1765" s="47"/>
      <c r="S1765" s="10"/>
      <c r="T1765" s="10"/>
      <c r="U1765" s="10"/>
      <c r="V1765" s="10"/>
      <c r="W1765" s="10"/>
    </row>
    <row r="1766" spans="1:23" x14ac:dyDescent="0.35">
      <c r="A1766" s="10"/>
      <c r="B1766" s="27"/>
      <c r="C1766" s="25"/>
      <c r="D1766" s="25"/>
      <c r="E1766" s="43"/>
      <c r="F1766" s="43"/>
      <c r="G1766" s="43"/>
      <c r="H1766" s="25"/>
      <c r="I1766" s="25"/>
      <c r="J1766" s="25"/>
      <c r="K1766" s="25"/>
      <c r="L1766" s="25"/>
      <c r="M1766" s="25"/>
      <c r="N1766" s="47"/>
      <c r="O1766" s="178"/>
      <c r="P1766" s="178"/>
      <c r="Q1766" s="47"/>
      <c r="R1766" s="47"/>
      <c r="S1766" s="10"/>
      <c r="T1766" s="10"/>
      <c r="U1766" s="10"/>
      <c r="V1766" s="10"/>
      <c r="W1766" s="10"/>
    </row>
    <row r="1767" spans="1:23" x14ac:dyDescent="0.35">
      <c r="A1767" s="10"/>
      <c r="B1767" s="27"/>
      <c r="C1767" s="25"/>
      <c r="D1767" s="25"/>
      <c r="E1767" s="43"/>
      <c r="F1767" s="43"/>
      <c r="G1767" s="43"/>
      <c r="H1767" s="25"/>
      <c r="I1767" s="25"/>
      <c r="J1767" s="25"/>
      <c r="K1767" s="25"/>
      <c r="L1767" s="25"/>
      <c r="M1767" s="25"/>
      <c r="N1767" s="47"/>
      <c r="O1767" s="178"/>
      <c r="P1767" s="178"/>
      <c r="Q1767" s="47"/>
      <c r="R1767" s="47"/>
      <c r="S1767" s="10"/>
      <c r="T1767" s="10"/>
      <c r="U1767" s="10"/>
      <c r="V1767" s="10"/>
      <c r="W1767" s="10"/>
    </row>
    <row r="1768" spans="1:23" x14ac:dyDescent="0.35">
      <c r="A1768" s="10"/>
      <c r="B1768" s="27"/>
      <c r="C1768" s="25"/>
      <c r="D1768" s="25"/>
      <c r="E1768" s="43"/>
      <c r="F1768" s="43"/>
      <c r="G1768" s="43"/>
      <c r="H1768" s="25"/>
      <c r="I1768" s="25"/>
      <c r="J1768" s="25"/>
      <c r="K1768" s="25"/>
      <c r="L1768" s="25"/>
      <c r="M1768" s="25"/>
      <c r="N1768" s="47"/>
      <c r="O1768" s="178"/>
      <c r="P1768" s="178"/>
      <c r="Q1768" s="47"/>
      <c r="R1768" s="47"/>
      <c r="S1768" s="10"/>
      <c r="T1768" s="10"/>
      <c r="U1768" s="10"/>
      <c r="V1768" s="10"/>
      <c r="W1768" s="10"/>
    </row>
    <row r="1769" spans="1:23" x14ac:dyDescent="0.35">
      <c r="A1769" s="10"/>
      <c r="B1769" s="27"/>
      <c r="C1769" s="25"/>
      <c r="D1769" s="25"/>
      <c r="E1769" s="43"/>
      <c r="F1769" s="43"/>
      <c r="G1769" s="43"/>
      <c r="H1769" s="25"/>
      <c r="I1769" s="25"/>
      <c r="J1769" s="25"/>
      <c r="K1769" s="25"/>
      <c r="L1769" s="25"/>
      <c r="M1769" s="25"/>
      <c r="N1769" s="47"/>
      <c r="O1769" s="178"/>
      <c r="P1769" s="178"/>
      <c r="Q1769" s="47"/>
      <c r="R1769" s="47"/>
      <c r="S1769" s="10"/>
      <c r="T1769" s="10"/>
      <c r="U1769" s="10"/>
      <c r="V1769" s="10"/>
      <c r="W1769" s="10"/>
    </row>
    <row r="1770" spans="1:23" x14ac:dyDescent="0.35">
      <c r="A1770" s="10"/>
      <c r="B1770" s="27"/>
      <c r="C1770" s="25"/>
      <c r="D1770" s="25"/>
      <c r="E1770" s="43"/>
      <c r="F1770" s="43"/>
      <c r="G1770" s="43"/>
      <c r="H1770" s="25"/>
      <c r="I1770" s="25"/>
      <c r="J1770" s="25"/>
      <c r="K1770" s="25"/>
      <c r="L1770" s="25"/>
      <c r="M1770" s="25"/>
      <c r="N1770" s="47"/>
      <c r="O1770" s="178"/>
      <c r="P1770" s="178"/>
      <c r="Q1770" s="47"/>
      <c r="R1770" s="47"/>
      <c r="S1770" s="10"/>
      <c r="T1770" s="10"/>
      <c r="U1770" s="10"/>
      <c r="V1770" s="10"/>
      <c r="W1770" s="10"/>
    </row>
    <row r="1771" spans="1:23" x14ac:dyDescent="0.35">
      <c r="A1771" s="10"/>
      <c r="B1771" s="27"/>
      <c r="C1771" s="25"/>
      <c r="D1771" s="25"/>
      <c r="E1771" s="43"/>
      <c r="F1771" s="43"/>
      <c r="G1771" s="43"/>
      <c r="H1771" s="25"/>
      <c r="I1771" s="25"/>
      <c r="J1771" s="25"/>
      <c r="K1771" s="25"/>
      <c r="L1771" s="25"/>
      <c r="M1771" s="25"/>
      <c r="N1771" s="47"/>
      <c r="O1771" s="178"/>
      <c r="P1771" s="178"/>
      <c r="Q1771" s="47"/>
      <c r="R1771" s="47"/>
      <c r="S1771" s="10"/>
      <c r="T1771" s="10"/>
      <c r="U1771" s="10"/>
      <c r="V1771" s="10"/>
      <c r="W1771" s="10"/>
    </row>
    <row r="1772" spans="1:23" x14ac:dyDescent="0.35">
      <c r="A1772" s="10"/>
      <c r="B1772" s="27"/>
      <c r="C1772" s="25"/>
      <c r="D1772" s="25"/>
      <c r="E1772" s="43"/>
      <c r="F1772" s="43"/>
      <c r="G1772" s="43"/>
      <c r="H1772" s="25"/>
      <c r="I1772" s="25"/>
      <c r="J1772" s="25"/>
      <c r="K1772" s="25"/>
      <c r="L1772" s="25"/>
      <c r="M1772" s="25"/>
      <c r="N1772" s="47"/>
      <c r="O1772" s="178"/>
      <c r="P1772" s="178"/>
      <c r="Q1772" s="47"/>
      <c r="R1772" s="47"/>
      <c r="S1772" s="10"/>
      <c r="T1772" s="10"/>
      <c r="U1772" s="10"/>
      <c r="V1772" s="10"/>
      <c r="W1772" s="10"/>
    </row>
    <row r="1773" spans="1:23" x14ac:dyDescent="0.35">
      <c r="A1773" s="10"/>
      <c r="B1773" s="27"/>
      <c r="C1773" s="25"/>
      <c r="D1773" s="25"/>
      <c r="E1773" s="43"/>
      <c r="F1773" s="43"/>
      <c r="G1773" s="43"/>
      <c r="H1773" s="25"/>
      <c r="I1773" s="25"/>
      <c r="J1773" s="25"/>
      <c r="K1773" s="25"/>
      <c r="L1773" s="25"/>
      <c r="M1773" s="25"/>
      <c r="N1773" s="47"/>
      <c r="O1773" s="178"/>
      <c r="P1773" s="178"/>
      <c r="Q1773" s="47"/>
      <c r="R1773" s="47"/>
      <c r="S1773" s="10"/>
      <c r="T1773" s="10"/>
      <c r="U1773" s="10"/>
      <c r="V1773" s="10"/>
      <c r="W1773" s="10"/>
    </row>
    <row r="1774" spans="1:23" x14ac:dyDescent="0.35">
      <c r="A1774" s="10"/>
      <c r="B1774" s="27"/>
      <c r="C1774" s="25"/>
      <c r="D1774" s="25"/>
      <c r="E1774" s="43"/>
      <c r="F1774" s="43"/>
      <c r="G1774" s="43"/>
      <c r="H1774" s="25"/>
      <c r="I1774" s="25"/>
      <c r="J1774" s="25"/>
      <c r="K1774" s="25"/>
      <c r="L1774" s="25"/>
      <c r="M1774" s="25"/>
      <c r="N1774" s="47"/>
      <c r="O1774" s="178"/>
      <c r="P1774" s="178"/>
      <c r="Q1774" s="47"/>
      <c r="R1774" s="47"/>
      <c r="S1774" s="10"/>
      <c r="T1774" s="10"/>
      <c r="U1774" s="10"/>
      <c r="V1774" s="10"/>
      <c r="W1774" s="10"/>
    </row>
    <row r="1775" spans="1:23" x14ac:dyDescent="0.35">
      <c r="A1775" s="10"/>
      <c r="B1775" s="27"/>
      <c r="C1775" s="25"/>
      <c r="D1775" s="25"/>
      <c r="E1775" s="43"/>
      <c r="F1775" s="43"/>
      <c r="G1775" s="43"/>
      <c r="H1775" s="25"/>
      <c r="I1775" s="25"/>
      <c r="J1775" s="25"/>
      <c r="K1775" s="25"/>
      <c r="L1775" s="25"/>
      <c r="M1775" s="25"/>
      <c r="N1775" s="47"/>
      <c r="O1775" s="178"/>
      <c r="P1775" s="178"/>
      <c r="Q1775" s="47"/>
      <c r="R1775" s="47"/>
      <c r="S1775" s="10"/>
      <c r="T1775" s="10"/>
      <c r="U1775" s="10"/>
      <c r="V1775" s="10"/>
      <c r="W1775" s="10"/>
    </row>
    <row r="1776" spans="1:23" x14ac:dyDescent="0.35">
      <c r="A1776" s="10"/>
      <c r="B1776" s="27"/>
      <c r="C1776" s="25"/>
      <c r="D1776" s="25"/>
      <c r="E1776" s="43"/>
      <c r="F1776" s="43"/>
      <c r="G1776" s="43"/>
      <c r="H1776" s="25"/>
      <c r="I1776" s="25"/>
      <c r="J1776" s="25"/>
      <c r="K1776" s="25"/>
      <c r="L1776" s="25"/>
      <c r="M1776" s="25"/>
      <c r="N1776" s="47"/>
      <c r="O1776" s="178"/>
      <c r="P1776" s="178"/>
      <c r="Q1776" s="47"/>
      <c r="R1776" s="47"/>
      <c r="S1776" s="10"/>
      <c r="T1776" s="10"/>
      <c r="U1776" s="10"/>
      <c r="V1776" s="10"/>
      <c r="W1776" s="10"/>
    </row>
    <row r="1777" spans="1:23" x14ac:dyDescent="0.35">
      <c r="A1777" s="10"/>
      <c r="B1777" s="27"/>
      <c r="C1777" s="25"/>
      <c r="D1777" s="25"/>
      <c r="E1777" s="43"/>
      <c r="F1777" s="43"/>
      <c r="G1777" s="43"/>
      <c r="H1777" s="25"/>
      <c r="I1777" s="25"/>
      <c r="J1777" s="25"/>
      <c r="K1777" s="25"/>
      <c r="L1777" s="25"/>
      <c r="M1777" s="25"/>
      <c r="N1777" s="47"/>
      <c r="O1777" s="178"/>
      <c r="P1777" s="178"/>
      <c r="Q1777" s="47"/>
      <c r="R1777" s="47"/>
      <c r="S1777" s="10"/>
      <c r="T1777" s="10"/>
      <c r="U1777" s="10"/>
      <c r="V1777" s="10"/>
      <c r="W1777" s="10"/>
    </row>
    <row r="1778" spans="1:23" x14ac:dyDescent="0.35">
      <c r="A1778" s="10"/>
      <c r="B1778" s="27"/>
      <c r="C1778" s="25"/>
      <c r="D1778" s="25"/>
      <c r="E1778" s="43"/>
      <c r="F1778" s="43"/>
      <c r="G1778" s="43"/>
      <c r="H1778" s="25"/>
      <c r="I1778" s="25"/>
      <c r="J1778" s="25"/>
      <c r="K1778" s="25"/>
      <c r="L1778" s="25"/>
      <c r="M1778" s="25"/>
      <c r="N1778" s="47"/>
      <c r="O1778" s="178"/>
      <c r="P1778" s="178"/>
      <c r="Q1778" s="47"/>
      <c r="R1778" s="47"/>
      <c r="S1778" s="10"/>
      <c r="T1778" s="10"/>
      <c r="U1778" s="10"/>
      <c r="V1778" s="10"/>
      <c r="W1778" s="10"/>
    </row>
    <row r="1779" spans="1:23" x14ac:dyDescent="0.35">
      <c r="A1779" s="10"/>
      <c r="B1779" s="27"/>
      <c r="C1779" s="25"/>
      <c r="D1779" s="25"/>
      <c r="E1779" s="43"/>
      <c r="F1779" s="43"/>
      <c r="G1779" s="43"/>
      <c r="H1779" s="25"/>
      <c r="I1779" s="25"/>
      <c r="J1779" s="25"/>
      <c r="K1779" s="25"/>
      <c r="L1779" s="25"/>
      <c r="M1779" s="25"/>
      <c r="N1779" s="47"/>
      <c r="O1779" s="178"/>
      <c r="P1779" s="178"/>
      <c r="Q1779" s="47"/>
      <c r="R1779" s="47"/>
      <c r="S1779" s="10"/>
      <c r="T1779" s="10"/>
      <c r="U1779" s="10"/>
      <c r="V1779" s="10"/>
      <c r="W1779" s="10"/>
    </row>
    <row r="1780" spans="1:23" x14ac:dyDescent="0.35">
      <c r="A1780" s="10"/>
      <c r="B1780" s="27"/>
      <c r="C1780" s="25"/>
      <c r="D1780" s="25"/>
      <c r="E1780" s="43"/>
      <c r="F1780" s="43"/>
      <c r="G1780" s="43"/>
      <c r="H1780" s="25"/>
      <c r="I1780" s="25"/>
      <c r="J1780" s="25"/>
      <c r="K1780" s="25"/>
      <c r="L1780" s="25"/>
      <c r="M1780" s="25"/>
      <c r="N1780" s="47"/>
      <c r="O1780" s="178"/>
      <c r="P1780" s="178"/>
      <c r="Q1780" s="47"/>
      <c r="R1780" s="47"/>
      <c r="S1780" s="10"/>
      <c r="T1780" s="10"/>
      <c r="U1780" s="10"/>
      <c r="V1780" s="10"/>
      <c r="W1780" s="10"/>
    </row>
    <row r="1781" spans="1:23" x14ac:dyDescent="0.35">
      <c r="A1781" s="10"/>
      <c r="B1781" s="27"/>
      <c r="C1781" s="25"/>
      <c r="D1781" s="25"/>
      <c r="E1781" s="43"/>
      <c r="F1781" s="43"/>
      <c r="G1781" s="43"/>
      <c r="H1781" s="25"/>
      <c r="I1781" s="25"/>
      <c r="J1781" s="25"/>
      <c r="K1781" s="25"/>
      <c r="L1781" s="25"/>
      <c r="M1781" s="25"/>
      <c r="N1781" s="47"/>
      <c r="O1781" s="178"/>
      <c r="P1781" s="178"/>
      <c r="Q1781" s="47"/>
      <c r="R1781" s="47"/>
      <c r="S1781" s="10"/>
      <c r="T1781" s="10"/>
      <c r="U1781" s="10"/>
      <c r="V1781" s="10"/>
      <c r="W1781" s="10"/>
    </row>
    <row r="1782" spans="1:23" x14ac:dyDescent="0.35">
      <c r="A1782" s="10"/>
      <c r="B1782" s="27"/>
      <c r="C1782" s="25"/>
      <c r="D1782" s="25"/>
      <c r="E1782" s="43"/>
      <c r="F1782" s="43"/>
      <c r="G1782" s="43"/>
      <c r="H1782" s="25"/>
      <c r="I1782" s="25"/>
      <c r="J1782" s="25"/>
      <c r="K1782" s="25"/>
      <c r="L1782" s="25"/>
      <c r="M1782" s="25"/>
      <c r="N1782" s="47"/>
      <c r="O1782" s="178"/>
      <c r="P1782" s="178"/>
      <c r="Q1782" s="47"/>
      <c r="R1782" s="47"/>
      <c r="S1782" s="10"/>
      <c r="T1782" s="10"/>
      <c r="U1782" s="10"/>
      <c r="V1782" s="10"/>
      <c r="W1782" s="10"/>
    </row>
    <row r="1783" spans="1:23" x14ac:dyDescent="0.35">
      <c r="A1783" s="10"/>
      <c r="B1783" s="27"/>
      <c r="C1783" s="25"/>
      <c r="D1783" s="25"/>
      <c r="E1783" s="43"/>
      <c r="F1783" s="43"/>
      <c r="G1783" s="43"/>
      <c r="H1783" s="25"/>
      <c r="I1783" s="25"/>
      <c r="J1783" s="25"/>
      <c r="K1783" s="25"/>
      <c r="L1783" s="25"/>
      <c r="M1783" s="25"/>
      <c r="N1783" s="47"/>
      <c r="O1783" s="178"/>
      <c r="P1783" s="178"/>
      <c r="Q1783" s="47"/>
      <c r="R1783" s="47"/>
      <c r="S1783" s="10"/>
      <c r="T1783" s="10"/>
      <c r="U1783" s="10"/>
      <c r="V1783" s="10"/>
      <c r="W1783" s="10"/>
    </row>
    <row r="1784" spans="1:23" x14ac:dyDescent="0.35">
      <c r="A1784" s="10"/>
      <c r="B1784" s="27"/>
      <c r="C1784" s="25"/>
      <c r="D1784" s="25"/>
      <c r="E1784" s="43"/>
      <c r="F1784" s="43"/>
      <c r="G1784" s="43"/>
      <c r="H1784" s="25"/>
      <c r="I1784" s="25"/>
      <c r="J1784" s="25"/>
      <c r="K1784" s="25"/>
      <c r="L1784" s="25"/>
      <c r="M1784" s="25"/>
      <c r="N1784" s="47"/>
      <c r="O1784" s="178"/>
      <c r="P1784" s="178"/>
      <c r="Q1784" s="47"/>
      <c r="R1784" s="47"/>
      <c r="S1784" s="10"/>
      <c r="T1784" s="10"/>
      <c r="U1784" s="10"/>
      <c r="V1784" s="10"/>
      <c r="W1784" s="10"/>
    </row>
    <row r="1785" spans="1:23" x14ac:dyDescent="0.35">
      <c r="A1785" s="10"/>
      <c r="B1785" s="27"/>
      <c r="C1785" s="25"/>
      <c r="D1785" s="25"/>
      <c r="E1785" s="43"/>
      <c r="F1785" s="43"/>
      <c r="G1785" s="43"/>
      <c r="H1785" s="25"/>
      <c r="I1785" s="25"/>
      <c r="J1785" s="25"/>
      <c r="K1785" s="25"/>
      <c r="L1785" s="25"/>
      <c r="M1785" s="25"/>
      <c r="N1785" s="47"/>
      <c r="O1785" s="178"/>
      <c r="P1785" s="178"/>
      <c r="Q1785" s="47"/>
      <c r="R1785" s="47"/>
      <c r="S1785" s="10"/>
      <c r="T1785" s="10"/>
      <c r="U1785" s="10"/>
      <c r="V1785" s="10"/>
      <c r="W1785" s="10"/>
    </row>
    <row r="1786" spans="1:23" x14ac:dyDescent="0.35">
      <c r="A1786" s="10"/>
      <c r="B1786" s="27"/>
      <c r="C1786" s="25"/>
      <c r="D1786" s="25"/>
      <c r="E1786" s="43"/>
      <c r="F1786" s="43"/>
      <c r="G1786" s="43"/>
      <c r="H1786" s="25"/>
      <c r="I1786" s="25"/>
      <c r="J1786" s="25"/>
      <c r="K1786" s="25"/>
      <c r="L1786" s="25"/>
      <c r="M1786" s="25"/>
      <c r="N1786" s="47"/>
      <c r="O1786" s="178"/>
      <c r="P1786" s="178"/>
      <c r="Q1786" s="47"/>
      <c r="R1786" s="47"/>
      <c r="S1786" s="10"/>
      <c r="T1786" s="10"/>
      <c r="U1786" s="10"/>
      <c r="V1786" s="10"/>
      <c r="W1786" s="10"/>
    </row>
    <row r="1787" spans="1:23" x14ac:dyDescent="0.35">
      <c r="A1787" s="10"/>
      <c r="B1787" s="27"/>
      <c r="C1787" s="25"/>
      <c r="D1787" s="25"/>
      <c r="E1787" s="43"/>
      <c r="F1787" s="43"/>
      <c r="G1787" s="43"/>
      <c r="H1787" s="25"/>
      <c r="I1787" s="25"/>
      <c r="J1787" s="25"/>
      <c r="K1787" s="25"/>
      <c r="L1787" s="25"/>
      <c r="M1787" s="25"/>
      <c r="N1787" s="47"/>
      <c r="O1787" s="178"/>
      <c r="P1787" s="178"/>
      <c r="Q1787" s="47"/>
      <c r="R1787" s="47"/>
      <c r="S1787" s="10"/>
      <c r="T1787" s="10"/>
      <c r="U1787" s="10"/>
      <c r="V1787" s="10"/>
      <c r="W1787" s="10"/>
    </row>
    <row r="1788" spans="1:23" x14ac:dyDescent="0.35">
      <c r="A1788" s="10"/>
      <c r="B1788" s="27"/>
      <c r="C1788" s="25"/>
      <c r="D1788" s="25"/>
      <c r="E1788" s="43"/>
      <c r="F1788" s="43"/>
      <c r="G1788" s="43"/>
      <c r="H1788" s="25"/>
      <c r="I1788" s="25"/>
      <c r="J1788" s="25"/>
      <c r="K1788" s="25"/>
      <c r="L1788" s="25"/>
      <c r="M1788" s="25"/>
      <c r="N1788" s="47"/>
      <c r="O1788" s="178"/>
      <c r="P1788" s="178"/>
      <c r="Q1788" s="47"/>
      <c r="R1788" s="47"/>
      <c r="S1788" s="10"/>
      <c r="T1788" s="10"/>
      <c r="U1788" s="10"/>
      <c r="V1788" s="10"/>
      <c r="W1788" s="10"/>
    </row>
    <row r="1789" spans="1:23" x14ac:dyDescent="0.35">
      <c r="A1789" s="10"/>
      <c r="B1789" s="27"/>
      <c r="C1789" s="25"/>
      <c r="D1789" s="25"/>
      <c r="E1789" s="43"/>
      <c r="F1789" s="43"/>
      <c r="G1789" s="43"/>
      <c r="H1789" s="25"/>
      <c r="I1789" s="25"/>
      <c r="J1789" s="25"/>
      <c r="K1789" s="25"/>
      <c r="L1789" s="25"/>
      <c r="M1789" s="25"/>
      <c r="N1789" s="47"/>
      <c r="O1789" s="178"/>
      <c r="P1789" s="178"/>
      <c r="Q1789" s="47"/>
      <c r="R1789" s="47"/>
      <c r="S1789" s="10"/>
      <c r="T1789" s="10"/>
      <c r="U1789" s="10"/>
      <c r="V1789" s="10"/>
      <c r="W1789" s="10"/>
    </row>
    <row r="1790" spans="1:23" x14ac:dyDescent="0.35">
      <c r="A1790" s="10"/>
      <c r="B1790" s="27"/>
      <c r="C1790" s="25"/>
      <c r="D1790" s="25"/>
      <c r="E1790" s="43"/>
      <c r="F1790" s="43"/>
      <c r="G1790" s="43"/>
      <c r="H1790" s="25"/>
      <c r="I1790" s="25"/>
      <c r="J1790" s="25"/>
      <c r="K1790" s="25"/>
      <c r="L1790" s="25"/>
      <c r="M1790" s="25"/>
      <c r="N1790" s="47"/>
      <c r="O1790" s="178"/>
      <c r="P1790" s="178"/>
      <c r="Q1790" s="47"/>
      <c r="R1790" s="47"/>
      <c r="S1790" s="10"/>
      <c r="T1790" s="10"/>
      <c r="U1790" s="10"/>
      <c r="V1790" s="10"/>
      <c r="W1790" s="10"/>
    </row>
    <row r="1791" spans="1:23" x14ac:dyDescent="0.35">
      <c r="A1791" s="10"/>
      <c r="B1791" s="27"/>
      <c r="C1791" s="25"/>
      <c r="D1791" s="25"/>
      <c r="E1791" s="43"/>
      <c r="F1791" s="43"/>
      <c r="G1791" s="43"/>
      <c r="H1791" s="25"/>
      <c r="I1791" s="25"/>
      <c r="J1791" s="25"/>
      <c r="K1791" s="25"/>
      <c r="L1791" s="25"/>
      <c r="M1791" s="25"/>
      <c r="N1791" s="47"/>
      <c r="O1791" s="178"/>
      <c r="P1791" s="178"/>
      <c r="Q1791" s="47"/>
      <c r="R1791" s="47"/>
      <c r="S1791" s="10"/>
      <c r="T1791" s="10"/>
      <c r="U1791" s="10"/>
      <c r="V1791" s="10"/>
      <c r="W1791" s="10"/>
    </row>
    <row r="1792" spans="1:23" x14ac:dyDescent="0.35">
      <c r="A1792" s="10"/>
      <c r="B1792" s="27"/>
      <c r="C1792" s="25"/>
      <c r="D1792" s="25"/>
      <c r="E1792" s="43"/>
      <c r="F1792" s="43"/>
      <c r="G1792" s="43"/>
      <c r="H1792" s="25"/>
      <c r="I1792" s="25"/>
      <c r="J1792" s="25"/>
      <c r="K1792" s="25"/>
      <c r="L1792" s="25"/>
      <c r="M1792" s="25"/>
      <c r="N1792" s="47"/>
      <c r="O1792" s="178"/>
      <c r="P1792" s="178"/>
      <c r="Q1792" s="47"/>
      <c r="R1792" s="47"/>
      <c r="S1792" s="10"/>
      <c r="T1792" s="10"/>
      <c r="U1792" s="10"/>
      <c r="V1792" s="10"/>
      <c r="W1792" s="10"/>
    </row>
    <row r="1793" spans="1:23" x14ac:dyDescent="0.35">
      <c r="A1793" s="10"/>
      <c r="B1793" s="27"/>
      <c r="C1793" s="25"/>
      <c r="D1793" s="25"/>
      <c r="E1793" s="43"/>
      <c r="F1793" s="43"/>
      <c r="G1793" s="43"/>
      <c r="H1793" s="25"/>
      <c r="I1793" s="25"/>
      <c r="J1793" s="25"/>
      <c r="K1793" s="25"/>
      <c r="L1793" s="25"/>
      <c r="M1793" s="25"/>
      <c r="N1793" s="47"/>
      <c r="O1793" s="178"/>
      <c r="P1793" s="178"/>
      <c r="Q1793" s="47"/>
      <c r="R1793" s="47"/>
      <c r="S1793" s="10"/>
      <c r="T1793" s="10"/>
      <c r="U1793" s="10"/>
      <c r="V1793" s="10"/>
      <c r="W1793" s="10"/>
    </row>
    <row r="1794" spans="1:23" x14ac:dyDescent="0.35">
      <c r="A1794" s="10"/>
      <c r="B1794" s="27"/>
      <c r="C1794" s="25"/>
      <c r="D1794" s="25"/>
      <c r="E1794" s="43"/>
      <c r="F1794" s="43"/>
      <c r="G1794" s="43"/>
      <c r="H1794" s="25"/>
      <c r="I1794" s="25"/>
      <c r="J1794" s="25"/>
      <c r="K1794" s="25"/>
      <c r="L1794" s="25"/>
      <c r="M1794" s="25"/>
      <c r="N1794" s="47"/>
      <c r="O1794" s="178"/>
      <c r="P1794" s="178"/>
      <c r="Q1794" s="47"/>
      <c r="R1794" s="47"/>
      <c r="S1794" s="10"/>
      <c r="T1794" s="10"/>
      <c r="U1794" s="10"/>
      <c r="V1794" s="10"/>
      <c r="W1794" s="10"/>
    </row>
    <row r="1795" spans="1:23" x14ac:dyDescent="0.35">
      <c r="A1795" s="10"/>
      <c r="B1795" s="27"/>
      <c r="C1795" s="25"/>
      <c r="D1795" s="25"/>
      <c r="E1795" s="43"/>
      <c r="F1795" s="43"/>
      <c r="G1795" s="43"/>
      <c r="H1795" s="25"/>
      <c r="I1795" s="25"/>
      <c r="J1795" s="25"/>
      <c r="K1795" s="25"/>
      <c r="L1795" s="25"/>
      <c r="M1795" s="25"/>
      <c r="N1795" s="47"/>
      <c r="O1795" s="178"/>
      <c r="P1795" s="178"/>
      <c r="Q1795" s="47"/>
      <c r="R1795" s="47"/>
      <c r="S1795" s="10"/>
      <c r="T1795" s="10"/>
      <c r="U1795" s="10"/>
      <c r="V1795" s="10"/>
      <c r="W1795" s="10"/>
    </row>
    <row r="1796" spans="1:23" x14ac:dyDescent="0.35">
      <c r="A1796" s="10"/>
      <c r="B1796" s="27"/>
      <c r="C1796" s="25"/>
      <c r="D1796" s="25"/>
      <c r="E1796" s="43"/>
      <c r="F1796" s="43"/>
      <c r="G1796" s="43"/>
      <c r="H1796" s="25"/>
      <c r="I1796" s="25"/>
      <c r="J1796" s="25"/>
      <c r="K1796" s="25"/>
      <c r="L1796" s="25"/>
      <c r="M1796" s="25"/>
      <c r="N1796" s="47"/>
      <c r="O1796" s="178"/>
      <c r="P1796" s="178"/>
      <c r="Q1796" s="47"/>
      <c r="R1796" s="47"/>
      <c r="S1796" s="10"/>
      <c r="T1796" s="10"/>
      <c r="U1796" s="10"/>
      <c r="V1796" s="10"/>
      <c r="W1796" s="10"/>
    </row>
    <row r="1797" spans="1:23" x14ac:dyDescent="0.35">
      <c r="A1797" s="10"/>
      <c r="B1797" s="27"/>
      <c r="C1797" s="25"/>
      <c r="D1797" s="25"/>
      <c r="E1797" s="43"/>
      <c r="F1797" s="43"/>
      <c r="G1797" s="43"/>
      <c r="H1797" s="25"/>
      <c r="I1797" s="25"/>
      <c r="J1797" s="25"/>
      <c r="K1797" s="25"/>
      <c r="L1797" s="25"/>
      <c r="M1797" s="25"/>
      <c r="N1797" s="47"/>
      <c r="O1797" s="178"/>
      <c r="P1797" s="178"/>
      <c r="Q1797" s="47"/>
      <c r="R1797" s="47"/>
      <c r="S1797" s="10"/>
      <c r="T1797" s="10"/>
      <c r="U1797" s="10"/>
      <c r="V1797" s="10"/>
      <c r="W1797" s="10"/>
    </row>
    <row r="1798" spans="1:23" x14ac:dyDescent="0.35">
      <c r="A1798" s="10"/>
      <c r="B1798" s="27"/>
      <c r="C1798" s="25"/>
      <c r="D1798" s="25"/>
      <c r="E1798" s="43"/>
      <c r="F1798" s="43"/>
      <c r="G1798" s="43"/>
      <c r="H1798" s="25"/>
      <c r="I1798" s="25"/>
      <c r="J1798" s="25"/>
      <c r="K1798" s="25"/>
      <c r="L1798" s="25"/>
      <c r="M1798" s="25"/>
      <c r="N1798" s="47"/>
      <c r="O1798" s="178"/>
      <c r="P1798" s="178"/>
      <c r="Q1798" s="47"/>
      <c r="R1798" s="47"/>
      <c r="S1798" s="10"/>
      <c r="T1798" s="10"/>
      <c r="U1798" s="10"/>
      <c r="V1798" s="10"/>
      <c r="W1798" s="10"/>
    </row>
    <row r="1799" spans="1:23" x14ac:dyDescent="0.35">
      <c r="A1799" s="10"/>
      <c r="B1799" s="27"/>
      <c r="C1799" s="25"/>
      <c r="D1799" s="25"/>
      <c r="E1799" s="43"/>
      <c r="F1799" s="43"/>
      <c r="G1799" s="43"/>
      <c r="H1799" s="25"/>
      <c r="I1799" s="25"/>
      <c r="J1799" s="25"/>
      <c r="K1799" s="25"/>
      <c r="L1799" s="25"/>
      <c r="M1799" s="25"/>
      <c r="N1799" s="47"/>
      <c r="O1799" s="178"/>
      <c r="P1799" s="178"/>
      <c r="Q1799" s="47"/>
      <c r="R1799" s="47"/>
      <c r="S1799" s="10"/>
      <c r="T1799" s="10"/>
      <c r="U1799" s="10"/>
      <c r="V1799" s="10"/>
      <c r="W1799" s="10"/>
    </row>
    <row r="1800" spans="1:23" x14ac:dyDescent="0.35">
      <c r="A1800" s="10"/>
      <c r="B1800" s="27"/>
      <c r="C1800" s="25"/>
      <c r="D1800" s="25"/>
      <c r="E1800" s="43"/>
      <c r="F1800" s="43"/>
      <c r="G1800" s="43"/>
      <c r="H1800" s="25"/>
      <c r="I1800" s="25"/>
      <c r="J1800" s="25"/>
      <c r="K1800" s="25"/>
      <c r="L1800" s="25"/>
      <c r="M1800" s="25"/>
      <c r="N1800" s="47"/>
      <c r="O1800" s="178"/>
      <c r="P1800" s="178"/>
      <c r="Q1800" s="47"/>
      <c r="R1800" s="47"/>
      <c r="S1800" s="10"/>
      <c r="T1800" s="10"/>
      <c r="U1800" s="10"/>
      <c r="V1800" s="10"/>
      <c r="W1800" s="10"/>
    </row>
    <row r="1801" spans="1:23" x14ac:dyDescent="0.35">
      <c r="A1801" s="10"/>
      <c r="B1801" s="27"/>
      <c r="C1801" s="25"/>
      <c r="D1801" s="25"/>
      <c r="E1801" s="43"/>
      <c r="F1801" s="43"/>
      <c r="G1801" s="43"/>
      <c r="H1801" s="25"/>
      <c r="I1801" s="25"/>
      <c r="J1801" s="25"/>
      <c r="K1801" s="25"/>
      <c r="L1801" s="25"/>
      <c r="M1801" s="25"/>
      <c r="N1801" s="47"/>
      <c r="O1801" s="178"/>
      <c r="P1801" s="178"/>
      <c r="Q1801" s="47"/>
      <c r="R1801" s="47"/>
      <c r="S1801" s="10"/>
      <c r="T1801" s="10"/>
      <c r="U1801" s="10"/>
      <c r="V1801" s="10"/>
      <c r="W1801" s="10"/>
    </row>
    <row r="1802" spans="1:23" x14ac:dyDescent="0.35">
      <c r="A1802" s="10"/>
      <c r="B1802" s="27"/>
      <c r="C1802" s="25"/>
      <c r="D1802" s="25"/>
      <c r="E1802" s="43"/>
      <c r="F1802" s="43"/>
      <c r="G1802" s="43"/>
      <c r="H1802" s="25"/>
      <c r="I1802" s="25"/>
      <c r="J1802" s="25"/>
      <c r="K1802" s="25"/>
      <c r="L1802" s="25"/>
      <c r="M1802" s="25"/>
      <c r="N1802" s="47"/>
      <c r="O1802" s="178"/>
      <c r="P1802" s="178"/>
      <c r="Q1802" s="47"/>
      <c r="R1802" s="47"/>
      <c r="S1802" s="10"/>
      <c r="T1802" s="10"/>
      <c r="U1802" s="10"/>
      <c r="V1802" s="10"/>
      <c r="W1802" s="10"/>
    </row>
    <row r="1803" spans="1:23" x14ac:dyDescent="0.35">
      <c r="A1803" s="10"/>
      <c r="B1803" s="27"/>
      <c r="C1803" s="25"/>
      <c r="D1803" s="25"/>
      <c r="E1803" s="43"/>
      <c r="F1803" s="43"/>
      <c r="G1803" s="43"/>
      <c r="H1803" s="25"/>
      <c r="I1803" s="25"/>
      <c r="J1803" s="25"/>
      <c r="K1803" s="25"/>
      <c r="L1803" s="25"/>
      <c r="M1803" s="25"/>
      <c r="N1803" s="47"/>
      <c r="O1803" s="178"/>
      <c r="P1803" s="178"/>
      <c r="Q1803" s="47"/>
      <c r="R1803" s="47"/>
      <c r="S1803" s="10"/>
      <c r="T1803" s="10"/>
      <c r="U1803" s="10"/>
      <c r="V1803" s="10"/>
      <c r="W1803" s="10"/>
    </row>
    <row r="1804" spans="1:23" x14ac:dyDescent="0.35">
      <c r="A1804" s="10"/>
      <c r="B1804" s="27"/>
      <c r="C1804" s="25"/>
      <c r="D1804" s="25"/>
      <c r="E1804" s="43"/>
      <c r="F1804" s="43"/>
      <c r="G1804" s="43"/>
      <c r="H1804" s="25"/>
      <c r="I1804" s="25"/>
      <c r="J1804" s="25"/>
      <c r="K1804" s="25"/>
      <c r="L1804" s="25"/>
      <c r="M1804" s="25"/>
      <c r="N1804" s="47"/>
      <c r="O1804" s="178"/>
      <c r="P1804" s="178"/>
      <c r="Q1804" s="47"/>
      <c r="R1804" s="47"/>
      <c r="S1804" s="10"/>
      <c r="T1804" s="10"/>
      <c r="U1804" s="10"/>
      <c r="V1804" s="10"/>
      <c r="W1804" s="10"/>
    </row>
    <row r="1805" spans="1:23" x14ac:dyDescent="0.35">
      <c r="A1805" s="10"/>
      <c r="B1805" s="27"/>
      <c r="C1805" s="25"/>
      <c r="D1805" s="25"/>
      <c r="E1805" s="43"/>
      <c r="F1805" s="43"/>
      <c r="G1805" s="43"/>
      <c r="H1805" s="25"/>
      <c r="I1805" s="25"/>
      <c r="J1805" s="25"/>
      <c r="K1805" s="25"/>
      <c r="L1805" s="25"/>
      <c r="M1805" s="25"/>
      <c r="N1805" s="47"/>
      <c r="O1805" s="178"/>
      <c r="P1805" s="178"/>
      <c r="Q1805" s="47"/>
      <c r="R1805" s="47"/>
      <c r="S1805" s="10"/>
      <c r="T1805" s="10"/>
      <c r="U1805" s="10"/>
      <c r="V1805" s="10"/>
      <c r="W1805" s="10"/>
    </row>
    <row r="1806" spans="1:23" x14ac:dyDescent="0.35">
      <c r="A1806" s="10"/>
      <c r="B1806" s="27"/>
      <c r="C1806" s="25"/>
      <c r="D1806" s="25"/>
      <c r="E1806" s="43"/>
      <c r="F1806" s="43"/>
      <c r="G1806" s="43"/>
      <c r="H1806" s="25"/>
      <c r="I1806" s="25"/>
      <c r="J1806" s="25"/>
      <c r="K1806" s="25"/>
      <c r="L1806" s="25"/>
      <c r="M1806" s="25"/>
      <c r="N1806" s="47"/>
      <c r="O1806" s="178"/>
      <c r="P1806" s="178"/>
      <c r="Q1806" s="47"/>
      <c r="R1806" s="47"/>
      <c r="S1806" s="10"/>
      <c r="T1806" s="10"/>
      <c r="U1806" s="10"/>
      <c r="V1806" s="10"/>
      <c r="W1806" s="10"/>
    </row>
    <row r="1807" spans="1:23" x14ac:dyDescent="0.35">
      <c r="A1807" s="10"/>
      <c r="B1807" s="27"/>
      <c r="C1807" s="25"/>
      <c r="D1807" s="25"/>
      <c r="E1807" s="43"/>
      <c r="F1807" s="43"/>
      <c r="G1807" s="43"/>
      <c r="H1807" s="25"/>
      <c r="I1807" s="25"/>
      <c r="J1807" s="25"/>
      <c r="K1807" s="25"/>
      <c r="L1807" s="25"/>
      <c r="M1807" s="25"/>
      <c r="N1807" s="47"/>
      <c r="O1807" s="178"/>
      <c r="P1807" s="178"/>
      <c r="Q1807" s="47"/>
      <c r="R1807" s="47"/>
      <c r="S1807" s="10"/>
      <c r="T1807" s="10"/>
      <c r="U1807" s="10"/>
      <c r="V1807" s="10"/>
      <c r="W1807" s="10"/>
    </row>
    <row r="1808" spans="1:23" x14ac:dyDescent="0.35">
      <c r="A1808" s="10"/>
      <c r="B1808" s="27"/>
      <c r="C1808" s="25"/>
      <c r="D1808" s="25"/>
      <c r="E1808" s="43"/>
      <c r="F1808" s="43"/>
      <c r="G1808" s="43"/>
      <c r="H1808" s="25"/>
      <c r="I1808" s="25"/>
      <c r="J1808" s="25"/>
      <c r="K1808" s="25"/>
      <c r="L1808" s="25"/>
      <c r="M1808" s="25"/>
      <c r="N1808" s="47"/>
      <c r="O1808" s="178"/>
      <c r="P1808" s="178"/>
      <c r="Q1808" s="47"/>
      <c r="R1808" s="47"/>
      <c r="S1808" s="10"/>
      <c r="T1808" s="10"/>
      <c r="U1808" s="10"/>
      <c r="V1808" s="10"/>
      <c r="W1808" s="10"/>
    </row>
    <row r="1809" spans="1:23" x14ac:dyDescent="0.35">
      <c r="A1809" s="10"/>
      <c r="B1809" s="27"/>
      <c r="C1809" s="25"/>
      <c r="D1809" s="25"/>
      <c r="E1809" s="43"/>
      <c r="F1809" s="43"/>
      <c r="G1809" s="43"/>
      <c r="H1809" s="25"/>
      <c r="I1809" s="25"/>
      <c r="J1809" s="25"/>
      <c r="K1809" s="25"/>
      <c r="L1809" s="25"/>
      <c r="M1809" s="25"/>
      <c r="N1809" s="47"/>
      <c r="O1809" s="178"/>
      <c r="P1809" s="178"/>
      <c r="Q1809" s="47"/>
      <c r="R1809" s="47"/>
      <c r="S1809" s="10"/>
      <c r="T1809" s="10"/>
      <c r="U1809" s="10"/>
      <c r="V1809" s="10"/>
      <c r="W1809" s="10"/>
    </row>
    <row r="1810" spans="1:23" x14ac:dyDescent="0.35">
      <c r="A1810" s="10"/>
      <c r="B1810" s="27"/>
      <c r="C1810" s="25"/>
      <c r="D1810" s="25"/>
      <c r="E1810" s="43"/>
      <c r="F1810" s="43"/>
      <c r="G1810" s="43"/>
      <c r="H1810" s="25"/>
      <c r="I1810" s="25"/>
      <c r="J1810" s="25"/>
      <c r="K1810" s="25"/>
      <c r="L1810" s="25"/>
      <c r="M1810" s="25"/>
      <c r="N1810" s="47"/>
      <c r="O1810" s="178"/>
      <c r="P1810" s="178"/>
      <c r="Q1810" s="47"/>
      <c r="R1810" s="47"/>
      <c r="S1810" s="10"/>
      <c r="T1810" s="10"/>
      <c r="U1810" s="10"/>
      <c r="V1810" s="10"/>
      <c r="W1810" s="10"/>
    </row>
    <row r="1811" spans="1:23" x14ac:dyDescent="0.35">
      <c r="A1811" s="10"/>
      <c r="B1811" s="27"/>
      <c r="C1811" s="25"/>
      <c r="D1811" s="25"/>
      <c r="E1811" s="43"/>
      <c r="F1811" s="43"/>
      <c r="G1811" s="43"/>
      <c r="H1811" s="25"/>
      <c r="I1811" s="25"/>
      <c r="J1811" s="25"/>
      <c r="K1811" s="25"/>
      <c r="L1811" s="25"/>
      <c r="M1811" s="25"/>
      <c r="N1811" s="47"/>
      <c r="O1811" s="178"/>
      <c r="P1811" s="178"/>
      <c r="Q1811" s="47"/>
      <c r="R1811" s="47"/>
      <c r="S1811" s="10"/>
      <c r="T1811" s="10"/>
      <c r="U1811" s="10"/>
      <c r="V1811" s="10"/>
      <c r="W1811" s="10"/>
    </row>
    <row r="1812" spans="1:23" x14ac:dyDescent="0.35">
      <c r="A1812" s="10"/>
      <c r="B1812" s="27"/>
      <c r="C1812" s="25"/>
      <c r="D1812" s="25"/>
      <c r="E1812" s="43"/>
      <c r="F1812" s="43"/>
      <c r="G1812" s="43"/>
      <c r="H1812" s="25"/>
      <c r="I1812" s="25"/>
      <c r="J1812" s="25"/>
      <c r="K1812" s="25"/>
      <c r="L1812" s="25"/>
      <c r="M1812" s="25"/>
      <c r="N1812" s="47"/>
      <c r="O1812" s="178"/>
      <c r="P1812" s="178"/>
      <c r="Q1812" s="47"/>
      <c r="R1812" s="47"/>
      <c r="S1812" s="10"/>
      <c r="T1812" s="10"/>
      <c r="U1812" s="10"/>
      <c r="V1812" s="10"/>
      <c r="W1812" s="10"/>
    </row>
    <row r="1813" spans="1:23" x14ac:dyDescent="0.35">
      <c r="A1813" s="10"/>
      <c r="B1813" s="27"/>
      <c r="C1813" s="25"/>
      <c r="D1813" s="25"/>
      <c r="E1813" s="43"/>
      <c r="F1813" s="43"/>
      <c r="G1813" s="43"/>
      <c r="H1813" s="25"/>
      <c r="I1813" s="25"/>
      <c r="J1813" s="25"/>
      <c r="K1813" s="25"/>
      <c r="L1813" s="25"/>
      <c r="M1813" s="25"/>
      <c r="N1813" s="47"/>
      <c r="O1813" s="178"/>
      <c r="P1813" s="178"/>
      <c r="Q1813" s="47"/>
      <c r="R1813" s="47"/>
      <c r="S1813" s="10"/>
      <c r="T1813" s="10"/>
      <c r="U1813" s="10"/>
      <c r="V1813" s="10"/>
      <c r="W1813" s="10"/>
    </row>
    <row r="1814" spans="1:23" x14ac:dyDescent="0.35">
      <c r="A1814" s="10"/>
      <c r="B1814" s="27"/>
      <c r="C1814" s="25"/>
      <c r="D1814" s="25"/>
      <c r="E1814" s="43"/>
      <c r="F1814" s="43"/>
      <c r="G1814" s="43"/>
      <c r="H1814" s="25"/>
      <c r="I1814" s="25"/>
      <c r="J1814" s="25"/>
      <c r="K1814" s="25"/>
      <c r="L1814" s="25"/>
      <c r="M1814" s="25"/>
      <c r="N1814" s="47"/>
      <c r="O1814" s="178"/>
      <c r="P1814" s="178"/>
      <c r="Q1814" s="47"/>
      <c r="R1814" s="47"/>
      <c r="S1814" s="10"/>
      <c r="T1814" s="10"/>
      <c r="U1814" s="10"/>
      <c r="V1814" s="10"/>
      <c r="W1814" s="10"/>
    </row>
    <row r="1815" spans="1:23" x14ac:dyDescent="0.35">
      <c r="A1815" s="10"/>
      <c r="B1815" s="27"/>
      <c r="C1815" s="25"/>
      <c r="D1815" s="25"/>
      <c r="E1815" s="43"/>
      <c r="F1815" s="43"/>
      <c r="G1815" s="43"/>
      <c r="H1815" s="25"/>
      <c r="I1815" s="25"/>
      <c r="J1815" s="25"/>
      <c r="K1815" s="25"/>
      <c r="L1815" s="25"/>
      <c r="M1815" s="25"/>
      <c r="N1815" s="47"/>
      <c r="O1815" s="178"/>
      <c r="P1815" s="178"/>
      <c r="Q1815" s="47"/>
      <c r="R1815" s="47"/>
      <c r="S1815" s="10"/>
      <c r="T1815" s="10"/>
      <c r="U1815" s="10"/>
      <c r="V1815" s="10"/>
      <c r="W1815" s="10"/>
    </row>
    <row r="1816" spans="1:23" x14ac:dyDescent="0.35">
      <c r="A1816" s="10"/>
      <c r="B1816" s="27"/>
      <c r="C1816" s="25"/>
      <c r="D1816" s="25"/>
      <c r="E1816" s="43"/>
      <c r="F1816" s="43"/>
      <c r="G1816" s="43"/>
      <c r="H1816" s="25"/>
      <c r="I1816" s="25"/>
      <c r="J1816" s="25"/>
      <c r="K1816" s="25"/>
      <c r="L1816" s="25"/>
      <c r="M1816" s="25"/>
      <c r="N1816" s="47"/>
      <c r="O1816" s="178"/>
      <c r="P1816" s="178"/>
      <c r="Q1816" s="47"/>
      <c r="R1816" s="47"/>
      <c r="S1816" s="10"/>
      <c r="T1816" s="10"/>
      <c r="U1816" s="10"/>
      <c r="V1816" s="10"/>
      <c r="W1816" s="10"/>
    </row>
    <row r="1817" spans="1:23" x14ac:dyDescent="0.35">
      <c r="A1817" s="10"/>
      <c r="B1817" s="27"/>
      <c r="C1817" s="25"/>
      <c r="D1817" s="25"/>
      <c r="E1817" s="43"/>
      <c r="F1817" s="43"/>
      <c r="G1817" s="43"/>
      <c r="H1817" s="25"/>
      <c r="I1817" s="25"/>
      <c r="J1817" s="25"/>
      <c r="K1817" s="25"/>
      <c r="L1817" s="25"/>
      <c r="M1817" s="25"/>
      <c r="N1817" s="47"/>
      <c r="O1817" s="178"/>
      <c r="P1817" s="178"/>
      <c r="Q1817" s="47"/>
      <c r="R1817" s="47"/>
      <c r="S1817" s="10"/>
      <c r="T1817" s="10"/>
      <c r="U1817" s="10"/>
      <c r="V1817" s="10"/>
      <c r="W1817" s="10"/>
    </row>
    <row r="1818" spans="1:23" x14ac:dyDescent="0.35">
      <c r="A1818" s="10"/>
      <c r="B1818" s="27"/>
      <c r="C1818" s="25"/>
      <c r="D1818" s="25"/>
      <c r="E1818" s="43"/>
      <c r="F1818" s="43"/>
      <c r="G1818" s="43"/>
      <c r="H1818" s="25"/>
      <c r="I1818" s="25"/>
      <c r="J1818" s="25"/>
      <c r="K1818" s="25"/>
      <c r="L1818" s="25"/>
      <c r="M1818" s="25"/>
      <c r="N1818" s="47"/>
      <c r="O1818" s="178"/>
      <c r="P1818" s="178"/>
      <c r="Q1818" s="47"/>
      <c r="R1818" s="47"/>
      <c r="S1818" s="10"/>
      <c r="T1818" s="10"/>
      <c r="U1818" s="10"/>
      <c r="V1818" s="10"/>
      <c r="W1818" s="10"/>
    </row>
    <row r="1819" spans="1:23" x14ac:dyDescent="0.35">
      <c r="A1819" s="10"/>
      <c r="B1819" s="27"/>
      <c r="C1819" s="25"/>
      <c r="D1819" s="25"/>
      <c r="E1819" s="43"/>
      <c r="F1819" s="43"/>
      <c r="G1819" s="43"/>
      <c r="H1819" s="25"/>
      <c r="I1819" s="25"/>
      <c r="J1819" s="25"/>
      <c r="K1819" s="25"/>
      <c r="L1819" s="25"/>
      <c r="M1819" s="25"/>
      <c r="N1819" s="47"/>
      <c r="O1819" s="178"/>
      <c r="P1819" s="178"/>
      <c r="Q1819" s="47"/>
      <c r="R1819" s="47"/>
      <c r="S1819" s="10"/>
      <c r="T1819" s="10"/>
      <c r="U1819" s="10"/>
      <c r="V1819" s="10"/>
      <c r="W1819" s="10"/>
    </row>
    <row r="1820" spans="1:23" x14ac:dyDescent="0.35">
      <c r="A1820" s="10"/>
      <c r="B1820" s="27"/>
      <c r="C1820" s="25"/>
      <c r="D1820" s="25"/>
      <c r="E1820" s="43"/>
      <c r="F1820" s="43"/>
      <c r="G1820" s="43"/>
      <c r="H1820" s="25"/>
      <c r="I1820" s="25"/>
      <c r="J1820" s="25"/>
      <c r="K1820" s="25"/>
      <c r="L1820" s="25"/>
      <c r="M1820" s="25"/>
      <c r="N1820" s="47"/>
      <c r="O1820" s="178"/>
      <c r="P1820" s="178"/>
      <c r="Q1820" s="47"/>
      <c r="R1820" s="47"/>
      <c r="S1820" s="10"/>
      <c r="T1820" s="10"/>
      <c r="U1820" s="10"/>
      <c r="V1820" s="10"/>
      <c r="W1820" s="10"/>
    </row>
    <row r="1821" spans="1:23" x14ac:dyDescent="0.35">
      <c r="A1821" s="10"/>
      <c r="B1821" s="27"/>
      <c r="C1821" s="25"/>
      <c r="D1821" s="25"/>
      <c r="E1821" s="43"/>
      <c r="F1821" s="43"/>
      <c r="G1821" s="43"/>
      <c r="H1821" s="25"/>
      <c r="I1821" s="25"/>
      <c r="J1821" s="25"/>
      <c r="K1821" s="25"/>
      <c r="L1821" s="25"/>
      <c r="M1821" s="25"/>
      <c r="N1821" s="47"/>
      <c r="O1821" s="178"/>
      <c r="P1821" s="178"/>
      <c r="Q1821" s="47"/>
      <c r="R1821" s="47"/>
      <c r="S1821" s="10"/>
      <c r="T1821" s="10"/>
      <c r="U1821" s="10"/>
      <c r="V1821" s="10"/>
      <c r="W1821" s="10"/>
    </row>
    <row r="1822" spans="1:23" x14ac:dyDescent="0.35">
      <c r="A1822" s="10"/>
      <c r="B1822" s="27"/>
      <c r="C1822" s="25"/>
      <c r="D1822" s="25"/>
      <c r="E1822" s="43"/>
      <c r="F1822" s="43"/>
      <c r="G1822" s="43"/>
      <c r="H1822" s="25"/>
      <c r="I1822" s="25"/>
      <c r="J1822" s="25"/>
      <c r="K1822" s="25"/>
      <c r="L1822" s="25"/>
      <c r="M1822" s="25"/>
      <c r="N1822" s="47"/>
      <c r="O1822" s="178"/>
      <c r="P1822" s="178"/>
      <c r="Q1822" s="47"/>
      <c r="R1822" s="47"/>
      <c r="S1822" s="10"/>
      <c r="T1822" s="10"/>
      <c r="U1822" s="10"/>
      <c r="V1822" s="10"/>
      <c r="W1822" s="10"/>
    </row>
    <row r="1823" spans="1:23" x14ac:dyDescent="0.35">
      <c r="A1823" s="10"/>
      <c r="B1823" s="27"/>
      <c r="C1823" s="25"/>
      <c r="D1823" s="25"/>
      <c r="E1823" s="43"/>
      <c r="F1823" s="43"/>
      <c r="G1823" s="43"/>
      <c r="H1823" s="25"/>
      <c r="I1823" s="25"/>
      <c r="J1823" s="25"/>
      <c r="K1823" s="25"/>
      <c r="L1823" s="25"/>
      <c r="M1823" s="25"/>
      <c r="N1823" s="47"/>
      <c r="O1823" s="178"/>
      <c r="P1823" s="178"/>
      <c r="Q1823" s="47"/>
      <c r="R1823" s="47"/>
      <c r="S1823" s="10"/>
      <c r="T1823" s="10"/>
      <c r="U1823" s="10"/>
      <c r="V1823" s="10"/>
      <c r="W1823" s="10"/>
    </row>
    <row r="1824" spans="1:23" x14ac:dyDescent="0.35">
      <c r="A1824" s="10"/>
      <c r="B1824" s="27"/>
      <c r="C1824" s="25"/>
      <c r="D1824" s="25"/>
      <c r="E1824" s="43"/>
      <c r="F1824" s="43"/>
      <c r="G1824" s="43"/>
      <c r="H1824" s="25"/>
      <c r="I1824" s="25"/>
      <c r="J1824" s="25"/>
      <c r="K1824" s="25"/>
      <c r="L1824" s="25"/>
      <c r="M1824" s="25"/>
      <c r="N1824" s="47"/>
      <c r="O1824" s="178"/>
      <c r="P1824" s="178"/>
      <c r="Q1824" s="47"/>
      <c r="R1824" s="47"/>
      <c r="S1824" s="10"/>
      <c r="T1824" s="10"/>
      <c r="U1824" s="10"/>
      <c r="V1824" s="10"/>
      <c r="W1824" s="10"/>
    </row>
    <row r="1825" spans="1:23" x14ac:dyDescent="0.35">
      <c r="A1825" s="10"/>
      <c r="B1825" s="27"/>
      <c r="C1825" s="25"/>
      <c r="D1825" s="25"/>
      <c r="E1825" s="43"/>
      <c r="F1825" s="43"/>
      <c r="G1825" s="43"/>
      <c r="H1825" s="25"/>
      <c r="I1825" s="25"/>
      <c r="J1825" s="25"/>
      <c r="K1825" s="25"/>
      <c r="L1825" s="25"/>
      <c r="M1825" s="25"/>
      <c r="N1825" s="47"/>
      <c r="O1825" s="178"/>
      <c r="P1825" s="178"/>
      <c r="Q1825" s="47"/>
      <c r="R1825" s="47"/>
      <c r="S1825" s="10"/>
      <c r="T1825" s="10"/>
      <c r="U1825" s="10"/>
      <c r="V1825" s="10"/>
      <c r="W1825" s="10"/>
    </row>
    <row r="1826" spans="1:23" x14ac:dyDescent="0.35">
      <c r="A1826" s="10"/>
      <c r="B1826" s="27"/>
      <c r="C1826" s="25"/>
      <c r="D1826" s="25"/>
      <c r="E1826" s="43"/>
      <c r="F1826" s="43"/>
      <c r="G1826" s="43"/>
      <c r="H1826" s="25"/>
      <c r="I1826" s="25"/>
      <c r="J1826" s="25"/>
      <c r="K1826" s="25"/>
      <c r="L1826" s="25"/>
      <c r="M1826" s="25"/>
      <c r="N1826" s="47"/>
      <c r="O1826" s="178"/>
      <c r="P1826" s="178"/>
      <c r="Q1826" s="47"/>
      <c r="R1826" s="47"/>
      <c r="S1826" s="10"/>
      <c r="T1826" s="10"/>
      <c r="U1826" s="10"/>
      <c r="V1826" s="10"/>
      <c r="W1826" s="10"/>
    </row>
    <row r="1827" spans="1:23" x14ac:dyDescent="0.35">
      <c r="A1827" s="10"/>
      <c r="B1827" s="27"/>
      <c r="C1827" s="25"/>
      <c r="D1827" s="25"/>
      <c r="E1827" s="43"/>
      <c r="F1827" s="43"/>
      <c r="G1827" s="43"/>
      <c r="H1827" s="25"/>
      <c r="I1827" s="25"/>
      <c r="J1827" s="25"/>
      <c r="K1827" s="25"/>
      <c r="L1827" s="25"/>
      <c r="M1827" s="25"/>
      <c r="N1827" s="47"/>
      <c r="O1827" s="178"/>
      <c r="P1827" s="178"/>
      <c r="Q1827" s="47"/>
      <c r="R1827" s="47"/>
      <c r="S1827" s="10"/>
      <c r="T1827" s="10"/>
      <c r="U1827" s="10"/>
      <c r="V1827" s="10"/>
      <c r="W1827" s="10"/>
    </row>
    <row r="1828" spans="1:23" x14ac:dyDescent="0.35">
      <c r="A1828" s="10"/>
      <c r="B1828" s="27"/>
      <c r="C1828" s="25"/>
      <c r="D1828" s="25"/>
      <c r="E1828" s="43"/>
      <c r="F1828" s="43"/>
      <c r="G1828" s="43"/>
      <c r="H1828" s="25"/>
      <c r="I1828" s="25"/>
      <c r="J1828" s="25"/>
      <c r="K1828" s="25"/>
      <c r="L1828" s="25"/>
      <c r="M1828" s="25"/>
      <c r="N1828" s="47"/>
      <c r="O1828" s="178"/>
      <c r="P1828" s="178"/>
      <c r="Q1828" s="47"/>
      <c r="R1828" s="47"/>
      <c r="S1828" s="10"/>
      <c r="T1828" s="10"/>
      <c r="U1828" s="10"/>
      <c r="V1828" s="10"/>
      <c r="W1828" s="10"/>
    </row>
    <row r="1829" spans="1:23" x14ac:dyDescent="0.35">
      <c r="A1829" s="10"/>
      <c r="B1829" s="27"/>
      <c r="C1829" s="25"/>
      <c r="D1829" s="25"/>
      <c r="E1829" s="43"/>
      <c r="F1829" s="43"/>
      <c r="G1829" s="43"/>
      <c r="H1829" s="25"/>
      <c r="I1829" s="25"/>
      <c r="J1829" s="25"/>
      <c r="K1829" s="25"/>
      <c r="L1829" s="25"/>
      <c r="M1829" s="25"/>
      <c r="N1829" s="47"/>
      <c r="O1829" s="178"/>
      <c r="P1829" s="178"/>
      <c r="Q1829" s="47"/>
      <c r="R1829" s="47"/>
      <c r="S1829" s="10"/>
      <c r="T1829" s="10"/>
      <c r="U1829" s="10"/>
      <c r="V1829" s="10"/>
      <c r="W1829" s="10"/>
    </row>
    <row r="1830" spans="1:23" x14ac:dyDescent="0.35">
      <c r="A1830" s="10"/>
      <c r="B1830" s="27"/>
      <c r="C1830" s="25"/>
      <c r="D1830" s="25"/>
      <c r="E1830" s="43"/>
      <c r="F1830" s="43"/>
      <c r="G1830" s="43"/>
      <c r="H1830" s="25"/>
      <c r="I1830" s="25"/>
      <c r="J1830" s="25"/>
      <c r="K1830" s="25"/>
      <c r="L1830" s="25"/>
      <c r="M1830" s="25"/>
      <c r="N1830" s="47"/>
      <c r="O1830" s="178"/>
      <c r="P1830" s="178"/>
      <c r="Q1830" s="47"/>
      <c r="R1830" s="47"/>
      <c r="S1830" s="10"/>
      <c r="T1830" s="10"/>
      <c r="U1830" s="10"/>
      <c r="V1830" s="10"/>
      <c r="W1830" s="10"/>
    </row>
    <row r="1831" spans="1:23" x14ac:dyDescent="0.35">
      <c r="A1831" s="10"/>
      <c r="B1831" s="27"/>
      <c r="C1831" s="25"/>
      <c r="D1831" s="25"/>
      <c r="E1831" s="43"/>
      <c r="F1831" s="43"/>
      <c r="G1831" s="43"/>
      <c r="H1831" s="25"/>
      <c r="I1831" s="25"/>
      <c r="J1831" s="25"/>
      <c r="K1831" s="25"/>
      <c r="L1831" s="25"/>
      <c r="M1831" s="25"/>
      <c r="N1831" s="47"/>
      <c r="O1831" s="178"/>
      <c r="P1831" s="178"/>
      <c r="Q1831" s="47"/>
      <c r="R1831" s="47"/>
      <c r="S1831" s="10"/>
      <c r="T1831" s="10"/>
      <c r="U1831" s="10"/>
      <c r="V1831" s="10"/>
      <c r="W1831" s="10"/>
    </row>
    <row r="1832" spans="1:23" x14ac:dyDescent="0.35">
      <c r="A1832" s="10"/>
      <c r="B1832" s="27"/>
      <c r="C1832" s="25"/>
      <c r="D1832" s="25"/>
      <c r="E1832" s="43"/>
      <c r="F1832" s="43"/>
      <c r="G1832" s="43"/>
      <c r="H1832" s="25"/>
      <c r="I1832" s="25"/>
      <c r="J1832" s="25"/>
      <c r="K1832" s="25"/>
      <c r="L1832" s="25"/>
      <c r="M1832" s="25"/>
      <c r="N1832" s="47"/>
      <c r="O1832" s="178"/>
      <c r="P1832" s="178"/>
      <c r="Q1832" s="47"/>
      <c r="R1832" s="47"/>
      <c r="S1832" s="10"/>
      <c r="T1832" s="10"/>
      <c r="U1832" s="10"/>
      <c r="V1832" s="10"/>
      <c r="W1832" s="10"/>
    </row>
    <row r="1833" spans="1:23" x14ac:dyDescent="0.35">
      <c r="A1833" s="10"/>
      <c r="B1833" s="27"/>
      <c r="C1833" s="25"/>
      <c r="D1833" s="25"/>
      <c r="E1833" s="43"/>
      <c r="F1833" s="43"/>
      <c r="G1833" s="43"/>
      <c r="H1833" s="25"/>
      <c r="I1833" s="25"/>
      <c r="J1833" s="25"/>
      <c r="K1833" s="25"/>
      <c r="L1833" s="25"/>
      <c r="M1833" s="25"/>
      <c r="N1833" s="47"/>
      <c r="O1833" s="178"/>
      <c r="P1833" s="178"/>
      <c r="Q1833" s="47"/>
      <c r="R1833" s="47"/>
      <c r="S1833" s="10"/>
      <c r="T1833" s="10"/>
      <c r="U1833" s="10"/>
      <c r="V1833" s="10"/>
      <c r="W1833" s="10"/>
    </row>
    <row r="1834" spans="1:23" x14ac:dyDescent="0.35">
      <c r="A1834" s="10"/>
      <c r="B1834" s="27"/>
      <c r="C1834" s="25"/>
      <c r="D1834" s="25"/>
      <c r="E1834" s="43"/>
      <c r="F1834" s="43"/>
      <c r="G1834" s="43"/>
      <c r="H1834" s="25"/>
      <c r="I1834" s="25"/>
      <c r="J1834" s="25"/>
      <c r="K1834" s="25"/>
      <c r="L1834" s="25"/>
      <c r="M1834" s="25"/>
      <c r="N1834" s="47"/>
      <c r="O1834" s="178"/>
      <c r="P1834" s="178"/>
      <c r="Q1834" s="47"/>
      <c r="R1834" s="47"/>
      <c r="S1834" s="10"/>
      <c r="T1834" s="10"/>
      <c r="U1834" s="10"/>
      <c r="V1834" s="10"/>
      <c r="W1834" s="10"/>
    </row>
    <row r="1835" spans="1:23" x14ac:dyDescent="0.35">
      <c r="A1835" s="10"/>
      <c r="B1835" s="27"/>
      <c r="C1835" s="25"/>
      <c r="D1835" s="25"/>
      <c r="E1835" s="43"/>
      <c r="F1835" s="43"/>
      <c r="G1835" s="43"/>
      <c r="H1835" s="25"/>
      <c r="I1835" s="25"/>
      <c r="J1835" s="25"/>
      <c r="K1835" s="25"/>
      <c r="L1835" s="25"/>
      <c r="M1835" s="25"/>
      <c r="N1835" s="47"/>
      <c r="O1835" s="178"/>
      <c r="P1835" s="178"/>
      <c r="Q1835" s="47"/>
      <c r="R1835" s="47"/>
      <c r="S1835" s="10"/>
      <c r="T1835" s="10"/>
      <c r="U1835" s="10"/>
      <c r="V1835" s="10"/>
      <c r="W1835" s="10"/>
    </row>
    <row r="1836" spans="1:23" x14ac:dyDescent="0.35">
      <c r="A1836" s="10"/>
      <c r="B1836" s="27"/>
      <c r="C1836" s="25"/>
      <c r="D1836" s="25"/>
      <c r="E1836" s="43"/>
      <c r="F1836" s="43"/>
      <c r="G1836" s="43"/>
      <c r="H1836" s="25"/>
      <c r="I1836" s="25"/>
      <c r="J1836" s="25"/>
      <c r="K1836" s="25"/>
      <c r="L1836" s="25"/>
      <c r="M1836" s="25"/>
      <c r="N1836" s="47"/>
      <c r="O1836" s="178"/>
      <c r="P1836" s="178"/>
      <c r="Q1836" s="47"/>
      <c r="R1836" s="47"/>
      <c r="S1836" s="10"/>
      <c r="T1836" s="10"/>
      <c r="U1836" s="10"/>
      <c r="V1836" s="10"/>
      <c r="W1836" s="10"/>
    </row>
    <row r="1837" spans="1:23" x14ac:dyDescent="0.35">
      <c r="A1837" s="10"/>
      <c r="B1837" s="27"/>
      <c r="C1837" s="25"/>
      <c r="D1837" s="25"/>
      <c r="E1837" s="43"/>
      <c r="F1837" s="43"/>
      <c r="G1837" s="43"/>
      <c r="H1837" s="25"/>
      <c r="I1837" s="25"/>
      <c r="J1837" s="25"/>
      <c r="K1837" s="25"/>
      <c r="L1837" s="25"/>
      <c r="M1837" s="25"/>
      <c r="N1837" s="47"/>
      <c r="O1837" s="178"/>
      <c r="P1837" s="178"/>
      <c r="Q1837" s="47"/>
      <c r="R1837" s="47"/>
      <c r="S1837" s="10"/>
      <c r="T1837" s="10"/>
      <c r="U1837" s="10"/>
      <c r="V1837" s="10"/>
      <c r="W1837" s="10"/>
    </row>
    <row r="1838" spans="1:23" x14ac:dyDescent="0.35">
      <c r="A1838" s="10"/>
      <c r="B1838" s="27"/>
      <c r="C1838" s="25"/>
      <c r="D1838" s="25"/>
      <c r="E1838" s="43"/>
      <c r="F1838" s="43"/>
      <c r="G1838" s="43"/>
      <c r="H1838" s="25"/>
      <c r="I1838" s="25"/>
      <c r="J1838" s="25"/>
      <c r="K1838" s="25"/>
      <c r="L1838" s="25"/>
      <c r="M1838" s="25"/>
      <c r="N1838" s="47"/>
      <c r="O1838" s="178"/>
      <c r="P1838" s="178"/>
      <c r="Q1838" s="47"/>
      <c r="R1838" s="47"/>
      <c r="S1838" s="10"/>
      <c r="T1838" s="10"/>
      <c r="U1838" s="10"/>
      <c r="V1838" s="10"/>
      <c r="W1838" s="10"/>
    </row>
    <row r="1839" spans="1:23" x14ac:dyDescent="0.35">
      <c r="A1839" s="10"/>
      <c r="B1839" s="27"/>
      <c r="C1839" s="25"/>
      <c r="D1839" s="25"/>
      <c r="E1839" s="43"/>
      <c r="F1839" s="43"/>
      <c r="G1839" s="43"/>
      <c r="H1839" s="25"/>
      <c r="I1839" s="25"/>
      <c r="J1839" s="25"/>
      <c r="K1839" s="25"/>
      <c r="L1839" s="25"/>
      <c r="M1839" s="25"/>
      <c r="N1839" s="47"/>
      <c r="O1839" s="178"/>
      <c r="P1839" s="178"/>
      <c r="Q1839" s="47"/>
      <c r="R1839" s="47"/>
      <c r="S1839" s="10"/>
      <c r="T1839" s="10"/>
      <c r="U1839" s="10"/>
      <c r="V1839" s="10"/>
      <c r="W1839" s="10"/>
    </row>
    <row r="1840" spans="1:23" x14ac:dyDescent="0.35">
      <c r="A1840" s="10"/>
      <c r="B1840" s="27"/>
      <c r="C1840" s="25"/>
      <c r="D1840" s="25"/>
      <c r="E1840" s="43"/>
      <c r="F1840" s="43"/>
      <c r="G1840" s="43"/>
      <c r="H1840" s="25"/>
      <c r="I1840" s="25"/>
      <c r="J1840" s="25"/>
      <c r="K1840" s="25"/>
      <c r="L1840" s="25"/>
      <c r="M1840" s="25"/>
      <c r="N1840" s="47"/>
      <c r="O1840" s="178"/>
      <c r="P1840" s="178"/>
      <c r="Q1840" s="47"/>
      <c r="R1840" s="47"/>
      <c r="S1840" s="10"/>
      <c r="T1840" s="10"/>
      <c r="U1840" s="10"/>
      <c r="V1840" s="10"/>
      <c r="W1840" s="10"/>
    </row>
    <row r="1841" spans="1:23" x14ac:dyDescent="0.35">
      <c r="A1841" s="10"/>
      <c r="B1841" s="27"/>
      <c r="C1841" s="25"/>
      <c r="D1841" s="25"/>
      <c r="E1841" s="43"/>
      <c r="F1841" s="43"/>
      <c r="G1841" s="43"/>
      <c r="H1841" s="25"/>
      <c r="I1841" s="25"/>
      <c r="J1841" s="25"/>
      <c r="K1841" s="25"/>
      <c r="L1841" s="25"/>
      <c r="M1841" s="25"/>
      <c r="N1841" s="47"/>
      <c r="O1841" s="178"/>
      <c r="P1841" s="178"/>
      <c r="Q1841" s="47"/>
      <c r="R1841" s="47"/>
      <c r="S1841" s="10"/>
      <c r="T1841" s="10"/>
      <c r="U1841" s="10"/>
      <c r="V1841" s="10"/>
      <c r="W1841" s="10"/>
    </row>
    <row r="1842" spans="1:23" x14ac:dyDescent="0.35">
      <c r="A1842" s="10"/>
      <c r="B1842" s="27"/>
      <c r="C1842" s="25"/>
      <c r="D1842" s="25"/>
      <c r="E1842" s="43"/>
      <c r="F1842" s="43"/>
      <c r="G1842" s="43"/>
      <c r="H1842" s="25"/>
      <c r="I1842" s="25"/>
      <c r="J1842" s="25"/>
      <c r="K1842" s="25"/>
      <c r="L1842" s="25"/>
      <c r="M1842" s="25"/>
      <c r="N1842" s="47"/>
      <c r="O1842" s="178"/>
      <c r="P1842" s="178"/>
      <c r="Q1842" s="47"/>
      <c r="R1842" s="47"/>
      <c r="S1842" s="10"/>
      <c r="T1842" s="10"/>
      <c r="U1842" s="10"/>
      <c r="V1842" s="10"/>
      <c r="W1842" s="10"/>
    </row>
    <row r="1843" spans="1:23" x14ac:dyDescent="0.35">
      <c r="A1843" s="10"/>
      <c r="B1843" s="27"/>
      <c r="C1843" s="25"/>
      <c r="D1843" s="25"/>
      <c r="E1843" s="43"/>
      <c r="F1843" s="43"/>
      <c r="G1843" s="43"/>
      <c r="H1843" s="25"/>
      <c r="I1843" s="25"/>
      <c r="J1843" s="25"/>
      <c r="K1843" s="25"/>
      <c r="L1843" s="25"/>
      <c r="M1843" s="25"/>
      <c r="N1843" s="47"/>
      <c r="O1843" s="178"/>
      <c r="P1843" s="178"/>
      <c r="Q1843" s="47"/>
      <c r="R1843" s="47"/>
      <c r="S1843" s="10"/>
      <c r="T1843" s="10"/>
      <c r="U1843" s="10"/>
      <c r="V1843" s="10"/>
      <c r="W1843" s="10"/>
    </row>
    <row r="1844" spans="1:23" x14ac:dyDescent="0.35">
      <c r="A1844" s="10"/>
      <c r="B1844" s="27"/>
      <c r="C1844" s="25"/>
      <c r="D1844" s="25"/>
      <c r="E1844" s="43"/>
      <c r="F1844" s="43"/>
      <c r="G1844" s="43"/>
      <c r="H1844" s="25"/>
      <c r="I1844" s="25"/>
      <c r="J1844" s="25"/>
      <c r="K1844" s="25"/>
      <c r="L1844" s="25"/>
      <c r="M1844" s="25"/>
      <c r="N1844" s="47"/>
      <c r="O1844" s="178"/>
      <c r="P1844" s="178"/>
      <c r="Q1844" s="47"/>
      <c r="R1844" s="47"/>
      <c r="S1844" s="10"/>
      <c r="T1844" s="10"/>
      <c r="U1844" s="10"/>
      <c r="V1844" s="10"/>
      <c r="W1844" s="10"/>
    </row>
    <row r="1845" spans="1:23" x14ac:dyDescent="0.35">
      <c r="A1845" s="10"/>
      <c r="B1845" s="27"/>
      <c r="C1845" s="25"/>
      <c r="D1845" s="25"/>
      <c r="E1845" s="43"/>
      <c r="F1845" s="43"/>
      <c r="G1845" s="43"/>
      <c r="H1845" s="25"/>
      <c r="I1845" s="25"/>
      <c r="J1845" s="25"/>
      <c r="K1845" s="25"/>
      <c r="L1845" s="25"/>
      <c r="M1845" s="25"/>
      <c r="N1845" s="47"/>
      <c r="O1845" s="178"/>
      <c r="P1845" s="178"/>
      <c r="Q1845" s="47"/>
      <c r="R1845" s="47"/>
      <c r="S1845" s="10"/>
      <c r="T1845" s="10"/>
      <c r="U1845" s="10"/>
      <c r="V1845" s="10"/>
      <c r="W1845" s="10"/>
    </row>
    <row r="1846" spans="1:23" x14ac:dyDescent="0.35">
      <c r="A1846" s="10"/>
      <c r="B1846" s="27"/>
      <c r="C1846" s="25"/>
      <c r="D1846" s="25"/>
      <c r="E1846" s="43"/>
      <c r="F1846" s="43"/>
      <c r="G1846" s="43"/>
      <c r="H1846" s="25"/>
      <c r="I1846" s="25"/>
      <c r="J1846" s="25"/>
      <c r="K1846" s="25"/>
      <c r="L1846" s="25"/>
      <c r="M1846" s="25"/>
      <c r="N1846" s="47"/>
      <c r="O1846" s="178"/>
      <c r="P1846" s="178"/>
      <c r="Q1846" s="47"/>
      <c r="R1846" s="47"/>
      <c r="S1846" s="10"/>
      <c r="T1846" s="10"/>
      <c r="U1846" s="10"/>
      <c r="V1846" s="10"/>
      <c r="W1846" s="10"/>
    </row>
    <row r="1847" spans="1:23" x14ac:dyDescent="0.35">
      <c r="A1847" s="10"/>
      <c r="B1847" s="27"/>
      <c r="C1847" s="25"/>
      <c r="D1847" s="25"/>
      <c r="E1847" s="43"/>
      <c r="F1847" s="43"/>
      <c r="G1847" s="43"/>
      <c r="H1847" s="25"/>
      <c r="I1847" s="25"/>
      <c r="J1847" s="25"/>
      <c r="K1847" s="25"/>
      <c r="L1847" s="25"/>
      <c r="M1847" s="25"/>
      <c r="N1847" s="47"/>
      <c r="O1847" s="178"/>
      <c r="P1847" s="178"/>
      <c r="Q1847" s="47"/>
      <c r="R1847" s="47"/>
      <c r="S1847" s="10"/>
      <c r="T1847" s="10"/>
      <c r="U1847" s="10"/>
      <c r="V1847" s="10"/>
      <c r="W1847" s="10"/>
    </row>
    <row r="1848" spans="1:23" x14ac:dyDescent="0.35">
      <c r="A1848" s="10"/>
      <c r="B1848" s="27"/>
      <c r="C1848" s="25"/>
      <c r="D1848" s="25"/>
      <c r="E1848" s="43"/>
      <c r="F1848" s="43"/>
      <c r="G1848" s="43"/>
      <c r="H1848" s="25"/>
      <c r="I1848" s="25"/>
      <c r="J1848" s="25"/>
      <c r="K1848" s="25"/>
      <c r="L1848" s="25"/>
      <c r="M1848" s="25"/>
      <c r="N1848" s="47"/>
      <c r="O1848" s="178"/>
      <c r="P1848" s="178"/>
      <c r="Q1848" s="47"/>
      <c r="R1848" s="47"/>
      <c r="S1848" s="10"/>
      <c r="T1848" s="10"/>
      <c r="U1848" s="10"/>
      <c r="V1848" s="10"/>
      <c r="W1848" s="10"/>
    </row>
    <row r="1849" spans="1:23" x14ac:dyDescent="0.35">
      <c r="A1849" s="10"/>
      <c r="B1849" s="27"/>
      <c r="C1849" s="25"/>
      <c r="D1849" s="25"/>
      <c r="E1849" s="43"/>
      <c r="F1849" s="43"/>
      <c r="G1849" s="43"/>
      <c r="H1849" s="25"/>
      <c r="I1849" s="25"/>
      <c r="J1849" s="25"/>
      <c r="K1849" s="25"/>
      <c r="L1849" s="25"/>
      <c r="M1849" s="25"/>
      <c r="N1849" s="47"/>
      <c r="O1849" s="178"/>
      <c r="P1849" s="178"/>
      <c r="Q1849" s="47"/>
      <c r="R1849" s="47"/>
      <c r="S1849" s="10"/>
      <c r="T1849" s="10"/>
      <c r="U1849" s="10"/>
      <c r="V1849" s="10"/>
      <c r="W1849" s="10"/>
    </row>
    <row r="1850" spans="1:23" x14ac:dyDescent="0.35">
      <c r="A1850" s="10"/>
      <c r="B1850" s="27"/>
      <c r="C1850" s="25"/>
      <c r="D1850" s="25"/>
      <c r="E1850" s="43"/>
      <c r="F1850" s="43"/>
      <c r="G1850" s="43"/>
      <c r="H1850" s="25"/>
      <c r="I1850" s="25"/>
      <c r="J1850" s="25"/>
      <c r="K1850" s="25"/>
      <c r="L1850" s="25"/>
      <c r="M1850" s="25"/>
      <c r="N1850" s="47"/>
      <c r="O1850" s="178"/>
      <c r="P1850" s="178"/>
      <c r="Q1850" s="47"/>
      <c r="R1850" s="47"/>
      <c r="S1850" s="10"/>
      <c r="T1850" s="10"/>
      <c r="U1850" s="10"/>
      <c r="V1850" s="10"/>
      <c r="W1850" s="10"/>
    </row>
    <row r="1851" spans="1:23" x14ac:dyDescent="0.35">
      <c r="A1851" s="10"/>
      <c r="B1851" s="27"/>
      <c r="C1851" s="25"/>
      <c r="D1851" s="25"/>
      <c r="E1851" s="43"/>
      <c r="F1851" s="43"/>
      <c r="G1851" s="43"/>
      <c r="H1851" s="25"/>
      <c r="I1851" s="25"/>
      <c r="J1851" s="25"/>
      <c r="K1851" s="25"/>
      <c r="L1851" s="25"/>
      <c r="M1851" s="25"/>
      <c r="N1851" s="47"/>
      <c r="O1851" s="178"/>
      <c r="P1851" s="178"/>
      <c r="Q1851" s="47"/>
      <c r="R1851" s="47"/>
      <c r="S1851" s="10"/>
      <c r="T1851" s="10"/>
      <c r="U1851" s="10"/>
      <c r="V1851" s="10"/>
      <c r="W1851" s="10"/>
    </row>
    <row r="1852" spans="1:23" x14ac:dyDescent="0.35">
      <c r="A1852" s="10"/>
      <c r="B1852" s="27"/>
      <c r="C1852" s="25"/>
      <c r="D1852" s="25"/>
      <c r="E1852" s="43"/>
      <c r="F1852" s="43"/>
      <c r="G1852" s="43"/>
      <c r="H1852" s="25"/>
      <c r="I1852" s="25"/>
      <c r="J1852" s="25"/>
      <c r="K1852" s="25"/>
      <c r="L1852" s="25"/>
      <c r="M1852" s="25"/>
      <c r="N1852" s="47"/>
      <c r="O1852" s="178"/>
      <c r="P1852" s="178"/>
      <c r="Q1852" s="47"/>
      <c r="R1852" s="47"/>
      <c r="S1852" s="10"/>
      <c r="T1852" s="10"/>
      <c r="U1852" s="10"/>
      <c r="V1852" s="10"/>
      <c r="W1852" s="10"/>
    </row>
    <row r="1853" spans="1:23" x14ac:dyDescent="0.35">
      <c r="A1853" s="10"/>
      <c r="B1853" s="27"/>
      <c r="C1853" s="25"/>
      <c r="D1853" s="25"/>
      <c r="E1853" s="43"/>
      <c r="F1853" s="43"/>
      <c r="G1853" s="43"/>
      <c r="H1853" s="25"/>
      <c r="I1853" s="25"/>
      <c r="J1853" s="25"/>
      <c r="K1853" s="25"/>
      <c r="L1853" s="25"/>
      <c r="M1853" s="25"/>
      <c r="N1853" s="47"/>
      <c r="O1853" s="178"/>
      <c r="P1853" s="178"/>
      <c r="Q1853" s="47"/>
      <c r="R1853" s="47"/>
      <c r="S1853" s="10"/>
      <c r="T1853" s="10"/>
      <c r="U1853" s="10"/>
      <c r="V1853" s="10"/>
      <c r="W1853" s="10"/>
    </row>
    <row r="1854" spans="1:23" x14ac:dyDescent="0.35">
      <c r="A1854" s="10"/>
      <c r="B1854" s="27"/>
      <c r="C1854" s="25"/>
      <c r="D1854" s="25"/>
      <c r="E1854" s="43"/>
      <c r="F1854" s="43"/>
      <c r="G1854" s="43"/>
      <c r="H1854" s="25"/>
      <c r="I1854" s="25"/>
      <c r="J1854" s="25"/>
      <c r="K1854" s="25"/>
      <c r="L1854" s="25"/>
      <c r="M1854" s="25"/>
      <c r="N1854" s="47"/>
      <c r="O1854" s="178"/>
      <c r="P1854" s="178"/>
      <c r="Q1854" s="47"/>
      <c r="R1854" s="47"/>
      <c r="S1854" s="10"/>
      <c r="T1854" s="10"/>
      <c r="U1854" s="10"/>
      <c r="V1854" s="10"/>
      <c r="W1854" s="10"/>
    </row>
    <row r="1855" spans="1:23" x14ac:dyDescent="0.35">
      <c r="A1855" s="10"/>
      <c r="B1855" s="27"/>
      <c r="C1855" s="25"/>
      <c r="D1855" s="25"/>
      <c r="E1855" s="43"/>
      <c r="F1855" s="43"/>
      <c r="G1855" s="43"/>
      <c r="H1855" s="25"/>
      <c r="I1855" s="25"/>
      <c r="J1855" s="25"/>
      <c r="K1855" s="25"/>
      <c r="L1855" s="25"/>
      <c r="M1855" s="25"/>
      <c r="N1855" s="47"/>
      <c r="O1855" s="178"/>
      <c r="P1855" s="178"/>
      <c r="Q1855" s="47"/>
      <c r="R1855" s="47"/>
      <c r="S1855" s="10"/>
      <c r="T1855" s="10"/>
      <c r="U1855" s="10"/>
      <c r="V1855" s="10"/>
      <c r="W1855" s="10"/>
    </row>
    <row r="1856" spans="1:23" x14ac:dyDescent="0.35">
      <c r="A1856" s="10"/>
      <c r="B1856" s="27"/>
      <c r="C1856" s="25"/>
      <c r="D1856" s="25"/>
      <c r="E1856" s="43"/>
      <c r="F1856" s="43"/>
      <c r="G1856" s="43"/>
      <c r="H1856" s="25"/>
      <c r="I1856" s="25"/>
      <c r="J1856" s="25"/>
      <c r="K1856" s="25"/>
      <c r="L1856" s="25"/>
      <c r="M1856" s="25"/>
      <c r="N1856" s="47"/>
      <c r="O1856" s="178"/>
      <c r="P1856" s="178"/>
      <c r="Q1856" s="47"/>
      <c r="R1856" s="47"/>
      <c r="S1856" s="10"/>
      <c r="T1856" s="10"/>
      <c r="U1856" s="10"/>
      <c r="V1856" s="10"/>
      <c r="W1856" s="10"/>
    </row>
    <row r="1857" spans="1:23" x14ac:dyDescent="0.35">
      <c r="A1857" s="10"/>
      <c r="B1857" s="27"/>
      <c r="C1857" s="25"/>
      <c r="D1857" s="25"/>
      <c r="E1857" s="43"/>
      <c r="F1857" s="43"/>
      <c r="G1857" s="43"/>
      <c r="H1857" s="25"/>
      <c r="I1857" s="25"/>
      <c r="J1857" s="25"/>
      <c r="K1857" s="25"/>
      <c r="L1857" s="25"/>
      <c r="M1857" s="25"/>
      <c r="N1857" s="47"/>
      <c r="O1857" s="178"/>
      <c r="P1857" s="178"/>
      <c r="Q1857" s="47"/>
      <c r="R1857" s="47"/>
      <c r="S1857" s="10"/>
      <c r="T1857" s="10"/>
      <c r="U1857" s="10"/>
      <c r="V1857" s="10"/>
      <c r="W1857" s="10"/>
    </row>
    <row r="1858" spans="1:23" x14ac:dyDescent="0.35">
      <c r="A1858" s="10"/>
      <c r="B1858" s="27"/>
      <c r="C1858" s="25"/>
      <c r="D1858" s="25"/>
      <c r="E1858" s="43"/>
      <c r="F1858" s="43"/>
      <c r="G1858" s="43"/>
      <c r="H1858" s="25"/>
      <c r="I1858" s="25"/>
      <c r="J1858" s="25"/>
      <c r="K1858" s="25"/>
      <c r="L1858" s="25"/>
      <c r="M1858" s="25"/>
      <c r="N1858" s="47"/>
      <c r="O1858" s="178"/>
      <c r="P1858" s="178"/>
      <c r="Q1858" s="47"/>
      <c r="R1858" s="47"/>
      <c r="S1858" s="10"/>
      <c r="T1858" s="10"/>
      <c r="U1858" s="10"/>
      <c r="V1858" s="10"/>
      <c r="W1858" s="10"/>
    </row>
    <row r="1859" spans="1:23" x14ac:dyDescent="0.35">
      <c r="A1859" s="10"/>
      <c r="B1859" s="27"/>
      <c r="C1859" s="25"/>
      <c r="D1859" s="25"/>
      <c r="E1859" s="43"/>
      <c r="F1859" s="43"/>
      <c r="G1859" s="43"/>
      <c r="H1859" s="25"/>
      <c r="I1859" s="25"/>
      <c r="J1859" s="25"/>
      <c r="K1859" s="25"/>
      <c r="L1859" s="25"/>
      <c r="M1859" s="25"/>
      <c r="N1859" s="47"/>
      <c r="O1859" s="178"/>
      <c r="P1859" s="178"/>
      <c r="Q1859" s="47"/>
      <c r="R1859" s="47"/>
      <c r="S1859" s="10"/>
      <c r="T1859" s="10"/>
      <c r="U1859" s="10"/>
      <c r="V1859" s="10"/>
      <c r="W1859" s="10"/>
    </row>
    <row r="1860" spans="1:23" x14ac:dyDescent="0.35">
      <c r="A1860" s="10"/>
      <c r="B1860" s="27"/>
      <c r="C1860" s="25"/>
      <c r="D1860" s="25"/>
      <c r="E1860" s="43"/>
      <c r="F1860" s="43"/>
      <c r="G1860" s="43"/>
      <c r="H1860" s="25"/>
      <c r="I1860" s="25"/>
      <c r="J1860" s="25"/>
      <c r="K1860" s="25"/>
      <c r="L1860" s="25"/>
      <c r="M1860" s="25"/>
      <c r="N1860" s="47"/>
      <c r="O1860" s="178"/>
      <c r="P1860" s="178"/>
      <c r="Q1860" s="47"/>
      <c r="R1860" s="47"/>
      <c r="S1860" s="10"/>
      <c r="T1860" s="10"/>
      <c r="U1860" s="10"/>
      <c r="V1860" s="10"/>
      <c r="W1860" s="10"/>
    </row>
    <row r="1861" spans="1:23" x14ac:dyDescent="0.35">
      <c r="A1861" s="10"/>
      <c r="B1861" s="27"/>
      <c r="C1861" s="25"/>
      <c r="D1861" s="25"/>
      <c r="E1861" s="43"/>
      <c r="F1861" s="43"/>
      <c r="G1861" s="43"/>
      <c r="H1861" s="25"/>
      <c r="I1861" s="25"/>
      <c r="J1861" s="25"/>
      <c r="K1861" s="25"/>
      <c r="L1861" s="25"/>
      <c r="M1861" s="25"/>
      <c r="N1861" s="47"/>
      <c r="O1861" s="178"/>
      <c r="P1861" s="178"/>
      <c r="Q1861" s="47"/>
      <c r="R1861" s="47"/>
      <c r="S1861" s="10"/>
      <c r="T1861" s="10"/>
      <c r="U1861" s="10"/>
      <c r="V1861" s="10"/>
      <c r="W1861" s="10"/>
    </row>
    <row r="1862" spans="1:23" x14ac:dyDescent="0.35">
      <c r="A1862" s="10"/>
      <c r="B1862" s="27"/>
      <c r="C1862" s="25"/>
      <c r="D1862" s="25"/>
      <c r="E1862" s="43"/>
      <c r="F1862" s="43"/>
      <c r="G1862" s="43"/>
      <c r="H1862" s="25"/>
      <c r="I1862" s="25"/>
      <c r="J1862" s="25"/>
      <c r="K1862" s="25"/>
      <c r="L1862" s="25"/>
      <c r="M1862" s="25"/>
      <c r="N1862" s="47"/>
      <c r="O1862" s="178"/>
      <c r="P1862" s="178"/>
      <c r="Q1862" s="47"/>
      <c r="R1862" s="47"/>
      <c r="S1862" s="10"/>
      <c r="T1862" s="10"/>
      <c r="U1862" s="10"/>
      <c r="V1862" s="10"/>
      <c r="W1862" s="10"/>
    </row>
    <row r="1863" spans="1:23" x14ac:dyDescent="0.35">
      <c r="A1863" s="10"/>
      <c r="B1863" s="27"/>
      <c r="C1863" s="25"/>
      <c r="D1863" s="25"/>
      <c r="E1863" s="43"/>
      <c r="F1863" s="43"/>
      <c r="G1863" s="43"/>
      <c r="H1863" s="25"/>
      <c r="I1863" s="25"/>
      <c r="J1863" s="25"/>
      <c r="K1863" s="25"/>
      <c r="L1863" s="25"/>
      <c r="M1863" s="25"/>
      <c r="N1863" s="47"/>
      <c r="O1863" s="178"/>
      <c r="P1863" s="178"/>
      <c r="Q1863" s="47"/>
      <c r="R1863" s="47"/>
      <c r="S1863" s="10"/>
      <c r="T1863" s="10"/>
      <c r="U1863" s="10"/>
      <c r="V1863" s="10"/>
      <c r="W1863" s="10"/>
    </row>
    <row r="1864" spans="1:23" x14ac:dyDescent="0.35">
      <c r="A1864" s="10"/>
      <c r="B1864" s="27"/>
      <c r="C1864" s="25"/>
      <c r="D1864" s="25"/>
      <c r="E1864" s="43"/>
      <c r="F1864" s="43"/>
      <c r="G1864" s="43"/>
      <c r="H1864" s="25"/>
      <c r="I1864" s="25"/>
      <c r="J1864" s="25"/>
      <c r="K1864" s="25"/>
      <c r="L1864" s="25"/>
      <c r="M1864" s="25"/>
      <c r="N1864" s="47"/>
      <c r="O1864" s="178"/>
      <c r="P1864" s="178"/>
      <c r="Q1864" s="47"/>
      <c r="R1864" s="47"/>
      <c r="S1864" s="10"/>
      <c r="T1864" s="10"/>
      <c r="U1864" s="10"/>
      <c r="V1864" s="10"/>
      <c r="W1864" s="10"/>
    </row>
    <row r="1865" spans="1:23" x14ac:dyDescent="0.35">
      <c r="A1865" s="10"/>
      <c r="B1865" s="27"/>
      <c r="C1865" s="25"/>
      <c r="D1865" s="25"/>
      <c r="E1865" s="43"/>
      <c r="F1865" s="43"/>
      <c r="G1865" s="43"/>
      <c r="H1865" s="25"/>
      <c r="I1865" s="25"/>
      <c r="J1865" s="25"/>
      <c r="K1865" s="25"/>
      <c r="L1865" s="25"/>
      <c r="M1865" s="25"/>
      <c r="N1865" s="47"/>
      <c r="O1865" s="178"/>
      <c r="P1865" s="178"/>
      <c r="Q1865" s="47"/>
      <c r="R1865" s="47"/>
      <c r="S1865" s="10"/>
      <c r="T1865" s="10"/>
      <c r="U1865" s="10"/>
      <c r="V1865" s="10"/>
      <c r="W1865" s="10"/>
    </row>
    <row r="1866" spans="1:23" x14ac:dyDescent="0.35">
      <c r="A1866" s="10"/>
      <c r="B1866" s="27"/>
      <c r="C1866" s="25"/>
      <c r="D1866" s="25"/>
      <c r="E1866" s="43"/>
      <c r="F1866" s="43"/>
      <c r="G1866" s="43"/>
      <c r="H1866" s="25"/>
      <c r="I1866" s="25"/>
      <c r="J1866" s="25"/>
      <c r="K1866" s="25"/>
      <c r="L1866" s="25"/>
      <c r="M1866" s="25"/>
      <c r="N1866" s="47"/>
      <c r="O1866" s="178"/>
      <c r="P1866" s="178"/>
      <c r="Q1866" s="47"/>
      <c r="R1866" s="47"/>
      <c r="S1866" s="10"/>
      <c r="T1866" s="10"/>
      <c r="U1866" s="10"/>
      <c r="V1866" s="10"/>
      <c r="W1866" s="10"/>
    </row>
    <row r="1867" spans="1:23" x14ac:dyDescent="0.35">
      <c r="A1867" s="10"/>
      <c r="B1867" s="27"/>
      <c r="C1867" s="25"/>
      <c r="D1867" s="25"/>
      <c r="E1867" s="43"/>
      <c r="F1867" s="43"/>
      <c r="G1867" s="43"/>
      <c r="H1867" s="25"/>
      <c r="I1867" s="25"/>
      <c r="J1867" s="25"/>
      <c r="K1867" s="25"/>
      <c r="L1867" s="25"/>
      <c r="M1867" s="25"/>
      <c r="N1867" s="47"/>
      <c r="O1867" s="178"/>
      <c r="P1867" s="178"/>
      <c r="Q1867" s="47"/>
      <c r="R1867" s="47"/>
      <c r="S1867" s="10"/>
      <c r="T1867" s="10"/>
      <c r="U1867" s="10"/>
      <c r="V1867" s="10"/>
      <c r="W1867" s="10"/>
    </row>
    <row r="1868" spans="1:23" x14ac:dyDescent="0.35">
      <c r="A1868" s="10"/>
      <c r="B1868" s="27"/>
      <c r="C1868" s="25"/>
      <c r="D1868" s="25"/>
      <c r="E1868" s="43"/>
      <c r="F1868" s="43"/>
      <c r="G1868" s="43"/>
      <c r="H1868" s="25"/>
      <c r="I1868" s="25"/>
      <c r="J1868" s="25"/>
      <c r="K1868" s="25"/>
      <c r="L1868" s="25"/>
      <c r="M1868" s="25"/>
      <c r="N1868" s="47"/>
      <c r="O1868" s="178"/>
      <c r="P1868" s="178"/>
      <c r="Q1868" s="47"/>
      <c r="R1868" s="47"/>
      <c r="S1868" s="10"/>
      <c r="T1868" s="10"/>
      <c r="U1868" s="10"/>
      <c r="V1868" s="10"/>
      <c r="W1868" s="10"/>
    </row>
    <row r="1869" spans="1:23" x14ac:dyDescent="0.35">
      <c r="A1869" s="10"/>
      <c r="B1869" s="27"/>
      <c r="C1869" s="25"/>
      <c r="D1869" s="25"/>
      <c r="E1869" s="43"/>
      <c r="F1869" s="43"/>
      <c r="G1869" s="43"/>
      <c r="H1869" s="25"/>
      <c r="I1869" s="25"/>
      <c r="J1869" s="25"/>
      <c r="K1869" s="25"/>
      <c r="L1869" s="25"/>
      <c r="M1869" s="25"/>
      <c r="N1869" s="47"/>
      <c r="O1869" s="178"/>
      <c r="P1869" s="178"/>
      <c r="Q1869" s="47"/>
      <c r="R1869" s="47"/>
      <c r="S1869" s="10"/>
      <c r="T1869" s="10"/>
      <c r="U1869" s="10"/>
      <c r="V1869" s="10"/>
      <c r="W1869" s="10"/>
    </row>
    <row r="1870" spans="1:23" x14ac:dyDescent="0.35">
      <c r="A1870" s="10"/>
      <c r="B1870" s="27"/>
      <c r="C1870" s="25"/>
      <c r="D1870" s="25"/>
      <c r="E1870" s="43"/>
      <c r="F1870" s="43"/>
      <c r="G1870" s="43"/>
      <c r="H1870" s="25"/>
      <c r="I1870" s="25"/>
      <c r="J1870" s="25"/>
      <c r="K1870" s="25"/>
      <c r="L1870" s="25"/>
      <c r="M1870" s="25"/>
      <c r="N1870" s="47"/>
      <c r="O1870" s="178"/>
      <c r="P1870" s="178"/>
      <c r="Q1870" s="47"/>
      <c r="R1870" s="47"/>
      <c r="S1870" s="10"/>
      <c r="T1870" s="10"/>
      <c r="U1870" s="10"/>
      <c r="V1870" s="10"/>
      <c r="W1870" s="10"/>
    </row>
    <row r="1871" spans="1:23" x14ac:dyDescent="0.35">
      <c r="A1871" s="10"/>
      <c r="B1871" s="27"/>
      <c r="C1871" s="25"/>
      <c r="D1871" s="25"/>
      <c r="E1871" s="43"/>
      <c r="F1871" s="43"/>
      <c r="G1871" s="43"/>
      <c r="H1871" s="25"/>
      <c r="I1871" s="25"/>
      <c r="J1871" s="25"/>
      <c r="K1871" s="25"/>
      <c r="L1871" s="25"/>
      <c r="M1871" s="25"/>
      <c r="N1871" s="47"/>
      <c r="O1871" s="178"/>
      <c r="P1871" s="178"/>
      <c r="Q1871" s="47"/>
      <c r="R1871" s="47"/>
      <c r="S1871" s="10"/>
      <c r="T1871" s="10"/>
      <c r="U1871" s="10"/>
      <c r="V1871" s="10"/>
      <c r="W1871" s="10"/>
    </row>
    <row r="1872" spans="1:23" x14ac:dyDescent="0.35">
      <c r="A1872" s="10"/>
      <c r="B1872" s="27"/>
      <c r="C1872" s="25"/>
      <c r="D1872" s="25"/>
      <c r="E1872" s="43"/>
      <c r="F1872" s="43"/>
      <c r="G1872" s="43"/>
      <c r="H1872" s="25"/>
      <c r="I1872" s="25"/>
      <c r="J1872" s="25"/>
      <c r="K1872" s="25"/>
      <c r="L1872" s="25"/>
      <c r="M1872" s="25"/>
      <c r="N1872" s="47"/>
      <c r="O1872" s="178"/>
      <c r="P1872" s="178"/>
      <c r="Q1872" s="47"/>
      <c r="R1872" s="47"/>
      <c r="S1872" s="10"/>
      <c r="T1872" s="10"/>
      <c r="U1872" s="10"/>
      <c r="V1872" s="10"/>
      <c r="W1872" s="10"/>
    </row>
    <row r="1873" spans="1:23" x14ac:dyDescent="0.35">
      <c r="A1873" s="10"/>
      <c r="B1873" s="27"/>
      <c r="C1873" s="25"/>
      <c r="D1873" s="25"/>
      <c r="E1873" s="43"/>
      <c r="F1873" s="43"/>
      <c r="G1873" s="43"/>
      <c r="H1873" s="25"/>
      <c r="I1873" s="25"/>
      <c r="J1873" s="25"/>
      <c r="K1873" s="25"/>
      <c r="L1873" s="25"/>
      <c r="M1873" s="25"/>
      <c r="N1873" s="47"/>
      <c r="O1873" s="178"/>
      <c r="P1873" s="178"/>
      <c r="Q1873" s="47"/>
      <c r="R1873" s="47"/>
      <c r="S1873" s="10"/>
      <c r="T1873" s="10"/>
      <c r="U1873" s="10"/>
      <c r="V1873" s="10"/>
      <c r="W1873" s="10"/>
    </row>
    <row r="1874" spans="1:23" x14ac:dyDescent="0.35">
      <c r="A1874" s="10"/>
      <c r="B1874" s="27"/>
      <c r="C1874" s="25"/>
      <c r="D1874" s="25"/>
      <c r="E1874" s="43"/>
      <c r="F1874" s="43"/>
      <c r="G1874" s="43"/>
      <c r="H1874" s="25"/>
      <c r="I1874" s="25"/>
      <c r="J1874" s="25"/>
      <c r="K1874" s="25"/>
      <c r="L1874" s="25"/>
      <c r="M1874" s="25"/>
      <c r="N1874" s="47"/>
      <c r="O1874" s="178"/>
      <c r="P1874" s="178"/>
      <c r="Q1874" s="47"/>
      <c r="R1874" s="47"/>
      <c r="S1874" s="10"/>
      <c r="T1874" s="10"/>
      <c r="U1874" s="10"/>
      <c r="V1874" s="10"/>
      <c r="W1874" s="10"/>
    </row>
    <row r="1875" spans="1:23" x14ac:dyDescent="0.35">
      <c r="A1875" s="10"/>
      <c r="B1875" s="27"/>
      <c r="C1875" s="25"/>
      <c r="D1875" s="25"/>
      <c r="E1875" s="43"/>
      <c r="F1875" s="43"/>
      <c r="G1875" s="43"/>
      <c r="H1875" s="25"/>
      <c r="I1875" s="25"/>
      <c r="J1875" s="25"/>
      <c r="K1875" s="25"/>
      <c r="L1875" s="25"/>
      <c r="M1875" s="25"/>
      <c r="N1875" s="47"/>
      <c r="O1875" s="178"/>
      <c r="P1875" s="178"/>
      <c r="Q1875" s="47"/>
      <c r="R1875" s="47"/>
      <c r="S1875" s="10"/>
      <c r="T1875" s="10"/>
      <c r="U1875" s="10"/>
      <c r="V1875" s="10"/>
      <c r="W1875" s="10"/>
    </row>
    <row r="1876" spans="1:23" x14ac:dyDescent="0.35">
      <c r="A1876" s="10"/>
      <c r="B1876" s="27"/>
      <c r="C1876" s="25"/>
      <c r="D1876" s="25"/>
      <c r="E1876" s="43"/>
      <c r="F1876" s="43"/>
      <c r="G1876" s="43"/>
      <c r="H1876" s="25"/>
      <c r="I1876" s="25"/>
      <c r="J1876" s="25"/>
      <c r="K1876" s="25"/>
      <c r="L1876" s="25"/>
      <c r="M1876" s="25"/>
      <c r="N1876" s="47"/>
      <c r="O1876" s="178"/>
      <c r="P1876" s="178"/>
      <c r="Q1876" s="47"/>
      <c r="R1876" s="47"/>
      <c r="S1876" s="10"/>
      <c r="T1876" s="10"/>
      <c r="U1876" s="10"/>
      <c r="V1876" s="10"/>
      <c r="W1876" s="10"/>
    </row>
    <row r="1877" spans="1:23" x14ac:dyDescent="0.35">
      <c r="A1877" s="10"/>
      <c r="B1877" s="27"/>
      <c r="C1877" s="25"/>
      <c r="D1877" s="25"/>
      <c r="E1877" s="43"/>
      <c r="F1877" s="43"/>
      <c r="G1877" s="43"/>
      <c r="H1877" s="25"/>
      <c r="I1877" s="25"/>
      <c r="J1877" s="25"/>
      <c r="K1877" s="25"/>
      <c r="L1877" s="25"/>
      <c r="M1877" s="25"/>
      <c r="N1877" s="47"/>
      <c r="O1877" s="178"/>
      <c r="P1877" s="178"/>
      <c r="Q1877" s="47"/>
      <c r="R1877" s="47"/>
      <c r="S1877" s="10"/>
      <c r="T1877" s="10"/>
      <c r="U1877" s="10"/>
      <c r="V1877" s="10"/>
      <c r="W1877" s="10"/>
    </row>
    <row r="1878" spans="1:23" x14ac:dyDescent="0.35">
      <c r="A1878" s="10"/>
      <c r="B1878" s="27"/>
      <c r="C1878" s="25"/>
      <c r="D1878" s="25"/>
      <c r="E1878" s="43"/>
      <c r="F1878" s="43"/>
      <c r="G1878" s="43"/>
      <c r="H1878" s="25"/>
      <c r="I1878" s="25"/>
      <c r="J1878" s="25"/>
      <c r="K1878" s="25"/>
      <c r="L1878" s="25"/>
      <c r="M1878" s="25"/>
      <c r="N1878" s="47"/>
      <c r="O1878" s="178"/>
      <c r="P1878" s="178"/>
      <c r="Q1878" s="47"/>
      <c r="R1878" s="47"/>
      <c r="S1878" s="10"/>
      <c r="T1878" s="10"/>
      <c r="U1878" s="10"/>
      <c r="V1878" s="10"/>
      <c r="W1878" s="10"/>
    </row>
    <row r="1879" spans="1:23" x14ac:dyDescent="0.35">
      <c r="A1879" s="10"/>
      <c r="B1879" s="27"/>
      <c r="C1879" s="25"/>
      <c r="D1879" s="25"/>
      <c r="E1879" s="43"/>
      <c r="F1879" s="43"/>
      <c r="G1879" s="43"/>
      <c r="H1879" s="25"/>
      <c r="I1879" s="25"/>
      <c r="J1879" s="25"/>
      <c r="K1879" s="25"/>
      <c r="L1879" s="25"/>
      <c r="M1879" s="25"/>
      <c r="N1879" s="47"/>
      <c r="O1879" s="178"/>
      <c r="P1879" s="178"/>
      <c r="Q1879" s="47"/>
      <c r="R1879" s="47"/>
      <c r="S1879" s="10"/>
      <c r="T1879" s="10"/>
      <c r="U1879" s="10"/>
      <c r="V1879" s="10"/>
      <c r="W1879" s="10"/>
    </row>
    <row r="1880" spans="1:23" x14ac:dyDescent="0.35">
      <c r="A1880" s="10"/>
      <c r="B1880" s="27"/>
      <c r="C1880" s="25"/>
      <c r="D1880" s="25"/>
      <c r="E1880" s="43"/>
      <c r="F1880" s="43"/>
      <c r="G1880" s="43"/>
      <c r="H1880" s="25"/>
      <c r="I1880" s="25"/>
      <c r="J1880" s="25"/>
      <c r="K1880" s="25"/>
      <c r="L1880" s="25"/>
      <c r="M1880" s="25"/>
      <c r="N1880" s="47"/>
      <c r="O1880" s="178"/>
      <c r="P1880" s="178"/>
      <c r="Q1880" s="47"/>
      <c r="R1880" s="47"/>
      <c r="S1880" s="10"/>
      <c r="T1880" s="10"/>
      <c r="U1880" s="10"/>
      <c r="V1880" s="10"/>
      <c r="W1880" s="10"/>
    </row>
    <row r="1881" spans="1:23" x14ac:dyDescent="0.35">
      <c r="A1881" s="10"/>
      <c r="B1881" s="27"/>
      <c r="C1881" s="25"/>
      <c r="D1881" s="25"/>
      <c r="E1881" s="43"/>
      <c r="F1881" s="43"/>
      <c r="G1881" s="43"/>
      <c r="H1881" s="25"/>
      <c r="I1881" s="25"/>
      <c r="J1881" s="25"/>
      <c r="K1881" s="25"/>
      <c r="L1881" s="25"/>
      <c r="M1881" s="25"/>
      <c r="N1881" s="47"/>
      <c r="O1881" s="178"/>
      <c r="P1881" s="178"/>
      <c r="Q1881" s="47"/>
      <c r="R1881" s="47"/>
      <c r="S1881" s="10"/>
      <c r="T1881" s="10"/>
      <c r="U1881" s="10"/>
      <c r="V1881" s="10"/>
      <c r="W1881" s="10"/>
    </row>
    <row r="1882" spans="1:23" x14ac:dyDescent="0.35">
      <c r="A1882" s="10"/>
      <c r="B1882" s="27"/>
      <c r="C1882" s="25"/>
      <c r="D1882" s="25"/>
      <c r="E1882" s="43"/>
      <c r="F1882" s="43"/>
      <c r="G1882" s="43"/>
      <c r="H1882" s="25"/>
      <c r="I1882" s="25"/>
      <c r="J1882" s="25"/>
      <c r="K1882" s="25"/>
      <c r="L1882" s="25"/>
      <c r="M1882" s="25"/>
      <c r="N1882" s="47"/>
      <c r="O1882" s="178"/>
      <c r="P1882" s="178"/>
      <c r="Q1882" s="47"/>
      <c r="R1882" s="47"/>
      <c r="S1882" s="10"/>
      <c r="T1882" s="10"/>
      <c r="U1882" s="10"/>
      <c r="V1882" s="10"/>
      <c r="W1882" s="10"/>
    </row>
    <row r="1883" spans="1:23" x14ac:dyDescent="0.35">
      <c r="A1883" s="10"/>
      <c r="B1883" s="27"/>
      <c r="C1883" s="25"/>
      <c r="D1883" s="25"/>
      <c r="E1883" s="43"/>
      <c r="F1883" s="43"/>
      <c r="G1883" s="43"/>
      <c r="H1883" s="25"/>
      <c r="I1883" s="25"/>
      <c r="J1883" s="25"/>
      <c r="K1883" s="25"/>
      <c r="L1883" s="25"/>
      <c r="M1883" s="25"/>
      <c r="N1883" s="47"/>
      <c r="O1883" s="178"/>
      <c r="P1883" s="178"/>
      <c r="Q1883" s="47"/>
      <c r="R1883" s="47"/>
      <c r="S1883" s="10"/>
      <c r="T1883" s="10"/>
      <c r="U1883" s="10"/>
      <c r="V1883" s="10"/>
      <c r="W1883" s="10"/>
    </row>
    <row r="1884" spans="1:23" x14ac:dyDescent="0.35">
      <c r="A1884" s="10"/>
      <c r="B1884" s="27"/>
      <c r="C1884" s="25"/>
      <c r="D1884" s="25"/>
      <c r="E1884" s="43"/>
      <c r="F1884" s="43"/>
      <c r="G1884" s="43"/>
      <c r="H1884" s="25"/>
      <c r="I1884" s="25"/>
      <c r="J1884" s="25"/>
      <c r="K1884" s="25"/>
      <c r="L1884" s="25"/>
      <c r="M1884" s="25"/>
      <c r="N1884" s="47"/>
      <c r="O1884" s="178"/>
      <c r="P1884" s="178"/>
      <c r="Q1884" s="47"/>
      <c r="R1884" s="47"/>
      <c r="S1884" s="10"/>
      <c r="T1884" s="10"/>
      <c r="U1884" s="10"/>
      <c r="V1884" s="10"/>
      <c r="W1884" s="10"/>
    </row>
    <row r="1885" spans="1:23" x14ac:dyDescent="0.35">
      <c r="A1885" s="10"/>
      <c r="B1885" s="27"/>
      <c r="C1885" s="25"/>
      <c r="D1885" s="25"/>
      <c r="E1885" s="43"/>
      <c r="F1885" s="43"/>
      <c r="G1885" s="43"/>
      <c r="H1885" s="25"/>
      <c r="I1885" s="25"/>
      <c r="J1885" s="25"/>
      <c r="K1885" s="25"/>
      <c r="L1885" s="25"/>
      <c r="M1885" s="25"/>
      <c r="N1885" s="47"/>
      <c r="O1885" s="178"/>
      <c r="P1885" s="178"/>
      <c r="Q1885" s="47"/>
      <c r="R1885" s="47"/>
      <c r="S1885" s="10"/>
      <c r="T1885" s="10"/>
      <c r="U1885" s="10"/>
      <c r="V1885" s="10"/>
      <c r="W1885" s="10"/>
    </row>
    <row r="1886" spans="1:23" x14ac:dyDescent="0.35">
      <c r="A1886" s="10"/>
      <c r="B1886" s="27"/>
      <c r="C1886" s="25"/>
      <c r="D1886" s="25"/>
      <c r="E1886" s="43"/>
      <c r="F1886" s="43"/>
      <c r="G1886" s="43"/>
      <c r="H1886" s="25"/>
      <c r="I1886" s="25"/>
      <c r="J1886" s="25"/>
      <c r="K1886" s="25"/>
      <c r="L1886" s="25"/>
      <c r="M1886" s="25"/>
      <c r="N1886" s="47"/>
      <c r="O1886" s="178"/>
      <c r="P1886" s="178"/>
      <c r="Q1886" s="47"/>
      <c r="R1886" s="47"/>
      <c r="S1886" s="10"/>
      <c r="T1886" s="10"/>
      <c r="U1886" s="10"/>
      <c r="V1886" s="10"/>
      <c r="W1886" s="10"/>
    </row>
    <row r="1887" spans="1:23" x14ac:dyDescent="0.35">
      <c r="A1887" s="10"/>
      <c r="B1887" s="27"/>
      <c r="C1887" s="25"/>
      <c r="D1887" s="25"/>
      <c r="E1887" s="43"/>
      <c r="F1887" s="43"/>
      <c r="G1887" s="43"/>
      <c r="H1887" s="25"/>
      <c r="I1887" s="25"/>
      <c r="J1887" s="25"/>
      <c r="K1887" s="25"/>
      <c r="L1887" s="25"/>
      <c r="M1887" s="25"/>
      <c r="N1887" s="47"/>
      <c r="O1887" s="178"/>
      <c r="P1887" s="178"/>
      <c r="Q1887" s="47"/>
      <c r="R1887" s="47"/>
      <c r="S1887" s="10"/>
      <c r="T1887" s="10"/>
      <c r="U1887" s="10"/>
      <c r="V1887" s="10"/>
      <c r="W1887" s="10"/>
    </row>
    <row r="1888" spans="1:23" x14ac:dyDescent="0.35">
      <c r="A1888" s="10"/>
      <c r="B1888" s="27"/>
      <c r="C1888" s="25"/>
      <c r="D1888" s="25"/>
      <c r="E1888" s="43"/>
      <c r="F1888" s="43"/>
      <c r="G1888" s="43"/>
      <c r="H1888" s="25"/>
      <c r="I1888" s="25"/>
      <c r="J1888" s="25"/>
      <c r="K1888" s="25"/>
      <c r="L1888" s="25"/>
      <c r="M1888" s="25"/>
      <c r="N1888" s="47"/>
      <c r="O1888" s="178"/>
      <c r="P1888" s="178"/>
      <c r="Q1888" s="47"/>
      <c r="R1888" s="47"/>
      <c r="S1888" s="10"/>
      <c r="T1888" s="10"/>
      <c r="U1888" s="10"/>
      <c r="V1888" s="10"/>
      <c r="W1888" s="10"/>
    </row>
    <row r="1889" spans="1:23" x14ac:dyDescent="0.35">
      <c r="A1889" s="10"/>
      <c r="B1889" s="27"/>
      <c r="C1889" s="25"/>
      <c r="D1889" s="25"/>
      <c r="E1889" s="43"/>
      <c r="F1889" s="43"/>
      <c r="G1889" s="43"/>
      <c r="H1889" s="25"/>
      <c r="I1889" s="25"/>
      <c r="J1889" s="25"/>
      <c r="K1889" s="25"/>
      <c r="L1889" s="25"/>
      <c r="M1889" s="25"/>
      <c r="N1889" s="47"/>
      <c r="O1889" s="178"/>
      <c r="P1889" s="178"/>
      <c r="Q1889" s="47"/>
      <c r="R1889" s="47"/>
      <c r="S1889" s="10"/>
      <c r="T1889" s="10"/>
      <c r="U1889" s="10"/>
      <c r="V1889" s="10"/>
      <c r="W1889" s="10"/>
    </row>
    <row r="1890" spans="1:23" x14ac:dyDescent="0.35">
      <c r="A1890" s="10"/>
      <c r="B1890" s="27"/>
      <c r="C1890" s="25"/>
      <c r="D1890" s="25"/>
      <c r="E1890" s="43"/>
      <c r="F1890" s="43"/>
      <c r="G1890" s="43"/>
      <c r="H1890" s="25"/>
      <c r="I1890" s="25"/>
      <c r="J1890" s="25"/>
      <c r="K1890" s="25"/>
      <c r="L1890" s="25"/>
      <c r="M1890" s="25"/>
      <c r="N1890" s="47"/>
      <c r="O1890" s="178"/>
      <c r="P1890" s="178"/>
      <c r="Q1890" s="47"/>
      <c r="R1890" s="47"/>
      <c r="S1890" s="10"/>
      <c r="T1890" s="10"/>
      <c r="U1890" s="10"/>
      <c r="V1890" s="10"/>
      <c r="W1890" s="10"/>
    </row>
    <row r="1891" spans="1:23" x14ac:dyDescent="0.35">
      <c r="A1891" s="10"/>
      <c r="B1891" s="27"/>
      <c r="C1891" s="25"/>
      <c r="D1891" s="25"/>
      <c r="E1891" s="43"/>
      <c r="F1891" s="43"/>
      <c r="G1891" s="43"/>
      <c r="H1891" s="25"/>
      <c r="I1891" s="25"/>
      <c r="J1891" s="25"/>
      <c r="K1891" s="25"/>
      <c r="L1891" s="25"/>
      <c r="M1891" s="25"/>
      <c r="N1891" s="47"/>
      <c r="O1891" s="178"/>
      <c r="P1891" s="178"/>
      <c r="Q1891" s="47"/>
      <c r="R1891" s="47"/>
      <c r="S1891" s="10"/>
      <c r="T1891" s="10"/>
      <c r="U1891" s="10"/>
      <c r="V1891" s="10"/>
      <c r="W1891" s="10"/>
    </row>
    <row r="1892" spans="1:23" x14ac:dyDescent="0.35">
      <c r="A1892" s="10"/>
      <c r="B1892" s="27"/>
      <c r="C1892" s="25"/>
      <c r="D1892" s="25"/>
      <c r="E1892" s="43"/>
      <c r="F1892" s="43"/>
      <c r="G1892" s="43"/>
      <c r="H1892" s="25"/>
      <c r="I1892" s="25"/>
      <c r="J1892" s="25"/>
      <c r="K1892" s="25"/>
      <c r="L1892" s="25"/>
      <c r="M1892" s="25"/>
      <c r="N1892" s="47"/>
      <c r="O1892" s="178"/>
      <c r="P1892" s="178"/>
      <c r="Q1892" s="47"/>
      <c r="R1892" s="47"/>
      <c r="S1892" s="10"/>
      <c r="T1892" s="10"/>
      <c r="U1892" s="10"/>
      <c r="V1892" s="10"/>
      <c r="W1892" s="10"/>
    </row>
    <row r="1893" spans="1:23" x14ac:dyDescent="0.35">
      <c r="A1893" s="10"/>
      <c r="B1893" s="27"/>
      <c r="C1893" s="25"/>
      <c r="D1893" s="25"/>
      <c r="E1893" s="43"/>
      <c r="F1893" s="43"/>
      <c r="G1893" s="43"/>
      <c r="H1893" s="25"/>
      <c r="I1893" s="25"/>
      <c r="J1893" s="25"/>
      <c r="K1893" s="25"/>
      <c r="L1893" s="25"/>
      <c r="M1893" s="25"/>
      <c r="N1893" s="47"/>
      <c r="O1893" s="178"/>
      <c r="P1893" s="178"/>
      <c r="Q1893" s="47"/>
      <c r="R1893" s="47"/>
      <c r="S1893" s="10"/>
      <c r="T1893" s="10"/>
      <c r="U1893" s="10"/>
      <c r="V1893" s="10"/>
      <c r="W1893" s="10"/>
    </row>
    <row r="1894" spans="1:23" x14ac:dyDescent="0.35">
      <c r="A1894" s="10"/>
      <c r="B1894" s="27"/>
      <c r="C1894" s="25"/>
      <c r="D1894" s="25"/>
      <c r="E1894" s="43"/>
      <c r="F1894" s="43"/>
      <c r="G1894" s="43"/>
      <c r="H1894" s="25"/>
      <c r="I1894" s="25"/>
      <c r="J1894" s="25"/>
      <c r="K1894" s="25"/>
      <c r="L1894" s="25"/>
      <c r="M1894" s="25"/>
      <c r="N1894" s="47"/>
      <c r="O1894" s="178"/>
      <c r="P1894" s="178"/>
      <c r="Q1894" s="47"/>
      <c r="R1894" s="47"/>
      <c r="S1894" s="10"/>
      <c r="T1894" s="10"/>
      <c r="U1894" s="10"/>
      <c r="V1894" s="10"/>
      <c r="W1894" s="10"/>
    </row>
    <row r="1895" spans="1:23" x14ac:dyDescent="0.35">
      <c r="A1895" s="10"/>
      <c r="B1895" s="27"/>
      <c r="C1895" s="25"/>
      <c r="D1895" s="25"/>
      <c r="E1895" s="43"/>
      <c r="F1895" s="43"/>
      <c r="G1895" s="43"/>
      <c r="H1895" s="25"/>
      <c r="I1895" s="25"/>
      <c r="J1895" s="25"/>
      <c r="K1895" s="25"/>
      <c r="L1895" s="25"/>
      <c r="M1895" s="25"/>
      <c r="N1895" s="47"/>
      <c r="O1895" s="178"/>
      <c r="P1895" s="178"/>
      <c r="Q1895" s="47"/>
      <c r="R1895" s="47"/>
      <c r="S1895" s="10"/>
      <c r="T1895" s="10"/>
      <c r="U1895" s="10"/>
      <c r="V1895" s="10"/>
      <c r="W1895" s="10"/>
    </row>
    <row r="1896" spans="1:23" x14ac:dyDescent="0.35">
      <c r="A1896" s="10"/>
      <c r="B1896" s="27"/>
      <c r="C1896" s="25"/>
      <c r="D1896" s="25"/>
      <c r="E1896" s="43"/>
      <c r="F1896" s="43"/>
      <c r="G1896" s="43"/>
      <c r="H1896" s="25"/>
      <c r="I1896" s="25"/>
      <c r="J1896" s="25"/>
      <c r="K1896" s="25"/>
      <c r="L1896" s="25"/>
      <c r="M1896" s="25"/>
      <c r="N1896" s="47"/>
      <c r="O1896" s="178"/>
      <c r="P1896" s="178"/>
      <c r="Q1896" s="47"/>
      <c r="R1896" s="47"/>
      <c r="S1896" s="10"/>
      <c r="T1896" s="10"/>
      <c r="U1896" s="10"/>
      <c r="V1896" s="10"/>
      <c r="W1896" s="10"/>
    </row>
    <row r="1897" spans="1:23" x14ac:dyDescent="0.35">
      <c r="A1897" s="10"/>
      <c r="B1897" s="27"/>
      <c r="C1897" s="25"/>
      <c r="D1897" s="25"/>
      <c r="E1897" s="43"/>
      <c r="F1897" s="43"/>
      <c r="G1897" s="43"/>
      <c r="H1897" s="25"/>
      <c r="I1897" s="25"/>
      <c r="J1897" s="25"/>
      <c r="K1897" s="25"/>
      <c r="L1897" s="25"/>
      <c r="M1897" s="25"/>
      <c r="N1897" s="47"/>
      <c r="O1897" s="178"/>
      <c r="P1897" s="178"/>
      <c r="Q1897" s="47"/>
      <c r="R1897" s="47"/>
      <c r="S1897" s="10"/>
      <c r="T1897" s="10"/>
      <c r="U1897" s="10"/>
      <c r="V1897" s="10"/>
      <c r="W1897" s="10"/>
    </row>
    <row r="1898" spans="1:23" x14ac:dyDescent="0.35">
      <c r="A1898" s="10"/>
      <c r="B1898" s="27"/>
      <c r="C1898" s="25"/>
      <c r="D1898" s="25"/>
      <c r="E1898" s="43"/>
      <c r="F1898" s="43"/>
      <c r="G1898" s="43"/>
      <c r="H1898" s="25"/>
      <c r="I1898" s="25"/>
      <c r="J1898" s="25"/>
      <c r="K1898" s="25"/>
      <c r="L1898" s="25"/>
      <c r="M1898" s="25"/>
      <c r="N1898" s="47"/>
      <c r="O1898" s="178"/>
      <c r="P1898" s="178"/>
      <c r="Q1898" s="47"/>
      <c r="R1898" s="47"/>
      <c r="S1898" s="10"/>
      <c r="T1898" s="10"/>
      <c r="U1898" s="10"/>
      <c r="V1898" s="10"/>
      <c r="W1898" s="10"/>
    </row>
    <row r="1899" spans="1:23" x14ac:dyDescent="0.35">
      <c r="A1899" s="10"/>
      <c r="B1899" s="27"/>
      <c r="C1899" s="25"/>
      <c r="D1899" s="25"/>
      <c r="E1899" s="43"/>
      <c r="F1899" s="43"/>
      <c r="G1899" s="43"/>
      <c r="H1899" s="25"/>
      <c r="I1899" s="25"/>
      <c r="J1899" s="25"/>
      <c r="K1899" s="25"/>
      <c r="L1899" s="25"/>
      <c r="M1899" s="25"/>
      <c r="N1899" s="47"/>
      <c r="O1899" s="178"/>
      <c r="P1899" s="178"/>
      <c r="Q1899" s="47"/>
      <c r="R1899" s="47"/>
      <c r="S1899" s="10"/>
      <c r="T1899" s="10"/>
      <c r="U1899" s="10"/>
      <c r="V1899" s="10"/>
      <c r="W1899" s="10"/>
    </row>
    <row r="1900" spans="1:23" x14ac:dyDescent="0.35">
      <c r="A1900" s="10"/>
      <c r="B1900" s="27"/>
      <c r="C1900" s="25"/>
      <c r="D1900" s="25"/>
      <c r="E1900" s="43"/>
      <c r="F1900" s="43"/>
      <c r="G1900" s="43"/>
      <c r="H1900" s="25"/>
      <c r="I1900" s="25"/>
      <c r="J1900" s="25"/>
      <c r="K1900" s="25"/>
      <c r="L1900" s="25"/>
      <c r="M1900" s="25"/>
      <c r="N1900" s="47"/>
      <c r="O1900" s="178"/>
      <c r="P1900" s="178"/>
      <c r="Q1900" s="47"/>
      <c r="R1900" s="47"/>
      <c r="S1900" s="10"/>
      <c r="T1900" s="10"/>
      <c r="U1900" s="10"/>
      <c r="V1900" s="10"/>
      <c r="W1900" s="10"/>
    </row>
    <row r="1901" spans="1:23" x14ac:dyDescent="0.35">
      <c r="A1901" s="10"/>
      <c r="B1901" s="27"/>
      <c r="C1901" s="25"/>
      <c r="D1901" s="25"/>
      <c r="E1901" s="43"/>
      <c r="F1901" s="43"/>
      <c r="G1901" s="43"/>
      <c r="H1901" s="25"/>
      <c r="I1901" s="25"/>
      <c r="J1901" s="25"/>
      <c r="K1901" s="25"/>
      <c r="L1901" s="25"/>
      <c r="M1901" s="25"/>
      <c r="N1901" s="47"/>
      <c r="O1901" s="178"/>
      <c r="P1901" s="178"/>
      <c r="Q1901" s="47"/>
      <c r="R1901" s="47"/>
      <c r="S1901" s="10"/>
      <c r="T1901" s="10"/>
      <c r="U1901" s="10"/>
      <c r="V1901" s="10"/>
      <c r="W1901" s="10"/>
    </row>
    <row r="1902" spans="1:23" x14ac:dyDescent="0.35">
      <c r="A1902" s="10"/>
      <c r="B1902" s="27"/>
      <c r="C1902" s="25"/>
      <c r="D1902" s="25"/>
      <c r="E1902" s="43"/>
      <c r="F1902" s="43"/>
      <c r="G1902" s="43"/>
      <c r="H1902" s="25"/>
      <c r="I1902" s="25"/>
      <c r="J1902" s="25"/>
      <c r="K1902" s="25"/>
      <c r="L1902" s="25"/>
      <c r="M1902" s="25"/>
      <c r="N1902" s="47"/>
      <c r="O1902" s="178"/>
      <c r="P1902" s="178"/>
      <c r="Q1902" s="47"/>
      <c r="R1902" s="47"/>
      <c r="S1902" s="10"/>
      <c r="T1902" s="10"/>
      <c r="U1902" s="10"/>
      <c r="V1902" s="10"/>
      <c r="W1902" s="10"/>
    </row>
    <row r="1903" spans="1:23" x14ac:dyDescent="0.35">
      <c r="A1903" s="10"/>
      <c r="B1903" s="27"/>
      <c r="C1903" s="25"/>
      <c r="D1903" s="25"/>
      <c r="E1903" s="43"/>
      <c r="F1903" s="43"/>
      <c r="G1903" s="43"/>
      <c r="H1903" s="25"/>
      <c r="I1903" s="25"/>
      <c r="J1903" s="25"/>
      <c r="K1903" s="25"/>
      <c r="L1903" s="25"/>
      <c r="M1903" s="25"/>
      <c r="N1903" s="47"/>
      <c r="O1903" s="178"/>
      <c r="P1903" s="178"/>
      <c r="Q1903" s="47"/>
      <c r="R1903" s="47"/>
      <c r="S1903" s="10"/>
      <c r="T1903" s="10"/>
      <c r="U1903" s="10"/>
      <c r="V1903" s="10"/>
      <c r="W1903" s="10"/>
    </row>
    <row r="1904" spans="1:23" x14ac:dyDescent="0.35">
      <c r="A1904" s="10"/>
      <c r="B1904" s="27"/>
      <c r="C1904" s="25"/>
      <c r="D1904" s="25"/>
      <c r="E1904" s="43"/>
      <c r="F1904" s="43"/>
      <c r="G1904" s="43"/>
      <c r="H1904" s="25"/>
      <c r="I1904" s="25"/>
      <c r="J1904" s="25"/>
      <c r="K1904" s="25"/>
      <c r="L1904" s="25"/>
      <c r="M1904" s="25"/>
      <c r="N1904" s="47"/>
      <c r="O1904" s="178"/>
      <c r="P1904" s="178"/>
      <c r="Q1904" s="47"/>
      <c r="R1904" s="47"/>
      <c r="S1904" s="10"/>
      <c r="T1904" s="10"/>
      <c r="U1904" s="10"/>
      <c r="V1904" s="10"/>
      <c r="W1904" s="10"/>
    </row>
    <row r="1905" spans="1:23" x14ac:dyDescent="0.35">
      <c r="A1905" s="10"/>
      <c r="B1905" s="27"/>
      <c r="C1905" s="25"/>
      <c r="D1905" s="25"/>
      <c r="E1905" s="43"/>
      <c r="F1905" s="43"/>
      <c r="G1905" s="43"/>
      <c r="H1905" s="25"/>
      <c r="I1905" s="25"/>
      <c r="J1905" s="25"/>
      <c r="K1905" s="25"/>
      <c r="L1905" s="25"/>
      <c r="M1905" s="25"/>
      <c r="N1905" s="47"/>
      <c r="O1905" s="178"/>
      <c r="P1905" s="178"/>
      <c r="Q1905" s="47"/>
      <c r="R1905" s="47"/>
      <c r="S1905" s="10"/>
      <c r="T1905" s="10"/>
      <c r="U1905" s="10"/>
      <c r="V1905" s="10"/>
      <c r="W1905" s="10"/>
    </row>
    <row r="1906" spans="1:23" x14ac:dyDescent="0.35">
      <c r="A1906" s="10"/>
      <c r="B1906" s="27"/>
      <c r="C1906" s="25"/>
      <c r="D1906" s="25"/>
      <c r="E1906" s="43"/>
      <c r="F1906" s="43"/>
      <c r="G1906" s="43"/>
      <c r="H1906" s="25"/>
      <c r="I1906" s="25"/>
      <c r="J1906" s="25"/>
      <c r="K1906" s="25"/>
      <c r="L1906" s="25"/>
      <c r="M1906" s="25"/>
      <c r="N1906" s="47"/>
      <c r="O1906" s="178"/>
      <c r="P1906" s="178"/>
      <c r="Q1906" s="47"/>
      <c r="R1906" s="47"/>
      <c r="S1906" s="10"/>
      <c r="T1906" s="10"/>
      <c r="U1906" s="10"/>
      <c r="V1906" s="10"/>
      <c r="W1906" s="10"/>
    </row>
    <row r="1907" spans="1:23" x14ac:dyDescent="0.35">
      <c r="A1907" s="10"/>
      <c r="B1907" s="27"/>
      <c r="C1907" s="25"/>
      <c r="D1907" s="25"/>
      <c r="E1907" s="43"/>
      <c r="F1907" s="43"/>
      <c r="G1907" s="43"/>
      <c r="H1907" s="25"/>
      <c r="I1907" s="25"/>
      <c r="J1907" s="25"/>
      <c r="K1907" s="25"/>
      <c r="L1907" s="25"/>
      <c r="M1907" s="25"/>
      <c r="N1907" s="47"/>
      <c r="O1907" s="178"/>
      <c r="P1907" s="178"/>
      <c r="Q1907" s="47"/>
      <c r="R1907" s="47"/>
      <c r="S1907" s="10"/>
      <c r="T1907" s="10"/>
      <c r="U1907" s="10"/>
      <c r="V1907" s="10"/>
      <c r="W1907" s="10"/>
    </row>
    <row r="1908" spans="1:23" x14ac:dyDescent="0.35">
      <c r="A1908" s="10"/>
      <c r="B1908" s="27"/>
      <c r="C1908" s="25"/>
      <c r="D1908" s="25"/>
      <c r="E1908" s="43"/>
      <c r="F1908" s="43"/>
      <c r="G1908" s="43"/>
      <c r="H1908" s="25"/>
      <c r="I1908" s="25"/>
      <c r="J1908" s="25"/>
      <c r="K1908" s="25"/>
      <c r="L1908" s="25"/>
      <c r="M1908" s="25"/>
      <c r="N1908" s="47"/>
      <c r="O1908" s="178"/>
      <c r="P1908" s="178"/>
      <c r="Q1908" s="47"/>
      <c r="R1908" s="47"/>
      <c r="S1908" s="10"/>
      <c r="T1908" s="10"/>
      <c r="U1908" s="10"/>
      <c r="V1908" s="10"/>
      <c r="W1908" s="10"/>
    </row>
    <row r="1909" spans="1:23" x14ac:dyDescent="0.35">
      <c r="A1909" s="10"/>
      <c r="B1909" s="27"/>
      <c r="C1909" s="25"/>
      <c r="D1909" s="25"/>
      <c r="E1909" s="43"/>
      <c r="F1909" s="43"/>
      <c r="G1909" s="43"/>
      <c r="H1909" s="25"/>
      <c r="I1909" s="25"/>
      <c r="J1909" s="25"/>
      <c r="K1909" s="25"/>
      <c r="L1909" s="25"/>
      <c r="M1909" s="25"/>
      <c r="N1909" s="47"/>
      <c r="O1909" s="178"/>
      <c r="P1909" s="178"/>
      <c r="Q1909" s="47"/>
      <c r="R1909" s="47"/>
      <c r="S1909" s="10"/>
      <c r="T1909" s="10"/>
      <c r="U1909" s="10"/>
      <c r="V1909" s="10"/>
      <c r="W1909" s="10"/>
    </row>
    <row r="1910" spans="1:23" x14ac:dyDescent="0.35">
      <c r="A1910" s="10"/>
      <c r="B1910" s="27"/>
      <c r="C1910" s="25"/>
      <c r="D1910" s="25"/>
      <c r="E1910" s="43"/>
      <c r="F1910" s="43"/>
      <c r="G1910" s="43"/>
      <c r="H1910" s="25"/>
      <c r="I1910" s="25"/>
      <c r="J1910" s="25"/>
      <c r="K1910" s="25"/>
      <c r="L1910" s="25"/>
      <c r="M1910" s="25"/>
      <c r="N1910" s="47"/>
      <c r="O1910" s="178"/>
      <c r="P1910" s="178"/>
      <c r="Q1910" s="47"/>
      <c r="R1910" s="47"/>
      <c r="S1910" s="10"/>
      <c r="T1910" s="10"/>
      <c r="U1910" s="10"/>
      <c r="V1910" s="10"/>
      <c r="W1910" s="10"/>
    </row>
    <row r="1911" spans="1:23" x14ac:dyDescent="0.35">
      <c r="A1911" s="10"/>
      <c r="B1911" s="27"/>
      <c r="C1911" s="25"/>
      <c r="D1911" s="25"/>
      <c r="E1911" s="43"/>
      <c r="F1911" s="43"/>
      <c r="G1911" s="43"/>
      <c r="H1911" s="25"/>
      <c r="I1911" s="25"/>
      <c r="J1911" s="25"/>
      <c r="K1911" s="25"/>
      <c r="L1911" s="25"/>
      <c r="M1911" s="25"/>
      <c r="N1911" s="47"/>
      <c r="O1911" s="178"/>
      <c r="P1911" s="178"/>
      <c r="Q1911" s="47"/>
      <c r="R1911" s="47"/>
      <c r="S1911" s="10"/>
      <c r="T1911" s="10"/>
      <c r="U1911" s="10"/>
      <c r="V1911" s="10"/>
      <c r="W1911" s="10"/>
    </row>
    <row r="1912" spans="1:23" x14ac:dyDescent="0.35">
      <c r="A1912" s="10"/>
      <c r="B1912" s="27"/>
      <c r="C1912" s="25"/>
      <c r="D1912" s="25"/>
      <c r="E1912" s="43"/>
      <c r="F1912" s="43"/>
      <c r="G1912" s="43"/>
      <c r="H1912" s="25"/>
      <c r="I1912" s="25"/>
      <c r="J1912" s="25"/>
      <c r="K1912" s="25"/>
      <c r="L1912" s="25"/>
      <c r="M1912" s="25"/>
      <c r="N1912" s="47"/>
      <c r="O1912" s="178"/>
      <c r="P1912" s="178"/>
      <c r="Q1912" s="47"/>
      <c r="R1912" s="47"/>
      <c r="S1912" s="10"/>
      <c r="T1912" s="10"/>
      <c r="U1912" s="10"/>
      <c r="V1912" s="10"/>
      <c r="W1912" s="10"/>
    </row>
    <row r="1913" spans="1:23" x14ac:dyDescent="0.35">
      <c r="A1913" s="10"/>
      <c r="B1913" s="27"/>
      <c r="C1913" s="25"/>
      <c r="D1913" s="25"/>
      <c r="E1913" s="43"/>
      <c r="F1913" s="43"/>
      <c r="G1913" s="43"/>
      <c r="H1913" s="25"/>
      <c r="I1913" s="25"/>
      <c r="J1913" s="25"/>
      <c r="K1913" s="25"/>
      <c r="L1913" s="25"/>
      <c r="M1913" s="25"/>
      <c r="N1913" s="47"/>
      <c r="O1913" s="178"/>
      <c r="P1913" s="178"/>
      <c r="Q1913" s="47"/>
      <c r="R1913" s="47"/>
      <c r="S1913" s="10"/>
      <c r="T1913" s="10"/>
      <c r="U1913" s="10"/>
      <c r="V1913" s="10"/>
      <c r="W1913" s="10"/>
    </row>
    <row r="1914" spans="1:23" x14ac:dyDescent="0.35">
      <c r="A1914" s="10"/>
      <c r="B1914" s="27"/>
      <c r="C1914" s="25"/>
      <c r="D1914" s="25"/>
      <c r="E1914" s="43"/>
      <c r="F1914" s="43"/>
      <c r="G1914" s="43"/>
      <c r="H1914" s="25"/>
      <c r="I1914" s="25"/>
      <c r="J1914" s="25"/>
      <c r="K1914" s="25"/>
      <c r="L1914" s="25"/>
      <c r="M1914" s="25"/>
      <c r="N1914" s="47"/>
      <c r="O1914" s="178"/>
      <c r="P1914" s="178"/>
      <c r="Q1914" s="47"/>
      <c r="R1914" s="47"/>
      <c r="S1914" s="10"/>
      <c r="T1914" s="10"/>
      <c r="U1914" s="10"/>
      <c r="V1914" s="10"/>
      <c r="W1914" s="10"/>
    </row>
    <row r="1915" spans="1:23" x14ac:dyDescent="0.35">
      <c r="A1915" s="10"/>
      <c r="B1915" s="27"/>
      <c r="C1915" s="25"/>
      <c r="D1915" s="25"/>
      <c r="E1915" s="43"/>
      <c r="F1915" s="43"/>
      <c r="G1915" s="43"/>
      <c r="H1915" s="25"/>
      <c r="I1915" s="25"/>
      <c r="J1915" s="25"/>
      <c r="K1915" s="25"/>
      <c r="L1915" s="25"/>
      <c r="M1915" s="25"/>
      <c r="N1915" s="47"/>
      <c r="O1915" s="178"/>
      <c r="P1915" s="178"/>
      <c r="Q1915" s="47"/>
      <c r="R1915" s="47"/>
      <c r="S1915" s="10"/>
      <c r="T1915" s="10"/>
      <c r="U1915" s="10"/>
      <c r="V1915" s="10"/>
      <c r="W1915" s="10"/>
    </row>
    <row r="1916" spans="1:23" x14ac:dyDescent="0.35">
      <c r="A1916" s="10"/>
      <c r="B1916" s="27"/>
      <c r="C1916" s="25"/>
      <c r="D1916" s="25"/>
      <c r="E1916" s="43"/>
      <c r="F1916" s="43"/>
      <c r="G1916" s="43"/>
      <c r="H1916" s="25"/>
      <c r="I1916" s="25"/>
      <c r="J1916" s="25"/>
      <c r="K1916" s="25"/>
      <c r="L1916" s="25"/>
      <c r="M1916" s="25"/>
      <c r="N1916" s="47"/>
      <c r="O1916" s="178"/>
      <c r="P1916" s="178"/>
      <c r="Q1916" s="47"/>
      <c r="R1916" s="47"/>
      <c r="S1916" s="10"/>
      <c r="T1916" s="10"/>
      <c r="U1916" s="10"/>
      <c r="V1916" s="10"/>
      <c r="W1916" s="10"/>
    </row>
    <row r="1917" spans="1:23" x14ac:dyDescent="0.35">
      <c r="A1917" s="10"/>
      <c r="B1917" s="27"/>
      <c r="C1917" s="25"/>
      <c r="D1917" s="25"/>
      <c r="E1917" s="43"/>
      <c r="F1917" s="43"/>
      <c r="G1917" s="43"/>
      <c r="H1917" s="25"/>
      <c r="I1917" s="25"/>
      <c r="J1917" s="25"/>
      <c r="K1917" s="25"/>
      <c r="L1917" s="25"/>
      <c r="M1917" s="25"/>
      <c r="N1917" s="47"/>
      <c r="O1917" s="178"/>
      <c r="P1917" s="178"/>
      <c r="Q1917" s="47"/>
      <c r="R1917" s="47"/>
      <c r="S1917" s="10"/>
      <c r="T1917" s="10"/>
      <c r="U1917" s="10"/>
      <c r="V1917" s="10"/>
      <c r="W1917" s="10"/>
    </row>
    <row r="1918" spans="1:23" x14ac:dyDescent="0.35">
      <c r="A1918" s="10"/>
      <c r="B1918" s="27"/>
      <c r="C1918" s="25"/>
      <c r="D1918" s="25"/>
      <c r="E1918" s="43"/>
      <c r="F1918" s="43"/>
      <c r="G1918" s="43"/>
      <c r="H1918" s="25"/>
      <c r="I1918" s="25"/>
      <c r="J1918" s="25"/>
      <c r="K1918" s="25"/>
      <c r="L1918" s="25"/>
      <c r="M1918" s="25"/>
      <c r="N1918" s="47"/>
      <c r="O1918" s="178"/>
      <c r="P1918" s="178"/>
      <c r="Q1918" s="47"/>
      <c r="R1918" s="47"/>
      <c r="S1918" s="10"/>
      <c r="T1918" s="10"/>
      <c r="U1918" s="10"/>
      <c r="V1918" s="10"/>
      <c r="W1918" s="10"/>
    </row>
    <row r="1919" spans="1:23" x14ac:dyDescent="0.35">
      <c r="A1919" s="10"/>
      <c r="B1919" s="27"/>
      <c r="C1919" s="25"/>
      <c r="D1919" s="25"/>
      <c r="E1919" s="43"/>
      <c r="F1919" s="43"/>
      <c r="G1919" s="43"/>
      <c r="H1919" s="25"/>
      <c r="I1919" s="25"/>
      <c r="J1919" s="25"/>
      <c r="K1919" s="25"/>
      <c r="L1919" s="25"/>
      <c r="M1919" s="25"/>
      <c r="N1919" s="47"/>
      <c r="O1919" s="178"/>
      <c r="P1919" s="178"/>
      <c r="Q1919" s="47"/>
      <c r="R1919" s="47"/>
      <c r="S1919" s="10"/>
      <c r="T1919" s="10"/>
      <c r="U1919" s="10"/>
      <c r="V1919" s="10"/>
      <c r="W1919" s="10"/>
    </row>
    <row r="1920" spans="1:23" x14ac:dyDescent="0.35">
      <c r="A1920" s="10"/>
      <c r="B1920" s="27"/>
      <c r="C1920" s="25"/>
      <c r="D1920" s="25"/>
      <c r="E1920" s="43"/>
      <c r="F1920" s="43"/>
      <c r="G1920" s="43"/>
      <c r="H1920" s="25"/>
      <c r="I1920" s="25"/>
      <c r="J1920" s="25"/>
      <c r="K1920" s="25"/>
      <c r="L1920" s="25"/>
      <c r="M1920" s="25"/>
      <c r="N1920" s="47"/>
      <c r="O1920" s="178"/>
      <c r="P1920" s="178"/>
      <c r="Q1920" s="47"/>
      <c r="R1920" s="47"/>
      <c r="S1920" s="10"/>
      <c r="T1920" s="10"/>
      <c r="U1920" s="10"/>
      <c r="V1920" s="10"/>
      <c r="W1920" s="10"/>
    </row>
    <row r="1921" spans="1:23" x14ac:dyDescent="0.35">
      <c r="A1921" s="10"/>
      <c r="B1921" s="27"/>
      <c r="C1921" s="25"/>
      <c r="D1921" s="25"/>
      <c r="E1921" s="43"/>
      <c r="F1921" s="43"/>
      <c r="G1921" s="43"/>
      <c r="H1921" s="25"/>
      <c r="I1921" s="25"/>
      <c r="J1921" s="25"/>
      <c r="K1921" s="25"/>
      <c r="L1921" s="25"/>
      <c r="M1921" s="25"/>
      <c r="N1921" s="47"/>
      <c r="O1921" s="178"/>
      <c r="P1921" s="178"/>
      <c r="Q1921" s="47"/>
      <c r="R1921" s="47"/>
      <c r="S1921" s="10"/>
      <c r="T1921" s="10"/>
      <c r="U1921" s="10"/>
      <c r="V1921" s="10"/>
      <c r="W1921" s="10"/>
    </row>
    <row r="1922" spans="1:23" x14ac:dyDescent="0.35">
      <c r="A1922" s="10"/>
      <c r="B1922" s="27"/>
      <c r="C1922" s="25"/>
      <c r="D1922" s="25"/>
      <c r="E1922" s="43"/>
      <c r="F1922" s="43"/>
      <c r="G1922" s="43"/>
      <c r="H1922" s="25"/>
      <c r="I1922" s="25"/>
      <c r="J1922" s="25"/>
      <c r="K1922" s="25"/>
      <c r="L1922" s="25"/>
      <c r="M1922" s="25"/>
      <c r="N1922" s="47"/>
      <c r="O1922" s="178"/>
      <c r="P1922" s="178"/>
      <c r="Q1922" s="47"/>
      <c r="R1922" s="47"/>
      <c r="S1922" s="10"/>
      <c r="T1922" s="10"/>
      <c r="U1922" s="10"/>
      <c r="V1922" s="10"/>
      <c r="W1922" s="10"/>
    </row>
    <row r="1923" spans="1:23" x14ac:dyDescent="0.35">
      <c r="A1923" s="10"/>
      <c r="B1923" s="27"/>
      <c r="C1923" s="25"/>
      <c r="D1923" s="25"/>
      <c r="E1923" s="43"/>
      <c r="F1923" s="43"/>
      <c r="G1923" s="43"/>
      <c r="H1923" s="25"/>
      <c r="I1923" s="25"/>
      <c r="J1923" s="25"/>
      <c r="K1923" s="25"/>
      <c r="L1923" s="25"/>
      <c r="M1923" s="25"/>
      <c r="N1923" s="47"/>
      <c r="O1923" s="178"/>
      <c r="P1923" s="178"/>
      <c r="Q1923" s="47"/>
      <c r="R1923" s="47"/>
      <c r="S1923" s="10"/>
      <c r="T1923" s="10"/>
      <c r="U1923" s="10"/>
      <c r="V1923" s="10"/>
      <c r="W1923" s="10"/>
    </row>
    <row r="1924" spans="1:23" x14ac:dyDescent="0.35">
      <c r="A1924" s="10"/>
      <c r="B1924" s="27"/>
      <c r="C1924" s="25"/>
      <c r="D1924" s="25"/>
      <c r="E1924" s="43"/>
      <c r="F1924" s="43"/>
      <c r="G1924" s="43"/>
      <c r="H1924" s="25"/>
      <c r="I1924" s="25"/>
      <c r="J1924" s="25"/>
      <c r="K1924" s="25"/>
      <c r="L1924" s="25"/>
      <c r="M1924" s="25"/>
      <c r="N1924" s="47"/>
      <c r="O1924" s="178"/>
      <c r="P1924" s="178"/>
      <c r="Q1924" s="47"/>
      <c r="R1924" s="47"/>
      <c r="S1924" s="10"/>
      <c r="T1924" s="10"/>
      <c r="U1924" s="10"/>
      <c r="V1924" s="10"/>
      <c r="W1924" s="10"/>
    </row>
    <row r="1925" spans="1:23" x14ac:dyDescent="0.35">
      <c r="A1925" s="10"/>
      <c r="B1925" s="27"/>
      <c r="C1925" s="25"/>
      <c r="D1925" s="25"/>
      <c r="E1925" s="43"/>
      <c r="F1925" s="43"/>
      <c r="G1925" s="43"/>
      <c r="H1925" s="25"/>
      <c r="I1925" s="25"/>
      <c r="J1925" s="25"/>
      <c r="K1925" s="25"/>
      <c r="L1925" s="25"/>
      <c r="M1925" s="25"/>
      <c r="N1925" s="47"/>
      <c r="O1925" s="178"/>
      <c r="P1925" s="178"/>
      <c r="Q1925" s="47"/>
      <c r="R1925" s="47"/>
      <c r="S1925" s="10"/>
      <c r="T1925" s="10"/>
      <c r="U1925" s="10"/>
      <c r="V1925" s="10"/>
      <c r="W1925" s="10"/>
    </row>
    <row r="1926" spans="1:23" x14ac:dyDescent="0.35">
      <c r="A1926" s="10"/>
      <c r="B1926" s="27"/>
      <c r="C1926" s="25"/>
      <c r="D1926" s="25"/>
      <c r="E1926" s="43"/>
      <c r="F1926" s="43"/>
      <c r="G1926" s="43"/>
      <c r="H1926" s="25"/>
      <c r="I1926" s="25"/>
      <c r="J1926" s="25"/>
      <c r="K1926" s="25"/>
      <c r="L1926" s="25"/>
      <c r="M1926" s="25"/>
      <c r="N1926" s="47"/>
      <c r="O1926" s="178"/>
      <c r="P1926" s="178"/>
      <c r="Q1926" s="47"/>
      <c r="R1926" s="47"/>
      <c r="S1926" s="10"/>
      <c r="T1926" s="10"/>
      <c r="U1926" s="10"/>
      <c r="V1926" s="10"/>
      <c r="W1926" s="10"/>
    </row>
    <row r="1927" spans="1:23" x14ac:dyDescent="0.35">
      <c r="A1927" s="10"/>
      <c r="B1927" s="27"/>
      <c r="C1927" s="25"/>
      <c r="D1927" s="25"/>
      <c r="E1927" s="43"/>
      <c r="F1927" s="43"/>
      <c r="G1927" s="43"/>
      <c r="H1927" s="25"/>
      <c r="I1927" s="25"/>
      <c r="J1927" s="25"/>
      <c r="K1927" s="25"/>
      <c r="L1927" s="25"/>
      <c r="M1927" s="25"/>
      <c r="N1927" s="47"/>
      <c r="O1927" s="178"/>
      <c r="P1927" s="178"/>
      <c r="Q1927" s="47"/>
      <c r="R1927" s="47"/>
      <c r="S1927" s="10"/>
      <c r="T1927" s="10"/>
      <c r="U1927" s="10"/>
      <c r="V1927" s="10"/>
      <c r="W1927" s="10"/>
    </row>
    <row r="1928" spans="1:23" x14ac:dyDescent="0.35">
      <c r="A1928" s="10"/>
      <c r="B1928" s="27"/>
      <c r="C1928" s="25"/>
      <c r="D1928" s="25"/>
      <c r="E1928" s="43"/>
      <c r="F1928" s="43"/>
      <c r="G1928" s="43"/>
      <c r="H1928" s="25"/>
      <c r="I1928" s="25"/>
      <c r="J1928" s="25"/>
      <c r="K1928" s="25"/>
      <c r="L1928" s="25"/>
      <c r="M1928" s="25"/>
      <c r="N1928" s="47"/>
      <c r="O1928" s="178"/>
      <c r="P1928" s="178"/>
      <c r="Q1928" s="47"/>
      <c r="R1928" s="47"/>
      <c r="S1928" s="10"/>
      <c r="T1928" s="10"/>
      <c r="U1928" s="10"/>
      <c r="V1928" s="10"/>
      <c r="W1928" s="10"/>
    </row>
    <row r="1929" spans="1:23" x14ac:dyDescent="0.35">
      <c r="A1929" s="10"/>
      <c r="B1929" s="27"/>
      <c r="C1929" s="25"/>
      <c r="D1929" s="25"/>
      <c r="E1929" s="43"/>
      <c r="F1929" s="43"/>
      <c r="G1929" s="43"/>
      <c r="H1929" s="25"/>
      <c r="I1929" s="25"/>
      <c r="J1929" s="25"/>
      <c r="K1929" s="25"/>
      <c r="L1929" s="25"/>
      <c r="M1929" s="25"/>
      <c r="N1929" s="47"/>
      <c r="O1929" s="178"/>
      <c r="P1929" s="178"/>
      <c r="Q1929" s="47"/>
      <c r="R1929" s="47"/>
      <c r="S1929" s="10"/>
      <c r="T1929" s="10"/>
      <c r="U1929" s="10"/>
      <c r="V1929" s="10"/>
      <c r="W1929" s="10"/>
    </row>
    <row r="1930" spans="1:23" x14ac:dyDescent="0.35">
      <c r="A1930" s="10"/>
      <c r="B1930" s="27"/>
      <c r="C1930" s="25"/>
      <c r="D1930" s="25"/>
      <c r="E1930" s="43"/>
      <c r="F1930" s="43"/>
      <c r="G1930" s="43"/>
      <c r="H1930" s="25"/>
      <c r="I1930" s="25"/>
      <c r="J1930" s="25"/>
      <c r="K1930" s="25"/>
      <c r="L1930" s="25"/>
      <c r="M1930" s="25"/>
      <c r="N1930" s="47"/>
      <c r="O1930" s="178"/>
      <c r="P1930" s="178"/>
      <c r="Q1930" s="47"/>
      <c r="R1930" s="47"/>
      <c r="S1930" s="10"/>
      <c r="T1930" s="10"/>
      <c r="U1930" s="10"/>
      <c r="V1930" s="10"/>
      <c r="W1930" s="10"/>
    </row>
    <row r="1931" spans="1:23" x14ac:dyDescent="0.35">
      <c r="A1931" s="10"/>
      <c r="B1931" s="27"/>
      <c r="C1931" s="25"/>
      <c r="D1931" s="25"/>
      <c r="E1931" s="43"/>
      <c r="F1931" s="43"/>
      <c r="G1931" s="43"/>
      <c r="H1931" s="25"/>
      <c r="I1931" s="25"/>
      <c r="J1931" s="25"/>
      <c r="K1931" s="25"/>
      <c r="L1931" s="25"/>
      <c r="M1931" s="25"/>
      <c r="N1931" s="47"/>
      <c r="O1931" s="178"/>
      <c r="P1931" s="178"/>
      <c r="Q1931" s="47"/>
      <c r="R1931" s="47"/>
      <c r="S1931" s="10"/>
      <c r="T1931" s="10"/>
      <c r="U1931" s="10"/>
      <c r="V1931" s="10"/>
      <c r="W1931" s="10"/>
    </row>
    <row r="1932" spans="1:23" x14ac:dyDescent="0.35">
      <c r="A1932" s="10"/>
      <c r="B1932" s="27"/>
      <c r="C1932" s="25"/>
      <c r="D1932" s="25"/>
      <c r="E1932" s="43"/>
      <c r="F1932" s="43"/>
      <c r="G1932" s="43"/>
      <c r="H1932" s="25"/>
      <c r="I1932" s="25"/>
      <c r="J1932" s="25"/>
      <c r="K1932" s="25"/>
      <c r="L1932" s="25"/>
      <c r="M1932" s="25"/>
      <c r="N1932" s="47"/>
      <c r="O1932" s="178"/>
      <c r="P1932" s="178"/>
      <c r="Q1932" s="47"/>
      <c r="R1932" s="47"/>
      <c r="S1932" s="10"/>
      <c r="T1932" s="10"/>
      <c r="U1932" s="10"/>
      <c r="V1932" s="10"/>
      <c r="W1932" s="10"/>
    </row>
    <row r="1933" spans="1:23" x14ac:dyDescent="0.35">
      <c r="A1933" s="10"/>
      <c r="B1933" s="27"/>
      <c r="C1933" s="25"/>
      <c r="D1933" s="25"/>
      <c r="E1933" s="43"/>
      <c r="F1933" s="43"/>
      <c r="G1933" s="43"/>
      <c r="H1933" s="25"/>
      <c r="I1933" s="25"/>
      <c r="J1933" s="25"/>
      <c r="K1933" s="25"/>
      <c r="L1933" s="25"/>
      <c r="M1933" s="25"/>
      <c r="N1933" s="47"/>
      <c r="O1933" s="178"/>
      <c r="P1933" s="178"/>
      <c r="Q1933" s="47"/>
      <c r="R1933" s="47"/>
      <c r="S1933" s="10"/>
      <c r="T1933" s="10"/>
      <c r="U1933" s="10"/>
      <c r="V1933" s="10"/>
      <c r="W1933" s="10"/>
    </row>
    <row r="1934" spans="1:23" x14ac:dyDescent="0.35">
      <c r="A1934" s="10"/>
      <c r="B1934" s="27"/>
      <c r="C1934" s="25"/>
      <c r="D1934" s="25"/>
      <c r="E1934" s="43"/>
      <c r="F1934" s="43"/>
      <c r="G1934" s="43"/>
      <c r="H1934" s="25"/>
      <c r="I1934" s="25"/>
      <c r="J1934" s="25"/>
      <c r="K1934" s="25"/>
      <c r="L1934" s="25"/>
      <c r="M1934" s="25"/>
      <c r="N1934" s="47"/>
      <c r="O1934" s="178"/>
      <c r="P1934" s="178"/>
      <c r="Q1934" s="47"/>
      <c r="R1934" s="47"/>
      <c r="S1934" s="10"/>
      <c r="T1934" s="10"/>
      <c r="U1934" s="10"/>
      <c r="V1934" s="10"/>
      <c r="W1934" s="10"/>
    </row>
    <row r="1935" spans="1:23" x14ac:dyDescent="0.35">
      <c r="A1935" s="10"/>
      <c r="B1935" s="27"/>
      <c r="C1935" s="25"/>
      <c r="D1935" s="25"/>
      <c r="E1935" s="43"/>
      <c r="F1935" s="43"/>
      <c r="G1935" s="43"/>
      <c r="H1935" s="25"/>
      <c r="I1935" s="25"/>
      <c r="J1935" s="25"/>
      <c r="K1935" s="25"/>
      <c r="L1935" s="25"/>
      <c r="M1935" s="25"/>
      <c r="N1935" s="47"/>
      <c r="O1935" s="178"/>
      <c r="P1935" s="178"/>
      <c r="Q1935" s="47"/>
      <c r="R1935" s="47"/>
      <c r="S1935" s="10"/>
      <c r="T1935" s="10"/>
      <c r="U1935" s="10"/>
      <c r="V1935" s="10"/>
      <c r="W1935" s="10"/>
    </row>
    <row r="1936" spans="1:23" x14ac:dyDescent="0.35">
      <c r="A1936" s="10"/>
      <c r="B1936" s="27"/>
      <c r="C1936" s="25"/>
      <c r="D1936" s="25"/>
      <c r="E1936" s="43"/>
      <c r="F1936" s="43"/>
      <c r="G1936" s="43"/>
      <c r="H1936" s="25"/>
      <c r="I1936" s="25"/>
      <c r="J1936" s="25"/>
      <c r="K1936" s="25"/>
      <c r="L1936" s="25"/>
      <c r="M1936" s="25"/>
      <c r="N1936" s="47"/>
      <c r="O1936" s="178"/>
      <c r="P1936" s="178"/>
      <c r="Q1936" s="47"/>
      <c r="R1936" s="47"/>
      <c r="S1936" s="10"/>
      <c r="T1936" s="10"/>
      <c r="U1936" s="10"/>
      <c r="V1936" s="10"/>
      <c r="W1936" s="10"/>
    </row>
    <row r="1937" spans="1:23" x14ac:dyDescent="0.35">
      <c r="A1937" s="10"/>
      <c r="B1937" s="27"/>
      <c r="C1937" s="25"/>
      <c r="D1937" s="25"/>
      <c r="E1937" s="43"/>
      <c r="F1937" s="43"/>
      <c r="G1937" s="43"/>
      <c r="H1937" s="25"/>
      <c r="I1937" s="25"/>
      <c r="J1937" s="25"/>
      <c r="K1937" s="25"/>
      <c r="L1937" s="25"/>
      <c r="M1937" s="25"/>
      <c r="N1937" s="47"/>
      <c r="O1937" s="178"/>
      <c r="P1937" s="178"/>
      <c r="Q1937" s="47"/>
      <c r="R1937" s="47"/>
      <c r="S1937" s="10"/>
      <c r="T1937" s="10"/>
      <c r="U1937" s="10"/>
      <c r="V1937" s="10"/>
      <c r="W1937" s="10"/>
    </row>
    <row r="1938" spans="1:23" x14ac:dyDescent="0.35">
      <c r="A1938" s="10"/>
      <c r="B1938" s="27"/>
      <c r="C1938" s="25"/>
      <c r="D1938" s="25"/>
      <c r="E1938" s="43"/>
      <c r="F1938" s="43"/>
      <c r="G1938" s="43"/>
      <c r="H1938" s="25"/>
      <c r="I1938" s="25"/>
      <c r="J1938" s="25"/>
      <c r="K1938" s="25"/>
      <c r="L1938" s="25"/>
      <c r="M1938" s="25"/>
      <c r="N1938" s="47"/>
      <c r="O1938" s="178"/>
      <c r="P1938" s="178"/>
      <c r="Q1938" s="47"/>
      <c r="R1938" s="47"/>
      <c r="S1938" s="10"/>
      <c r="T1938" s="10"/>
      <c r="U1938" s="10"/>
      <c r="V1938" s="10"/>
      <c r="W1938" s="10"/>
    </row>
    <row r="1939" spans="1:23" x14ac:dyDescent="0.35">
      <c r="A1939" s="10"/>
      <c r="B1939" s="27"/>
      <c r="C1939" s="25"/>
      <c r="D1939" s="25"/>
      <c r="E1939" s="43"/>
      <c r="F1939" s="43"/>
      <c r="G1939" s="43"/>
      <c r="H1939" s="25"/>
      <c r="I1939" s="25"/>
      <c r="J1939" s="25"/>
      <c r="K1939" s="25"/>
      <c r="L1939" s="25"/>
      <c r="M1939" s="25"/>
      <c r="N1939" s="47"/>
      <c r="O1939" s="178"/>
      <c r="P1939" s="178"/>
      <c r="Q1939" s="47"/>
      <c r="R1939" s="47"/>
      <c r="S1939" s="10"/>
      <c r="T1939" s="10"/>
      <c r="U1939" s="10"/>
      <c r="V1939" s="10"/>
      <c r="W1939" s="10"/>
    </row>
    <row r="1940" spans="1:23" x14ac:dyDescent="0.35">
      <c r="A1940" s="10"/>
      <c r="B1940" s="27"/>
      <c r="C1940" s="25"/>
      <c r="D1940" s="25"/>
      <c r="E1940" s="43"/>
      <c r="F1940" s="43"/>
      <c r="G1940" s="43"/>
      <c r="H1940" s="25"/>
      <c r="I1940" s="25"/>
      <c r="J1940" s="25"/>
      <c r="K1940" s="25"/>
      <c r="L1940" s="25"/>
      <c r="M1940" s="25"/>
      <c r="N1940" s="47"/>
      <c r="O1940" s="178"/>
      <c r="P1940" s="178"/>
      <c r="Q1940" s="47"/>
      <c r="R1940" s="47"/>
      <c r="S1940" s="10"/>
      <c r="T1940" s="10"/>
      <c r="U1940" s="10"/>
      <c r="V1940" s="10"/>
      <c r="W1940" s="10"/>
    </row>
    <row r="1941" spans="1:23" x14ac:dyDescent="0.35">
      <c r="A1941" s="10"/>
      <c r="B1941" s="27"/>
      <c r="C1941" s="25"/>
      <c r="D1941" s="25"/>
      <c r="E1941" s="43"/>
      <c r="F1941" s="43"/>
      <c r="G1941" s="43"/>
      <c r="H1941" s="25"/>
      <c r="I1941" s="25"/>
      <c r="J1941" s="25"/>
      <c r="K1941" s="25"/>
      <c r="L1941" s="25"/>
      <c r="M1941" s="25"/>
      <c r="N1941" s="47"/>
      <c r="O1941" s="178"/>
      <c r="P1941" s="178"/>
      <c r="Q1941" s="47"/>
      <c r="R1941" s="47"/>
      <c r="S1941" s="10"/>
      <c r="T1941" s="10"/>
      <c r="U1941" s="10"/>
      <c r="V1941" s="10"/>
      <c r="W1941" s="10"/>
    </row>
    <row r="1942" spans="1:23" x14ac:dyDescent="0.35">
      <c r="A1942" s="10"/>
      <c r="B1942" s="27"/>
      <c r="C1942" s="25"/>
      <c r="D1942" s="25"/>
      <c r="E1942" s="43"/>
      <c r="F1942" s="43"/>
      <c r="G1942" s="43"/>
      <c r="H1942" s="25"/>
      <c r="I1942" s="25"/>
      <c r="J1942" s="25"/>
      <c r="K1942" s="25"/>
      <c r="L1942" s="25"/>
      <c r="M1942" s="25"/>
      <c r="N1942" s="47"/>
      <c r="O1942" s="178"/>
      <c r="P1942" s="178"/>
      <c r="Q1942" s="47"/>
      <c r="R1942" s="47"/>
      <c r="S1942" s="10"/>
      <c r="T1942" s="10"/>
      <c r="U1942" s="10"/>
      <c r="V1942" s="10"/>
      <c r="W1942" s="10"/>
    </row>
    <row r="1943" spans="1:23" x14ac:dyDescent="0.35">
      <c r="A1943" s="10"/>
      <c r="B1943" s="27"/>
      <c r="C1943" s="25"/>
      <c r="D1943" s="25"/>
      <c r="E1943" s="43"/>
      <c r="F1943" s="43"/>
      <c r="G1943" s="43"/>
      <c r="H1943" s="25"/>
      <c r="I1943" s="25"/>
      <c r="J1943" s="25"/>
      <c r="K1943" s="25"/>
      <c r="L1943" s="25"/>
      <c r="M1943" s="25"/>
      <c r="N1943" s="47"/>
      <c r="O1943" s="178"/>
      <c r="P1943" s="178"/>
      <c r="Q1943" s="47"/>
      <c r="R1943" s="47"/>
      <c r="S1943" s="10"/>
      <c r="T1943" s="10"/>
      <c r="U1943" s="10"/>
      <c r="V1943" s="10"/>
      <c r="W1943" s="10"/>
    </row>
    <row r="1944" spans="1:23" x14ac:dyDescent="0.35">
      <c r="A1944" s="10"/>
      <c r="B1944" s="27"/>
      <c r="C1944" s="25"/>
      <c r="D1944" s="25"/>
      <c r="E1944" s="43"/>
      <c r="F1944" s="43"/>
      <c r="G1944" s="43"/>
      <c r="H1944" s="25"/>
      <c r="I1944" s="25"/>
      <c r="J1944" s="25"/>
      <c r="K1944" s="25"/>
      <c r="L1944" s="25"/>
      <c r="M1944" s="25"/>
      <c r="N1944" s="47"/>
      <c r="O1944" s="178"/>
      <c r="P1944" s="178"/>
      <c r="Q1944" s="47"/>
      <c r="R1944" s="47"/>
      <c r="S1944" s="10"/>
      <c r="T1944" s="10"/>
      <c r="U1944" s="10"/>
      <c r="V1944" s="10"/>
      <c r="W1944" s="10"/>
    </row>
    <row r="1945" spans="1:23" x14ac:dyDescent="0.35">
      <c r="A1945" s="10"/>
      <c r="B1945" s="27"/>
      <c r="C1945" s="25"/>
      <c r="D1945" s="25"/>
      <c r="E1945" s="43"/>
      <c r="F1945" s="43"/>
      <c r="G1945" s="43"/>
      <c r="H1945" s="25"/>
      <c r="I1945" s="25"/>
      <c r="J1945" s="25"/>
      <c r="K1945" s="25"/>
      <c r="L1945" s="25"/>
      <c r="M1945" s="25"/>
      <c r="N1945" s="47"/>
      <c r="O1945" s="178"/>
      <c r="P1945" s="178"/>
      <c r="Q1945" s="47"/>
      <c r="R1945" s="47"/>
      <c r="S1945" s="10"/>
      <c r="T1945" s="10"/>
      <c r="U1945" s="10"/>
      <c r="V1945" s="10"/>
      <c r="W1945" s="10"/>
    </row>
    <row r="1946" spans="1:23" x14ac:dyDescent="0.35">
      <c r="A1946" s="10"/>
      <c r="B1946" s="27"/>
      <c r="C1946" s="25"/>
      <c r="D1946" s="25"/>
      <c r="E1946" s="43"/>
      <c r="F1946" s="43"/>
      <c r="G1946" s="43"/>
      <c r="H1946" s="25"/>
      <c r="I1946" s="25"/>
      <c r="J1946" s="25"/>
      <c r="K1946" s="25"/>
      <c r="L1946" s="25"/>
      <c r="M1946" s="25"/>
      <c r="N1946" s="47"/>
      <c r="O1946" s="178"/>
      <c r="P1946" s="178"/>
      <c r="Q1946" s="47"/>
      <c r="R1946" s="47"/>
      <c r="S1946" s="10"/>
      <c r="T1946" s="10"/>
      <c r="U1946" s="10"/>
      <c r="V1946" s="10"/>
      <c r="W1946" s="10"/>
    </row>
    <row r="1947" spans="1:23" x14ac:dyDescent="0.35">
      <c r="A1947" s="10"/>
      <c r="B1947" s="27"/>
      <c r="C1947" s="25"/>
      <c r="D1947" s="25"/>
      <c r="E1947" s="43"/>
      <c r="F1947" s="43"/>
      <c r="G1947" s="43"/>
      <c r="H1947" s="25"/>
      <c r="I1947" s="25"/>
      <c r="J1947" s="25"/>
      <c r="K1947" s="25"/>
      <c r="L1947" s="25"/>
      <c r="M1947" s="25"/>
      <c r="N1947" s="47"/>
      <c r="O1947" s="178"/>
      <c r="P1947" s="178"/>
      <c r="Q1947" s="47"/>
      <c r="R1947" s="47"/>
      <c r="S1947" s="10"/>
      <c r="T1947" s="10"/>
      <c r="U1947" s="10"/>
      <c r="V1947" s="10"/>
      <c r="W1947" s="10"/>
    </row>
    <row r="1948" spans="1:23" x14ac:dyDescent="0.35">
      <c r="A1948" s="10"/>
      <c r="B1948" s="27"/>
      <c r="C1948" s="25"/>
      <c r="D1948" s="25"/>
      <c r="E1948" s="43"/>
      <c r="F1948" s="43"/>
      <c r="G1948" s="43"/>
      <c r="H1948" s="25"/>
      <c r="I1948" s="25"/>
      <c r="J1948" s="25"/>
      <c r="K1948" s="25"/>
      <c r="L1948" s="25"/>
      <c r="M1948" s="25"/>
      <c r="N1948" s="47"/>
      <c r="O1948" s="178"/>
      <c r="P1948" s="178"/>
      <c r="Q1948" s="47"/>
      <c r="R1948" s="47"/>
      <c r="S1948" s="10"/>
      <c r="T1948" s="10"/>
      <c r="U1948" s="10"/>
      <c r="V1948" s="10"/>
      <c r="W1948" s="10"/>
    </row>
    <row r="1949" spans="1:23" x14ac:dyDescent="0.35">
      <c r="A1949" s="10"/>
      <c r="B1949" s="27"/>
      <c r="C1949" s="25"/>
      <c r="D1949" s="25"/>
      <c r="E1949" s="43"/>
      <c r="F1949" s="43"/>
      <c r="G1949" s="43"/>
      <c r="H1949" s="25"/>
      <c r="I1949" s="25"/>
      <c r="J1949" s="25"/>
      <c r="K1949" s="25"/>
      <c r="L1949" s="25"/>
      <c r="M1949" s="25"/>
      <c r="N1949" s="47"/>
      <c r="O1949" s="178"/>
      <c r="P1949" s="178"/>
      <c r="Q1949" s="47"/>
      <c r="R1949" s="47"/>
      <c r="S1949" s="10"/>
      <c r="T1949" s="10"/>
      <c r="U1949" s="10"/>
      <c r="V1949" s="10"/>
      <c r="W1949" s="10"/>
    </row>
    <row r="1950" spans="1:23" x14ac:dyDescent="0.35">
      <c r="A1950" s="10"/>
      <c r="B1950" s="27"/>
      <c r="C1950" s="25"/>
      <c r="D1950" s="25"/>
      <c r="E1950" s="43"/>
      <c r="F1950" s="43"/>
      <c r="G1950" s="43"/>
      <c r="H1950" s="25"/>
      <c r="I1950" s="25"/>
      <c r="J1950" s="25"/>
      <c r="K1950" s="25"/>
      <c r="L1950" s="25"/>
      <c r="M1950" s="25"/>
      <c r="N1950" s="47"/>
      <c r="O1950" s="178"/>
      <c r="P1950" s="178"/>
      <c r="Q1950" s="47"/>
      <c r="R1950" s="47"/>
      <c r="S1950" s="10"/>
      <c r="T1950" s="10"/>
      <c r="U1950" s="10"/>
      <c r="V1950" s="10"/>
      <c r="W1950" s="10"/>
    </row>
    <row r="1951" spans="1:23" x14ac:dyDescent="0.35">
      <c r="A1951" s="10"/>
      <c r="B1951" s="27"/>
      <c r="C1951" s="25"/>
      <c r="D1951" s="25"/>
      <c r="E1951" s="43"/>
      <c r="F1951" s="43"/>
      <c r="G1951" s="43"/>
      <c r="H1951" s="25"/>
      <c r="I1951" s="25"/>
      <c r="J1951" s="25"/>
      <c r="K1951" s="25"/>
      <c r="L1951" s="25"/>
      <c r="M1951" s="25"/>
      <c r="N1951" s="47"/>
      <c r="O1951" s="178"/>
      <c r="P1951" s="178"/>
      <c r="Q1951" s="47"/>
      <c r="R1951" s="47"/>
      <c r="S1951" s="10"/>
      <c r="T1951" s="10"/>
      <c r="U1951" s="10"/>
      <c r="V1951" s="10"/>
      <c r="W1951" s="10"/>
    </row>
    <row r="1952" spans="1:23" x14ac:dyDescent="0.35">
      <c r="A1952" s="10"/>
      <c r="B1952" s="27"/>
      <c r="C1952" s="25"/>
      <c r="D1952" s="25"/>
      <c r="E1952" s="43"/>
      <c r="F1952" s="43"/>
      <c r="G1952" s="43"/>
      <c r="H1952" s="25"/>
      <c r="I1952" s="25"/>
      <c r="J1952" s="25"/>
      <c r="K1952" s="25"/>
      <c r="L1952" s="25"/>
      <c r="M1952" s="25"/>
      <c r="N1952" s="47"/>
      <c r="O1952" s="178"/>
      <c r="P1952" s="178"/>
      <c r="Q1952" s="47"/>
      <c r="R1952" s="47"/>
      <c r="S1952" s="10"/>
      <c r="T1952" s="10"/>
      <c r="U1952" s="10"/>
      <c r="V1952" s="10"/>
      <c r="W1952" s="10"/>
    </row>
    <row r="1953" spans="1:23" x14ac:dyDescent="0.35">
      <c r="A1953" s="10"/>
      <c r="B1953" s="27"/>
      <c r="C1953" s="25"/>
      <c r="D1953" s="25"/>
      <c r="E1953" s="43"/>
      <c r="F1953" s="43"/>
      <c r="G1953" s="43"/>
      <c r="H1953" s="25"/>
      <c r="I1953" s="25"/>
      <c r="J1953" s="25"/>
      <c r="K1953" s="25"/>
      <c r="L1953" s="25"/>
      <c r="M1953" s="25"/>
      <c r="N1953" s="47"/>
      <c r="O1953" s="178"/>
      <c r="P1953" s="178"/>
      <c r="Q1953" s="47"/>
      <c r="R1953" s="47"/>
      <c r="S1953" s="10"/>
      <c r="T1953" s="10"/>
      <c r="U1953" s="10"/>
      <c r="V1953" s="10"/>
      <c r="W1953" s="10"/>
    </row>
    <row r="1954" spans="1:23" x14ac:dyDescent="0.35">
      <c r="A1954" s="10"/>
      <c r="B1954" s="27"/>
      <c r="C1954" s="25"/>
      <c r="D1954" s="25"/>
      <c r="E1954" s="43"/>
      <c r="F1954" s="43"/>
      <c r="G1954" s="43"/>
      <c r="H1954" s="25"/>
      <c r="I1954" s="25"/>
      <c r="J1954" s="25"/>
      <c r="K1954" s="25"/>
      <c r="L1954" s="25"/>
      <c r="M1954" s="25"/>
      <c r="N1954" s="47"/>
      <c r="O1954" s="178"/>
      <c r="P1954" s="178"/>
      <c r="Q1954" s="47"/>
      <c r="R1954" s="47"/>
      <c r="S1954" s="10"/>
      <c r="T1954" s="10"/>
      <c r="U1954" s="10"/>
      <c r="V1954" s="10"/>
      <c r="W1954" s="10"/>
    </row>
    <row r="1955" spans="1:23" x14ac:dyDescent="0.35">
      <c r="A1955" s="10"/>
      <c r="B1955" s="27"/>
      <c r="C1955" s="25"/>
      <c r="D1955" s="25"/>
      <c r="E1955" s="43"/>
      <c r="F1955" s="43"/>
      <c r="G1955" s="43"/>
      <c r="H1955" s="25"/>
      <c r="I1955" s="25"/>
      <c r="J1955" s="25"/>
      <c r="K1955" s="25"/>
      <c r="L1955" s="25"/>
      <c r="M1955" s="25"/>
      <c r="N1955" s="47"/>
      <c r="O1955" s="178"/>
      <c r="P1955" s="178"/>
      <c r="Q1955" s="47"/>
      <c r="R1955" s="47"/>
      <c r="S1955" s="10"/>
      <c r="T1955" s="10"/>
      <c r="U1955" s="10"/>
      <c r="V1955" s="10"/>
      <c r="W1955" s="10"/>
    </row>
    <row r="1956" spans="1:23" x14ac:dyDescent="0.35">
      <c r="A1956" s="10"/>
      <c r="B1956" s="27"/>
      <c r="C1956" s="25"/>
      <c r="D1956" s="25"/>
      <c r="E1956" s="43"/>
      <c r="F1956" s="43"/>
      <c r="G1956" s="43"/>
      <c r="H1956" s="25"/>
      <c r="I1956" s="25"/>
      <c r="J1956" s="25"/>
      <c r="K1956" s="25"/>
      <c r="L1956" s="25"/>
      <c r="M1956" s="25"/>
      <c r="N1956" s="47"/>
      <c r="O1956" s="178"/>
      <c r="P1956" s="178"/>
      <c r="Q1956" s="47"/>
      <c r="R1956" s="47"/>
      <c r="S1956" s="10"/>
      <c r="T1956" s="10"/>
      <c r="U1956" s="10"/>
      <c r="V1956" s="10"/>
      <c r="W1956" s="10"/>
    </row>
    <row r="1957" spans="1:23" x14ac:dyDescent="0.35">
      <c r="A1957" s="10"/>
      <c r="B1957" s="27"/>
      <c r="C1957" s="25"/>
      <c r="D1957" s="25"/>
      <c r="E1957" s="43"/>
      <c r="F1957" s="43"/>
      <c r="G1957" s="43"/>
      <c r="H1957" s="25"/>
      <c r="I1957" s="25"/>
      <c r="J1957" s="25"/>
      <c r="K1957" s="25"/>
      <c r="L1957" s="25"/>
      <c r="M1957" s="25"/>
      <c r="N1957" s="47"/>
      <c r="O1957" s="178"/>
      <c r="P1957" s="178"/>
      <c r="Q1957" s="47"/>
      <c r="R1957" s="47"/>
      <c r="S1957" s="10"/>
      <c r="T1957" s="10"/>
      <c r="U1957" s="10"/>
      <c r="V1957" s="10"/>
      <c r="W1957" s="10"/>
    </row>
    <row r="1958" spans="1:23" x14ac:dyDescent="0.35">
      <c r="A1958" s="10"/>
      <c r="B1958" s="27"/>
      <c r="C1958" s="25"/>
      <c r="D1958" s="25"/>
      <c r="E1958" s="43"/>
      <c r="F1958" s="43"/>
      <c r="G1958" s="43"/>
      <c r="H1958" s="25"/>
      <c r="I1958" s="25"/>
      <c r="J1958" s="25"/>
      <c r="K1958" s="25"/>
      <c r="L1958" s="25"/>
      <c r="M1958" s="25"/>
      <c r="N1958" s="47"/>
      <c r="O1958" s="178"/>
      <c r="P1958" s="178"/>
      <c r="Q1958" s="47"/>
      <c r="R1958" s="47"/>
      <c r="S1958" s="10"/>
      <c r="T1958" s="10"/>
      <c r="U1958" s="10"/>
      <c r="V1958" s="10"/>
      <c r="W1958" s="10"/>
    </row>
    <row r="1959" spans="1:23" x14ac:dyDescent="0.35">
      <c r="A1959" s="10"/>
      <c r="B1959" s="27"/>
      <c r="C1959" s="25"/>
      <c r="D1959" s="25"/>
      <c r="E1959" s="43"/>
      <c r="F1959" s="43"/>
      <c r="G1959" s="43"/>
      <c r="H1959" s="25"/>
      <c r="I1959" s="25"/>
      <c r="J1959" s="25"/>
      <c r="K1959" s="25"/>
      <c r="L1959" s="25"/>
      <c r="M1959" s="25"/>
      <c r="N1959" s="47"/>
      <c r="O1959" s="178"/>
      <c r="P1959" s="178"/>
      <c r="Q1959" s="47"/>
      <c r="R1959" s="47"/>
      <c r="S1959" s="10"/>
      <c r="T1959" s="10"/>
      <c r="U1959" s="10"/>
      <c r="V1959" s="10"/>
      <c r="W1959" s="10"/>
    </row>
    <row r="1960" spans="1:23" x14ac:dyDescent="0.35">
      <c r="A1960" s="10"/>
      <c r="B1960" s="27"/>
      <c r="C1960" s="25"/>
      <c r="D1960" s="25"/>
      <c r="E1960" s="43"/>
      <c r="F1960" s="43"/>
      <c r="G1960" s="43"/>
      <c r="H1960" s="25"/>
      <c r="I1960" s="25"/>
      <c r="J1960" s="25"/>
      <c r="K1960" s="25"/>
      <c r="L1960" s="25"/>
      <c r="M1960" s="25"/>
      <c r="N1960" s="47"/>
      <c r="O1960" s="178"/>
      <c r="P1960" s="178"/>
      <c r="Q1960" s="47"/>
      <c r="R1960" s="47"/>
      <c r="S1960" s="10"/>
      <c r="T1960" s="10"/>
      <c r="U1960" s="10"/>
      <c r="V1960" s="10"/>
      <c r="W1960" s="10"/>
    </row>
    <row r="1961" spans="1:23" x14ac:dyDescent="0.35">
      <c r="A1961" s="10"/>
      <c r="B1961" s="27"/>
      <c r="C1961" s="25"/>
      <c r="D1961" s="25"/>
      <c r="E1961" s="43"/>
      <c r="F1961" s="43"/>
      <c r="G1961" s="43"/>
      <c r="H1961" s="25"/>
      <c r="I1961" s="25"/>
      <c r="J1961" s="25"/>
      <c r="K1961" s="25"/>
      <c r="L1961" s="25"/>
      <c r="M1961" s="25"/>
      <c r="N1961" s="47"/>
      <c r="O1961" s="178"/>
      <c r="P1961" s="178"/>
      <c r="Q1961" s="47"/>
      <c r="R1961" s="47"/>
      <c r="S1961" s="10"/>
      <c r="T1961" s="10"/>
      <c r="U1961" s="10"/>
      <c r="V1961" s="10"/>
      <c r="W1961" s="10"/>
    </row>
    <row r="1962" spans="1:23" x14ac:dyDescent="0.35">
      <c r="A1962" s="10"/>
      <c r="B1962" s="27"/>
      <c r="C1962" s="25"/>
      <c r="D1962" s="25"/>
      <c r="E1962" s="43"/>
      <c r="F1962" s="43"/>
      <c r="G1962" s="43"/>
      <c r="H1962" s="25"/>
      <c r="I1962" s="25"/>
      <c r="J1962" s="25"/>
      <c r="K1962" s="25"/>
      <c r="L1962" s="25"/>
      <c r="M1962" s="25"/>
      <c r="N1962" s="47"/>
      <c r="O1962" s="178"/>
      <c r="P1962" s="178"/>
      <c r="Q1962" s="47"/>
      <c r="R1962" s="47"/>
      <c r="S1962" s="10"/>
      <c r="T1962" s="10"/>
      <c r="U1962" s="10"/>
      <c r="V1962" s="10"/>
      <c r="W1962" s="10"/>
    </row>
    <row r="1963" spans="1:23" x14ac:dyDescent="0.35">
      <c r="A1963" s="10"/>
      <c r="B1963" s="27"/>
      <c r="C1963" s="25"/>
      <c r="D1963" s="25"/>
      <c r="E1963" s="43"/>
      <c r="F1963" s="43"/>
      <c r="G1963" s="43"/>
      <c r="H1963" s="25"/>
      <c r="I1963" s="25"/>
      <c r="J1963" s="25"/>
      <c r="K1963" s="25"/>
      <c r="L1963" s="25"/>
      <c r="M1963" s="25"/>
      <c r="N1963" s="47"/>
      <c r="O1963" s="178"/>
      <c r="P1963" s="178"/>
      <c r="Q1963" s="47"/>
      <c r="R1963" s="47"/>
      <c r="S1963" s="10"/>
      <c r="T1963" s="10"/>
      <c r="U1963" s="10"/>
      <c r="V1963" s="10"/>
      <c r="W1963" s="10"/>
    </row>
    <row r="1964" spans="1:23" x14ac:dyDescent="0.35">
      <c r="A1964" s="10"/>
      <c r="B1964" s="27"/>
      <c r="C1964" s="25"/>
      <c r="D1964" s="25"/>
      <c r="E1964" s="43"/>
      <c r="F1964" s="43"/>
      <c r="G1964" s="43"/>
      <c r="H1964" s="25"/>
      <c r="I1964" s="25"/>
      <c r="J1964" s="25"/>
      <c r="K1964" s="25"/>
      <c r="L1964" s="25"/>
      <c r="M1964" s="25"/>
      <c r="N1964" s="47"/>
      <c r="O1964" s="178"/>
      <c r="P1964" s="178"/>
      <c r="Q1964" s="47"/>
      <c r="R1964" s="47"/>
      <c r="S1964" s="10"/>
      <c r="T1964" s="10"/>
      <c r="U1964" s="10"/>
      <c r="V1964" s="10"/>
      <c r="W1964" s="10"/>
    </row>
    <row r="1965" spans="1:23" x14ac:dyDescent="0.35">
      <c r="A1965" s="10"/>
      <c r="B1965" s="27"/>
      <c r="C1965" s="25"/>
      <c r="D1965" s="25"/>
      <c r="E1965" s="43"/>
      <c r="F1965" s="43"/>
      <c r="G1965" s="43"/>
      <c r="H1965" s="25"/>
      <c r="I1965" s="25"/>
      <c r="J1965" s="25"/>
      <c r="K1965" s="25"/>
      <c r="L1965" s="25"/>
      <c r="M1965" s="25"/>
      <c r="N1965" s="47"/>
      <c r="O1965" s="178"/>
      <c r="P1965" s="178"/>
      <c r="Q1965" s="47"/>
      <c r="R1965" s="47"/>
      <c r="S1965" s="10"/>
      <c r="T1965" s="10"/>
      <c r="U1965" s="10"/>
      <c r="V1965" s="10"/>
      <c r="W1965" s="10"/>
    </row>
    <row r="1966" spans="1:23" x14ac:dyDescent="0.35">
      <c r="A1966" s="10"/>
      <c r="B1966" s="27"/>
      <c r="C1966" s="25"/>
      <c r="D1966" s="25"/>
      <c r="E1966" s="43"/>
      <c r="F1966" s="43"/>
      <c r="G1966" s="43"/>
      <c r="H1966" s="25"/>
      <c r="I1966" s="25"/>
      <c r="J1966" s="25"/>
      <c r="K1966" s="25"/>
      <c r="L1966" s="25"/>
      <c r="M1966" s="25"/>
      <c r="N1966" s="47"/>
      <c r="O1966" s="178"/>
      <c r="P1966" s="178"/>
      <c r="Q1966" s="47"/>
      <c r="R1966" s="47"/>
      <c r="S1966" s="10"/>
      <c r="T1966" s="10"/>
      <c r="U1966" s="10"/>
      <c r="V1966" s="10"/>
      <c r="W1966" s="10"/>
    </row>
    <row r="1967" spans="1:23" x14ac:dyDescent="0.35">
      <c r="A1967" s="10"/>
      <c r="B1967" s="27"/>
      <c r="C1967" s="25"/>
      <c r="D1967" s="25"/>
      <c r="E1967" s="43"/>
      <c r="F1967" s="43"/>
      <c r="G1967" s="43"/>
      <c r="H1967" s="25"/>
      <c r="I1967" s="25"/>
      <c r="J1967" s="25"/>
      <c r="K1967" s="25"/>
      <c r="L1967" s="25"/>
      <c r="M1967" s="25"/>
      <c r="N1967" s="47"/>
      <c r="O1967" s="178"/>
      <c r="P1967" s="178"/>
      <c r="Q1967" s="47"/>
      <c r="R1967" s="47"/>
      <c r="S1967" s="10"/>
      <c r="T1967" s="10"/>
      <c r="U1967" s="10"/>
      <c r="V1967" s="10"/>
      <c r="W1967" s="10"/>
    </row>
    <row r="1968" spans="1:23" x14ac:dyDescent="0.35">
      <c r="A1968" s="10"/>
      <c r="B1968" s="27"/>
      <c r="C1968" s="25"/>
      <c r="D1968" s="25"/>
      <c r="E1968" s="43"/>
      <c r="F1968" s="43"/>
      <c r="G1968" s="43"/>
      <c r="H1968" s="25"/>
      <c r="I1968" s="25"/>
      <c r="J1968" s="25"/>
      <c r="K1968" s="25"/>
      <c r="L1968" s="25"/>
      <c r="M1968" s="25"/>
      <c r="N1968" s="47"/>
      <c r="O1968" s="178"/>
      <c r="P1968" s="178"/>
      <c r="Q1968" s="47"/>
      <c r="R1968" s="47"/>
      <c r="S1968" s="10"/>
      <c r="T1968" s="10"/>
      <c r="U1968" s="10"/>
      <c r="V1968" s="10"/>
      <c r="W1968" s="10"/>
    </row>
    <row r="1969" spans="1:23" x14ac:dyDescent="0.35">
      <c r="A1969" s="10"/>
      <c r="B1969" s="27"/>
      <c r="C1969" s="25"/>
      <c r="D1969" s="25"/>
      <c r="E1969" s="43"/>
      <c r="F1969" s="43"/>
      <c r="G1969" s="43"/>
      <c r="H1969" s="25"/>
      <c r="I1969" s="25"/>
      <c r="J1969" s="25"/>
      <c r="K1969" s="25"/>
      <c r="L1969" s="25"/>
      <c r="M1969" s="25"/>
      <c r="N1969" s="47"/>
      <c r="O1969" s="178"/>
      <c r="P1969" s="178"/>
      <c r="Q1969" s="47"/>
      <c r="R1969" s="47"/>
      <c r="S1969" s="10"/>
      <c r="T1969" s="10"/>
      <c r="U1969" s="10"/>
      <c r="V1969" s="10"/>
      <c r="W1969" s="10"/>
    </row>
    <row r="1970" spans="1:23" x14ac:dyDescent="0.35">
      <c r="A1970" s="10"/>
      <c r="B1970" s="27"/>
      <c r="C1970" s="25"/>
      <c r="D1970" s="25"/>
      <c r="E1970" s="43"/>
      <c r="F1970" s="43"/>
      <c r="G1970" s="43"/>
      <c r="H1970" s="25"/>
      <c r="I1970" s="25"/>
      <c r="J1970" s="25"/>
      <c r="K1970" s="25"/>
      <c r="L1970" s="25"/>
      <c r="M1970" s="25"/>
      <c r="N1970" s="47"/>
      <c r="O1970" s="178"/>
      <c r="P1970" s="178"/>
      <c r="Q1970" s="47"/>
      <c r="R1970" s="47"/>
      <c r="S1970" s="10"/>
      <c r="T1970" s="10"/>
      <c r="U1970" s="10"/>
      <c r="V1970" s="10"/>
      <c r="W1970" s="10"/>
    </row>
    <row r="1971" spans="1:23" x14ac:dyDescent="0.35">
      <c r="A1971" s="10"/>
      <c r="B1971" s="27"/>
      <c r="C1971" s="25"/>
      <c r="D1971" s="25"/>
      <c r="E1971" s="43"/>
      <c r="F1971" s="43"/>
      <c r="G1971" s="43"/>
      <c r="H1971" s="25"/>
      <c r="I1971" s="25"/>
      <c r="J1971" s="25"/>
      <c r="K1971" s="25"/>
      <c r="L1971" s="25"/>
      <c r="M1971" s="25"/>
      <c r="N1971" s="47"/>
      <c r="O1971" s="178"/>
      <c r="P1971" s="178"/>
      <c r="Q1971" s="47"/>
      <c r="R1971" s="47"/>
      <c r="S1971" s="10"/>
      <c r="T1971" s="10"/>
      <c r="U1971" s="10"/>
      <c r="V1971" s="10"/>
      <c r="W1971" s="10"/>
    </row>
    <row r="1972" spans="1:23" x14ac:dyDescent="0.35">
      <c r="A1972" s="10"/>
      <c r="B1972" s="27"/>
      <c r="C1972" s="25"/>
      <c r="D1972" s="25"/>
      <c r="E1972" s="43"/>
      <c r="F1972" s="43"/>
      <c r="G1972" s="43"/>
      <c r="H1972" s="25"/>
      <c r="I1972" s="25"/>
      <c r="J1972" s="25"/>
      <c r="K1972" s="25"/>
      <c r="L1972" s="25"/>
      <c r="M1972" s="25"/>
      <c r="N1972" s="47"/>
      <c r="O1972" s="178"/>
      <c r="P1972" s="178"/>
      <c r="Q1972" s="47"/>
      <c r="R1972" s="47"/>
      <c r="S1972" s="10"/>
      <c r="T1972" s="10"/>
      <c r="U1972" s="10"/>
      <c r="V1972" s="10"/>
      <c r="W1972" s="10"/>
    </row>
    <row r="1973" spans="1:23" x14ac:dyDescent="0.35">
      <c r="A1973" s="10"/>
      <c r="B1973" s="27"/>
      <c r="C1973" s="25"/>
      <c r="D1973" s="25"/>
      <c r="E1973" s="43"/>
      <c r="F1973" s="43"/>
      <c r="G1973" s="43"/>
      <c r="H1973" s="25"/>
      <c r="I1973" s="25"/>
      <c r="J1973" s="25"/>
      <c r="K1973" s="25"/>
      <c r="L1973" s="25"/>
      <c r="M1973" s="25"/>
      <c r="N1973" s="47"/>
      <c r="O1973" s="178"/>
      <c r="P1973" s="178"/>
      <c r="Q1973" s="47"/>
      <c r="R1973" s="47"/>
      <c r="S1973" s="10"/>
      <c r="T1973" s="10"/>
      <c r="U1973" s="10"/>
      <c r="V1973" s="10"/>
      <c r="W1973" s="10"/>
    </row>
    <row r="1974" spans="1:23" x14ac:dyDescent="0.35">
      <c r="A1974" s="10"/>
      <c r="B1974" s="27"/>
      <c r="C1974" s="25"/>
      <c r="D1974" s="25"/>
      <c r="E1974" s="43"/>
      <c r="F1974" s="43"/>
      <c r="G1974" s="43"/>
      <c r="H1974" s="25"/>
      <c r="I1974" s="25"/>
      <c r="J1974" s="25"/>
      <c r="K1974" s="25"/>
      <c r="L1974" s="25"/>
      <c r="M1974" s="25"/>
      <c r="N1974" s="47"/>
      <c r="O1974" s="178"/>
      <c r="P1974" s="178"/>
      <c r="Q1974" s="47"/>
      <c r="R1974" s="47"/>
      <c r="S1974" s="10"/>
      <c r="T1974" s="10"/>
      <c r="U1974" s="10"/>
      <c r="V1974" s="10"/>
      <c r="W1974" s="10"/>
    </row>
    <row r="1975" spans="1:23" x14ac:dyDescent="0.35">
      <c r="A1975" s="10"/>
      <c r="B1975" s="27"/>
      <c r="C1975" s="25"/>
      <c r="D1975" s="25"/>
      <c r="E1975" s="43"/>
      <c r="F1975" s="43"/>
      <c r="G1975" s="43"/>
      <c r="H1975" s="25"/>
      <c r="I1975" s="25"/>
      <c r="J1975" s="25"/>
      <c r="K1975" s="25"/>
      <c r="L1975" s="25"/>
      <c r="M1975" s="25"/>
      <c r="N1975" s="47"/>
      <c r="O1975" s="178"/>
      <c r="P1975" s="178"/>
      <c r="Q1975" s="47"/>
      <c r="R1975" s="47"/>
      <c r="S1975" s="10"/>
      <c r="T1975" s="10"/>
      <c r="U1975" s="10"/>
      <c r="V1975" s="10"/>
      <c r="W1975" s="10"/>
    </row>
    <row r="1976" spans="1:23" x14ac:dyDescent="0.35">
      <c r="A1976" s="10"/>
      <c r="B1976" s="27"/>
      <c r="C1976" s="25"/>
      <c r="D1976" s="25"/>
      <c r="E1976" s="43"/>
      <c r="F1976" s="43"/>
      <c r="G1976" s="43"/>
      <c r="H1976" s="25"/>
      <c r="I1976" s="25"/>
      <c r="J1976" s="25"/>
      <c r="K1976" s="25"/>
      <c r="L1976" s="25"/>
      <c r="M1976" s="25"/>
      <c r="N1976" s="47"/>
      <c r="O1976" s="178"/>
      <c r="P1976" s="178"/>
      <c r="Q1976" s="47"/>
      <c r="R1976" s="47"/>
      <c r="S1976" s="10"/>
      <c r="T1976" s="10"/>
      <c r="U1976" s="10"/>
      <c r="V1976" s="10"/>
      <c r="W1976" s="10"/>
    </row>
    <row r="1977" spans="1:23" x14ac:dyDescent="0.35">
      <c r="A1977" s="10"/>
      <c r="B1977" s="27"/>
      <c r="C1977" s="25"/>
      <c r="D1977" s="25"/>
      <c r="E1977" s="43"/>
      <c r="F1977" s="43"/>
      <c r="G1977" s="43"/>
      <c r="H1977" s="25"/>
      <c r="I1977" s="25"/>
      <c r="J1977" s="25"/>
      <c r="K1977" s="25"/>
      <c r="L1977" s="25"/>
      <c r="M1977" s="25"/>
      <c r="N1977" s="47"/>
      <c r="O1977" s="178"/>
      <c r="P1977" s="178"/>
      <c r="Q1977" s="47"/>
      <c r="R1977" s="47"/>
      <c r="S1977" s="10"/>
      <c r="T1977" s="10"/>
      <c r="U1977" s="10"/>
      <c r="V1977" s="10"/>
      <c r="W1977" s="10"/>
    </row>
    <row r="1978" spans="1:23" x14ac:dyDescent="0.35">
      <c r="A1978" s="10"/>
      <c r="B1978" s="27"/>
      <c r="C1978" s="25"/>
      <c r="D1978" s="25"/>
      <c r="E1978" s="43"/>
      <c r="F1978" s="43"/>
      <c r="G1978" s="43"/>
      <c r="H1978" s="25"/>
      <c r="I1978" s="25"/>
      <c r="J1978" s="25"/>
      <c r="K1978" s="25"/>
      <c r="L1978" s="25"/>
      <c r="M1978" s="25"/>
      <c r="N1978" s="47"/>
      <c r="O1978" s="178"/>
      <c r="P1978" s="178"/>
      <c r="Q1978" s="47"/>
      <c r="R1978" s="47"/>
      <c r="S1978" s="10"/>
      <c r="T1978" s="10"/>
      <c r="U1978" s="10"/>
      <c r="V1978" s="10"/>
      <c r="W1978" s="10"/>
    </row>
    <row r="1979" spans="1:23" x14ac:dyDescent="0.35">
      <c r="A1979" s="10"/>
      <c r="B1979" s="27"/>
      <c r="C1979" s="25"/>
      <c r="D1979" s="25"/>
      <c r="E1979" s="43"/>
      <c r="F1979" s="43"/>
      <c r="G1979" s="43"/>
      <c r="H1979" s="25"/>
      <c r="I1979" s="25"/>
      <c r="J1979" s="25"/>
      <c r="K1979" s="25"/>
      <c r="L1979" s="25"/>
      <c r="M1979" s="25"/>
      <c r="N1979" s="47"/>
      <c r="O1979" s="178"/>
      <c r="P1979" s="178"/>
      <c r="Q1979" s="47"/>
      <c r="R1979" s="47"/>
      <c r="S1979" s="10"/>
      <c r="T1979" s="10"/>
      <c r="U1979" s="10"/>
      <c r="V1979" s="10"/>
      <c r="W1979" s="10"/>
    </row>
    <row r="1980" spans="1:23" x14ac:dyDescent="0.35">
      <c r="A1980" s="10"/>
      <c r="B1980" s="27"/>
      <c r="C1980" s="25"/>
      <c r="D1980" s="25"/>
      <c r="E1980" s="43"/>
      <c r="F1980" s="43"/>
      <c r="G1980" s="43"/>
      <c r="H1980" s="25"/>
      <c r="I1980" s="25"/>
      <c r="J1980" s="25"/>
      <c r="K1980" s="25"/>
      <c r="L1980" s="25"/>
      <c r="M1980" s="25"/>
      <c r="N1980" s="47"/>
      <c r="O1980" s="178"/>
      <c r="P1980" s="178"/>
      <c r="Q1980" s="47"/>
      <c r="R1980" s="47"/>
      <c r="S1980" s="10"/>
      <c r="T1980" s="10"/>
      <c r="U1980" s="10"/>
      <c r="V1980" s="10"/>
      <c r="W1980" s="10"/>
    </row>
    <row r="1981" spans="1:23" x14ac:dyDescent="0.35">
      <c r="A1981" s="10"/>
      <c r="B1981" s="27"/>
      <c r="C1981" s="25"/>
      <c r="D1981" s="25"/>
      <c r="E1981" s="43"/>
      <c r="F1981" s="43"/>
      <c r="G1981" s="43"/>
      <c r="H1981" s="25"/>
      <c r="I1981" s="25"/>
      <c r="J1981" s="25"/>
      <c r="K1981" s="25"/>
      <c r="L1981" s="25"/>
      <c r="M1981" s="25"/>
      <c r="N1981" s="47"/>
      <c r="O1981" s="178"/>
      <c r="P1981" s="178"/>
      <c r="Q1981" s="47"/>
      <c r="R1981" s="47"/>
      <c r="S1981" s="10"/>
      <c r="T1981" s="10"/>
      <c r="U1981" s="10"/>
      <c r="V1981" s="10"/>
      <c r="W1981" s="10"/>
    </row>
    <row r="1982" spans="1:23" x14ac:dyDescent="0.35">
      <c r="A1982" s="10"/>
      <c r="B1982" s="27"/>
      <c r="C1982" s="25"/>
      <c r="D1982" s="25"/>
      <c r="E1982" s="43"/>
      <c r="F1982" s="43"/>
      <c r="G1982" s="43"/>
      <c r="H1982" s="25"/>
      <c r="I1982" s="25"/>
      <c r="J1982" s="25"/>
      <c r="K1982" s="25"/>
      <c r="L1982" s="25"/>
      <c r="M1982" s="25"/>
      <c r="N1982" s="47"/>
      <c r="O1982" s="178"/>
      <c r="P1982" s="178"/>
      <c r="Q1982" s="47"/>
      <c r="R1982" s="47"/>
      <c r="S1982" s="10"/>
      <c r="T1982" s="10"/>
      <c r="U1982" s="10"/>
      <c r="V1982" s="10"/>
      <c r="W1982" s="10"/>
    </row>
    <row r="1983" spans="1:23" x14ac:dyDescent="0.35">
      <c r="A1983" s="10"/>
      <c r="B1983" s="27"/>
      <c r="C1983" s="25"/>
      <c r="D1983" s="25"/>
      <c r="E1983" s="43"/>
      <c r="F1983" s="43"/>
      <c r="G1983" s="43"/>
      <c r="H1983" s="25"/>
      <c r="I1983" s="25"/>
      <c r="J1983" s="25"/>
      <c r="K1983" s="25"/>
      <c r="L1983" s="25"/>
      <c r="M1983" s="25"/>
      <c r="N1983" s="47"/>
      <c r="O1983" s="178"/>
      <c r="P1983" s="178"/>
      <c r="Q1983" s="47"/>
      <c r="R1983" s="47"/>
      <c r="S1983" s="10"/>
      <c r="T1983" s="10"/>
      <c r="U1983" s="10"/>
      <c r="V1983" s="10"/>
      <c r="W1983" s="10"/>
    </row>
    <row r="1984" spans="1:23" x14ac:dyDescent="0.35">
      <c r="A1984" s="10"/>
      <c r="B1984" s="27"/>
      <c r="C1984" s="25"/>
      <c r="D1984" s="25"/>
      <c r="E1984" s="43"/>
      <c r="F1984" s="43"/>
      <c r="G1984" s="43"/>
      <c r="H1984" s="25"/>
      <c r="I1984" s="25"/>
      <c r="J1984" s="25"/>
      <c r="K1984" s="25"/>
      <c r="L1984" s="25"/>
      <c r="M1984" s="25"/>
      <c r="N1984" s="47"/>
      <c r="O1984" s="178"/>
      <c r="P1984" s="178"/>
      <c r="Q1984" s="47"/>
      <c r="R1984" s="47"/>
      <c r="S1984" s="10"/>
      <c r="T1984" s="10"/>
      <c r="U1984" s="10"/>
      <c r="V1984" s="10"/>
      <c r="W1984" s="10"/>
    </row>
    <row r="1985" spans="1:23" x14ac:dyDescent="0.35">
      <c r="A1985" s="10"/>
      <c r="B1985" s="27"/>
      <c r="C1985" s="25"/>
      <c r="D1985" s="25"/>
      <c r="E1985" s="43"/>
      <c r="F1985" s="43"/>
      <c r="G1985" s="43"/>
      <c r="H1985" s="25"/>
      <c r="I1985" s="25"/>
      <c r="J1985" s="25"/>
      <c r="K1985" s="25"/>
      <c r="L1985" s="25"/>
      <c r="M1985" s="25"/>
      <c r="N1985" s="47"/>
      <c r="O1985" s="178"/>
      <c r="P1985" s="178"/>
      <c r="Q1985" s="47"/>
      <c r="R1985" s="47"/>
      <c r="S1985" s="10"/>
      <c r="T1985" s="10"/>
      <c r="U1985" s="10"/>
      <c r="V1985" s="10"/>
      <c r="W1985" s="10"/>
    </row>
    <row r="1986" spans="1:23" x14ac:dyDescent="0.35">
      <c r="A1986" s="10"/>
      <c r="B1986" s="27"/>
      <c r="C1986" s="25"/>
      <c r="D1986" s="25"/>
      <c r="E1986" s="43"/>
      <c r="F1986" s="43"/>
      <c r="G1986" s="43"/>
      <c r="H1986" s="25"/>
      <c r="I1986" s="25"/>
      <c r="J1986" s="25"/>
      <c r="K1986" s="25"/>
      <c r="L1986" s="25"/>
      <c r="M1986" s="25"/>
      <c r="N1986" s="47"/>
      <c r="O1986" s="178"/>
      <c r="P1986" s="178"/>
      <c r="Q1986" s="47"/>
      <c r="R1986" s="47"/>
      <c r="S1986" s="10"/>
      <c r="T1986" s="10"/>
      <c r="U1986" s="10"/>
      <c r="V1986" s="10"/>
      <c r="W1986" s="10"/>
    </row>
    <row r="1987" spans="1:23" x14ac:dyDescent="0.35">
      <c r="A1987" s="10"/>
      <c r="B1987" s="27"/>
      <c r="C1987" s="25"/>
      <c r="D1987" s="25"/>
      <c r="E1987" s="43"/>
      <c r="F1987" s="43"/>
      <c r="G1987" s="43"/>
      <c r="H1987" s="25"/>
      <c r="I1987" s="25"/>
      <c r="J1987" s="25"/>
      <c r="K1987" s="25"/>
      <c r="L1987" s="25"/>
      <c r="M1987" s="25"/>
      <c r="N1987" s="47"/>
      <c r="O1987" s="178"/>
      <c r="P1987" s="178"/>
      <c r="Q1987" s="47"/>
      <c r="R1987" s="47"/>
      <c r="S1987" s="10"/>
      <c r="T1987" s="10"/>
      <c r="U1987" s="10"/>
      <c r="V1987" s="10"/>
      <c r="W1987" s="10"/>
    </row>
    <row r="1988" spans="1:23" x14ac:dyDescent="0.35">
      <c r="A1988" s="10"/>
      <c r="B1988" s="27"/>
      <c r="C1988" s="25"/>
      <c r="D1988" s="25"/>
      <c r="E1988" s="43"/>
      <c r="F1988" s="43"/>
      <c r="G1988" s="43"/>
      <c r="H1988" s="25"/>
      <c r="I1988" s="25"/>
      <c r="J1988" s="25"/>
      <c r="K1988" s="25"/>
      <c r="L1988" s="25"/>
      <c r="M1988" s="25"/>
      <c r="N1988" s="47"/>
      <c r="O1988" s="178"/>
      <c r="P1988" s="178"/>
      <c r="Q1988" s="47"/>
      <c r="R1988" s="47"/>
      <c r="S1988" s="10"/>
      <c r="T1988" s="10"/>
      <c r="U1988" s="10"/>
      <c r="V1988" s="10"/>
      <c r="W1988" s="10"/>
    </row>
    <row r="1989" spans="1:23" x14ac:dyDescent="0.35">
      <c r="A1989" s="10"/>
      <c r="B1989" s="27"/>
      <c r="C1989" s="25"/>
      <c r="D1989" s="25"/>
      <c r="E1989" s="43"/>
      <c r="F1989" s="43"/>
      <c r="G1989" s="43"/>
      <c r="H1989" s="25"/>
      <c r="I1989" s="25"/>
      <c r="J1989" s="25"/>
      <c r="K1989" s="25"/>
      <c r="L1989" s="25"/>
      <c r="M1989" s="25"/>
      <c r="N1989" s="47"/>
      <c r="O1989" s="178"/>
      <c r="P1989" s="178"/>
      <c r="Q1989" s="47"/>
      <c r="R1989" s="47"/>
      <c r="S1989" s="10"/>
      <c r="T1989" s="10"/>
      <c r="U1989" s="10"/>
      <c r="V1989" s="10"/>
      <c r="W1989" s="10"/>
    </row>
    <row r="1990" spans="1:23" x14ac:dyDescent="0.35">
      <c r="A1990" s="10"/>
      <c r="B1990" s="27"/>
      <c r="C1990" s="25"/>
      <c r="D1990" s="25"/>
      <c r="E1990" s="43"/>
      <c r="F1990" s="43"/>
      <c r="G1990" s="43"/>
      <c r="H1990" s="25"/>
      <c r="I1990" s="25"/>
      <c r="J1990" s="25"/>
      <c r="K1990" s="25"/>
      <c r="L1990" s="25"/>
      <c r="M1990" s="25"/>
      <c r="N1990" s="47"/>
      <c r="O1990" s="178"/>
      <c r="P1990" s="178"/>
      <c r="Q1990" s="47"/>
      <c r="R1990" s="47"/>
      <c r="S1990" s="10"/>
      <c r="T1990" s="10"/>
      <c r="U1990" s="10"/>
      <c r="V1990" s="10"/>
      <c r="W1990" s="10"/>
    </row>
    <row r="1991" spans="1:23" x14ac:dyDescent="0.35">
      <c r="A1991" s="10"/>
      <c r="B1991" s="27"/>
      <c r="C1991" s="25"/>
      <c r="D1991" s="25"/>
      <c r="E1991" s="43"/>
      <c r="F1991" s="43"/>
      <c r="G1991" s="43"/>
      <c r="H1991" s="25"/>
      <c r="I1991" s="25"/>
      <c r="J1991" s="25"/>
      <c r="K1991" s="25"/>
      <c r="L1991" s="25"/>
      <c r="M1991" s="25"/>
      <c r="N1991" s="47"/>
      <c r="O1991" s="178"/>
      <c r="P1991" s="178"/>
      <c r="Q1991" s="47"/>
      <c r="R1991" s="47"/>
      <c r="S1991" s="10"/>
      <c r="T1991" s="10"/>
      <c r="U1991" s="10"/>
      <c r="V1991" s="10"/>
      <c r="W1991" s="10"/>
    </row>
    <row r="1992" spans="1:23" x14ac:dyDescent="0.35">
      <c r="A1992" s="10"/>
      <c r="B1992" s="27"/>
      <c r="C1992" s="25"/>
      <c r="D1992" s="25"/>
      <c r="E1992" s="43"/>
      <c r="F1992" s="43"/>
      <c r="G1992" s="43"/>
      <c r="H1992" s="25"/>
      <c r="I1992" s="25"/>
      <c r="J1992" s="25"/>
      <c r="K1992" s="25"/>
      <c r="L1992" s="25"/>
      <c r="M1992" s="25"/>
      <c r="N1992" s="47"/>
      <c r="O1992" s="178"/>
      <c r="P1992" s="178"/>
      <c r="Q1992" s="47"/>
      <c r="R1992" s="47"/>
      <c r="S1992" s="10"/>
      <c r="T1992" s="10"/>
      <c r="U1992" s="10"/>
      <c r="V1992" s="10"/>
      <c r="W1992" s="10"/>
    </row>
    <row r="1993" spans="1:23" x14ac:dyDescent="0.35">
      <c r="A1993" s="10"/>
      <c r="B1993" s="27"/>
      <c r="C1993" s="25"/>
      <c r="D1993" s="25"/>
      <c r="E1993" s="43"/>
      <c r="F1993" s="43"/>
      <c r="G1993" s="43"/>
      <c r="H1993" s="25"/>
      <c r="I1993" s="25"/>
      <c r="J1993" s="25"/>
      <c r="K1993" s="25"/>
      <c r="L1993" s="25"/>
      <c r="M1993" s="25"/>
      <c r="N1993" s="47"/>
      <c r="O1993" s="178"/>
      <c r="P1993" s="178"/>
      <c r="Q1993" s="47"/>
      <c r="R1993" s="47"/>
      <c r="S1993" s="10"/>
      <c r="T1993" s="10"/>
      <c r="U1993" s="10"/>
      <c r="V1993" s="10"/>
      <c r="W1993" s="10"/>
    </row>
    <row r="1994" spans="1:23" x14ac:dyDescent="0.35">
      <c r="A1994" s="10"/>
      <c r="B1994" s="27"/>
      <c r="C1994" s="25"/>
      <c r="D1994" s="25"/>
      <c r="E1994" s="43"/>
      <c r="F1994" s="43"/>
      <c r="G1994" s="43"/>
      <c r="H1994" s="25"/>
      <c r="I1994" s="25"/>
      <c r="J1994" s="25"/>
      <c r="K1994" s="25"/>
      <c r="L1994" s="25"/>
      <c r="M1994" s="25"/>
      <c r="N1994" s="47"/>
      <c r="O1994" s="178"/>
      <c r="P1994" s="178"/>
      <c r="Q1994" s="47"/>
      <c r="R1994" s="47"/>
      <c r="S1994" s="10"/>
      <c r="T1994" s="10"/>
      <c r="U1994" s="10"/>
      <c r="V1994" s="10"/>
      <c r="W1994" s="10"/>
    </row>
    <row r="1995" spans="1:23" x14ac:dyDescent="0.35">
      <c r="A1995" s="10"/>
      <c r="B1995" s="27"/>
      <c r="C1995" s="25"/>
      <c r="D1995" s="25"/>
      <c r="E1995" s="43"/>
      <c r="F1995" s="43"/>
      <c r="G1995" s="43"/>
      <c r="H1995" s="25"/>
      <c r="I1995" s="25"/>
      <c r="J1995" s="25"/>
      <c r="K1995" s="25"/>
      <c r="L1995" s="25"/>
      <c r="M1995" s="25"/>
      <c r="N1995" s="47"/>
      <c r="O1995" s="178"/>
      <c r="P1995" s="178"/>
      <c r="Q1995" s="47"/>
      <c r="R1995" s="47"/>
      <c r="S1995" s="10"/>
      <c r="T1995" s="10"/>
      <c r="U1995" s="10"/>
      <c r="V1995" s="10"/>
      <c r="W1995" s="10"/>
    </row>
    <row r="1996" spans="1:23" x14ac:dyDescent="0.35">
      <c r="A1996" s="10"/>
      <c r="B1996" s="27"/>
      <c r="C1996" s="25"/>
      <c r="D1996" s="25"/>
      <c r="E1996" s="43"/>
      <c r="F1996" s="43"/>
      <c r="G1996" s="43"/>
      <c r="H1996" s="25"/>
      <c r="I1996" s="25"/>
      <c r="J1996" s="25"/>
      <c r="K1996" s="25"/>
      <c r="L1996" s="25"/>
      <c r="M1996" s="25"/>
      <c r="N1996" s="47"/>
      <c r="O1996" s="178"/>
      <c r="P1996" s="178"/>
      <c r="Q1996" s="47"/>
      <c r="R1996" s="47"/>
      <c r="S1996" s="10"/>
      <c r="T1996" s="10"/>
      <c r="U1996" s="10"/>
      <c r="V1996" s="10"/>
      <c r="W1996" s="10"/>
    </row>
    <row r="1997" spans="1:23" x14ac:dyDescent="0.35">
      <c r="A1997" s="10"/>
      <c r="B1997" s="27"/>
      <c r="C1997" s="25"/>
      <c r="D1997" s="25"/>
      <c r="E1997" s="43"/>
      <c r="F1997" s="43"/>
      <c r="G1997" s="43"/>
      <c r="H1997" s="25"/>
      <c r="I1997" s="25"/>
      <c r="J1997" s="25"/>
      <c r="K1997" s="25"/>
      <c r="L1997" s="25"/>
      <c r="M1997" s="25"/>
      <c r="N1997" s="47"/>
      <c r="O1997" s="178"/>
      <c r="P1997" s="178"/>
      <c r="Q1997" s="47"/>
      <c r="R1997" s="47"/>
      <c r="S1997" s="10"/>
      <c r="T1997" s="10"/>
      <c r="U1997" s="10"/>
      <c r="V1997" s="10"/>
      <c r="W1997" s="10"/>
    </row>
    <row r="1998" spans="1:23" x14ac:dyDescent="0.35">
      <c r="A1998" s="10"/>
      <c r="B1998" s="27"/>
      <c r="C1998" s="25"/>
      <c r="D1998" s="25"/>
      <c r="E1998" s="43"/>
      <c r="F1998" s="43"/>
      <c r="G1998" s="43"/>
      <c r="H1998" s="25"/>
      <c r="I1998" s="25"/>
      <c r="J1998" s="25"/>
      <c r="K1998" s="25"/>
      <c r="L1998" s="25"/>
      <c r="M1998" s="25"/>
      <c r="N1998" s="47"/>
      <c r="O1998" s="178"/>
      <c r="P1998" s="178"/>
      <c r="Q1998" s="47"/>
      <c r="R1998" s="47"/>
      <c r="S1998" s="10"/>
      <c r="T1998" s="10"/>
      <c r="U1998" s="10"/>
      <c r="V1998" s="10"/>
      <c r="W1998" s="10"/>
    </row>
    <row r="1999" spans="1:23" x14ac:dyDescent="0.35">
      <c r="A1999" s="10"/>
      <c r="B1999" s="27"/>
      <c r="C1999" s="25"/>
      <c r="D1999" s="25"/>
      <c r="E1999" s="43"/>
      <c r="F1999" s="43"/>
      <c r="G1999" s="43"/>
      <c r="H1999" s="25"/>
      <c r="I1999" s="25"/>
      <c r="J1999" s="25"/>
      <c r="K1999" s="25"/>
      <c r="L1999" s="25"/>
      <c r="M1999" s="25"/>
      <c r="N1999" s="47"/>
      <c r="O1999" s="178"/>
      <c r="P1999" s="178"/>
      <c r="Q1999" s="47"/>
      <c r="R1999" s="47"/>
      <c r="S1999" s="10"/>
      <c r="T1999" s="10"/>
      <c r="U1999" s="10"/>
      <c r="V1999" s="10"/>
      <c r="W1999" s="10"/>
    </row>
    <row r="2000" spans="1:23" x14ac:dyDescent="0.35">
      <c r="A2000" s="10"/>
      <c r="B2000" s="27"/>
      <c r="C2000" s="25"/>
      <c r="D2000" s="25"/>
      <c r="E2000" s="43"/>
      <c r="F2000" s="43"/>
      <c r="G2000" s="43"/>
      <c r="H2000" s="25"/>
      <c r="I2000" s="25"/>
      <c r="J2000" s="25"/>
      <c r="K2000" s="25"/>
      <c r="L2000" s="25"/>
      <c r="M2000" s="25"/>
      <c r="N2000" s="47"/>
      <c r="O2000" s="178"/>
      <c r="P2000" s="178"/>
      <c r="Q2000" s="47"/>
      <c r="R2000" s="47"/>
      <c r="S2000" s="10"/>
      <c r="T2000" s="10"/>
      <c r="U2000" s="10"/>
      <c r="V2000" s="10"/>
      <c r="W2000" s="10"/>
    </row>
    <row r="2001" spans="1:23" x14ac:dyDescent="0.35">
      <c r="A2001" s="10"/>
      <c r="B2001" s="27"/>
      <c r="C2001" s="25"/>
      <c r="D2001" s="25"/>
      <c r="E2001" s="43"/>
      <c r="F2001" s="43"/>
      <c r="G2001" s="43"/>
      <c r="H2001" s="25"/>
      <c r="I2001" s="25"/>
      <c r="J2001" s="25"/>
      <c r="K2001" s="25"/>
      <c r="L2001" s="25"/>
      <c r="M2001" s="25"/>
      <c r="N2001" s="47"/>
      <c r="O2001" s="178"/>
      <c r="P2001" s="178"/>
      <c r="Q2001" s="47"/>
      <c r="R2001" s="47"/>
      <c r="S2001" s="10"/>
      <c r="T2001" s="10"/>
      <c r="U2001" s="10"/>
      <c r="V2001" s="10"/>
      <c r="W2001" s="10"/>
    </row>
    <row r="2002" spans="1:23" x14ac:dyDescent="0.35">
      <c r="A2002" s="10"/>
      <c r="B2002" s="27"/>
      <c r="C2002" s="25"/>
      <c r="D2002" s="25"/>
      <c r="E2002" s="43"/>
      <c r="F2002" s="43"/>
      <c r="G2002" s="43"/>
      <c r="H2002" s="25"/>
      <c r="I2002" s="25"/>
      <c r="J2002" s="25"/>
      <c r="K2002" s="25"/>
      <c r="L2002" s="25"/>
      <c r="M2002" s="25"/>
      <c r="N2002" s="47"/>
      <c r="O2002" s="178"/>
      <c r="P2002" s="178"/>
      <c r="Q2002" s="47"/>
      <c r="R2002" s="47"/>
      <c r="S2002" s="10"/>
      <c r="T2002" s="10"/>
      <c r="U2002" s="10"/>
      <c r="V2002" s="10"/>
      <c r="W2002" s="10"/>
    </row>
    <row r="2003" spans="1:23" x14ac:dyDescent="0.35">
      <c r="A2003" s="10"/>
      <c r="B2003" s="27"/>
      <c r="C2003" s="25"/>
      <c r="D2003" s="25"/>
      <c r="E2003" s="43"/>
      <c r="F2003" s="43"/>
      <c r="G2003" s="43"/>
      <c r="H2003" s="25"/>
      <c r="I2003" s="25"/>
      <c r="J2003" s="25"/>
      <c r="K2003" s="25"/>
      <c r="L2003" s="25"/>
      <c r="M2003" s="25"/>
      <c r="N2003" s="47"/>
      <c r="O2003" s="178"/>
      <c r="P2003" s="178"/>
      <c r="Q2003" s="47"/>
      <c r="R2003" s="47"/>
      <c r="S2003" s="10"/>
      <c r="T2003" s="10"/>
      <c r="U2003" s="10"/>
      <c r="V2003" s="10"/>
      <c r="W2003" s="10"/>
    </row>
    <row r="2004" spans="1:23" x14ac:dyDescent="0.35">
      <c r="A2004" s="10"/>
      <c r="B2004" s="27"/>
      <c r="C2004" s="25"/>
      <c r="D2004" s="25"/>
      <c r="E2004" s="43"/>
      <c r="F2004" s="43"/>
      <c r="G2004" s="43"/>
      <c r="H2004" s="25"/>
      <c r="I2004" s="25"/>
      <c r="J2004" s="25"/>
      <c r="K2004" s="25"/>
      <c r="L2004" s="25"/>
      <c r="M2004" s="25"/>
      <c r="N2004" s="47"/>
      <c r="O2004" s="178"/>
      <c r="P2004" s="178"/>
      <c r="Q2004" s="47"/>
      <c r="R2004" s="47"/>
      <c r="S2004" s="10"/>
      <c r="T2004" s="10"/>
      <c r="U2004" s="10"/>
      <c r="V2004" s="10"/>
      <c r="W2004" s="10"/>
    </row>
    <row r="2005" spans="1:23" x14ac:dyDescent="0.35">
      <c r="A2005" s="10"/>
      <c r="B2005" s="27"/>
      <c r="C2005" s="25"/>
      <c r="D2005" s="25"/>
      <c r="E2005" s="43"/>
      <c r="F2005" s="43"/>
      <c r="G2005" s="43"/>
      <c r="H2005" s="25"/>
      <c r="I2005" s="25"/>
      <c r="J2005" s="25"/>
      <c r="K2005" s="25"/>
      <c r="L2005" s="25"/>
      <c r="M2005" s="25"/>
      <c r="N2005" s="47"/>
      <c r="O2005" s="178"/>
      <c r="P2005" s="178"/>
      <c r="Q2005" s="47"/>
      <c r="R2005" s="47"/>
      <c r="S2005" s="10"/>
      <c r="T2005" s="10"/>
      <c r="U2005" s="10"/>
      <c r="V2005" s="10"/>
      <c r="W2005" s="10"/>
    </row>
    <row r="2006" spans="1:23" x14ac:dyDescent="0.35">
      <c r="A2006" s="10"/>
      <c r="B2006" s="27"/>
      <c r="C2006" s="25"/>
      <c r="D2006" s="25"/>
      <c r="E2006" s="43"/>
      <c r="F2006" s="43"/>
      <c r="G2006" s="43"/>
      <c r="H2006" s="25"/>
      <c r="I2006" s="25"/>
      <c r="J2006" s="25"/>
      <c r="K2006" s="25"/>
      <c r="L2006" s="25"/>
      <c r="M2006" s="25"/>
      <c r="N2006" s="47"/>
      <c r="O2006" s="178"/>
      <c r="P2006" s="178"/>
      <c r="Q2006" s="47"/>
      <c r="R2006" s="47"/>
      <c r="S2006" s="10"/>
      <c r="T2006" s="10"/>
      <c r="U2006" s="10"/>
      <c r="V2006" s="10"/>
      <c r="W2006" s="10"/>
    </row>
    <row r="2007" spans="1:23" x14ac:dyDescent="0.35">
      <c r="A2007" s="10"/>
      <c r="B2007" s="27"/>
      <c r="C2007" s="25"/>
      <c r="D2007" s="25"/>
      <c r="E2007" s="43"/>
      <c r="F2007" s="43"/>
      <c r="G2007" s="43"/>
      <c r="H2007" s="25"/>
      <c r="I2007" s="25"/>
      <c r="J2007" s="25"/>
      <c r="K2007" s="25"/>
      <c r="L2007" s="25"/>
      <c r="M2007" s="25"/>
      <c r="N2007" s="47"/>
      <c r="O2007" s="178"/>
      <c r="P2007" s="178"/>
      <c r="Q2007" s="47"/>
      <c r="R2007" s="47"/>
      <c r="S2007" s="10"/>
      <c r="T2007" s="10"/>
      <c r="U2007" s="10"/>
      <c r="V2007" s="10"/>
      <c r="W2007" s="10"/>
    </row>
    <row r="2008" spans="1:23" x14ac:dyDescent="0.35">
      <c r="A2008" s="10"/>
      <c r="B2008" s="27"/>
      <c r="C2008" s="25"/>
      <c r="D2008" s="25"/>
      <c r="E2008" s="43"/>
      <c r="F2008" s="43"/>
      <c r="G2008" s="43"/>
      <c r="H2008" s="25"/>
      <c r="I2008" s="25"/>
      <c r="J2008" s="25"/>
      <c r="K2008" s="25"/>
      <c r="L2008" s="25"/>
      <c r="M2008" s="25"/>
      <c r="N2008" s="47"/>
      <c r="O2008" s="178"/>
      <c r="P2008" s="178"/>
      <c r="Q2008" s="47"/>
      <c r="R2008" s="47"/>
      <c r="S2008" s="10"/>
      <c r="T2008" s="10"/>
      <c r="U2008" s="10"/>
      <c r="V2008" s="10"/>
      <c r="W2008" s="10"/>
    </row>
    <row r="2009" spans="1:23" x14ac:dyDescent="0.35">
      <c r="A2009" s="10"/>
      <c r="B2009" s="27"/>
      <c r="C2009" s="25"/>
      <c r="D2009" s="25"/>
      <c r="E2009" s="43"/>
      <c r="F2009" s="43"/>
      <c r="G2009" s="43"/>
      <c r="H2009" s="25"/>
      <c r="I2009" s="25"/>
      <c r="J2009" s="25"/>
      <c r="K2009" s="25"/>
      <c r="L2009" s="25"/>
      <c r="M2009" s="25"/>
      <c r="N2009" s="47"/>
      <c r="O2009" s="178"/>
      <c r="P2009" s="178"/>
      <c r="Q2009" s="47"/>
      <c r="R2009" s="47"/>
      <c r="S2009" s="10"/>
      <c r="T2009" s="10"/>
      <c r="U2009" s="10"/>
      <c r="V2009" s="10"/>
      <c r="W2009" s="10"/>
    </row>
    <row r="2010" spans="1:23" x14ac:dyDescent="0.35">
      <c r="A2010" s="10"/>
      <c r="B2010" s="27"/>
      <c r="C2010" s="25"/>
      <c r="D2010" s="25"/>
      <c r="E2010" s="43"/>
      <c r="F2010" s="43"/>
      <c r="G2010" s="43"/>
      <c r="H2010" s="25"/>
      <c r="I2010" s="25"/>
      <c r="J2010" s="25"/>
      <c r="K2010" s="25"/>
      <c r="L2010" s="25"/>
      <c r="M2010" s="25"/>
      <c r="N2010" s="47"/>
      <c r="O2010" s="178"/>
      <c r="P2010" s="178"/>
      <c r="Q2010" s="47"/>
      <c r="R2010" s="47"/>
      <c r="S2010" s="10"/>
      <c r="T2010" s="10"/>
      <c r="U2010" s="10"/>
      <c r="V2010" s="10"/>
      <c r="W2010" s="10"/>
    </row>
    <row r="2011" spans="1:23" x14ac:dyDescent="0.35">
      <c r="A2011" s="10"/>
      <c r="B2011" s="27"/>
      <c r="C2011" s="25"/>
      <c r="D2011" s="25"/>
      <c r="E2011" s="43"/>
      <c r="F2011" s="43"/>
      <c r="G2011" s="43"/>
      <c r="H2011" s="25"/>
      <c r="I2011" s="25"/>
      <c r="J2011" s="25"/>
      <c r="K2011" s="25"/>
      <c r="L2011" s="25"/>
      <c r="M2011" s="25"/>
      <c r="N2011" s="47"/>
      <c r="O2011" s="178"/>
      <c r="P2011" s="178"/>
      <c r="Q2011" s="47"/>
      <c r="R2011" s="47"/>
      <c r="S2011" s="10"/>
      <c r="T2011" s="10"/>
      <c r="U2011" s="10"/>
      <c r="V2011" s="10"/>
      <c r="W2011" s="10"/>
    </row>
    <row r="2012" spans="1:23" x14ac:dyDescent="0.35">
      <c r="A2012" s="10"/>
      <c r="B2012" s="27"/>
      <c r="C2012" s="25"/>
      <c r="D2012" s="25"/>
      <c r="E2012" s="43"/>
      <c r="F2012" s="43"/>
      <c r="G2012" s="43"/>
      <c r="H2012" s="25"/>
      <c r="I2012" s="25"/>
      <c r="J2012" s="25"/>
      <c r="K2012" s="25"/>
      <c r="L2012" s="25"/>
      <c r="M2012" s="25"/>
      <c r="N2012" s="47"/>
      <c r="O2012" s="178"/>
      <c r="P2012" s="178"/>
      <c r="Q2012" s="47"/>
      <c r="R2012" s="47"/>
      <c r="S2012" s="10"/>
      <c r="T2012" s="10"/>
      <c r="U2012" s="10"/>
      <c r="V2012" s="10"/>
      <c r="W2012" s="10"/>
    </row>
    <row r="2013" spans="1:23" x14ac:dyDescent="0.35">
      <c r="A2013" s="10"/>
      <c r="B2013" s="27"/>
      <c r="C2013" s="25"/>
      <c r="D2013" s="25"/>
      <c r="E2013" s="43"/>
      <c r="F2013" s="43"/>
      <c r="G2013" s="43"/>
      <c r="H2013" s="25"/>
      <c r="I2013" s="25"/>
      <c r="J2013" s="25"/>
      <c r="K2013" s="25"/>
      <c r="L2013" s="25"/>
      <c r="M2013" s="25"/>
      <c r="N2013" s="47"/>
      <c r="O2013" s="178"/>
      <c r="P2013" s="178"/>
      <c r="Q2013" s="47"/>
      <c r="R2013" s="47"/>
      <c r="S2013" s="10"/>
      <c r="T2013" s="10"/>
      <c r="U2013" s="10"/>
      <c r="V2013" s="10"/>
      <c r="W2013" s="10"/>
    </row>
    <row r="2014" spans="1:23" x14ac:dyDescent="0.35">
      <c r="A2014" s="10"/>
      <c r="B2014" s="27"/>
      <c r="C2014" s="25"/>
      <c r="D2014" s="25"/>
      <c r="E2014" s="43"/>
      <c r="F2014" s="43"/>
      <c r="G2014" s="43"/>
      <c r="H2014" s="25"/>
      <c r="I2014" s="25"/>
      <c r="J2014" s="25"/>
      <c r="K2014" s="25"/>
      <c r="L2014" s="25"/>
      <c r="M2014" s="25"/>
      <c r="N2014" s="47"/>
      <c r="O2014" s="178"/>
      <c r="P2014" s="178"/>
      <c r="Q2014" s="47"/>
      <c r="R2014" s="47"/>
      <c r="S2014" s="10"/>
      <c r="T2014" s="10"/>
      <c r="U2014" s="10"/>
      <c r="V2014" s="10"/>
      <c r="W2014" s="10"/>
    </row>
    <row r="2015" spans="1:23" x14ac:dyDescent="0.35">
      <c r="A2015" s="10"/>
      <c r="B2015" s="27"/>
      <c r="C2015" s="25"/>
      <c r="D2015" s="25"/>
      <c r="E2015" s="43"/>
      <c r="F2015" s="43"/>
      <c r="G2015" s="43"/>
      <c r="H2015" s="25"/>
      <c r="I2015" s="25"/>
      <c r="J2015" s="25"/>
      <c r="K2015" s="25"/>
      <c r="L2015" s="25"/>
      <c r="M2015" s="25"/>
      <c r="N2015" s="47"/>
      <c r="O2015" s="178"/>
      <c r="P2015" s="178"/>
      <c r="Q2015" s="47"/>
      <c r="R2015" s="47"/>
      <c r="S2015" s="10"/>
      <c r="T2015" s="10"/>
      <c r="U2015" s="10"/>
      <c r="V2015" s="10"/>
      <c r="W2015" s="10"/>
    </row>
    <row r="2016" spans="1:23" x14ac:dyDescent="0.35">
      <c r="A2016" s="10"/>
      <c r="B2016" s="27"/>
      <c r="C2016" s="25"/>
      <c r="D2016" s="25"/>
      <c r="E2016" s="43"/>
      <c r="F2016" s="43"/>
      <c r="G2016" s="43"/>
      <c r="H2016" s="25"/>
      <c r="I2016" s="25"/>
      <c r="J2016" s="25"/>
      <c r="K2016" s="25"/>
      <c r="L2016" s="25"/>
      <c r="M2016" s="25"/>
      <c r="N2016" s="47"/>
      <c r="O2016" s="178"/>
      <c r="P2016" s="178"/>
      <c r="Q2016" s="47"/>
      <c r="R2016" s="47"/>
      <c r="S2016" s="10"/>
      <c r="T2016" s="10"/>
      <c r="U2016" s="10"/>
      <c r="V2016" s="10"/>
      <c r="W2016" s="10"/>
    </row>
    <row r="2017" spans="1:23" x14ac:dyDescent="0.35">
      <c r="A2017" s="10"/>
      <c r="B2017" s="27"/>
      <c r="C2017" s="25"/>
      <c r="D2017" s="25"/>
      <c r="E2017" s="43"/>
      <c r="F2017" s="43"/>
      <c r="G2017" s="43"/>
      <c r="H2017" s="25"/>
      <c r="I2017" s="25"/>
      <c r="J2017" s="25"/>
      <c r="K2017" s="25"/>
      <c r="L2017" s="25"/>
      <c r="M2017" s="25"/>
      <c r="N2017" s="47"/>
      <c r="O2017" s="178"/>
      <c r="P2017" s="178"/>
      <c r="Q2017" s="47"/>
      <c r="R2017" s="47"/>
      <c r="S2017" s="10"/>
      <c r="T2017" s="10"/>
      <c r="U2017" s="10"/>
      <c r="V2017" s="10"/>
      <c r="W2017" s="10"/>
    </row>
    <row r="2018" spans="1:23" x14ac:dyDescent="0.35">
      <c r="A2018" s="10"/>
      <c r="B2018" s="27"/>
      <c r="C2018" s="25"/>
      <c r="D2018" s="25"/>
      <c r="E2018" s="43"/>
      <c r="F2018" s="43"/>
      <c r="G2018" s="43"/>
      <c r="H2018" s="25"/>
      <c r="I2018" s="25"/>
      <c r="J2018" s="25"/>
      <c r="K2018" s="25"/>
      <c r="L2018" s="25"/>
      <c r="M2018" s="25"/>
      <c r="N2018" s="47"/>
      <c r="O2018" s="178"/>
      <c r="P2018" s="178"/>
      <c r="Q2018" s="47"/>
      <c r="R2018" s="47"/>
      <c r="S2018" s="10"/>
      <c r="T2018" s="10"/>
      <c r="U2018" s="10"/>
      <c r="V2018" s="10"/>
      <c r="W2018" s="10"/>
    </row>
    <row r="2019" spans="1:23" x14ac:dyDescent="0.35">
      <c r="A2019" s="10"/>
      <c r="B2019" s="27"/>
      <c r="C2019" s="25"/>
      <c r="D2019" s="25"/>
      <c r="E2019" s="43"/>
      <c r="F2019" s="43"/>
      <c r="G2019" s="43"/>
      <c r="H2019" s="25"/>
      <c r="I2019" s="25"/>
      <c r="J2019" s="25"/>
      <c r="K2019" s="25"/>
      <c r="L2019" s="25"/>
      <c r="M2019" s="25"/>
      <c r="N2019" s="47"/>
      <c r="O2019" s="178"/>
      <c r="P2019" s="178"/>
      <c r="Q2019" s="47"/>
      <c r="R2019" s="47"/>
      <c r="S2019" s="10"/>
      <c r="T2019" s="10"/>
      <c r="U2019" s="10"/>
      <c r="V2019" s="10"/>
      <c r="W2019" s="10"/>
    </row>
    <row r="2020" spans="1:23" x14ac:dyDescent="0.35">
      <c r="A2020" s="10"/>
      <c r="B2020" s="27"/>
      <c r="C2020" s="25"/>
      <c r="D2020" s="25"/>
      <c r="E2020" s="43"/>
      <c r="F2020" s="43"/>
      <c r="G2020" s="43"/>
      <c r="H2020" s="25"/>
      <c r="I2020" s="25"/>
      <c r="J2020" s="25"/>
      <c r="K2020" s="25"/>
      <c r="L2020" s="25"/>
      <c r="M2020" s="25"/>
      <c r="N2020" s="47"/>
      <c r="O2020" s="178"/>
      <c r="P2020" s="178"/>
      <c r="Q2020" s="47"/>
      <c r="R2020" s="47"/>
      <c r="S2020" s="10"/>
      <c r="T2020" s="10"/>
      <c r="U2020" s="10"/>
      <c r="V2020" s="10"/>
      <c r="W2020" s="10"/>
    </row>
    <row r="2021" spans="1:23" x14ac:dyDescent="0.35">
      <c r="A2021" s="10"/>
      <c r="B2021" s="27"/>
      <c r="C2021" s="25"/>
      <c r="D2021" s="25"/>
      <c r="E2021" s="43"/>
      <c r="F2021" s="43"/>
      <c r="G2021" s="43"/>
      <c r="H2021" s="25"/>
      <c r="I2021" s="25"/>
      <c r="J2021" s="25"/>
      <c r="K2021" s="25"/>
      <c r="L2021" s="25"/>
      <c r="M2021" s="25"/>
      <c r="N2021" s="47"/>
      <c r="O2021" s="178"/>
      <c r="P2021" s="178"/>
      <c r="Q2021" s="47"/>
      <c r="R2021" s="47"/>
      <c r="S2021" s="10"/>
      <c r="T2021" s="10"/>
      <c r="U2021" s="10"/>
      <c r="V2021" s="10"/>
      <c r="W2021" s="10"/>
    </row>
    <row r="2022" spans="1:23" x14ac:dyDescent="0.35">
      <c r="A2022" s="10"/>
      <c r="B2022" s="27"/>
      <c r="C2022" s="25"/>
      <c r="D2022" s="25"/>
      <c r="E2022" s="43"/>
      <c r="F2022" s="43"/>
      <c r="G2022" s="43"/>
      <c r="H2022" s="25"/>
      <c r="I2022" s="25"/>
      <c r="J2022" s="25"/>
      <c r="K2022" s="25"/>
      <c r="L2022" s="25"/>
      <c r="M2022" s="25"/>
      <c r="N2022" s="47"/>
      <c r="O2022" s="178"/>
      <c r="P2022" s="178"/>
      <c r="Q2022" s="47"/>
      <c r="R2022" s="47"/>
      <c r="S2022" s="10"/>
      <c r="T2022" s="10"/>
      <c r="U2022" s="10"/>
      <c r="V2022" s="10"/>
      <c r="W2022" s="10"/>
    </row>
    <row r="2023" spans="1:23" x14ac:dyDescent="0.35">
      <c r="A2023" s="10"/>
      <c r="B2023" s="27"/>
      <c r="C2023" s="25"/>
      <c r="D2023" s="25"/>
      <c r="E2023" s="43"/>
      <c r="F2023" s="43"/>
      <c r="G2023" s="43"/>
      <c r="H2023" s="25"/>
      <c r="I2023" s="25"/>
      <c r="J2023" s="25"/>
      <c r="K2023" s="25"/>
      <c r="L2023" s="25"/>
      <c r="M2023" s="25"/>
      <c r="N2023" s="47"/>
      <c r="O2023" s="178"/>
      <c r="P2023" s="178"/>
      <c r="Q2023" s="47"/>
      <c r="R2023" s="47"/>
      <c r="S2023" s="10"/>
      <c r="T2023" s="10"/>
      <c r="U2023" s="10"/>
      <c r="V2023" s="10"/>
      <c r="W2023" s="10"/>
    </row>
    <row r="2024" spans="1:23" x14ac:dyDescent="0.35">
      <c r="A2024" s="10"/>
      <c r="B2024" s="27"/>
      <c r="C2024" s="25"/>
      <c r="D2024" s="25"/>
      <c r="E2024" s="43"/>
      <c r="F2024" s="43"/>
      <c r="G2024" s="43"/>
      <c r="H2024" s="25"/>
      <c r="I2024" s="25"/>
      <c r="J2024" s="25"/>
      <c r="K2024" s="25"/>
      <c r="L2024" s="25"/>
      <c r="M2024" s="25"/>
      <c r="N2024" s="47"/>
      <c r="O2024" s="178"/>
      <c r="P2024" s="178"/>
      <c r="Q2024" s="47"/>
      <c r="R2024" s="47"/>
      <c r="S2024" s="10"/>
      <c r="T2024" s="10"/>
      <c r="U2024" s="10"/>
      <c r="V2024" s="10"/>
      <c r="W2024" s="10"/>
    </row>
    <row r="2025" spans="1:23" x14ac:dyDescent="0.35">
      <c r="A2025" s="10"/>
      <c r="B2025" s="27"/>
      <c r="C2025" s="25"/>
      <c r="D2025" s="25"/>
      <c r="E2025" s="43"/>
      <c r="F2025" s="43"/>
      <c r="G2025" s="43"/>
      <c r="H2025" s="25"/>
      <c r="I2025" s="25"/>
      <c r="J2025" s="25"/>
      <c r="K2025" s="25"/>
      <c r="L2025" s="25"/>
      <c r="M2025" s="25"/>
      <c r="N2025" s="47"/>
      <c r="O2025" s="178"/>
      <c r="P2025" s="178"/>
      <c r="Q2025" s="47"/>
      <c r="R2025" s="47"/>
      <c r="S2025" s="10"/>
      <c r="T2025" s="10"/>
      <c r="U2025" s="10"/>
      <c r="V2025" s="10"/>
      <c r="W2025" s="10"/>
    </row>
    <row r="2026" spans="1:23" x14ac:dyDescent="0.35">
      <c r="A2026" s="10"/>
      <c r="B2026" s="27"/>
      <c r="C2026" s="25"/>
      <c r="D2026" s="25"/>
      <c r="E2026" s="43"/>
      <c r="F2026" s="43"/>
      <c r="G2026" s="43"/>
      <c r="H2026" s="25"/>
      <c r="I2026" s="25"/>
      <c r="J2026" s="25"/>
      <c r="K2026" s="25"/>
      <c r="L2026" s="25"/>
      <c r="M2026" s="25"/>
      <c r="N2026" s="47"/>
      <c r="O2026" s="178"/>
      <c r="P2026" s="178"/>
      <c r="Q2026" s="47"/>
      <c r="R2026" s="47"/>
      <c r="S2026" s="10"/>
      <c r="T2026" s="10"/>
      <c r="U2026" s="10"/>
      <c r="V2026" s="10"/>
      <c r="W2026" s="10"/>
    </row>
    <row r="2027" spans="1:23" x14ac:dyDescent="0.35">
      <c r="A2027" s="10"/>
      <c r="B2027" s="27"/>
      <c r="C2027" s="25"/>
      <c r="D2027" s="25"/>
      <c r="E2027" s="43"/>
      <c r="F2027" s="43"/>
      <c r="G2027" s="43"/>
      <c r="H2027" s="25"/>
      <c r="I2027" s="25"/>
      <c r="J2027" s="25"/>
      <c r="K2027" s="25"/>
      <c r="L2027" s="25"/>
      <c r="M2027" s="25"/>
      <c r="N2027" s="47"/>
      <c r="O2027" s="178"/>
      <c r="P2027" s="178"/>
      <c r="Q2027" s="47"/>
      <c r="R2027" s="47"/>
      <c r="S2027" s="10"/>
      <c r="T2027" s="10"/>
      <c r="U2027" s="10"/>
      <c r="V2027" s="10"/>
      <c r="W2027" s="10"/>
    </row>
    <row r="2028" spans="1:23" x14ac:dyDescent="0.35">
      <c r="A2028" s="10"/>
      <c r="B2028" s="27"/>
      <c r="C2028" s="25"/>
      <c r="D2028" s="25"/>
      <c r="E2028" s="43"/>
      <c r="F2028" s="43"/>
      <c r="G2028" s="43"/>
      <c r="H2028" s="25"/>
      <c r="I2028" s="25"/>
      <c r="J2028" s="25"/>
      <c r="K2028" s="25"/>
      <c r="L2028" s="25"/>
      <c r="M2028" s="25"/>
      <c r="N2028" s="47"/>
      <c r="O2028" s="178"/>
      <c r="P2028" s="178"/>
      <c r="Q2028" s="47"/>
      <c r="R2028" s="47"/>
      <c r="S2028" s="10"/>
      <c r="T2028" s="10"/>
      <c r="U2028" s="10"/>
      <c r="V2028" s="10"/>
      <c r="W2028" s="10"/>
    </row>
    <row r="2029" spans="1:23" x14ac:dyDescent="0.35">
      <c r="A2029" s="10"/>
      <c r="B2029" s="27"/>
      <c r="C2029" s="25"/>
      <c r="D2029" s="25"/>
      <c r="E2029" s="43"/>
      <c r="F2029" s="43"/>
      <c r="G2029" s="43"/>
      <c r="H2029" s="25"/>
      <c r="I2029" s="25"/>
      <c r="J2029" s="25"/>
      <c r="K2029" s="25"/>
      <c r="L2029" s="25"/>
      <c r="M2029" s="25"/>
      <c r="N2029" s="47"/>
      <c r="O2029" s="178"/>
      <c r="P2029" s="178"/>
      <c r="Q2029" s="47"/>
      <c r="R2029" s="47"/>
      <c r="S2029" s="10"/>
      <c r="T2029" s="10"/>
      <c r="U2029" s="10"/>
      <c r="V2029" s="10"/>
      <c r="W2029" s="10"/>
    </row>
    <row r="2030" spans="1:23" x14ac:dyDescent="0.35">
      <c r="A2030" s="10"/>
      <c r="B2030" s="27"/>
      <c r="C2030" s="25"/>
      <c r="D2030" s="25"/>
      <c r="E2030" s="43"/>
      <c r="F2030" s="43"/>
      <c r="G2030" s="43"/>
      <c r="H2030" s="25"/>
      <c r="I2030" s="25"/>
      <c r="J2030" s="25"/>
      <c r="K2030" s="25"/>
      <c r="L2030" s="25"/>
      <c r="M2030" s="25"/>
      <c r="N2030" s="47"/>
      <c r="O2030" s="178"/>
      <c r="P2030" s="178"/>
      <c r="Q2030" s="47"/>
      <c r="R2030" s="47"/>
      <c r="S2030" s="10"/>
      <c r="T2030" s="10"/>
      <c r="U2030" s="10"/>
      <c r="V2030" s="10"/>
      <c r="W2030" s="10"/>
    </row>
    <row r="2031" spans="1:23" x14ac:dyDescent="0.35">
      <c r="A2031" s="10"/>
      <c r="B2031" s="27"/>
      <c r="C2031" s="25"/>
      <c r="D2031" s="25"/>
      <c r="E2031" s="43"/>
      <c r="F2031" s="43"/>
      <c r="G2031" s="43"/>
      <c r="H2031" s="25"/>
      <c r="I2031" s="25"/>
      <c r="J2031" s="25"/>
      <c r="K2031" s="25"/>
      <c r="L2031" s="25"/>
      <c r="M2031" s="25"/>
      <c r="N2031" s="47"/>
      <c r="O2031" s="178"/>
      <c r="P2031" s="178"/>
      <c r="Q2031" s="47"/>
      <c r="R2031" s="47"/>
      <c r="S2031" s="10"/>
      <c r="T2031" s="10"/>
      <c r="U2031" s="10"/>
      <c r="V2031" s="10"/>
      <c r="W2031" s="10"/>
    </row>
    <row r="2032" spans="1:23" x14ac:dyDescent="0.35">
      <c r="A2032" s="10"/>
      <c r="B2032" s="27"/>
      <c r="C2032" s="25"/>
      <c r="D2032" s="25"/>
      <c r="E2032" s="43"/>
      <c r="F2032" s="43"/>
      <c r="G2032" s="43"/>
      <c r="H2032" s="25"/>
      <c r="I2032" s="25"/>
      <c r="J2032" s="25"/>
      <c r="K2032" s="25"/>
      <c r="L2032" s="25"/>
      <c r="M2032" s="25"/>
      <c r="N2032" s="47"/>
      <c r="O2032" s="178"/>
      <c r="P2032" s="178"/>
      <c r="Q2032" s="47"/>
      <c r="R2032" s="47"/>
      <c r="S2032" s="10"/>
      <c r="T2032" s="10"/>
      <c r="U2032" s="10"/>
      <c r="V2032" s="10"/>
      <c r="W2032" s="10"/>
    </row>
    <row r="2033" spans="1:23" x14ac:dyDescent="0.35">
      <c r="A2033" s="10"/>
      <c r="B2033" s="27"/>
      <c r="C2033" s="25"/>
      <c r="D2033" s="25"/>
      <c r="E2033" s="43"/>
      <c r="F2033" s="43"/>
      <c r="G2033" s="43"/>
      <c r="H2033" s="25"/>
      <c r="I2033" s="25"/>
      <c r="J2033" s="25"/>
      <c r="K2033" s="25"/>
      <c r="L2033" s="25"/>
      <c r="M2033" s="25"/>
      <c r="N2033" s="47"/>
      <c r="O2033" s="178"/>
      <c r="P2033" s="178"/>
      <c r="Q2033" s="47"/>
      <c r="R2033" s="47"/>
      <c r="S2033" s="10"/>
      <c r="T2033" s="10"/>
      <c r="U2033" s="10"/>
      <c r="V2033" s="10"/>
      <c r="W2033" s="10"/>
    </row>
    <row r="2034" spans="1:23" x14ac:dyDescent="0.35">
      <c r="A2034" s="10"/>
      <c r="B2034" s="27"/>
      <c r="C2034" s="25"/>
      <c r="D2034" s="25"/>
      <c r="E2034" s="43"/>
      <c r="F2034" s="43"/>
      <c r="G2034" s="43"/>
      <c r="H2034" s="25"/>
      <c r="I2034" s="25"/>
      <c r="J2034" s="25"/>
      <c r="K2034" s="25"/>
      <c r="L2034" s="25"/>
      <c r="M2034" s="25"/>
      <c r="N2034" s="47"/>
      <c r="O2034" s="178"/>
      <c r="P2034" s="178"/>
      <c r="Q2034" s="47"/>
      <c r="R2034" s="47"/>
      <c r="S2034" s="10"/>
      <c r="T2034" s="10"/>
      <c r="U2034" s="10"/>
      <c r="V2034" s="10"/>
      <c r="W2034" s="10"/>
    </row>
    <row r="2035" spans="1:23" x14ac:dyDescent="0.35">
      <c r="A2035" s="10"/>
      <c r="B2035" s="27"/>
      <c r="C2035" s="25"/>
      <c r="D2035" s="25"/>
      <c r="E2035" s="43"/>
      <c r="F2035" s="43"/>
      <c r="G2035" s="43"/>
      <c r="H2035" s="25"/>
      <c r="I2035" s="25"/>
      <c r="J2035" s="25"/>
      <c r="K2035" s="25"/>
      <c r="L2035" s="25"/>
      <c r="M2035" s="25"/>
      <c r="N2035" s="47"/>
      <c r="O2035" s="178"/>
      <c r="P2035" s="178"/>
      <c r="Q2035" s="47"/>
      <c r="R2035" s="47"/>
      <c r="S2035" s="10"/>
      <c r="T2035" s="10"/>
      <c r="U2035" s="10"/>
      <c r="V2035" s="10"/>
      <c r="W2035" s="10"/>
    </row>
    <row r="2036" spans="1:23" x14ac:dyDescent="0.35">
      <c r="A2036" s="10"/>
      <c r="B2036" s="27"/>
      <c r="C2036" s="25"/>
      <c r="D2036" s="25"/>
      <c r="E2036" s="43"/>
      <c r="F2036" s="43"/>
      <c r="G2036" s="43"/>
      <c r="H2036" s="25"/>
      <c r="I2036" s="25"/>
      <c r="J2036" s="25"/>
      <c r="K2036" s="25"/>
      <c r="L2036" s="25"/>
      <c r="M2036" s="25"/>
      <c r="N2036" s="47"/>
      <c r="O2036" s="178"/>
      <c r="P2036" s="178"/>
      <c r="Q2036" s="47"/>
      <c r="R2036" s="47"/>
      <c r="S2036" s="10"/>
      <c r="T2036" s="10"/>
      <c r="U2036" s="10"/>
      <c r="V2036" s="10"/>
      <c r="W2036" s="10"/>
    </row>
    <row r="2037" spans="1:23" x14ac:dyDescent="0.35">
      <c r="A2037" s="10"/>
      <c r="B2037" s="27"/>
      <c r="C2037" s="25"/>
      <c r="D2037" s="25"/>
      <c r="E2037" s="43"/>
      <c r="F2037" s="43"/>
      <c r="G2037" s="43"/>
      <c r="H2037" s="25"/>
      <c r="I2037" s="25"/>
      <c r="J2037" s="25"/>
      <c r="K2037" s="25"/>
      <c r="L2037" s="25"/>
      <c r="M2037" s="25"/>
      <c r="N2037" s="47"/>
      <c r="O2037" s="178"/>
      <c r="P2037" s="178"/>
      <c r="Q2037" s="47"/>
      <c r="R2037" s="47"/>
      <c r="S2037" s="10"/>
      <c r="T2037" s="10"/>
      <c r="U2037" s="10"/>
      <c r="V2037" s="10"/>
      <c r="W2037" s="10"/>
    </row>
    <row r="2038" spans="1:23" x14ac:dyDescent="0.35">
      <c r="A2038" s="10"/>
      <c r="B2038" s="27"/>
      <c r="C2038" s="25"/>
      <c r="D2038" s="25"/>
      <c r="E2038" s="43"/>
      <c r="F2038" s="43"/>
      <c r="G2038" s="43"/>
      <c r="H2038" s="25"/>
      <c r="I2038" s="25"/>
      <c r="J2038" s="25"/>
      <c r="K2038" s="25"/>
      <c r="L2038" s="25"/>
      <c r="M2038" s="25"/>
      <c r="N2038" s="47"/>
      <c r="O2038" s="178"/>
      <c r="P2038" s="178"/>
      <c r="Q2038" s="47"/>
      <c r="R2038" s="47"/>
      <c r="S2038" s="10"/>
      <c r="T2038" s="10"/>
      <c r="U2038" s="10"/>
      <c r="V2038" s="10"/>
      <c r="W2038" s="10"/>
    </row>
    <row r="2039" spans="1:23" x14ac:dyDescent="0.35">
      <c r="A2039" s="10"/>
      <c r="B2039" s="27"/>
      <c r="C2039" s="25"/>
      <c r="D2039" s="25"/>
      <c r="E2039" s="43"/>
      <c r="F2039" s="43"/>
      <c r="G2039" s="43"/>
      <c r="H2039" s="25"/>
      <c r="I2039" s="25"/>
      <c r="J2039" s="25"/>
      <c r="K2039" s="25"/>
      <c r="L2039" s="25"/>
      <c r="M2039" s="25"/>
      <c r="N2039" s="47"/>
      <c r="O2039" s="178"/>
      <c r="P2039" s="178"/>
      <c r="Q2039" s="47"/>
      <c r="R2039" s="47"/>
      <c r="S2039" s="10"/>
      <c r="T2039" s="10"/>
      <c r="U2039" s="10"/>
      <c r="V2039" s="10"/>
      <c r="W2039" s="10"/>
    </row>
    <row r="2040" spans="1:23" x14ac:dyDescent="0.35">
      <c r="A2040" s="10"/>
      <c r="B2040" s="27"/>
      <c r="C2040" s="25"/>
      <c r="D2040" s="25"/>
      <c r="E2040" s="43"/>
      <c r="F2040" s="43"/>
      <c r="G2040" s="43"/>
      <c r="H2040" s="25"/>
      <c r="I2040" s="25"/>
      <c r="J2040" s="25"/>
      <c r="K2040" s="25"/>
      <c r="L2040" s="25"/>
      <c r="M2040" s="25"/>
      <c r="N2040" s="47"/>
      <c r="O2040" s="178"/>
      <c r="P2040" s="178"/>
      <c r="Q2040" s="47"/>
      <c r="R2040" s="47"/>
      <c r="S2040" s="10"/>
      <c r="T2040" s="10"/>
      <c r="U2040" s="10"/>
      <c r="V2040" s="10"/>
      <c r="W2040" s="10"/>
    </row>
    <row r="2041" spans="1:23" x14ac:dyDescent="0.35">
      <c r="A2041" s="10"/>
      <c r="B2041" s="27"/>
      <c r="C2041" s="25"/>
      <c r="D2041" s="25"/>
      <c r="E2041" s="43"/>
      <c r="F2041" s="43"/>
      <c r="G2041" s="43"/>
      <c r="H2041" s="25"/>
      <c r="I2041" s="25"/>
      <c r="J2041" s="25"/>
      <c r="K2041" s="25"/>
      <c r="L2041" s="25"/>
      <c r="M2041" s="25"/>
      <c r="N2041" s="47"/>
      <c r="O2041" s="178"/>
      <c r="P2041" s="178"/>
      <c r="Q2041" s="47"/>
      <c r="R2041" s="47"/>
      <c r="S2041" s="10"/>
      <c r="T2041" s="10"/>
      <c r="U2041" s="10"/>
      <c r="V2041" s="10"/>
      <c r="W2041" s="10"/>
    </row>
    <row r="2042" spans="1:23" x14ac:dyDescent="0.35">
      <c r="A2042" s="10"/>
      <c r="B2042" s="27"/>
      <c r="C2042" s="25"/>
      <c r="D2042" s="25"/>
      <c r="E2042" s="43"/>
      <c r="F2042" s="43"/>
      <c r="G2042" s="43"/>
      <c r="H2042" s="25"/>
      <c r="I2042" s="25"/>
      <c r="J2042" s="25"/>
      <c r="K2042" s="25"/>
      <c r="L2042" s="25"/>
      <c r="M2042" s="25"/>
      <c r="N2042" s="47"/>
      <c r="O2042" s="178"/>
      <c r="P2042" s="178"/>
      <c r="Q2042" s="47"/>
      <c r="R2042" s="47"/>
      <c r="S2042" s="10"/>
      <c r="T2042" s="10"/>
      <c r="U2042" s="10"/>
      <c r="V2042" s="10"/>
      <c r="W2042" s="10"/>
    </row>
    <row r="2043" spans="1:23" x14ac:dyDescent="0.35">
      <c r="A2043" s="10"/>
      <c r="B2043" s="27"/>
      <c r="C2043" s="25"/>
      <c r="D2043" s="25"/>
      <c r="E2043" s="43"/>
      <c r="F2043" s="43"/>
      <c r="G2043" s="43"/>
      <c r="H2043" s="25"/>
      <c r="I2043" s="25"/>
      <c r="J2043" s="25"/>
      <c r="K2043" s="25"/>
      <c r="L2043" s="25"/>
      <c r="M2043" s="25"/>
      <c r="N2043" s="47"/>
      <c r="O2043" s="178"/>
      <c r="P2043" s="178"/>
      <c r="Q2043" s="47"/>
      <c r="R2043" s="47"/>
      <c r="S2043" s="10"/>
      <c r="T2043" s="10"/>
      <c r="U2043" s="10"/>
      <c r="V2043" s="10"/>
      <c r="W2043" s="10"/>
    </row>
    <row r="2044" spans="1:23" x14ac:dyDescent="0.35">
      <c r="A2044" s="10"/>
      <c r="B2044" s="27"/>
      <c r="C2044" s="25"/>
      <c r="D2044" s="25"/>
      <c r="E2044" s="43"/>
      <c r="F2044" s="43"/>
      <c r="G2044" s="43"/>
      <c r="H2044" s="25"/>
      <c r="I2044" s="25"/>
      <c r="J2044" s="25"/>
      <c r="K2044" s="25"/>
      <c r="L2044" s="25"/>
      <c r="M2044" s="25"/>
      <c r="N2044" s="47"/>
      <c r="O2044" s="178"/>
      <c r="P2044" s="178"/>
      <c r="Q2044" s="47"/>
      <c r="R2044" s="47"/>
      <c r="S2044" s="10"/>
      <c r="T2044" s="10"/>
      <c r="U2044" s="10"/>
      <c r="V2044" s="10"/>
      <c r="W2044" s="10"/>
    </row>
    <row r="2045" spans="1:23" x14ac:dyDescent="0.35">
      <c r="A2045" s="10"/>
      <c r="B2045" s="27"/>
      <c r="C2045" s="25"/>
      <c r="D2045" s="25"/>
      <c r="E2045" s="43"/>
      <c r="F2045" s="43"/>
      <c r="G2045" s="43"/>
      <c r="H2045" s="25"/>
      <c r="I2045" s="25"/>
      <c r="J2045" s="25"/>
      <c r="K2045" s="25"/>
      <c r="L2045" s="25"/>
      <c r="M2045" s="25"/>
      <c r="N2045" s="47"/>
      <c r="O2045" s="178"/>
      <c r="P2045" s="178"/>
      <c r="Q2045" s="47"/>
      <c r="R2045" s="47"/>
      <c r="S2045" s="10"/>
      <c r="T2045" s="10"/>
      <c r="U2045" s="10"/>
      <c r="V2045" s="10"/>
      <c r="W2045" s="10"/>
    </row>
    <row r="2046" spans="1:23" x14ac:dyDescent="0.35">
      <c r="A2046" s="10"/>
      <c r="B2046" s="27"/>
      <c r="C2046" s="25"/>
      <c r="D2046" s="25"/>
      <c r="E2046" s="43"/>
      <c r="F2046" s="43"/>
      <c r="G2046" s="43"/>
      <c r="H2046" s="25"/>
      <c r="I2046" s="25"/>
      <c r="J2046" s="25"/>
      <c r="K2046" s="25"/>
      <c r="L2046" s="25"/>
      <c r="M2046" s="25"/>
      <c r="N2046" s="47"/>
      <c r="O2046" s="178"/>
      <c r="P2046" s="178"/>
      <c r="Q2046" s="47"/>
      <c r="R2046" s="47"/>
      <c r="S2046" s="10"/>
      <c r="T2046" s="10"/>
      <c r="U2046" s="10"/>
      <c r="V2046" s="10"/>
      <c r="W2046" s="10"/>
    </row>
    <row r="2047" spans="1:23" x14ac:dyDescent="0.35">
      <c r="A2047" s="10"/>
      <c r="B2047" s="27"/>
      <c r="C2047" s="25"/>
      <c r="D2047" s="25"/>
      <c r="E2047" s="43"/>
      <c r="F2047" s="43"/>
      <c r="G2047" s="43"/>
      <c r="H2047" s="25"/>
      <c r="I2047" s="25"/>
      <c r="J2047" s="25"/>
      <c r="K2047" s="25"/>
      <c r="L2047" s="25"/>
      <c r="M2047" s="25"/>
      <c r="N2047" s="47"/>
      <c r="O2047" s="178"/>
      <c r="P2047" s="178"/>
      <c r="Q2047" s="47"/>
      <c r="R2047" s="47"/>
      <c r="S2047" s="10"/>
      <c r="T2047" s="10"/>
      <c r="U2047" s="10"/>
      <c r="V2047" s="10"/>
      <c r="W2047" s="10"/>
    </row>
    <row r="2048" spans="1:23" x14ac:dyDescent="0.35">
      <c r="A2048" s="10"/>
      <c r="B2048" s="27"/>
      <c r="C2048" s="25"/>
      <c r="D2048" s="25"/>
      <c r="E2048" s="43"/>
      <c r="F2048" s="43"/>
      <c r="G2048" s="43"/>
      <c r="H2048" s="25"/>
      <c r="I2048" s="25"/>
      <c r="J2048" s="25"/>
      <c r="K2048" s="25"/>
      <c r="L2048" s="25"/>
      <c r="M2048" s="25"/>
      <c r="N2048" s="47"/>
      <c r="O2048" s="178"/>
      <c r="P2048" s="178"/>
      <c r="Q2048" s="47"/>
      <c r="R2048" s="47"/>
      <c r="S2048" s="10"/>
      <c r="T2048" s="10"/>
      <c r="U2048" s="10"/>
      <c r="V2048" s="10"/>
      <c r="W2048" s="10"/>
    </row>
    <row r="2049" spans="1:23" x14ac:dyDescent="0.35">
      <c r="A2049" s="10"/>
      <c r="B2049" s="27"/>
      <c r="C2049" s="25"/>
      <c r="D2049" s="25"/>
      <c r="E2049" s="43"/>
      <c r="F2049" s="43"/>
      <c r="G2049" s="43"/>
      <c r="H2049" s="25"/>
      <c r="I2049" s="25"/>
      <c r="J2049" s="25"/>
      <c r="K2049" s="25"/>
      <c r="L2049" s="25"/>
      <c r="M2049" s="25"/>
      <c r="N2049" s="47"/>
      <c r="O2049" s="178"/>
      <c r="P2049" s="178"/>
      <c r="Q2049" s="47"/>
      <c r="R2049" s="47"/>
      <c r="S2049" s="10"/>
      <c r="T2049" s="10"/>
      <c r="U2049" s="10"/>
      <c r="V2049" s="10"/>
      <c r="W2049" s="10"/>
    </row>
    <row r="2050" spans="1:23" x14ac:dyDescent="0.35">
      <c r="A2050" s="10"/>
      <c r="B2050" s="27"/>
      <c r="C2050" s="25"/>
      <c r="D2050" s="25"/>
      <c r="E2050" s="43"/>
      <c r="F2050" s="43"/>
      <c r="G2050" s="43"/>
      <c r="H2050" s="25"/>
      <c r="I2050" s="25"/>
      <c r="J2050" s="25"/>
      <c r="K2050" s="25"/>
      <c r="L2050" s="25"/>
      <c r="M2050" s="25"/>
      <c r="N2050" s="47"/>
      <c r="O2050" s="178"/>
      <c r="P2050" s="178"/>
      <c r="Q2050" s="47"/>
      <c r="R2050" s="47"/>
      <c r="S2050" s="10"/>
      <c r="T2050" s="10"/>
      <c r="U2050" s="10"/>
      <c r="V2050" s="10"/>
      <c r="W2050" s="10"/>
    </row>
    <row r="2051" spans="1:23" x14ac:dyDescent="0.35">
      <c r="A2051" s="10"/>
      <c r="B2051" s="27"/>
      <c r="C2051" s="25"/>
      <c r="D2051" s="25"/>
      <c r="E2051" s="43"/>
      <c r="F2051" s="43"/>
      <c r="G2051" s="43"/>
      <c r="H2051" s="25"/>
      <c r="I2051" s="25"/>
      <c r="J2051" s="25"/>
      <c r="K2051" s="25"/>
      <c r="L2051" s="25"/>
      <c r="M2051" s="25"/>
      <c r="N2051" s="47"/>
      <c r="O2051" s="178"/>
      <c r="P2051" s="178"/>
      <c r="Q2051" s="47"/>
      <c r="R2051" s="47"/>
      <c r="S2051" s="10"/>
      <c r="T2051" s="10"/>
      <c r="U2051" s="10"/>
      <c r="V2051" s="10"/>
      <c r="W2051" s="10"/>
    </row>
    <row r="2052" spans="1:23" x14ac:dyDescent="0.35">
      <c r="A2052" s="10"/>
      <c r="B2052" s="27"/>
      <c r="C2052" s="25"/>
      <c r="D2052" s="25"/>
      <c r="E2052" s="43"/>
      <c r="F2052" s="43"/>
      <c r="G2052" s="43"/>
      <c r="H2052" s="25"/>
      <c r="I2052" s="25"/>
      <c r="J2052" s="25"/>
      <c r="K2052" s="25"/>
      <c r="L2052" s="25"/>
      <c r="M2052" s="25"/>
      <c r="N2052" s="47"/>
      <c r="O2052" s="178"/>
      <c r="P2052" s="178"/>
      <c r="Q2052" s="47"/>
      <c r="R2052" s="47"/>
      <c r="S2052" s="10"/>
      <c r="T2052" s="10"/>
      <c r="U2052" s="10"/>
      <c r="V2052" s="10"/>
      <c r="W2052" s="10"/>
    </row>
    <row r="2053" spans="1:23" x14ac:dyDescent="0.35">
      <c r="A2053" s="10"/>
      <c r="B2053" s="27"/>
      <c r="C2053" s="25"/>
      <c r="D2053" s="25"/>
      <c r="E2053" s="43"/>
      <c r="F2053" s="43"/>
      <c r="G2053" s="43"/>
      <c r="H2053" s="25"/>
      <c r="I2053" s="25"/>
      <c r="J2053" s="25"/>
      <c r="K2053" s="25"/>
      <c r="L2053" s="25"/>
      <c r="M2053" s="25"/>
      <c r="N2053" s="47"/>
      <c r="O2053" s="178"/>
      <c r="P2053" s="178"/>
      <c r="Q2053" s="47"/>
      <c r="R2053" s="47"/>
      <c r="S2053" s="10"/>
      <c r="T2053" s="10"/>
      <c r="U2053" s="10"/>
      <c r="V2053" s="10"/>
      <c r="W2053" s="10"/>
    </row>
    <row r="2054" spans="1:23" x14ac:dyDescent="0.35">
      <c r="A2054" s="10"/>
      <c r="B2054" s="27"/>
      <c r="C2054" s="25"/>
      <c r="D2054" s="25"/>
      <c r="E2054" s="43"/>
      <c r="F2054" s="43"/>
      <c r="G2054" s="43"/>
      <c r="H2054" s="25"/>
      <c r="I2054" s="25"/>
      <c r="J2054" s="25"/>
      <c r="K2054" s="25"/>
      <c r="L2054" s="25"/>
      <c r="M2054" s="25"/>
      <c r="N2054" s="47"/>
      <c r="O2054" s="178"/>
      <c r="P2054" s="178"/>
      <c r="Q2054" s="47"/>
      <c r="R2054" s="47"/>
      <c r="S2054" s="10"/>
      <c r="T2054" s="10"/>
      <c r="U2054" s="10"/>
      <c r="V2054" s="10"/>
      <c r="W2054" s="10"/>
    </row>
    <row r="2055" spans="1:23" x14ac:dyDescent="0.35">
      <c r="A2055" s="10"/>
      <c r="B2055" s="27"/>
      <c r="C2055" s="25"/>
      <c r="D2055" s="25"/>
      <c r="E2055" s="43"/>
      <c r="F2055" s="43"/>
      <c r="G2055" s="43"/>
      <c r="H2055" s="25"/>
      <c r="I2055" s="25"/>
      <c r="J2055" s="25"/>
      <c r="K2055" s="25"/>
      <c r="L2055" s="25"/>
      <c r="M2055" s="25"/>
      <c r="N2055" s="47"/>
      <c r="O2055" s="178"/>
      <c r="P2055" s="178"/>
      <c r="Q2055" s="47"/>
      <c r="R2055" s="47"/>
      <c r="S2055" s="10"/>
      <c r="T2055" s="10"/>
      <c r="U2055" s="10"/>
      <c r="V2055" s="10"/>
      <c r="W2055" s="10"/>
    </row>
    <row r="2056" spans="1:23" x14ac:dyDescent="0.35">
      <c r="A2056" s="10"/>
      <c r="B2056" s="27"/>
      <c r="C2056" s="25"/>
      <c r="D2056" s="25"/>
      <c r="E2056" s="43"/>
      <c r="F2056" s="43"/>
      <c r="G2056" s="43"/>
      <c r="H2056" s="25"/>
      <c r="I2056" s="25"/>
      <c r="J2056" s="25"/>
      <c r="K2056" s="25"/>
      <c r="L2056" s="25"/>
      <c r="M2056" s="25"/>
      <c r="N2056" s="47"/>
      <c r="O2056" s="178"/>
      <c r="P2056" s="178"/>
      <c r="Q2056" s="47"/>
      <c r="R2056" s="47"/>
      <c r="S2056" s="10"/>
      <c r="T2056" s="10"/>
      <c r="U2056" s="10"/>
      <c r="V2056" s="10"/>
      <c r="W2056" s="10"/>
    </row>
    <row r="2057" spans="1:23" x14ac:dyDescent="0.35">
      <c r="A2057" s="10"/>
      <c r="B2057" s="27"/>
      <c r="C2057" s="25"/>
      <c r="D2057" s="25"/>
      <c r="E2057" s="43"/>
      <c r="F2057" s="43"/>
      <c r="G2057" s="43"/>
      <c r="H2057" s="25"/>
      <c r="I2057" s="25"/>
      <c r="J2057" s="25"/>
      <c r="K2057" s="25"/>
      <c r="L2057" s="25"/>
      <c r="M2057" s="25"/>
      <c r="N2057" s="47"/>
      <c r="O2057" s="178"/>
      <c r="P2057" s="178"/>
      <c r="Q2057" s="47"/>
      <c r="R2057" s="47"/>
      <c r="S2057" s="10"/>
      <c r="T2057" s="10"/>
      <c r="U2057" s="10"/>
      <c r="V2057" s="10"/>
      <c r="W2057" s="10"/>
    </row>
    <row r="2058" spans="1:23" x14ac:dyDescent="0.35">
      <c r="A2058" s="10"/>
      <c r="B2058" s="27"/>
      <c r="C2058" s="25"/>
      <c r="D2058" s="25"/>
      <c r="E2058" s="43"/>
      <c r="F2058" s="43"/>
      <c r="G2058" s="43"/>
      <c r="H2058" s="25"/>
      <c r="I2058" s="25"/>
      <c r="J2058" s="25"/>
      <c r="K2058" s="25"/>
      <c r="L2058" s="25"/>
      <c r="M2058" s="25"/>
      <c r="N2058" s="47"/>
      <c r="O2058" s="178"/>
      <c r="P2058" s="178"/>
      <c r="Q2058" s="47"/>
      <c r="R2058" s="47"/>
      <c r="S2058" s="10"/>
      <c r="T2058" s="10"/>
      <c r="U2058" s="10"/>
      <c r="V2058" s="10"/>
      <c r="W2058" s="10"/>
    </row>
    <row r="2059" spans="1:23" x14ac:dyDescent="0.35">
      <c r="A2059" s="10"/>
      <c r="B2059" s="27"/>
      <c r="C2059" s="25"/>
      <c r="D2059" s="25"/>
      <c r="E2059" s="43"/>
      <c r="F2059" s="43"/>
      <c r="G2059" s="43"/>
      <c r="H2059" s="25"/>
      <c r="I2059" s="25"/>
      <c r="J2059" s="25"/>
      <c r="K2059" s="25"/>
      <c r="L2059" s="25"/>
      <c r="M2059" s="25"/>
      <c r="N2059" s="47"/>
      <c r="O2059" s="178"/>
      <c r="P2059" s="178"/>
      <c r="Q2059" s="47"/>
      <c r="R2059" s="47"/>
      <c r="S2059" s="10"/>
      <c r="T2059" s="10"/>
      <c r="U2059" s="10"/>
      <c r="V2059" s="10"/>
      <c r="W2059" s="10"/>
    </row>
    <row r="2060" spans="1:23" x14ac:dyDescent="0.35">
      <c r="A2060" s="10"/>
      <c r="B2060" s="27"/>
      <c r="C2060" s="25"/>
      <c r="D2060" s="25"/>
      <c r="E2060" s="43"/>
      <c r="F2060" s="43"/>
      <c r="G2060" s="43"/>
      <c r="H2060" s="25"/>
      <c r="I2060" s="25"/>
      <c r="J2060" s="25"/>
      <c r="K2060" s="25"/>
      <c r="L2060" s="25"/>
      <c r="M2060" s="25"/>
      <c r="N2060" s="47"/>
      <c r="O2060" s="178"/>
      <c r="P2060" s="178"/>
      <c r="Q2060" s="47"/>
      <c r="R2060" s="47"/>
      <c r="S2060" s="10"/>
      <c r="T2060" s="10"/>
      <c r="U2060" s="10"/>
      <c r="V2060" s="10"/>
      <c r="W2060" s="10"/>
    </row>
    <row r="2061" spans="1:23" x14ac:dyDescent="0.35">
      <c r="A2061" s="10"/>
      <c r="B2061" s="27"/>
      <c r="C2061" s="25"/>
      <c r="D2061" s="25"/>
      <c r="E2061" s="43"/>
      <c r="F2061" s="43"/>
      <c r="G2061" s="43"/>
      <c r="H2061" s="25"/>
      <c r="I2061" s="25"/>
      <c r="J2061" s="25"/>
      <c r="K2061" s="25"/>
      <c r="L2061" s="25"/>
      <c r="M2061" s="25"/>
      <c r="N2061" s="47"/>
      <c r="O2061" s="178"/>
      <c r="P2061" s="178"/>
      <c r="Q2061" s="47"/>
      <c r="R2061" s="47"/>
      <c r="S2061" s="10"/>
      <c r="T2061" s="10"/>
      <c r="U2061" s="10"/>
      <c r="V2061" s="10"/>
      <c r="W2061" s="10"/>
    </row>
    <row r="2062" spans="1:23" x14ac:dyDescent="0.35">
      <c r="A2062" s="10"/>
      <c r="B2062" s="27"/>
      <c r="C2062" s="25"/>
      <c r="D2062" s="25"/>
      <c r="E2062" s="43"/>
      <c r="F2062" s="43"/>
      <c r="G2062" s="43"/>
      <c r="H2062" s="25"/>
      <c r="I2062" s="25"/>
      <c r="J2062" s="25"/>
      <c r="K2062" s="25"/>
      <c r="L2062" s="25"/>
      <c r="M2062" s="25"/>
      <c r="N2062" s="47"/>
      <c r="O2062" s="178"/>
      <c r="P2062" s="178"/>
      <c r="Q2062" s="47"/>
      <c r="R2062" s="47"/>
      <c r="S2062" s="10"/>
      <c r="T2062" s="10"/>
      <c r="U2062" s="10"/>
      <c r="V2062" s="10"/>
      <c r="W2062" s="10"/>
    </row>
    <row r="2063" spans="1:23" x14ac:dyDescent="0.35">
      <c r="A2063" s="10"/>
      <c r="B2063" s="27"/>
      <c r="C2063" s="25"/>
      <c r="D2063" s="25"/>
      <c r="E2063" s="43"/>
      <c r="F2063" s="43"/>
      <c r="G2063" s="43"/>
      <c r="H2063" s="25"/>
      <c r="I2063" s="25"/>
      <c r="J2063" s="25"/>
      <c r="K2063" s="25"/>
      <c r="L2063" s="25"/>
      <c r="M2063" s="25"/>
      <c r="N2063" s="47"/>
      <c r="O2063" s="178"/>
      <c r="P2063" s="178"/>
      <c r="Q2063" s="47"/>
      <c r="R2063" s="47"/>
      <c r="S2063" s="10"/>
      <c r="T2063" s="10"/>
      <c r="U2063" s="10"/>
      <c r="V2063" s="10"/>
      <c r="W2063" s="10"/>
    </row>
    <row r="2064" spans="1:23" x14ac:dyDescent="0.35">
      <c r="A2064" s="10"/>
      <c r="B2064" s="27"/>
      <c r="C2064" s="25"/>
      <c r="D2064" s="25"/>
      <c r="E2064" s="43"/>
      <c r="F2064" s="43"/>
      <c r="G2064" s="43"/>
      <c r="H2064" s="25"/>
      <c r="I2064" s="25"/>
      <c r="J2064" s="25"/>
      <c r="K2064" s="25"/>
      <c r="L2064" s="25"/>
      <c r="M2064" s="25"/>
      <c r="N2064" s="47"/>
      <c r="O2064" s="178"/>
      <c r="P2064" s="178"/>
      <c r="Q2064" s="47"/>
      <c r="R2064" s="47"/>
      <c r="S2064" s="10"/>
      <c r="T2064" s="10"/>
      <c r="U2064" s="10"/>
      <c r="V2064" s="10"/>
      <c r="W2064" s="10"/>
    </row>
    <row r="2065" spans="1:23" x14ac:dyDescent="0.35">
      <c r="A2065" s="10"/>
      <c r="B2065" s="27"/>
      <c r="C2065" s="25"/>
      <c r="D2065" s="25"/>
      <c r="E2065" s="43"/>
      <c r="F2065" s="43"/>
      <c r="G2065" s="43"/>
      <c r="H2065" s="25"/>
      <c r="I2065" s="25"/>
      <c r="J2065" s="25"/>
      <c r="K2065" s="25"/>
      <c r="L2065" s="25"/>
      <c r="M2065" s="25"/>
      <c r="N2065" s="47"/>
      <c r="O2065" s="178"/>
      <c r="P2065" s="178"/>
      <c r="Q2065" s="47"/>
      <c r="R2065" s="47"/>
      <c r="S2065" s="10"/>
      <c r="T2065" s="10"/>
      <c r="U2065" s="10"/>
      <c r="V2065" s="10"/>
      <c r="W2065" s="10"/>
    </row>
    <row r="2066" spans="1:23" x14ac:dyDescent="0.35">
      <c r="A2066" s="10"/>
      <c r="B2066" s="27"/>
      <c r="C2066" s="25"/>
      <c r="D2066" s="25"/>
      <c r="E2066" s="43"/>
      <c r="F2066" s="43"/>
      <c r="G2066" s="43"/>
      <c r="H2066" s="25"/>
      <c r="I2066" s="25"/>
      <c r="J2066" s="25"/>
      <c r="K2066" s="25"/>
      <c r="L2066" s="25"/>
      <c r="M2066" s="25"/>
      <c r="N2066" s="47"/>
      <c r="O2066" s="178"/>
      <c r="P2066" s="178"/>
      <c r="Q2066" s="47"/>
      <c r="R2066" s="47"/>
      <c r="S2066" s="10"/>
      <c r="T2066" s="10"/>
      <c r="U2066" s="10"/>
      <c r="V2066" s="26"/>
      <c r="W2066" s="10"/>
    </row>
    <row r="2067" spans="1:23" x14ac:dyDescent="0.35">
      <c r="A2067" s="10"/>
      <c r="B2067" s="27"/>
      <c r="C2067" s="25"/>
      <c r="D2067" s="25"/>
      <c r="E2067" s="43"/>
      <c r="F2067" s="43"/>
      <c r="G2067" s="43"/>
      <c r="H2067" s="25"/>
      <c r="I2067" s="25"/>
      <c r="J2067" s="25"/>
      <c r="K2067" s="25"/>
      <c r="L2067" s="25"/>
      <c r="M2067" s="25"/>
      <c r="N2067" s="47"/>
      <c r="O2067" s="178"/>
      <c r="P2067" s="178"/>
      <c r="Q2067" s="47"/>
      <c r="R2067" s="47"/>
      <c r="S2067" s="10"/>
      <c r="T2067" s="10"/>
      <c r="U2067" s="10"/>
      <c r="V2067" s="10"/>
      <c r="W2067" s="10"/>
    </row>
    <row r="2068" spans="1:23" x14ac:dyDescent="0.35">
      <c r="A2068" s="10"/>
      <c r="B2068" s="27"/>
      <c r="C2068" s="25"/>
      <c r="D2068" s="25"/>
      <c r="E2068" s="43"/>
      <c r="F2068" s="43"/>
      <c r="G2068" s="43"/>
      <c r="H2068" s="25"/>
      <c r="I2068" s="25"/>
      <c r="J2068" s="25"/>
      <c r="K2068" s="25"/>
      <c r="L2068" s="25"/>
      <c r="M2068" s="25"/>
      <c r="N2068" s="47"/>
      <c r="O2068" s="178"/>
      <c r="P2068" s="178"/>
      <c r="Q2068" s="47"/>
      <c r="R2068" s="47"/>
      <c r="S2068" s="10"/>
      <c r="T2068" s="10"/>
      <c r="U2068" s="10"/>
      <c r="V2068" s="10"/>
      <c r="W2068" s="10"/>
    </row>
    <row r="2069" spans="1:23" x14ac:dyDescent="0.35">
      <c r="A2069" s="10"/>
      <c r="B2069" s="27"/>
      <c r="C2069" s="25"/>
      <c r="D2069" s="25"/>
      <c r="E2069" s="43"/>
      <c r="F2069" s="43"/>
      <c r="G2069" s="43"/>
      <c r="H2069" s="25"/>
      <c r="I2069" s="25"/>
      <c r="J2069" s="25"/>
      <c r="K2069" s="25"/>
      <c r="L2069" s="25"/>
      <c r="M2069" s="25"/>
      <c r="N2069" s="47"/>
      <c r="O2069" s="178"/>
      <c r="P2069" s="178"/>
      <c r="Q2069" s="47"/>
      <c r="R2069" s="47"/>
      <c r="S2069" s="10"/>
      <c r="T2069" s="10"/>
      <c r="U2069" s="10"/>
      <c r="V2069" s="10"/>
      <c r="W2069" s="10"/>
    </row>
    <row r="2070" spans="1:23" x14ac:dyDescent="0.35">
      <c r="A2070" s="10"/>
      <c r="B2070" s="27"/>
      <c r="C2070" s="25"/>
      <c r="D2070" s="25"/>
      <c r="E2070" s="43"/>
      <c r="F2070" s="43"/>
      <c r="G2070" s="43"/>
      <c r="H2070" s="25"/>
      <c r="I2070" s="25"/>
      <c r="J2070" s="25"/>
      <c r="K2070" s="25"/>
      <c r="L2070" s="25"/>
      <c r="M2070" s="25"/>
      <c r="N2070" s="47"/>
      <c r="O2070" s="178"/>
      <c r="P2070" s="178"/>
      <c r="Q2070" s="47"/>
      <c r="R2070" s="47"/>
      <c r="S2070" s="10"/>
      <c r="T2070" s="10"/>
      <c r="U2070" s="10"/>
      <c r="V2070" s="10"/>
      <c r="W2070" s="10"/>
    </row>
    <row r="2071" spans="1:23" x14ac:dyDescent="0.35">
      <c r="A2071" s="10"/>
      <c r="B2071" s="27"/>
      <c r="C2071" s="25"/>
      <c r="D2071" s="25"/>
      <c r="E2071" s="43"/>
      <c r="F2071" s="43"/>
      <c r="G2071" s="43"/>
      <c r="H2071" s="25"/>
      <c r="I2071" s="25"/>
      <c r="J2071" s="25"/>
      <c r="K2071" s="25"/>
      <c r="L2071" s="25"/>
      <c r="M2071" s="25"/>
      <c r="N2071" s="47"/>
      <c r="O2071" s="178"/>
      <c r="P2071" s="178"/>
      <c r="Q2071" s="47"/>
      <c r="R2071" s="47"/>
      <c r="S2071" s="10"/>
      <c r="T2071" s="10"/>
      <c r="U2071" s="10"/>
      <c r="V2071" s="10"/>
      <c r="W2071" s="10"/>
    </row>
    <row r="2072" spans="1:23" x14ac:dyDescent="0.35">
      <c r="A2072" s="10"/>
      <c r="B2072" s="27"/>
      <c r="C2072" s="25"/>
      <c r="D2072" s="25"/>
      <c r="E2072" s="43"/>
      <c r="F2072" s="43"/>
      <c r="G2072" s="43"/>
      <c r="H2072" s="25"/>
      <c r="I2072" s="25"/>
      <c r="J2072" s="25"/>
      <c r="K2072" s="25"/>
      <c r="L2072" s="25"/>
      <c r="M2072" s="25"/>
      <c r="N2072" s="47"/>
      <c r="O2072" s="178"/>
      <c r="P2072" s="178"/>
      <c r="Q2072" s="47"/>
      <c r="R2072" s="47"/>
      <c r="S2072" s="10"/>
      <c r="T2072" s="10"/>
      <c r="U2072" s="10"/>
      <c r="V2072" s="10"/>
      <c r="W2072" s="10"/>
    </row>
    <row r="2073" spans="1:23" x14ac:dyDescent="0.35">
      <c r="A2073" s="10"/>
      <c r="B2073" s="27"/>
      <c r="C2073" s="25"/>
      <c r="D2073" s="25"/>
      <c r="E2073" s="43"/>
      <c r="F2073" s="43"/>
      <c r="G2073" s="43"/>
      <c r="H2073" s="25"/>
      <c r="I2073" s="25"/>
      <c r="J2073" s="25"/>
      <c r="K2073" s="25"/>
      <c r="L2073" s="25"/>
      <c r="M2073" s="25"/>
      <c r="N2073" s="47"/>
      <c r="O2073" s="178"/>
      <c r="P2073" s="178"/>
      <c r="Q2073" s="47"/>
      <c r="R2073" s="47"/>
      <c r="S2073" s="10"/>
      <c r="T2073" s="10"/>
      <c r="U2073" s="10"/>
      <c r="V2073" s="10"/>
      <c r="W2073" s="10"/>
    </row>
    <row r="2074" spans="1:23" x14ac:dyDescent="0.35">
      <c r="A2074" s="10"/>
      <c r="B2074" s="27"/>
      <c r="C2074" s="25"/>
      <c r="D2074" s="25"/>
      <c r="E2074" s="43"/>
      <c r="F2074" s="43"/>
      <c r="G2074" s="43"/>
      <c r="H2074" s="25"/>
      <c r="I2074" s="25"/>
      <c r="J2074" s="25"/>
      <c r="K2074" s="25"/>
      <c r="L2074" s="25"/>
      <c r="M2074" s="25"/>
      <c r="N2074" s="47"/>
      <c r="O2074" s="178"/>
      <c r="P2074" s="178"/>
      <c r="Q2074" s="47"/>
      <c r="R2074" s="47"/>
      <c r="S2074" s="10"/>
      <c r="T2074" s="10"/>
      <c r="U2074" s="10"/>
      <c r="V2074" s="10"/>
      <c r="W2074" s="10"/>
    </row>
    <row r="2075" spans="1:23" x14ac:dyDescent="0.35">
      <c r="A2075" s="10"/>
      <c r="B2075" s="27"/>
      <c r="C2075" s="25"/>
      <c r="D2075" s="25"/>
      <c r="E2075" s="43"/>
      <c r="F2075" s="43"/>
      <c r="G2075" s="43"/>
      <c r="H2075" s="25"/>
      <c r="I2075" s="25"/>
      <c r="J2075" s="25"/>
      <c r="K2075" s="25"/>
      <c r="L2075" s="25"/>
      <c r="M2075" s="25"/>
      <c r="N2075" s="47"/>
      <c r="O2075" s="178"/>
      <c r="P2075" s="178"/>
      <c r="Q2075" s="47"/>
      <c r="R2075" s="47"/>
      <c r="S2075" s="10"/>
      <c r="T2075" s="10"/>
      <c r="U2075" s="10"/>
      <c r="V2075" s="10"/>
      <c r="W2075" s="10"/>
    </row>
    <row r="2076" spans="1:23" x14ac:dyDescent="0.35">
      <c r="A2076" s="10"/>
      <c r="B2076" s="27"/>
      <c r="C2076" s="25"/>
      <c r="D2076" s="25"/>
      <c r="E2076" s="43"/>
      <c r="F2076" s="43"/>
      <c r="G2076" s="43"/>
      <c r="H2076" s="25"/>
      <c r="I2076" s="25"/>
      <c r="J2076" s="25"/>
      <c r="K2076" s="25"/>
      <c r="L2076" s="25"/>
      <c r="M2076" s="25"/>
      <c r="N2076" s="47"/>
      <c r="O2076" s="178"/>
      <c r="P2076" s="178"/>
      <c r="Q2076" s="47"/>
      <c r="R2076" s="47"/>
      <c r="S2076" s="10"/>
      <c r="T2076" s="10"/>
      <c r="U2076" s="10"/>
      <c r="V2076" s="10"/>
      <c r="W2076" s="10"/>
    </row>
    <row r="2077" spans="1:23" x14ac:dyDescent="0.35">
      <c r="A2077" s="10"/>
      <c r="B2077" s="27"/>
      <c r="C2077" s="25"/>
      <c r="D2077" s="25"/>
      <c r="E2077" s="43"/>
      <c r="F2077" s="43"/>
      <c r="G2077" s="43"/>
      <c r="H2077" s="25"/>
      <c r="I2077" s="25"/>
      <c r="J2077" s="25"/>
      <c r="K2077" s="25"/>
      <c r="L2077" s="25"/>
      <c r="M2077" s="25"/>
      <c r="N2077" s="47"/>
      <c r="O2077" s="178"/>
      <c r="P2077" s="178"/>
      <c r="Q2077" s="47"/>
      <c r="R2077" s="47"/>
      <c r="S2077" s="10"/>
      <c r="T2077" s="10"/>
      <c r="U2077" s="10"/>
      <c r="V2077" s="10"/>
      <c r="W2077" s="10"/>
    </row>
    <row r="2078" spans="1:23" x14ac:dyDescent="0.35">
      <c r="A2078" s="10"/>
      <c r="B2078" s="27"/>
      <c r="C2078" s="25"/>
      <c r="D2078" s="25"/>
      <c r="E2078" s="43"/>
      <c r="F2078" s="43"/>
      <c r="G2078" s="43"/>
      <c r="H2078" s="25"/>
      <c r="I2078" s="25"/>
      <c r="J2078" s="25"/>
      <c r="K2078" s="25"/>
      <c r="L2078" s="25"/>
      <c r="M2078" s="25"/>
      <c r="N2078" s="47"/>
      <c r="O2078" s="178"/>
      <c r="P2078" s="178"/>
      <c r="Q2078" s="47"/>
      <c r="R2078" s="47"/>
      <c r="S2078" s="10"/>
      <c r="T2078" s="10"/>
      <c r="U2078" s="10"/>
      <c r="V2078" s="10"/>
      <c r="W2078" s="10"/>
    </row>
    <row r="2079" spans="1:23" x14ac:dyDescent="0.35">
      <c r="A2079" s="10"/>
      <c r="B2079" s="27"/>
      <c r="C2079" s="25"/>
      <c r="D2079" s="25"/>
      <c r="E2079" s="43"/>
      <c r="F2079" s="43"/>
      <c r="G2079" s="43"/>
      <c r="H2079" s="25"/>
      <c r="I2079" s="25"/>
      <c r="J2079" s="25"/>
      <c r="K2079" s="25"/>
      <c r="L2079" s="25"/>
      <c r="M2079" s="25"/>
      <c r="N2079" s="47"/>
      <c r="O2079" s="178"/>
      <c r="P2079" s="178"/>
      <c r="Q2079" s="47"/>
      <c r="R2079" s="47"/>
      <c r="S2079" s="10"/>
      <c r="T2079" s="10"/>
      <c r="U2079" s="10"/>
      <c r="V2079" s="10"/>
      <c r="W2079" s="10"/>
    </row>
    <row r="2080" spans="1:23" x14ac:dyDescent="0.35">
      <c r="A2080" s="10"/>
      <c r="B2080" s="27"/>
      <c r="C2080" s="25"/>
      <c r="D2080" s="25"/>
      <c r="E2080" s="43"/>
      <c r="F2080" s="43"/>
      <c r="G2080" s="43"/>
      <c r="H2080" s="25"/>
      <c r="I2080" s="25"/>
      <c r="J2080" s="25"/>
      <c r="K2080" s="25"/>
      <c r="L2080" s="25"/>
      <c r="M2080" s="25"/>
      <c r="N2080" s="47"/>
      <c r="O2080" s="178"/>
      <c r="P2080" s="178"/>
      <c r="Q2080" s="47"/>
      <c r="R2080" s="47"/>
      <c r="S2080" s="10"/>
      <c r="T2080" s="10"/>
      <c r="U2080" s="10"/>
      <c r="V2080" s="10"/>
      <c r="W2080" s="10"/>
    </row>
    <row r="2081" spans="1:23" x14ac:dyDescent="0.35">
      <c r="A2081" s="10"/>
      <c r="B2081" s="27"/>
      <c r="C2081" s="25"/>
      <c r="D2081" s="25"/>
      <c r="E2081" s="43"/>
      <c r="F2081" s="43"/>
      <c r="G2081" s="43"/>
      <c r="H2081" s="25"/>
      <c r="I2081" s="25"/>
      <c r="J2081" s="25"/>
      <c r="K2081" s="25"/>
      <c r="L2081" s="25"/>
      <c r="M2081" s="25"/>
      <c r="N2081" s="47"/>
      <c r="O2081" s="178"/>
      <c r="P2081" s="178"/>
      <c r="Q2081" s="47"/>
      <c r="R2081" s="47"/>
      <c r="S2081" s="10"/>
      <c r="T2081" s="10"/>
      <c r="U2081" s="10"/>
      <c r="V2081" s="10"/>
      <c r="W2081" s="10"/>
    </row>
    <row r="2082" spans="1:23" x14ac:dyDescent="0.35">
      <c r="A2082" s="10"/>
      <c r="B2082" s="27"/>
      <c r="C2082" s="25"/>
      <c r="D2082" s="25"/>
      <c r="E2082" s="43"/>
      <c r="F2082" s="43"/>
      <c r="G2082" s="43"/>
      <c r="H2082" s="25"/>
      <c r="I2082" s="25"/>
      <c r="J2082" s="25"/>
      <c r="K2082" s="25"/>
      <c r="L2082" s="25"/>
      <c r="M2082" s="25"/>
      <c r="N2082" s="47"/>
      <c r="O2082" s="178"/>
      <c r="P2082" s="178"/>
      <c r="Q2082" s="47"/>
      <c r="R2082" s="47"/>
      <c r="S2082" s="10"/>
      <c r="T2082" s="10"/>
      <c r="U2082" s="10"/>
      <c r="V2082" s="10"/>
      <c r="W2082" s="10"/>
    </row>
    <row r="2083" spans="1:23" x14ac:dyDescent="0.35">
      <c r="A2083" s="10"/>
      <c r="B2083" s="27"/>
      <c r="C2083" s="25"/>
      <c r="D2083" s="25"/>
      <c r="E2083" s="43"/>
      <c r="F2083" s="43"/>
      <c r="G2083" s="43"/>
      <c r="H2083" s="25"/>
      <c r="I2083" s="25"/>
      <c r="J2083" s="25"/>
      <c r="K2083" s="25"/>
      <c r="L2083" s="25"/>
      <c r="M2083" s="25"/>
      <c r="N2083" s="47"/>
      <c r="O2083" s="178"/>
      <c r="P2083" s="178"/>
      <c r="Q2083" s="47"/>
      <c r="R2083" s="47"/>
      <c r="S2083" s="10"/>
      <c r="T2083" s="10"/>
      <c r="U2083" s="10"/>
      <c r="V2083" s="10"/>
      <c r="W2083" s="10"/>
    </row>
    <row r="2084" spans="1:23" x14ac:dyDescent="0.35">
      <c r="A2084" s="10"/>
      <c r="B2084" s="27"/>
      <c r="C2084" s="25"/>
      <c r="D2084" s="25"/>
      <c r="E2084" s="43"/>
      <c r="F2084" s="43"/>
      <c r="G2084" s="43"/>
      <c r="H2084" s="25"/>
      <c r="I2084" s="25"/>
      <c r="J2084" s="25"/>
      <c r="K2084" s="25"/>
      <c r="L2084" s="25"/>
      <c r="M2084" s="25"/>
      <c r="N2084" s="47"/>
      <c r="O2084" s="178"/>
      <c r="P2084" s="178"/>
      <c r="Q2084" s="47"/>
      <c r="R2084" s="47"/>
      <c r="S2084" s="10"/>
      <c r="T2084" s="10"/>
      <c r="U2084" s="10"/>
      <c r="V2084" s="10"/>
      <c r="W2084" s="10"/>
    </row>
    <row r="2085" spans="1:23" x14ac:dyDescent="0.35">
      <c r="A2085" s="10"/>
      <c r="B2085" s="27"/>
      <c r="C2085" s="25"/>
      <c r="D2085" s="25"/>
      <c r="E2085" s="43"/>
      <c r="F2085" s="43"/>
      <c r="G2085" s="43"/>
      <c r="H2085" s="25"/>
      <c r="I2085" s="25"/>
      <c r="J2085" s="25"/>
      <c r="K2085" s="25"/>
      <c r="L2085" s="25"/>
      <c r="M2085" s="25"/>
      <c r="N2085" s="47"/>
      <c r="O2085" s="178"/>
      <c r="P2085" s="178"/>
      <c r="Q2085" s="47"/>
      <c r="R2085" s="47"/>
      <c r="S2085" s="10"/>
      <c r="T2085" s="10"/>
      <c r="U2085" s="10"/>
      <c r="V2085" s="10"/>
      <c r="W2085" s="10"/>
    </row>
    <row r="2086" spans="1:23" x14ac:dyDescent="0.35">
      <c r="A2086" s="10"/>
      <c r="B2086" s="27"/>
      <c r="C2086" s="25"/>
      <c r="D2086" s="25"/>
      <c r="E2086" s="43"/>
      <c r="F2086" s="43"/>
      <c r="G2086" s="43"/>
      <c r="H2086" s="25"/>
      <c r="I2086" s="25"/>
      <c r="J2086" s="25"/>
      <c r="K2086" s="25"/>
      <c r="L2086" s="25"/>
      <c r="M2086" s="25"/>
      <c r="N2086" s="47"/>
      <c r="O2086" s="178"/>
      <c r="P2086" s="178"/>
      <c r="Q2086" s="47"/>
      <c r="R2086" s="47"/>
      <c r="S2086" s="10"/>
      <c r="T2086" s="10"/>
      <c r="U2086" s="10"/>
      <c r="V2086" s="10"/>
      <c r="W2086" s="10"/>
    </row>
    <row r="2087" spans="1:23" x14ac:dyDescent="0.35">
      <c r="A2087" s="10"/>
      <c r="B2087" s="27"/>
      <c r="C2087" s="25"/>
      <c r="D2087" s="25"/>
      <c r="E2087" s="43"/>
      <c r="F2087" s="43"/>
      <c r="G2087" s="43"/>
      <c r="H2087" s="25"/>
      <c r="I2087" s="25"/>
      <c r="J2087" s="25"/>
      <c r="K2087" s="25"/>
      <c r="L2087" s="25"/>
      <c r="M2087" s="25"/>
      <c r="N2087" s="47"/>
      <c r="O2087" s="178"/>
      <c r="P2087" s="178"/>
      <c r="Q2087" s="47"/>
      <c r="R2087" s="47"/>
      <c r="S2087" s="10"/>
      <c r="T2087" s="10"/>
      <c r="U2087" s="10"/>
      <c r="V2087" s="10"/>
      <c r="W2087" s="10"/>
    </row>
    <row r="2088" spans="1:23" x14ac:dyDescent="0.35">
      <c r="A2088" s="10"/>
      <c r="B2088" s="27"/>
      <c r="C2088" s="25"/>
      <c r="D2088" s="25"/>
      <c r="E2088" s="43"/>
      <c r="F2088" s="43"/>
      <c r="G2088" s="43"/>
      <c r="H2088" s="25"/>
      <c r="I2088" s="25"/>
      <c r="J2088" s="25"/>
      <c r="K2088" s="25"/>
      <c r="L2088" s="25"/>
      <c r="M2088" s="25"/>
      <c r="N2088" s="47"/>
      <c r="O2088" s="178"/>
      <c r="P2088" s="178"/>
      <c r="Q2088" s="47"/>
      <c r="R2088" s="47"/>
      <c r="S2088" s="10"/>
      <c r="T2088" s="10"/>
      <c r="U2088" s="10"/>
      <c r="V2088" s="10"/>
      <c r="W2088" s="10"/>
    </row>
    <row r="2089" spans="1:23" x14ac:dyDescent="0.35">
      <c r="A2089" s="10"/>
      <c r="B2089" s="27"/>
      <c r="C2089" s="25"/>
      <c r="D2089" s="25"/>
      <c r="E2089" s="43"/>
      <c r="F2089" s="43"/>
      <c r="G2089" s="43"/>
      <c r="H2089" s="25"/>
      <c r="I2089" s="25"/>
      <c r="J2089" s="25"/>
      <c r="K2089" s="25"/>
      <c r="L2089" s="25"/>
      <c r="M2089" s="25"/>
      <c r="N2089" s="47"/>
      <c r="O2089" s="178"/>
      <c r="P2089" s="178"/>
      <c r="Q2089" s="47"/>
      <c r="R2089" s="47"/>
      <c r="S2089" s="10"/>
      <c r="T2089" s="10"/>
      <c r="U2089" s="10"/>
      <c r="V2089" s="10"/>
      <c r="W2089" s="10"/>
    </row>
    <row r="2090" spans="1:23" x14ac:dyDescent="0.35">
      <c r="A2090" s="10"/>
      <c r="B2090" s="27"/>
      <c r="C2090" s="25"/>
      <c r="D2090" s="25"/>
      <c r="E2090" s="43"/>
      <c r="F2090" s="43"/>
      <c r="G2090" s="43"/>
      <c r="H2090" s="25"/>
      <c r="I2090" s="25"/>
      <c r="J2090" s="25"/>
      <c r="K2090" s="25"/>
      <c r="L2090" s="25"/>
      <c r="M2090" s="25"/>
      <c r="N2090" s="47"/>
      <c r="O2090" s="178"/>
      <c r="P2090" s="178"/>
      <c r="Q2090" s="47"/>
      <c r="R2090" s="47"/>
      <c r="S2090" s="10"/>
      <c r="T2090" s="10"/>
      <c r="U2090" s="10"/>
      <c r="V2090" s="10"/>
      <c r="W2090" s="10"/>
    </row>
    <row r="2091" spans="1:23" x14ac:dyDescent="0.35">
      <c r="A2091" s="10"/>
      <c r="B2091" s="27"/>
      <c r="C2091" s="25"/>
      <c r="D2091" s="25"/>
      <c r="E2091" s="43"/>
      <c r="F2091" s="43"/>
      <c r="G2091" s="43"/>
      <c r="H2091" s="25"/>
      <c r="I2091" s="25"/>
      <c r="J2091" s="25"/>
      <c r="K2091" s="25"/>
      <c r="L2091" s="25"/>
      <c r="M2091" s="25"/>
      <c r="N2091" s="47"/>
      <c r="O2091" s="178"/>
      <c r="P2091" s="178"/>
      <c r="Q2091" s="47"/>
      <c r="R2091" s="47"/>
      <c r="S2091" s="10"/>
      <c r="T2091" s="10"/>
      <c r="U2091" s="10"/>
      <c r="V2091" s="10"/>
      <c r="W2091" s="10"/>
    </row>
    <row r="2092" spans="1:23" x14ac:dyDescent="0.35">
      <c r="A2092" s="10"/>
      <c r="B2092" s="27"/>
      <c r="C2092" s="25"/>
      <c r="D2092" s="25"/>
      <c r="E2092" s="43"/>
      <c r="F2092" s="43"/>
      <c r="G2092" s="43"/>
      <c r="H2092" s="25"/>
      <c r="I2092" s="25"/>
      <c r="J2092" s="25"/>
      <c r="K2092" s="25"/>
      <c r="L2092" s="25"/>
      <c r="M2092" s="25"/>
      <c r="N2092" s="47"/>
      <c r="O2092" s="178"/>
      <c r="P2092" s="178"/>
      <c r="Q2092" s="47"/>
      <c r="R2092" s="47"/>
      <c r="S2092" s="10"/>
      <c r="T2092" s="10"/>
      <c r="U2092" s="10"/>
      <c r="V2092" s="10"/>
      <c r="W2092" s="10"/>
    </row>
    <row r="2093" spans="1:23" x14ac:dyDescent="0.35">
      <c r="A2093" s="10"/>
      <c r="B2093" s="27"/>
      <c r="C2093" s="25"/>
      <c r="D2093" s="25"/>
      <c r="E2093" s="43"/>
      <c r="F2093" s="43"/>
      <c r="G2093" s="43"/>
      <c r="H2093" s="25"/>
      <c r="I2093" s="25"/>
      <c r="J2093" s="25"/>
      <c r="K2093" s="25"/>
      <c r="L2093" s="25"/>
      <c r="M2093" s="25"/>
      <c r="N2093" s="47"/>
      <c r="O2093" s="178"/>
      <c r="P2093" s="178"/>
      <c r="Q2093" s="47"/>
      <c r="R2093" s="47"/>
      <c r="S2093" s="10"/>
      <c r="T2093" s="10"/>
      <c r="U2093" s="10"/>
      <c r="V2093" s="10"/>
      <c r="W2093" s="10"/>
    </row>
    <row r="2094" spans="1:23" x14ac:dyDescent="0.35">
      <c r="A2094" s="10"/>
      <c r="B2094" s="27"/>
      <c r="C2094" s="25"/>
      <c r="D2094" s="25"/>
      <c r="E2094" s="43"/>
      <c r="F2094" s="43"/>
      <c r="G2094" s="43"/>
      <c r="H2094" s="25"/>
      <c r="I2094" s="25"/>
      <c r="J2094" s="25"/>
      <c r="K2094" s="25"/>
      <c r="L2094" s="25"/>
      <c r="M2094" s="25"/>
      <c r="N2094" s="47"/>
      <c r="O2094" s="178"/>
      <c r="P2094" s="178"/>
      <c r="Q2094" s="47"/>
      <c r="R2094" s="47"/>
      <c r="S2094" s="10"/>
      <c r="T2094" s="10"/>
      <c r="U2094" s="10"/>
      <c r="V2094" s="10"/>
      <c r="W2094" s="10"/>
    </row>
    <row r="2095" spans="1:23" x14ac:dyDescent="0.35">
      <c r="A2095" s="10"/>
      <c r="B2095" s="27"/>
      <c r="C2095" s="25"/>
      <c r="D2095" s="25"/>
      <c r="E2095" s="43"/>
      <c r="F2095" s="43"/>
      <c r="G2095" s="43"/>
      <c r="H2095" s="25"/>
      <c r="I2095" s="25"/>
      <c r="J2095" s="25"/>
      <c r="K2095" s="25"/>
      <c r="L2095" s="25"/>
      <c r="M2095" s="25"/>
      <c r="N2095" s="47"/>
      <c r="O2095" s="178"/>
      <c r="P2095" s="178"/>
      <c r="Q2095" s="47"/>
      <c r="R2095" s="47"/>
      <c r="S2095" s="10"/>
      <c r="T2095" s="10"/>
      <c r="U2095" s="10"/>
      <c r="V2095" s="10"/>
      <c r="W2095" s="10"/>
    </row>
    <row r="2096" spans="1:23" x14ac:dyDescent="0.35">
      <c r="A2096" s="10"/>
      <c r="B2096" s="27"/>
      <c r="C2096" s="25"/>
      <c r="D2096" s="25"/>
      <c r="E2096" s="43"/>
      <c r="F2096" s="43"/>
      <c r="G2096" s="43"/>
      <c r="H2096" s="25"/>
      <c r="I2096" s="25"/>
      <c r="J2096" s="25"/>
      <c r="K2096" s="25"/>
      <c r="L2096" s="25"/>
      <c r="M2096" s="25"/>
      <c r="N2096" s="47"/>
      <c r="O2096" s="178"/>
      <c r="P2096" s="178"/>
      <c r="Q2096" s="47"/>
      <c r="R2096" s="47"/>
      <c r="S2096" s="10"/>
      <c r="T2096" s="10"/>
      <c r="U2096" s="10"/>
      <c r="V2096" s="10"/>
      <c r="W2096" s="10"/>
    </row>
    <row r="2097" spans="1:23" x14ac:dyDescent="0.35">
      <c r="A2097" s="10"/>
      <c r="B2097" s="27"/>
      <c r="C2097" s="25"/>
      <c r="D2097" s="25"/>
      <c r="E2097" s="43"/>
      <c r="F2097" s="43"/>
      <c r="G2097" s="43"/>
      <c r="H2097" s="25"/>
      <c r="I2097" s="25"/>
      <c r="J2097" s="25"/>
      <c r="K2097" s="25"/>
      <c r="L2097" s="25"/>
      <c r="M2097" s="25"/>
      <c r="N2097" s="47"/>
      <c r="O2097" s="178"/>
      <c r="P2097" s="178"/>
      <c r="Q2097" s="47"/>
      <c r="R2097" s="47"/>
      <c r="S2097" s="10"/>
      <c r="T2097" s="10"/>
      <c r="U2097" s="10"/>
      <c r="V2097" s="10"/>
      <c r="W2097" s="10"/>
    </row>
    <row r="2098" spans="1:23" x14ac:dyDescent="0.35">
      <c r="A2098" s="10"/>
      <c r="B2098" s="27"/>
      <c r="C2098" s="25"/>
      <c r="D2098" s="25"/>
      <c r="E2098" s="43"/>
      <c r="F2098" s="43"/>
      <c r="G2098" s="43"/>
      <c r="H2098" s="25"/>
      <c r="I2098" s="25"/>
      <c r="J2098" s="25"/>
      <c r="K2098" s="25"/>
      <c r="L2098" s="25"/>
      <c r="M2098" s="25"/>
      <c r="N2098" s="47"/>
      <c r="O2098" s="178"/>
      <c r="P2098" s="178"/>
      <c r="Q2098" s="47"/>
      <c r="R2098" s="47"/>
      <c r="S2098" s="10"/>
      <c r="T2098" s="10"/>
      <c r="U2098" s="10"/>
      <c r="V2098" s="10"/>
      <c r="W2098" s="10"/>
    </row>
    <row r="2099" spans="1:23" x14ac:dyDescent="0.35">
      <c r="A2099" s="10"/>
      <c r="B2099" s="27"/>
      <c r="C2099" s="25"/>
      <c r="D2099" s="25"/>
      <c r="E2099" s="43"/>
      <c r="F2099" s="43"/>
      <c r="G2099" s="43"/>
      <c r="H2099" s="25"/>
      <c r="I2099" s="25"/>
      <c r="J2099" s="25"/>
      <c r="K2099" s="25"/>
      <c r="L2099" s="25"/>
      <c r="M2099" s="25"/>
      <c r="N2099" s="47"/>
      <c r="O2099" s="178"/>
      <c r="P2099" s="178"/>
      <c r="Q2099" s="47"/>
      <c r="R2099" s="47"/>
      <c r="S2099" s="10"/>
      <c r="T2099" s="10"/>
      <c r="U2099" s="10"/>
      <c r="V2099" s="10"/>
      <c r="W2099" s="10"/>
    </row>
    <row r="2100" spans="1:23" x14ac:dyDescent="0.35">
      <c r="A2100" s="10"/>
      <c r="B2100" s="27"/>
      <c r="C2100" s="25"/>
      <c r="D2100" s="25"/>
      <c r="E2100" s="43"/>
      <c r="F2100" s="43"/>
      <c r="G2100" s="43"/>
      <c r="H2100" s="25"/>
      <c r="I2100" s="25"/>
      <c r="J2100" s="25"/>
      <c r="K2100" s="25"/>
      <c r="L2100" s="25"/>
      <c r="M2100" s="25"/>
      <c r="N2100" s="47"/>
      <c r="O2100" s="178"/>
      <c r="P2100" s="178"/>
      <c r="Q2100" s="47"/>
      <c r="R2100" s="47"/>
      <c r="S2100" s="10"/>
      <c r="T2100" s="10"/>
      <c r="U2100" s="10"/>
      <c r="V2100" s="10"/>
      <c r="W2100" s="10"/>
    </row>
    <row r="2101" spans="1:23" x14ac:dyDescent="0.35">
      <c r="A2101" s="10"/>
      <c r="B2101" s="27"/>
      <c r="C2101" s="25"/>
      <c r="D2101" s="25"/>
      <c r="E2101" s="43"/>
      <c r="F2101" s="43"/>
      <c r="G2101" s="43"/>
      <c r="H2101" s="25"/>
      <c r="I2101" s="25"/>
      <c r="J2101" s="25"/>
      <c r="K2101" s="25"/>
      <c r="L2101" s="25"/>
      <c r="M2101" s="25"/>
      <c r="N2101" s="47"/>
      <c r="O2101" s="178"/>
      <c r="P2101" s="178"/>
      <c r="Q2101" s="47"/>
      <c r="R2101" s="47"/>
      <c r="S2101" s="10"/>
      <c r="T2101" s="10"/>
      <c r="U2101" s="10"/>
      <c r="V2101" s="10"/>
      <c r="W2101" s="10"/>
    </row>
    <row r="2102" spans="1:23" x14ac:dyDescent="0.35">
      <c r="A2102" s="10"/>
      <c r="B2102" s="27"/>
      <c r="C2102" s="25"/>
      <c r="D2102" s="25"/>
      <c r="E2102" s="43"/>
      <c r="F2102" s="43"/>
      <c r="G2102" s="43"/>
      <c r="H2102" s="25"/>
      <c r="I2102" s="25"/>
      <c r="J2102" s="25"/>
      <c r="K2102" s="25"/>
      <c r="L2102" s="25"/>
      <c r="M2102" s="25"/>
      <c r="N2102" s="47"/>
      <c r="O2102" s="178"/>
      <c r="P2102" s="178"/>
      <c r="Q2102" s="47"/>
      <c r="R2102" s="47"/>
      <c r="S2102" s="10"/>
      <c r="T2102" s="10"/>
      <c r="U2102" s="10"/>
      <c r="V2102" s="10"/>
      <c r="W2102" s="10"/>
    </row>
    <row r="2103" spans="1:23" x14ac:dyDescent="0.35">
      <c r="A2103" s="10"/>
      <c r="B2103" s="27"/>
      <c r="C2103" s="25"/>
      <c r="D2103" s="25"/>
      <c r="E2103" s="43"/>
      <c r="F2103" s="43"/>
      <c r="G2103" s="43"/>
      <c r="H2103" s="25"/>
      <c r="I2103" s="25"/>
      <c r="J2103" s="25"/>
      <c r="K2103" s="25"/>
      <c r="L2103" s="25"/>
      <c r="M2103" s="25"/>
      <c r="N2103" s="47"/>
      <c r="O2103" s="178"/>
      <c r="P2103" s="178"/>
      <c r="Q2103" s="47"/>
      <c r="R2103" s="47"/>
      <c r="S2103" s="10"/>
      <c r="T2103" s="10"/>
      <c r="U2103" s="10"/>
      <c r="V2103" s="10"/>
      <c r="W2103" s="10"/>
    </row>
    <row r="2104" spans="1:23" x14ac:dyDescent="0.35">
      <c r="A2104" s="10"/>
      <c r="B2104" s="27"/>
      <c r="C2104" s="25"/>
      <c r="D2104" s="25"/>
      <c r="E2104" s="43"/>
      <c r="F2104" s="43"/>
      <c r="G2104" s="43"/>
      <c r="H2104" s="25"/>
      <c r="I2104" s="25"/>
      <c r="J2104" s="25"/>
      <c r="K2104" s="25"/>
      <c r="L2104" s="25"/>
      <c r="M2104" s="25"/>
      <c r="N2104" s="47"/>
      <c r="O2104" s="178"/>
      <c r="P2104" s="178"/>
      <c r="Q2104" s="47"/>
      <c r="R2104" s="47"/>
      <c r="S2104" s="10"/>
      <c r="T2104" s="10"/>
      <c r="U2104" s="10"/>
      <c r="V2104" s="10"/>
      <c r="W2104" s="10"/>
    </row>
    <row r="2105" spans="1:23" x14ac:dyDescent="0.35">
      <c r="A2105" s="10"/>
      <c r="B2105" s="27"/>
      <c r="C2105" s="25"/>
      <c r="D2105" s="25"/>
      <c r="E2105" s="43"/>
      <c r="F2105" s="43"/>
      <c r="G2105" s="43"/>
      <c r="H2105" s="25"/>
      <c r="I2105" s="25"/>
      <c r="J2105" s="25"/>
      <c r="K2105" s="25"/>
      <c r="L2105" s="25"/>
      <c r="M2105" s="25"/>
      <c r="N2105" s="47"/>
      <c r="O2105" s="178"/>
      <c r="P2105" s="178"/>
      <c r="Q2105" s="47"/>
      <c r="R2105" s="47"/>
      <c r="S2105" s="10"/>
      <c r="T2105" s="10"/>
      <c r="U2105" s="10"/>
      <c r="V2105" s="10"/>
      <c r="W2105" s="10"/>
    </row>
    <row r="2106" spans="1:23" x14ac:dyDescent="0.35">
      <c r="A2106" s="10"/>
      <c r="B2106" s="27"/>
      <c r="C2106" s="25"/>
      <c r="D2106" s="25"/>
      <c r="E2106" s="43"/>
      <c r="F2106" s="43"/>
      <c r="G2106" s="43"/>
      <c r="H2106" s="25"/>
      <c r="I2106" s="25"/>
      <c r="J2106" s="25"/>
      <c r="K2106" s="25"/>
      <c r="L2106" s="25"/>
      <c r="M2106" s="25"/>
      <c r="N2106" s="47"/>
      <c r="O2106" s="178"/>
      <c r="P2106" s="178"/>
      <c r="Q2106" s="47"/>
      <c r="R2106" s="47"/>
      <c r="S2106" s="10"/>
      <c r="T2106" s="10"/>
      <c r="U2106" s="10"/>
      <c r="V2106" s="10"/>
      <c r="W2106" s="10"/>
    </row>
    <row r="2107" spans="1:23" x14ac:dyDescent="0.35">
      <c r="A2107" s="10"/>
      <c r="B2107" s="27"/>
      <c r="C2107" s="25"/>
      <c r="D2107" s="25"/>
      <c r="E2107" s="43"/>
      <c r="F2107" s="43"/>
      <c r="G2107" s="43"/>
      <c r="H2107" s="25"/>
      <c r="I2107" s="25"/>
      <c r="J2107" s="25"/>
      <c r="K2107" s="25"/>
      <c r="L2107" s="25"/>
      <c r="M2107" s="25"/>
      <c r="N2107" s="47"/>
      <c r="O2107" s="178"/>
      <c r="P2107" s="178"/>
      <c r="Q2107" s="47"/>
      <c r="R2107" s="47"/>
      <c r="S2107" s="10"/>
      <c r="T2107" s="10"/>
      <c r="U2107" s="10"/>
      <c r="V2107" s="10"/>
      <c r="W2107" s="10"/>
    </row>
    <row r="2108" spans="1:23" x14ac:dyDescent="0.35">
      <c r="A2108" s="10"/>
      <c r="B2108" s="27"/>
      <c r="C2108" s="25"/>
      <c r="D2108" s="25"/>
      <c r="E2108" s="43"/>
      <c r="F2108" s="43"/>
      <c r="G2108" s="43"/>
      <c r="H2108" s="25"/>
      <c r="I2108" s="25"/>
      <c r="J2108" s="25"/>
      <c r="K2108" s="25"/>
      <c r="L2108" s="25"/>
      <c r="M2108" s="25"/>
      <c r="N2108" s="47"/>
      <c r="O2108" s="178"/>
      <c r="P2108" s="178"/>
      <c r="Q2108" s="47"/>
      <c r="R2108" s="47"/>
      <c r="S2108" s="10"/>
      <c r="T2108" s="10"/>
      <c r="U2108" s="10"/>
      <c r="V2108" s="10"/>
      <c r="W2108" s="10"/>
    </row>
    <row r="2109" spans="1:23" x14ac:dyDescent="0.35">
      <c r="A2109" s="10"/>
      <c r="B2109" s="27"/>
      <c r="C2109" s="25"/>
      <c r="D2109" s="25"/>
      <c r="E2109" s="43"/>
      <c r="F2109" s="43"/>
      <c r="G2109" s="43"/>
      <c r="H2109" s="25"/>
      <c r="I2109" s="25"/>
      <c r="J2109" s="25"/>
      <c r="K2109" s="25"/>
      <c r="L2109" s="25"/>
      <c r="M2109" s="25"/>
      <c r="N2109" s="47"/>
      <c r="O2109" s="178"/>
      <c r="P2109" s="178"/>
      <c r="Q2109" s="47"/>
      <c r="R2109" s="47"/>
      <c r="S2109" s="10"/>
      <c r="T2109" s="10"/>
      <c r="U2109" s="10"/>
      <c r="V2109" s="10"/>
      <c r="W2109" s="10"/>
    </row>
    <row r="2110" spans="1:23" x14ac:dyDescent="0.35">
      <c r="A2110" s="10"/>
      <c r="B2110" s="27"/>
      <c r="C2110" s="25"/>
      <c r="D2110" s="25"/>
      <c r="E2110" s="43"/>
      <c r="F2110" s="43"/>
      <c r="G2110" s="43"/>
      <c r="H2110" s="25"/>
      <c r="I2110" s="25"/>
      <c r="J2110" s="25"/>
      <c r="K2110" s="25"/>
      <c r="L2110" s="25"/>
      <c r="M2110" s="25"/>
      <c r="N2110" s="47"/>
      <c r="O2110" s="178"/>
      <c r="P2110" s="178"/>
      <c r="Q2110" s="47"/>
      <c r="R2110" s="47"/>
      <c r="S2110" s="10"/>
      <c r="T2110" s="10"/>
      <c r="U2110" s="10"/>
      <c r="V2110" s="10"/>
      <c r="W2110" s="10"/>
    </row>
    <row r="2111" spans="1:23" x14ac:dyDescent="0.35">
      <c r="A2111" s="10"/>
      <c r="B2111" s="27"/>
      <c r="C2111" s="25"/>
      <c r="D2111" s="25"/>
      <c r="E2111" s="43"/>
      <c r="F2111" s="43"/>
      <c r="G2111" s="43"/>
      <c r="H2111" s="25"/>
      <c r="I2111" s="25"/>
      <c r="J2111" s="25"/>
      <c r="K2111" s="25"/>
      <c r="L2111" s="25"/>
      <c r="M2111" s="25"/>
      <c r="N2111" s="47"/>
      <c r="O2111" s="178"/>
      <c r="P2111" s="178"/>
      <c r="Q2111" s="47"/>
      <c r="R2111" s="47"/>
      <c r="S2111" s="10"/>
      <c r="T2111" s="10"/>
      <c r="U2111" s="10"/>
      <c r="V2111" s="10"/>
      <c r="W2111" s="10"/>
    </row>
    <row r="2112" spans="1:23" x14ac:dyDescent="0.35">
      <c r="A2112" s="10"/>
      <c r="B2112" s="27"/>
      <c r="C2112" s="25"/>
      <c r="D2112" s="25"/>
      <c r="E2112" s="43"/>
      <c r="F2112" s="43"/>
      <c r="G2112" s="43"/>
      <c r="H2112" s="25"/>
      <c r="I2112" s="25"/>
      <c r="J2112" s="25"/>
      <c r="K2112" s="25"/>
      <c r="L2112" s="25"/>
      <c r="M2112" s="25"/>
      <c r="N2112" s="47"/>
      <c r="O2112" s="178"/>
      <c r="P2112" s="178"/>
      <c r="Q2112" s="47"/>
      <c r="R2112" s="47"/>
      <c r="S2112" s="10"/>
      <c r="T2112" s="10"/>
      <c r="U2112" s="10"/>
      <c r="V2112" s="10"/>
      <c r="W2112" s="10"/>
    </row>
    <row r="2113" spans="1:23" x14ac:dyDescent="0.35">
      <c r="A2113" s="10"/>
      <c r="B2113" s="27"/>
      <c r="C2113" s="25"/>
      <c r="D2113" s="25"/>
      <c r="E2113" s="43"/>
      <c r="F2113" s="43"/>
      <c r="G2113" s="43"/>
      <c r="H2113" s="25"/>
      <c r="I2113" s="25"/>
      <c r="J2113" s="25"/>
      <c r="K2113" s="25"/>
      <c r="L2113" s="25"/>
      <c r="M2113" s="25"/>
      <c r="N2113" s="47"/>
      <c r="O2113" s="178"/>
      <c r="P2113" s="178"/>
      <c r="Q2113" s="47"/>
      <c r="R2113" s="47"/>
      <c r="S2113" s="10"/>
      <c r="T2113" s="10"/>
      <c r="U2113" s="10"/>
      <c r="V2113" s="10"/>
      <c r="W2113" s="10"/>
    </row>
    <row r="2114" spans="1:23" x14ac:dyDescent="0.35">
      <c r="A2114" s="10"/>
      <c r="B2114" s="27"/>
      <c r="C2114" s="25"/>
      <c r="D2114" s="25"/>
      <c r="E2114" s="43"/>
      <c r="F2114" s="43"/>
      <c r="G2114" s="43"/>
      <c r="H2114" s="25"/>
      <c r="I2114" s="25"/>
      <c r="J2114" s="25"/>
      <c r="K2114" s="25"/>
      <c r="L2114" s="25"/>
      <c r="M2114" s="25"/>
      <c r="N2114" s="47"/>
      <c r="O2114" s="178"/>
      <c r="P2114" s="178"/>
      <c r="Q2114" s="47"/>
      <c r="R2114" s="47"/>
      <c r="S2114" s="10"/>
      <c r="T2114" s="10"/>
      <c r="U2114" s="10"/>
      <c r="V2114" s="10"/>
      <c r="W2114" s="10"/>
    </row>
    <row r="2115" spans="1:23" x14ac:dyDescent="0.35">
      <c r="A2115" s="10"/>
      <c r="B2115" s="27"/>
      <c r="C2115" s="25"/>
      <c r="D2115" s="25"/>
      <c r="E2115" s="43"/>
      <c r="F2115" s="43"/>
      <c r="G2115" s="43"/>
      <c r="H2115" s="25"/>
      <c r="I2115" s="25"/>
      <c r="J2115" s="25"/>
      <c r="K2115" s="25"/>
      <c r="L2115" s="25"/>
      <c r="M2115" s="25"/>
      <c r="N2115" s="47"/>
      <c r="O2115" s="178"/>
      <c r="P2115" s="178"/>
      <c r="Q2115" s="47"/>
      <c r="R2115" s="47"/>
      <c r="S2115" s="10"/>
      <c r="T2115" s="10"/>
      <c r="U2115" s="10"/>
      <c r="V2115" s="10"/>
      <c r="W2115" s="10"/>
    </row>
    <row r="2116" spans="1:23" x14ac:dyDescent="0.35">
      <c r="A2116" s="10"/>
      <c r="B2116" s="27"/>
      <c r="C2116" s="25"/>
      <c r="D2116" s="25"/>
      <c r="E2116" s="43"/>
      <c r="F2116" s="43"/>
      <c r="G2116" s="43"/>
      <c r="H2116" s="25"/>
      <c r="I2116" s="25"/>
      <c r="J2116" s="25"/>
      <c r="K2116" s="25"/>
      <c r="L2116" s="25"/>
      <c r="M2116" s="25"/>
      <c r="N2116" s="47"/>
      <c r="O2116" s="178"/>
      <c r="P2116" s="178"/>
      <c r="Q2116" s="47"/>
      <c r="R2116" s="47"/>
      <c r="S2116" s="10"/>
      <c r="T2116" s="10"/>
      <c r="U2116" s="10"/>
      <c r="V2116" s="10"/>
      <c r="W2116" s="10"/>
    </row>
    <row r="2117" spans="1:23" x14ac:dyDescent="0.35">
      <c r="A2117" s="10"/>
      <c r="B2117" s="27"/>
      <c r="C2117" s="25"/>
      <c r="D2117" s="25"/>
      <c r="E2117" s="43"/>
      <c r="F2117" s="43"/>
      <c r="G2117" s="43"/>
      <c r="H2117" s="25"/>
      <c r="I2117" s="25"/>
      <c r="J2117" s="25"/>
      <c r="K2117" s="25"/>
      <c r="L2117" s="25"/>
      <c r="M2117" s="25"/>
      <c r="N2117" s="47"/>
      <c r="O2117" s="178"/>
      <c r="P2117" s="178"/>
      <c r="Q2117" s="47"/>
      <c r="R2117" s="47"/>
      <c r="S2117" s="10"/>
      <c r="T2117" s="10"/>
      <c r="U2117" s="10"/>
      <c r="V2117" s="10"/>
      <c r="W2117" s="10"/>
    </row>
    <row r="2118" spans="1:23" x14ac:dyDescent="0.35">
      <c r="A2118" s="10"/>
      <c r="B2118" s="27"/>
      <c r="C2118" s="25"/>
      <c r="D2118" s="25"/>
      <c r="E2118" s="43"/>
      <c r="F2118" s="43"/>
      <c r="G2118" s="43"/>
      <c r="H2118" s="25"/>
      <c r="I2118" s="25"/>
      <c r="J2118" s="25"/>
      <c r="K2118" s="25"/>
      <c r="L2118" s="25"/>
      <c r="M2118" s="25"/>
      <c r="N2118" s="47"/>
      <c r="O2118" s="178"/>
      <c r="P2118" s="178"/>
      <c r="Q2118" s="47"/>
      <c r="R2118" s="47"/>
      <c r="S2118" s="10"/>
      <c r="T2118" s="10"/>
      <c r="U2118" s="10"/>
      <c r="V2118" s="10"/>
      <c r="W2118" s="10"/>
    </row>
    <row r="2119" spans="1:23" x14ac:dyDescent="0.35">
      <c r="A2119" s="10"/>
      <c r="B2119" s="27"/>
      <c r="C2119" s="25"/>
      <c r="D2119" s="25"/>
      <c r="E2119" s="43"/>
      <c r="F2119" s="43"/>
      <c r="G2119" s="43"/>
      <c r="H2119" s="25"/>
      <c r="I2119" s="25"/>
      <c r="J2119" s="25"/>
      <c r="K2119" s="25"/>
      <c r="L2119" s="25"/>
      <c r="M2119" s="25"/>
      <c r="N2119" s="47"/>
      <c r="O2119" s="178"/>
      <c r="P2119" s="178"/>
      <c r="Q2119" s="47"/>
      <c r="R2119" s="47"/>
      <c r="S2119" s="10"/>
      <c r="T2119" s="10"/>
      <c r="U2119" s="10"/>
      <c r="V2119" s="10"/>
      <c r="W2119" s="10"/>
    </row>
    <row r="2120" spans="1:23" x14ac:dyDescent="0.35">
      <c r="A2120" s="10"/>
      <c r="B2120" s="27"/>
      <c r="C2120" s="25"/>
      <c r="D2120" s="25"/>
      <c r="E2120" s="43"/>
      <c r="F2120" s="43"/>
      <c r="G2120" s="43"/>
      <c r="H2120" s="25"/>
      <c r="I2120" s="25"/>
      <c r="J2120" s="25"/>
      <c r="K2120" s="25"/>
      <c r="L2120" s="25"/>
      <c r="M2120" s="25"/>
      <c r="N2120" s="47"/>
      <c r="O2120" s="178"/>
      <c r="P2120" s="178"/>
      <c r="Q2120" s="47"/>
      <c r="R2120" s="47"/>
      <c r="S2120" s="10"/>
      <c r="T2120" s="10"/>
      <c r="U2120" s="10"/>
      <c r="V2120" s="10"/>
      <c r="W2120" s="10"/>
    </row>
    <row r="2121" spans="1:23" x14ac:dyDescent="0.35">
      <c r="A2121" s="10"/>
      <c r="B2121" s="27"/>
      <c r="C2121" s="25"/>
      <c r="D2121" s="25"/>
      <c r="E2121" s="43"/>
      <c r="F2121" s="43"/>
      <c r="G2121" s="43"/>
      <c r="H2121" s="25"/>
      <c r="I2121" s="25"/>
      <c r="J2121" s="25"/>
      <c r="K2121" s="25"/>
      <c r="L2121" s="25"/>
      <c r="M2121" s="25"/>
      <c r="N2121" s="47"/>
      <c r="O2121" s="178"/>
      <c r="P2121" s="178"/>
      <c r="Q2121" s="47"/>
      <c r="R2121" s="47"/>
      <c r="S2121" s="10"/>
      <c r="T2121" s="10"/>
      <c r="U2121" s="10"/>
      <c r="V2121" s="10"/>
      <c r="W2121" s="10"/>
    </row>
    <row r="2122" spans="1:23" x14ac:dyDescent="0.35">
      <c r="A2122" s="10"/>
      <c r="B2122" s="27"/>
      <c r="C2122" s="25"/>
      <c r="D2122" s="25"/>
      <c r="E2122" s="43"/>
      <c r="F2122" s="43"/>
      <c r="G2122" s="43"/>
      <c r="H2122" s="25"/>
      <c r="I2122" s="25"/>
      <c r="J2122" s="25"/>
      <c r="K2122" s="25"/>
      <c r="L2122" s="25"/>
      <c r="M2122" s="25"/>
      <c r="N2122" s="47"/>
      <c r="O2122" s="178"/>
      <c r="P2122" s="178"/>
      <c r="Q2122" s="47"/>
      <c r="R2122" s="47"/>
      <c r="S2122" s="10"/>
      <c r="T2122" s="10"/>
      <c r="U2122" s="10"/>
      <c r="V2122" s="10"/>
      <c r="W2122" s="10"/>
    </row>
    <row r="2123" spans="1:23" x14ac:dyDescent="0.35">
      <c r="A2123" s="10"/>
      <c r="B2123" s="27"/>
      <c r="C2123" s="25"/>
      <c r="D2123" s="25"/>
      <c r="E2123" s="43"/>
      <c r="F2123" s="43"/>
      <c r="G2123" s="43"/>
      <c r="H2123" s="25"/>
      <c r="I2123" s="25"/>
      <c r="J2123" s="25"/>
      <c r="K2123" s="25"/>
      <c r="L2123" s="25"/>
      <c r="M2123" s="25"/>
      <c r="N2123" s="47"/>
      <c r="O2123" s="178"/>
      <c r="P2123" s="178"/>
      <c r="Q2123" s="47"/>
      <c r="R2123" s="47"/>
      <c r="S2123" s="10"/>
      <c r="T2123" s="10"/>
      <c r="U2123" s="10"/>
      <c r="V2123" s="10"/>
      <c r="W2123" s="10"/>
    </row>
    <row r="2124" spans="1:23" x14ac:dyDescent="0.35">
      <c r="A2124" s="10"/>
      <c r="B2124" s="27"/>
      <c r="C2124" s="25"/>
      <c r="D2124" s="25"/>
      <c r="E2124" s="43"/>
      <c r="F2124" s="43"/>
      <c r="G2124" s="43"/>
      <c r="H2124" s="25"/>
      <c r="I2124" s="25"/>
      <c r="J2124" s="25"/>
      <c r="K2124" s="25"/>
      <c r="L2124" s="25"/>
      <c r="M2124" s="25"/>
      <c r="N2124" s="47"/>
      <c r="O2124" s="178"/>
      <c r="P2124" s="178"/>
      <c r="Q2124" s="47"/>
      <c r="R2124" s="47"/>
      <c r="S2124" s="10"/>
      <c r="T2124" s="10"/>
      <c r="U2124" s="10"/>
      <c r="V2124" s="10"/>
      <c r="W2124" s="10"/>
    </row>
    <row r="2125" spans="1:23" x14ac:dyDescent="0.35">
      <c r="A2125" s="10"/>
      <c r="B2125" s="27"/>
      <c r="C2125" s="25"/>
      <c r="D2125" s="25"/>
      <c r="E2125" s="43"/>
      <c r="F2125" s="43"/>
      <c r="G2125" s="43"/>
      <c r="H2125" s="25"/>
      <c r="I2125" s="25"/>
      <c r="J2125" s="25"/>
      <c r="K2125" s="25"/>
      <c r="L2125" s="25"/>
      <c r="M2125" s="25"/>
      <c r="N2125" s="47"/>
      <c r="O2125" s="178"/>
      <c r="P2125" s="178"/>
      <c r="Q2125" s="47"/>
      <c r="R2125" s="47"/>
      <c r="S2125" s="10"/>
      <c r="T2125" s="10"/>
      <c r="U2125" s="10"/>
      <c r="V2125" s="10"/>
      <c r="W2125" s="10"/>
    </row>
    <row r="2126" spans="1:23" x14ac:dyDescent="0.35">
      <c r="A2126" s="10"/>
      <c r="B2126" s="27"/>
      <c r="C2126" s="25"/>
      <c r="D2126" s="25"/>
      <c r="E2126" s="43"/>
      <c r="F2126" s="43"/>
      <c r="G2126" s="43"/>
      <c r="H2126" s="25"/>
      <c r="I2126" s="25"/>
      <c r="J2126" s="25"/>
      <c r="K2126" s="25"/>
      <c r="L2126" s="25"/>
      <c r="M2126" s="25"/>
      <c r="N2126" s="47"/>
      <c r="O2126" s="178"/>
      <c r="P2126" s="178"/>
      <c r="Q2126" s="47"/>
      <c r="R2126" s="47"/>
      <c r="S2126" s="10"/>
      <c r="T2126" s="10"/>
      <c r="U2126" s="10"/>
      <c r="V2126" s="10"/>
      <c r="W2126" s="10"/>
    </row>
    <row r="2127" spans="1:23" x14ac:dyDescent="0.35">
      <c r="A2127" s="10"/>
      <c r="B2127" s="27"/>
      <c r="C2127" s="25"/>
      <c r="D2127" s="25"/>
      <c r="E2127" s="43"/>
      <c r="F2127" s="43"/>
      <c r="G2127" s="43"/>
      <c r="H2127" s="25"/>
      <c r="I2127" s="25"/>
      <c r="J2127" s="25"/>
      <c r="K2127" s="25"/>
      <c r="L2127" s="25"/>
      <c r="M2127" s="25"/>
      <c r="N2127" s="47"/>
      <c r="O2127" s="178"/>
      <c r="P2127" s="178"/>
      <c r="Q2127" s="47"/>
      <c r="R2127" s="47"/>
      <c r="S2127" s="10"/>
      <c r="T2127" s="10"/>
      <c r="U2127" s="10"/>
      <c r="V2127" s="10"/>
      <c r="W2127" s="10"/>
    </row>
    <row r="2128" spans="1:23" x14ac:dyDescent="0.35">
      <c r="A2128" s="10"/>
      <c r="B2128" s="27"/>
      <c r="C2128" s="25"/>
      <c r="D2128" s="25"/>
      <c r="E2128" s="43"/>
      <c r="F2128" s="43"/>
      <c r="G2128" s="43"/>
      <c r="H2128" s="25"/>
      <c r="I2128" s="25"/>
      <c r="J2128" s="25"/>
      <c r="K2128" s="25"/>
      <c r="L2128" s="25"/>
      <c r="M2128" s="25"/>
      <c r="N2128" s="47"/>
      <c r="O2128" s="178"/>
      <c r="P2128" s="178"/>
      <c r="Q2128" s="47"/>
      <c r="R2128" s="47"/>
      <c r="S2128" s="10"/>
      <c r="T2128" s="10"/>
      <c r="U2128" s="10"/>
      <c r="V2128" s="10"/>
      <c r="W2128" s="10"/>
    </row>
    <row r="2129" spans="1:23" x14ac:dyDescent="0.35">
      <c r="A2129" s="10"/>
      <c r="B2129" s="27"/>
      <c r="C2129" s="25"/>
      <c r="D2129" s="25"/>
      <c r="E2129" s="43"/>
      <c r="F2129" s="43"/>
      <c r="G2129" s="43"/>
      <c r="H2129" s="25"/>
      <c r="I2129" s="25"/>
      <c r="J2129" s="25"/>
      <c r="K2129" s="25"/>
      <c r="L2129" s="25"/>
      <c r="M2129" s="25"/>
      <c r="N2129" s="47"/>
      <c r="O2129" s="178"/>
      <c r="P2129" s="178"/>
      <c r="Q2129" s="47"/>
      <c r="R2129" s="47"/>
      <c r="S2129" s="10"/>
      <c r="T2129" s="10"/>
      <c r="U2129" s="10"/>
      <c r="V2129" s="10"/>
      <c r="W2129" s="10"/>
    </row>
    <row r="2130" spans="1:23" x14ac:dyDescent="0.35">
      <c r="A2130" s="10"/>
      <c r="B2130" s="27"/>
      <c r="C2130" s="25"/>
      <c r="D2130" s="25"/>
      <c r="E2130" s="43"/>
      <c r="F2130" s="43"/>
      <c r="G2130" s="43"/>
      <c r="H2130" s="25"/>
      <c r="I2130" s="25"/>
      <c r="J2130" s="25"/>
      <c r="K2130" s="25"/>
      <c r="L2130" s="25"/>
      <c r="M2130" s="25"/>
      <c r="N2130" s="47"/>
      <c r="O2130" s="178"/>
      <c r="P2130" s="178"/>
      <c r="Q2130" s="47"/>
      <c r="R2130" s="47"/>
      <c r="S2130" s="10"/>
      <c r="T2130" s="10"/>
      <c r="U2130" s="10"/>
      <c r="V2130" s="10"/>
      <c r="W2130" s="10"/>
    </row>
    <row r="2131" spans="1:23" x14ac:dyDescent="0.35">
      <c r="A2131" s="10"/>
      <c r="B2131" s="27"/>
      <c r="C2131" s="25"/>
      <c r="D2131" s="25"/>
      <c r="E2131" s="43"/>
      <c r="F2131" s="43"/>
      <c r="G2131" s="43"/>
      <c r="H2131" s="25"/>
      <c r="I2131" s="25"/>
      <c r="J2131" s="25"/>
      <c r="K2131" s="25"/>
      <c r="L2131" s="25"/>
      <c r="M2131" s="25"/>
      <c r="N2131" s="47"/>
      <c r="O2131" s="178"/>
      <c r="P2131" s="178"/>
      <c r="Q2131" s="47"/>
      <c r="R2131" s="47"/>
      <c r="S2131" s="10"/>
      <c r="T2131" s="10"/>
      <c r="U2131" s="10"/>
      <c r="V2131" s="10"/>
      <c r="W2131" s="10"/>
    </row>
    <row r="2132" spans="1:23" x14ac:dyDescent="0.35">
      <c r="A2132" s="10"/>
      <c r="B2132" s="27"/>
      <c r="C2132" s="25"/>
      <c r="D2132" s="25"/>
      <c r="E2132" s="43"/>
      <c r="F2132" s="43"/>
      <c r="G2132" s="43"/>
      <c r="H2132" s="25"/>
      <c r="I2132" s="25"/>
      <c r="J2132" s="25"/>
      <c r="K2132" s="25"/>
      <c r="L2132" s="25"/>
      <c r="M2132" s="25"/>
      <c r="N2132" s="47"/>
      <c r="O2132" s="178"/>
      <c r="P2132" s="178"/>
      <c r="Q2132" s="47"/>
      <c r="R2132" s="47"/>
      <c r="S2132" s="10"/>
      <c r="T2132" s="10"/>
      <c r="U2132" s="10"/>
      <c r="V2132" s="10"/>
      <c r="W2132" s="10"/>
    </row>
    <row r="2133" spans="1:23" x14ac:dyDescent="0.35">
      <c r="A2133" s="10"/>
      <c r="B2133" s="27"/>
      <c r="C2133" s="25"/>
      <c r="D2133" s="25"/>
      <c r="E2133" s="43"/>
      <c r="F2133" s="43"/>
      <c r="G2133" s="43"/>
      <c r="H2133" s="25"/>
      <c r="I2133" s="25"/>
      <c r="J2133" s="25"/>
      <c r="K2133" s="25"/>
      <c r="L2133" s="25"/>
      <c r="M2133" s="25"/>
      <c r="N2133" s="47"/>
      <c r="O2133" s="178"/>
      <c r="P2133" s="178"/>
      <c r="Q2133" s="47"/>
      <c r="R2133" s="47"/>
      <c r="S2133" s="10"/>
      <c r="T2133" s="10"/>
      <c r="U2133" s="10"/>
      <c r="V2133" s="10"/>
      <c r="W2133" s="10"/>
    </row>
    <row r="2134" spans="1:23" x14ac:dyDescent="0.35">
      <c r="A2134" s="10"/>
      <c r="B2134" s="27"/>
      <c r="C2134" s="25"/>
      <c r="D2134" s="25"/>
      <c r="E2134" s="43"/>
      <c r="F2134" s="43"/>
      <c r="G2134" s="43"/>
      <c r="H2134" s="25"/>
      <c r="I2134" s="25"/>
      <c r="J2134" s="25"/>
      <c r="K2134" s="25"/>
      <c r="L2134" s="25"/>
      <c r="M2134" s="25"/>
      <c r="N2134" s="47"/>
      <c r="O2134" s="178"/>
      <c r="P2134" s="178"/>
      <c r="Q2134" s="47"/>
      <c r="R2134" s="47"/>
      <c r="S2134" s="10"/>
      <c r="T2134" s="10"/>
      <c r="U2134" s="10"/>
      <c r="V2134" s="10"/>
      <c r="W2134" s="10"/>
    </row>
    <row r="2135" spans="1:23" x14ac:dyDescent="0.35">
      <c r="A2135" s="10"/>
      <c r="B2135" s="27"/>
      <c r="C2135" s="25"/>
      <c r="D2135" s="25"/>
      <c r="E2135" s="43"/>
      <c r="F2135" s="43"/>
      <c r="G2135" s="43"/>
      <c r="H2135" s="25"/>
      <c r="I2135" s="25"/>
      <c r="J2135" s="25"/>
      <c r="K2135" s="25"/>
      <c r="L2135" s="25"/>
      <c r="M2135" s="25"/>
      <c r="N2135" s="47"/>
      <c r="O2135" s="178"/>
      <c r="P2135" s="178"/>
      <c r="Q2135" s="47"/>
      <c r="R2135" s="47"/>
      <c r="S2135" s="10"/>
      <c r="T2135" s="10"/>
      <c r="U2135" s="10"/>
      <c r="V2135" s="10"/>
      <c r="W2135" s="10"/>
    </row>
    <row r="2136" spans="1:23" x14ac:dyDescent="0.35">
      <c r="A2136" s="10"/>
      <c r="B2136" s="27"/>
      <c r="C2136" s="25"/>
      <c r="D2136" s="25"/>
      <c r="E2136" s="43"/>
      <c r="F2136" s="43"/>
      <c r="G2136" s="43"/>
      <c r="H2136" s="25"/>
      <c r="I2136" s="25"/>
      <c r="J2136" s="25"/>
      <c r="K2136" s="25"/>
      <c r="L2136" s="25"/>
      <c r="M2136" s="25"/>
      <c r="N2136" s="47"/>
      <c r="O2136" s="178"/>
      <c r="P2136" s="178"/>
      <c r="Q2136" s="47"/>
      <c r="R2136" s="47"/>
      <c r="S2136" s="10"/>
      <c r="T2136" s="10"/>
      <c r="U2136" s="10"/>
      <c r="V2136" s="10"/>
      <c r="W2136" s="10"/>
    </row>
    <row r="2137" spans="1:23" x14ac:dyDescent="0.35">
      <c r="A2137" s="10"/>
      <c r="B2137" s="27"/>
      <c r="C2137" s="25"/>
      <c r="D2137" s="25"/>
      <c r="E2137" s="43"/>
      <c r="F2137" s="43"/>
      <c r="G2137" s="43"/>
      <c r="H2137" s="25"/>
      <c r="I2137" s="25"/>
      <c r="J2137" s="25"/>
      <c r="K2137" s="25"/>
      <c r="L2137" s="25"/>
      <c r="M2137" s="25"/>
      <c r="N2137" s="47"/>
      <c r="O2137" s="178"/>
      <c r="P2137" s="178"/>
      <c r="Q2137" s="47"/>
      <c r="R2137" s="47"/>
      <c r="S2137" s="10"/>
      <c r="T2137" s="10"/>
      <c r="U2137" s="10"/>
      <c r="V2137" s="10"/>
      <c r="W2137" s="10"/>
    </row>
    <row r="2138" spans="1:23" x14ac:dyDescent="0.35">
      <c r="A2138" s="10"/>
      <c r="B2138" s="27"/>
      <c r="C2138" s="25"/>
      <c r="D2138" s="25"/>
      <c r="E2138" s="43"/>
      <c r="F2138" s="43"/>
      <c r="G2138" s="43"/>
      <c r="H2138" s="25"/>
      <c r="I2138" s="25"/>
      <c r="J2138" s="25"/>
      <c r="K2138" s="25"/>
      <c r="L2138" s="25"/>
      <c r="M2138" s="25"/>
      <c r="N2138" s="47"/>
      <c r="O2138" s="178"/>
      <c r="P2138" s="178"/>
      <c r="Q2138" s="47"/>
      <c r="R2138" s="47"/>
      <c r="S2138" s="10"/>
      <c r="T2138" s="10"/>
      <c r="U2138" s="10"/>
      <c r="V2138" s="10"/>
      <c r="W2138" s="10"/>
    </row>
    <row r="2139" spans="1:23" x14ac:dyDescent="0.35">
      <c r="A2139" s="10"/>
      <c r="B2139" s="27"/>
      <c r="C2139" s="25"/>
      <c r="D2139" s="25"/>
      <c r="E2139" s="43"/>
      <c r="F2139" s="43"/>
      <c r="G2139" s="43"/>
      <c r="H2139" s="25"/>
      <c r="I2139" s="25"/>
      <c r="J2139" s="25"/>
      <c r="K2139" s="25"/>
      <c r="L2139" s="25"/>
      <c r="M2139" s="25"/>
      <c r="N2139" s="47"/>
      <c r="O2139" s="178"/>
      <c r="P2139" s="178"/>
      <c r="Q2139" s="47"/>
      <c r="R2139" s="47"/>
      <c r="S2139" s="10"/>
      <c r="T2139" s="10"/>
      <c r="U2139" s="10"/>
      <c r="V2139" s="10"/>
      <c r="W2139" s="10"/>
    </row>
    <row r="2140" spans="1:23" x14ac:dyDescent="0.35">
      <c r="A2140" s="10"/>
      <c r="B2140" s="27"/>
      <c r="C2140" s="25"/>
      <c r="D2140" s="25"/>
      <c r="E2140" s="43"/>
      <c r="F2140" s="43"/>
      <c r="G2140" s="43"/>
      <c r="H2140" s="25"/>
      <c r="I2140" s="25"/>
      <c r="J2140" s="25"/>
      <c r="K2140" s="25"/>
      <c r="L2140" s="25"/>
      <c r="M2140" s="25"/>
      <c r="N2140" s="47"/>
      <c r="O2140" s="178"/>
      <c r="P2140" s="178"/>
      <c r="Q2140" s="47"/>
      <c r="R2140" s="47"/>
      <c r="S2140" s="10"/>
      <c r="T2140" s="10"/>
      <c r="U2140" s="10"/>
      <c r="V2140" s="10"/>
      <c r="W2140" s="10"/>
    </row>
    <row r="2141" spans="1:23" x14ac:dyDescent="0.35">
      <c r="A2141" s="10"/>
      <c r="B2141" s="27"/>
      <c r="C2141" s="25"/>
      <c r="D2141" s="25"/>
      <c r="E2141" s="43"/>
      <c r="F2141" s="43"/>
      <c r="G2141" s="43"/>
      <c r="H2141" s="25"/>
      <c r="I2141" s="25"/>
      <c r="J2141" s="25"/>
      <c r="K2141" s="25"/>
      <c r="L2141" s="25"/>
      <c r="M2141" s="25"/>
      <c r="N2141" s="47"/>
      <c r="O2141" s="178"/>
      <c r="P2141" s="178"/>
      <c r="Q2141" s="47"/>
      <c r="R2141" s="47"/>
      <c r="S2141" s="10"/>
      <c r="T2141" s="10"/>
      <c r="U2141" s="10"/>
      <c r="V2141" s="10"/>
      <c r="W2141" s="10"/>
    </row>
    <row r="2142" spans="1:23" x14ac:dyDescent="0.35">
      <c r="A2142" s="10"/>
      <c r="B2142" s="27"/>
      <c r="C2142" s="25"/>
      <c r="D2142" s="25"/>
      <c r="E2142" s="43"/>
      <c r="F2142" s="43"/>
      <c r="G2142" s="43"/>
      <c r="H2142" s="25"/>
      <c r="I2142" s="25"/>
      <c r="J2142" s="25"/>
      <c r="K2142" s="25"/>
      <c r="L2142" s="25"/>
      <c r="M2142" s="25"/>
      <c r="N2142" s="47"/>
      <c r="O2142" s="178"/>
      <c r="P2142" s="178"/>
      <c r="Q2142" s="47"/>
      <c r="R2142" s="47"/>
      <c r="S2142" s="10"/>
      <c r="T2142" s="10"/>
      <c r="U2142" s="10"/>
      <c r="V2142" s="10"/>
      <c r="W2142" s="10"/>
    </row>
    <row r="2143" spans="1:23" x14ac:dyDescent="0.35">
      <c r="A2143" s="10"/>
      <c r="B2143" s="27"/>
      <c r="C2143" s="25"/>
      <c r="D2143" s="25"/>
      <c r="E2143" s="43"/>
      <c r="F2143" s="43"/>
      <c r="G2143" s="43"/>
      <c r="H2143" s="25"/>
      <c r="I2143" s="25"/>
      <c r="J2143" s="25"/>
      <c r="K2143" s="25"/>
      <c r="L2143" s="25"/>
      <c r="M2143" s="25"/>
      <c r="N2143" s="47"/>
      <c r="O2143" s="178"/>
      <c r="P2143" s="178"/>
      <c r="Q2143" s="47"/>
      <c r="R2143" s="47"/>
      <c r="S2143" s="10"/>
      <c r="T2143" s="10"/>
      <c r="U2143" s="10"/>
      <c r="V2143" s="10"/>
      <c r="W2143" s="10"/>
    </row>
    <row r="2144" spans="1:23" x14ac:dyDescent="0.35">
      <c r="A2144" s="10"/>
      <c r="B2144" s="27"/>
      <c r="C2144" s="25"/>
      <c r="D2144" s="25"/>
      <c r="E2144" s="43"/>
      <c r="F2144" s="43"/>
      <c r="G2144" s="43"/>
      <c r="H2144" s="25"/>
      <c r="I2144" s="25"/>
      <c r="J2144" s="25"/>
      <c r="K2144" s="25"/>
      <c r="L2144" s="25"/>
      <c r="M2144" s="25"/>
      <c r="N2144" s="47"/>
      <c r="O2144" s="178"/>
      <c r="P2144" s="178"/>
      <c r="Q2144" s="47"/>
      <c r="R2144" s="47"/>
      <c r="S2144" s="10"/>
      <c r="T2144" s="10"/>
      <c r="U2144" s="10"/>
      <c r="V2144" s="10"/>
      <c r="W2144" s="10"/>
    </row>
    <row r="2145" spans="1:23" x14ac:dyDescent="0.35">
      <c r="A2145" s="10"/>
      <c r="B2145" s="27"/>
      <c r="C2145" s="25"/>
      <c r="D2145" s="25"/>
      <c r="E2145" s="43"/>
      <c r="F2145" s="43"/>
      <c r="G2145" s="43"/>
      <c r="H2145" s="25"/>
      <c r="I2145" s="25"/>
      <c r="J2145" s="25"/>
      <c r="K2145" s="25"/>
      <c r="L2145" s="25"/>
      <c r="M2145" s="25"/>
      <c r="N2145" s="47"/>
      <c r="O2145" s="178"/>
      <c r="P2145" s="178"/>
      <c r="Q2145" s="47"/>
      <c r="R2145" s="47"/>
      <c r="S2145" s="10"/>
      <c r="T2145" s="10"/>
      <c r="U2145" s="10"/>
      <c r="V2145" s="10"/>
      <c r="W2145" s="10"/>
    </row>
    <row r="2146" spans="1:23" x14ac:dyDescent="0.35">
      <c r="A2146" s="10"/>
      <c r="B2146" s="27"/>
      <c r="C2146" s="25"/>
      <c r="D2146" s="25"/>
      <c r="E2146" s="43"/>
      <c r="F2146" s="43"/>
      <c r="G2146" s="43"/>
      <c r="H2146" s="25"/>
      <c r="I2146" s="25"/>
      <c r="J2146" s="25"/>
      <c r="K2146" s="25"/>
      <c r="L2146" s="25"/>
      <c r="M2146" s="25"/>
      <c r="N2146" s="47"/>
      <c r="O2146" s="178"/>
      <c r="P2146" s="178"/>
      <c r="Q2146" s="47"/>
      <c r="R2146" s="47"/>
      <c r="S2146" s="10"/>
      <c r="T2146" s="10"/>
      <c r="U2146" s="10"/>
      <c r="V2146" s="10"/>
      <c r="W2146" s="10"/>
    </row>
    <row r="2147" spans="1:23" x14ac:dyDescent="0.35">
      <c r="A2147" s="10"/>
      <c r="B2147" s="27"/>
      <c r="C2147" s="25"/>
      <c r="D2147" s="25"/>
      <c r="E2147" s="43"/>
      <c r="F2147" s="43"/>
      <c r="G2147" s="43"/>
      <c r="H2147" s="25"/>
      <c r="I2147" s="25"/>
      <c r="J2147" s="25"/>
      <c r="K2147" s="25"/>
      <c r="L2147" s="25"/>
      <c r="M2147" s="25"/>
      <c r="N2147" s="47"/>
      <c r="O2147" s="178"/>
      <c r="P2147" s="178"/>
      <c r="Q2147" s="47"/>
      <c r="R2147" s="47"/>
      <c r="S2147" s="10"/>
      <c r="T2147" s="10"/>
      <c r="U2147" s="10"/>
      <c r="V2147" s="10"/>
      <c r="W2147" s="10"/>
    </row>
    <row r="2148" spans="1:23" x14ac:dyDescent="0.35">
      <c r="A2148" s="10"/>
      <c r="B2148" s="27"/>
      <c r="C2148" s="25"/>
      <c r="D2148" s="25"/>
      <c r="E2148" s="43"/>
      <c r="F2148" s="43"/>
      <c r="G2148" s="43"/>
      <c r="H2148" s="25"/>
      <c r="I2148" s="25"/>
      <c r="J2148" s="25"/>
      <c r="K2148" s="25"/>
      <c r="L2148" s="25"/>
      <c r="M2148" s="25"/>
      <c r="N2148" s="47"/>
      <c r="O2148" s="178"/>
      <c r="P2148" s="178"/>
      <c r="Q2148" s="47"/>
      <c r="R2148" s="47"/>
      <c r="S2148" s="10"/>
      <c r="T2148" s="10"/>
      <c r="U2148" s="10"/>
      <c r="V2148" s="10"/>
      <c r="W2148" s="10"/>
    </row>
    <row r="2149" spans="1:23" x14ac:dyDescent="0.35">
      <c r="A2149" s="10"/>
      <c r="B2149" s="27"/>
      <c r="C2149" s="25"/>
      <c r="D2149" s="25"/>
      <c r="E2149" s="43"/>
      <c r="F2149" s="43"/>
      <c r="G2149" s="43"/>
      <c r="H2149" s="25"/>
      <c r="I2149" s="25"/>
      <c r="J2149" s="25"/>
      <c r="K2149" s="25"/>
      <c r="L2149" s="25"/>
      <c r="M2149" s="25"/>
      <c r="N2149" s="47"/>
      <c r="O2149" s="178"/>
      <c r="P2149" s="178"/>
      <c r="Q2149" s="47"/>
      <c r="R2149" s="47"/>
      <c r="S2149" s="10"/>
      <c r="T2149" s="10"/>
      <c r="U2149" s="10"/>
      <c r="V2149" s="10"/>
      <c r="W2149" s="10"/>
    </row>
    <row r="2150" spans="1:23" x14ac:dyDescent="0.35">
      <c r="A2150" s="10"/>
      <c r="B2150" s="27"/>
      <c r="C2150" s="25"/>
      <c r="D2150" s="25"/>
      <c r="E2150" s="43"/>
      <c r="F2150" s="43"/>
      <c r="G2150" s="43"/>
      <c r="H2150" s="25"/>
      <c r="I2150" s="25"/>
      <c r="J2150" s="25"/>
      <c r="K2150" s="25"/>
      <c r="L2150" s="25"/>
      <c r="M2150" s="25"/>
      <c r="N2150" s="47"/>
      <c r="O2150" s="178"/>
      <c r="P2150" s="178"/>
      <c r="Q2150" s="47"/>
      <c r="R2150" s="47"/>
      <c r="S2150" s="10"/>
      <c r="T2150" s="10"/>
      <c r="U2150" s="10"/>
      <c r="V2150" s="10"/>
      <c r="W2150" s="10"/>
    </row>
    <row r="2151" spans="1:23" x14ac:dyDescent="0.35">
      <c r="A2151" s="10"/>
      <c r="B2151" s="27"/>
      <c r="C2151" s="25"/>
      <c r="D2151" s="25"/>
      <c r="E2151" s="43"/>
      <c r="F2151" s="43"/>
      <c r="G2151" s="43"/>
      <c r="H2151" s="25"/>
      <c r="I2151" s="25"/>
      <c r="J2151" s="25"/>
      <c r="K2151" s="25"/>
      <c r="L2151" s="25"/>
      <c r="M2151" s="25"/>
      <c r="N2151" s="47"/>
      <c r="O2151" s="178"/>
      <c r="P2151" s="178"/>
      <c r="Q2151" s="47"/>
      <c r="R2151" s="47"/>
      <c r="S2151" s="10"/>
      <c r="T2151" s="10"/>
      <c r="U2151" s="10"/>
      <c r="V2151" s="10"/>
      <c r="W2151" s="10"/>
    </row>
    <row r="2152" spans="1:23" x14ac:dyDescent="0.35">
      <c r="A2152" s="10"/>
      <c r="B2152" s="27"/>
      <c r="C2152" s="25"/>
      <c r="D2152" s="25"/>
      <c r="E2152" s="43"/>
      <c r="F2152" s="43"/>
      <c r="G2152" s="43"/>
      <c r="H2152" s="25"/>
      <c r="I2152" s="25"/>
      <c r="J2152" s="25"/>
      <c r="K2152" s="25"/>
      <c r="L2152" s="25"/>
      <c r="M2152" s="25"/>
      <c r="N2152" s="47"/>
      <c r="O2152" s="178"/>
      <c r="P2152" s="178"/>
      <c r="Q2152" s="47"/>
      <c r="R2152" s="47"/>
      <c r="S2152" s="10"/>
      <c r="T2152" s="10"/>
      <c r="U2152" s="10"/>
      <c r="V2152" s="10"/>
      <c r="W2152" s="10"/>
    </row>
    <row r="2153" spans="1:23" x14ac:dyDescent="0.35">
      <c r="A2153" s="10"/>
      <c r="B2153" s="27"/>
      <c r="C2153" s="25"/>
      <c r="D2153" s="25"/>
      <c r="E2153" s="43"/>
      <c r="F2153" s="43"/>
      <c r="G2153" s="43"/>
      <c r="H2153" s="25"/>
      <c r="I2153" s="25"/>
      <c r="J2153" s="25"/>
      <c r="K2153" s="25"/>
      <c r="L2153" s="25"/>
      <c r="M2153" s="25"/>
      <c r="N2153" s="47"/>
      <c r="O2153" s="178"/>
      <c r="P2153" s="178"/>
      <c r="Q2153" s="47"/>
      <c r="R2153" s="47"/>
      <c r="S2153" s="10"/>
      <c r="T2153" s="10"/>
      <c r="U2153" s="10"/>
      <c r="V2153" s="10"/>
      <c r="W2153" s="10"/>
    </row>
    <row r="2154" spans="1:23" x14ac:dyDescent="0.35">
      <c r="A2154" s="10"/>
      <c r="B2154" s="27"/>
      <c r="C2154" s="25"/>
      <c r="D2154" s="25"/>
      <c r="E2154" s="43"/>
      <c r="F2154" s="43"/>
      <c r="G2154" s="43"/>
      <c r="H2154" s="25"/>
      <c r="I2154" s="25"/>
      <c r="J2154" s="25"/>
      <c r="K2154" s="25"/>
      <c r="L2154" s="25"/>
      <c r="M2154" s="25"/>
      <c r="N2154" s="47"/>
      <c r="O2154" s="178"/>
      <c r="P2154" s="178"/>
      <c r="Q2154" s="47"/>
      <c r="R2154" s="47"/>
      <c r="S2154" s="10"/>
      <c r="T2154" s="10"/>
      <c r="U2154" s="10"/>
      <c r="V2154" s="10"/>
      <c r="W2154" s="10"/>
    </row>
    <row r="2155" spans="1:23" x14ac:dyDescent="0.35">
      <c r="A2155" s="10"/>
      <c r="B2155" s="27"/>
      <c r="C2155" s="25"/>
      <c r="D2155" s="25"/>
      <c r="E2155" s="43"/>
      <c r="F2155" s="43"/>
      <c r="G2155" s="43"/>
      <c r="H2155" s="25"/>
      <c r="I2155" s="25"/>
      <c r="J2155" s="25"/>
      <c r="K2155" s="25"/>
      <c r="L2155" s="25"/>
      <c r="M2155" s="25"/>
      <c r="N2155" s="47"/>
      <c r="O2155" s="178"/>
      <c r="P2155" s="178"/>
      <c r="Q2155" s="47"/>
      <c r="R2155" s="47"/>
      <c r="S2155" s="10"/>
      <c r="T2155" s="10"/>
      <c r="U2155" s="10"/>
      <c r="V2155" s="10"/>
      <c r="W2155" s="10"/>
    </row>
    <row r="2156" spans="1:23" x14ac:dyDescent="0.35">
      <c r="A2156" s="10"/>
      <c r="B2156" s="27"/>
      <c r="C2156" s="25"/>
      <c r="D2156" s="25"/>
      <c r="E2156" s="43"/>
      <c r="F2156" s="43"/>
      <c r="G2156" s="43"/>
      <c r="H2156" s="25"/>
      <c r="I2156" s="25"/>
      <c r="J2156" s="25"/>
      <c r="K2156" s="25"/>
      <c r="L2156" s="25"/>
      <c r="M2156" s="25"/>
      <c r="N2156" s="47"/>
      <c r="O2156" s="178"/>
      <c r="P2156" s="178"/>
      <c r="Q2156" s="47"/>
      <c r="R2156" s="47"/>
      <c r="S2156" s="10"/>
      <c r="T2156" s="10"/>
      <c r="U2156" s="10"/>
      <c r="V2156" s="10"/>
      <c r="W2156" s="10"/>
    </row>
    <row r="2157" spans="1:23" x14ac:dyDescent="0.35">
      <c r="A2157" s="10"/>
      <c r="B2157" s="27"/>
      <c r="C2157" s="25"/>
      <c r="D2157" s="25"/>
      <c r="E2157" s="43"/>
      <c r="F2157" s="43"/>
      <c r="G2157" s="43"/>
      <c r="H2157" s="25"/>
      <c r="I2157" s="25"/>
      <c r="J2157" s="25"/>
      <c r="K2157" s="25"/>
      <c r="L2157" s="25"/>
      <c r="M2157" s="25"/>
      <c r="N2157" s="47"/>
      <c r="O2157" s="178"/>
      <c r="P2157" s="178"/>
      <c r="Q2157" s="47"/>
      <c r="R2157" s="47"/>
      <c r="S2157" s="10"/>
      <c r="T2157" s="10"/>
      <c r="U2157" s="10"/>
      <c r="V2157" s="10"/>
      <c r="W2157" s="10"/>
    </row>
    <row r="2158" spans="1:23" x14ac:dyDescent="0.35">
      <c r="A2158" s="10"/>
      <c r="B2158" s="27"/>
      <c r="C2158" s="25"/>
      <c r="D2158" s="25"/>
      <c r="E2158" s="43"/>
      <c r="F2158" s="43"/>
      <c r="G2158" s="43"/>
      <c r="H2158" s="25"/>
      <c r="I2158" s="25"/>
      <c r="J2158" s="25"/>
      <c r="K2158" s="25"/>
      <c r="L2158" s="25"/>
      <c r="M2158" s="25"/>
      <c r="N2158" s="47"/>
      <c r="O2158" s="178"/>
      <c r="P2158" s="178"/>
      <c r="Q2158" s="47"/>
      <c r="R2158" s="47"/>
      <c r="S2158" s="10"/>
      <c r="T2158" s="10"/>
      <c r="U2158" s="10"/>
      <c r="V2158" s="10"/>
      <c r="W2158" s="10"/>
    </row>
    <row r="2159" spans="1:23" x14ac:dyDescent="0.35">
      <c r="A2159" s="10"/>
      <c r="B2159" s="27"/>
      <c r="C2159" s="25"/>
      <c r="D2159" s="25"/>
      <c r="E2159" s="43"/>
      <c r="F2159" s="43"/>
      <c r="G2159" s="43"/>
      <c r="H2159" s="25"/>
      <c r="I2159" s="25"/>
      <c r="J2159" s="25"/>
      <c r="K2159" s="25"/>
      <c r="L2159" s="25"/>
      <c r="M2159" s="25"/>
      <c r="N2159" s="47"/>
      <c r="O2159" s="178"/>
      <c r="P2159" s="178"/>
      <c r="Q2159" s="47"/>
      <c r="R2159" s="47"/>
      <c r="S2159" s="10"/>
      <c r="T2159" s="10"/>
      <c r="U2159" s="10"/>
      <c r="V2159" s="10"/>
      <c r="W2159" s="10"/>
    </row>
    <row r="2160" spans="1:23" x14ac:dyDescent="0.35">
      <c r="A2160" s="10"/>
      <c r="B2160" s="27"/>
      <c r="C2160" s="25"/>
      <c r="D2160" s="25"/>
      <c r="E2160" s="43"/>
      <c r="F2160" s="43"/>
      <c r="G2160" s="43"/>
      <c r="H2160" s="25"/>
      <c r="I2160" s="25"/>
      <c r="J2160" s="25"/>
      <c r="K2160" s="25"/>
      <c r="L2160" s="25"/>
      <c r="M2160" s="25"/>
      <c r="N2160" s="47"/>
      <c r="O2160" s="178"/>
      <c r="P2160" s="178"/>
      <c r="Q2160" s="47"/>
      <c r="R2160" s="47"/>
      <c r="S2160" s="10"/>
      <c r="T2160" s="10"/>
      <c r="U2160" s="10"/>
      <c r="V2160" s="10"/>
      <c r="W2160" s="10"/>
    </row>
    <row r="2161" spans="1:23" x14ac:dyDescent="0.35">
      <c r="A2161" s="10"/>
      <c r="B2161" s="27"/>
      <c r="C2161" s="25"/>
      <c r="D2161" s="25"/>
      <c r="E2161" s="43"/>
      <c r="F2161" s="43"/>
      <c r="G2161" s="43"/>
      <c r="H2161" s="25"/>
      <c r="I2161" s="25"/>
      <c r="J2161" s="25"/>
      <c r="K2161" s="25"/>
      <c r="L2161" s="25"/>
      <c r="M2161" s="25"/>
      <c r="N2161" s="47"/>
      <c r="O2161" s="178"/>
      <c r="P2161" s="178"/>
      <c r="Q2161" s="47"/>
      <c r="R2161" s="47"/>
      <c r="S2161" s="10"/>
      <c r="T2161" s="10"/>
      <c r="U2161" s="10"/>
      <c r="V2161" s="10"/>
      <c r="W2161" s="10"/>
    </row>
    <row r="2162" spans="1:23" x14ac:dyDescent="0.35">
      <c r="A2162" s="10"/>
      <c r="B2162" s="27"/>
      <c r="C2162" s="25"/>
      <c r="D2162" s="25"/>
      <c r="E2162" s="43"/>
      <c r="F2162" s="43"/>
      <c r="G2162" s="43"/>
      <c r="H2162" s="25"/>
      <c r="I2162" s="25"/>
      <c r="J2162" s="25"/>
      <c r="K2162" s="25"/>
      <c r="L2162" s="25"/>
      <c r="M2162" s="25"/>
      <c r="N2162" s="47"/>
      <c r="O2162" s="178"/>
      <c r="P2162" s="178"/>
      <c r="Q2162" s="47"/>
      <c r="R2162" s="47"/>
      <c r="S2162" s="10"/>
      <c r="T2162" s="10"/>
      <c r="U2162" s="10"/>
      <c r="V2162" s="10"/>
      <c r="W2162" s="10"/>
    </row>
    <row r="2163" spans="1:23" x14ac:dyDescent="0.35">
      <c r="A2163" s="10"/>
      <c r="B2163" s="27"/>
      <c r="C2163" s="25"/>
      <c r="D2163" s="25"/>
      <c r="E2163" s="43"/>
      <c r="F2163" s="43"/>
      <c r="G2163" s="43"/>
      <c r="H2163" s="25"/>
      <c r="I2163" s="25"/>
      <c r="J2163" s="25"/>
      <c r="K2163" s="25"/>
      <c r="L2163" s="25"/>
      <c r="M2163" s="25"/>
      <c r="N2163" s="47"/>
      <c r="O2163" s="178"/>
      <c r="P2163" s="178"/>
      <c r="Q2163" s="47"/>
      <c r="R2163" s="47"/>
      <c r="S2163" s="10"/>
      <c r="T2163" s="10"/>
      <c r="U2163" s="10"/>
      <c r="V2163" s="10"/>
      <c r="W2163" s="10"/>
    </row>
    <row r="2164" spans="1:23" x14ac:dyDescent="0.35">
      <c r="A2164" s="10"/>
      <c r="B2164" s="27"/>
      <c r="C2164" s="25"/>
      <c r="D2164" s="25"/>
      <c r="E2164" s="43"/>
      <c r="F2164" s="43"/>
      <c r="G2164" s="43"/>
      <c r="H2164" s="25"/>
      <c r="I2164" s="25"/>
      <c r="J2164" s="25"/>
      <c r="K2164" s="25"/>
      <c r="L2164" s="25"/>
      <c r="M2164" s="25"/>
      <c r="N2164" s="47"/>
      <c r="O2164" s="178"/>
      <c r="P2164" s="178"/>
      <c r="Q2164" s="47"/>
      <c r="R2164" s="47"/>
      <c r="S2164" s="10"/>
      <c r="T2164" s="10"/>
      <c r="U2164" s="10"/>
      <c r="V2164" s="10"/>
      <c r="W2164" s="10"/>
    </row>
    <row r="2165" spans="1:23" x14ac:dyDescent="0.35">
      <c r="A2165" s="10"/>
      <c r="B2165" s="27"/>
      <c r="C2165" s="25"/>
      <c r="D2165" s="25"/>
      <c r="E2165" s="43"/>
      <c r="F2165" s="43"/>
      <c r="G2165" s="43"/>
      <c r="H2165" s="25"/>
      <c r="I2165" s="25"/>
      <c r="J2165" s="25"/>
      <c r="K2165" s="25"/>
      <c r="L2165" s="25"/>
      <c r="M2165" s="25"/>
      <c r="N2165" s="47"/>
      <c r="O2165" s="178"/>
      <c r="P2165" s="178"/>
      <c r="Q2165" s="47"/>
      <c r="R2165" s="47"/>
      <c r="S2165" s="10"/>
      <c r="T2165" s="10"/>
      <c r="U2165" s="10"/>
      <c r="V2165" s="10"/>
      <c r="W2165" s="10"/>
    </row>
    <row r="2166" spans="1:23" x14ac:dyDescent="0.35">
      <c r="A2166" s="10"/>
      <c r="B2166" s="27"/>
      <c r="C2166" s="25"/>
      <c r="D2166" s="25"/>
      <c r="E2166" s="43"/>
      <c r="F2166" s="43"/>
      <c r="G2166" s="43"/>
      <c r="H2166" s="25"/>
      <c r="I2166" s="25"/>
      <c r="J2166" s="25"/>
      <c r="K2166" s="25"/>
      <c r="L2166" s="25"/>
      <c r="M2166" s="25"/>
      <c r="N2166" s="47"/>
      <c r="O2166" s="178"/>
      <c r="P2166" s="178"/>
      <c r="Q2166" s="47"/>
      <c r="R2166" s="47"/>
      <c r="S2166" s="10"/>
      <c r="T2166" s="10"/>
      <c r="U2166" s="10"/>
      <c r="V2166" s="10"/>
      <c r="W2166" s="10"/>
    </row>
    <row r="2167" spans="1:23" x14ac:dyDescent="0.35">
      <c r="A2167" s="10"/>
      <c r="B2167" s="27"/>
      <c r="C2167" s="25"/>
      <c r="D2167" s="25"/>
      <c r="E2167" s="43"/>
      <c r="F2167" s="43"/>
      <c r="G2167" s="43"/>
      <c r="H2167" s="25"/>
      <c r="I2167" s="25"/>
      <c r="J2167" s="25"/>
      <c r="K2167" s="25"/>
      <c r="L2167" s="25"/>
      <c r="M2167" s="25"/>
      <c r="N2167" s="47"/>
      <c r="O2167" s="178"/>
      <c r="P2167" s="178"/>
      <c r="Q2167" s="47"/>
      <c r="R2167" s="47"/>
      <c r="S2167" s="10"/>
      <c r="T2167" s="10"/>
      <c r="U2167" s="10"/>
      <c r="V2167" s="10"/>
      <c r="W2167" s="10"/>
    </row>
    <row r="2168" spans="1:23" x14ac:dyDescent="0.35">
      <c r="A2168" s="10"/>
      <c r="B2168" s="27"/>
      <c r="C2168" s="25"/>
      <c r="D2168" s="25"/>
      <c r="E2168" s="43"/>
      <c r="F2168" s="43"/>
      <c r="G2168" s="43"/>
      <c r="H2168" s="25"/>
      <c r="I2168" s="25"/>
      <c r="J2168" s="25"/>
      <c r="K2168" s="25"/>
      <c r="L2168" s="25"/>
      <c r="M2168" s="25"/>
      <c r="N2168" s="47"/>
      <c r="O2168" s="178"/>
      <c r="P2168" s="178"/>
      <c r="Q2168" s="47"/>
      <c r="R2168" s="47"/>
      <c r="S2168" s="10"/>
      <c r="T2168" s="10"/>
      <c r="U2168" s="10"/>
      <c r="V2168" s="10"/>
      <c r="W2168" s="10"/>
    </row>
    <row r="2169" spans="1:23" x14ac:dyDescent="0.35">
      <c r="A2169" s="10"/>
      <c r="B2169" s="27"/>
      <c r="C2169" s="25"/>
      <c r="D2169" s="25"/>
      <c r="E2169" s="43"/>
      <c r="F2169" s="43"/>
      <c r="G2169" s="43"/>
      <c r="H2169" s="25"/>
      <c r="I2169" s="25"/>
      <c r="J2169" s="25"/>
      <c r="K2169" s="25"/>
      <c r="L2169" s="25"/>
      <c r="M2169" s="25"/>
      <c r="N2169" s="47"/>
      <c r="O2169" s="178"/>
      <c r="P2169" s="178"/>
      <c r="Q2169" s="47"/>
      <c r="R2169" s="47"/>
      <c r="S2169" s="10"/>
      <c r="T2169" s="10"/>
      <c r="U2169" s="10"/>
      <c r="V2169" s="10"/>
      <c r="W2169" s="10"/>
    </row>
    <row r="2170" spans="1:23" x14ac:dyDescent="0.35">
      <c r="A2170" s="10"/>
      <c r="B2170" s="27"/>
      <c r="C2170" s="25"/>
      <c r="D2170" s="25"/>
      <c r="E2170" s="43"/>
      <c r="F2170" s="43"/>
      <c r="G2170" s="43"/>
      <c r="H2170" s="25"/>
      <c r="I2170" s="25"/>
      <c r="J2170" s="25"/>
      <c r="K2170" s="25"/>
      <c r="L2170" s="25"/>
      <c r="M2170" s="25"/>
      <c r="N2170" s="47"/>
      <c r="O2170" s="178"/>
      <c r="P2170" s="178"/>
      <c r="Q2170" s="47"/>
      <c r="R2170" s="47"/>
      <c r="S2170" s="10"/>
      <c r="T2170" s="10"/>
      <c r="U2170" s="10"/>
      <c r="V2170" s="10"/>
      <c r="W2170" s="10"/>
    </row>
    <row r="2171" spans="1:23" x14ac:dyDescent="0.35">
      <c r="A2171" s="10"/>
      <c r="B2171" s="27"/>
      <c r="C2171" s="25"/>
      <c r="D2171" s="25"/>
      <c r="E2171" s="43"/>
      <c r="F2171" s="43"/>
      <c r="G2171" s="43"/>
      <c r="H2171" s="25"/>
      <c r="I2171" s="25"/>
      <c r="J2171" s="25"/>
      <c r="K2171" s="25"/>
      <c r="L2171" s="25"/>
      <c r="M2171" s="25"/>
      <c r="N2171" s="47"/>
      <c r="O2171" s="178"/>
      <c r="P2171" s="178"/>
      <c r="Q2171" s="47"/>
      <c r="R2171" s="47"/>
      <c r="S2171" s="10"/>
      <c r="T2171" s="10"/>
      <c r="U2171" s="10"/>
      <c r="V2171" s="10"/>
      <c r="W2171" s="10"/>
    </row>
    <row r="2172" spans="1:23" x14ac:dyDescent="0.35">
      <c r="A2172" s="10"/>
      <c r="B2172" s="27"/>
      <c r="C2172" s="25"/>
      <c r="D2172" s="25"/>
      <c r="E2172" s="43"/>
      <c r="F2172" s="43"/>
      <c r="G2172" s="43"/>
      <c r="H2172" s="25"/>
      <c r="I2172" s="25"/>
      <c r="J2172" s="25"/>
      <c r="K2172" s="25"/>
      <c r="L2172" s="25"/>
      <c r="M2172" s="25"/>
      <c r="N2172" s="47"/>
      <c r="O2172" s="178"/>
      <c r="P2172" s="178"/>
      <c r="Q2172" s="47"/>
      <c r="R2172" s="47"/>
      <c r="S2172" s="10"/>
      <c r="T2172" s="10"/>
      <c r="U2172" s="10"/>
      <c r="V2172" s="10"/>
      <c r="W2172" s="10"/>
    </row>
    <row r="2173" spans="1:23" x14ac:dyDescent="0.35">
      <c r="A2173" s="10"/>
      <c r="B2173" s="27"/>
      <c r="C2173" s="25"/>
      <c r="D2173" s="25"/>
      <c r="E2173" s="43"/>
      <c r="F2173" s="43"/>
      <c r="G2173" s="43"/>
      <c r="H2173" s="25"/>
      <c r="I2173" s="25"/>
      <c r="J2173" s="25"/>
      <c r="K2173" s="25"/>
      <c r="L2173" s="25"/>
      <c r="M2173" s="25"/>
      <c r="N2173" s="47"/>
      <c r="O2173" s="178"/>
      <c r="P2173" s="178"/>
      <c r="Q2173" s="47"/>
      <c r="R2173" s="47"/>
      <c r="S2173" s="10"/>
      <c r="T2173" s="10"/>
      <c r="U2173" s="10"/>
      <c r="V2173" s="10"/>
      <c r="W2173" s="10"/>
    </row>
    <row r="2174" spans="1:23" x14ac:dyDescent="0.35">
      <c r="A2174" s="10"/>
      <c r="B2174" s="27"/>
      <c r="C2174" s="25"/>
      <c r="D2174" s="25"/>
      <c r="E2174" s="43"/>
      <c r="F2174" s="43"/>
      <c r="G2174" s="43"/>
      <c r="H2174" s="25"/>
      <c r="I2174" s="25"/>
      <c r="J2174" s="25"/>
      <c r="K2174" s="25"/>
      <c r="L2174" s="25"/>
      <c r="M2174" s="25"/>
      <c r="N2174" s="47"/>
      <c r="O2174" s="178"/>
      <c r="P2174" s="178"/>
      <c r="Q2174" s="47"/>
      <c r="R2174" s="47"/>
      <c r="S2174" s="10"/>
      <c r="T2174" s="10"/>
      <c r="U2174" s="10"/>
      <c r="V2174" s="10"/>
      <c r="W2174" s="10"/>
    </row>
    <row r="2175" spans="1:23" x14ac:dyDescent="0.35">
      <c r="A2175" s="10"/>
      <c r="B2175" s="27"/>
      <c r="C2175" s="25"/>
      <c r="D2175" s="25"/>
      <c r="E2175" s="43"/>
      <c r="F2175" s="43"/>
      <c r="G2175" s="43"/>
      <c r="H2175" s="25"/>
      <c r="I2175" s="25"/>
      <c r="J2175" s="25"/>
      <c r="K2175" s="25"/>
      <c r="L2175" s="25"/>
      <c r="M2175" s="25"/>
      <c r="N2175" s="47"/>
      <c r="O2175" s="178"/>
      <c r="P2175" s="178"/>
      <c r="Q2175" s="47"/>
      <c r="R2175" s="47"/>
      <c r="S2175" s="10"/>
      <c r="T2175" s="10"/>
      <c r="U2175" s="10"/>
      <c r="V2175" s="10"/>
      <c r="W2175" s="10"/>
    </row>
    <row r="2176" spans="1:23" x14ac:dyDescent="0.35">
      <c r="A2176" s="10"/>
      <c r="B2176" s="27"/>
      <c r="C2176" s="25"/>
      <c r="D2176" s="25"/>
      <c r="E2176" s="43"/>
      <c r="F2176" s="43"/>
      <c r="G2176" s="43"/>
      <c r="H2176" s="25"/>
      <c r="I2176" s="25"/>
      <c r="J2176" s="25"/>
      <c r="K2176" s="25"/>
      <c r="L2176" s="25"/>
      <c r="M2176" s="25"/>
      <c r="N2176" s="47"/>
      <c r="O2176" s="178"/>
      <c r="P2176" s="178"/>
      <c r="Q2176" s="47"/>
      <c r="R2176" s="47"/>
      <c r="S2176" s="10"/>
      <c r="T2176" s="10"/>
      <c r="U2176" s="10"/>
      <c r="V2176" s="10"/>
      <c r="W2176" s="10"/>
    </row>
    <row r="2177" spans="1:23" x14ac:dyDescent="0.35">
      <c r="A2177" s="10"/>
      <c r="B2177" s="27"/>
      <c r="C2177" s="25"/>
      <c r="D2177" s="25"/>
      <c r="E2177" s="43"/>
      <c r="F2177" s="43"/>
      <c r="G2177" s="43"/>
      <c r="H2177" s="25"/>
      <c r="I2177" s="25"/>
      <c r="J2177" s="25"/>
      <c r="K2177" s="25"/>
      <c r="L2177" s="25"/>
      <c r="M2177" s="25"/>
      <c r="N2177" s="47"/>
      <c r="O2177" s="178"/>
      <c r="P2177" s="178"/>
      <c r="Q2177" s="47"/>
      <c r="R2177" s="47"/>
      <c r="S2177" s="10"/>
      <c r="T2177" s="10"/>
      <c r="U2177" s="10"/>
      <c r="V2177" s="10"/>
      <c r="W2177" s="10"/>
    </row>
    <row r="2178" spans="1:23" x14ac:dyDescent="0.35">
      <c r="A2178" s="10"/>
      <c r="B2178" s="27"/>
      <c r="C2178" s="25"/>
      <c r="D2178" s="25"/>
      <c r="E2178" s="43"/>
      <c r="F2178" s="43"/>
      <c r="G2178" s="43"/>
      <c r="H2178" s="25"/>
      <c r="I2178" s="25"/>
      <c r="J2178" s="25"/>
      <c r="K2178" s="25"/>
      <c r="L2178" s="25"/>
      <c r="M2178" s="25"/>
      <c r="N2178" s="47"/>
      <c r="O2178" s="178"/>
      <c r="P2178" s="178"/>
      <c r="Q2178" s="47"/>
      <c r="R2178" s="47"/>
      <c r="S2178" s="10"/>
      <c r="T2178" s="10"/>
      <c r="U2178" s="10"/>
      <c r="V2178" s="10"/>
      <c r="W2178" s="10"/>
    </row>
    <row r="2179" spans="1:23" x14ac:dyDescent="0.35">
      <c r="A2179" s="10"/>
      <c r="B2179" s="27"/>
      <c r="C2179" s="25"/>
      <c r="D2179" s="25"/>
      <c r="E2179" s="43"/>
      <c r="F2179" s="43"/>
      <c r="G2179" s="43"/>
      <c r="H2179" s="25"/>
      <c r="I2179" s="25"/>
      <c r="J2179" s="25"/>
      <c r="K2179" s="25"/>
      <c r="L2179" s="25"/>
      <c r="M2179" s="25"/>
      <c r="N2179" s="47"/>
      <c r="O2179" s="178"/>
      <c r="P2179" s="178"/>
      <c r="Q2179" s="47"/>
      <c r="R2179" s="47"/>
      <c r="S2179" s="10"/>
      <c r="T2179" s="10"/>
      <c r="U2179" s="10"/>
      <c r="V2179" s="10"/>
      <c r="W2179" s="10"/>
    </row>
    <row r="2180" spans="1:23" x14ac:dyDescent="0.35">
      <c r="A2180" s="10"/>
      <c r="B2180" s="27"/>
      <c r="C2180" s="25"/>
      <c r="D2180" s="25"/>
      <c r="E2180" s="43"/>
      <c r="F2180" s="43"/>
      <c r="G2180" s="43"/>
      <c r="H2180" s="25"/>
      <c r="I2180" s="25"/>
      <c r="J2180" s="25"/>
      <c r="K2180" s="25"/>
      <c r="L2180" s="25"/>
      <c r="M2180" s="25"/>
      <c r="N2180" s="47"/>
      <c r="O2180" s="178"/>
      <c r="P2180" s="178"/>
      <c r="Q2180" s="47"/>
      <c r="R2180" s="47"/>
      <c r="S2180" s="10"/>
      <c r="T2180" s="10"/>
      <c r="U2180" s="10"/>
      <c r="V2180" s="10"/>
      <c r="W2180" s="10"/>
    </row>
    <row r="2181" spans="1:23" x14ac:dyDescent="0.35">
      <c r="A2181" s="10"/>
      <c r="B2181" s="27"/>
      <c r="C2181" s="25"/>
      <c r="D2181" s="25"/>
      <c r="E2181" s="43"/>
      <c r="F2181" s="43"/>
      <c r="G2181" s="43"/>
      <c r="H2181" s="25"/>
      <c r="I2181" s="25"/>
      <c r="J2181" s="25"/>
      <c r="K2181" s="25"/>
      <c r="L2181" s="25"/>
      <c r="M2181" s="25"/>
      <c r="N2181" s="47"/>
      <c r="O2181" s="178"/>
      <c r="P2181" s="178"/>
      <c r="Q2181" s="47"/>
      <c r="R2181" s="47"/>
      <c r="S2181" s="10"/>
      <c r="T2181" s="10"/>
      <c r="U2181" s="10"/>
      <c r="V2181" s="10"/>
      <c r="W2181" s="10"/>
    </row>
    <row r="2182" spans="1:23" x14ac:dyDescent="0.35">
      <c r="A2182" s="10"/>
      <c r="B2182" s="27"/>
      <c r="C2182" s="25"/>
      <c r="D2182" s="25"/>
      <c r="E2182" s="43"/>
      <c r="F2182" s="43"/>
      <c r="G2182" s="43"/>
      <c r="H2182" s="25"/>
      <c r="I2182" s="25"/>
      <c r="J2182" s="25"/>
      <c r="K2182" s="25"/>
      <c r="L2182" s="25"/>
      <c r="M2182" s="25"/>
      <c r="N2182" s="47"/>
      <c r="O2182" s="178"/>
      <c r="P2182" s="178"/>
      <c r="Q2182" s="47"/>
      <c r="R2182" s="47"/>
      <c r="S2182" s="10"/>
      <c r="T2182" s="10"/>
      <c r="U2182" s="10"/>
      <c r="V2182" s="10"/>
      <c r="W2182" s="10"/>
    </row>
    <row r="2183" spans="1:23" x14ac:dyDescent="0.35">
      <c r="A2183" s="10"/>
      <c r="B2183" s="27"/>
      <c r="C2183" s="25"/>
      <c r="D2183" s="25"/>
      <c r="E2183" s="43"/>
      <c r="F2183" s="43"/>
      <c r="G2183" s="43"/>
      <c r="H2183" s="25"/>
      <c r="I2183" s="25"/>
      <c r="J2183" s="25"/>
      <c r="K2183" s="25"/>
      <c r="L2183" s="25"/>
      <c r="M2183" s="25"/>
      <c r="N2183" s="47"/>
      <c r="O2183" s="178"/>
      <c r="P2183" s="178"/>
      <c r="Q2183" s="47"/>
      <c r="R2183" s="47"/>
      <c r="S2183" s="10"/>
      <c r="T2183" s="10"/>
      <c r="U2183" s="10"/>
      <c r="V2183" s="10"/>
      <c r="W2183" s="10"/>
    </row>
    <row r="2184" spans="1:23" x14ac:dyDescent="0.35">
      <c r="A2184" s="10"/>
      <c r="B2184" s="27"/>
      <c r="C2184" s="25"/>
      <c r="D2184" s="25"/>
      <c r="E2184" s="43"/>
      <c r="F2184" s="43"/>
      <c r="G2184" s="43"/>
      <c r="H2184" s="25"/>
      <c r="I2184" s="25"/>
      <c r="J2184" s="25"/>
      <c r="K2184" s="25"/>
      <c r="L2184" s="25"/>
      <c r="M2184" s="25"/>
      <c r="N2184" s="47"/>
      <c r="O2184" s="178"/>
      <c r="P2184" s="178"/>
      <c r="Q2184" s="47"/>
      <c r="R2184" s="47"/>
      <c r="S2184" s="10"/>
      <c r="T2184" s="10"/>
      <c r="U2184" s="10"/>
      <c r="V2184" s="10"/>
      <c r="W2184" s="10"/>
    </row>
    <row r="2185" spans="1:23" x14ac:dyDescent="0.35">
      <c r="A2185" s="10"/>
      <c r="B2185" s="27"/>
      <c r="C2185" s="25"/>
      <c r="D2185" s="25"/>
      <c r="E2185" s="43"/>
      <c r="F2185" s="43"/>
      <c r="G2185" s="43"/>
      <c r="H2185" s="25"/>
      <c r="I2185" s="25"/>
      <c r="J2185" s="25"/>
      <c r="K2185" s="25"/>
      <c r="L2185" s="25"/>
      <c r="M2185" s="25"/>
      <c r="N2185" s="47"/>
      <c r="O2185" s="178"/>
      <c r="P2185" s="178"/>
      <c r="Q2185" s="47"/>
      <c r="R2185" s="47"/>
      <c r="S2185" s="10"/>
      <c r="T2185" s="10"/>
      <c r="U2185" s="10"/>
      <c r="V2185" s="10"/>
      <c r="W2185" s="10"/>
    </row>
    <row r="2186" spans="1:23" x14ac:dyDescent="0.35">
      <c r="A2186" s="10"/>
      <c r="B2186" s="27"/>
      <c r="C2186" s="25"/>
      <c r="D2186" s="25"/>
      <c r="E2186" s="43"/>
      <c r="F2186" s="43"/>
      <c r="G2186" s="43"/>
      <c r="H2186" s="25"/>
      <c r="I2186" s="25"/>
      <c r="J2186" s="25"/>
      <c r="K2186" s="25"/>
      <c r="L2186" s="25"/>
      <c r="M2186" s="25"/>
      <c r="N2186" s="47"/>
      <c r="O2186" s="178"/>
      <c r="P2186" s="178"/>
      <c r="Q2186" s="47"/>
      <c r="R2186" s="47"/>
      <c r="S2186" s="10"/>
      <c r="T2186" s="10"/>
      <c r="U2186" s="10"/>
      <c r="V2186" s="10"/>
      <c r="W2186" s="10"/>
    </row>
    <row r="2187" spans="1:23" x14ac:dyDescent="0.35">
      <c r="A2187" s="10"/>
      <c r="B2187" s="27"/>
      <c r="C2187" s="25"/>
      <c r="D2187" s="25"/>
      <c r="E2187" s="43"/>
      <c r="F2187" s="43"/>
      <c r="G2187" s="43"/>
      <c r="H2187" s="25"/>
      <c r="I2187" s="25"/>
      <c r="J2187" s="25"/>
      <c r="K2187" s="25"/>
      <c r="L2187" s="25"/>
      <c r="M2187" s="25"/>
      <c r="N2187" s="47"/>
      <c r="O2187" s="178"/>
      <c r="P2187" s="178"/>
      <c r="Q2187" s="47"/>
      <c r="R2187" s="47"/>
      <c r="S2187" s="10"/>
      <c r="T2187" s="10"/>
      <c r="U2187" s="10"/>
      <c r="V2187" s="10"/>
      <c r="W2187" s="10"/>
    </row>
    <row r="2188" spans="1:23" x14ac:dyDescent="0.35">
      <c r="A2188" s="10"/>
      <c r="B2188" s="27"/>
      <c r="C2188" s="25"/>
      <c r="D2188" s="25"/>
      <c r="E2188" s="43"/>
      <c r="F2188" s="43"/>
      <c r="G2188" s="43"/>
      <c r="H2188" s="25"/>
      <c r="I2188" s="25"/>
      <c r="J2188" s="25"/>
      <c r="K2188" s="25"/>
      <c r="L2188" s="25"/>
      <c r="M2188" s="25"/>
      <c r="N2188" s="47"/>
      <c r="O2188" s="178"/>
      <c r="P2188" s="178"/>
      <c r="Q2188" s="47"/>
      <c r="R2188" s="47"/>
      <c r="S2188" s="10"/>
      <c r="T2188" s="10"/>
      <c r="U2188" s="10"/>
      <c r="V2188" s="10"/>
      <c r="W2188" s="10"/>
    </row>
    <row r="2189" spans="1:23" x14ac:dyDescent="0.35">
      <c r="A2189" s="10"/>
      <c r="B2189" s="27"/>
      <c r="C2189" s="25"/>
      <c r="D2189" s="25"/>
      <c r="E2189" s="43"/>
      <c r="F2189" s="43"/>
      <c r="G2189" s="43"/>
      <c r="H2189" s="25"/>
      <c r="I2189" s="25"/>
      <c r="J2189" s="25"/>
      <c r="K2189" s="25"/>
      <c r="L2189" s="25"/>
      <c r="M2189" s="25"/>
      <c r="N2189" s="47"/>
      <c r="O2189" s="178"/>
      <c r="P2189" s="178"/>
      <c r="Q2189" s="47"/>
      <c r="R2189" s="47"/>
      <c r="S2189" s="10"/>
      <c r="T2189" s="10"/>
      <c r="U2189" s="10"/>
      <c r="V2189" s="10"/>
      <c r="W2189" s="10"/>
    </row>
    <row r="2190" spans="1:23" x14ac:dyDescent="0.35">
      <c r="A2190" s="10"/>
      <c r="B2190" s="27"/>
      <c r="C2190" s="25"/>
      <c r="D2190" s="25"/>
      <c r="E2190" s="43"/>
      <c r="F2190" s="43"/>
      <c r="G2190" s="43"/>
      <c r="H2190" s="25"/>
      <c r="I2190" s="25"/>
      <c r="J2190" s="25"/>
      <c r="K2190" s="25"/>
      <c r="L2190" s="25"/>
      <c r="M2190" s="25"/>
      <c r="N2190" s="47"/>
      <c r="O2190" s="178"/>
      <c r="P2190" s="178"/>
      <c r="Q2190" s="47"/>
      <c r="R2190" s="47"/>
      <c r="S2190" s="10"/>
      <c r="T2190" s="10"/>
      <c r="U2190" s="10"/>
      <c r="V2190" s="10"/>
      <c r="W2190" s="10"/>
    </row>
    <row r="2191" spans="1:23" x14ac:dyDescent="0.35">
      <c r="A2191" s="10"/>
      <c r="B2191" s="27"/>
      <c r="C2191" s="25"/>
      <c r="D2191" s="25"/>
      <c r="E2191" s="43"/>
      <c r="F2191" s="43"/>
      <c r="G2191" s="43"/>
      <c r="H2191" s="25"/>
      <c r="I2191" s="25"/>
      <c r="J2191" s="25"/>
      <c r="K2191" s="25"/>
      <c r="L2191" s="25"/>
      <c r="M2191" s="25"/>
      <c r="N2191" s="47"/>
      <c r="O2191" s="178"/>
      <c r="P2191" s="178"/>
      <c r="Q2191" s="47"/>
      <c r="R2191" s="47"/>
      <c r="S2191" s="10"/>
      <c r="T2191" s="10"/>
      <c r="U2191" s="10"/>
      <c r="V2191" s="10"/>
      <c r="W2191" s="10"/>
    </row>
    <row r="2192" spans="1:23" x14ac:dyDescent="0.35">
      <c r="A2192" s="10"/>
      <c r="B2192" s="27"/>
      <c r="C2192" s="25"/>
      <c r="D2192" s="25"/>
      <c r="E2192" s="43"/>
      <c r="F2192" s="43"/>
      <c r="G2192" s="43"/>
      <c r="H2192" s="25"/>
      <c r="I2192" s="25"/>
      <c r="J2192" s="25"/>
      <c r="K2192" s="25"/>
      <c r="L2192" s="25"/>
      <c r="M2192" s="25"/>
      <c r="N2192" s="47"/>
      <c r="O2192" s="178"/>
      <c r="P2192" s="178"/>
      <c r="Q2192" s="47"/>
      <c r="R2192" s="47"/>
      <c r="S2192" s="10"/>
      <c r="T2192" s="10"/>
      <c r="U2192" s="10"/>
      <c r="V2192" s="10"/>
      <c r="W2192" s="10"/>
    </row>
    <row r="2193" spans="1:23" x14ac:dyDescent="0.35">
      <c r="A2193" s="10"/>
      <c r="B2193" s="27"/>
      <c r="C2193" s="25"/>
      <c r="D2193" s="25"/>
      <c r="E2193" s="43"/>
      <c r="F2193" s="43"/>
      <c r="G2193" s="43"/>
      <c r="H2193" s="25"/>
      <c r="I2193" s="25"/>
      <c r="J2193" s="25"/>
      <c r="K2193" s="25"/>
      <c r="L2193" s="25"/>
      <c r="M2193" s="25"/>
      <c r="N2193" s="47"/>
      <c r="O2193" s="178"/>
      <c r="P2193" s="178"/>
      <c r="Q2193" s="47"/>
      <c r="R2193" s="47"/>
      <c r="S2193" s="10"/>
      <c r="T2193" s="10"/>
      <c r="U2193" s="10"/>
      <c r="V2193" s="10"/>
      <c r="W2193" s="10"/>
    </row>
    <row r="2194" spans="1:23" x14ac:dyDescent="0.35">
      <c r="A2194" s="10"/>
      <c r="B2194" s="27"/>
      <c r="C2194" s="25"/>
      <c r="D2194" s="25"/>
      <c r="E2194" s="43"/>
      <c r="F2194" s="43"/>
      <c r="G2194" s="43"/>
      <c r="H2194" s="25"/>
      <c r="I2194" s="25"/>
      <c r="J2194" s="25"/>
      <c r="K2194" s="25"/>
      <c r="L2194" s="25"/>
      <c r="M2194" s="25"/>
      <c r="N2194" s="47"/>
      <c r="O2194" s="178"/>
      <c r="P2194" s="178"/>
      <c r="Q2194" s="47"/>
      <c r="R2194" s="47"/>
      <c r="S2194" s="10"/>
      <c r="T2194" s="10"/>
      <c r="U2194" s="10"/>
      <c r="V2194" s="10"/>
      <c r="W2194" s="10"/>
    </row>
    <row r="2195" spans="1:23" x14ac:dyDescent="0.35">
      <c r="A2195" s="10"/>
      <c r="B2195" s="27"/>
      <c r="C2195" s="25"/>
      <c r="D2195" s="25"/>
      <c r="E2195" s="43"/>
      <c r="F2195" s="43"/>
      <c r="G2195" s="43"/>
      <c r="H2195" s="25"/>
      <c r="I2195" s="25"/>
      <c r="J2195" s="25"/>
      <c r="K2195" s="25"/>
      <c r="L2195" s="25"/>
      <c r="M2195" s="25"/>
      <c r="N2195" s="47"/>
      <c r="O2195" s="178"/>
      <c r="P2195" s="178"/>
      <c r="Q2195" s="47"/>
      <c r="R2195" s="47"/>
      <c r="S2195" s="10"/>
      <c r="T2195" s="10"/>
      <c r="U2195" s="10"/>
      <c r="V2195" s="10"/>
      <c r="W2195" s="10"/>
    </row>
    <row r="2196" spans="1:23" x14ac:dyDescent="0.35">
      <c r="A2196" s="10"/>
      <c r="B2196" s="27"/>
      <c r="C2196" s="25"/>
      <c r="D2196" s="25"/>
      <c r="E2196" s="43"/>
      <c r="F2196" s="43"/>
      <c r="G2196" s="43"/>
      <c r="H2196" s="25"/>
      <c r="I2196" s="25"/>
      <c r="J2196" s="25"/>
      <c r="K2196" s="25"/>
      <c r="L2196" s="25"/>
      <c r="M2196" s="25"/>
      <c r="N2196" s="47"/>
      <c r="O2196" s="178"/>
      <c r="P2196" s="178"/>
      <c r="Q2196" s="47"/>
      <c r="R2196" s="47"/>
      <c r="S2196" s="10"/>
      <c r="T2196" s="10"/>
      <c r="U2196" s="10"/>
      <c r="V2196" s="10"/>
      <c r="W2196" s="10"/>
    </row>
    <row r="2197" spans="1:23" x14ac:dyDescent="0.35">
      <c r="A2197" s="10"/>
      <c r="B2197" s="27"/>
      <c r="C2197" s="25"/>
      <c r="D2197" s="25"/>
      <c r="E2197" s="43"/>
      <c r="F2197" s="43"/>
      <c r="G2197" s="43"/>
      <c r="H2197" s="25"/>
      <c r="I2197" s="25"/>
      <c r="J2197" s="25"/>
      <c r="K2197" s="25"/>
      <c r="L2197" s="25"/>
      <c r="M2197" s="25"/>
      <c r="N2197" s="47"/>
      <c r="O2197" s="178"/>
      <c r="P2197" s="178"/>
      <c r="Q2197" s="47"/>
      <c r="R2197" s="47"/>
      <c r="S2197" s="10"/>
      <c r="T2197" s="10"/>
      <c r="U2197" s="10"/>
      <c r="V2197" s="10"/>
      <c r="W2197" s="10"/>
    </row>
    <row r="2198" spans="1:23" x14ac:dyDescent="0.35">
      <c r="A2198" s="10"/>
      <c r="B2198" s="27"/>
      <c r="C2198" s="25"/>
      <c r="D2198" s="25"/>
      <c r="E2198" s="43"/>
      <c r="F2198" s="43"/>
      <c r="G2198" s="43"/>
      <c r="H2198" s="25"/>
      <c r="I2198" s="25"/>
      <c r="J2198" s="25"/>
      <c r="K2198" s="25"/>
      <c r="L2198" s="25"/>
      <c r="M2198" s="25"/>
      <c r="N2198" s="47"/>
      <c r="O2198" s="178"/>
      <c r="P2198" s="178"/>
      <c r="Q2198" s="47"/>
      <c r="R2198" s="47"/>
      <c r="S2198" s="10"/>
      <c r="T2198" s="10"/>
      <c r="U2198" s="10"/>
      <c r="V2198" s="10"/>
      <c r="W2198" s="10"/>
    </row>
    <row r="2199" spans="1:23" x14ac:dyDescent="0.35">
      <c r="A2199" s="10"/>
      <c r="B2199" s="27"/>
      <c r="C2199" s="25"/>
      <c r="D2199" s="25"/>
      <c r="E2199" s="43"/>
      <c r="F2199" s="43"/>
      <c r="G2199" s="43"/>
      <c r="H2199" s="25"/>
      <c r="I2199" s="25"/>
      <c r="J2199" s="25"/>
      <c r="K2199" s="25"/>
      <c r="L2199" s="25"/>
      <c r="M2199" s="25"/>
      <c r="N2199" s="47"/>
      <c r="O2199" s="178"/>
      <c r="P2199" s="178"/>
      <c r="Q2199" s="47"/>
      <c r="R2199" s="47"/>
      <c r="S2199" s="10"/>
      <c r="T2199" s="10"/>
      <c r="U2199" s="10"/>
      <c r="V2199" s="10"/>
      <c r="W2199" s="10"/>
    </row>
    <row r="2200" spans="1:23" x14ac:dyDescent="0.35">
      <c r="A2200" s="10"/>
      <c r="B2200" s="27"/>
      <c r="C2200" s="25"/>
      <c r="D2200" s="25"/>
      <c r="E2200" s="43"/>
      <c r="F2200" s="43"/>
      <c r="G2200" s="43"/>
      <c r="H2200" s="25"/>
      <c r="I2200" s="25"/>
      <c r="J2200" s="25"/>
      <c r="K2200" s="25"/>
      <c r="L2200" s="25"/>
      <c r="M2200" s="25"/>
      <c r="N2200" s="47"/>
      <c r="O2200" s="178"/>
      <c r="P2200" s="178"/>
      <c r="Q2200" s="47"/>
      <c r="R2200" s="47"/>
      <c r="S2200" s="10"/>
      <c r="T2200" s="10"/>
      <c r="U2200" s="10"/>
      <c r="V2200" s="10"/>
      <c r="W2200" s="10"/>
    </row>
    <row r="2201" spans="1:23" x14ac:dyDescent="0.35">
      <c r="A2201" s="10"/>
      <c r="B2201" s="27"/>
      <c r="C2201" s="25"/>
      <c r="D2201" s="25"/>
      <c r="E2201" s="43"/>
      <c r="F2201" s="43"/>
      <c r="G2201" s="43"/>
      <c r="H2201" s="25"/>
      <c r="I2201" s="25"/>
      <c r="J2201" s="25"/>
      <c r="K2201" s="25"/>
      <c r="L2201" s="25"/>
      <c r="M2201" s="25"/>
      <c r="N2201" s="47"/>
      <c r="O2201" s="178"/>
      <c r="P2201" s="178"/>
      <c r="Q2201" s="47"/>
      <c r="R2201" s="47"/>
      <c r="S2201" s="10"/>
      <c r="T2201" s="10"/>
      <c r="U2201" s="10"/>
      <c r="V2201" s="10"/>
      <c r="W2201" s="10"/>
    </row>
    <row r="2202" spans="1:23" x14ac:dyDescent="0.35">
      <c r="A2202" s="10"/>
      <c r="B2202" s="27"/>
      <c r="C2202" s="25"/>
      <c r="D2202" s="25"/>
      <c r="E2202" s="43"/>
      <c r="F2202" s="43"/>
      <c r="G2202" s="43"/>
      <c r="H2202" s="25"/>
      <c r="I2202" s="25"/>
      <c r="J2202" s="25"/>
      <c r="K2202" s="25"/>
      <c r="L2202" s="25"/>
      <c r="M2202" s="25"/>
      <c r="N2202" s="47"/>
      <c r="O2202" s="178"/>
      <c r="P2202" s="178"/>
      <c r="Q2202" s="47"/>
      <c r="R2202" s="47"/>
      <c r="S2202" s="10"/>
      <c r="T2202" s="10"/>
      <c r="U2202" s="10"/>
      <c r="V2202" s="10"/>
      <c r="W2202" s="10"/>
    </row>
    <row r="2203" spans="1:23" x14ac:dyDescent="0.35">
      <c r="A2203" s="10"/>
      <c r="B2203" s="27"/>
      <c r="C2203" s="25"/>
      <c r="D2203" s="25"/>
      <c r="E2203" s="43"/>
      <c r="F2203" s="43"/>
      <c r="G2203" s="43"/>
      <c r="H2203" s="25"/>
      <c r="I2203" s="25"/>
      <c r="J2203" s="25"/>
      <c r="K2203" s="25"/>
      <c r="L2203" s="25"/>
      <c r="M2203" s="25"/>
      <c r="N2203" s="47"/>
      <c r="O2203" s="178"/>
      <c r="P2203" s="178"/>
      <c r="Q2203" s="47"/>
      <c r="R2203" s="47"/>
      <c r="S2203" s="10"/>
      <c r="T2203" s="10"/>
      <c r="U2203" s="10"/>
      <c r="V2203" s="10"/>
      <c r="W2203" s="10"/>
    </row>
    <row r="2204" spans="1:23" x14ac:dyDescent="0.35">
      <c r="A2204" s="10"/>
      <c r="B2204" s="27"/>
      <c r="C2204" s="25"/>
      <c r="D2204" s="25"/>
      <c r="E2204" s="43"/>
      <c r="F2204" s="43"/>
      <c r="G2204" s="43"/>
      <c r="H2204" s="25"/>
      <c r="I2204" s="25"/>
      <c r="J2204" s="25"/>
      <c r="K2204" s="25"/>
      <c r="L2204" s="25"/>
      <c r="M2204" s="25"/>
      <c r="N2204" s="47"/>
      <c r="O2204" s="178"/>
      <c r="P2204" s="178"/>
      <c r="Q2204" s="47"/>
      <c r="R2204" s="47"/>
      <c r="S2204" s="10"/>
      <c r="T2204" s="10"/>
      <c r="U2204" s="10"/>
      <c r="V2204" s="10"/>
      <c r="W2204" s="10"/>
    </row>
    <row r="2205" spans="1:23" x14ac:dyDescent="0.35">
      <c r="A2205" s="10"/>
      <c r="B2205" s="27"/>
      <c r="C2205" s="25"/>
      <c r="D2205" s="25"/>
      <c r="E2205" s="43"/>
      <c r="F2205" s="43"/>
      <c r="G2205" s="43"/>
      <c r="H2205" s="25"/>
      <c r="I2205" s="25"/>
      <c r="J2205" s="25"/>
      <c r="K2205" s="25"/>
      <c r="L2205" s="25"/>
      <c r="M2205" s="25"/>
      <c r="N2205" s="47"/>
      <c r="O2205" s="178"/>
      <c r="P2205" s="178"/>
      <c r="Q2205" s="47"/>
      <c r="R2205" s="47"/>
      <c r="S2205" s="10"/>
      <c r="T2205" s="10"/>
      <c r="U2205" s="10"/>
      <c r="V2205" s="10"/>
      <c r="W2205" s="10"/>
    </row>
    <row r="2206" spans="1:23" x14ac:dyDescent="0.35">
      <c r="A2206" s="10"/>
      <c r="B2206" s="27"/>
      <c r="C2206" s="25"/>
      <c r="D2206" s="25"/>
      <c r="E2206" s="43"/>
      <c r="F2206" s="43"/>
      <c r="G2206" s="43"/>
      <c r="H2206" s="25"/>
      <c r="I2206" s="25"/>
      <c r="J2206" s="25"/>
      <c r="K2206" s="25"/>
      <c r="L2206" s="25"/>
      <c r="M2206" s="25"/>
      <c r="N2206" s="47"/>
      <c r="O2206" s="178"/>
      <c r="P2206" s="178"/>
      <c r="Q2206" s="47"/>
      <c r="R2206" s="47"/>
      <c r="S2206" s="10"/>
      <c r="T2206" s="10"/>
      <c r="U2206" s="10"/>
      <c r="V2206" s="10"/>
      <c r="W2206" s="10"/>
    </row>
    <row r="2207" spans="1:23" x14ac:dyDescent="0.35">
      <c r="A2207" s="10"/>
      <c r="B2207" s="27"/>
      <c r="C2207" s="25"/>
      <c r="D2207" s="25"/>
      <c r="E2207" s="43"/>
      <c r="F2207" s="43"/>
      <c r="G2207" s="43"/>
      <c r="H2207" s="25"/>
      <c r="I2207" s="25"/>
      <c r="J2207" s="25"/>
      <c r="K2207" s="25"/>
      <c r="L2207" s="25"/>
      <c r="M2207" s="25"/>
      <c r="N2207" s="47"/>
      <c r="O2207" s="178"/>
      <c r="P2207" s="178"/>
      <c r="Q2207" s="47"/>
      <c r="R2207" s="47"/>
      <c r="S2207" s="10"/>
      <c r="T2207" s="10"/>
      <c r="U2207" s="10"/>
      <c r="V2207" s="10"/>
      <c r="W2207" s="10"/>
    </row>
    <row r="2208" spans="1:23" x14ac:dyDescent="0.35">
      <c r="A2208" s="10"/>
      <c r="B2208" s="27"/>
      <c r="C2208" s="25"/>
      <c r="D2208" s="25"/>
      <c r="E2208" s="43"/>
      <c r="F2208" s="43"/>
      <c r="G2208" s="43"/>
      <c r="H2208" s="25"/>
      <c r="I2208" s="25"/>
      <c r="J2208" s="25"/>
      <c r="K2208" s="25"/>
      <c r="L2208" s="25"/>
      <c r="M2208" s="25"/>
      <c r="N2208" s="47"/>
      <c r="O2208" s="178"/>
      <c r="P2208" s="178"/>
      <c r="Q2208" s="47"/>
      <c r="R2208" s="47"/>
      <c r="S2208" s="10"/>
      <c r="T2208" s="10"/>
      <c r="U2208" s="10"/>
      <c r="V2208" s="10"/>
      <c r="W2208" s="10"/>
    </row>
    <row r="2209" spans="1:23" x14ac:dyDescent="0.35">
      <c r="A2209" s="10"/>
      <c r="B2209" s="27"/>
      <c r="C2209" s="25"/>
      <c r="D2209" s="25"/>
      <c r="E2209" s="43"/>
      <c r="F2209" s="43"/>
      <c r="G2209" s="43"/>
      <c r="H2209" s="25"/>
      <c r="I2209" s="25"/>
      <c r="J2209" s="25"/>
      <c r="K2209" s="25"/>
      <c r="L2209" s="25"/>
      <c r="M2209" s="25"/>
      <c r="N2209" s="47"/>
      <c r="O2209" s="178"/>
      <c r="P2209" s="178"/>
      <c r="Q2209" s="47"/>
      <c r="R2209" s="47"/>
      <c r="S2209" s="10"/>
      <c r="T2209" s="10"/>
      <c r="U2209" s="10"/>
      <c r="V2209" s="10"/>
      <c r="W2209" s="10"/>
    </row>
    <row r="2210" spans="1:23" x14ac:dyDescent="0.35">
      <c r="A2210" s="10"/>
      <c r="B2210" s="27"/>
      <c r="C2210" s="25"/>
      <c r="D2210" s="25"/>
      <c r="E2210" s="43"/>
      <c r="F2210" s="43"/>
      <c r="G2210" s="43"/>
      <c r="H2210" s="25"/>
      <c r="I2210" s="25"/>
      <c r="J2210" s="25"/>
      <c r="K2210" s="25"/>
      <c r="L2210" s="25"/>
      <c r="M2210" s="25"/>
      <c r="N2210" s="47"/>
      <c r="O2210" s="178"/>
      <c r="P2210" s="178"/>
      <c r="Q2210" s="47"/>
      <c r="R2210" s="47"/>
      <c r="S2210" s="10"/>
      <c r="T2210" s="10"/>
      <c r="U2210" s="10"/>
      <c r="V2210" s="10"/>
      <c r="W2210" s="10"/>
    </row>
    <row r="2211" spans="1:23" x14ac:dyDescent="0.35">
      <c r="A2211" s="10"/>
      <c r="B2211" s="27"/>
      <c r="C2211" s="25"/>
      <c r="D2211" s="25"/>
      <c r="E2211" s="43"/>
      <c r="F2211" s="43"/>
      <c r="G2211" s="43"/>
      <c r="H2211" s="25"/>
      <c r="I2211" s="25"/>
      <c r="J2211" s="25"/>
      <c r="K2211" s="25"/>
      <c r="L2211" s="25"/>
      <c r="M2211" s="25"/>
      <c r="N2211" s="47"/>
      <c r="O2211" s="178"/>
      <c r="P2211" s="178"/>
      <c r="Q2211" s="47"/>
      <c r="R2211" s="47"/>
      <c r="S2211" s="10"/>
      <c r="T2211" s="10"/>
      <c r="U2211" s="10"/>
      <c r="V2211" s="10"/>
      <c r="W2211" s="10"/>
    </row>
    <row r="2212" spans="1:23" x14ac:dyDescent="0.35">
      <c r="A2212" s="10"/>
      <c r="B2212" s="27"/>
      <c r="C2212" s="25"/>
      <c r="D2212" s="25"/>
      <c r="E2212" s="43"/>
      <c r="F2212" s="43"/>
      <c r="G2212" s="43"/>
      <c r="H2212" s="25"/>
      <c r="I2212" s="25"/>
      <c r="J2212" s="25"/>
      <c r="K2212" s="25"/>
      <c r="L2212" s="25"/>
      <c r="M2212" s="25"/>
      <c r="N2212" s="47"/>
      <c r="O2212" s="178"/>
      <c r="P2212" s="178"/>
      <c r="Q2212" s="47"/>
      <c r="R2212" s="47"/>
      <c r="S2212" s="10"/>
      <c r="T2212" s="10"/>
      <c r="U2212" s="10"/>
      <c r="V2212" s="10"/>
      <c r="W2212" s="10"/>
    </row>
    <row r="2213" spans="1:23" x14ac:dyDescent="0.35">
      <c r="A2213" s="10"/>
      <c r="B2213" s="27"/>
      <c r="C2213" s="25"/>
      <c r="D2213" s="25"/>
      <c r="E2213" s="43"/>
      <c r="F2213" s="43"/>
      <c r="G2213" s="43"/>
      <c r="H2213" s="25"/>
      <c r="I2213" s="25"/>
      <c r="J2213" s="25"/>
      <c r="K2213" s="25"/>
      <c r="L2213" s="25"/>
      <c r="M2213" s="25"/>
      <c r="N2213" s="47"/>
      <c r="O2213" s="178"/>
      <c r="P2213" s="178"/>
      <c r="Q2213" s="47"/>
      <c r="R2213" s="47"/>
      <c r="S2213" s="10"/>
      <c r="T2213" s="10"/>
      <c r="U2213" s="10"/>
      <c r="V2213" s="10"/>
      <c r="W2213" s="10"/>
    </row>
    <row r="2214" spans="1:23" x14ac:dyDescent="0.35">
      <c r="A2214" s="10"/>
      <c r="B2214" s="27"/>
      <c r="C2214" s="25"/>
      <c r="D2214" s="25"/>
      <c r="E2214" s="43"/>
      <c r="F2214" s="43"/>
      <c r="G2214" s="43"/>
      <c r="H2214" s="25"/>
      <c r="I2214" s="25"/>
      <c r="J2214" s="25"/>
      <c r="K2214" s="25"/>
      <c r="L2214" s="25"/>
      <c r="M2214" s="25"/>
      <c r="N2214" s="47"/>
      <c r="O2214" s="178"/>
      <c r="P2214" s="178"/>
      <c r="Q2214" s="47"/>
      <c r="R2214" s="47"/>
      <c r="S2214" s="10"/>
      <c r="T2214" s="10"/>
      <c r="U2214" s="10"/>
      <c r="V2214" s="10"/>
      <c r="W2214" s="10"/>
    </row>
    <row r="2215" spans="1:23" x14ac:dyDescent="0.35">
      <c r="A2215" s="10"/>
      <c r="B2215" s="27"/>
      <c r="C2215" s="25"/>
      <c r="D2215" s="25"/>
      <c r="E2215" s="43"/>
      <c r="F2215" s="43"/>
      <c r="G2215" s="43"/>
      <c r="H2215" s="25"/>
      <c r="I2215" s="25"/>
      <c r="J2215" s="25"/>
      <c r="K2215" s="25"/>
      <c r="L2215" s="25"/>
      <c r="M2215" s="25"/>
      <c r="N2215" s="47"/>
      <c r="O2215" s="178"/>
      <c r="P2215" s="178"/>
      <c r="Q2215" s="47"/>
      <c r="R2215" s="47"/>
      <c r="S2215" s="10"/>
      <c r="T2215" s="10"/>
      <c r="U2215" s="10"/>
      <c r="V2215" s="10"/>
      <c r="W2215" s="10"/>
    </row>
    <row r="2216" spans="1:23" x14ac:dyDescent="0.35">
      <c r="A2216" s="10"/>
      <c r="B2216" s="27"/>
      <c r="C2216" s="25"/>
      <c r="D2216" s="25"/>
      <c r="E2216" s="43"/>
      <c r="F2216" s="43"/>
      <c r="G2216" s="43"/>
      <c r="H2216" s="25"/>
      <c r="I2216" s="25"/>
      <c r="J2216" s="25"/>
      <c r="K2216" s="25"/>
      <c r="L2216" s="25"/>
      <c r="M2216" s="25"/>
      <c r="N2216" s="47"/>
      <c r="O2216" s="178"/>
      <c r="P2216" s="178"/>
      <c r="Q2216" s="47"/>
      <c r="R2216" s="47"/>
      <c r="S2216" s="10"/>
      <c r="T2216" s="10"/>
      <c r="U2216" s="10"/>
      <c r="V2216" s="10"/>
      <c r="W2216" s="10"/>
    </row>
    <row r="2217" spans="1:23" x14ac:dyDescent="0.35">
      <c r="A2217" s="10"/>
      <c r="B2217" s="27"/>
      <c r="C2217" s="25"/>
      <c r="D2217" s="25"/>
      <c r="E2217" s="43"/>
      <c r="F2217" s="43"/>
      <c r="G2217" s="43"/>
      <c r="H2217" s="25"/>
      <c r="I2217" s="25"/>
      <c r="J2217" s="25"/>
      <c r="K2217" s="25"/>
      <c r="L2217" s="25"/>
      <c r="M2217" s="25"/>
      <c r="N2217" s="47"/>
      <c r="O2217" s="178"/>
      <c r="P2217" s="178"/>
      <c r="Q2217" s="47"/>
      <c r="R2217" s="47"/>
      <c r="S2217" s="10"/>
      <c r="T2217" s="10"/>
      <c r="U2217" s="10"/>
      <c r="V2217" s="10"/>
      <c r="W2217" s="10"/>
    </row>
    <row r="2218" spans="1:23" x14ac:dyDescent="0.35">
      <c r="A2218" s="10"/>
      <c r="B2218" s="27"/>
      <c r="C2218" s="25"/>
      <c r="D2218" s="25"/>
      <c r="E2218" s="43"/>
      <c r="F2218" s="43"/>
      <c r="G2218" s="43"/>
      <c r="H2218" s="25"/>
      <c r="I2218" s="25"/>
      <c r="J2218" s="25"/>
      <c r="K2218" s="25"/>
      <c r="L2218" s="25"/>
      <c r="M2218" s="25"/>
      <c r="N2218" s="47"/>
      <c r="O2218" s="178"/>
      <c r="P2218" s="178"/>
      <c r="Q2218" s="47"/>
      <c r="R2218" s="47"/>
      <c r="S2218" s="10"/>
      <c r="T2218" s="10"/>
      <c r="U2218" s="10"/>
      <c r="V2218" s="10"/>
      <c r="W2218" s="10"/>
    </row>
    <row r="2219" spans="1:23" x14ac:dyDescent="0.35">
      <c r="A2219" s="10"/>
      <c r="B2219" s="27"/>
      <c r="C2219" s="25"/>
      <c r="D2219" s="25"/>
      <c r="E2219" s="43"/>
      <c r="F2219" s="43"/>
      <c r="G2219" s="43"/>
      <c r="H2219" s="25"/>
      <c r="I2219" s="25"/>
      <c r="J2219" s="25"/>
      <c r="K2219" s="25"/>
      <c r="L2219" s="25"/>
      <c r="M2219" s="25"/>
      <c r="N2219" s="47"/>
      <c r="O2219" s="178"/>
      <c r="P2219" s="178"/>
      <c r="Q2219" s="47"/>
      <c r="R2219" s="47"/>
      <c r="S2219" s="10"/>
      <c r="T2219" s="10"/>
      <c r="U2219" s="10"/>
      <c r="V2219" s="10"/>
      <c r="W2219" s="10"/>
    </row>
    <row r="2220" spans="1:23" x14ac:dyDescent="0.35">
      <c r="A2220" s="10"/>
      <c r="B2220" s="27"/>
      <c r="C2220" s="25"/>
      <c r="D2220" s="25"/>
      <c r="E2220" s="43"/>
      <c r="F2220" s="43"/>
      <c r="G2220" s="43"/>
      <c r="H2220" s="25"/>
      <c r="I2220" s="25"/>
      <c r="J2220" s="25"/>
      <c r="K2220" s="25"/>
      <c r="L2220" s="25"/>
      <c r="M2220" s="25"/>
      <c r="N2220" s="47"/>
      <c r="O2220" s="178"/>
      <c r="P2220" s="178"/>
      <c r="Q2220" s="47"/>
      <c r="R2220" s="47"/>
      <c r="S2220" s="10"/>
      <c r="T2220" s="10"/>
      <c r="U2220" s="10"/>
      <c r="V2220" s="10"/>
      <c r="W2220" s="10"/>
    </row>
    <row r="2221" spans="1:23" x14ac:dyDescent="0.35">
      <c r="A2221" s="10"/>
      <c r="B2221" s="27"/>
      <c r="C2221" s="25"/>
      <c r="D2221" s="25"/>
      <c r="E2221" s="43"/>
      <c r="F2221" s="43"/>
      <c r="G2221" s="43"/>
      <c r="H2221" s="25"/>
      <c r="I2221" s="25"/>
      <c r="J2221" s="25"/>
      <c r="K2221" s="25"/>
      <c r="L2221" s="25"/>
      <c r="M2221" s="25"/>
      <c r="N2221" s="47"/>
      <c r="O2221" s="178"/>
      <c r="P2221" s="178"/>
      <c r="Q2221" s="47"/>
      <c r="R2221" s="47"/>
      <c r="S2221" s="10"/>
      <c r="T2221" s="10"/>
      <c r="U2221" s="10"/>
      <c r="V2221" s="10"/>
      <c r="W2221" s="10"/>
    </row>
    <row r="2222" spans="1:23" x14ac:dyDescent="0.35">
      <c r="A2222" s="10"/>
      <c r="B2222" s="27"/>
      <c r="C2222" s="25"/>
      <c r="D2222" s="25"/>
      <c r="E2222" s="43"/>
      <c r="F2222" s="43"/>
      <c r="G2222" s="43"/>
      <c r="H2222" s="25"/>
      <c r="I2222" s="25"/>
      <c r="J2222" s="25"/>
      <c r="K2222" s="25"/>
      <c r="L2222" s="25"/>
      <c r="M2222" s="25"/>
      <c r="N2222" s="47"/>
      <c r="O2222" s="178"/>
      <c r="P2222" s="178"/>
      <c r="Q2222" s="47"/>
      <c r="R2222" s="47"/>
      <c r="S2222" s="10"/>
      <c r="T2222" s="10"/>
      <c r="U2222" s="10"/>
      <c r="V2222" s="10"/>
      <c r="W2222" s="10"/>
    </row>
    <row r="2223" spans="1:23" x14ac:dyDescent="0.35">
      <c r="A2223" s="10"/>
      <c r="B2223" s="27"/>
      <c r="C2223" s="25"/>
      <c r="D2223" s="25"/>
      <c r="E2223" s="43"/>
      <c r="F2223" s="43"/>
      <c r="G2223" s="43"/>
      <c r="H2223" s="25"/>
      <c r="I2223" s="25"/>
      <c r="J2223" s="25"/>
      <c r="K2223" s="25"/>
      <c r="L2223" s="25"/>
      <c r="M2223" s="25"/>
      <c r="N2223" s="47"/>
      <c r="O2223" s="178"/>
      <c r="P2223" s="178"/>
      <c r="Q2223" s="47"/>
      <c r="R2223" s="47"/>
      <c r="S2223" s="10"/>
      <c r="T2223" s="10"/>
      <c r="U2223" s="10"/>
      <c r="V2223" s="10"/>
      <c r="W2223" s="10"/>
    </row>
    <row r="2224" spans="1:23" x14ac:dyDescent="0.35">
      <c r="A2224" s="10"/>
      <c r="B2224" s="27"/>
      <c r="C2224" s="25"/>
      <c r="D2224" s="25"/>
      <c r="E2224" s="43"/>
      <c r="F2224" s="43"/>
      <c r="G2224" s="43"/>
      <c r="H2224" s="25"/>
      <c r="I2224" s="25"/>
      <c r="J2224" s="25"/>
      <c r="K2224" s="25"/>
      <c r="L2224" s="25"/>
      <c r="M2224" s="25"/>
      <c r="N2224" s="47"/>
      <c r="O2224" s="178"/>
      <c r="P2224" s="178"/>
      <c r="Q2224" s="47"/>
      <c r="R2224" s="47"/>
      <c r="S2224" s="10"/>
      <c r="T2224" s="10"/>
      <c r="U2224" s="10"/>
      <c r="V2224" s="10"/>
      <c r="W2224" s="10"/>
    </row>
    <row r="2225" spans="1:23" x14ac:dyDescent="0.35">
      <c r="A2225" s="10"/>
      <c r="B2225" s="27"/>
      <c r="C2225" s="25"/>
      <c r="D2225" s="25"/>
      <c r="E2225" s="43"/>
      <c r="F2225" s="43"/>
      <c r="G2225" s="43"/>
      <c r="H2225" s="25"/>
      <c r="I2225" s="25"/>
      <c r="J2225" s="25"/>
      <c r="K2225" s="25"/>
      <c r="L2225" s="25"/>
      <c r="M2225" s="25"/>
      <c r="N2225" s="47"/>
      <c r="O2225" s="178"/>
      <c r="P2225" s="178"/>
      <c r="Q2225" s="47"/>
      <c r="R2225" s="47"/>
      <c r="S2225" s="10"/>
      <c r="T2225" s="10"/>
      <c r="U2225" s="10"/>
      <c r="V2225" s="10"/>
      <c r="W2225" s="10"/>
    </row>
    <row r="2226" spans="1:23" x14ac:dyDescent="0.35">
      <c r="A2226" s="10"/>
      <c r="B2226" s="27"/>
      <c r="C2226" s="25"/>
      <c r="D2226" s="25"/>
      <c r="E2226" s="43"/>
      <c r="F2226" s="43"/>
      <c r="G2226" s="43"/>
      <c r="H2226" s="25"/>
      <c r="I2226" s="25"/>
      <c r="J2226" s="25"/>
      <c r="K2226" s="25"/>
      <c r="L2226" s="25"/>
      <c r="M2226" s="25"/>
      <c r="N2226" s="47"/>
      <c r="O2226" s="178"/>
      <c r="P2226" s="178"/>
      <c r="Q2226" s="47"/>
      <c r="R2226" s="47"/>
      <c r="S2226" s="10"/>
      <c r="T2226" s="10"/>
      <c r="U2226" s="10"/>
      <c r="V2226" s="10"/>
      <c r="W2226" s="10"/>
    </row>
    <row r="2227" spans="1:23" x14ac:dyDescent="0.35">
      <c r="A2227" s="10"/>
      <c r="B2227" s="27"/>
      <c r="C2227" s="25"/>
      <c r="D2227" s="25"/>
      <c r="E2227" s="43"/>
      <c r="F2227" s="43"/>
      <c r="G2227" s="43"/>
      <c r="H2227" s="25"/>
      <c r="I2227" s="25"/>
      <c r="J2227" s="25"/>
      <c r="K2227" s="25"/>
      <c r="L2227" s="25"/>
      <c r="M2227" s="25"/>
      <c r="N2227" s="47"/>
      <c r="O2227" s="178"/>
      <c r="P2227" s="178"/>
      <c r="Q2227" s="47"/>
      <c r="R2227" s="47"/>
      <c r="S2227" s="10"/>
      <c r="T2227" s="10"/>
      <c r="U2227" s="10"/>
      <c r="V2227" s="10"/>
      <c r="W2227" s="10"/>
    </row>
    <row r="2228" spans="1:23" x14ac:dyDescent="0.35">
      <c r="A2228" s="10"/>
      <c r="B2228" s="27"/>
      <c r="C2228" s="25"/>
      <c r="D2228" s="25"/>
      <c r="E2228" s="43"/>
      <c r="F2228" s="43"/>
      <c r="G2228" s="43"/>
      <c r="H2228" s="25"/>
      <c r="I2228" s="25"/>
      <c r="J2228" s="25"/>
      <c r="K2228" s="25"/>
      <c r="L2228" s="25"/>
      <c r="M2228" s="25"/>
      <c r="N2228" s="47"/>
      <c r="O2228" s="178"/>
      <c r="P2228" s="178"/>
      <c r="Q2228" s="47"/>
      <c r="R2228" s="47"/>
      <c r="S2228" s="10"/>
      <c r="T2228" s="10"/>
      <c r="U2228" s="10"/>
      <c r="V2228" s="26"/>
      <c r="W2228" s="10"/>
    </row>
    <row r="2229" spans="1:23" x14ac:dyDescent="0.35">
      <c r="A2229" s="10"/>
      <c r="B2229" s="27"/>
      <c r="C2229" s="25"/>
      <c r="D2229" s="25"/>
      <c r="E2229" s="43"/>
      <c r="F2229" s="43"/>
      <c r="G2229" s="43"/>
      <c r="H2229" s="25"/>
      <c r="I2229" s="25"/>
      <c r="J2229" s="25"/>
      <c r="K2229" s="25"/>
      <c r="L2229" s="25"/>
      <c r="M2229" s="25"/>
      <c r="N2229" s="47"/>
      <c r="O2229" s="178"/>
      <c r="P2229" s="178"/>
      <c r="Q2229" s="47"/>
      <c r="R2229" s="47"/>
      <c r="S2229" s="10"/>
      <c r="T2229" s="10"/>
      <c r="U2229" s="10"/>
      <c r="V2229" s="10"/>
      <c r="W2229" s="10"/>
    </row>
    <row r="2230" spans="1:23" x14ac:dyDescent="0.35">
      <c r="A2230" s="10"/>
      <c r="B2230" s="27"/>
      <c r="C2230" s="25"/>
      <c r="D2230" s="25"/>
      <c r="E2230" s="43"/>
      <c r="F2230" s="43"/>
      <c r="G2230" s="43"/>
      <c r="H2230" s="25"/>
      <c r="I2230" s="25"/>
      <c r="J2230" s="25"/>
      <c r="K2230" s="25"/>
      <c r="L2230" s="25"/>
      <c r="M2230" s="25"/>
      <c r="N2230" s="47"/>
      <c r="O2230" s="178"/>
      <c r="P2230" s="178"/>
      <c r="Q2230" s="47"/>
      <c r="R2230" s="47"/>
      <c r="S2230" s="10"/>
      <c r="T2230" s="10"/>
      <c r="U2230" s="10"/>
      <c r="V2230" s="10"/>
      <c r="W2230" s="10"/>
    </row>
    <row r="2231" spans="1:23" x14ac:dyDescent="0.35">
      <c r="A2231" s="10"/>
      <c r="B2231" s="27"/>
      <c r="C2231" s="25"/>
      <c r="D2231" s="25"/>
      <c r="E2231" s="43"/>
      <c r="F2231" s="43"/>
      <c r="G2231" s="43"/>
      <c r="H2231" s="25"/>
      <c r="I2231" s="25"/>
      <c r="J2231" s="25"/>
      <c r="K2231" s="25"/>
      <c r="L2231" s="25"/>
      <c r="M2231" s="25"/>
      <c r="N2231" s="47"/>
      <c r="O2231" s="178"/>
      <c r="P2231" s="178"/>
      <c r="Q2231" s="47"/>
      <c r="R2231" s="47"/>
      <c r="S2231" s="10"/>
      <c r="T2231" s="10"/>
      <c r="U2231" s="10"/>
      <c r="V2231" s="10"/>
      <c r="W2231" s="10"/>
    </row>
    <row r="2232" spans="1:23" x14ac:dyDescent="0.35">
      <c r="A2232" s="10"/>
      <c r="B2232" s="27"/>
      <c r="C2232" s="25"/>
      <c r="D2232" s="25"/>
      <c r="E2232" s="43"/>
      <c r="F2232" s="43"/>
      <c r="G2232" s="43"/>
      <c r="H2232" s="25"/>
      <c r="I2232" s="25"/>
      <c r="J2232" s="25"/>
      <c r="K2232" s="25"/>
      <c r="L2232" s="25"/>
      <c r="M2232" s="25"/>
      <c r="N2232" s="47"/>
      <c r="O2232" s="178"/>
      <c r="P2232" s="178"/>
      <c r="Q2232" s="47"/>
      <c r="R2232" s="47"/>
      <c r="S2232" s="10"/>
      <c r="T2232" s="10"/>
      <c r="U2232" s="10"/>
      <c r="V2232" s="10"/>
      <c r="W2232" s="10"/>
    </row>
    <row r="2233" spans="1:23" x14ac:dyDescent="0.35">
      <c r="A2233" s="10"/>
      <c r="B2233" s="27"/>
      <c r="C2233" s="25"/>
      <c r="D2233" s="25"/>
      <c r="E2233" s="43"/>
      <c r="F2233" s="43"/>
      <c r="G2233" s="43"/>
      <c r="H2233" s="25"/>
      <c r="I2233" s="25"/>
      <c r="J2233" s="25"/>
      <c r="K2233" s="25"/>
      <c r="L2233" s="25"/>
      <c r="M2233" s="25"/>
      <c r="N2233" s="47"/>
      <c r="O2233" s="178"/>
      <c r="P2233" s="178"/>
      <c r="Q2233" s="47"/>
      <c r="R2233" s="47"/>
      <c r="S2233" s="10"/>
      <c r="T2233" s="10"/>
      <c r="U2233" s="10"/>
      <c r="V2233" s="10"/>
      <c r="W2233" s="10"/>
    </row>
    <row r="2234" spans="1:23" x14ac:dyDescent="0.35">
      <c r="A2234" s="10"/>
      <c r="B2234" s="27"/>
      <c r="C2234" s="25"/>
      <c r="D2234" s="25"/>
      <c r="E2234" s="43"/>
      <c r="F2234" s="43"/>
      <c r="G2234" s="43"/>
      <c r="H2234" s="25"/>
      <c r="I2234" s="25"/>
      <c r="J2234" s="25"/>
      <c r="K2234" s="25"/>
      <c r="L2234" s="25"/>
      <c r="M2234" s="25"/>
      <c r="N2234" s="47"/>
      <c r="O2234" s="178"/>
      <c r="P2234" s="178"/>
      <c r="Q2234" s="47"/>
      <c r="R2234" s="47"/>
      <c r="S2234" s="10"/>
      <c r="T2234" s="10"/>
      <c r="U2234" s="10"/>
      <c r="V2234" s="10"/>
      <c r="W2234" s="10"/>
    </row>
    <row r="2235" spans="1:23" x14ac:dyDescent="0.35">
      <c r="A2235" s="10"/>
      <c r="B2235" s="27"/>
      <c r="C2235" s="25"/>
      <c r="D2235" s="25"/>
      <c r="E2235" s="43"/>
      <c r="F2235" s="43"/>
      <c r="G2235" s="43"/>
      <c r="H2235" s="25"/>
      <c r="I2235" s="25"/>
      <c r="J2235" s="25"/>
      <c r="K2235" s="25"/>
      <c r="L2235" s="25"/>
      <c r="M2235" s="25"/>
      <c r="N2235" s="47"/>
      <c r="O2235" s="178"/>
      <c r="P2235" s="178"/>
      <c r="Q2235" s="47"/>
      <c r="R2235" s="47"/>
      <c r="S2235" s="10"/>
      <c r="T2235" s="10"/>
      <c r="U2235" s="10"/>
      <c r="V2235" s="10"/>
      <c r="W2235" s="10"/>
    </row>
    <row r="2236" spans="1:23" x14ac:dyDescent="0.35">
      <c r="A2236" s="10"/>
      <c r="B2236" s="27"/>
      <c r="C2236" s="25"/>
      <c r="D2236" s="25"/>
      <c r="E2236" s="43"/>
      <c r="F2236" s="43"/>
      <c r="G2236" s="43"/>
      <c r="H2236" s="25"/>
      <c r="I2236" s="25"/>
      <c r="J2236" s="25"/>
      <c r="K2236" s="25"/>
      <c r="L2236" s="25"/>
      <c r="M2236" s="25"/>
      <c r="N2236" s="47"/>
      <c r="O2236" s="178"/>
      <c r="P2236" s="178"/>
      <c r="Q2236" s="47"/>
      <c r="R2236" s="47"/>
      <c r="S2236" s="10"/>
      <c r="T2236" s="10"/>
      <c r="U2236" s="10"/>
      <c r="V2236" s="10"/>
      <c r="W2236" s="10"/>
    </row>
    <row r="2237" spans="1:23" x14ac:dyDescent="0.35">
      <c r="A2237" s="10"/>
      <c r="B2237" s="27"/>
      <c r="C2237" s="25"/>
      <c r="D2237" s="25"/>
      <c r="E2237" s="43"/>
      <c r="F2237" s="43"/>
      <c r="G2237" s="43"/>
      <c r="H2237" s="25"/>
      <c r="I2237" s="25"/>
      <c r="J2237" s="25"/>
      <c r="K2237" s="25"/>
      <c r="L2237" s="25"/>
      <c r="M2237" s="25"/>
      <c r="N2237" s="47"/>
      <c r="O2237" s="178"/>
      <c r="P2237" s="178"/>
      <c r="Q2237" s="47"/>
      <c r="R2237" s="47"/>
      <c r="S2237" s="10"/>
      <c r="T2237" s="10"/>
      <c r="U2237" s="10"/>
      <c r="V2237" s="10"/>
      <c r="W2237" s="10"/>
    </row>
    <row r="2238" spans="1:23" x14ac:dyDescent="0.35">
      <c r="A2238" s="10"/>
      <c r="B2238" s="27"/>
      <c r="C2238" s="25"/>
      <c r="D2238" s="25"/>
      <c r="E2238" s="43"/>
      <c r="F2238" s="43"/>
      <c r="G2238" s="43"/>
      <c r="H2238" s="25"/>
      <c r="I2238" s="25"/>
      <c r="J2238" s="25"/>
      <c r="K2238" s="25"/>
      <c r="L2238" s="25"/>
      <c r="M2238" s="25"/>
      <c r="N2238" s="47"/>
      <c r="O2238" s="178"/>
      <c r="P2238" s="178"/>
      <c r="Q2238" s="47"/>
      <c r="R2238" s="47"/>
      <c r="S2238" s="10"/>
      <c r="T2238" s="10"/>
      <c r="U2238" s="10"/>
      <c r="V2238" s="10"/>
      <c r="W2238" s="10"/>
    </row>
    <row r="2239" spans="1:23" x14ac:dyDescent="0.35">
      <c r="A2239" s="10"/>
      <c r="B2239" s="27"/>
      <c r="C2239" s="25"/>
      <c r="D2239" s="25"/>
      <c r="E2239" s="43"/>
      <c r="F2239" s="43"/>
      <c r="G2239" s="43"/>
      <c r="H2239" s="25"/>
      <c r="I2239" s="25"/>
      <c r="J2239" s="25"/>
      <c r="K2239" s="25"/>
      <c r="L2239" s="25"/>
      <c r="M2239" s="25"/>
      <c r="N2239" s="47"/>
      <c r="O2239" s="178"/>
      <c r="P2239" s="178"/>
      <c r="Q2239" s="47"/>
      <c r="R2239" s="47"/>
      <c r="S2239" s="10"/>
      <c r="T2239" s="10"/>
      <c r="U2239" s="10"/>
      <c r="V2239" s="10"/>
      <c r="W2239" s="10"/>
    </row>
    <row r="2240" spans="1:23" x14ac:dyDescent="0.35">
      <c r="A2240" s="10"/>
      <c r="B2240" s="27"/>
      <c r="C2240" s="25"/>
      <c r="D2240" s="25"/>
      <c r="E2240" s="43"/>
      <c r="F2240" s="43"/>
      <c r="G2240" s="43"/>
      <c r="H2240" s="25"/>
      <c r="I2240" s="25"/>
      <c r="J2240" s="25"/>
      <c r="K2240" s="25"/>
      <c r="L2240" s="25"/>
      <c r="M2240" s="25"/>
      <c r="N2240" s="47"/>
      <c r="O2240" s="178"/>
      <c r="P2240" s="178"/>
      <c r="Q2240" s="47"/>
      <c r="R2240" s="47"/>
      <c r="S2240" s="10"/>
      <c r="T2240" s="10"/>
      <c r="U2240" s="10"/>
      <c r="V2240" s="10"/>
      <c r="W2240" s="10"/>
    </row>
    <row r="2241" spans="1:23" x14ac:dyDescent="0.35">
      <c r="A2241" s="10"/>
      <c r="B2241" s="27"/>
      <c r="C2241" s="25"/>
      <c r="D2241" s="25"/>
      <c r="E2241" s="43"/>
      <c r="F2241" s="43"/>
      <c r="G2241" s="43"/>
      <c r="H2241" s="25"/>
      <c r="I2241" s="25"/>
      <c r="J2241" s="25"/>
      <c r="K2241" s="25"/>
      <c r="L2241" s="25"/>
      <c r="M2241" s="25"/>
      <c r="N2241" s="47"/>
      <c r="O2241" s="178"/>
      <c r="P2241" s="178"/>
      <c r="Q2241" s="47"/>
      <c r="R2241" s="47"/>
      <c r="S2241" s="10"/>
      <c r="T2241" s="10"/>
      <c r="U2241" s="10"/>
      <c r="V2241" s="10"/>
      <c r="W2241" s="10"/>
    </row>
    <row r="2242" spans="1:23" x14ac:dyDescent="0.35">
      <c r="A2242" s="10"/>
      <c r="B2242" s="27"/>
      <c r="C2242" s="25"/>
      <c r="D2242" s="25"/>
      <c r="E2242" s="43"/>
      <c r="F2242" s="43"/>
      <c r="G2242" s="43"/>
      <c r="H2242" s="25"/>
      <c r="I2242" s="25"/>
      <c r="J2242" s="25"/>
      <c r="K2242" s="25"/>
      <c r="L2242" s="25"/>
      <c r="M2242" s="25"/>
      <c r="N2242" s="47"/>
      <c r="O2242" s="178"/>
      <c r="P2242" s="178"/>
      <c r="Q2242" s="47"/>
      <c r="R2242" s="47"/>
      <c r="S2242" s="10"/>
      <c r="T2242" s="10"/>
      <c r="U2242" s="10"/>
      <c r="V2242" s="10"/>
      <c r="W2242" s="10"/>
    </row>
    <row r="2243" spans="1:23" x14ac:dyDescent="0.35">
      <c r="A2243" s="10"/>
      <c r="B2243" s="27"/>
      <c r="C2243" s="25"/>
      <c r="D2243" s="25"/>
      <c r="E2243" s="43"/>
      <c r="F2243" s="43"/>
      <c r="G2243" s="43"/>
      <c r="H2243" s="25"/>
      <c r="I2243" s="25"/>
      <c r="J2243" s="25"/>
      <c r="K2243" s="25"/>
      <c r="L2243" s="25"/>
      <c r="M2243" s="25"/>
      <c r="N2243" s="47"/>
      <c r="O2243" s="178"/>
      <c r="P2243" s="178"/>
      <c r="Q2243" s="47"/>
      <c r="R2243" s="47"/>
      <c r="S2243" s="10"/>
      <c r="T2243" s="10"/>
      <c r="U2243" s="10"/>
      <c r="V2243" s="10"/>
      <c r="W2243" s="10"/>
    </row>
    <row r="2244" spans="1:23" x14ac:dyDescent="0.35">
      <c r="A2244" s="10"/>
      <c r="B2244" s="27"/>
      <c r="C2244" s="25"/>
      <c r="D2244" s="25"/>
      <c r="E2244" s="43"/>
      <c r="F2244" s="43"/>
      <c r="G2244" s="43"/>
      <c r="H2244" s="25"/>
      <c r="I2244" s="25"/>
      <c r="J2244" s="25"/>
      <c r="K2244" s="25"/>
      <c r="L2244" s="25"/>
      <c r="M2244" s="25"/>
      <c r="N2244" s="47"/>
      <c r="O2244" s="178"/>
      <c r="P2244" s="178"/>
      <c r="Q2244" s="47"/>
      <c r="R2244" s="47"/>
      <c r="S2244" s="10"/>
      <c r="T2244" s="10"/>
      <c r="U2244" s="10"/>
      <c r="V2244" s="10"/>
      <c r="W2244" s="10"/>
    </row>
    <row r="2245" spans="1:23" x14ac:dyDescent="0.35">
      <c r="A2245" s="10"/>
      <c r="B2245" s="27"/>
      <c r="C2245" s="25"/>
      <c r="D2245" s="25"/>
      <c r="E2245" s="43"/>
      <c r="F2245" s="43"/>
      <c r="G2245" s="43"/>
      <c r="H2245" s="25"/>
      <c r="I2245" s="25"/>
      <c r="J2245" s="25"/>
      <c r="K2245" s="25"/>
      <c r="L2245" s="25"/>
      <c r="M2245" s="25"/>
      <c r="N2245" s="47"/>
      <c r="O2245" s="178"/>
      <c r="P2245" s="178"/>
      <c r="Q2245" s="47"/>
      <c r="R2245" s="47"/>
      <c r="S2245" s="10"/>
      <c r="T2245" s="10"/>
      <c r="U2245" s="10"/>
      <c r="V2245" s="10"/>
      <c r="W2245" s="10"/>
    </row>
    <row r="2246" spans="1:23" x14ac:dyDescent="0.35">
      <c r="A2246" s="10"/>
      <c r="B2246" s="27"/>
      <c r="C2246" s="25"/>
      <c r="D2246" s="25"/>
      <c r="E2246" s="43"/>
      <c r="F2246" s="43"/>
      <c r="G2246" s="43"/>
      <c r="H2246" s="25"/>
      <c r="I2246" s="25"/>
      <c r="J2246" s="25"/>
      <c r="K2246" s="25"/>
      <c r="L2246" s="25"/>
      <c r="M2246" s="25"/>
      <c r="N2246" s="47"/>
      <c r="O2246" s="178"/>
      <c r="P2246" s="178"/>
      <c r="Q2246" s="47"/>
      <c r="R2246" s="47"/>
      <c r="S2246" s="10"/>
      <c r="T2246" s="10"/>
      <c r="U2246" s="10"/>
      <c r="V2246" s="10"/>
      <c r="W2246" s="10"/>
    </row>
    <row r="2247" spans="1:23" x14ac:dyDescent="0.35">
      <c r="A2247" s="10"/>
      <c r="B2247" s="27"/>
      <c r="C2247" s="25"/>
      <c r="D2247" s="25"/>
      <c r="E2247" s="43"/>
      <c r="F2247" s="43"/>
      <c r="G2247" s="43"/>
      <c r="H2247" s="25"/>
      <c r="I2247" s="25"/>
      <c r="J2247" s="25"/>
      <c r="K2247" s="25"/>
      <c r="L2247" s="25"/>
      <c r="M2247" s="25"/>
      <c r="N2247" s="47"/>
      <c r="O2247" s="178"/>
      <c r="P2247" s="178"/>
      <c r="Q2247" s="47"/>
      <c r="R2247" s="47"/>
      <c r="S2247" s="10"/>
      <c r="T2247" s="10"/>
      <c r="U2247" s="10"/>
      <c r="V2247" s="10"/>
      <c r="W2247" s="10"/>
    </row>
    <row r="2248" spans="1:23" x14ac:dyDescent="0.35">
      <c r="A2248" s="10"/>
      <c r="B2248" s="27"/>
      <c r="C2248" s="25"/>
      <c r="D2248" s="25"/>
      <c r="E2248" s="43"/>
      <c r="F2248" s="43"/>
      <c r="G2248" s="43"/>
      <c r="H2248" s="25"/>
      <c r="I2248" s="25"/>
      <c r="J2248" s="25"/>
      <c r="K2248" s="25"/>
      <c r="L2248" s="25"/>
      <c r="M2248" s="25"/>
      <c r="N2248" s="47"/>
      <c r="O2248" s="178"/>
      <c r="P2248" s="178"/>
      <c r="Q2248" s="47"/>
      <c r="R2248" s="47"/>
      <c r="S2248" s="10"/>
      <c r="T2248" s="10"/>
      <c r="U2248" s="10"/>
      <c r="V2248" s="10"/>
      <c r="W2248" s="10"/>
    </row>
    <row r="2249" spans="1:23" x14ac:dyDescent="0.35">
      <c r="A2249" s="10"/>
      <c r="B2249" s="27"/>
      <c r="C2249" s="25"/>
      <c r="D2249" s="25"/>
      <c r="E2249" s="43"/>
      <c r="F2249" s="43"/>
      <c r="G2249" s="43"/>
      <c r="H2249" s="25"/>
      <c r="I2249" s="25"/>
      <c r="J2249" s="25"/>
      <c r="K2249" s="25"/>
      <c r="L2249" s="25"/>
      <c r="M2249" s="25"/>
      <c r="N2249" s="47"/>
      <c r="O2249" s="178"/>
      <c r="P2249" s="178"/>
      <c r="Q2249" s="47"/>
      <c r="R2249" s="47"/>
      <c r="S2249" s="10"/>
      <c r="T2249" s="10"/>
      <c r="U2249" s="10"/>
      <c r="V2249" s="10"/>
      <c r="W2249" s="10"/>
    </row>
    <row r="2250" spans="1:23" x14ac:dyDescent="0.35">
      <c r="A2250" s="10"/>
      <c r="B2250" s="27"/>
      <c r="C2250" s="25"/>
      <c r="D2250" s="25"/>
      <c r="E2250" s="43"/>
      <c r="F2250" s="43"/>
      <c r="G2250" s="43"/>
      <c r="H2250" s="25"/>
      <c r="I2250" s="25"/>
      <c r="J2250" s="25"/>
      <c r="K2250" s="25"/>
      <c r="L2250" s="25"/>
      <c r="M2250" s="25"/>
      <c r="N2250" s="47"/>
      <c r="O2250" s="178"/>
      <c r="P2250" s="178"/>
      <c r="Q2250" s="47"/>
      <c r="R2250" s="47"/>
      <c r="S2250" s="10"/>
      <c r="T2250" s="10"/>
      <c r="U2250" s="10"/>
      <c r="V2250" s="10"/>
      <c r="W2250" s="10"/>
    </row>
    <row r="2251" spans="1:23" x14ac:dyDescent="0.35">
      <c r="A2251" s="10"/>
      <c r="B2251" s="27"/>
      <c r="C2251" s="25"/>
      <c r="D2251" s="25"/>
      <c r="E2251" s="43"/>
      <c r="F2251" s="43"/>
      <c r="G2251" s="43"/>
      <c r="H2251" s="25"/>
      <c r="I2251" s="25"/>
      <c r="J2251" s="25"/>
      <c r="K2251" s="25"/>
      <c r="L2251" s="25"/>
      <c r="M2251" s="25"/>
      <c r="N2251" s="47"/>
      <c r="O2251" s="178"/>
      <c r="P2251" s="178"/>
      <c r="Q2251" s="47"/>
      <c r="R2251" s="47"/>
      <c r="S2251" s="10"/>
      <c r="T2251" s="10"/>
      <c r="U2251" s="10"/>
      <c r="V2251" s="10"/>
      <c r="W2251" s="10"/>
    </row>
    <row r="2252" spans="1:23" x14ac:dyDescent="0.35">
      <c r="A2252" s="10"/>
      <c r="B2252" s="27"/>
      <c r="C2252" s="25"/>
      <c r="D2252" s="25"/>
      <c r="E2252" s="43"/>
      <c r="F2252" s="43"/>
      <c r="G2252" s="43"/>
      <c r="H2252" s="25"/>
      <c r="I2252" s="25"/>
      <c r="J2252" s="25"/>
      <c r="K2252" s="25"/>
      <c r="L2252" s="25"/>
      <c r="M2252" s="25"/>
      <c r="N2252" s="47"/>
      <c r="O2252" s="178"/>
      <c r="P2252" s="178"/>
      <c r="Q2252" s="47"/>
      <c r="R2252" s="47"/>
      <c r="S2252" s="10"/>
      <c r="T2252" s="10"/>
      <c r="U2252" s="10"/>
      <c r="V2252" s="10"/>
      <c r="W2252" s="10"/>
    </row>
    <row r="2253" spans="1:23" x14ac:dyDescent="0.35">
      <c r="A2253" s="10"/>
      <c r="B2253" s="27"/>
      <c r="C2253" s="25"/>
      <c r="D2253" s="25"/>
      <c r="E2253" s="43"/>
      <c r="F2253" s="43"/>
      <c r="G2253" s="43"/>
      <c r="H2253" s="25"/>
      <c r="I2253" s="25"/>
      <c r="J2253" s="25"/>
      <c r="K2253" s="25"/>
      <c r="L2253" s="25"/>
      <c r="M2253" s="25"/>
      <c r="N2253" s="47"/>
      <c r="O2253" s="178"/>
      <c r="P2253" s="178"/>
      <c r="Q2253" s="47"/>
      <c r="R2253" s="47"/>
      <c r="S2253" s="10"/>
      <c r="T2253" s="10"/>
      <c r="U2253" s="10"/>
      <c r="V2253" s="10"/>
      <c r="W2253" s="10"/>
    </row>
    <row r="2254" spans="1:23" x14ac:dyDescent="0.35">
      <c r="A2254" s="10"/>
      <c r="B2254" s="27"/>
      <c r="C2254" s="25"/>
      <c r="D2254" s="25"/>
      <c r="E2254" s="43"/>
      <c r="F2254" s="43"/>
      <c r="G2254" s="43"/>
      <c r="H2254" s="25"/>
      <c r="I2254" s="25"/>
      <c r="J2254" s="25"/>
      <c r="K2254" s="25"/>
      <c r="L2254" s="25"/>
      <c r="M2254" s="25"/>
      <c r="N2254" s="47"/>
      <c r="O2254" s="178"/>
      <c r="P2254" s="178"/>
      <c r="Q2254" s="47"/>
      <c r="R2254" s="47"/>
      <c r="S2254" s="10"/>
      <c r="T2254" s="10"/>
      <c r="U2254" s="10"/>
      <c r="V2254" s="10"/>
      <c r="W2254" s="10"/>
    </row>
    <row r="2255" spans="1:23" x14ac:dyDescent="0.35">
      <c r="A2255" s="10"/>
      <c r="B2255" s="27"/>
      <c r="C2255" s="25"/>
      <c r="D2255" s="25"/>
      <c r="E2255" s="43"/>
      <c r="F2255" s="43"/>
      <c r="G2255" s="43"/>
      <c r="H2255" s="25"/>
      <c r="I2255" s="25"/>
      <c r="J2255" s="25"/>
      <c r="K2255" s="25"/>
      <c r="L2255" s="25"/>
      <c r="M2255" s="25"/>
      <c r="N2255" s="47"/>
      <c r="O2255" s="178"/>
      <c r="P2255" s="178"/>
      <c r="Q2255" s="47"/>
      <c r="R2255" s="47"/>
      <c r="S2255" s="10"/>
      <c r="T2255" s="10"/>
      <c r="U2255" s="10"/>
      <c r="V2255" s="10"/>
      <c r="W2255" s="10"/>
    </row>
    <row r="2256" spans="1:23" x14ac:dyDescent="0.35">
      <c r="A2256" s="10"/>
      <c r="B2256" s="27"/>
      <c r="C2256" s="25"/>
      <c r="D2256" s="25"/>
      <c r="E2256" s="43"/>
      <c r="F2256" s="43"/>
      <c r="G2256" s="43"/>
      <c r="H2256" s="25"/>
      <c r="I2256" s="25"/>
      <c r="J2256" s="25"/>
      <c r="K2256" s="25"/>
      <c r="L2256" s="25"/>
      <c r="M2256" s="25"/>
      <c r="N2256" s="47"/>
      <c r="O2256" s="178"/>
      <c r="P2256" s="178"/>
      <c r="Q2256" s="47"/>
      <c r="R2256" s="47"/>
      <c r="S2256" s="10"/>
      <c r="T2256" s="10"/>
      <c r="U2256" s="10"/>
      <c r="V2256" s="10"/>
      <c r="W2256" s="10"/>
    </row>
    <row r="2257" spans="1:23" x14ac:dyDescent="0.35">
      <c r="A2257" s="10"/>
      <c r="B2257" s="27"/>
      <c r="C2257" s="25"/>
      <c r="D2257" s="25"/>
      <c r="E2257" s="43"/>
      <c r="F2257" s="43"/>
      <c r="G2257" s="43"/>
      <c r="H2257" s="25"/>
      <c r="I2257" s="25"/>
      <c r="J2257" s="25"/>
      <c r="K2257" s="25"/>
      <c r="L2257" s="25"/>
      <c r="M2257" s="25"/>
      <c r="N2257" s="47"/>
      <c r="O2257" s="178"/>
      <c r="P2257" s="178"/>
      <c r="Q2257" s="47"/>
      <c r="R2257" s="47"/>
      <c r="S2257" s="10"/>
      <c r="T2257" s="10"/>
      <c r="U2257" s="10"/>
      <c r="V2257" s="10"/>
      <c r="W2257" s="10"/>
    </row>
    <row r="2258" spans="1:23" x14ac:dyDescent="0.35">
      <c r="A2258" s="10"/>
      <c r="B2258" s="27"/>
      <c r="C2258" s="25"/>
      <c r="D2258" s="25"/>
      <c r="E2258" s="43"/>
      <c r="F2258" s="43"/>
      <c r="G2258" s="43"/>
      <c r="H2258" s="25"/>
      <c r="I2258" s="25"/>
      <c r="J2258" s="25"/>
      <c r="K2258" s="25"/>
      <c r="L2258" s="25"/>
      <c r="M2258" s="25"/>
      <c r="N2258" s="47"/>
      <c r="O2258" s="178"/>
      <c r="P2258" s="178"/>
      <c r="Q2258" s="47"/>
      <c r="R2258" s="47"/>
      <c r="S2258" s="10"/>
      <c r="T2258" s="10"/>
      <c r="U2258" s="10"/>
      <c r="V2258" s="10"/>
      <c r="W2258" s="10"/>
    </row>
    <row r="2259" spans="1:23" x14ac:dyDescent="0.35">
      <c r="A2259" s="10"/>
      <c r="B2259" s="27"/>
      <c r="C2259" s="25"/>
      <c r="D2259" s="25"/>
      <c r="E2259" s="43"/>
      <c r="F2259" s="43"/>
      <c r="G2259" s="43"/>
      <c r="H2259" s="25"/>
      <c r="I2259" s="25"/>
      <c r="J2259" s="25"/>
      <c r="K2259" s="25"/>
      <c r="L2259" s="25"/>
      <c r="M2259" s="25"/>
      <c r="N2259" s="47"/>
      <c r="O2259" s="178"/>
      <c r="P2259" s="178"/>
      <c r="Q2259" s="47"/>
      <c r="R2259" s="47"/>
      <c r="S2259" s="10"/>
      <c r="T2259" s="10"/>
      <c r="U2259" s="10"/>
      <c r="V2259" s="10"/>
      <c r="W2259" s="10"/>
    </row>
    <row r="2260" spans="1:23" x14ac:dyDescent="0.35">
      <c r="A2260" s="10"/>
      <c r="B2260" s="27"/>
      <c r="C2260" s="25"/>
      <c r="D2260" s="25"/>
      <c r="E2260" s="43"/>
      <c r="F2260" s="43"/>
      <c r="G2260" s="43"/>
      <c r="H2260" s="25"/>
      <c r="I2260" s="25"/>
      <c r="J2260" s="25"/>
      <c r="K2260" s="25"/>
      <c r="L2260" s="25"/>
      <c r="M2260" s="25"/>
      <c r="N2260" s="47"/>
      <c r="O2260" s="178"/>
      <c r="P2260" s="178"/>
      <c r="Q2260" s="47"/>
      <c r="R2260" s="47"/>
      <c r="S2260" s="10"/>
      <c r="T2260" s="10"/>
      <c r="U2260" s="10"/>
      <c r="V2260" s="10"/>
      <c r="W2260" s="10"/>
    </row>
    <row r="2261" spans="1:23" x14ac:dyDescent="0.35">
      <c r="A2261" s="10"/>
      <c r="B2261" s="27"/>
      <c r="C2261" s="25"/>
      <c r="D2261" s="25"/>
      <c r="E2261" s="43"/>
      <c r="F2261" s="43"/>
      <c r="G2261" s="43"/>
      <c r="H2261" s="25"/>
      <c r="I2261" s="25"/>
      <c r="J2261" s="25"/>
      <c r="K2261" s="25"/>
      <c r="L2261" s="25"/>
      <c r="M2261" s="25"/>
      <c r="N2261" s="47"/>
      <c r="O2261" s="178"/>
      <c r="P2261" s="178"/>
      <c r="Q2261" s="47"/>
      <c r="R2261" s="47"/>
      <c r="S2261" s="10"/>
      <c r="T2261" s="10"/>
      <c r="U2261" s="10"/>
      <c r="V2261" s="10"/>
      <c r="W2261" s="10"/>
    </row>
    <row r="2262" spans="1:23" x14ac:dyDescent="0.35">
      <c r="A2262" s="10"/>
      <c r="B2262" s="27"/>
      <c r="C2262" s="25"/>
      <c r="D2262" s="25"/>
      <c r="E2262" s="43"/>
      <c r="F2262" s="43"/>
      <c r="G2262" s="43"/>
      <c r="H2262" s="25"/>
      <c r="I2262" s="25"/>
      <c r="J2262" s="25"/>
      <c r="K2262" s="25"/>
      <c r="L2262" s="25"/>
      <c r="M2262" s="25"/>
      <c r="N2262" s="47"/>
      <c r="O2262" s="178"/>
      <c r="P2262" s="178"/>
      <c r="Q2262" s="47"/>
      <c r="R2262" s="47"/>
      <c r="S2262" s="10"/>
      <c r="T2262" s="10"/>
      <c r="U2262" s="10"/>
      <c r="V2262" s="10"/>
      <c r="W2262" s="10"/>
    </row>
    <row r="2263" spans="1:23" x14ac:dyDescent="0.35">
      <c r="A2263" s="10"/>
      <c r="B2263" s="27"/>
      <c r="C2263" s="25"/>
      <c r="D2263" s="25"/>
      <c r="E2263" s="43"/>
      <c r="F2263" s="43"/>
      <c r="G2263" s="43"/>
      <c r="H2263" s="25"/>
      <c r="I2263" s="25"/>
      <c r="J2263" s="25"/>
      <c r="K2263" s="25"/>
      <c r="L2263" s="25"/>
      <c r="M2263" s="25"/>
      <c r="N2263" s="47"/>
      <c r="O2263" s="178"/>
      <c r="P2263" s="178"/>
      <c r="Q2263" s="47"/>
      <c r="R2263" s="47"/>
      <c r="S2263" s="10"/>
      <c r="T2263" s="10"/>
      <c r="U2263" s="10"/>
      <c r="V2263" s="10"/>
      <c r="W2263" s="10"/>
    </row>
    <row r="2264" spans="1:23" x14ac:dyDescent="0.35">
      <c r="A2264" s="10"/>
      <c r="B2264" s="27"/>
      <c r="C2264" s="25"/>
      <c r="D2264" s="25"/>
      <c r="E2264" s="43"/>
      <c r="F2264" s="43"/>
      <c r="G2264" s="43"/>
      <c r="H2264" s="25"/>
      <c r="I2264" s="25"/>
      <c r="J2264" s="25"/>
      <c r="K2264" s="25"/>
      <c r="L2264" s="25"/>
      <c r="M2264" s="25"/>
      <c r="N2264" s="47"/>
      <c r="O2264" s="178"/>
      <c r="P2264" s="178"/>
      <c r="Q2264" s="47"/>
      <c r="R2264" s="47"/>
      <c r="S2264" s="10"/>
      <c r="T2264" s="10"/>
      <c r="U2264" s="10"/>
      <c r="V2264" s="10"/>
      <c r="W2264" s="10"/>
    </row>
    <row r="2265" spans="1:23" x14ac:dyDescent="0.35">
      <c r="A2265" s="10"/>
      <c r="B2265" s="27"/>
      <c r="C2265" s="25"/>
      <c r="D2265" s="25"/>
      <c r="E2265" s="43"/>
      <c r="F2265" s="43"/>
      <c r="G2265" s="43"/>
      <c r="H2265" s="25"/>
      <c r="I2265" s="25"/>
      <c r="J2265" s="25"/>
      <c r="K2265" s="25"/>
      <c r="L2265" s="25"/>
      <c r="M2265" s="25"/>
      <c r="N2265" s="47"/>
      <c r="O2265" s="178"/>
      <c r="P2265" s="178"/>
      <c r="Q2265" s="47"/>
      <c r="R2265" s="47"/>
      <c r="S2265" s="10"/>
      <c r="T2265" s="10"/>
      <c r="U2265" s="10"/>
      <c r="V2265" s="10"/>
      <c r="W2265" s="10"/>
    </row>
    <row r="2266" spans="1:23" x14ac:dyDescent="0.35">
      <c r="A2266" s="10"/>
      <c r="B2266" s="27"/>
      <c r="C2266" s="25"/>
      <c r="D2266" s="25"/>
      <c r="E2266" s="43"/>
      <c r="F2266" s="43"/>
      <c r="G2266" s="43"/>
      <c r="H2266" s="25"/>
      <c r="I2266" s="25"/>
      <c r="J2266" s="25"/>
      <c r="K2266" s="25"/>
      <c r="L2266" s="25"/>
      <c r="M2266" s="25"/>
      <c r="N2266" s="47"/>
      <c r="O2266" s="178"/>
      <c r="P2266" s="178"/>
      <c r="Q2266" s="47"/>
      <c r="R2266" s="47"/>
      <c r="S2266" s="10"/>
      <c r="T2266" s="10"/>
      <c r="U2266" s="10"/>
      <c r="V2266" s="10"/>
      <c r="W2266" s="10"/>
    </row>
    <row r="2267" spans="1:23" x14ac:dyDescent="0.35">
      <c r="A2267" s="10"/>
      <c r="B2267" s="27"/>
      <c r="C2267" s="25"/>
      <c r="D2267" s="25"/>
      <c r="E2267" s="43"/>
      <c r="F2267" s="43"/>
      <c r="G2267" s="43"/>
      <c r="H2267" s="25"/>
      <c r="I2267" s="25"/>
      <c r="J2267" s="25"/>
      <c r="K2267" s="25"/>
      <c r="L2267" s="25"/>
      <c r="M2267" s="25"/>
      <c r="N2267" s="47"/>
      <c r="O2267" s="178"/>
      <c r="P2267" s="178"/>
      <c r="Q2267" s="47"/>
      <c r="R2267" s="47"/>
      <c r="S2267" s="10"/>
      <c r="T2267" s="10"/>
      <c r="U2267" s="10"/>
      <c r="V2267" s="10"/>
      <c r="W2267" s="10"/>
    </row>
    <row r="2268" spans="1:23" x14ac:dyDescent="0.35">
      <c r="A2268" s="10"/>
      <c r="B2268" s="27"/>
      <c r="C2268" s="25"/>
      <c r="D2268" s="25"/>
      <c r="E2268" s="43"/>
      <c r="F2268" s="43"/>
      <c r="G2268" s="43"/>
      <c r="H2268" s="25"/>
      <c r="I2268" s="25"/>
      <c r="J2268" s="25"/>
      <c r="K2268" s="25"/>
      <c r="L2268" s="25"/>
      <c r="M2268" s="25"/>
      <c r="N2268" s="47"/>
      <c r="O2268" s="178"/>
      <c r="P2268" s="178"/>
      <c r="Q2268" s="47"/>
      <c r="R2268" s="47"/>
      <c r="S2268" s="10"/>
      <c r="T2268" s="10"/>
      <c r="U2268" s="10"/>
      <c r="V2268" s="10"/>
      <c r="W2268" s="10"/>
    </row>
    <row r="2269" spans="1:23" x14ac:dyDescent="0.35">
      <c r="A2269" s="10"/>
      <c r="B2269" s="27"/>
      <c r="C2269" s="25"/>
      <c r="D2269" s="25"/>
      <c r="E2269" s="43"/>
      <c r="F2269" s="43"/>
      <c r="G2269" s="43"/>
      <c r="H2269" s="25"/>
      <c r="I2269" s="25"/>
      <c r="J2269" s="25"/>
      <c r="K2269" s="25"/>
      <c r="L2269" s="25"/>
      <c r="M2269" s="25"/>
      <c r="N2269" s="47"/>
      <c r="O2269" s="178"/>
      <c r="P2269" s="178"/>
      <c r="Q2269" s="47"/>
      <c r="R2269" s="47"/>
      <c r="S2269" s="10"/>
      <c r="T2269" s="10"/>
      <c r="U2269" s="10"/>
      <c r="V2269" s="10"/>
      <c r="W2269" s="10"/>
    </row>
    <row r="2270" spans="1:23" x14ac:dyDescent="0.35">
      <c r="A2270" s="10"/>
      <c r="B2270" s="27"/>
      <c r="C2270" s="25"/>
      <c r="D2270" s="25"/>
      <c r="E2270" s="43"/>
      <c r="F2270" s="43"/>
      <c r="G2270" s="43"/>
      <c r="H2270" s="25"/>
      <c r="I2270" s="25"/>
      <c r="J2270" s="25"/>
      <c r="K2270" s="25"/>
      <c r="L2270" s="25"/>
      <c r="M2270" s="25"/>
      <c r="N2270" s="47"/>
      <c r="O2270" s="178"/>
      <c r="P2270" s="178"/>
      <c r="Q2270" s="47"/>
      <c r="R2270" s="47"/>
      <c r="S2270" s="10"/>
      <c r="T2270" s="10"/>
      <c r="U2270" s="10"/>
      <c r="V2270" s="10"/>
      <c r="W2270" s="10"/>
    </row>
    <row r="2271" spans="1:23" x14ac:dyDescent="0.35">
      <c r="A2271" s="10"/>
      <c r="B2271" s="27"/>
      <c r="C2271" s="25"/>
      <c r="D2271" s="25"/>
      <c r="E2271" s="43"/>
      <c r="F2271" s="43"/>
      <c r="G2271" s="43"/>
      <c r="H2271" s="25"/>
      <c r="I2271" s="25"/>
      <c r="J2271" s="25"/>
      <c r="K2271" s="25"/>
      <c r="L2271" s="25"/>
      <c r="M2271" s="25"/>
      <c r="N2271" s="47"/>
      <c r="O2271" s="178"/>
      <c r="P2271" s="178"/>
      <c r="Q2271" s="47"/>
      <c r="R2271" s="47"/>
      <c r="S2271" s="10"/>
      <c r="T2271" s="10"/>
      <c r="U2271" s="10"/>
      <c r="V2271" s="10"/>
      <c r="W2271" s="10"/>
    </row>
    <row r="2272" spans="1:23" x14ac:dyDescent="0.35">
      <c r="A2272" s="10"/>
      <c r="B2272" s="27"/>
      <c r="C2272" s="25"/>
      <c r="D2272" s="25"/>
      <c r="E2272" s="43"/>
      <c r="F2272" s="43"/>
      <c r="G2272" s="43"/>
      <c r="H2272" s="25"/>
      <c r="I2272" s="25"/>
      <c r="J2272" s="25"/>
      <c r="K2272" s="25"/>
      <c r="L2272" s="25"/>
      <c r="M2272" s="25"/>
      <c r="N2272" s="47"/>
      <c r="O2272" s="178"/>
      <c r="P2272" s="178"/>
      <c r="Q2272" s="47"/>
      <c r="R2272" s="47"/>
      <c r="S2272" s="10"/>
      <c r="T2272" s="10"/>
      <c r="U2272" s="10"/>
      <c r="V2272" s="10"/>
      <c r="W2272" s="10"/>
    </row>
    <row r="2273" spans="1:23" x14ac:dyDescent="0.35">
      <c r="A2273" s="10"/>
      <c r="B2273" s="27"/>
      <c r="C2273" s="25"/>
      <c r="D2273" s="25"/>
      <c r="E2273" s="43"/>
      <c r="F2273" s="43"/>
      <c r="G2273" s="43"/>
      <c r="H2273" s="25"/>
      <c r="I2273" s="25"/>
      <c r="J2273" s="25"/>
      <c r="K2273" s="25"/>
      <c r="L2273" s="25"/>
      <c r="M2273" s="25"/>
      <c r="N2273" s="47"/>
      <c r="O2273" s="178"/>
      <c r="P2273" s="178"/>
      <c r="Q2273" s="47"/>
      <c r="R2273" s="47"/>
      <c r="S2273" s="10"/>
      <c r="T2273" s="10"/>
      <c r="U2273" s="10"/>
      <c r="V2273" s="10"/>
      <c r="W2273" s="10"/>
    </row>
    <row r="2274" spans="1:23" x14ac:dyDescent="0.35">
      <c r="A2274" s="10"/>
      <c r="B2274" s="27"/>
      <c r="C2274" s="25"/>
      <c r="D2274" s="25"/>
      <c r="E2274" s="43"/>
      <c r="F2274" s="43"/>
      <c r="G2274" s="43"/>
      <c r="H2274" s="25"/>
      <c r="I2274" s="25"/>
      <c r="J2274" s="25"/>
      <c r="K2274" s="25"/>
      <c r="L2274" s="25"/>
      <c r="M2274" s="25"/>
      <c r="N2274" s="47"/>
      <c r="O2274" s="178"/>
      <c r="P2274" s="178"/>
      <c r="Q2274" s="47"/>
      <c r="R2274" s="47"/>
      <c r="S2274" s="10"/>
      <c r="T2274" s="10"/>
      <c r="U2274" s="10"/>
      <c r="V2274" s="10"/>
      <c r="W2274" s="10"/>
    </row>
    <row r="2275" spans="1:23" x14ac:dyDescent="0.35">
      <c r="A2275" s="10"/>
      <c r="B2275" s="27"/>
      <c r="C2275" s="25"/>
      <c r="D2275" s="25"/>
      <c r="E2275" s="43"/>
      <c r="F2275" s="43"/>
      <c r="G2275" s="43"/>
      <c r="H2275" s="25"/>
      <c r="I2275" s="25"/>
      <c r="J2275" s="25"/>
      <c r="K2275" s="25"/>
      <c r="L2275" s="25"/>
      <c r="M2275" s="25"/>
      <c r="N2275" s="47"/>
      <c r="O2275" s="178"/>
      <c r="P2275" s="178"/>
      <c r="Q2275" s="47"/>
      <c r="R2275" s="47"/>
      <c r="S2275" s="10"/>
      <c r="T2275" s="10"/>
      <c r="U2275" s="10"/>
      <c r="V2275" s="10"/>
      <c r="W2275" s="10"/>
    </row>
    <row r="2276" spans="1:23" x14ac:dyDescent="0.35">
      <c r="A2276" s="10"/>
      <c r="B2276" s="27"/>
      <c r="C2276" s="25"/>
      <c r="D2276" s="25"/>
      <c r="E2276" s="43"/>
      <c r="F2276" s="43"/>
      <c r="G2276" s="43"/>
      <c r="H2276" s="25"/>
      <c r="I2276" s="25"/>
      <c r="J2276" s="25"/>
      <c r="K2276" s="25"/>
      <c r="L2276" s="25"/>
      <c r="M2276" s="25"/>
      <c r="N2276" s="47"/>
      <c r="O2276" s="178"/>
      <c r="P2276" s="178"/>
      <c r="Q2276" s="47"/>
      <c r="R2276" s="47"/>
      <c r="S2276" s="10"/>
      <c r="T2276" s="10"/>
      <c r="U2276" s="10"/>
      <c r="V2276" s="10"/>
      <c r="W2276" s="10"/>
    </row>
    <row r="2277" spans="1:23" x14ac:dyDescent="0.35">
      <c r="A2277" s="10"/>
      <c r="B2277" s="27"/>
      <c r="C2277" s="25"/>
      <c r="D2277" s="25"/>
      <c r="E2277" s="43"/>
      <c r="F2277" s="43"/>
      <c r="G2277" s="43"/>
      <c r="H2277" s="25"/>
      <c r="I2277" s="25"/>
      <c r="J2277" s="25"/>
      <c r="K2277" s="25"/>
      <c r="L2277" s="25"/>
      <c r="M2277" s="25"/>
      <c r="N2277" s="47"/>
      <c r="O2277" s="178"/>
      <c r="P2277" s="178"/>
      <c r="Q2277" s="47"/>
      <c r="R2277" s="47"/>
      <c r="S2277" s="10"/>
      <c r="T2277" s="10"/>
      <c r="U2277" s="10"/>
      <c r="V2277" s="10"/>
      <c r="W2277" s="10"/>
    </row>
    <row r="2278" spans="1:23" x14ac:dyDescent="0.35">
      <c r="A2278" s="10"/>
      <c r="B2278" s="27"/>
      <c r="C2278" s="25"/>
      <c r="D2278" s="25"/>
      <c r="E2278" s="43"/>
      <c r="F2278" s="43"/>
      <c r="G2278" s="43"/>
      <c r="H2278" s="25"/>
      <c r="I2278" s="25"/>
      <c r="J2278" s="25"/>
      <c r="K2278" s="25"/>
      <c r="L2278" s="25"/>
      <c r="M2278" s="25"/>
      <c r="N2278" s="47"/>
      <c r="O2278" s="178"/>
      <c r="P2278" s="178"/>
      <c r="Q2278" s="47"/>
      <c r="R2278" s="47"/>
      <c r="S2278" s="10"/>
      <c r="T2278" s="10"/>
      <c r="U2278" s="10"/>
      <c r="V2278" s="10"/>
      <c r="W2278" s="10"/>
    </row>
    <row r="2279" spans="1:23" x14ac:dyDescent="0.35">
      <c r="A2279" s="10"/>
      <c r="B2279" s="27"/>
      <c r="C2279" s="25"/>
      <c r="D2279" s="25"/>
      <c r="E2279" s="43"/>
      <c r="F2279" s="43"/>
      <c r="G2279" s="43"/>
      <c r="H2279" s="25"/>
      <c r="I2279" s="25"/>
      <c r="J2279" s="25"/>
      <c r="K2279" s="25"/>
      <c r="L2279" s="25"/>
      <c r="M2279" s="25"/>
      <c r="N2279" s="47"/>
      <c r="O2279" s="178"/>
      <c r="P2279" s="178"/>
      <c r="Q2279" s="47"/>
      <c r="R2279" s="47"/>
      <c r="S2279" s="10"/>
      <c r="T2279" s="10"/>
      <c r="U2279" s="10"/>
      <c r="V2279" s="10"/>
      <c r="W2279" s="10"/>
    </row>
    <row r="2280" spans="1:23" x14ac:dyDescent="0.35">
      <c r="A2280" s="10"/>
      <c r="B2280" s="27"/>
      <c r="C2280" s="25"/>
      <c r="D2280" s="25"/>
      <c r="E2280" s="43"/>
      <c r="F2280" s="43"/>
      <c r="G2280" s="43"/>
      <c r="H2280" s="25"/>
      <c r="I2280" s="25"/>
      <c r="J2280" s="25"/>
      <c r="K2280" s="25"/>
      <c r="L2280" s="25"/>
      <c r="M2280" s="25"/>
      <c r="N2280" s="47"/>
      <c r="O2280" s="178"/>
      <c r="P2280" s="178"/>
      <c r="Q2280" s="47"/>
      <c r="R2280" s="47"/>
      <c r="S2280" s="10"/>
      <c r="T2280" s="10"/>
      <c r="U2280" s="10"/>
      <c r="V2280" s="10"/>
      <c r="W2280" s="10"/>
    </row>
    <row r="2281" spans="1:23" x14ac:dyDescent="0.35">
      <c r="A2281" s="10"/>
      <c r="B2281" s="27"/>
      <c r="C2281" s="25"/>
      <c r="D2281" s="25"/>
      <c r="E2281" s="43"/>
      <c r="F2281" s="43"/>
      <c r="G2281" s="43"/>
      <c r="H2281" s="25"/>
      <c r="I2281" s="25"/>
      <c r="J2281" s="25"/>
      <c r="K2281" s="25"/>
      <c r="L2281" s="25"/>
      <c r="M2281" s="25"/>
      <c r="N2281" s="47"/>
      <c r="O2281" s="178"/>
      <c r="P2281" s="178"/>
      <c r="Q2281" s="47"/>
      <c r="R2281" s="47"/>
      <c r="S2281" s="10"/>
      <c r="T2281" s="10"/>
      <c r="U2281" s="10"/>
      <c r="V2281" s="10"/>
      <c r="W2281" s="10"/>
    </row>
    <row r="2282" spans="1:23" x14ac:dyDescent="0.35">
      <c r="A2282" s="10"/>
      <c r="B2282" s="27"/>
      <c r="C2282" s="25"/>
      <c r="D2282" s="25"/>
      <c r="E2282" s="43"/>
      <c r="F2282" s="43"/>
      <c r="G2282" s="43"/>
      <c r="H2282" s="25"/>
      <c r="I2282" s="25"/>
      <c r="J2282" s="25"/>
      <c r="K2282" s="25"/>
      <c r="L2282" s="25"/>
      <c r="M2282" s="25"/>
      <c r="N2282" s="47"/>
      <c r="O2282" s="178"/>
      <c r="P2282" s="178"/>
      <c r="Q2282" s="47"/>
      <c r="R2282" s="47"/>
      <c r="S2282" s="10"/>
      <c r="T2282" s="10"/>
      <c r="U2282" s="10"/>
      <c r="V2282" s="10"/>
      <c r="W2282" s="10"/>
    </row>
    <row r="2283" spans="1:23" x14ac:dyDescent="0.35">
      <c r="A2283" s="10"/>
      <c r="B2283" s="27"/>
      <c r="C2283" s="25"/>
      <c r="D2283" s="25"/>
      <c r="E2283" s="43"/>
      <c r="F2283" s="43"/>
      <c r="G2283" s="43"/>
      <c r="H2283" s="25"/>
      <c r="I2283" s="25"/>
      <c r="J2283" s="25"/>
      <c r="K2283" s="25"/>
      <c r="L2283" s="25"/>
      <c r="M2283" s="25"/>
      <c r="N2283" s="47"/>
      <c r="O2283" s="178"/>
      <c r="P2283" s="178"/>
      <c r="Q2283" s="47"/>
      <c r="R2283" s="47"/>
      <c r="S2283" s="10"/>
      <c r="T2283" s="10"/>
      <c r="U2283" s="10"/>
      <c r="V2283" s="10"/>
      <c r="W2283" s="10"/>
    </row>
    <row r="2284" spans="1:23" x14ac:dyDescent="0.35">
      <c r="A2284" s="10"/>
      <c r="B2284" s="27"/>
      <c r="C2284" s="25"/>
      <c r="D2284" s="25"/>
      <c r="E2284" s="43"/>
      <c r="F2284" s="43"/>
      <c r="G2284" s="43"/>
      <c r="H2284" s="25"/>
      <c r="I2284" s="25"/>
      <c r="J2284" s="25"/>
      <c r="K2284" s="25"/>
      <c r="L2284" s="25"/>
      <c r="M2284" s="25"/>
      <c r="N2284" s="47"/>
      <c r="O2284" s="178"/>
      <c r="P2284" s="178"/>
      <c r="Q2284" s="47"/>
      <c r="R2284" s="47"/>
      <c r="S2284" s="10"/>
      <c r="T2284" s="10"/>
      <c r="U2284" s="10"/>
      <c r="V2284" s="10"/>
      <c r="W2284" s="10"/>
    </row>
    <row r="2285" spans="1:23" x14ac:dyDescent="0.35">
      <c r="A2285" s="10"/>
      <c r="B2285" s="27"/>
      <c r="C2285" s="25"/>
      <c r="D2285" s="25"/>
      <c r="E2285" s="43"/>
      <c r="F2285" s="43"/>
      <c r="G2285" s="43"/>
      <c r="H2285" s="25"/>
      <c r="I2285" s="25"/>
      <c r="J2285" s="25"/>
      <c r="K2285" s="25"/>
      <c r="L2285" s="25"/>
      <c r="M2285" s="25"/>
      <c r="N2285" s="47"/>
      <c r="O2285" s="178"/>
      <c r="P2285" s="178"/>
      <c r="Q2285" s="47"/>
      <c r="R2285" s="47"/>
      <c r="S2285" s="10"/>
      <c r="T2285" s="10"/>
      <c r="U2285" s="10"/>
      <c r="V2285" s="10"/>
      <c r="W2285" s="10"/>
    </row>
    <row r="2286" spans="1:23" x14ac:dyDescent="0.35">
      <c r="A2286" s="10"/>
      <c r="B2286" s="27"/>
      <c r="C2286" s="25"/>
      <c r="D2286" s="25"/>
      <c r="E2286" s="43"/>
      <c r="F2286" s="43"/>
      <c r="G2286" s="43"/>
      <c r="H2286" s="25"/>
      <c r="I2286" s="25"/>
      <c r="J2286" s="25"/>
      <c r="K2286" s="25"/>
      <c r="L2286" s="25"/>
      <c r="M2286" s="25"/>
      <c r="N2286" s="47"/>
      <c r="O2286" s="178"/>
      <c r="P2286" s="178"/>
      <c r="Q2286" s="47"/>
      <c r="R2286" s="47"/>
      <c r="S2286" s="10"/>
      <c r="T2286" s="10"/>
      <c r="U2286" s="10"/>
      <c r="V2286" s="10"/>
      <c r="W2286" s="10"/>
    </row>
    <row r="2287" spans="1:23" x14ac:dyDescent="0.35">
      <c r="A2287" s="10"/>
      <c r="B2287" s="27"/>
      <c r="C2287" s="25"/>
      <c r="D2287" s="25"/>
      <c r="E2287" s="43"/>
      <c r="F2287" s="43"/>
      <c r="G2287" s="43"/>
      <c r="H2287" s="25"/>
      <c r="I2287" s="25"/>
      <c r="J2287" s="25"/>
      <c r="K2287" s="25"/>
      <c r="L2287" s="25"/>
      <c r="M2287" s="25"/>
      <c r="N2287" s="47"/>
      <c r="O2287" s="178"/>
      <c r="P2287" s="178"/>
      <c r="Q2287" s="47"/>
      <c r="R2287" s="47"/>
      <c r="S2287" s="10"/>
      <c r="T2287" s="10"/>
      <c r="U2287" s="10"/>
      <c r="V2287" s="10"/>
      <c r="W2287" s="10"/>
    </row>
    <row r="2288" spans="1:23" x14ac:dyDescent="0.35">
      <c r="A2288" s="10"/>
      <c r="B2288" s="27"/>
      <c r="C2288" s="25"/>
      <c r="D2288" s="25"/>
      <c r="E2288" s="43"/>
      <c r="F2288" s="43"/>
      <c r="G2288" s="43"/>
      <c r="H2288" s="25"/>
      <c r="I2288" s="25"/>
      <c r="J2288" s="25"/>
      <c r="K2288" s="25"/>
      <c r="L2288" s="25"/>
      <c r="M2288" s="25"/>
      <c r="N2288" s="47"/>
      <c r="O2288" s="178"/>
      <c r="P2288" s="178"/>
      <c r="Q2288" s="47"/>
      <c r="R2288" s="47"/>
      <c r="S2288" s="10"/>
      <c r="T2288" s="10"/>
      <c r="U2288" s="10"/>
      <c r="V2288" s="10"/>
      <c r="W2288" s="10"/>
    </row>
    <row r="2289" spans="1:23" x14ac:dyDescent="0.35">
      <c r="A2289" s="10"/>
      <c r="B2289" s="27"/>
      <c r="C2289" s="25"/>
      <c r="D2289" s="25"/>
      <c r="E2289" s="43"/>
      <c r="F2289" s="43"/>
      <c r="G2289" s="43"/>
      <c r="H2289" s="25"/>
      <c r="I2289" s="25"/>
      <c r="J2289" s="25"/>
      <c r="K2289" s="25"/>
      <c r="L2289" s="25"/>
      <c r="M2289" s="25"/>
      <c r="N2289" s="47"/>
      <c r="O2289" s="178"/>
      <c r="P2289" s="178"/>
      <c r="Q2289" s="47"/>
      <c r="R2289" s="47"/>
      <c r="S2289" s="10"/>
      <c r="T2289" s="10"/>
      <c r="U2289" s="10"/>
      <c r="V2289" s="10"/>
      <c r="W2289" s="10"/>
    </row>
    <row r="2290" spans="1:23" x14ac:dyDescent="0.35">
      <c r="A2290" s="10"/>
      <c r="B2290" s="27"/>
      <c r="C2290" s="25"/>
      <c r="D2290" s="25"/>
      <c r="E2290" s="43"/>
      <c r="F2290" s="43"/>
      <c r="G2290" s="43"/>
      <c r="H2290" s="25"/>
      <c r="I2290" s="25"/>
      <c r="J2290" s="25"/>
      <c r="K2290" s="25"/>
      <c r="L2290" s="25"/>
      <c r="M2290" s="25"/>
      <c r="N2290" s="47"/>
      <c r="O2290" s="178"/>
      <c r="P2290" s="178"/>
      <c r="Q2290" s="47"/>
      <c r="R2290" s="47"/>
      <c r="S2290" s="10"/>
      <c r="T2290" s="10"/>
      <c r="U2290" s="10"/>
      <c r="V2290" s="10"/>
      <c r="W2290" s="10"/>
    </row>
    <row r="2291" spans="1:23" x14ac:dyDescent="0.35">
      <c r="A2291" s="10"/>
      <c r="B2291" s="27"/>
      <c r="C2291" s="25"/>
      <c r="D2291" s="25"/>
      <c r="E2291" s="43"/>
      <c r="F2291" s="43"/>
      <c r="G2291" s="43"/>
      <c r="H2291" s="25"/>
      <c r="I2291" s="25"/>
      <c r="J2291" s="25"/>
      <c r="K2291" s="25"/>
      <c r="L2291" s="25"/>
      <c r="M2291" s="25"/>
      <c r="N2291" s="47"/>
      <c r="O2291" s="178"/>
      <c r="P2291" s="178"/>
      <c r="Q2291" s="47"/>
      <c r="R2291" s="47"/>
      <c r="S2291" s="10"/>
      <c r="T2291" s="10"/>
      <c r="U2291" s="10"/>
      <c r="V2291" s="10"/>
      <c r="W2291" s="10"/>
    </row>
    <row r="2292" spans="1:23" x14ac:dyDescent="0.35">
      <c r="A2292" s="10"/>
      <c r="B2292" s="27"/>
      <c r="C2292" s="25"/>
      <c r="D2292" s="25"/>
      <c r="E2292" s="43"/>
      <c r="F2292" s="43"/>
      <c r="G2292" s="43"/>
      <c r="H2292" s="25"/>
      <c r="I2292" s="25"/>
      <c r="J2292" s="25"/>
      <c r="K2292" s="25"/>
      <c r="L2292" s="25"/>
      <c r="M2292" s="25"/>
      <c r="N2292" s="47"/>
      <c r="O2292" s="178"/>
      <c r="P2292" s="178"/>
      <c r="Q2292" s="47"/>
      <c r="R2292" s="47"/>
      <c r="S2292" s="10"/>
      <c r="T2292" s="10"/>
      <c r="U2292" s="10"/>
      <c r="V2292" s="10"/>
      <c r="W2292" s="10"/>
    </row>
    <row r="2293" spans="1:23" x14ac:dyDescent="0.35">
      <c r="A2293" s="10"/>
      <c r="B2293" s="27"/>
      <c r="C2293" s="25"/>
      <c r="D2293" s="25"/>
      <c r="E2293" s="43"/>
      <c r="F2293" s="43"/>
      <c r="G2293" s="43"/>
      <c r="H2293" s="25"/>
      <c r="I2293" s="25"/>
      <c r="J2293" s="25"/>
      <c r="K2293" s="25"/>
      <c r="L2293" s="25"/>
      <c r="M2293" s="25"/>
      <c r="N2293" s="47"/>
      <c r="O2293" s="178"/>
      <c r="P2293" s="178"/>
      <c r="Q2293" s="47"/>
      <c r="R2293" s="47"/>
      <c r="S2293" s="10"/>
      <c r="T2293" s="10"/>
      <c r="U2293" s="10"/>
      <c r="V2293" s="10"/>
      <c r="W2293" s="10"/>
    </row>
    <row r="2294" spans="1:23" x14ac:dyDescent="0.35">
      <c r="A2294" s="10"/>
      <c r="B2294" s="27"/>
      <c r="C2294" s="25"/>
      <c r="D2294" s="25"/>
      <c r="E2294" s="43"/>
      <c r="F2294" s="43"/>
      <c r="G2294" s="43"/>
      <c r="H2294" s="25"/>
      <c r="I2294" s="25"/>
      <c r="J2294" s="25"/>
      <c r="K2294" s="25"/>
      <c r="L2294" s="25"/>
      <c r="M2294" s="25"/>
      <c r="N2294" s="47"/>
      <c r="O2294" s="178"/>
      <c r="P2294" s="178"/>
      <c r="Q2294" s="47"/>
      <c r="R2294" s="47"/>
      <c r="S2294" s="10"/>
      <c r="T2294" s="10"/>
      <c r="U2294" s="10"/>
      <c r="V2294" s="10"/>
      <c r="W2294" s="10"/>
    </row>
    <row r="2295" spans="1:23" x14ac:dyDescent="0.35">
      <c r="A2295" s="10"/>
      <c r="B2295" s="27"/>
      <c r="C2295" s="25"/>
      <c r="D2295" s="25"/>
      <c r="E2295" s="43"/>
      <c r="F2295" s="43"/>
      <c r="G2295" s="43"/>
      <c r="H2295" s="25"/>
      <c r="I2295" s="25"/>
      <c r="J2295" s="25"/>
      <c r="K2295" s="25"/>
      <c r="L2295" s="25"/>
      <c r="M2295" s="25"/>
      <c r="N2295" s="47"/>
      <c r="O2295" s="178"/>
      <c r="P2295" s="178"/>
      <c r="Q2295" s="47"/>
      <c r="R2295" s="47"/>
      <c r="S2295" s="10"/>
      <c r="T2295" s="10"/>
      <c r="U2295" s="10"/>
      <c r="V2295" s="10"/>
      <c r="W2295" s="10"/>
    </row>
    <row r="2296" spans="1:23" x14ac:dyDescent="0.35">
      <c r="A2296" s="10"/>
      <c r="B2296" s="27"/>
      <c r="C2296" s="25"/>
      <c r="D2296" s="25"/>
      <c r="E2296" s="43"/>
      <c r="F2296" s="43"/>
      <c r="G2296" s="43"/>
      <c r="H2296" s="25"/>
      <c r="I2296" s="25"/>
      <c r="J2296" s="25"/>
      <c r="K2296" s="25"/>
      <c r="L2296" s="25"/>
      <c r="M2296" s="25"/>
      <c r="N2296" s="47"/>
      <c r="O2296" s="178"/>
      <c r="P2296" s="178"/>
      <c r="Q2296" s="47"/>
      <c r="R2296" s="47"/>
      <c r="S2296" s="10"/>
      <c r="T2296" s="10"/>
      <c r="U2296" s="10"/>
      <c r="V2296" s="10"/>
      <c r="W2296" s="10"/>
    </row>
    <row r="2297" spans="1:23" x14ac:dyDescent="0.35">
      <c r="A2297" s="10"/>
      <c r="B2297" s="27"/>
      <c r="C2297" s="25"/>
      <c r="D2297" s="25"/>
      <c r="E2297" s="43"/>
      <c r="F2297" s="43"/>
      <c r="G2297" s="43"/>
      <c r="H2297" s="25"/>
      <c r="I2297" s="25"/>
      <c r="J2297" s="25"/>
      <c r="K2297" s="25"/>
      <c r="L2297" s="25"/>
      <c r="M2297" s="25"/>
      <c r="N2297" s="47"/>
      <c r="O2297" s="178"/>
      <c r="P2297" s="178"/>
      <c r="Q2297" s="47"/>
      <c r="R2297" s="47"/>
      <c r="S2297" s="10"/>
      <c r="T2297" s="10"/>
      <c r="U2297" s="10"/>
      <c r="V2297" s="10"/>
      <c r="W2297" s="10"/>
    </row>
    <row r="2298" spans="1:23" x14ac:dyDescent="0.35">
      <c r="A2298" s="10"/>
      <c r="B2298" s="27"/>
      <c r="C2298" s="25"/>
      <c r="D2298" s="25"/>
      <c r="E2298" s="43"/>
      <c r="F2298" s="43"/>
      <c r="G2298" s="43"/>
      <c r="H2298" s="25"/>
      <c r="I2298" s="25"/>
      <c r="J2298" s="25"/>
      <c r="K2298" s="25"/>
      <c r="L2298" s="25"/>
      <c r="M2298" s="25"/>
      <c r="N2298" s="47"/>
      <c r="O2298" s="178"/>
      <c r="P2298" s="178"/>
      <c r="Q2298" s="47"/>
      <c r="R2298" s="47"/>
      <c r="S2298" s="10"/>
      <c r="T2298" s="10"/>
      <c r="U2298" s="10"/>
      <c r="V2298" s="10"/>
      <c r="W2298" s="10"/>
    </row>
    <row r="2299" spans="1:23" x14ac:dyDescent="0.35">
      <c r="A2299" s="10"/>
      <c r="B2299" s="27"/>
      <c r="C2299" s="25"/>
      <c r="D2299" s="25"/>
      <c r="E2299" s="43"/>
      <c r="F2299" s="43"/>
      <c r="G2299" s="43"/>
      <c r="H2299" s="25"/>
      <c r="I2299" s="25"/>
      <c r="J2299" s="25"/>
      <c r="K2299" s="25"/>
      <c r="L2299" s="25"/>
      <c r="M2299" s="25"/>
      <c r="N2299" s="47"/>
      <c r="O2299" s="178"/>
      <c r="P2299" s="178"/>
      <c r="Q2299" s="47"/>
      <c r="R2299" s="47"/>
      <c r="S2299" s="10"/>
      <c r="T2299" s="10"/>
      <c r="U2299" s="10"/>
      <c r="V2299" s="10"/>
      <c r="W2299" s="10"/>
    </row>
    <row r="2300" spans="1:23" x14ac:dyDescent="0.35">
      <c r="A2300" s="10"/>
      <c r="B2300" s="27"/>
      <c r="C2300" s="25"/>
      <c r="D2300" s="25"/>
      <c r="E2300" s="43"/>
      <c r="F2300" s="43"/>
      <c r="G2300" s="43"/>
      <c r="H2300" s="25"/>
      <c r="I2300" s="25"/>
      <c r="J2300" s="25"/>
      <c r="K2300" s="25"/>
      <c r="L2300" s="25"/>
      <c r="M2300" s="25"/>
      <c r="N2300" s="47"/>
      <c r="O2300" s="178"/>
      <c r="P2300" s="178"/>
      <c r="Q2300" s="47"/>
      <c r="R2300" s="47"/>
      <c r="S2300" s="10"/>
      <c r="T2300" s="10"/>
      <c r="U2300" s="10"/>
      <c r="V2300" s="10"/>
      <c r="W2300" s="10"/>
    </row>
    <row r="2301" spans="1:23" x14ac:dyDescent="0.35">
      <c r="A2301" s="10"/>
      <c r="B2301" s="27"/>
      <c r="C2301" s="25"/>
      <c r="D2301" s="25"/>
      <c r="E2301" s="43"/>
      <c r="F2301" s="43"/>
      <c r="G2301" s="43"/>
      <c r="H2301" s="25"/>
      <c r="I2301" s="25"/>
      <c r="J2301" s="25"/>
      <c r="K2301" s="25"/>
      <c r="L2301" s="25"/>
      <c r="M2301" s="25"/>
      <c r="N2301" s="47"/>
      <c r="O2301" s="178"/>
      <c r="P2301" s="178"/>
      <c r="Q2301" s="47"/>
      <c r="R2301" s="47"/>
      <c r="S2301" s="10"/>
      <c r="T2301" s="10"/>
      <c r="U2301" s="10"/>
      <c r="V2301" s="10"/>
      <c r="W2301" s="10"/>
    </row>
    <row r="2302" spans="1:23" x14ac:dyDescent="0.35">
      <c r="A2302" s="10"/>
      <c r="B2302" s="27"/>
      <c r="C2302" s="25"/>
      <c r="D2302" s="25"/>
      <c r="E2302" s="43"/>
      <c r="F2302" s="43"/>
      <c r="G2302" s="43"/>
      <c r="H2302" s="25"/>
      <c r="I2302" s="25"/>
      <c r="J2302" s="25"/>
      <c r="K2302" s="25"/>
      <c r="L2302" s="25"/>
      <c r="M2302" s="25"/>
      <c r="N2302" s="47"/>
      <c r="O2302" s="178"/>
      <c r="P2302" s="178"/>
      <c r="Q2302" s="47"/>
      <c r="R2302" s="47"/>
      <c r="S2302" s="10"/>
      <c r="T2302" s="10"/>
      <c r="U2302" s="10"/>
      <c r="V2302" s="10"/>
      <c r="W2302" s="10"/>
    </row>
    <row r="2303" spans="1:23" x14ac:dyDescent="0.35">
      <c r="A2303" s="10"/>
      <c r="B2303" s="27"/>
      <c r="C2303" s="25"/>
      <c r="D2303" s="25"/>
      <c r="E2303" s="43"/>
      <c r="F2303" s="43"/>
      <c r="G2303" s="43"/>
      <c r="H2303" s="25"/>
      <c r="I2303" s="25"/>
      <c r="J2303" s="25"/>
      <c r="K2303" s="25"/>
      <c r="L2303" s="25"/>
      <c r="M2303" s="25"/>
      <c r="N2303" s="47"/>
      <c r="O2303" s="178"/>
      <c r="P2303" s="178"/>
      <c r="Q2303" s="47"/>
      <c r="R2303" s="47"/>
      <c r="S2303" s="10"/>
      <c r="T2303" s="10"/>
      <c r="U2303" s="10"/>
      <c r="V2303" s="10"/>
      <c r="W2303" s="10"/>
    </row>
    <row r="2304" spans="1:23" x14ac:dyDescent="0.35">
      <c r="A2304" s="10"/>
      <c r="B2304" s="27"/>
      <c r="C2304" s="25"/>
      <c r="D2304" s="25"/>
      <c r="E2304" s="43"/>
      <c r="F2304" s="43"/>
      <c r="G2304" s="43"/>
      <c r="H2304" s="25"/>
      <c r="I2304" s="25"/>
      <c r="J2304" s="25"/>
      <c r="K2304" s="25"/>
      <c r="L2304" s="25"/>
      <c r="M2304" s="25"/>
      <c r="N2304" s="47"/>
      <c r="O2304" s="178"/>
      <c r="P2304" s="178"/>
      <c r="Q2304" s="47"/>
      <c r="R2304" s="47"/>
      <c r="S2304" s="10"/>
      <c r="T2304" s="10"/>
      <c r="U2304" s="10"/>
      <c r="V2304" s="10"/>
      <c r="W2304" s="10"/>
    </row>
    <row r="2305" spans="1:23" x14ac:dyDescent="0.35">
      <c r="A2305" s="10"/>
      <c r="B2305" s="27"/>
      <c r="C2305" s="25"/>
      <c r="D2305" s="25"/>
      <c r="E2305" s="43"/>
      <c r="F2305" s="43"/>
      <c r="G2305" s="43"/>
      <c r="H2305" s="25"/>
      <c r="I2305" s="25"/>
      <c r="J2305" s="25"/>
      <c r="K2305" s="25"/>
      <c r="L2305" s="25"/>
      <c r="M2305" s="25"/>
      <c r="N2305" s="47"/>
      <c r="O2305" s="178"/>
      <c r="P2305" s="178"/>
      <c r="Q2305" s="47"/>
      <c r="R2305" s="47"/>
      <c r="S2305" s="10"/>
      <c r="T2305" s="10"/>
      <c r="U2305" s="10"/>
      <c r="V2305" s="10"/>
      <c r="W2305" s="10"/>
    </row>
    <row r="2306" spans="1:23" x14ac:dyDescent="0.35">
      <c r="A2306" s="10"/>
      <c r="B2306" s="27"/>
      <c r="C2306" s="25"/>
      <c r="D2306" s="25"/>
      <c r="E2306" s="43"/>
      <c r="F2306" s="43"/>
      <c r="G2306" s="43"/>
      <c r="H2306" s="25"/>
      <c r="I2306" s="25"/>
      <c r="J2306" s="25"/>
      <c r="K2306" s="25"/>
      <c r="L2306" s="25"/>
      <c r="M2306" s="25"/>
      <c r="N2306" s="47"/>
      <c r="O2306" s="178"/>
      <c r="P2306" s="178"/>
      <c r="Q2306" s="47"/>
      <c r="R2306" s="47"/>
      <c r="S2306" s="10"/>
      <c r="T2306" s="10"/>
      <c r="U2306" s="10"/>
      <c r="V2306" s="10"/>
      <c r="W2306" s="10"/>
    </row>
    <row r="2307" spans="1:23" x14ac:dyDescent="0.35">
      <c r="A2307" s="10"/>
      <c r="B2307" s="27"/>
      <c r="C2307" s="25"/>
      <c r="D2307" s="25"/>
      <c r="E2307" s="43"/>
      <c r="F2307" s="43"/>
      <c r="G2307" s="43"/>
      <c r="H2307" s="25"/>
      <c r="I2307" s="25"/>
      <c r="J2307" s="25"/>
      <c r="K2307" s="25"/>
      <c r="L2307" s="25"/>
      <c r="M2307" s="25"/>
      <c r="N2307" s="47"/>
      <c r="O2307" s="178"/>
      <c r="P2307" s="178"/>
      <c r="Q2307" s="47"/>
      <c r="R2307" s="47"/>
      <c r="S2307" s="10"/>
      <c r="T2307" s="10"/>
      <c r="U2307" s="10"/>
      <c r="V2307" s="10"/>
      <c r="W2307" s="10"/>
    </row>
    <row r="2308" spans="1:23" x14ac:dyDescent="0.35">
      <c r="A2308" s="10"/>
      <c r="B2308" s="27"/>
      <c r="C2308" s="25"/>
      <c r="D2308" s="25"/>
      <c r="E2308" s="43"/>
      <c r="F2308" s="43"/>
      <c r="G2308" s="43"/>
      <c r="H2308" s="25"/>
      <c r="I2308" s="25"/>
      <c r="J2308" s="25"/>
      <c r="K2308" s="25"/>
      <c r="L2308" s="25"/>
      <c r="M2308" s="25"/>
      <c r="N2308" s="47"/>
      <c r="O2308" s="178"/>
      <c r="P2308" s="178"/>
      <c r="Q2308" s="47"/>
      <c r="R2308" s="47"/>
      <c r="S2308" s="10"/>
      <c r="T2308" s="10"/>
      <c r="U2308" s="10"/>
      <c r="V2308" s="10"/>
      <c r="W2308" s="10"/>
    </row>
    <row r="2309" spans="1:23" x14ac:dyDescent="0.35">
      <c r="A2309" s="10"/>
      <c r="B2309" s="27"/>
      <c r="C2309" s="25"/>
      <c r="D2309" s="25"/>
      <c r="E2309" s="43"/>
      <c r="F2309" s="43"/>
      <c r="G2309" s="43"/>
      <c r="H2309" s="25"/>
      <c r="I2309" s="25"/>
      <c r="J2309" s="25"/>
      <c r="K2309" s="25"/>
      <c r="L2309" s="25"/>
      <c r="M2309" s="25"/>
      <c r="N2309" s="47"/>
      <c r="O2309" s="178"/>
      <c r="P2309" s="178"/>
      <c r="Q2309" s="47"/>
      <c r="R2309" s="47"/>
      <c r="S2309" s="10"/>
      <c r="T2309" s="10"/>
      <c r="U2309" s="10"/>
      <c r="V2309" s="10"/>
      <c r="W2309" s="10"/>
    </row>
    <row r="2310" spans="1:23" x14ac:dyDescent="0.35">
      <c r="A2310" s="10"/>
      <c r="B2310" s="27"/>
      <c r="C2310" s="25"/>
      <c r="D2310" s="25"/>
      <c r="E2310" s="43"/>
      <c r="F2310" s="43"/>
      <c r="G2310" s="43"/>
      <c r="H2310" s="25"/>
      <c r="I2310" s="25"/>
      <c r="J2310" s="25"/>
      <c r="K2310" s="25"/>
      <c r="L2310" s="25"/>
      <c r="M2310" s="25"/>
      <c r="N2310" s="47"/>
      <c r="O2310" s="178"/>
      <c r="P2310" s="178"/>
      <c r="Q2310" s="47"/>
      <c r="R2310" s="47"/>
      <c r="S2310" s="10"/>
      <c r="T2310" s="10"/>
      <c r="U2310" s="10"/>
      <c r="V2310" s="10"/>
      <c r="W2310" s="10"/>
    </row>
    <row r="2311" spans="1:23" x14ac:dyDescent="0.35">
      <c r="A2311" s="10"/>
      <c r="B2311" s="27"/>
      <c r="C2311" s="25"/>
      <c r="D2311" s="25"/>
      <c r="E2311" s="43"/>
      <c r="F2311" s="43"/>
      <c r="G2311" s="43"/>
      <c r="H2311" s="25"/>
      <c r="I2311" s="25"/>
      <c r="J2311" s="25"/>
      <c r="K2311" s="25"/>
      <c r="L2311" s="25"/>
      <c r="M2311" s="25"/>
      <c r="N2311" s="47"/>
      <c r="O2311" s="178"/>
      <c r="P2311" s="178"/>
      <c r="Q2311" s="47"/>
      <c r="R2311" s="47"/>
      <c r="S2311" s="10"/>
      <c r="T2311" s="10"/>
      <c r="U2311" s="10"/>
      <c r="V2311" s="10"/>
      <c r="W2311" s="10"/>
    </row>
    <row r="2312" spans="1:23" x14ac:dyDescent="0.35">
      <c r="A2312" s="10"/>
      <c r="B2312" s="27"/>
      <c r="C2312" s="25"/>
      <c r="D2312" s="25"/>
      <c r="E2312" s="43"/>
      <c r="F2312" s="43"/>
      <c r="G2312" s="43"/>
      <c r="H2312" s="25"/>
      <c r="I2312" s="25"/>
      <c r="J2312" s="25"/>
      <c r="K2312" s="25"/>
      <c r="L2312" s="25"/>
      <c r="M2312" s="25"/>
      <c r="N2312" s="47"/>
      <c r="O2312" s="178"/>
      <c r="P2312" s="178"/>
      <c r="Q2312" s="47"/>
      <c r="R2312" s="47"/>
      <c r="S2312" s="10"/>
      <c r="T2312" s="10"/>
      <c r="U2312" s="10"/>
      <c r="V2312" s="10"/>
      <c r="W2312" s="10"/>
    </row>
    <row r="2313" spans="1:23" x14ac:dyDescent="0.35">
      <c r="A2313" s="10"/>
      <c r="B2313" s="27"/>
      <c r="C2313" s="25"/>
      <c r="D2313" s="25"/>
      <c r="E2313" s="43"/>
      <c r="F2313" s="43"/>
      <c r="G2313" s="43"/>
      <c r="H2313" s="25"/>
      <c r="I2313" s="25"/>
      <c r="J2313" s="25"/>
      <c r="K2313" s="25"/>
      <c r="L2313" s="25"/>
      <c r="M2313" s="25"/>
      <c r="N2313" s="47"/>
      <c r="O2313" s="178"/>
      <c r="P2313" s="178"/>
      <c r="Q2313" s="47"/>
      <c r="R2313" s="47"/>
      <c r="S2313" s="10"/>
      <c r="T2313" s="10"/>
      <c r="U2313" s="10"/>
      <c r="V2313" s="10"/>
      <c r="W2313" s="10"/>
    </row>
    <row r="2314" spans="1:23" x14ac:dyDescent="0.35">
      <c r="A2314" s="10"/>
      <c r="B2314" s="27"/>
      <c r="C2314" s="25"/>
      <c r="D2314" s="25"/>
      <c r="E2314" s="43"/>
      <c r="F2314" s="43"/>
      <c r="G2314" s="43"/>
      <c r="H2314" s="25"/>
      <c r="I2314" s="25"/>
      <c r="J2314" s="25"/>
      <c r="K2314" s="25"/>
      <c r="L2314" s="25"/>
      <c r="M2314" s="25"/>
      <c r="N2314" s="47"/>
      <c r="O2314" s="178"/>
      <c r="P2314" s="178"/>
      <c r="Q2314" s="47"/>
      <c r="R2314" s="47"/>
      <c r="S2314" s="10"/>
      <c r="T2314" s="10"/>
      <c r="U2314" s="10"/>
      <c r="V2314" s="10"/>
      <c r="W2314" s="10"/>
    </row>
    <row r="2315" spans="1:23" x14ac:dyDescent="0.35">
      <c r="A2315" s="10"/>
      <c r="B2315" s="27"/>
      <c r="C2315" s="25"/>
      <c r="D2315" s="25"/>
      <c r="E2315" s="43"/>
      <c r="F2315" s="43"/>
      <c r="G2315" s="43"/>
      <c r="H2315" s="25"/>
      <c r="I2315" s="25"/>
      <c r="J2315" s="25"/>
      <c r="K2315" s="25"/>
      <c r="L2315" s="25"/>
      <c r="M2315" s="25"/>
      <c r="N2315" s="47"/>
      <c r="O2315" s="178"/>
      <c r="P2315" s="178"/>
      <c r="Q2315" s="47"/>
      <c r="R2315" s="47"/>
      <c r="S2315" s="10"/>
      <c r="T2315" s="10"/>
      <c r="U2315" s="10"/>
      <c r="V2315" s="10"/>
      <c r="W2315" s="10"/>
    </row>
    <row r="2316" spans="1:23" x14ac:dyDescent="0.35">
      <c r="A2316" s="10"/>
      <c r="B2316" s="27"/>
      <c r="C2316" s="25"/>
      <c r="D2316" s="25"/>
      <c r="E2316" s="43"/>
      <c r="F2316" s="43"/>
      <c r="G2316" s="43"/>
      <c r="H2316" s="25"/>
      <c r="I2316" s="25"/>
      <c r="J2316" s="25"/>
      <c r="K2316" s="25"/>
      <c r="L2316" s="25"/>
      <c r="M2316" s="25"/>
      <c r="N2316" s="47"/>
      <c r="O2316" s="178"/>
      <c r="P2316" s="178"/>
      <c r="Q2316" s="47"/>
      <c r="R2316" s="47"/>
      <c r="S2316" s="10"/>
      <c r="T2316" s="10"/>
      <c r="U2316" s="10"/>
      <c r="V2316" s="10"/>
      <c r="W2316" s="10"/>
    </row>
    <row r="2317" spans="1:23" x14ac:dyDescent="0.35">
      <c r="A2317" s="10"/>
      <c r="B2317" s="27"/>
      <c r="C2317" s="25"/>
      <c r="D2317" s="25"/>
      <c r="E2317" s="43"/>
      <c r="F2317" s="43"/>
      <c r="G2317" s="43"/>
      <c r="H2317" s="25"/>
      <c r="I2317" s="25"/>
      <c r="J2317" s="25"/>
      <c r="K2317" s="25"/>
      <c r="L2317" s="25"/>
      <c r="M2317" s="25"/>
      <c r="N2317" s="47"/>
      <c r="O2317" s="178"/>
      <c r="P2317" s="178"/>
      <c r="Q2317" s="47"/>
      <c r="R2317" s="47"/>
      <c r="S2317" s="10"/>
      <c r="T2317" s="10"/>
      <c r="U2317" s="10"/>
      <c r="V2317" s="10"/>
      <c r="W2317" s="10"/>
    </row>
    <row r="2318" spans="1:23" x14ac:dyDescent="0.35">
      <c r="A2318" s="10"/>
      <c r="B2318" s="27"/>
      <c r="C2318" s="25"/>
      <c r="D2318" s="25"/>
      <c r="E2318" s="43"/>
      <c r="F2318" s="43"/>
      <c r="G2318" s="43"/>
      <c r="H2318" s="25"/>
      <c r="I2318" s="25"/>
      <c r="J2318" s="25"/>
      <c r="K2318" s="25"/>
      <c r="L2318" s="25"/>
      <c r="M2318" s="25"/>
      <c r="N2318" s="47"/>
      <c r="O2318" s="178"/>
      <c r="P2318" s="178"/>
      <c r="Q2318" s="47"/>
      <c r="R2318" s="47"/>
      <c r="S2318" s="10"/>
      <c r="T2318" s="10"/>
      <c r="U2318" s="10"/>
      <c r="V2318" s="10"/>
      <c r="W2318" s="10"/>
    </row>
    <row r="2319" spans="1:23" x14ac:dyDescent="0.35">
      <c r="A2319" s="10"/>
      <c r="B2319" s="27"/>
      <c r="C2319" s="25"/>
      <c r="D2319" s="25"/>
      <c r="E2319" s="43"/>
      <c r="F2319" s="43"/>
      <c r="G2319" s="43"/>
      <c r="H2319" s="25"/>
      <c r="I2319" s="25"/>
      <c r="J2319" s="25"/>
      <c r="K2319" s="25"/>
      <c r="L2319" s="25"/>
      <c r="M2319" s="25"/>
      <c r="N2319" s="47"/>
      <c r="O2319" s="178"/>
      <c r="P2319" s="178"/>
      <c r="Q2319" s="47"/>
      <c r="R2319" s="47"/>
      <c r="S2319" s="10"/>
      <c r="T2319" s="10"/>
      <c r="U2319" s="10"/>
      <c r="V2319" s="10"/>
      <c r="W2319" s="10"/>
    </row>
    <row r="2320" spans="1:23" x14ac:dyDescent="0.35">
      <c r="A2320" s="10"/>
      <c r="B2320" s="27"/>
      <c r="C2320" s="25"/>
      <c r="D2320" s="25"/>
      <c r="E2320" s="43"/>
      <c r="F2320" s="43"/>
      <c r="G2320" s="43"/>
      <c r="H2320" s="25"/>
      <c r="I2320" s="25"/>
      <c r="J2320" s="25"/>
      <c r="K2320" s="25"/>
      <c r="L2320" s="25"/>
      <c r="M2320" s="25"/>
      <c r="N2320" s="47"/>
      <c r="O2320" s="178"/>
      <c r="P2320" s="178"/>
      <c r="Q2320" s="47"/>
      <c r="R2320" s="47"/>
      <c r="S2320" s="10"/>
      <c r="T2320" s="10"/>
      <c r="U2320" s="10"/>
      <c r="V2320" s="10"/>
      <c r="W2320" s="10"/>
    </row>
    <row r="2321" spans="1:23" x14ac:dyDescent="0.35">
      <c r="A2321" s="10"/>
      <c r="B2321" s="27"/>
      <c r="C2321" s="25"/>
      <c r="D2321" s="25"/>
      <c r="E2321" s="43"/>
      <c r="F2321" s="43"/>
      <c r="G2321" s="43"/>
      <c r="H2321" s="25"/>
      <c r="I2321" s="25"/>
      <c r="J2321" s="25"/>
      <c r="K2321" s="25"/>
      <c r="L2321" s="25"/>
      <c r="M2321" s="25"/>
      <c r="N2321" s="47"/>
      <c r="O2321" s="178"/>
      <c r="P2321" s="178"/>
      <c r="Q2321" s="47"/>
      <c r="R2321" s="47"/>
      <c r="S2321" s="10"/>
      <c r="T2321" s="10"/>
      <c r="U2321" s="10"/>
      <c r="V2321" s="10"/>
      <c r="W2321" s="10"/>
    </row>
    <row r="2322" spans="1:23" x14ac:dyDescent="0.35">
      <c r="A2322" s="10"/>
      <c r="B2322" s="27"/>
      <c r="C2322" s="25"/>
      <c r="D2322" s="25"/>
      <c r="E2322" s="43"/>
      <c r="F2322" s="43"/>
      <c r="G2322" s="43"/>
      <c r="H2322" s="25"/>
      <c r="I2322" s="25"/>
      <c r="J2322" s="25"/>
      <c r="K2322" s="25"/>
      <c r="L2322" s="25"/>
      <c r="M2322" s="25"/>
      <c r="N2322" s="47"/>
      <c r="O2322" s="178"/>
      <c r="P2322" s="178"/>
      <c r="Q2322" s="47"/>
      <c r="R2322" s="47"/>
      <c r="S2322" s="10"/>
      <c r="T2322" s="10"/>
      <c r="U2322" s="10"/>
      <c r="V2322" s="10"/>
      <c r="W2322" s="10"/>
    </row>
    <row r="2323" spans="1:23" x14ac:dyDescent="0.35">
      <c r="A2323" s="10"/>
      <c r="B2323" s="27"/>
      <c r="C2323" s="25"/>
      <c r="D2323" s="25"/>
      <c r="E2323" s="43"/>
      <c r="F2323" s="43"/>
      <c r="G2323" s="43"/>
      <c r="H2323" s="25"/>
      <c r="I2323" s="25"/>
      <c r="J2323" s="25"/>
      <c r="K2323" s="25"/>
      <c r="L2323" s="25"/>
      <c r="M2323" s="25"/>
      <c r="N2323" s="47"/>
      <c r="O2323" s="178"/>
      <c r="P2323" s="178"/>
      <c r="Q2323" s="47"/>
      <c r="R2323" s="47"/>
      <c r="S2323" s="10"/>
      <c r="T2323" s="10"/>
      <c r="U2323" s="10"/>
      <c r="V2323" s="10"/>
      <c r="W2323" s="10"/>
    </row>
    <row r="2324" spans="1:23" x14ac:dyDescent="0.35">
      <c r="A2324" s="10"/>
      <c r="B2324" s="27"/>
      <c r="C2324" s="25"/>
      <c r="D2324" s="25"/>
      <c r="E2324" s="43"/>
      <c r="F2324" s="43"/>
      <c r="G2324" s="43"/>
      <c r="H2324" s="25"/>
      <c r="I2324" s="25"/>
      <c r="J2324" s="25"/>
      <c r="K2324" s="25"/>
      <c r="L2324" s="25"/>
      <c r="M2324" s="25"/>
      <c r="N2324" s="47"/>
      <c r="O2324" s="178"/>
      <c r="P2324" s="178"/>
      <c r="Q2324" s="47"/>
      <c r="R2324" s="47"/>
      <c r="S2324" s="10"/>
      <c r="T2324" s="10"/>
      <c r="U2324" s="10"/>
      <c r="V2324" s="10"/>
      <c r="W2324" s="10"/>
    </row>
    <row r="2325" spans="1:23" x14ac:dyDescent="0.35">
      <c r="A2325" s="10"/>
      <c r="B2325" s="27"/>
      <c r="C2325" s="25"/>
      <c r="D2325" s="25"/>
      <c r="E2325" s="43"/>
      <c r="F2325" s="43"/>
      <c r="G2325" s="43"/>
      <c r="H2325" s="25"/>
      <c r="I2325" s="25"/>
      <c r="J2325" s="25"/>
      <c r="K2325" s="25"/>
      <c r="L2325" s="25"/>
      <c r="M2325" s="25"/>
      <c r="N2325" s="47"/>
      <c r="O2325" s="178"/>
      <c r="P2325" s="178"/>
      <c r="Q2325" s="47"/>
      <c r="R2325" s="47"/>
      <c r="S2325" s="10"/>
      <c r="T2325" s="10"/>
      <c r="U2325" s="10"/>
      <c r="V2325" s="10"/>
      <c r="W2325" s="10"/>
    </row>
    <row r="2326" spans="1:23" x14ac:dyDescent="0.35">
      <c r="A2326" s="10"/>
      <c r="B2326" s="27"/>
      <c r="C2326" s="25"/>
      <c r="D2326" s="25"/>
      <c r="E2326" s="43"/>
      <c r="F2326" s="43"/>
      <c r="G2326" s="43"/>
      <c r="H2326" s="25"/>
      <c r="I2326" s="25"/>
      <c r="J2326" s="25"/>
      <c r="K2326" s="25"/>
      <c r="L2326" s="25"/>
      <c r="M2326" s="25"/>
      <c r="N2326" s="47"/>
      <c r="O2326" s="178"/>
      <c r="P2326" s="178"/>
      <c r="Q2326" s="47"/>
      <c r="R2326" s="47"/>
      <c r="S2326" s="10"/>
      <c r="T2326" s="10"/>
      <c r="U2326" s="10"/>
      <c r="V2326" s="10"/>
      <c r="W2326" s="10"/>
    </row>
    <row r="2327" spans="1:23" x14ac:dyDescent="0.35">
      <c r="A2327" s="10"/>
      <c r="B2327" s="27"/>
      <c r="C2327" s="25"/>
      <c r="D2327" s="25"/>
      <c r="E2327" s="43"/>
      <c r="F2327" s="43"/>
      <c r="G2327" s="43"/>
      <c r="H2327" s="25"/>
      <c r="I2327" s="25"/>
      <c r="J2327" s="25"/>
      <c r="K2327" s="25"/>
      <c r="L2327" s="25"/>
      <c r="M2327" s="25"/>
      <c r="N2327" s="47"/>
      <c r="O2327" s="178"/>
      <c r="P2327" s="178"/>
      <c r="Q2327" s="47"/>
      <c r="R2327" s="47"/>
      <c r="S2327" s="10"/>
      <c r="T2327" s="10"/>
      <c r="U2327" s="10"/>
      <c r="V2327" s="10"/>
      <c r="W2327" s="10"/>
    </row>
    <row r="2328" spans="1:23" x14ac:dyDescent="0.35">
      <c r="A2328" s="10"/>
      <c r="B2328" s="27"/>
      <c r="C2328" s="25"/>
      <c r="D2328" s="25"/>
      <c r="E2328" s="43"/>
      <c r="F2328" s="43"/>
      <c r="G2328" s="43"/>
      <c r="H2328" s="25"/>
      <c r="I2328" s="25"/>
      <c r="J2328" s="25"/>
      <c r="K2328" s="25"/>
      <c r="L2328" s="25"/>
      <c r="M2328" s="25"/>
      <c r="N2328" s="47"/>
      <c r="O2328" s="178"/>
      <c r="P2328" s="178"/>
      <c r="Q2328" s="47"/>
      <c r="R2328" s="47"/>
      <c r="S2328" s="10"/>
      <c r="T2328" s="10"/>
      <c r="U2328" s="10"/>
      <c r="V2328" s="10"/>
      <c r="W2328" s="10"/>
    </row>
    <row r="2329" spans="1:23" x14ac:dyDescent="0.35">
      <c r="A2329" s="10"/>
      <c r="B2329" s="27"/>
      <c r="C2329" s="25"/>
      <c r="D2329" s="25"/>
      <c r="E2329" s="43"/>
      <c r="F2329" s="43"/>
      <c r="G2329" s="43"/>
      <c r="H2329" s="25"/>
      <c r="I2329" s="25"/>
      <c r="J2329" s="25"/>
      <c r="K2329" s="25"/>
      <c r="L2329" s="25"/>
      <c r="M2329" s="25"/>
      <c r="N2329" s="47"/>
      <c r="O2329" s="178"/>
      <c r="P2329" s="178"/>
      <c r="Q2329" s="47"/>
      <c r="R2329" s="47"/>
      <c r="S2329" s="10"/>
      <c r="T2329" s="10"/>
      <c r="U2329" s="10"/>
      <c r="V2329" s="10"/>
      <c r="W2329" s="10"/>
    </row>
    <row r="2330" spans="1:23" x14ac:dyDescent="0.35">
      <c r="A2330" s="10"/>
      <c r="B2330" s="27"/>
      <c r="C2330" s="25"/>
      <c r="D2330" s="25"/>
      <c r="E2330" s="43"/>
      <c r="F2330" s="43"/>
      <c r="G2330" s="43"/>
      <c r="H2330" s="25"/>
      <c r="I2330" s="25"/>
      <c r="J2330" s="25"/>
      <c r="K2330" s="25"/>
      <c r="L2330" s="25"/>
      <c r="M2330" s="25"/>
      <c r="N2330" s="47"/>
      <c r="O2330" s="178"/>
      <c r="P2330" s="178"/>
      <c r="Q2330" s="47"/>
      <c r="R2330" s="47"/>
      <c r="S2330" s="10"/>
      <c r="T2330" s="10"/>
      <c r="U2330" s="10"/>
      <c r="V2330" s="10"/>
      <c r="W2330" s="10"/>
    </row>
    <row r="2331" spans="1:23" x14ac:dyDescent="0.35">
      <c r="A2331" s="10"/>
      <c r="B2331" s="27"/>
      <c r="C2331" s="25"/>
      <c r="D2331" s="25"/>
      <c r="E2331" s="43"/>
      <c r="F2331" s="43"/>
      <c r="G2331" s="43"/>
      <c r="H2331" s="25"/>
      <c r="I2331" s="25"/>
      <c r="J2331" s="25"/>
      <c r="K2331" s="25"/>
      <c r="L2331" s="25"/>
      <c r="M2331" s="25"/>
      <c r="N2331" s="47"/>
      <c r="O2331" s="178"/>
      <c r="P2331" s="178"/>
      <c r="Q2331" s="47"/>
      <c r="R2331" s="47"/>
      <c r="S2331" s="10"/>
      <c r="T2331" s="10"/>
      <c r="U2331" s="10"/>
      <c r="V2331" s="10"/>
      <c r="W2331" s="10"/>
    </row>
    <row r="2332" spans="1:23" x14ac:dyDescent="0.35">
      <c r="A2332" s="10"/>
      <c r="B2332" s="27"/>
      <c r="C2332" s="25"/>
      <c r="D2332" s="25"/>
      <c r="E2332" s="43"/>
      <c r="F2332" s="43"/>
      <c r="G2332" s="43"/>
      <c r="H2332" s="25"/>
      <c r="I2332" s="25"/>
      <c r="J2332" s="25"/>
      <c r="K2332" s="25"/>
      <c r="L2332" s="25"/>
      <c r="M2332" s="25"/>
      <c r="N2332" s="47"/>
      <c r="O2332" s="178"/>
      <c r="P2332" s="178"/>
      <c r="Q2332" s="47"/>
      <c r="R2332" s="47"/>
      <c r="S2332" s="10"/>
      <c r="T2332" s="10"/>
      <c r="U2332" s="10"/>
      <c r="V2332" s="10"/>
      <c r="W2332" s="10"/>
    </row>
    <row r="2333" spans="1:23" x14ac:dyDescent="0.35">
      <c r="A2333" s="10"/>
      <c r="B2333" s="27"/>
      <c r="C2333" s="25"/>
      <c r="D2333" s="25"/>
      <c r="E2333" s="43"/>
      <c r="F2333" s="43"/>
      <c r="G2333" s="43"/>
      <c r="H2333" s="25"/>
      <c r="I2333" s="25"/>
      <c r="J2333" s="25"/>
      <c r="K2333" s="25"/>
      <c r="L2333" s="25"/>
      <c r="M2333" s="25"/>
      <c r="N2333" s="47"/>
      <c r="O2333" s="178"/>
      <c r="P2333" s="178"/>
      <c r="Q2333" s="47"/>
      <c r="R2333" s="47"/>
      <c r="S2333" s="10"/>
      <c r="T2333" s="10"/>
      <c r="U2333" s="10"/>
      <c r="V2333" s="10"/>
      <c r="W2333" s="10"/>
    </row>
    <row r="2334" spans="1:23" x14ac:dyDescent="0.35">
      <c r="A2334" s="10"/>
      <c r="B2334" s="27"/>
      <c r="C2334" s="25"/>
      <c r="D2334" s="25"/>
      <c r="E2334" s="43"/>
      <c r="F2334" s="43"/>
      <c r="G2334" s="43"/>
      <c r="H2334" s="25"/>
      <c r="I2334" s="25"/>
      <c r="J2334" s="25"/>
      <c r="K2334" s="25"/>
      <c r="L2334" s="25"/>
      <c r="M2334" s="25"/>
      <c r="N2334" s="47"/>
      <c r="O2334" s="178"/>
      <c r="P2334" s="178"/>
      <c r="Q2334" s="47"/>
      <c r="R2334" s="47"/>
      <c r="S2334" s="10"/>
      <c r="T2334" s="10"/>
      <c r="U2334" s="10"/>
      <c r="V2334" s="10"/>
      <c r="W2334" s="10"/>
    </row>
    <row r="2335" spans="1:23" x14ac:dyDescent="0.35">
      <c r="A2335" s="10"/>
      <c r="B2335" s="27"/>
      <c r="C2335" s="25"/>
      <c r="D2335" s="25"/>
      <c r="E2335" s="43"/>
      <c r="F2335" s="43"/>
      <c r="G2335" s="43"/>
      <c r="H2335" s="25"/>
      <c r="I2335" s="25"/>
      <c r="J2335" s="25"/>
      <c r="K2335" s="25"/>
      <c r="L2335" s="25"/>
      <c r="M2335" s="25"/>
      <c r="N2335" s="47"/>
      <c r="O2335" s="178"/>
      <c r="P2335" s="178"/>
      <c r="Q2335" s="47"/>
      <c r="R2335" s="47"/>
      <c r="S2335" s="10"/>
      <c r="T2335" s="10"/>
      <c r="U2335" s="10"/>
      <c r="V2335" s="10"/>
      <c r="W2335" s="10"/>
    </row>
    <row r="2336" spans="1:23" x14ac:dyDescent="0.35">
      <c r="A2336" s="10"/>
      <c r="B2336" s="27"/>
      <c r="C2336" s="25"/>
      <c r="D2336" s="25"/>
      <c r="E2336" s="43"/>
      <c r="F2336" s="43"/>
      <c r="G2336" s="43"/>
      <c r="H2336" s="25"/>
      <c r="I2336" s="25"/>
      <c r="J2336" s="25"/>
      <c r="K2336" s="25"/>
      <c r="L2336" s="25"/>
      <c r="M2336" s="25"/>
      <c r="N2336" s="47"/>
      <c r="O2336" s="178"/>
      <c r="P2336" s="178"/>
      <c r="Q2336" s="47"/>
      <c r="R2336" s="47"/>
      <c r="S2336" s="10"/>
      <c r="T2336" s="10"/>
      <c r="U2336" s="10"/>
      <c r="V2336" s="10"/>
      <c r="W2336" s="10"/>
    </row>
    <row r="2337" spans="1:23" x14ac:dyDescent="0.35">
      <c r="A2337" s="10"/>
      <c r="B2337" s="27"/>
      <c r="C2337" s="25"/>
      <c r="D2337" s="25"/>
      <c r="E2337" s="43"/>
      <c r="F2337" s="43"/>
      <c r="G2337" s="43"/>
      <c r="H2337" s="25"/>
      <c r="I2337" s="25"/>
      <c r="J2337" s="25"/>
      <c r="K2337" s="25"/>
      <c r="L2337" s="25"/>
      <c r="M2337" s="25"/>
      <c r="N2337" s="47"/>
      <c r="O2337" s="178"/>
      <c r="P2337" s="178"/>
      <c r="Q2337" s="47"/>
      <c r="R2337" s="47"/>
      <c r="S2337" s="10"/>
      <c r="T2337" s="10"/>
      <c r="U2337" s="10"/>
      <c r="V2337" s="10"/>
      <c r="W2337" s="10"/>
    </row>
    <row r="2338" spans="1:23" x14ac:dyDescent="0.35">
      <c r="A2338" s="10"/>
      <c r="B2338" s="27"/>
      <c r="C2338" s="25"/>
      <c r="D2338" s="25"/>
      <c r="E2338" s="43"/>
      <c r="F2338" s="43"/>
      <c r="G2338" s="43"/>
      <c r="H2338" s="25"/>
      <c r="I2338" s="25"/>
      <c r="J2338" s="25"/>
      <c r="K2338" s="25"/>
      <c r="L2338" s="25"/>
      <c r="M2338" s="25"/>
      <c r="N2338" s="47"/>
      <c r="O2338" s="178"/>
      <c r="P2338" s="178"/>
      <c r="Q2338" s="47"/>
      <c r="R2338" s="47"/>
      <c r="S2338" s="10"/>
      <c r="T2338" s="10"/>
      <c r="U2338" s="10"/>
      <c r="V2338" s="10"/>
      <c r="W2338" s="10"/>
    </row>
    <row r="2339" spans="1:23" x14ac:dyDescent="0.35">
      <c r="A2339" s="10"/>
      <c r="B2339" s="27"/>
      <c r="C2339" s="25"/>
      <c r="D2339" s="25"/>
      <c r="E2339" s="43"/>
      <c r="F2339" s="43"/>
      <c r="G2339" s="43"/>
      <c r="H2339" s="25"/>
      <c r="I2339" s="25"/>
      <c r="J2339" s="25"/>
      <c r="K2339" s="25"/>
      <c r="L2339" s="25"/>
      <c r="M2339" s="25"/>
      <c r="N2339" s="47"/>
      <c r="O2339" s="178"/>
      <c r="P2339" s="178"/>
      <c r="Q2339" s="47"/>
      <c r="R2339" s="47"/>
      <c r="S2339" s="10"/>
      <c r="T2339" s="10"/>
      <c r="U2339" s="10"/>
      <c r="V2339" s="10"/>
      <c r="W2339" s="10"/>
    </row>
    <row r="2340" spans="1:23" x14ac:dyDescent="0.35">
      <c r="A2340" s="10"/>
      <c r="B2340" s="27"/>
      <c r="C2340" s="25"/>
      <c r="D2340" s="25"/>
      <c r="E2340" s="43"/>
      <c r="F2340" s="43"/>
      <c r="G2340" s="43"/>
      <c r="H2340" s="25"/>
      <c r="I2340" s="25"/>
      <c r="J2340" s="25"/>
      <c r="K2340" s="25"/>
      <c r="L2340" s="25"/>
      <c r="M2340" s="25"/>
      <c r="N2340" s="47"/>
      <c r="O2340" s="178"/>
      <c r="P2340" s="178"/>
      <c r="Q2340" s="47"/>
      <c r="R2340" s="47"/>
      <c r="S2340" s="10"/>
      <c r="T2340" s="10"/>
      <c r="U2340" s="10"/>
      <c r="V2340" s="10"/>
      <c r="W2340" s="10"/>
    </row>
    <row r="2341" spans="1:23" x14ac:dyDescent="0.35">
      <c r="A2341" s="10"/>
      <c r="B2341" s="27"/>
      <c r="C2341" s="25"/>
      <c r="D2341" s="25"/>
      <c r="E2341" s="43"/>
      <c r="F2341" s="43"/>
      <c r="G2341" s="43"/>
      <c r="H2341" s="25"/>
      <c r="I2341" s="25"/>
      <c r="J2341" s="25"/>
      <c r="K2341" s="25"/>
      <c r="L2341" s="25"/>
      <c r="M2341" s="25"/>
      <c r="N2341" s="47"/>
      <c r="O2341" s="178"/>
      <c r="P2341" s="178"/>
      <c r="Q2341" s="47"/>
      <c r="R2341" s="47"/>
      <c r="S2341" s="10"/>
      <c r="T2341" s="10"/>
      <c r="U2341" s="10"/>
      <c r="V2341" s="10"/>
      <c r="W2341" s="10"/>
    </row>
    <row r="2342" spans="1:23" x14ac:dyDescent="0.35">
      <c r="A2342" s="10"/>
      <c r="B2342" s="27"/>
      <c r="C2342" s="25"/>
      <c r="D2342" s="25"/>
      <c r="E2342" s="43"/>
      <c r="F2342" s="43"/>
      <c r="G2342" s="43"/>
      <c r="H2342" s="25"/>
      <c r="I2342" s="25"/>
      <c r="J2342" s="25"/>
      <c r="K2342" s="25"/>
      <c r="L2342" s="25"/>
      <c r="M2342" s="25"/>
      <c r="N2342" s="47"/>
      <c r="O2342" s="178"/>
      <c r="P2342" s="178"/>
      <c r="Q2342" s="47"/>
      <c r="R2342" s="47"/>
      <c r="S2342" s="10"/>
      <c r="T2342" s="10"/>
      <c r="U2342" s="10"/>
      <c r="V2342" s="10"/>
      <c r="W2342" s="10"/>
    </row>
    <row r="2343" spans="1:23" x14ac:dyDescent="0.35">
      <c r="A2343" s="10"/>
      <c r="B2343" s="27"/>
      <c r="C2343" s="25"/>
      <c r="D2343" s="25"/>
      <c r="E2343" s="43"/>
      <c r="F2343" s="43"/>
      <c r="G2343" s="43"/>
      <c r="H2343" s="25"/>
      <c r="I2343" s="25"/>
      <c r="J2343" s="25"/>
      <c r="K2343" s="25"/>
      <c r="L2343" s="25"/>
      <c r="M2343" s="25"/>
      <c r="N2343" s="47"/>
      <c r="O2343" s="178"/>
      <c r="P2343" s="178"/>
      <c r="Q2343" s="47"/>
      <c r="R2343" s="47"/>
      <c r="S2343" s="10"/>
      <c r="T2343" s="10"/>
      <c r="U2343" s="10"/>
      <c r="V2343" s="10"/>
      <c r="W2343" s="10"/>
    </row>
    <row r="2344" spans="1:23" x14ac:dyDescent="0.35">
      <c r="A2344" s="10"/>
      <c r="B2344" s="27"/>
      <c r="C2344" s="25"/>
      <c r="D2344" s="25"/>
      <c r="E2344" s="43"/>
      <c r="F2344" s="43"/>
      <c r="G2344" s="43"/>
      <c r="H2344" s="25"/>
      <c r="I2344" s="25"/>
      <c r="J2344" s="25"/>
      <c r="K2344" s="25"/>
      <c r="L2344" s="25"/>
      <c r="M2344" s="25"/>
      <c r="N2344" s="47"/>
      <c r="O2344" s="178"/>
      <c r="P2344" s="178"/>
      <c r="Q2344" s="47"/>
      <c r="R2344" s="47"/>
      <c r="S2344" s="10"/>
      <c r="T2344" s="10"/>
      <c r="U2344" s="10"/>
      <c r="V2344" s="10"/>
      <c r="W2344" s="10"/>
    </row>
    <row r="2345" spans="1:23" x14ac:dyDescent="0.35">
      <c r="A2345" s="10"/>
      <c r="B2345" s="27"/>
      <c r="C2345" s="25"/>
      <c r="D2345" s="25"/>
      <c r="E2345" s="43"/>
      <c r="F2345" s="43"/>
      <c r="G2345" s="43"/>
      <c r="H2345" s="25"/>
      <c r="I2345" s="25"/>
      <c r="J2345" s="25"/>
      <c r="K2345" s="25"/>
      <c r="L2345" s="25"/>
      <c r="M2345" s="25"/>
      <c r="N2345" s="47"/>
      <c r="O2345" s="178"/>
      <c r="P2345" s="178"/>
      <c r="Q2345" s="47"/>
      <c r="R2345" s="47"/>
      <c r="S2345" s="10"/>
      <c r="T2345" s="10"/>
      <c r="U2345" s="10"/>
      <c r="V2345" s="10"/>
      <c r="W2345" s="10"/>
    </row>
    <row r="2346" spans="1:23" x14ac:dyDescent="0.35">
      <c r="A2346" s="10"/>
      <c r="B2346" s="27"/>
      <c r="C2346" s="25"/>
      <c r="D2346" s="25"/>
      <c r="E2346" s="43"/>
      <c r="F2346" s="43"/>
      <c r="G2346" s="43"/>
      <c r="H2346" s="25"/>
      <c r="I2346" s="25"/>
      <c r="J2346" s="25"/>
      <c r="K2346" s="25"/>
      <c r="L2346" s="25"/>
      <c r="M2346" s="25"/>
      <c r="N2346" s="47"/>
      <c r="O2346" s="178"/>
      <c r="P2346" s="178"/>
      <c r="Q2346" s="47"/>
      <c r="R2346" s="47"/>
      <c r="S2346" s="10"/>
      <c r="T2346" s="10"/>
      <c r="U2346" s="10"/>
      <c r="V2346" s="10"/>
      <c r="W2346" s="10"/>
    </row>
    <row r="2347" spans="1:23" x14ac:dyDescent="0.35">
      <c r="A2347" s="10"/>
      <c r="B2347" s="27"/>
      <c r="C2347" s="25"/>
      <c r="D2347" s="25"/>
      <c r="E2347" s="43"/>
      <c r="F2347" s="43"/>
      <c r="G2347" s="43"/>
      <c r="H2347" s="25"/>
      <c r="I2347" s="25"/>
      <c r="J2347" s="25"/>
      <c r="K2347" s="25"/>
      <c r="L2347" s="25"/>
      <c r="M2347" s="25"/>
      <c r="N2347" s="47"/>
      <c r="O2347" s="178"/>
      <c r="P2347" s="178"/>
      <c r="Q2347" s="47"/>
      <c r="R2347" s="47"/>
      <c r="S2347" s="10"/>
      <c r="T2347" s="10"/>
      <c r="U2347" s="10"/>
      <c r="V2347" s="10"/>
      <c r="W2347" s="10"/>
    </row>
    <row r="2348" spans="1:23" x14ac:dyDescent="0.35">
      <c r="A2348" s="10"/>
      <c r="B2348" s="27"/>
      <c r="C2348" s="25"/>
      <c r="D2348" s="25"/>
      <c r="E2348" s="43"/>
      <c r="F2348" s="43"/>
      <c r="G2348" s="43"/>
      <c r="H2348" s="25"/>
      <c r="I2348" s="25"/>
      <c r="J2348" s="25"/>
      <c r="K2348" s="25"/>
      <c r="L2348" s="25"/>
      <c r="M2348" s="25"/>
      <c r="N2348" s="47"/>
      <c r="O2348" s="178"/>
      <c r="P2348" s="178"/>
      <c r="Q2348" s="47"/>
      <c r="R2348" s="47"/>
      <c r="S2348" s="10"/>
      <c r="T2348" s="10"/>
      <c r="U2348" s="10"/>
      <c r="V2348" s="10"/>
      <c r="W2348" s="10"/>
    </row>
    <row r="2349" spans="1:23" x14ac:dyDescent="0.35">
      <c r="A2349" s="10"/>
      <c r="B2349" s="27"/>
      <c r="C2349" s="25"/>
      <c r="D2349" s="25"/>
      <c r="E2349" s="43"/>
      <c r="F2349" s="43"/>
      <c r="G2349" s="43"/>
      <c r="H2349" s="25"/>
      <c r="I2349" s="25"/>
      <c r="J2349" s="25"/>
      <c r="K2349" s="25"/>
      <c r="L2349" s="25"/>
      <c r="M2349" s="25"/>
      <c r="N2349" s="47"/>
      <c r="O2349" s="178"/>
      <c r="P2349" s="178"/>
      <c r="Q2349" s="47"/>
      <c r="R2349" s="47"/>
      <c r="S2349" s="10"/>
      <c r="T2349" s="10"/>
      <c r="U2349" s="10"/>
      <c r="V2349" s="10"/>
      <c r="W2349" s="10"/>
    </row>
    <row r="2350" spans="1:23" x14ac:dyDescent="0.35">
      <c r="A2350" s="10"/>
      <c r="B2350" s="27"/>
      <c r="C2350" s="25"/>
      <c r="D2350" s="25"/>
      <c r="E2350" s="43"/>
      <c r="F2350" s="43"/>
      <c r="G2350" s="43"/>
      <c r="H2350" s="25"/>
      <c r="I2350" s="25"/>
      <c r="J2350" s="25"/>
      <c r="K2350" s="25"/>
      <c r="L2350" s="25"/>
      <c r="M2350" s="25"/>
      <c r="N2350" s="47"/>
      <c r="O2350" s="178"/>
      <c r="P2350" s="178"/>
      <c r="Q2350" s="47"/>
      <c r="R2350" s="47"/>
      <c r="S2350" s="10"/>
      <c r="T2350" s="10"/>
      <c r="U2350" s="10"/>
      <c r="V2350" s="10"/>
      <c r="W2350" s="10"/>
    </row>
    <row r="2351" spans="1:23" x14ac:dyDescent="0.35">
      <c r="A2351" s="10"/>
      <c r="B2351" s="27"/>
      <c r="C2351" s="25"/>
      <c r="D2351" s="25"/>
      <c r="E2351" s="43"/>
      <c r="F2351" s="43"/>
      <c r="G2351" s="43"/>
      <c r="H2351" s="25"/>
      <c r="I2351" s="25"/>
      <c r="J2351" s="25"/>
      <c r="K2351" s="25"/>
      <c r="L2351" s="25"/>
      <c r="M2351" s="25"/>
      <c r="N2351" s="47"/>
      <c r="O2351" s="178"/>
      <c r="P2351" s="178"/>
      <c r="Q2351" s="47"/>
      <c r="R2351" s="47"/>
      <c r="S2351" s="10"/>
      <c r="T2351" s="10"/>
      <c r="U2351" s="10"/>
      <c r="V2351" s="10"/>
      <c r="W2351" s="10"/>
    </row>
    <row r="2352" spans="1:23" x14ac:dyDescent="0.35">
      <c r="A2352" s="10"/>
      <c r="B2352" s="27"/>
      <c r="C2352" s="25"/>
      <c r="D2352" s="25"/>
      <c r="E2352" s="43"/>
      <c r="F2352" s="43"/>
      <c r="G2352" s="43"/>
      <c r="H2352" s="25"/>
      <c r="I2352" s="25"/>
      <c r="J2352" s="25"/>
      <c r="K2352" s="25"/>
      <c r="L2352" s="25"/>
      <c r="M2352" s="25"/>
      <c r="N2352" s="47"/>
      <c r="O2352" s="178"/>
      <c r="P2352" s="178"/>
      <c r="Q2352" s="47"/>
      <c r="R2352" s="47"/>
      <c r="S2352" s="10"/>
      <c r="T2352" s="10"/>
      <c r="U2352" s="10"/>
      <c r="V2352" s="10"/>
      <c r="W2352" s="10"/>
    </row>
    <row r="2353" spans="1:23" x14ac:dyDescent="0.35">
      <c r="A2353" s="10"/>
      <c r="B2353" s="27"/>
      <c r="C2353" s="25"/>
      <c r="D2353" s="25"/>
      <c r="E2353" s="43"/>
      <c r="F2353" s="43"/>
      <c r="G2353" s="43"/>
      <c r="H2353" s="25"/>
      <c r="I2353" s="25"/>
      <c r="J2353" s="25"/>
      <c r="K2353" s="25"/>
      <c r="L2353" s="25"/>
      <c r="M2353" s="25"/>
      <c r="N2353" s="47"/>
      <c r="O2353" s="178"/>
      <c r="P2353" s="178"/>
      <c r="Q2353" s="47"/>
      <c r="R2353" s="47"/>
      <c r="S2353" s="10"/>
      <c r="T2353" s="10"/>
      <c r="U2353" s="10"/>
      <c r="V2353" s="10"/>
      <c r="W2353" s="10"/>
    </row>
    <row r="2354" spans="1:23" x14ac:dyDescent="0.35">
      <c r="A2354" s="10"/>
      <c r="B2354" s="27"/>
      <c r="C2354" s="25"/>
      <c r="D2354" s="25"/>
      <c r="E2354" s="43"/>
      <c r="F2354" s="43"/>
      <c r="G2354" s="43"/>
      <c r="H2354" s="25"/>
      <c r="I2354" s="25"/>
      <c r="J2354" s="25"/>
      <c r="K2354" s="25"/>
      <c r="L2354" s="25"/>
      <c r="M2354" s="25"/>
      <c r="N2354" s="47"/>
      <c r="O2354" s="178"/>
      <c r="P2354" s="178"/>
      <c r="Q2354" s="47"/>
      <c r="R2354" s="47"/>
      <c r="S2354" s="10"/>
      <c r="T2354" s="10"/>
      <c r="U2354" s="10"/>
      <c r="V2354" s="10"/>
      <c r="W2354" s="10"/>
    </row>
    <row r="2355" spans="1:23" x14ac:dyDescent="0.35">
      <c r="A2355" s="10"/>
      <c r="B2355" s="27"/>
      <c r="C2355" s="25"/>
      <c r="D2355" s="25"/>
      <c r="E2355" s="43"/>
      <c r="F2355" s="43"/>
      <c r="G2355" s="43"/>
      <c r="H2355" s="25"/>
      <c r="I2355" s="25"/>
      <c r="J2355" s="25"/>
      <c r="K2355" s="25"/>
      <c r="L2355" s="25"/>
      <c r="M2355" s="25"/>
      <c r="N2355" s="47"/>
      <c r="O2355" s="178"/>
      <c r="P2355" s="178"/>
      <c r="Q2355" s="47"/>
      <c r="R2355" s="47"/>
      <c r="S2355" s="10"/>
      <c r="T2355" s="10"/>
      <c r="U2355" s="10"/>
      <c r="V2355" s="10"/>
      <c r="W2355" s="10"/>
    </row>
    <row r="2356" spans="1:23" x14ac:dyDescent="0.35">
      <c r="A2356" s="10"/>
      <c r="B2356" s="27"/>
      <c r="C2356" s="25"/>
      <c r="D2356" s="25"/>
      <c r="E2356" s="43"/>
      <c r="F2356" s="43"/>
      <c r="G2356" s="43"/>
      <c r="H2356" s="25"/>
      <c r="I2356" s="25"/>
      <c r="J2356" s="25"/>
      <c r="K2356" s="25"/>
      <c r="L2356" s="25"/>
      <c r="M2356" s="25"/>
      <c r="N2356" s="47"/>
      <c r="O2356" s="178"/>
      <c r="P2356" s="178"/>
      <c r="Q2356" s="47"/>
      <c r="R2356" s="47"/>
      <c r="S2356" s="10"/>
      <c r="T2356" s="10"/>
      <c r="U2356" s="10"/>
      <c r="V2356" s="10"/>
      <c r="W2356" s="10"/>
    </row>
    <row r="2357" spans="1:23" x14ac:dyDescent="0.35">
      <c r="A2357" s="10"/>
      <c r="B2357" s="27"/>
      <c r="C2357" s="25"/>
      <c r="D2357" s="25"/>
      <c r="E2357" s="43"/>
      <c r="F2357" s="43"/>
      <c r="G2357" s="43"/>
      <c r="H2357" s="25"/>
      <c r="I2357" s="25"/>
      <c r="J2357" s="25"/>
      <c r="K2357" s="25"/>
      <c r="L2357" s="25"/>
      <c r="M2357" s="25"/>
      <c r="N2357" s="47"/>
      <c r="O2357" s="178"/>
      <c r="P2357" s="178"/>
      <c r="Q2357" s="47"/>
      <c r="R2357" s="47"/>
      <c r="S2357" s="10"/>
      <c r="T2357" s="10"/>
      <c r="U2357" s="10"/>
      <c r="V2357" s="10"/>
      <c r="W2357" s="10"/>
    </row>
    <row r="2358" spans="1:23" x14ac:dyDescent="0.35">
      <c r="A2358" s="10"/>
      <c r="B2358" s="27"/>
      <c r="C2358" s="25"/>
      <c r="D2358" s="25"/>
      <c r="E2358" s="43"/>
      <c r="F2358" s="43"/>
      <c r="G2358" s="43"/>
      <c r="H2358" s="25"/>
      <c r="I2358" s="25"/>
      <c r="J2358" s="25"/>
      <c r="K2358" s="25"/>
      <c r="L2358" s="25"/>
      <c r="M2358" s="25"/>
      <c r="N2358" s="47"/>
      <c r="O2358" s="178"/>
      <c r="P2358" s="178"/>
      <c r="Q2358" s="47"/>
      <c r="R2358" s="47"/>
      <c r="S2358" s="10"/>
      <c r="T2358" s="10"/>
      <c r="U2358" s="10"/>
      <c r="V2358" s="10"/>
      <c r="W2358" s="10"/>
    </row>
    <row r="2359" spans="1:23" x14ac:dyDescent="0.35">
      <c r="A2359" s="10"/>
      <c r="B2359" s="27"/>
      <c r="C2359" s="25"/>
      <c r="D2359" s="25"/>
      <c r="E2359" s="43"/>
      <c r="F2359" s="43"/>
      <c r="G2359" s="43"/>
      <c r="H2359" s="25"/>
      <c r="I2359" s="25"/>
      <c r="J2359" s="25"/>
      <c r="K2359" s="25"/>
      <c r="L2359" s="25"/>
      <c r="M2359" s="25"/>
      <c r="N2359" s="47"/>
      <c r="O2359" s="178"/>
      <c r="P2359" s="178"/>
      <c r="Q2359" s="47"/>
      <c r="R2359" s="47"/>
      <c r="S2359" s="10"/>
      <c r="T2359" s="10"/>
      <c r="U2359" s="10"/>
      <c r="V2359" s="10"/>
      <c r="W2359" s="10"/>
    </row>
    <row r="2360" spans="1:23" x14ac:dyDescent="0.35">
      <c r="A2360" s="10"/>
      <c r="B2360" s="27"/>
      <c r="C2360" s="25"/>
      <c r="D2360" s="25"/>
      <c r="E2360" s="43"/>
      <c r="F2360" s="43"/>
      <c r="G2360" s="43"/>
      <c r="H2360" s="25"/>
      <c r="I2360" s="25"/>
      <c r="J2360" s="25"/>
      <c r="K2360" s="25"/>
      <c r="L2360" s="25"/>
      <c r="M2360" s="25"/>
      <c r="N2360" s="47"/>
      <c r="O2360" s="178"/>
      <c r="P2360" s="178"/>
      <c r="Q2360" s="47"/>
      <c r="R2360" s="47"/>
      <c r="S2360" s="10"/>
      <c r="T2360" s="10"/>
      <c r="U2360" s="10"/>
      <c r="V2360" s="10"/>
      <c r="W2360" s="10"/>
    </row>
    <row r="2361" spans="1:23" x14ac:dyDescent="0.35">
      <c r="A2361" s="10"/>
      <c r="B2361" s="27"/>
      <c r="C2361" s="25"/>
      <c r="D2361" s="25"/>
      <c r="E2361" s="43"/>
      <c r="F2361" s="43"/>
      <c r="G2361" s="43"/>
      <c r="H2361" s="25"/>
      <c r="I2361" s="25"/>
      <c r="J2361" s="25"/>
      <c r="K2361" s="25"/>
      <c r="L2361" s="25"/>
      <c r="M2361" s="25"/>
      <c r="N2361" s="47"/>
      <c r="O2361" s="178"/>
      <c r="P2361" s="178"/>
      <c r="Q2361" s="47"/>
      <c r="R2361" s="47"/>
      <c r="S2361" s="10"/>
      <c r="T2361" s="10"/>
      <c r="U2361" s="10"/>
      <c r="V2361" s="10"/>
      <c r="W2361" s="10"/>
    </row>
    <row r="2362" spans="1:23" x14ac:dyDescent="0.35">
      <c r="A2362" s="10"/>
      <c r="B2362" s="27"/>
      <c r="C2362" s="25"/>
      <c r="D2362" s="25"/>
      <c r="E2362" s="43"/>
      <c r="F2362" s="43"/>
      <c r="G2362" s="43"/>
      <c r="H2362" s="25"/>
      <c r="I2362" s="25"/>
      <c r="J2362" s="25"/>
      <c r="K2362" s="25"/>
      <c r="L2362" s="25"/>
      <c r="M2362" s="25"/>
      <c r="N2362" s="47"/>
      <c r="O2362" s="178"/>
      <c r="P2362" s="178"/>
      <c r="Q2362" s="47"/>
      <c r="R2362" s="47"/>
      <c r="S2362" s="10"/>
      <c r="T2362" s="10"/>
      <c r="U2362" s="10"/>
      <c r="V2362" s="10"/>
      <c r="W2362" s="10"/>
    </row>
    <row r="2363" spans="1:23" x14ac:dyDescent="0.35">
      <c r="A2363" s="10"/>
      <c r="B2363" s="27"/>
      <c r="C2363" s="25"/>
      <c r="D2363" s="25"/>
      <c r="E2363" s="43"/>
      <c r="F2363" s="43"/>
      <c r="G2363" s="43"/>
      <c r="H2363" s="25"/>
      <c r="I2363" s="25"/>
      <c r="J2363" s="25"/>
      <c r="K2363" s="25"/>
      <c r="L2363" s="25"/>
      <c r="M2363" s="25"/>
      <c r="N2363" s="47"/>
      <c r="O2363" s="178"/>
      <c r="P2363" s="178"/>
      <c r="Q2363" s="47"/>
      <c r="R2363" s="47"/>
      <c r="S2363" s="10"/>
      <c r="T2363" s="10"/>
      <c r="U2363" s="10"/>
      <c r="V2363" s="10"/>
      <c r="W2363" s="10"/>
    </row>
    <row r="2364" spans="1:23" x14ac:dyDescent="0.35">
      <c r="A2364" s="10"/>
      <c r="B2364" s="27"/>
      <c r="C2364" s="25"/>
      <c r="D2364" s="25"/>
      <c r="E2364" s="43"/>
      <c r="F2364" s="43"/>
      <c r="G2364" s="43"/>
      <c r="H2364" s="25"/>
      <c r="I2364" s="25"/>
      <c r="J2364" s="25"/>
      <c r="K2364" s="25"/>
      <c r="L2364" s="25"/>
      <c r="M2364" s="25"/>
      <c r="N2364" s="47"/>
      <c r="O2364" s="178"/>
      <c r="P2364" s="178"/>
      <c r="Q2364" s="47"/>
      <c r="R2364" s="47"/>
      <c r="S2364" s="10"/>
      <c r="T2364" s="10"/>
      <c r="U2364" s="10"/>
      <c r="V2364" s="10"/>
      <c r="W2364" s="10"/>
    </row>
    <row r="2365" spans="1:23" x14ac:dyDescent="0.35">
      <c r="A2365" s="10"/>
      <c r="B2365" s="27"/>
      <c r="C2365" s="25"/>
      <c r="D2365" s="25"/>
      <c r="E2365" s="43"/>
      <c r="F2365" s="43"/>
      <c r="G2365" s="43"/>
      <c r="H2365" s="25"/>
      <c r="I2365" s="25"/>
      <c r="J2365" s="25"/>
      <c r="K2365" s="25"/>
      <c r="L2365" s="25"/>
      <c r="M2365" s="25"/>
      <c r="N2365" s="47"/>
      <c r="O2365" s="178"/>
      <c r="P2365" s="178"/>
      <c r="Q2365" s="47"/>
      <c r="R2365" s="47"/>
      <c r="S2365" s="10"/>
      <c r="T2365" s="10"/>
      <c r="U2365" s="10"/>
      <c r="V2365" s="10"/>
      <c r="W2365" s="10"/>
    </row>
    <row r="2366" spans="1:23" x14ac:dyDescent="0.35">
      <c r="A2366" s="10"/>
      <c r="B2366" s="27"/>
      <c r="C2366" s="25"/>
      <c r="D2366" s="25"/>
      <c r="E2366" s="43"/>
      <c r="F2366" s="43"/>
      <c r="G2366" s="43"/>
      <c r="H2366" s="25"/>
      <c r="I2366" s="25"/>
      <c r="J2366" s="25"/>
      <c r="K2366" s="25"/>
      <c r="L2366" s="25"/>
      <c r="M2366" s="25"/>
      <c r="N2366" s="47"/>
      <c r="O2366" s="178"/>
      <c r="P2366" s="178"/>
      <c r="Q2366" s="47"/>
      <c r="R2366" s="47"/>
      <c r="S2366" s="10"/>
      <c r="T2366" s="10"/>
      <c r="U2366" s="10"/>
      <c r="V2366" s="10"/>
      <c r="W2366" s="10"/>
    </row>
    <row r="2367" spans="1:23" x14ac:dyDescent="0.35">
      <c r="A2367" s="10"/>
      <c r="B2367" s="27"/>
      <c r="C2367" s="25"/>
      <c r="D2367" s="25"/>
      <c r="E2367" s="43"/>
      <c r="F2367" s="43"/>
      <c r="G2367" s="43"/>
      <c r="H2367" s="25"/>
      <c r="I2367" s="25"/>
      <c r="J2367" s="25"/>
      <c r="K2367" s="25"/>
      <c r="L2367" s="25"/>
      <c r="M2367" s="25"/>
      <c r="N2367" s="47"/>
      <c r="O2367" s="178"/>
      <c r="P2367" s="178"/>
      <c r="Q2367" s="47"/>
      <c r="R2367" s="47"/>
      <c r="S2367" s="10"/>
      <c r="T2367" s="10"/>
      <c r="U2367" s="10"/>
      <c r="V2367" s="10"/>
      <c r="W2367" s="10"/>
    </row>
    <row r="2368" spans="1:23" x14ac:dyDescent="0.35">
      <c r="A2368" s="10"/>
      <c r="B2368" s="27"/>
      <c r="C2368" s="25"/>
      <c r="D2368" s="25"/>
      <c r="E2368" s="43"/>
      <c r="F2368" s="43"/>
      <c r="G2368" s="43"/>
      <c r="H2368" s="25"/>
      <c r="I2368" s="25"/>
      <c r="J2368" s="25"/>
      <c r="K2368" s="25"/>
      <c r="L2368" s="25"/>
      <c r="M2368" s="25"/>
      <c r="N2368" s="47"/>
      <c r="O2368" s="178"/>
      <c r="P2368" s="178"/>
      <c r="Q2368" s="47"/>
      <c r="R2368" s="47"/>
      <c r="S2368" s="10"/>
      <c r="T2368" s="10"/>
      <c r="U2368" s="10"/>
      <c r="V2368" s="10"/>
      <c r="W2368" s="10"/>
    </row>
    <row r="2369" spans="1:23" x14ac:dyDescent="0.35">
      <c r="A2369" s="10"/>
      <c r="B2369" s="27"/>
      <c r="C2369" s="25"/>
      <c r="D2369" s="25"/>
      <c r="E2369" s="43"/>
      <c r="F2369" s="43"/>
      <c r="G2369" s="43"/>
      <c r="H2369" s="25"/>
      <c r="I2369" s="25"/>
      <c r="J2369" s="25"/>
      <c r="K2369" s="25"/>
      <c r="L2369" s="25"/>
      <c r="M2369" s="25"/>
      <c r="N2369" s="47"/>
      <c r="O2369" s="178"/>
      <c r="P2369" s="178"/>
      <c r="Q2369" s="47"/>
      <c r="R2369" s="47"/>
      <c r="S2369" s="10"/>
      <c r="T2369" s="10"/>
      <c r="U2369" s="10"/>
      <c r="V2369" s="10"/>
      <c r="W2369" s="10"/>
    </row>
    <row r="2370" spans="1:23" x14ac:dyDescent="0.35">
      <c r="A2370" s="10"/>
      <c r="B2370" s="27"/>
      <c r="C2370" s="25"/>
      <c r="D2370" s="25"/>
      <c r="E2370" s="43"/>
      <c r="F2370" s="43"/>
      <c r="G2370" s="43"/>
      <c r="H2370" s="25"/>
      <c r="I2370" s="25"/>
      <c r="J2370" s="25"/>
      <c r="K2370" s="25"/>
      <c r="L2370" s="25"/>
      <c r="M2370" s="25"/>
      <c r="N2370" s="47"/>
      <c r="O2370" s="178"/>
      <c r="P2370" s="178"/>
      <c r="Q2370" s="47"/>
      <c r="R2370" s="47"/>
      <c r="S2370" s="10"/>
      <c r="T2370" s="10"/>
      <c r="U2370" s="10"/>
      <c r="V2370" s="10"/>
      <c r="W2370" s="10"/>
    </row>
    <row r="2371" spans="1:23" x14ac:dyDescent="0.35">
      <c r="A2371" s="10"/>
      <c r="B2371" s="27"/>
      <c r="C2371" s="25"/>
      <c r="D2371" s="25"/>
      <c r="E2371" s="43"/>
      <c r="F2371" s="43"/>
      <c r="G2371" s="43"/>
      <c r="H2371" s="25"/>
      <c r="I2371" s="25"/>
      <c r="J2371" s="25"/>
      <c r="K2371" s="25"/>
      <c r="L2371" s="25"/>
      <c r="M2371" s="25"/>
      <c r="N2371" s="47"/>
      <c r="O2371" s="178"/>
      <c r="P2371" s="178"/>
      <c r="Q2371" s="47"/>
      <c r="R2371" s="47"/>
      <c r="S2371" s="10"/>
      <c r="T2371" s="10"/>
      <c r="U2371" s="10"/>
      <c r="V2371" s="10"/>
      <c r="W2371" s="10"/>
    </row>
    <row r="2372" spans="1:23" x14ac:dyDescent="0.35">
      <c r="A2372" s="10"/>
      <c r="B2372" s="27"/>
      <c r="C2372" s="25"/>
      <c r="D2372" s="25"/>
      <c r="E2372" s="43"/>
      <c r="F2372" s="43"/>
      <c r="G2372" s="43"/>
      <c r="H2372" s="25"/>
      <c r="I2372" s="25"/>
      <c r="J2372" s="25"/>
      <c r="K2372" s="25"/>
      <c r="L2372" s="25"/>
      <c r="M2372" s="25"/>
      <c r="N2372" s="47"/>
      <c r="O2372" s="178"/>
      <c r="P2372" s="178"/>
      <c r="Q2372" s="47"/>
      <c r="R2372" s="47"/>
      <c r="S2372" s="10"/>
      <c r="T2372" s="10"/>
      <c r="U2372" s="10"/>
      <c r="V2372" s="10"/>
      <c r="W2372" s="10"/>
    </row>
    <row r="2373" spans="1:23" x14ac:dyDescent="0.35">
      <c r="A2373" s="10"/>
      <c r="B2373" s="27"/>
      <c r="C2373" s="25"/>
      <c r="D2373" s="25"/>
      <c r="E2373" s="43"/>
      <c r="F2373" s="43"/>
      <c r="G2373" s="43"/>
      <c r="H2373" s="25"/>
      <c r="I2373" s="25"/>
      <c r="J2373" s="25"/>
      <c r="K2373" s="25"/>
      <c r="L2373" s="25"/>
      <c r="M2373" s="25"/>
      <c r="N2373" s="47"/>
      <c r="O2373" s="178"/>
      <c r="P2373" s="178"/>
      <c r="Q2373" s="47"/>
      <c r="R2373" s="47"/>
      <c r="S2373" s="10"/>
      <c r="T2373" s="10"/>
      <c r="U2373" s="10"/>
      <c r="V2373" s="10"/>
      <c r="W2373" s="10"/>
    </row>
    <row r="2374" spans="1:23" x14ac:dyDescent="0.35">
      <c r="A2374" s="10"/>
      <c r="B2374" s="27"/>
      <c r="C2374" s="25"/>
      <c r="D2374" s="25"/>
      <c r="E2374" s="43"/>
      <c r="F2374" s="43"/>
      <c r="G2374" s="43"/>
      <c r="H2374" s="25"/>
      <c r="I2374" s="25"/>
      <c r="J2374" s="25"/>
      <c r="K2374" s="25"/>
      <c r="L2374" s="25"/>
      <c r="M2374" s="25"/>
      <c r="N2374" s="47"/>
      <c r="O2374" s="178"/>
      <c r="P2374" s="178"/>
      <c r="Q2374" s="47"/>
      <c r="R2374" s="47"/>
      <c r="S2374" s="10"/>
      <c r="T2374" s="10"/>
      <c r="U2374" s="10"/>
      <c r="V2374" s="10"/>
      <c r="W2374" s="10"/>
    </row>
    <row r="2375" spans="1:23" x14ac:dyDescent="0.35">
      <c r="A2375" s="10"/>
      <c r="B2375" s="27"/>
      <c r="C2375" s="25"/>
      <c r="D2375" s="25"/>
      <c r="E2375" s="43"/>
      <c r="F2375" s="43"/>
      <c r="G2375" s="43"/>
      <c r="H2375" s="25"/>
      <c r="I2375" s="25"/>
      <c r="J2375" s="25"/>
      <c r="K2375" s="25"/>
      <c r="L2375" s="25"/>
      <c r="M2375" s="25"/>
      <c r="N2375" s="47"/>
      <c r="O2375" s="178"/>
      <c r="P2375" s="178"/>
      <c r="Q2375" s="47"/>
      <c r="R2375" s="47"/>
      <c r="S2375" s="10"/>
      <c r="T2375" s="10"/>
      <c r="U2375" s="10"/>
      <c r="V2375" s="10"/>
      <c r="W2375" s="10"/>
    </row>
    <row r="2376" spans="1:23" x14ac:dyDescent="0.35">
      <c r="A2376" s="10"/>
      <c r="B2376" s="27"/>
      <c r="C2376" s="25"/>
      <c r="D2376" s="25"/>
      <c r="E2376" s="43"/>
      <c r="F2376" s="43"/>
      <c r="G2376" s="43"/>
      <c r="H2376" s="25"/>
      <c r="I2376" s="25"/>
      <c r="J2376" s="25"/>
      <c r="K2376" s="25"/>
      <c r="L2376" s="25"/>
      <c r="M2376" s="25"/>
      <c r="N2376" s="47"/>
      <c r="O2376" s="178"/>
      <c r="P2376" s="178"/>
      <c r="Q2376" s="47"/>
      <c r="R2376" s="47"/>
      <c r="S2376" s="10"/>
      <c r="T2376" s="10"/>
      <c r="U2376" s="10"/>
      <c r="V2376" s="10"/>
      <c r="W2376" s="10"/>
    </row>
    <row r="2377" spans="1:23" x14ac:dyDescent="0.35">
      <c r="A2377" s="10"/>
      <c r="B2377" s="27"/>
      <c r="C2377" s="25"/>
      <c r="D2377" s="25"/>
      <c r="E2377" s="43"/>
      <c r="F2377" s="43"/>
      <c r="G2377" s="43"/>
      <c r="H2377" s="25"/>
      <c r="I2377" s="25"/>
      <c r="J2377" s="25"/>
      <c r="K2377" s="25"/>
      <c r="L2377" s="25"/>
      <c r="M2377" s="25"/>
      <c r="N2377" s="47"/>
      <c r="O2377" s="178"/>
      <c r="P2377" s="178"/>
      <c r="Q2377" s="47"/>
      <c r="R2377" s="47"/>
      <c r="S2377" s="10"/>
      <c r="T2377" s="10"/>
      <c r="U2377" s="10"/>
      <c r="V2377" s="10"/>
      <c r="W2377" s="10"/>
    </row>
    <row r="2378" spans="1:23" x14ac:dyDescent="0.35">
      <c r="A2378" s="10"/>
      <c r="B2378" s="27"/>
      <c r="C2378" s="25"/>
      <c r="D2378" s="25"/>
      <c r="E2378" s="43"/>
      <c r="F2378" s="43"/>
      <c r="G2378" s="43"/>
      <c r="H2378" s="25"/>
      <c r="I2378" s="25"/>
      <c r="J2378" s="25"/>
      <c r="K2378" s="25"/>
      <c r="L2378" s="25"/>
      <c r="M2378" s="25"/>
      <c r="N2378" s="47"/>
      <c r="O2378" s="178"/>
      <c r="P2378" s="178"/>
      <c r="Q2378" s="47"/>
      <c r="R2378" s="47"/>
      <c r="S2378" s="10"/>
      <c r="T2378" s="10"/>
      <c r="U2378" s="10"/>
      <c r="V2378" s="10"/>
      <c r="W2378" s="10"/>
    </row>
    <row r="2379" spans="1:23" x14ac:dyDescent="0.35">
      <c r="A2379" s="10"/>
      <c r="B2379" s="27"/>
      <c r="C2379" s="25"/>
      <c r="D2379" s="25"/>
      <c r="E2379" s="43"/>
      <c r="F2379" s="43"/>
      <c r="G2379" s="43"/>
      <c r="H2379" s="25"/>
      <c r="I2379" s="25"/>
      <c r="J2379" s="25"/>
      <c r="K2379" s="25"/>
      <c r="L2379" s="25"/>
      <c r="M2379" s="25"/>
      <c r="N2379" s="47"/>
      <c r="O2379" s="178"/>
      <c r="P2379" s="178"/>
      <c r="Q2379" s="47"/>
      <c r="R2379" s="47"/>
      <c r="S2379" s="10"/>
      <c r="T2379" s="10"/>
      <c r="U2379" s="10"/>
      <c r="V2379" s="10"/>
      <c r="W2379" s="10"/>
    </row>
    <row r="2380" spans="1:23" x14ac:dyDescent="0.35">
      <c r="A2380" s="10"/>
      <c r="B2380" s="27"/>
      <c r="C2380" s="25"/>
      <c r="D2380" s="25"/>
      <c r="E2380" s="43"/>
      <c r="F2380" s="43"/>
      <c r="G2380" s="43"/>
      <c r="H2380" s="25"/>
      <c r="I2380" s="25"/>
      <c r="J2380" s="25"/>
      <c r="K2380" s="25"/>
      <c r="L2380" s="25"/>
      <c r="M2380" s="25"/>
      <c r="N2380" s="47"/>
      <c r="O2380" s="178"/>
      <c r="P2380" s="178"/>
      <c r="Q2380" s="47"/>
      <c r="R2380" s="47"/>
      <c r="S2380" s="10"/>
      <c r="T2380" s="10"/>
      <c r="U2380" s="10"/>
      <c r="V2380" s="10"/>
      <c r="W2380" s="10"/>
    </row>
    <row r="2381" spans="1:23" x14ac:dyDescent="0.35">
      <c r="A2381" s="10"/>
      <c r="B2381" s="27"/>
      <c r="C2381" s="25"/>
      <c r="D2381" s="25"/>
      <c r="E2381" s="43"/>
      <c r="F2381" s="43"/>
      <c r="G2381" s="43"/>
      <c r="H2381" s="25"/>
      <c r="I2381" s="25"/>
      <c r="J2381" s="25"/>
      <c r="K2381" s="25"/>
      <c r="L2381" s="25"/>
      <c r="M2381" s="25"/>
      <c r="N2381" s="47"/>
      <c r="O2381" s="178"/>
      <c r="P2381" s="178"/>
      <c r="Q2381" s="47"/>
      <c r="R2381" s="47"/>
      <c r="S2381" s="10"/>
      <c r="T2381" s="10"/>
      <c r="U2381" s="10"/>
      <c r="V2381" s="10"/>
      <c r="W2381" s="10"/>
    </row>
    <row r="2382" spans="1:23" x14ac:dyDescent="0.35">
      <c r="A2382" s="10"/>
      <c r="B2382" s="27"/>
      <c r="C2382" s="25"/>
      <c r="D2382" s="25"/>
      <c r="E2382" s="43"/>
      <c r="F2382" s="43"/>
      <c r="G2382" s="43"/>
      <c r="H2382" s="25"/>
      <c r="I2382" s="25"/>
      <c r="J2382" s="25"/>
      <c r="K2382" s="25"/>
      <c r="L2382" s="25"/>
      <c r="M2382" s="25"/>
      <c r="N2382" s="47"/>
      <c r="O2382" s="178"/>
      <c r="P2382" s="178"/>
      <c r="Q2382" s="47"/>
      <c r="R2382" s="47"/>
      <c r="S2382" s="10"/>
      <c r="T2382" s="10"/>
      <c r="U2382" s="10"/>
      <c r="V2382" s="10"/>
      <c r="W2382" s="10"/>
    </row>
    <row r="2383" spans="1:23" x14ac:dyDescent="0.35">
      <c r="A2383" s="10"/>
      <c r="B2383" s="27"/>
      <c r="C2383" s="25"/>
      <c r="D2383" s="25"/>
      <c r="E2383" s="43"/>
      <c r="F2383" s="43"/>
      <c r="G2383" s="43"/>
      <c r="H2383" s="25"/>
      <c r="I2383" s="25"/>
      <c r="J2383" s="25"/>
      <c r="K2383" s="25"/>
      <c r="L2383" s="25"/>
      <c r="M2383" s="25"/>
      <c r="N2383" s="47"/>
      <c r="O2383" s="178"/>
      <c r="P2383" s="178"/>
      <c r="Q2383" s="47"/>
      <c r="R2383" s="47"/>
      <c r="S2383" s="10"/>
      <c r="T2383" s="10"/>
      <c r="U2383" s="10"/>
      <c r="V2383" s="10"/>
      <c r="W2383" s="10"/>
    </row>
    <row r="2384" spans="1:23" x14ac:dyDescent="0.35">
      <c r="A2384" s="10"/>
      <c r="B2384" s="27"/>
      <c r="C2384" s="25"/>
      <c r="D2384" s="25"/>
      <c r="E2384" s="43"/>
      <c r="F2384" s="43"/>
      <c r="G2384" s="43"/>
      <c r="H2384" s="25"/>
      <c r="I2384" s="25"/>
      <c r="J2384" s="25"/>
      <c r="K2384" s="25"/>
      <c r="L2384" s="25"/>
      <c r="M2384" s="25"/>
      <c r="N2384" s="47"/>
      <c r="O2384" s="178"/>
      <c r="P2384" s="178"/>
      <c r="Q2384" s="47"/>
      <c r="R2384" s="47"/>
      <c r="S2384" s="10"/>
      <c r="T2384" s="10"/>
      <c r="U2384" s="10"/>
      <c r="V2384" s="10"/>
      <c r="W2384" s="10"/>
    </row>
    <row r="2385" spans="1:23" x14ac:dyDescent="0.35">
      <c r="A2385" s="10"/>
      <c r="B2385" s="27"/>
      <c r="C2385" s="25"/>
      <c r="D2385" s="25"/>
      <c r="E2385" s="43"/>
      <c r="F2385" s="43"/>
      <c r="G2385" s="43"/>
      <c r="H2385" s="25"/>
      <c r="I2385" s="25"/>
      <c r="J2385" s="25"/>
      <c r="K2385" s="25"/>
      <c r="L2385" s="25"/>
      <c r="M2385" s="25"/>
      <c r="N2385" s="47"/>
      <c r="O2385" s="178"/>
      <c r="P2385" s="178"/>
      <c r="Q2385" s="47"/>
      <c r="R2385" s="47"/>
      <c r="S2385" s="10"/>
      <c r="T2385" s="10"/>
      <c r="U2385" s="10"/>
      <c r="V2385" s="10"/>
      <c r="W2385" s="10"/>
    </row>
    <row r="2386" spans="1:23" x14ac:dyDescent="0.35">
      <c r="A2386" s="10"/>
      <c r="B2386" s="27"/>
      <c r="C2386" s="25"/>
      <c r="D2386" s="25"/>
      <c r="E2386" s="43"/>
      <c r="F2386" s="43"/>
      <c r="G2386" s="43"/>
      <c r="H2386" s="25"/>
      <c r="I2386" s="25"/>
      <c r="J2386" s="25"/>
      <c r="K2386" s="25"/>
      <c r="L2386" s="25"/>
      <c r="M2386" s="25"/>
      <c r="N2386" s="47"/>
      <c r="O2386" s="178"/>
      <c r="P2386" s="178"/>
      <c r="Q2386" s="47"/>
      <c r="R2386" s="47"/>
      <c r="S2386" s="10"/>
      <c r="T2386" s="10"/>
      <c r="U2386" s="10"/>
      <c r="V2386" s="10"/>
      <c r="W2386" s="10"/>
    </row>
    <row r="2387" spans="1:23" x14ac:dyDescent="0.35">
      <c r="A2387" s="10"/>
      <c r="B2387" s="27"/>
      <c r="C2387" s="25"/>
      <c r="D2387" s="25"/>
      <c r="E2387" s="43"/>
      <c r="F2387" s="43"/>
      <c r="G2387" s="43"/>
      <c r="H2387" s="25"/>
      <c r="I2387" s="25"/>
      <c r="J2387" s="25"/>
      <c r="K2387" s="25"/>
      <c r="L2387" s="25"/>
      <c r="M2387" s="25"/>
      <c r="N2387" s="47"/>
      <c r="O2387" s="178"/>
      <c r="P2387" s="178"/>
      <c r="Q2387" s="47"/>
      <c r="R2387" s="47"/>
      <c r="S2387" s="10"/>
      <c r="T2387" s="10"/>
      <c r="U2387" s="10"/>
      <c r="V2387" s="10"/>
      <c r="W2387" s="10"/>
    </row>
    <row r="2388" spans="1:23" x14ac:dyDescent="0.35">
      <c r="A2388" s="10"/>
      <c r="B2388" s="27"/>
      <c r="C2388" s="25"/>
      <c r="D2388" s="25"/>
      <c r="E2388" s="43"/>
      <c r="F2388" s="43"/>
      <c r="G2388" s="43"/>
      <c r="H2388" s="25"/>
      <c r="I2388" s="25"/>
      <c r="J2388" s="25"/>
      <c r="K2388" s="25"/>
      <c r="L2388" s="25"/>
      <c r="M2388" s="25"/>
      <c r="N2388" s="47"/>
      <c r="O2388" s="178"/>
      <c r="P2388" s="178"/>
      <c r="Q2388" s="47"/>
      <c r="R2388" s="47"/>
      <c r="S2388" s="10"/>
      <c r="T2388" s="10"/>
      <c r="U2388" s="10"/>
      <c r="V2388" s="10"/>
      <c r="W2388" s="10"/>
    </row>
    <row r="2389" spans="1:23" x14ac:dyDescent="0.35">
      <c r="A2389" s="10"/>
      <c r="B2389" s="27"/>
      <c r="C2389" s="25"/>
      <c r="D2389" s="25"/>
      <c r="E2389" s="43"/>
      <c r="F2389" s="43"/>
      <c r="G2389" s="43"/>
      <c r="H2389" s="25"/>
      <c r="I2389" s="25"/>
      <c r="J2389" s="25"/>
      <c r="K2389" s="25"/>
      <c r="L2389" s="25"/>
      <c r="M2389" s="25"/>
      <c r="N2389" s="47"/>
      <c r="O2389" s="178"/>
      <c r="P2389" s="178"/>
      <c r="Q2389" s="47"/>
      <c r="R2389" s="47"/>
      <c r="S2389" s="10"/>
      <c r="T2389" s="10"/>
      <c r="U2389" s="10"/>
      <c r="V2389" s="10"/>
      <c r="W2389" s="10"/>
    </row>
    <row r="2390" spans="1:23" x14ac:dyDescent="0.35">
      <c r="A2390" s="10"/>
      <c r="B2390" s="27"/>
      <c r="C2390" s="25"/>
      <c r="D2390" s="25"/>
      <c r="E2390" s="43"/>
      <c r="F2390" s="43"/>
      <c r="G2390" s="43"/>
      <c r="H2390" s="25"/>
      <c r="I2390" s="25"/>
      <c r="J2390" s="25"/>
      <c r="K2390" s="25"/>
      <c r="L2390" s="25"/>
      <c r="M2390" s="25"/>
      <c r="N2390" s="47"/>
      <c r="O2390" s="178"/>
      <c r="P2390" s="178"/>
      <c r="Q2390" s="47"/>
      <c r="R2390" s="47"/>
      <c r="S2390" s="10"/>
      <c r="T2390" s="10"/>
      <c r="U2390" s="10"/>
      <c r="V2390" s="10"/>
      <c r="W2390" s="10"/>
    </row>
    <row r="2391" spans="1:23" x14ac:dyDescent="0.35">
      <c r="A2391" s="10"/>
      <c r="B2391" s="27"/>
      <c r="C2391" s="25"/>
      <c r="D2391" s="25"/>
      <c r="E2391" s="43"/>
      <c r="F2391" s="43"/>
      <c r="G2391" s="43"/>
      <c r="H2391" s="25"/>
      <c r="I2391" s="25"/>
      <c r="J2391" s="25"/>
      <c r="K2391" s="25"/>
      <c r="L2391" s="25"/>
      <c r="M2391" s="25"/>
      <c r="N2391" s="47"/>
      <c r="O2391" s="178"/>
      <c r="P2391" s="178"/>
      <c r="Q2391" s="47"/>
      <c r="R2391" s="47"/>
      <c r="S2391" s="10"/>
      <c r="T2391" s="10"/>
      <c r="U2391" s="10"/>
      <c r="V2391" s="10"/>
      <c r="W2391" s="10"/>
    </row>
    <row r="2392" spans="1:23" x14ac:dyDescent="0.35">
      <c r="A2392" s="10"/>
      <c r="B2392" s="27"/>
      <c r="C2392" s="25"/>
      <c r="D2392" s="25"/>
      <c r="E2392" s="43"/>
      <c r="F2392" s="43"/>
      <c r="G2392" s="43"/>
      <c r="H2392" s="25"/>
      <c r="I2392" s="25"/>
      <c r="J2392" s="25"/>
      <c r="K2392" s="25"/>
      <c r="L2392" s="25"/>
      <c r="M2392" s="25"/>
      <c r="N2392" s="47"/>
      <c r="O2392" s="178"/>
      <c r="P2392" s="178"/>
      <c r="Q2392" s="47"/>
      <c r="R2392" s="47"/>
      <c r="S2392" s="10"/>
      <c r="T2392" s="10"/>
      <c r="U2392" s="10"/>
      <c r="V2392" s="10"/>
      <c r="W2392" s="10"/>
    </row>
    <row r="2393" spans="1:23" x14ac:dyDescent="0.35">
      <c r="A2393" s="10"/>
      <c r="B2393" s="27"/>
      <c r="C2393" s="25"/>
      <c r="D2393" s="25"/>
      <c r="E2393" s="43"/>
      <c r="F2393" s="43"/>
      <c r="G2393" s="43"/>
      <c r="H2393" s="25"/>
      <c r="I2393" s="25"/>
      <c r="J2393" s="25"/>
      <c r="K2393" s="25"/>
      <c r="L2393" s="25"/>
      <c r="M2393" s="25"/>
      <c r="N2393" s="47"/>
      <c r="O2393" s="178"/>
      <c r="P2393" s="178"/>
      <c r="Q2393" s="47"/>
      <c r="R2393" s="47"/>
      <c r="S2393" s="10"/>
      <c r="T2393" s="10"/>
      <c r="U2393" s="10"/>
      <c r="V2393" s="10"/>
      <c r="W2393" s="10"/>
    </row>
    <row r="2394" spans="1:23" x14ac:dyDescent="0.35">
      <c r="A2394" s="10"/>
      <c r="B2394" s="27"/>
      <c r="C2394" s="25"/>
      <c r="D2394" s="25"/>
      <c r="E2394" s="43"/>
      <c r="F2394" s="43"/>
      <c r="G2394" s="43"/>
      <c r="H2394" s="25"/>
      <c r="I2394" s="25"/>
      <c r="J2394" s="25"/>
      <c r="K2394" s="25"/>
      <c r="L2394" s="25"/>
      <c r="M2394" s="25"/>
      <c r="N2394" s="47"/>
      <c r="O2394" s="178"/>
      <c r="P2394" s="178"/>
      <c r="Q2394" s="47"/>
      <c r="R2394" s="47"/>
      <c r="S2394" s="10"/>
      <c r="T2394" s="10"/>
      <c r="U2394" s="10"/>
      <c r="V2394" s="10"/>
      <c r="W2394" s="10"/>
    </row>
    <row r="2395" spans="1:23" x14ac:dyDescent="0.35">
      <c r="A2395" s="10"/>
      <c r="B2395" s="27"/>
      <c r="C2395" s="25"/>
      <c r="D2395" s="25"/>
      <c r="E2395" s="43"/>
      <c r="F2395" s="43"/>
      <c r="G2395" s="43"/>
      <c r="H2395" s="25"/>
      <c r="I2395" s="25"/>
      <c r="J2395" s="25"/>
      <c r="K2395" s="25"/>
      <c r="L2395" s="25"/>
      <c r="M2395" s="25"/>
      <c r="N2395" s="47"/>
      <c r="O2395" s="178"/>
      <c r="P2395" s="178"/>
      <c r="Q2395" s="47"/>
      <c r="R2395" s="47"/>
      <c r="S2395" s="10"/>
      <c r="T2395" s="10"/>
      <c r="U2395" s="10"/>
      <c r="V2395" s="10"/>
      <c r="W2395" s="10"/>
    </row>
    <row r="2396" spans="1:23" x14ac:dyDescent="0.35">
      <c r="A2396" s="10"/>
      <c r="B2396" s="27"/>
      <c r="C2396" s="25"/>
      <c r="D2396" s="25"/>
      <c r="E2396" s="43"/>
      <c r="F2396" s="43"/>
      <c r="G2396" s="43"/>
      <c r="H2396" s="25"/>
      <c r="I2396" s="25"/>
      <c r="J2396" s="25"/>
      <c r="K2396" s="25"/>
      <c r="L2396" s="25"/>
      <c r="M2396" s="25"/>
      <c r="N2396" s="47"/>
      <c r="O2396" s="178"/>
      <c r="P2396" s="178"/>
      <c r="Q2396" s="47"/>
      <c r="R2396" s="47"/>
      <c r="S2396" s="10"/>
      <c r="T2396" s="10"/>
      <c r="U2396" s="10"/>
      <c r="V2396" s="10"/>
      <c r="W2396" s="10"/>
    </row>
    <row r="2397" spans="1:23" x14ac:dyDescent="0.35">
      <c r="A2397" s="10"/>
      <c r="B2397" s="27"/>
      <c r="C2397" s="25"/>
      <c r="D2397" s="25"/>
      <c r="E2397" s="43"/>
      <c r="F2397" s="43"/>
      <c r="G2397" s="43"/>
      <c r="H2397" s="25"/>
      <c r="I2397" s="25"/>
      <c r="J2397" s="25"/>
      <c r="K2397" s="25"/>
      <c r="L2397" s="25"/>
      <c r="M2397" s="25"/>
      <c r="N2397" s="47"/>
      <c r="O2397" s="178"/>
      <c r="P2397" s="178"/>
      <c r="Q2397" s="47"/>
      <c r="R2397" s="47"/>
      <c r="S2397" s="10"/>
      <c r="T2397" s="10"/>
      <c r="U2397" s="10"/>
      <c r="V2397" s="10"/>
      <c r="W2397" s="10"/>
    </row>
    <row r="2398" spans="1:23" x14ac:dyDescent="0.35">
      <c r="A2398" s="10"/>
      <c r="B2398" s="27"/>
      <c r="C2398" s="25"/>
      <c r="D2398" s="25"/>
      <c r="E2398" s="43"/>
      <c r="F2398" s="43"/>
      <c r="G2398" s="43"/>
      <c r="H2398" s="25"/>
      <c r="I2398" s="25"/>
      <c r="J2398" s="25"/>
      <c r="K2398" s="25"/>
      <c r="L2398" s="25"/>
      <c r="M2398" s="25"/>
      <c r="N2398" s="47"/>
      <c r="O2398" s="178"/>
      <c r="P2398" s="178"/>
      <c r="Q2398" s="47"/>
      <c r="R2398" s="47"/>
      <c r="S2398" s="10"/>
      <c r="T2398" s="10"/>
      <c r="U2398" s="10"/>
      <c r="V2398" s="10"/>
      <c r="W2398" s="10"/>
    </row>
    <row r="2399" spans="1:23" x14ac:dyDescent="0.35">
      <c r="A2399" s="10"/>
      <c r="B2399" s="27"/>
      <c r="C2399" s="25"/>
      <c r="D2399" s="25"/>
      <c r="E2399" s="43"/>
      <c r="F2399" s="43"/>
      <c r="G2399" s="43"/>
      <c r="H2399" s="25"/>
      <c r="I2399" s="25"/>
      <c r="J2399" s="25"/>
      <c r="K2399" s="25"/>
      <c r="L2399" s="25"/>
      <c r="M2399" s="25"/>
      <c r="N2399" s="47"/>
      <c r="O2399" s="178"/>
      <c r="P2399" s="178"/>
      <c r="Q2399" s="47"/>
      <c r="R2399" s="47"/>
      <c r="S2399" s="10"/>
      <c r="T2399" s="10"/>
      <c r="U2399" s="10"/>
      <c r="V2399" s="10"/>
      <c r="W2399" s="10"/>
    </row>
    <row r="2400" spans="1:23" x14ac:dyDescent="0.35">
      <c r="A2400" s="10"/>
      <c r="B2400" s="27"/>
      <c r="C2400" s="25"/>
      <c r="D2400" s="25"/>
      <c r="E2400" s="43"/>
      <c r="F2400" s="43"/>
      <c r="G2400" s="43"/>
      <c r="H2400" s="25"/>
      <c r="I2400" s="25"/>
      <c r="J2400" s="25"/>
      <c r="K2400" s="25"/>
      <c r="L2400" s="25"/>
      <c r="M2400" s="25"/>
      <c r="N2400" s="47"/>
      <c r="O2400" s="178"/>
      <c r="P2400" s="178"/>
      <c r="Q2400" s="47"/>
      <c r="R2400" s="47"/>
      <c r="S2400" s="10"/>
      <c r="T2400" s="10"/>
      <c r="U2400" s="10"/>
      <c r="V2400" s="10"/>
      <c r="W2400" s="10"/>
    </row>
    <row r="2401" spans="1:23" x14ac:dyDescent="0.35">
      <c r="A2401" s="10"/>
      <c r="B2401" s="27"/>
      <c r="C2401" s="25"/>
      <c r="D2401" s="25"/>
      <c r="E2401" s="43"/>
      <c r="F2401" s="43"/>
      <c r="G2401" s="43"/>
      <c r="H2401" s="25"/>
      <c r="I2401" s="25"/>
      <c r="J2401" s="25"/>
      <c r="K2401" s="25"/>
      <c r="L2401" s="25"/>
      <c r="M2401" s="25"/>
      <c r="N2401" s="47"/>
      <c r="O2401" s="178"/>
      <c r="P2401" s="178"/>
      <c r="Q2401" s="47"/>
      <c r="R2401" s="47"/>
      <c r="S2401" s="10"/>
      <c r="T2401" s="10"/>
      <c r="U2401" s="10"/>
      <c r="V2401" s="10"/>
      <c r="W2401" s="10"/>
    </row>
    <row r="2402" spans="1:23" x14ac:dyDescent="0.35">
      <c r="A2402" s="10"/>
      <c r="B2402" s="27"/>
      <c r="C2402" s="25"/>
      <c r="D2402" s="25"/>
      <c r="E2402" s="43"/>
      <c r="F2402" s="43"/>
      <c r="G2402" s="43"/>
      <c r="H2402" s="25"/>
      <c r="I2402" s="25"/>
      <c r="J2402" s="25"/>
      <c r="K2402" s="25"/>
      <c r="L2402" s="25"/>
      <c r="M2402" s="25"/>
      <c r="N2402" s="47"/>
      <c r="O2402" s="178"/>
      <c r="P2402" s="178"/>
      <c r="Q2402" s="47"/>
      <c r="R2402" s="47"/>
      <c r="S2402" s="10"/>
      <c r="T2402" s="10"/>
      <c r="U2402" s="10"/>
      <c r="V2402" s="10"/>
      <c r="W2402" s="10"/>
    </row>
    <row r="2403" spans="1:23" x14ac:dyDescent="0.35">
      <c r="A2403" s="10"/>
      <c r="B2403" s="27"/>
      <c r="C2403" s="25"/>
      <c r="D2403" s="25"/>
      <c r="E2403" s="43"/>
      <c r="F2403" s="43"/>
      <c r="G2403" s="43"/>
      <c r="H2403" s="25"/>
      <c r="I2403" s="25"/>
      <c r="J2403" s="25"/>
      <c r="K2403" s="25"/>
      <c r="L2403" s="25"/>
      <c r="M2403" s="25"/>
      <c r="N2403" s="47"/>
      <c r="O2403" s="178"/>
      <c r="P2403" s="178"/>
      <c r="Q2403" s="47"/>
      <c r="R2403" s="47"/>
      <c r="S2403" s="10"/>
      <c r="T2403" s="10"/>
      <c r="U2403" s="10"/>
      <c r="V2403" s="10"/>
      <c r="W2403" s="10"/>
    </row>
    <row r="2404" spans="1:23" x14ac:dyDescent="0.35">
      <c r="A2404" s="10"/>
      <c r="B2404" s="27"/>
      <c r="C2404" s="25"/>
      <c r="D2404" s="25"/>
      <c r="E2404" s="43"/>
      <c r="F2404" s="43"/>
      <c r="G2404" s="43"/>
      <c r="H2404" s="25"/>
      <c r="I2404" s="25"/>
      <c r="J2404" s="25"/>
      <c r="K2404" s="25"/>
      <c r="L2404" s="25"/>
      <c r="M2404" s="25"/>
      <c r="N2404" s="47"/>
      <c r="O2404" s="178"/>
      <c r="P2404" s="178"/>
      <c r="Q2404" s="47"/>
      <c r="R2404" s="47"/>
      <c r="S2404" s="10"/>
      <c r="T2404" s="10"/>
      <c r="U2404" s="10"/>
      <c r="V2404" s="10"/>
      <c r="W2404" s="10"/>
    </row>
    <row r="2405" spans="1:23" x14ac:dyDescent="0.35">
      <c r="A2405" s="10"/>
      <c r="B2405" s="27"/>
      <c r="C2405" s="25"/>
      <c r="D2405" s="25"/>
      <c r="E2405" s="43"/>
      <c r="F2405" s="43"/>
      <c r="G2405" s="43"/>
      <c r="H2405" s="25"/>
      <c r="I2405" s="25"/>
      <c r="J2405" s="25"/>
      <c r="K2405" s="25"/>
      <c r="L2405" s="25"/>
      <c r="M2405" s="25"/>
      <c r="N2405" s="47"/>
      <c r="O2405" s="178"/>
      <c r="P2405" s="178"/>
      <c r="Q2405" s="10"/>
      <c r="R2405" s="10"/>
      <c r="S2405" s="10"/>
      <c r="T2405" s="10"/>
      <c r="U2405" s="10"/>
      <c r="V2405" s="10"/>
      <c r="W2405" s="10"/>
    </row>
    <row r="2406" spans="1:23" x14ac:dyDescent="0.35">
      <c r="A2406" s="10"/>
      <c r="B2406" s="27"/>
      <c r="C2406" s="25"/>
      <c r="D2406" s="25"/>
      <c r="E2406" s="43"/>
      <c r="F2406" s="43"/>
      <c r="G2406" s="43"/>
      <c r="H2406" s="25"/>
      <c r="I2406" s="25"/>
      <c r="J2406" s="25"/>
      <c r="K2406" s="25"/>
      <c r="L2406" s="25"/>
      <c r="M2406" s="25"/>
      <c r="N2406" s="47"/>
      <c r="O2406" s="178"/>
      <c r="P2406" s="178"/>
      <c r="Q2406" s="10"/>
      <c r="R2406" s="10"/>
      <c r="S2406" s="10"/>
      <c r="T2406" s="10"/>
      <c r="U2406" s="10"/>
      <c r="V2406" s="10"/>
      <c r="W2406" s="10"/>
    </row>
    <row r="2407" spans="1:23" x14ac:dyDescent="0.35">
      <c r="A2407" s="10"/>
      <c r="B2407" s="27"/>
      <c r="C2407" s="25"/>
      <c r="D2407" s="25"/>
      <c r="E2407" s="43"/>
      <c r="F2407" s="43"/>
      <c r="G2407" s="43"/>
      <c r="H2407" s="25"/>
      <c r="I2407" s="25"/>
      <c r="J2407" s="25"/>
      <c r="K2407" s="25"/>
      <c r="L2407" s="25"/>
      <c r="M2407" s="25"/>
      <c r="N2407" s="47"/>
      <c r="O2407" s="178"/>
      <c r="P2407" s="178"/>
      <c r="Q2407" s="10"/>
      <c r="R2407" s="10"/>
      <c r="S2407" s="10"/>
      <c r="T2407" s="10"/>
      <c r="U2407" s="10"/>
      <c r="V2407" s="10"/>
      <c r="W2407" s="10"/>
    </row>
    <row r="2408" spans="1:23" x14ac:dyDescent="0.35">
      <c r="A2408" s="10"/>
      <c r="B2408" s="27"/>
      <c r="C2408" s="25"/>
      <c r="D2408" s="25"/>
      <c r="E2408" s="43"/>
      <c r="F2408" s="43"/>
      <c r="G2408" s="43"/>
      <c r="H2408" s="25"/>
      <c r="I2408" s="25"/>
      <c r="J2408" s="25"/>
      <c r="K2408" s="25"/>
      <c r="L2408" s="25"/>
      <c r="M2408" s="25"/>
      <c r="N2408" s="47"/>
      <c r="O2408" s="178"/>
      <c r="P2408" s="178"/>
      <c r="Q2408" s="10"/>
      <c r="R2408" s="10"/>
      <c r="S2408" s="10"/>
      <c r="T2408" s="10"/>
      <c r="U2408" s="10"/>
      <c r="V2408" s="10"/>
      <c r="W2408" s="10"/>
    </row>
    <row r="2409" spans="1:23" x14ac:dyDescent="0.35">
      <c r="A2409" s="10"/>
      <c r="B2409" s="27"/>
      <c r="C2409" s="25"/>
      <c r="D2409" s="25"/>
      <c r="E2409" s="43"/>
      <c r="F2409" s="43"/>
      <c r="G2409" s="43"/>
      <c r="H2409" s="25"/>
      <c r="I2409" s="25"/>
      <c r="J2409" s="25"/>
      <c r="K2409" s="25"/>
      <c r="L2409" s="25"/>
      <c r="M2409" s="25"/>
      <c r="N2409" s="47"/>
      <c r="O2409" s="178"/>
      <c r="P2409" s="178"/>
      <c r="Q2409" s="10"/>
      <c r="R2409" s="10"/>
      <c r="S2409" s="10"/>
      <c r="T2409" s="10"/>
      <c r="U2409" s="10"/>
      <c r="V2409" s="10"/>
      <c r="W2409" s="10"/>
    </row>
    <row r="2410" spans="1:23" x14ac:dyDescent="0.35">
      <c r="A2410" s="10"/>
      <c r="B2410" s="27"/>
      <c r="C2410" s="25"/>
      <c r="D2410" s="25"/>
      <c r="E2410" s="43"/>
      <c r="F2410" s="43"/>
      <c r="G2410" s="43"/>
      <c r="H2410" s="25"/>
      <c r="I2410" s="25"/>
      <c r="J2410" s="25"/>
      <c r="K2410" s="25"/>
      <c r="L2410" s="25"/>
      <c r="M2410" s="25"/>
      <c r="N2410" s="47"/>
      <c r="O2410" s="178"/>
      <c r="P2410" s="178"/>
      <c r="Q2410" s="10"/>
      <c r="R2410" s="10"/>
      <c r="S2410" s="10"/>
      <c r="T2410" s="10"/>
      <c r="U2410" s="10"/>
      <c r="V2410" s="10"/>
      <c r="W2410" s="10"/>
    </row>
    <row r="2411" spans="1:23" x14ac:dyDescent="0.35">
      <c r="A2411" s="10"/>
      <c r="B2411" s="27"/>
      <c r="C2411" s="25"/>
      <c r="D2411" s="25"/>
      <c r="E2411" s="43"/>
      <c r="F2411" s="43"/>
      <c r="G2411" s="43"/>
      <c r="H2411" s="25"/>
      <c r="I2411" s="25"/>
      <c r="J2411" s="25"/>
      <c r="K2411" s="25"/>
      <c r="L2411" s="25"/>
      <c r="M2411" s="25"/>
      <c r="N2411" s="47"/>
      <c r="O2411" s="178"/>
      <c r="P2411" s="178"/>
      <c r="Q2411" s="10"/>
      <c r="R2411" s="10"/>
      <c r="S2411" s="10"/>
      <c r="T2411" s="10"/>
      <c r="U2411" s="10"/>
      <c r="V2411" s="10"/>
      <c r="W2411" s="10"/>
    </row>
    <row r="2412" spans="1:23" x14ac:dyDescent="0.35">
      <c r="A2412" s="10"/>
      <c r="B2412" s="27"/>
      <c r="C2412" s="25"/>
      <c r="D2412" s="25"/>
      <c r="E2412" s="43"/>
      <c r="F2412" s="43"/>
      <c r="G2412" s="43"/>
      <c r="H2412" s="25"/>
      <c r="I2412" s="25"/>
      <c r="J2412" s="25"/>
      <c r="K2412" s="25"/>
      <c r="L2412" s="25"/>
      <c r="M2412" s="25"/>
      <c r="N2412" s="47"/>
      <c r="O2412" s="178"/>
      <c r="P2412" s="178"/>
      <c r="Q2412" s="10"/>
      <c r="R2412" s="10"/>
      <c r="S2412" s="10"/>
      <c r="T2412" s="10"/>
      <c r="U2412" s="10"/>
      <c r="V2412" s="10"/>
      <c r="W2412" s="10"/>
    </row>
    <row r="2413" spans="1:23" x14ac:dyDescent="0.35">
      <c r="A2413" s="10"/>
      <c r="B2413" s="27"/>
      <c r="C2413" s="25"/>
      <c r="D2413" s="25"/>
      <c r="E2413" s="43"/>
      <c r="F2413" s="43"/>
      <c r="G2413" s="43"/>
      <c r="H2413" s="25"/>
      <c r="I2413" s="25"/>
      <c r="J2413" s="25"/>
      <c r="K2413" s="25"/>
      <c r="L2413" s="25"/>
      <c r="M2413" s="25"/>
      <c r="N2413" s="47"/>
      <c r="O2413" s="178"/>
      <c r="P2413" s="178"/>
      <c r="Q2413" s="10"/>
      <c r="R2413" s="10"/>
      <c r="S2413" s="10"/>
      <c r="T2413" s="10"/>
      <c r="U2413" s="10"/>
      <c r="V2413" s="10"/>
      <c r="W2413" s="10"/>
    </row>
    <row r="2414" spans="1:23" x14ac:dyDescent="0.35">
      <c r="A2414" s="10"/>
      <c r="B2414" s="27"/>
      <c r="C2414" s="25"/>
      <c r="D2414" s="25"/>
      <c r="E2414" s="43"/>
      <c r="F2414" s="43"/>
      <c r="G2414" s="43"/>
      <c r="H2414" s="25"/>
      <c r="I2414" s="25"/>
      <c r="J2414" s="25"/>
      <c r="K2414" s="25"/>
      <c r="L2414" s="25"/>
      <c r="M2414" s="25"/>
      <c r="N2414" s="47"/>
      <c r="O2414" s="178"/>
      <c r="P2414" s="178"/>
      <c r="Q2414" s="10"/>
      <c r="R2414" s="10"/>
      <c r="S2414" s="10"/>
      <c r="T2414" s="10"/>
      <c r="U2414" s="10"/>
      <c r="V2414" s="10"/>
      <c r="W2414" s="10"/>
    </row>
    <row r="2415" spans="1:23" x14ac:dyDescent="0.35">
      <c r="A2415" s="10"/>
      <c r="B2415" s="27"/>
      <c r="C2415" s="25"/>
      <c r="D2415" s="25"/>
      <c r="E2415" s="43"/>
      <c r="F2415" s="43"/>
      <c r="G2415" s="43"/>
      <c r="H2415" s="25"/>
      <c r="I2415" s="25"/>
      <c r="J2415" s="25"/>
      <c r="K2415" s="25"/>
      <c r="L2415" s="25"/>
      <c r="M2415" s="25"/>
      <c r="N2415" s="47"/>
      <c r="O2415" s="178"/>
      <c r="P2415" s="178"/>
      <c r="Q2415" s="10"/>
      <c r="R2415" s="10"/>
      <c r="S2415" s="10"/>
      <c r="T2415" s="10"/>
      <c r="U2415" s="10"/>
      <c r="V2415" s="10"/>
      <c r="W2415" s="10"/>
    </row>
    <row r="2416" spans="1:23" x14ac:dyDescent="0.35">
      <c r="A2416" s="10"/>
      <c r="B2416" s="27"/>
      <c r="C2416" s="25"/>
      <c r="D2416" s="25"/>
      <c r="E2416" s="43"/>
      <c r="F2416" s="43"/>
      <c r="G2416" s="43"/>
      <c r="H2416" s="25"/>
      <c r="I2416" s="25"/>
      <c r="J2416" s="25"/>
      <c r="K2416" s="25"/>
      <c r="L2416" s="25"/>
      <c r="M2416" s="25"/>
      <c r="N2416" s="47"/>
      <c r="O2416" s="178"/>
      <c r="P2416" s="178"/>
      <c r="Q2416" s="10"/>
      <c r="R2416" s="10"/>
      <c r="S2416" s="10"/>
      <c r="T2416" s="10"/>
      <c r="U2416" s="10"/>
      <c r="V2416" s="10"/>
      <c r="W2416" s="10"/>
    </row>
    <row r="2417" spans="1:23" x14ac:dyDescent="0.35">
      <c r="A2417" s="10"/>
      <c r="B2417" s="27"/>
      <c r="C2417" s="25"/>
      <c r="D2417" s="25"/>
      <c r="E2417" s="43"/>
      <c r="F2417" s="43"/>
      <c r="G2417" s="43"/>
      <c r="H2417" s="25"/>
      <c r="I2417" s="25"/>
      <c r="J2417" s="25"/>
      <c r="K2417" s="25"/>
      <c r="L2417" s="25"/>
      <c r="M2417" s="25"/>
      <c r="N2417" s="47"/>
      <c r="O2417" s="178"/>
      <c r="P2417" s="178"/>
      <c r="Q2417" s="10"/>
      <c r="R2417" s="10"/>
      <c r="S2417" s="10"/>
      <c r="T2417" s="10"/>
      <c r="U2417" s="10"/>
      <c r="V2417" s="10"/>
      <c r="W2417" s="10"/>
    </row>
    <row r="2418" spans="1:23" x14ac:dyDescent="0.35">
      <c r="A2418" s="10"/>
      <c r="B2418" s="27"/>
      <c r="C2418" s="25"/>
      <c r="D2418" s="25"/>
      <c r="E2418" s="43"/>
      <c r="F2418" s="43"/>
      <c r="G2418" s="43"/>
      <c r="H2418" s="25"/>
      <c r="I2418" s="25"/>
      <c r="J2418" s="25"/>
      <c r="K2418" s="25"/>
      <c r="L2418" s="25"/>
      <c r="M2418" s="25"/>
      <c r="N2418" s="47"/>
      <c r="O2418" s="178"/>
      <c r="P2418" s="178"/>
      <c r="Q2418" s="10"/>
      <c r="R2418" s="10"/>
      <c r="S2418" s="10"/>
      <c r="T2418" s="10"/>
      <c r="U2418" s="10"/>
      <c r="V2418" s="10"/>
      <c r="W2418" s="10"/>
    </row>
    <row r="2419" spans="1:23" x14ac:dyDescent="0.35">
      <c r="A2419" s="10"/>
      <c r="B2419" s="27"/>
      <c r="C2419" s="25"/>
      <c r="D2419" s="25"/>
      <c r="E2419" s="43"/>
      <c r="F2419" s="43"/>
      <c r="G2419" s="43"/>
      <c r="H2419" s="25"/>
      <c r="I2419" s="25"/>
      <c r="J2419" s="25"/>
      <c r="K2419" s="25"/>
      <c r="L2419" s="25"/>
      <c r="M2419" s="25"/>
      <c r="N2419" s="47"/>
      <c r="O2419" s="178"/>
      <c r="P2419" s="178"/>
      <c r="Q2419" s="10"/>
      <c r="R2419" s="10"/>
      <c r="S2419" s="10"/>
      <c r="T2419" s="10"/>
      <c r="U2419" s="10"/>
      <c r="V2419" s="10"/>
      <c r="W2419" s="10"/>
    </row>
    <row r="2420" spans="1:23" x14ac:dyDescent="0.35">
      <c r="A2420" s="10"/>
      <c r="B2420" s="27"/>
      <c r="C2420" s="25"/>
      <c r="D2420" s="25"/>
      <c r="E2420" s="43"/>
      <c r="F2420" s="43"/>
      <c r="G2420" s="43"/>
      <c r="H2420" s="25"/>
      <c r="I2420" s="25"/>
      <c r="J2420" s="25"/>
      <c r="K2420" s="25"/>
      <c r="L2420" s="25"/>
      <c r="M2420" s="25"/>
      <c r="N2420" s="47"/>
      <c r="O2420" s="178"/>
      <c r="P2420" s="178"/>
      <c r="Q2420" s="10"/>
      <c r="R2420" s="10"/>
      <c r="S2420" s="10"/>
      <c r="T2420" s="10"/>
      <c r="U2420" s="10"/>
      <c r="V2420" s="10"/>
      <c r="W2420" s="10"/>
    </row>
    <row r="2421" spans="1:23" x14ac:dyDescent="0.35">
      <c r="A2421" s="10"/>
      <c r="B2421" s="27"/>
      <c r="C2421" s="25"/>
      <c r="D2421" s="25"/>
      <c r="E2421" s="43"/>
      <c r="F2421" s="43"/>
      <c r="G2421" s="43"/>
      <c r="H2421" s="25"/>
      <c r="I2421" s="25"/>
      <c r="J2421" s="25"/>
      <c r="K2421" s="25"/>
      <c r="L2421" s="25"/>
      <c r="M2421" s="25"/>
      <c r="N2421" s="47"/>
      <c r="O2421" s="178"/>
      <c r="P2421" s="178"/>
      <c r="Q2421" s="10"/>
      <c r="R2421" s="10"/>
      <c r="S2421" s="10"/>
      <c r="T2421" s="10"/>
      <c r="U2421" s="10"/>
      <c r="V2421" s="10"/>
      <c r="W2421" s="10"/>
    </row>
    <row r="2422" spans="1:23" x14ac:dyDescent="0.35">
      <c r="A2422" s="10"/>
      <c r="B2422" s="27"/>
      <c r="C2422" s="25"/>
      <c r="D2422" s="25"/>
      <c r="E2422" s="43"/>
      <c r="F2422" s="43"/>
      <c r="G2422" s="43"/>
      <c r="H2422" s="25"/>
      <c r="I2422" s="25"/>
      <c r="J2422" s="25"/>
      <c r="K2422" s="25"/>
      <c r="L2422" s="25"/>
      <c r="M2422" s="25"/>
      <c r="N2422" s="47"/>
      <c r="O2422" s="178"/>
      <c r="P2422" s="178"/>
      <c r="Q2422" s="10"/>
      <c r="R2422" s="10"/>
      <c r="S2422" s="10"/>
      <c r="T2422" s="10"/>
      <c r="U2422" s="10"/>
      <c r="V2422" s="10"/>
      <c r="W2422" s="10"/>
    </row>
    <row r="2423" spans="1:23" x14ac:dyDescent="0.35">
      <c r="A2423" s="10"/>
      <c r="B2423" s="27"/>
      <c r="C2423" s="25"/>
      <c r="D2423" s="25"/>
      <c r="E2423" s="43"/>
      <c r="F2423" s="43"/>
      <c r="G2423" s="43"/>
      <c r="H2423" s="25"/>
      <c r="I2423" s="25"/>
      <c r="J2423" s="25"/>
      <c r="K2423" s="25"/>
      <c r="L2423" s="25"/>
      <c r="M2423" s="25"/>
      <c r="N2423" s="47"/>
      <c r="O2423" s="178"/>
      <c r="P2423" s="178"/>
      <c r="Q2423" s="10"/>
      <c r="R2423" s="10"/>
      <c r="S2423" s="10"/>
      <c r="T2423" s="10"/>
      <c r="U2423" s="10"/>
      <c r="V2423" s="10"/>
      <c r="W2423" s="10"/>
    </row>
    <row r="2424" spans="1:23" x14ac:dyDescent="0.35">
      <c r="A2424" s="10"/>
      <c r="B2424" s="27"/>
      <c r="C2424" s="25"/>
      <c r="D2424" s="25"/>
      <c r="E2424" s="43"/>
      <c r="F2424" s="43"/>
      <c r="G2424" s="43"/>
      <c r="H2424" s="25"/>
      <c r="I2424" s="25"/>
      <c r="J2424" s="25"/>
      <c r="K2424" s="25"/>
      <c r="L2424" s="25"/>
      <c r="M2424" s="25"/>
      <c r="N2424" s="47"/>
      <c r="O2424" s="178"/>
      <c r="P2424" s="178"/>
      <c r="Q2424" s="10"/>
      <c r="R2424" s="10"/>
      <c r="S2424" s="10"/>
      <c r="T2424" s="10"/>
      <c r="U2424" s="10"/>
      <c r="V2424" s="26"/>
      <c r="W2424" s="10"/>
    </row>
    <row r="2425" spans="1:23" x14ac:dyDescent="0.35">
      <c r="A2425" s="10"/>
      <c r="B2425" s="27"/>
      <c r="C2425" s="25"/>
      <c r="D2425" s="25"/>
      <c r="E2425" s="43"/>
      <c r="F2425" s="43"/>
      <c r="G2425" s="43"/>
      <c r="H2425" s="25"/>
      <c r="I2425" s="25"/>
      <c r="J2425" s="25"/>
      <c r="K2425" s="25"/>
      <c r="L2425" s="25"/>
      <c r="M2425" s="25"/>
      <c r="N2425" s="47"/>
      <c r="O2425" s="178"/>
      <c r="P2425" s="178"/>
      <c r="Q2425" s="10"/>
      <c r="R2425" s="10"/>
      <c r="S2425" s="10"/>
      <c r="T2425" s="10"/>
      <c r="U2425" s="10"/>
      <c r="V2425" s="10"/>
      <c r="W2425" s="10"/>
    </row>
    <row r="2426" spans="1:23" x14ac:dyDescent="0.35">
      <c r="A2426" s="10"/>
      <c r="B2426" s="27"/>
      <c r="C2426" s="25"/>
      <c r="D2426" s="25"/>
      <c r="E2426" s="43"/>
      <c r="F2426" s="43"/>
      <c r="G2426" s="43"/>
      <c r="H2426" s="25"/>
      <c r="I2426" s="25"/>
      <c r="J2426" s="25"/>
      <c r="K2426" s="25"/>
      <c r="L2426" s="25"/>
      <c r="M2426" s="25"/>
      <c r="N2426" s="47"/>
      <c r="O2426" s="178"/>
      <c r="P2426" s="178"/>
      <c r="Q2426" s="10"/>
      <c r="R2426" s="10"/>
      <c r="S2426" s="10"/>
      <c r="T2426" s="10"/>
      <c r="U2426" s="10"/>
      <c r="V2426" s="10"/>
      <c r="W2426" s="10"/>
    </row>
    <row r="2427" spans="1:23" x14ac:dyDescent="0.35">
      <c r="A2427" s="10"/>
      <c r="B2427" s="27"/>
      <c r="C2427" s="25"/>
      <c r="D2427" s="25"/>
      <c r="E2427" s="43"/>
      <c r="F2427" s="43"/>
      <c r="G2427" s="43"/>
      <c r="H2427" s="25"/>
      <c r="I2427" s="25"/>
      <c r="J2427" s="25"/>
      <c r="K2427" s="25"/>
      <c r="L2427" s="25"/>
      <c r="M2427" s="25"/>
      <c r="N2427" s="47"/>
      <c r="O2427" s="178"/>
      <c r="P2427" s="178"/>
      <c r="Q2427" s="10"/>
      <c r="R2427" s="10"/>
      <c r="S2427" s="10"/>
      <c r="T2427" s="10"/>
      <c r="U2427" s="10"/>
      <c r="V2427" s="10"/>
      <c r="W2427" s="10"/>
    </row>
    <row r="2428" spans="1:23" x14ac:dyDescent="0.35">
      <c r="A2428" s="10"/>
      <c r="B2428" s="27"/>
      <c r="C2428" s="25"/>
      <c r="D2428" s="25"/>
      <c r="E2428" s="43"/>
      <c r="F2428" s="43"/>
      <c r="G2428" s="43"/>
      <c r="H2428" s="25"/>
      <c r="I2428" s="25"/>
      <c r="J2428" s="25"/>
      <c r="K2428" s="25"/>
      <c r="L2428" s="25"/>
      <c r="M2428" s="25"/>
      <c r="N2428" s="47"/>
      <c r="O2428" s="178"/>
      <c r="P2428" s="178"/>
      <c r="Q2428" s="10"/>
      <c r="R2428" s="10"/>
      <c r="S2428" s="10"/>
      <c r="T2428" s="10"/>
      <c r="U2428" s="10"/>
      <c r="V2428" s="10"/>
      <c r="W2428" s="10"/>
    </row>
    <row r="2429" spans="1:23" x14ac:dyDescent="0.35">
      <c r="A2429" s="10"/>
      <c r="B2429" s="27"/>
      <c r="C2429" s="25"/>
      <c r="D2429" s="25"/>
      <c r="E2429" s="43"/>
      <c r="F2429" s="43"/>
      <c r="G2429" s="43"/>
      <c r="H2429" s="25"/>
      <c r="I2429" s="25"/>
      <c r="J2429" s="25"/>
      <c r="K2429" s="25"/>
      <c r="L2429" s="25"/>
      <c r="M2429" s="25"/>
      <c r="N2429" s="47"/>
      <c r="O2429" s="178"/>
      <c r="P2429" s="178"/>
      <c r="Q2429" s="10"/>
      <c r="R2429" s="10"/>
      <c r="S2429" s="10"/>
      <c r="T2429" s="10"/>
      <c r="U2429" s="10"/>
      <c r="V2429" s="10"/>
      <c r="W2429" s="10"/>
    </row>
    <row r="2430" spans="1:23" x14ac:dyDescent="0.35">
      <c r="A2430" s="10"/>
      <c r="B2430" s="27"/>
      <c r="C2430" s="25"/>
      <c r="D2430" s="25"/>
      <c r="E2430" s="43"/>
      <c r="F2430" s="43"/>
      <c r="G2430" s="43"/>
      <c r="H2430" s="25"/>
      <c r="I2430" s="25"/>
      <c r="J2430" s="25"/>
      <c r="K2430" s="25"/>
      <c r="L2430" s="25"/>
      <c r="M2430" s="25"/>
      <c r="N2430" s="47"/>
      <c r="O2430" s="178"/>
      <c r="P2430" s="178"/>
      <c r="Q2430" s="10"/>
      <c r="R2430" s="10"/>
      <c r="S2430" s="10"/>
      <c r="T2430" s="10"/>
      <c r="U2430" s="10"/>
      <c r="V2430" s="10"/>
      <c r="W2430" s="10"/>
    </row>
    <row r="2431" spans="1:23" x14ac:dyDescent="0.35">
      <c r="A2431" s="10"/>
      <c r="B2431" s="27"/>
      <c r="C2431" s="25"/>
      <c r="D2431" s="25"/>
      <c r="E2431" s="43"/>
      <c r="F2431" s="43"/>
      <c r="G2431" s="43"/>
      <c r="H2431" s="25"/>
      <c r="I2431" s="25"/>
      <c r="J2431" s="25"/>
      <c r="K2431" s="25"/>
      <c r="L2431" s="25"/>
      <c r="M2431" s="25"/>
      <c r="N2431" s="47"/>
      <c r="O2431" s="178"/>
      <c r="P2431" s="178"/>
      <c r="Q2431" s="10"/>
      <c r="R2431" s="10"/>
      <c r="S2431" s="10"/>
      <c r="T2431" s="10"/>
      <c r="U2431" s="10"/>
      <c r="V2431" s="10"/>
      <c r="W2431" s="10"/>
    </row>
    <row r="2432" spans="1:23" x14ac:dyDescent="0.35">
      <c r="A2432" s="10"/>
      <c r="B2432" s="27"/>
      <c r="C2432" s="25"/>
      <c r="D2432" s="25"/>
      <c r="E2432" s="43"/>
      <c r="F2432" s="43"/>
      <c r="G2432" s="43"/>
      <c r="H2432" s="25"/>
      <c r="I2432" s="25"/>
      <c r="J2432" s="25"/>
      <c r="K2432" s="25"/>
      <c r="L2432" s="25"/>
      <c r="M2432" s="25"/>
      <c r="N2432" s="47"/>
      <c r="O2432" s="178"/>
      <c r="P2432" s="178"/>
      <c r="Q2432" s="10"/>
      <c r="R2432" s="10"/>
      <c r="S2432" s="10"/>
      <c r="T2432" s="10"/>
      <c r="U2432" s="10"/>
      <c r="V2432" s="10"/>
      <c r="W2432" s="10"/>
    </row>
    <row r="2433" spans="1:23" x14ac:dyDescent="0.35">
      <c r="A2433" s="10"/>
      <c r="B2433" s="27"/>
      <c r="C2433" s="25"/>
      <c r="D2433" s="25"/>
      <c r="E2433" s="43"/>
      <c r="F2433" s="43"/>
      <c r="G2433" s="43"/>
      <c r="H2433" s="25"/>
      <c r="I2433" s="25"/>
      <c r="J2433" s="25"/>
      <c r="K2433" s="25"/>
      <c r="L2433" s="25"/>
      <c r="M2433" s="25"/>
      <c r="N2433" s="47"/>
      <c r="O2433" s="178"/>
      <c r="P2433" s="178"/>
      <c r="Q2433" s="10"/>
      <c r="R2433" s="10"/>
      <c r="S2433" s="10"/>
      <c r="T2433" s="10"/>
      <c r="U2433" s="10"/>
      <c r="V2433" s="10"/>
      <c r="W2433" s="10"/>
    </row>
    <row r="2434" spans="1:23" x14ac:dyDescent="0.35">
      <c r="A2434" s="10"/>
      <c r="B2434" s="27"/>
      <c r="C2434" s="25"/>
      <c r="D2434" s="25"/>
      <c r="E2434" s="43"/>
      <c r="F2434" s="43"/>
      <c r="G2434" s="43"/>
      <c r="H2434" s="25"/>
      <c r="I2434" s="25"/>
      <c r="J2434" s="25"/>
      <c r="K2434" s="25"/>
      <c r="L2434" s="25"/>
      <c r="M2434" s="25"/>
      <c r="N2434" s="47"/>
      <c r="O2434" s="178"/>
      <c r="P2434" s="178"/>
      <c r="Q2434" s="10"/>
      <c r="R2434" s="10"/>
      <c r="S2434" s="10"/>
      <c r="T2434" s="4"/>
      <c r="U2434" s="10"/>
      <c r="V2434" s="26"/>
      <c r="W2434" s="10"/>
    </row>
    <row r="2435" spans="1:23" x14ac:dyDescent="0.35">
      <c r="A2435" s="10"/>
      <c r="B2435" s="27"/>
      <c r="C2435" s="25"/>
      <c r="D2435" s="25"/>
      <c r="E2435" s="43"/>
      <c r="F2435" s="43"/>
      <c r="G2435" s="43"/>
      <c r="H2435" s="25"/>
      <c r="I2435" s="25"/>
      <c r="J2435" s="25"/>
      <c r="K2435" s="25"/>
      <c r="L2435" s="25"/>
      <c r="M2435" s="25"/>
      <c r="N2435" s="47"/>
      <c r="O2435" s="178"/>
      <c r="P2435" s="178"/>
      <c r="Q2435" s="10"/>
      <c r="R2435" s="10"/>
      <c r="S2435" s="10"/>
      <c r="T2435" s="10"/>
      <c r="U2435" s="10"/>
      <c r="V2435" s="26"/>
      <c r="W2435" s="10"/>
    </row>
    <row r="2436" spans="1:23" x14ac:dyDescent="0.35">
      <c r="A2436" s="10"/>
      <c r="B2436" s="27"/>
      <c r="C2436" s="25"/>
      <c r="D2436" s="25"/>
      <c r="E2436" s="43"/>
      <c r="F2436" s="43"/>
      <c r="G2436" s="43"/>
      <c r="H2436" s="25"/>
      <c r="I2436" s="25"/>
      <c r="J2436" s="25"/>
      <c r="K2436" s="25"/>
      <c r="L2436" s="25"/>
      <c r="M2436" s="25"/>
      <c r="N2436" s="47"/>
      <c r="O2436" s="178"/>
      <c r="P2436" s="178"/>
      <c r="Q2436" s="10"/>
      <c r="R2436" s="10"/>
      <c r="S2436" s="10"/>
      <c r="T2436" s="4"/>
      <c r="U2436" s="10"/>
      <c r="V2436" s="26"/>
      <c r="W2436" s="10"/>
    </row>
    <row r="2437" spans="1:23" x14ac:dyDescent="0.35">
      <c r="A2437" s="10"/>
      <c r="B2437" s="27"/>
      <c r="C2437" s="25"/>
      <c r="D2437" s="25"/>
      <c r="E2437" s="43"/>
      <c r="F2437" s="43"/>
      <c r="G2437" s="43"/>
      <c r="H2437" s="25"/>
      <c r="I2437" s="25"/>
      <c r="J2437" s="25"/>
      <c r="K2437" s="25"/>
      <c r="L2437" s="25"/>
      <c r="M2437" s="25"/>
      <c r="N2437" s="47"/>
      <c r="O2437" s="178"/>
      <c r="P2437" s="178"/>
      <c r="Q2437" s="10"/>
      <c r="R2437" s="10"/>
      <c r="S2437" s="10"/>
      <c r="T2437" s="10"/>
      <c r="U2437" s="10"/>
      <c r="V2437" s="10"/>
      <c r="W2437" s="10"/>
    </row>
    <row r="2438" spans="1:23" x14ac:dyDescent="0.35">
      <c r="A2438" s="10"/>
      <c r="B2438" s="27"/>
      <c r="C2438" s="25"/>
      <c r="D2438" s="25"/>
      <c r="E2438" s="43"/>
      <c r="F2438" s="43"/>
      <c r="G2438" s="43"/>
      <c r="H2438" s="25"/>
      <c r="I2438" s="25"/>
      <c r="J2438" s="25"/>
      <c r="K2438" s="25"/>
      <c r="L2438" s="25"/>
      <c r="M2438" s="25"/>
      <c r="N2438" s="47"/>
      <c r="O2438" s="178"/>
      <c r="P2438" s="178"/>
      <c r="Q2438" s="10"/>
      <c r="R2438" s="10"/>
      <c r="S2438" s="10"/>
      <c r="T2438" s="10"/>
      <c r="U2438" s="10"/>
      <c r="V2438" s="26"/>
      <c r="W2438" s="10"/>
    </row>
    <row r="2439" spans="1:23" x14ac:dyDescent="0.35">
      <c r="A2439" s="10"/>
      <c r="B2439" s="27"/>
      <c r="C2439" s="25"/>
      <c r="D2439" s="25"/>
      <c r="E2439" s="43"/>
      <c r="F2439" s="43"/>
      <c r="G2439" s="43"/>
      <c r="H2439" s="25"/>
      <c r="I2439" s="25"/>
      <c r="J2439" s="25"/>
      <c r="K2439" s="25"/>
      <c r="L2439" s="25"/>
      <c r="M2439" s="25"/>
      <c r="N2439" s="47"/>
      <c r="O2439" s="178"/>
      <c r="P2439" s="178"/>
      <c r="Q2439" s="10"/>
      <c r="R2439" s="10"/>
      <c r="S2439" s="10"/>
      <c r="T2439" s="10"/>
      <c r="U2439" s="10"/>
      <c r="V2439" s="26"/>
      <c r="W2439" s="10"/>
    </row>
    <row r="2440" spans="1:23" x14ac:dyDescent="0.35">
      <c r="A2440" s="10"/>
      <c r="B2440" s="27"/>
      <c r="C2440" s="25"/>
      <c r="D2440" s="25"/>
      <c r="E2440" s="43"/>
      <c r="F2440" s="43"/>
      <c r="G2440" s="43"/>
      <c r="H2440" s="25"/>
      <c r="I2440" s="25"/>
      <c r="J2440" s="25"/>
      <c r="K2440" s="25"/>
      <c r="L2440" s="25"/>
      <c r="M2440" s="25"/>
      <c r="N2440" s="47"/>
      <c r="O2440" s="178"/>
      <c r="P2440" s="178"/>
      <c r="Q2440" s="10"/>
      <c r="R2440" s="10"/>
      <c r="S2440" s="10"/>
      <c r="T2440" s="10"/>
      <c r="U2440" s="10"/>
      <c r="V2440" s="10"/>
      <c r="W2440" s="10"/>
    </row>
    <row r="2441" spans="1:23" x14ac:dyDescent="0.35">
      <c r="A2441" s="10"/>
      <c r="B2441" s="27"/>
      <c r="C2441" s="25"/>
      <c r="D2441" s="25"/>
      <c r="E2441" s="43"/>
      <c r="F2441" s="43"/>
      <c r="G2441" s="43"/>
      <c r="H2441" s="25"/>
      <c r="I2441" s="25"/>
      <c r="J2441" s="25"/>
      <c r="K2441" s="25"/>
      <c r="L2441" s="25"/>
      <c r="M2441" s="25"/>
      <c r="N2441" s="47"/>
      <c r="O2441" s="178"/>
      <c r="P2441" s="178"/>
      <c r="Q2441" s="10"/>
      <c r="R2441" s="10"/>
      <c r="S2441" s="10"/>
      <c r="T2441" s="10"/>
      <c r="U2441" s="10"/>
      <c r="V2441" s="10"/>
      <c r="W2441" s="10"/>
    </row>
    <row r="2442" spans="1:23" x14ac:dyDescent="0.35">
      <c r="A2442" s="10"/>
      <c r="B2442" s="27"/>
      <c r="C2442" s="25"/>
      <c r="D2442" s="25"/>
      <c r="E2442" s="43"/>
      <c r="F2442" s="43"/>
      <c r="G2442" s="43"/>
      <c r="H2442" s="25"/>
      <c r="I2442" s="25"/>
      <c r="J2442" s="25"/>
      <c r="K2442" s="25"/>
      <c r="L2442" s="25"/>
      <c r="M2442" s="25"/>
      <c r="N2442" s="47"/>
      <c r="O2442" s="178"/>
      <c r="P2442" s="178"/>
      <c r="Q2442" s="10"/>
      <c r="R2442" s="10"/>
      <c r="S2442" s="10"/>
      <c r="T2442" s="10"/>
      <c r="U2442" s="10"/>
      <c r="V2442" s="10"/>
      <c r="W2442" s="10"/>
    </row>
    <row r="2443" spans="1:23" x14ac:dyDescent="0.35">
      <c r="A2443" s="10"/>
      <c r="B2443" s="27"/>
      <c r="C2443" s="25"/>
      <c r="D2443" s="25"/>
      <c r="E2443" s="43"/>
      <c r="F2443" s="43"/>
      <c r="G2443" s="43"/>
      <c r="H2443" s="25"/>
      <c r="I2443" s="25"/>
      <c r="J2443" s="25"/>
      <c r="K2443" s="25"/>
      <c r="L2443" s="25"/>
      <c r="M2443" s="25"/>
      <c r="N2443" s="47"/>
      <c r="O2443" s="178"/>
      <c r="P2443" s="178"/>
      <c r="Q2443" s="10"/>
      <c r="R2443" s="10"/>
      <c r="S2443" s="10"/>
      <c r="T2443" s="10"/>
      <c r="U2443" s="10"/>
      <c r="V2443" s="10"/>
      <c r="W2443" s="10"/>
    </row>
    <row r="2444" spans="1:23" x14ac:dyDescent="0.35">
      <c r="A2444" s="10"/>
      <c r="B2444" s="27"/>
      <c r="C2444" s="25"/>
      <c r="D2444" s="25"/>
      <c r="E2444" s="43"/>
      <c r="F2444" s="43"/>
      <c r="G2444" s="43"/>
      <c r="H2444" s="25"/>
      <c r="I2444" s="25"/>
      <c r="J2444" s="25"/>
      <c r="K2444" s="25"/>
      <c r="L2444" s="25"/>
      <c r="M2444" s="25"/>
      <c r="N2444" s="47"/>
      <c r="O2444" s="178"/>
      <c r="P2444" s="178"/>
      <c r="Q2444" s="10"/>
      <c r="R2444" s="10"/>
      <c r="S2444" s="10"/>
      <c r="T2444" s="10"/>
      <c r="U2444" s="10"/>
      <c r="V2444" s="10"/>
      <c r="W2444" s="10"/>
    </row>
    <row r="2445" spans="1:23" x14ac:dyDescent="0.35">
      <c r="A2445" s="10"/>
      <c r="B2445" s="27"/>
      <c r="C2445" s="25"/>
      <c r="D2445" s="25"/>
      <c r="E2445" s="43"/>
      <c r="F2445" s="43"/>
      <c r="G2445" s="43"/>
      <c r="H2445" s="25"/>
      <c r="I2445" s="25"/>
      <c r="J2445" s="25"/>
      <c r="K2445" s="25"/>
      <c r="L2445" s="25"/>
      <c r="M2445" s="25"/>
      <c r="N2445" s="47"/>
      <c r="O2445" s="178"/>
      <c r="P2445" s="178"/>
      <c r="Q2445" s="10"/>
      <c r="R2445" s="10"/>
      <c r="S2445" s="10"/>
      <c r="T2445" s="10"/>
      <c r="U2445" s="10"/>
      <c r="V2445" s="10"/>
      <c r="W2445" s="10"/>
    </row>
    <row r="2446" spans="1:23" x14ac:dyDescent="0.35">
      <c r="A2446" s="10"/>
      <c r="B2446" s="27"/>
      <c r="C2446" s="25"/>
      <c r="D2446" s="25"/>
      <c r="E2446" s="43"/>
      <c r="F2446" s="43"/>
      <c r="G2446" s="43"/>
      <c r="H2446" s="25"/>
      <c r="I2446" s="25"/>
      <c r="J2446" s="25"/>
      <c r="K2446" s="25"/>
      <c r="L2446" s="25"/>
      <c r="M2446" s="25"/>
      <c r="N2446" s="47"/>
      <c r="O2446" s="178"/>
      <c r="P2446" s="178"/>
      <c r="Q2446" s="10"/>
      <c r="R2446" s="10"/>
      <c r="S2446" s="10"/>
      <c r="T2446" s="10"/>
      <c r="U2446" s="10"/>
      <c r="V2446" s="10"/>
      <c r="W2446" s="10"/>
    </row>
    <row r="2447" spans="1:23" x14ac:dyDescent="0.35">
      <c r="A2447" s="10"/>
      <c r="B2447" s="27"/>
      <c r="C2447" s="25"/>
      <c r="D2447" s="25"/>
      <c r="E2447" s="43"/>
      <c r="F2447" s="43"/>
      <c r="G2447" s="43"/>
      <c r="H2447" s="25"/>
      <c r="I2447" s="25"/>
      <c r="J2447" s="25"/>
      <c r="K2447" s="25"/>
      <c r="L2447" s="25"/>
      <c r="M2447" s="25"/>
      <c r="N2447" s="47"/>
      <c r="O2447" s="178"/>
      <c r="P2447" s="178"/>
      <c r="Q2447" s="10"/>
      <c r="R2447" s="10"/>
      <c r="S2447" s="10"/>
      <c r="T2447" s="10"/>
      <c r="U2447" s="10"/>
      <c r="V2447" s="10"/>
      <c r="W2447" s="10"/>
    </row>
    <row r="2448" spans="1:23" x14ac:dyDescent="0.35">
      <c r="A2448" s="10"/>
      <c r="B2448" s="27"/>
      <c r="C2448" s="25"/>
      <c r="D2448" s="25"/>
      <c r="E2448" s="43"/>
      <c r="F2448" s="43"/>
      <c r="G2448" s="43"/>
      <c r="H2448" s="25"/>
      <c r="I2448" s="25"/>
      <c r="J2448" s="25"/>
      <c r="K2448" s="25"/>
      <c r="L2448" s="25"/>
      <c r="M2448" s="25"/>
      <c r="N2448" s="47"/>
      <c r="O2448" s="178"/>
      <c r="P2448" s="178"/>
      <c r="Q2448" s="10"/>
      <c r="R2448" s="10"/>
      <c r="S2448" s="10"/>
      <c r="T2448" s="10"/>
      <c r="U2448" s="10"/>
      <c r="V2448" s="10"/>
      <c r="W2448" s="10"/>
    </row>
    <row r="2449" spans="1:23" x14ac:dyDescent="0.35">
      <c r="A2449" s="10"/>
      <c r="B2449" s="27"/>
      <c r="C2449" s="25"/>
      <c r="D2449" s="25"/>
      <c r="E2449" s="43"/>
      <c r="F2449" s="43"/>
      <c r="G2449" s="43"/>
      <c r="H2449" s="25"/>
      <c r="I2449" s="25"/>
      <c r="J2449" s="25"/>
      <c r="K2449" s="25"/>
      <c r="L2449" s="25"/>
      <c r="M2449" s="25"/>
      <c r="N2449" s="47"/>
      <c r="O2449" s="178"/>
      <c r="P2449" s="178"/>
      <c r="Q2449" s="10"/>
      <c r="R2449" s="10"/>
      <c r="S2449" s="10"/>
      <c r="T2449" s="10"/>
      <c r="U2449" s="10"/>
      <c r="V2449" s="10"/>
      <c r="W2449" s="10"/>
    </row>
    <row r="2450" spans="1:23" x14ac:dyDescent="0.35">
      <c r="A2450" s="10"/>
      <c r="B2450" s="27"/>
      <c r="C2450" s="25"/>
      <c r="D2450" s="25"/>
      <c r="E2450" s="43"/>
      <c r="F2450" s="43"/>
      <c r="G2450" s="43"/>
      <c r="H2450" s="25"/>
      <c r="I2450" s="25"/>
      <c r="J2450" s="25"/>
      <c r="K2450" s="25"/>
      <c r="L2450" s="25"/>
      <c r="M2450" s="25"/>
      <c r="N2450" s="47"/>
      <c r="O2450" s="178"/>
      <c r="P2450" s="178"/>
      <c r="Q2450" s="10"/>
      <c r="R2450" s="10"/>
      <c r="S2450" s="10"/>
      <c r="T2450" s="10"/>
      <c r="U2450" s="10"/>
      <c r="V2450" s="10"/>
      <c r="W2450" s="10"/>
    </row>
    <row r="2451" spans="1:23" x14ac:dyDescent="0.35">
      <c r="A2451" s="10"/>
      <c r="B2451" s="27"/>
      <c r="C2451" s="25"/>
      <c r="D2451" s="25"/>
      <c r="E2451" s="43"/>
      <c r="F2451" s="43"/>
      <c r="G2451" s="43"/>
      <c r="H2451" s="25"/>
      <c r="I2451" s="25"/>
      <c r="J2451" s="25"/>
      <c r="K2451" s="25"/>
      <c r="L2451" s="25"/>
      <c r="M2451" s="25"/>
      <c r="N2451" s="47"/>
      <c r="O2451" s="178"/>
      <c r="P2451" s="178"/>
      <c r="Q2451" s="10"/>
      <c r="R2451" s="10"/>
      <c r="S2451" s="10"/>
      <c r="T2451" s="10"/>
      <c r="U2451" s="10"/>
      <c r="V2451" s="10"/>
      <c r="W2451" s="10"/>
    </row>
    <row r="2452" spans="1:23" x14ac:dyDescent="0.35">
      <c r="A2452" s="10"/>
      <c r="B2452" s="27"/>
      <c r="C2452" s="25"/>
      <c r="D2452" s="25"/>
      <c r="E2452" s="43"/>
      <c r="F2452" s="43"/>
      <c r="G2452" s="43"/>
      <c r="H2452" s="25"/>
      <c r="I2452" s="25"/>
      <c r="J2452" s="25"/>
      <c r="K2452" s="25"/>
      <c r="L2452" s="25"/>
      <c r="M2452" s="25"/>
      <c r="N2452" s="47"/>
      <c r="O2452" s="178"/>
      <c r="P2452" s="178"/>
      <c r="Q2452" s="10"/>
      <c r="R2452" s="10"/>
      <c r="S2452" s="10"/>
      <c r="T2452" s="10"/>
      <c r="U2452" s="10"/>
      <c r="V2452" s="10"/>
      <c r="W2452" s="10"/>
    </row>
    <row r="2453" spans="1:23" x14ac:dyDescent="0.35">
      <c r="A2453" s="10"/>
      <c r="B2453" s="27"/>
      <c r="C2453" s="25"/>
      <c r="D2453" s="25"/>
      <c r="E2453" s="43"/>
      <c r="F2453" s="43"/>
      <c r="G2453" s="43"/>
      <c r="H2453" s="25"/>
      <c r="I2453" s="25"/>
      <c r="J2453" s="25"/>
      <c r="K2453" s="25"/>
      <c r="L2453" s="25"/>
      <c r="M2453" s="25"/>
      <c r="N2453" s="47"/>
      <c r="O2453" s="178"/>
      <c r="P2453" s="178"/>
      <c r="Q2453" s="10"/>
      <c r="R2453" s="10"/>
      <c r="S2453" s="10"/>
      <c r="T2453" s="10"/>
      <c r="U2453" s="10"/>
      <c r="V2453" s="10"/>
      <c r="W2453" s="10"/>
    </row>
    <row r="2454" spans="1:23" x14ac:dyDescent="0.35">
      <c r="A2454" s="10"/>
      <c r="B2454" s="27"/>
      <c r="C2454" s="25"/>
      <c r="D2454" s="25"/>
      <c r="E2454" s="43"/>
      <c r="F2454" s="43"/>
      <c r="G2454" s="43"/>
      <c r="H2454" s="25"/>
      <c r="I2454" s="25"/>
      <c r="J2454" s="25"/>
      <c r="K2454" s="25"/>
      <c r="L2454" s="25"/>
      <c r="M2454" s="25"/>
      <c r="N2454" s="47"/>
      <c r="O2454" s="178"/>
      <c r="P2454" s="178"/>
      <c r="Q2454" s="10"/>
      <c r="R2454" s="10"/>
      <c r="S2454" s="10"/>
      <c r="T2454" s="10"/>
      <c r="U2454" s="10"/>
      <c r="V2454" s="10"/>
      <c r="W2454" s="10"/>
    </row>
    <row r="2455" spans="1:23" x14ac:dyDescent="0.35">
      <c r="A2455" s="10"/>
      <c r="B2455" s="27"/>
      <c r="C2455" s="25"/>
      <c r="D2455" s="25"/>
      <c r="E2455" s="43"/>
      <c r="F2455" s="43"/>
      <c r="G2455" s="43"/>
      <c r="H2455" s="25"/>
      <c r="I2455" s="25"/>
      <c r="J2455" s="25"/>
      <c r="K2455" s="25"/>
      <c r="L2455" s="25"/>
      <c r="M2455" s="25"/>
      <c r="N2455" s="47"/>
      <c r="O2455" s="178"/>
      <c r="P2455" s="178"/>
      <c r="Q2455" s="10"/>
      <c r="R2455" s="10"/>
      <c r="S2455" s="10"/>
      <c r="T2455" s="10"/>
      <c r="U2455" s="10"/>
      <c r="V2455" s="10"/>
      <c r="W2455" s="10"/>
    </row>
    <row r="2456" spans="1:23" x14ac:dyDescent="0.35">
      <c r="A2456" s="10"/>
      <c r="B2456" s="27"/>
      <c r="C2456" s="25"/>
      <c r="D2456" s="25"/>
      <c r="E2456" s="43"/>
      <c r="F2456" s="43"/>
      <c r="G2456" s="43"/>
      <c r="H2456" s="25"/>
      <c r="I2456" s="25"/>
      <c r="J2456" s="25"/>
      <c r="K2456" s="25"/>
      <c r="L2456" s="25"/>
      <c r="M2456" s="25"/>
      <c r="N2456" s="47"/>
      <c r="O2456" s="178"/>
      <c r="P2456" s="178"/>
      <c r="Q2456" s="10"/>
      <c r="R2456" s="10"/>
      <c r="S2456" s="10"/>
      <c r="T2456" s="10"/>
      <c r="U2456" s="10"/>
      <c r="V2456" s="10"/>
      <c r="W2456" s="10"/>
    </row>
    <row r="2457" spans="1:23" x14ac:dyDescent="0.35">
      <c r="A2457" s="10"/>
      <c r="B2457" s="27"/>
      <c r="C2457" s="25"/>
      <c r="D2457" s="25"/>
      <c r="E2457" s="43"/>
      <c r="F2457" s="43"/>
      <c r="G2457" s="43"/>
      <c r="H2457" s="25"/>
      <c r="I2457" s="25"/>
      <c r="J2457" s="25"/>
      <c r="K2457" s="25"/>
      <c r="L2457" s="25"/>
      <c r="M2457" s="25"/>
      <c r="N2457" s="47"/>
      <c r="O2457" s="178"/>
      <c r="P2457" s="178"/>
      <c r="Q2457" s="10"/>
      <c r="R2457" s="10"/>
      <c r="S2457" s="10"/>
      <c r="T2457" s="10"/>
      <c r="U2457" s="10"/>
      <c r="V2457" s="10"/>
      <c r="W2457" s="10"/>
    </row>
    <row r="2458" spans="1:23" x14ac:dyDescent="0.35">
      <c r="A2458" s="10"/>
      <c r="B2458" s="27"/>
      <c r="C2458" s="25"/>
      <c r="D2458" s="25"/>
      <c r="E2458" s="43"/>
      <c r="F2458" s="43"/>
      <c r="G2458" s="43"/>
      <c r="H2458" s="25"/>
      <c r="I2458" s="25"/>
      <c r="J2458" s="25"/>
      <c r="K2458" s="25"/>
      <c r="L2458" s="25"/>
      <c r="M2458" s="25"/>
      <c r="N2458" s="47"/>
      <c r="O2458" s="178"/>
      <c r="P2458" s="178"/>
      <c r="Q2458" s="10"/>
      <c r="R2458" s="10"/>
      <c r="S2458" s="10"/>
      <c r="T2458" s="10"/>
      <c r="U2458" s="10"/>
      <c r="V2458" s="10"/>
      <c r="W2458" s="10"/>
    </row>
    <row r="2459" spans="1:23" x14ac:dyDescent="0.35">
      <c r="A2459" s="10"/>
      <c r="B2459" s="27"/>
      <c r="C2459" s="25"/>
      <c r="D2459" s="25"/>
      <c r="E2459" s="43"/>
      <c r="F2459" s="43"/>
      <c r="G2459" s="43"/>
      <c r="H2459" s="25"/>
      <c r="I2459" s="25"/>
      <c r="J2459" s="25"/>
      <c r="K2459" s="25"/>
      <c r="L2459" s="25"/>
      <c r="M2459" s="25"/>
      <c r="N2459" s="47"/>
      <c r="O2459" s="178"/>
      <c r="P2459" s="178"/>
      <c r="Q2459" s="10"/>
      <c r="R2459" s="10"/>
      <c r="S2459" s="10"/>
      <c r="T2459" s="10"/>
      <c r="U2459" s="10"/>
      <c r="V2459" s="10"/>
      <c r="W2459" s="10"/>
    </row>
    <row r="2460" spans="1:23" x14ac:dyDescent="0.35">
      <c r="A2460" s="10"/>
      <c r="B2460" s="27"/>
      <c r="C2460" s="25"/>
      <c r="D2460" s="25"/>
      <c r="E2460" s="43"/>
      <c r="F2460" s="43"/>
      <c r="G2460" s="43"/>
      <c r="H2460" s="25"/>
      <c r="I2460" s="25"/>
      <c r="J2460" s="25"/>
      <c r="K2460" s="25"/>
      <c r="L2460" s="25"/>
      <c r="M2460" s="25"/>
      <c r="N2460" s="47"/>
      <c r="O2460" s="178"/>
      <c r="P2460" s="178"/>
      <c r="Q2460" s="10"/>
      <c r="R2460" s="10"/>
      <c r="S2460" s="10"/>
      <c r="T2460" s="10"/>
      <c r="U2460" s="10"/>
      <c r="V2460" s="26"/>
      <c r="W2460" s="10"/>
    </row>
    <row r="2461" spans="1:23" x14ac:dyDescent="0.35">
      <c r="A2461" s="10"/>
      <c r="B2461" s="27"/>
      <c r="C2461" s="25"/>
      <c r="D2461" s="25"/>
      <c r="E2461" s="43"/>
      <c r="F2461" s="43"/>
      <c r="G2461" s="43"/>
      <c r="H2461" s="25"/>
      <c r="I2461" s="25"/>
      <c r="J2461" s="25"/>
      <c r="K2461" s="25"/>
      <c r="L2461" s="25"/>
      <c r="M2461" s="25"/>
      <c r="N2461" s="47"/>
      <c r="O2461" s="178"/>
      <c r="P2461" s="178"/>
      <c r="Q2461" s="10"/>
      <c r="R2461" s="10"/>
      <c r="S2461" s="10"/>
      <c r="T2461" s="10"/>
      <c r="U2461" s="10"/>
      <c r="V2461" s="26"/>
      <c r="W2461" s="10"/>
    </row>
    <row r="2462" spans="1:23" x14ac:dyDescent="0.35">
      <c r="A2462" s="10"/>
      <c r="B2462" s="27"/>
      <c r="C2462" s="25"/>
      <c r="D2462" s="25"/>
      <c r="E2462" s="43"/>
      <c r="F2462" s="43"/>
      <c r="G2462" s="43"/>
      <c r="H2462" s="25"/>
      <c r="I2462" s="25"/>
      <c r="J2462" s="25"/>
      <c r="K2462" s="25"/>
      <c r="L2462" s="25"/>
      <c r="M2462" s="25"/>
      <c r="N2462" s="47"/>
      <c r="O2462" s="178"/>
      <c r="P2462" s="178"/>
      <c r="Q2462" s="10"/>
      <c r="R2462" s="10"/>
      <c r="S2462" s="10"/>
      <c r="T2462" s="10"/>
      <c r="U2462" s="10"/>
      <c r="V2462" s="26"/>
      <c r="W2462" s="10"/>
    </row>
    <row r="2463" spans="1:23" x14ac:dyDescent="0.35">
      <c r="A2463" s="10"/>
      <c r="B2463" s="27"/>
      <c r="C2463" s="25"/>
      <c r="D2463" s="25"/>
      <c r="E2463" s="43"/>
      <c r="F2463" s="43"/>
      <c r="G2463" s="43"/>
      <c r="H2463" s="25"/>
      <c r="I2463" s="25"/>
      <c r="J2463" s="25"/>
      <c r="K2463" s="25"/>
      <c r="L2463" s="25"/>
      <c r="M2463" s="25"/>
      <c r="N2463" s="47"/>
      <c r="O2463" s="178"/>
      <c r="P2463" s="178"/>
      <c r="Q2463" s="10"/>
      <c r="R2463" s="10"/>
      <c r="S2463" s="10"/>
      <c r="T2463" s="10"/>
      <c r="U2463" s="10"/>
      <c r="V2463" s="10"/>
      <c r="W2463" s="10"/>
    </row>
    <row r="2464" spans="1:23" x14ac:dyDescent="0.35">
      <c r="A2464" s="10"/>
      <c r="B2464" s="27"/>
      <c r="C2464" s="25"/>
      <c r="D2464" s="25"/>
      <c r="E2464" s="43"/>
      <c r="F2464" s="43"/>
      <c r="G2464" s="43"/>
      <c r="H2464" s="25"/>
      <c r="I2464" s="25"/>
      <c r="J2464" s="25"/>
      <c r="K2464" s="25"/>
      <c r="L2464" s="25"/>
      <c r="M2464" s="25"/>
      <c r="N2464" s="47"/>
      <c r="O2464" s="178"/>
      <c r="P2464" s="178"/>
      <c r="Q2464" s="10"/>
      <c r="R2464" s="10"/>
      <c r="S2464" s="10"/>
      <c r="T2464" s="10"/>
      <c r="U2464" s="10"/>
      <c r="V2464" s="10"/>
      <c r="W2464" s="10"/>
    </row>
    <row r="2465" spans="1:23" x14ac:dyDescent="0.35">
      <c r="A2465" s="10"/>
      <c r="B2465" s="27"/>
      <c r="C2465" s="25"/>
      <c r="D2465" s="25"/>
      <c r="E2465" s="43"/>
      <c r="F2465" s="43"/>
      <c r="G2465" s="43"/>
      <c r="H2465" s="25"/>
      <c r="I2465" s="25"/>
      <c r="J2465" s="25"/>
      <c r="K2465" s="25"/>
      <c r="L2465" s="25"/>
      <c r="M2465" s="25"/>
      <c r="N2465" s="47"/>
      <c r="O2465" s="178"/>
      <c r="P2465" s="178"/>
      <c r="Q2465" s="10"/>
      <c r="R2465" s="10"/>
      <c r="S2465" s="10"/>
      <c r="T2465" s="10"/>
      <c r="U2465" s="10"/>
      <c r="V2465" s="26"/>
      <c r="W2465" s="10"/>
    </row>
    <row r="2466" spans="1:23" x14ac:dyDescent="0.35">
      <c r="A2466" s="10"/>
      <c r="B2466" s="27"/>
      <c r="C2466" s="25"/>
      <c r="D2466" s="25"/>
      <c r="E2466" s="43"/>
      <c r="F2466" s="43"/>
      <c r="G2466" s="43"/>
      <c r="H2466" s="25"/>
      <c r="I2466" s="25"/>
      <c r="J2466" s="25"/>
      <c r="K2466" s="25"/>
      <c r="L2466" s="25"/>
      <c r="M2466" s="25"/>
      <c r="N2466" s="47"/>
      <c r="O2466" s="178"/>
      <c r="P2466" s="178"/>
      <c r="Q2466" s="10"/>
      <c r="R2466" s="10"/>
      <c r="S2466" s="10"/>
      <c r="T2466" s="10"/>
      <c r="U2466" s="10"/>
      <c r="V2466" s="10"/>
      <c r="W2466" s="10"/>
    </row>
    <row r="2467" spans="1:23" x14ac:dyDescent="0.35">
      <c r="A2467" s="10"/>
      <c r="B2467" s="27"/>
      <c r="C2467" s="25"/>
      <c r="D2467" s="25"/>
      <c r="E2467" s="43"/>
      <c r="F2467" s="43"/>
      <c r="G2467" s="43"/>
      <c r="H2467" s="25"/>
      <c r="I2467" s="25"/>
      <c r="J2467" s="25"/>
      <c r="K2467" s="25"/>
      <c r="L2467" s="25"/>
      <c r="M2467" s="25"/>
      <c r="N2467" s="47"/>
      <c r="O2467" s="178"/>
      <c r="P2467" s="178"/>
      <c r="Q2467" s="10"/>
      <c r="R2467" s="10"/>
      <c r="S2467" s="10"/>
      <c r="T2467" s="4"/>
      <c r="U2467" s="10"/>
      <c r="V2467" s="26"/>
      <c r="W2467" s="10"/>
    </row>
    <row r="2468" spans="1:23" x14ac:dyDescent="0.35">
      <c r="A2468" s="10"/>
      <c r="B2468" s="27"/>
      <c r="C2468" s="25"/>
      <c r="D2468" s="25"/>
      <c r="E2468" s="43"/>
      <c r="F2468" s="43"/>
      <c r="G2468" s="43"/>
      <c r="H2468" s="25"/>
      <c r="I2468" s="25"/>
      <c r="J2468" s="25"/>
      <c r="K2468" s="25"/>
      <c r="L2468" s="25"/>
      <c r="M2468" s="25"/>
      <c r="N2468" s="47"/>
      <c r="O2468" s="178"/>
      <c r="P2468" s="178"/>
      <c r="Q2468" s="10"/>
      <c r="R2468" s="10"/>
      <c r="S2468" s="10"/>
      <c r="T2468" s="4"/>
      <c r="U2468" s="10"/>
      <c r="V2468" s="26"/>
      <c r="W2468" s="10"/>
    </row>
    <row r="2469" spans="1:23" x14ac:dyDescent="0.35">
      <c r="A2469" s="10"/>
      <c r="B2469" s="27"/>
      <c r="C2469" s="25"/>
      <c r="D2469" s="25"/>
      <c r="E2469" s="43"/>
      <c r="F2469" s="43"/>
      <c r="G2469" s="43"/>
      <c r="H2469" s="25"/>
      <c r="I2469" s="25"/>
      <c r="J2469" s="25"/>
      <c r="K2469" s="25"/>
      <c r="L2469" s="25"/>
      <c r="M2469" s="25"/>
      <c r="N2469" s="47"/>
      <c r="O2469" s="178"/>
      <c r="P2469" s="178"/>
      <c r="Q2469" s="10"/>
      <c r="R2469" s="10"/>
      <c r="S2469" s="10"/>
      <c r="T2469" s="4"/>
      <c r="U2469" s="10"/>
      <c r="V2469" s="10"/>
      <c r="W2469" s="10"/>
    </row>
    <row r="2470" spans="1:23" x14ac:dyDescent="0.35">
      <c r="A2470" s="10"/>
      <c r="B2470" s="27"/>
      <c r="C2470" s="25"/>
      <c r="D2470" s="25"/>
      <c r="E2470" s="43"/>
      <c r="F2470" s="43"/>
      <c r="G2470" s="43"/>
      <c r="H2470" s="25"/>
      <c r="I2470" s="25"/>
      <c r="J2470" s="25"/>
      <c r="K2470" s="25"/>
      <c r="L2470" s="25"/>
      <c r="M2470" s="25"/>
      <c r="N2470" s="47"/>
      <c r="O2470" s="178"/>
      <c r="P2470" s="178"/>
      <c r="Q2470" s="10"/>
      <c r="R2470" s="10"/>
      <c r="S2470" s="10"/>
      <c r="T2470" s="10"/>
      <c r="U2470" s="10"/>
      <c r="V2470" s="26"/>
      <c r="W2470" s="10"/>
    </row>
    <row r="2471" spans="1:23" x14ac:dyDescent="0.35">
      <c r="A2471" s="10"/>
      <c r="B2471" s="27"/>
      <c r="C2471" s="25"/>
      <c r="D2471" s="25"/>
      <c r="E2471" s="43"/>
      <c r="F2471" s="43"/>
      <c r="G2471" s="43"/>
      <c r="H2471" s="25"/>
      <c r="I2471" s="25"/>
      <c r="J2471" s="25"/>
      <c r="K2471" s="25"/>
      <c r="L2471" s="25"/>
      <c r="M2471" s="25"/>
      <c r="N2471" s="47"/>
      <c r="O2471" s="178"/>
      <c r="P2471" s="178"/>
      <c r="Q2471" s="10"/>
      <c r="R2471" s="10"/>
      <c r="S2471" s="10"/>
      <c r="T2471" s="10"/>
      <c r="U2471" s="10"/>
      <c r="V2471" s="10"/>
      <c r="W2471" s="10"/>
    </row>
    <row r="2472" spans="1:23" x14ac:dyDescent="0.35">
      <c r="A2472" s="10"/>
      <c r="B2472" s="27"/>
      <c r="C2472" s="25"/>
      <c r="D2472" s="25"/>
      <c r="E2472" s="43"/>
      <c r="F2472" s="43"/>
      <c r="G2472" s="43"/>
      <c r="H2472" s="25"/>
      <c r="I2472" s="25"/>
      <c r="J2472" s="25"/>
      <c r="K2472" s="25"/>
      <c r="L2472" s="25"/>
      <c r="M2472" s="25"/>
      <c r="N2472" s="47"/>
      <c r="O2472" s="178"/>
      <c r="P2472" s="178"/>
      <c r="Q2472" s="10"/>
      <c r="R2472" s="10"/>
      <c r="S2472" s="10"/>
      <c r="T2472" s="10"/>
      <c r="U2472" s="10"/>
      <c r="V2472" s="10"/>
      <c r="W2472" s="10"/>
    </row>
    <row r="2473" spans="1:23" x14ac:dyDescent="0.35">
      <c r="A2473" s="10"/>
      <c r="B2473" s="27"/>
      <c r="C2473" s="25"/>
      <c r="D2473" s="25"/>
      <c r="E2473" s="43"/>
      <c r="F2473" s="43"/>
      <c r="G2473" s="43"/>
      <c r="H2473" s="25"/>
      <c r="I2473" s="25"/>
      <c r="J2473" s="25"/>
      <c r="K2473" s="25"/>
      <c r="L2473" s="25"/>
      <c r="M2473" s="25"/>
      <c r="N2473" s="47"/>
      <c r="O2473" s="178"/>
      <c r="P2473" s="178"/>
      <c r="Q2473" s="10"/>
      <c r="R2473" s="10"/>
      <c r="S2473" s="10"/>
      <c r="T2473" s="10"/>
      <c r="U2473" s="10"/>
      <c r="V2473" s="10"/>
      <c r="W2473" s="10"/>
    </row>
    <row r="2474" spans="1:23" x14ac:dyDescent="0.35">
      <c r="A2474" s="10"/>
      <c r="B2474" s="27"/>
      <c r="C2474" s="25"/>
      <c r="D2474" s="25"/>
      <c r="E2474" s="43"/>
      <c r="F2474" s="43"/>
      <c r="G2474" s="43"/>
      <c r="H2474" s="25"/>
      <c r="I2474" s="25"/>
      <c r="J2474" s="25"/>
      <c r="K2474" s="25"/>
      <c r="L2474" s="25"/>
      <c r="M2474" s="25"/>
      <c r="N2474" s="47"/>
      <c r="O2474" s="178"/>
      <c r="P2474" s="178"/>
      <c r="Q2474" s="10"/>
      <c r="R2474" s="10"/>
      <c r="S2474" s="10"/>
      <c r="T2474" s="10"/>
      <c r="U2474" s="10"/>
      <c r="V2474" s="10"/>
      <c r="W2474" s="10"/>
    </row>
    <row r="2475" spans="1:23" x14ac:dyDescent="0.35">
      <c r="A2475" s="10"/>
      <c r="B2475" s="27"/>
      <c r="C2475" s="25"/>
      <c r="D2475" s="25"/>
      <c r="E2475" s="43"/>
      <c r="F2475" s="43"/>
      <c r="G2475" s="43"/>
      <c r="H2475" s="25"/>
      <c r="I2475" s="25"/>
      <c r="J2475" s="25"/>
      <c r="K2475" s="25"/>
      <c r="L2475" s="25"/>
      <c r="M2475" s="25"/>
      <c r="N2475" s="47"/>
      <c r="O2475" s="178"/>
      <c r="P2475" s="178"/>
      <c r="Q2475" s="10"/>
      <c r="R2475" s="10"/>
      <c r="S2475" s="10"/>
      <c r="T2475" s="10"/>
      <c r="U2475" s="10"/>
      <c r="V2475" s="10"/>
      <c r="W2475" s="10"/>
    </row>
    <row r="2476" spans="1:23" x14ac:dyDescent="0.35">
      <c r="A2476" s="10"/>
      <c r="B2476" s="27"/>
      <c r="C2476" s="25"/>
      <c r="D2476" s="25"/>
      <c r="E2476" s="43"/>
      <c r="F2476" s="43"/>
      <c r="G2476" s="43"/>
      <c r="H2476" s="25"/>
      <c r="I2476" s="25"/>
      <c r="J2476" s="25"/>
      <c r="K2476" s="25"/>
      <c r="L2476" s="25"/>
      <c r="M2476" s="25"/>
      <c r="N2476" s="47"/>
      <c r="O2476" s="178"/>
      <c r="P2476" s="178"/>
      <c r="Q2476" s="10"/>
      <c r="R2476" s="10"/>
      <c r="S2476" s="10"/>
      <c r="T2476" s="10"/>
      <c r="U2476" s="10"/>
      <c r="V2476" s="10"/>
      <c r="W2476" s="10"/>
    </row>
    <row r="2477" spans="1:23" x14ac:dyDescent="0.35">
      <c r="A2477" s="10"/>
      <c r="B2477" s="27"/>
      <c r="C2477" s="25"/>
      <c r="D2477" s="25"/>
      <c r="E2477" s="43"/>
      <c r="F2477" s="43"/>
      <c r="G2477" s="43"/>
      <c r="H2477" s="25"/>
      <c r="I2477" s="25"/>
      <c r="J2477" s="25"/>
      <c r="K2477" s="25"/>
      <c r="L2477" s="25"/>
      <c r="M2477" s="25"/>
      <c r="N2477" s="47"/>
      <c r="O2477" s="178"/>
      <c r="P2477" s="178"/>
      <c r="Q2477" s="10"/>
      <c r="R2477" s="10"/>
      <c r="S2477" s="10"/>
      <c r="T2477" s="10"/>
      <c r="U2477" s="10"/>
      <c r="V2477" s="10"/>
      <c r="W2477" s="10"/>
    </row>
    <row r="2478" spans="1:23" x14ac:dyDescent="0.35">
      <c r="A2478" s="10"/>
      <c r="B2478" s="27"/>
      <c r="C2478" s="25"/>
      <c r="D2478" s="25"/>
      <c r="E2478" s="43"/>
      <c r="F2478" s="43"/>
      <c r="G2478" s="43"/>
      <c r="H2478" s="25"/>
      <c r="I2478" s="25"/>
      <c r="J2478" s="25"/>
      <c r="K2478" s="25"/>
      <c r="L2478" s="25"/>
      <c r="M2478" s="25"/>
      <c r="N2478" s="47"/>
      <c r="O2478" s="178"/>
      <c r="P2478" s="178"/>
      <c r="Q2478" s="10"/>
      <c r="R2478" s="10"/>
      <c r="S2478" s="10"/>
      <c r="T2478" s="10"/>
      <c r="U2478" s="10"/>
      <c r="V2478" s="26"/>
      <c r="W2478" s="10"/>
    </row>
    <row r="2479" spans="1:23" x14ac:dyDescent="0.35">
      <c r="A2479" s="10"/>
      <c r="B2479" s="27"/>
      <c r="C2479" s="25"/>
      <c r="D2479" s="25"/>
      <c r="E2479" s="43"/>
      <c r="F2479" s="43"/>
      <c r="G2479" s="43"/>
      <c r="H2479" s="25"/>
      <c r="I2479" s="25"/>
      <c r="J2479" s="25"/>
      <c r="K2479" s="25"/>
      <c r="L2479" s="25"/>
      <c r="M2479" s="25"/>
      <c r="N2479" s="47"/>
      <c r="O2479" s="178"/>
      <c r="P2479" s="178"/>
      <c r="Q2479" s="10"/>
      <c r="R2479" s="10"/>
      <c r="S2479" s="10"/>
      <c r="T2479" s="10"/>
      <c r="U2479" s="10"/>
      <c r="V2479" s="10"/>
      <c r="W2479" s="10"/>
    </row>
    <row r="2480" spans="1:23" x14ac:dyDescent="0.35">
      <c r="A2480" s="10"/>
      <c r="B2480" s="27"/>
      <c r="C2480" s="25"/>
      <c r="D2480" s="25"/>
      <c r="E2480" s="43"/>
      <c r="F2480" s="43"/>
      <c r="G2480" s="43"/>
      <c r="H2480" s="25"/>
      <c r="I2480" s="25"/>
      <c r="J2480" s="25"/>
      <c r="K2480" s="25"/>
      <c r="L2480" s="25"/>
      <c r="M2480" s="25"/>
      <c r="N2480" s="47"/>
      <c r="O2480" s="178"/>
      <c r="P2480" s="178"/>
      <c r="Q2480" s="10"/>
      <c r="R2480" s="10"/>
      <c r="S2480" s="10"/>
      <c r="T2480" s="10"/>
      <c r="U2480" s="10"/>
      <c r="V2480" s="10"/>
      <c r="W2480" s="10"/>
    </row>
    <row r="2481" spans="1:23" x14ac:dyDescent="0.35">
      <c r="A2481" s="10"/>
      <c r="B2481" s="27"/>
      <c r="C2481" s="25"/>
      <c r="D2481" s="25"/>
      <c r="E2481" s="43"/>
      <c r="F2481" s="43"/>
      <c r="G2481" s="43"/>
      <c r="H2481" s="25"/>
      <c r="I2481" s="25"/>
      <c r="J2481" s="25"/>
      <c r="K2481" s="25"/>
      <c r="L2481" s="25"/>
      <c r="M2481" s="25"/>
      <c r="N2481" s="47"/>
      <c r="O2481" s="178"/>
      <c r="P2481" s="178"/>
      <c r="Q2481" s="10"/>
      <c r="R2481" s="10"/>
      <c r="S2481" s="10"/>
      <c r="T2481" s="10"/>
      <c r="U2481" s="10"/>
      <c r="V2481" s="10"/>
      <c r="W2481" s="10"/>
    </row>
    <row r="2482" spans="1:23" x14ac:dyDescent="0.35">
      <c r="A2482" s="10"/>
      <c r="B2482" s="27"/>
      <c r="C2482" s="25"/>
      <c r="D2482" s="25"/>
      <c r="E2482" s="43"/>
      <c r="F2482" s="43"/>
      <c r="G2482" s="43"/>
      <c r="H2482" s="25"/>
      <c r="I2482" s="25"/>
      <c r="J2482" s="25"/>
      <c r="K2482" s="25"/>
      <c r="L2482" s="25"/>
      <c r="M2482" s="25"/>
      <c r="N2482" s="47"/>
      <c r="O2482" s="178"/>
      <c r="P2482" s="178"/>
      <c r="Q2482" s="10"/>
      <c r="R2482" s="10"/>
      <c r="S2482" s="10"/>
      <c r="T2482" s="4"/>
      <c r="U2482" s="10"/>
      <c r="V2482" s="26"/>
      <c r="W2482" s="10"/>
    </row>
    <row r="2483" spans="1:23" x14ac:dyDescent="0.35">
      <c r="A2483" s="10"/>
      <c r="B2483" s="27"/>
      <c r="C2483" s="25"/>
      <c r="D2483" s="25"/>
      <c r="E2483" s="43"/>
      <c r="F2483" s="43"/>
      <c r="G2483" s="43"/>
      <c r="H2483" s="25"/>
      <c r="I2483" s="25"/>
      <c r="J2483" s="25"/>
      <c r="K2483" s="25"/>
      <c r="L2483" s="25"/>
      <c r="M2483" s="25"/>
      <c r="N2483" s="47"/>
      <c r="O2483" s="178"/>
      <c r="P2483" s="178"/>
      <c r="Q2483" s="10"/>
      <c r="R2483" s="10"/>
      <c r="S2483" s="10"/>
      <c r="T2483" s="10"/>
      <c r="U2483" s="10"/>
      <c r="V2483" s="10"/>
      <c r="W2483" s="10"/>
    </row>
    <row r="2484" spans="1:23" x14ac:dyDescent="0.35">
      <c r="A2484" s="10"/>
      <c r="B2484" s="27"/>
      <c r="C2484" s="25"/>
      <c r="D2484" s="25"/>
      <c r="E2484" s="43"/>
      <c r="F2484" s="43"/>
      <c r="G2484" s="43"/>
      <c r="H2484" s="25"/>
      <c r="I2484" s="25"/>
      <c r="J2484" s="25"/>
      <c r="K2484" s="25"/>
      <c r="L2484" s="25"/>
      <c r="M2484" s="25"/>
      <c r="N2484" s="47"/>
      <c r="O2484" s="178"/>
      <c r="P2484" s="178"/>
      <c r="Q2484" s="10"/>
      <c r="R2484" s="10"/>
      <c r="S2484" s="10"/>
      <c r="T2484" s="10"/>
      <c r="U2484" s="10"/>
      <c r="V2484" s="10"/>
      <c r="W2484" s="10"/>
    </row>
    <row r="2485" spans="1:23" x14ac:dyDescent="0.35">
      <c r="A2485" s="10"/>
      <c r="B2485" s="27"/>
      <c r="C2485" s="25"/>
      <c r="D2485" s="25"/>
      <c r="E2485" s="43"/>
      <c r="F2485" s="43"/>
      <c r="G2485" s="43"/>
      <c r="H2485" s="25"/>
      <c r="I2485" s="25"/>
      <c r="J2485" s="25"/>
      <c r="K2485" s="25"/>
      <c r="L2485" s="25"/>
      <c r="M2485" s="25"/>
      <c r="N2485" s="47"/>
      <c r="O2485" s="178"/>
      <c r="P2485" s="178"/>
      <c r="Q2485" s="10"/>
      <c r="R2485" s="10"/>
      <c r="S2485" s="10"/>
      <c r="T2485" s="10"/>
      <c r="U2485" s="10"/>
      <c r="V2485" s="10"/>
      <c r="W2485" s="10"/>
    </row>
    <row r="2486" spans="1:23" x14ac:dyDescent="0.35">
      <c r="A2486" s="10"/>
      <c r="B2486" s="27"/>
      <c r="C2486" s="25"/>
      <c r="D2486" s="25"/>
      <c r="E2486" s="43"/>
      <c r="F2486" s="43"/>
      <c r="G2486" s="43"/>
      <c r="H2486" s="25"/>
      <c r="I2486" s="25"/>
      <c r="J2486" s="25"/>
      <c r="K2486" s="25"/>
      <c r="L2486" s="25"/>
      <c r="M2486" s="25"/>
      <c r="N2486" s="47"/>
      <c r="O2486" s="178"/>
      <c r="P2486" s="178"/>
      <c r="Q2486" s="10"/>
      <c r="R2486" s="10"/>
      <c r="S2486" s="10"/>
      <c r="T2486" s="10"/>
      <c r="U2486" s="10"/>
      <c r="V2486" s="10"/>
      <c r="W2486" s="10"/>
    </row>
    <row r="2487" spans="1:23" x14ac:dyDescent="0.35">
      <c r="A2487" s="10"/>
      <c r="B2487" s="27"/>
      <c r="C2487" s="25"/>
      <c r="D2487" s="25"/>
      <c r="E2487" s="43"/>
      <c r="F2487" s="43"/>
      <c r="G2487" s="43"/>
      <c r="H2487" s="25"/>
      <c r="I2487" s="25"/>
      <c r="J2487" s="25"/>
      <c r="K2487" s="25"/>
      <c r="L2487" s="25"/>
      <c r="M2487" s="25"/>
      <c r="N2487" s="47"/>
      <c r="O2487" s="178"/>
      <c r="P2487" s="178"/>
      <c r="Q2487" s="10"/>
      <c r="R2487" s="10"/>
      <c r="S2487" s="10"/>
      <c r="T2487" s="10"/>
      <c r="U2487" s="10"/>
      <c r="V2487" s="10"/>
      <c r="W2487" s="10"/>
    </row>
    <row r="2488" spans="1:23" x14ac:dyDescent="0.35">
      <c r="A2488" s="10"/>
      <c r="B2488" s="27"/>
      <c r="C2488" s="25"/>
      <c r="D2488" s="25"/>
      <c r="E2488" s="43"/>
      <c r="F2488" s="43"/>
      <c r="G2488" s="43"/>
      <c r="H2488" s="25"/>
      <c r="I2488" s="25"/>
      <c r="J2488" s="25"/>
      <c r="K2488" s="25"/>
      <c r="L2488" s="25"/>
      <c r="M2488" s="25"/>
      <c r="N2488" s="47"/>
      <c r="O2488" s="178"/>
      <c r="P2488" s="178"/>
      <c r="Q2488" s="10"/>
      <c r="R2488" s="10"/>
      <c r="S2488" s="10"/>
      <c r="T2488" s="10"/>
      <c r="U2488" s="10"/>
      <c r="V2488" s="10"/>
      <c r="W2488" s="10"/>
    </row>
    <row r="2489" spans="1:23" x14ac:dyDescent="0.35">
      <c r="A2489" s="10"/>
      <c r="B2489" s="27"/>
      <c r="C2489" s="25"/>
      <c r="D2489" s="25"/>
      <c r="E2489" s="43"/>
      <c r="F2489" s="43"/>
      <c r="G2489" s="43"/>
      <c r="H2489" s="25"/>
      <c r="I2489" s="25"/>
      <c r="J2489" s="25"/>
      <c r="K2489" s="25"/>
      <c r="L2489" s="25"/>
      <c r="M2489" s="25"/>
      <c r="N2489" s="47"/>
      <c r="O2489" s="178"/>
      <c r="P2489" s="178"/>
      <c r="Q2489" s="10"/>
      <c r="R2489" s="10"/>
      <c r="S2489" s="10"/>
      <c r="T2489" s="10"/>
      <c r="U2489" s="10"/>
      <c r="V2489" s="10"/>
      <c r="W2489" s="10"/>
    </row>
    <row r="2490" spans="1:23" x14ac:dyDescent="0.35">
      <c r="A2490" s="10"/>
      <c r="B2490" s="27"/>
      <c r="C2490" s="25"/>
      <c r="D2490" s="25"/>
      <c r="E2490" s="43"/>
      <c r="F2490" s="43"/>
      <c r="G2490" s="43"/>
      <c r="H2490" s="25"/>
      <c r="I2490" s="25"/>
      <c r="J2490" s="25"/>
      <c r="K2490" s="25"/>
      <c r="L2490" s="25"/>
      <c r="M2490" s="25"/>
      <c r="N2490" s="47"/>
      <c r="O2490" s="178"/>
      <c r="P2490" s="178"/>
      <c r="Q2490" s="10"/>
      <c r="R2490" s="10"/>
      <c r="S2490" s="10"/>
      <c r="T2490" s="10"/>
      <c r="U2490" s="10"/>
      <c r="V2490" s="10"/>
      <c r="W2490" s="10"/>
    </row>
    <row r="2491" spans="1:23" x14ac:dyDescent="0.35">
      <c r="A2491" s="10"/>
      <c r="B2491" s="27"/>
      <c r="C2491" s="25"/>
      <c r="D2491" s="25"/>
      <c r="E2491" s="43"/>
      <c r="F2491" s="43"/>
      <c r="G2491" s="43"/>
      <c r="H2491" s="25"/>
      <c r="I2491" s="25"/>
      <c r="J2491" s="25"/>
      <c r="K2491" s="25"/>
      <c r="L2491" s="25"/>
      <c r="M2491" s="25"/>
      <c r="N2491" s="47"/>
      <c r="O2491" s="178"/>
      <c r="P2491" s="178"/>
      <c r="Q2491" s="10"/>
      <c r="R2491" s="10"/>
      <c r="S2491" s="10"/>
      <c r="T2491" s="10"/>
      <c r="U2491" s="10"/>
      <c r="V2491" s="10"/>
      <c r="W2491" s="10"/>
    </row>
    <row r="2492" spans="1:23" x14ac:dyDescent="0.35">
      <c r="A2492" s="10"/>
      <c r="B2492" s="27"/>
      <c r="C2492" s="25"/>
      <c r="D2492" s="25"/>
      <c r="E2492" s="43"/>
      <c r="F2492" s="43"/>
      <c r="G2492" s="43"/>
      <c r="H2492" s="25"/>
      <c r="I2492" s="25"/>
      <c r="J2492" s="25"/>
      <c r="K2492" s="25"/>
      <c r="L2492" s="25"/>
      <c r="M2492" s="25"/>
      <c r="N2492" s="47"/>
      <c r="O2492" s="178"/>
      <c r="P2492" s="178"/>
      <c r="Q2492" s="10"/>
      <c r="R2492" s="10"/>
      <c r="S2492" s="10"/>
      <c r="T2492" s="10"/>
      <c r="U2492" s="10"/>
      <c r="V2492" s="10"/>
      <c r="W2492" s="10"/>
    </row>
    <row r="2493" spans="1:23" x14ac:dyDescent="0.35">
      <c r="A2493" s="10"/>
      <c r="B2493" s="27"/>
      <c r="C2493" s="25"/>
      <c r="D2493" s="25"/>
      <c r="E2493" s="43"/>
      <c r="F2493" s="43"/>
      <c r="G2493" s="43"/>
      <c r="H2493" s="25"/>
      <c r="I2493" s="25"/>
      <c r="J2493" s="25"/>
      <c r="K2493" s="25"/>
      <c r="L2493" s="25"/>
      <c r="M2493" s="25"/>
      <c r="N2493" s="47"/>
      <c r="O2493" s="178"/>
      <c r="P2493" s="178"/>
      <c r="Q2493" s="10"/>
      <c r="R2493" s="10"/>
      <c r="S2493" s="10"/>
      <c r="T2493" s="10"/>
      <c r="U2493" s="10"/>
      <c r="V2493" s="10"/>
      <c r="W2493" s="10"/>
    </row>
    <row r="2494" spans="1:23" x14ac:dyDescent="0.35">
      <c r="A2494" s="10"/>
      <c r="B2494" s="27"/>
      <c r="C2494" s="25"/>
      <c r="D2494" s="25"/>
      <c r="E2494" s="43"/>
      <c r="F2494" s="43"/>
      <c r="G2494" s="43"/>
      <c r="H2494" s="25"/>
      <c r="I2494" s="25"/>
      <c r="J2494" s="25"/>
      <c r="K2494" s="25"/>
      <c r="L2494" s="25"/>
      <c r="M2494" s="25"/>
      <c r="N2494" s="47"/>
      <c r="O2494" s="178"/>
      <c r="P2494" s="178"/>
      <c r="Q2494" s="10"/>
      <c r="R2494" s="10"/>
      <c r="S2494" s="10"/>
      <c r="T2494" s="10"/>
      <c r="U2494" s="10"/>
      <c r="V2494" s="10"/>
      <c r="W2494" s="10"/>
    </row>
    <row r="2495" spans="1:23" x14ac:dyDescent="0.35">
      <c r="A2495" s="10"/>
      <c r="B2495" s="27"/>
      <c r="C2495" s="25"/>
      <c r="D2495" s="25"/>
      <c r="E2495" s="43"/>
      <c r="F2495" s="43"/>
      <c r="G2495" s="43"/>
      <c r="H2495" s="25"/>
      <c r="I2495" s="25"/>
      <c r="J2495" s="25"/>
      <c r="K2495" s="25"/>
      <c r="L2495" s="25"/>
      <c r="M2495" s="25"/>
      <c r="N2495" s="47"/>
      <c r="O2495" s="178"/>
      <c r="P2495" s="178"/>
      <c r="Q2495" s="10"/>
      <c r="R2495" s="10"/>
      <c r="S2495" s="10"/>
      <c r="T2495" s="10"/>
      <c r="U2495" s="10"/>
      <c r="V2495" s="10"/>
      <c r="W2495" s="10"/>
    </row>
    <row r="2496" spans="1:23" x14ac:dyDescent="0.35">
      <c r="A2496" s="10"/>
      <c r="B2496" s="27"/>
      <c r="C2496" s="25"/>
      <c r="D2496" s="25"/>
      <c r="E2496" s="43"/>
      <c r="F2496" s="43"/>
      <c r="G2496" s="43"/>
      <c r="H2496" s="25"/>
      <c r="I2496" s="25"/>
      <c r="J2496" s="25"/>
      <c r="K2496" s="25"/>
      <c r="L2496" s="25"/>
      <c r="M2496" s="25"/>
      <c r="N2496" s="47"/>
      <c r="O2496" s="178"/>
      <c r="P2496" s="178"/>
      <c r="Q2496" s="10"/>
      <c r="R2496" s="10"/>
      <c r="S2496" s="10"/>
      <c r="T2496" s="10"/>
      <c r="U2496" s="10"/>
      <c r="V2496" s="10"/>
      <c r="W2496" s="10"/>
    </row>
    <row r="2497" spans="1:23" x14ac:dyDescent="0.35">
      <c r="A2497" s="10"/>
      <c r="B2497" s="27"/>
      <c r="C2497" s="25"/>
      <c r="D2497" s="25"/>
      <c r="E2497" s="43"/>
      <c r="F2497" s="43"/>
      <c r="G2497" s="43"/>
      <c r="H2497" s="25"/>
      <c r="I2497" s="25"/>
      <c r="J2497" s="25"/>
      <c r="K2497" s="25"/>
      <c r="L2497" s="25"/>
      <c r="M2497" s="25"/>
      <c r="N2497" s="47"/>
      <c r="O2497" s="178"/>
      <c r="P2497" s="178"/>
      <c r="Q2497" s="10"/>
      <c r="R2497" s="10"/>
      <c r="S2497" s="10"/>
      <c r="T2497" s="10"/>
      <c r="U2497" s="10"/>
      <c r="V2497" s="10"/>
      <c r="W2497" s="10"/>
    </row>
    <row r="2498" spans="1:23" x14ac:dyDescent="0.35">
      <c r="A2498" s="10"/>
      <c r="B2498" s="27"/>
      <c r="C2498" s="25"/>
      <c r="D2498" s="25"/>
      <c r="E2498" s="43"/>
      <c r="F2498" s="43"/>
      <c r="G2498" s="43"/>
      <c r="H2498" s="25"/>
      <c r="I2498" s="25"/>
      <c r="J2498" s="25"/>
      <c r="K2498" s="25"/>
      <c r="L2498" s="25"/>
      <c r="M2498" s="25"/>
      <c r="N2498" s="47"/>
      <c r="O2498" s="178"/>
      <c r="P2498" s="178"/>
      <c r="Q2498" s="10"/>
      <c r="R2498" s="10"/>
      <c r="S2498" s="10"/>
      <c r="T2498" s="10"/>
      <c r="U2498" s="10"/>
      <c r="V2498" s="10"/>
      <c r="W2498" s="10"/>
    </row>
    <row r="2499" spans="1:23" x14ac:dyDescent="0.35">
      <c r="A2499" s="10"/>
      <c r="B2499" s="27"/>
      <c r="C2499" s="25"/>
      <c r="D2499" s="25"/>
      <c r="E2499" s="43"/>
      <c r="F2499" s="43"/>
      <c r="G2499" s="43"/>
      <c r="H2499" s="25"/>
      <c r="I2499" s="25"/>
      <c r="J2499" s="25"/>
      <c r="K2499" s="25"/>
      <c r="L2499" s="25"/>
      <c r="M2499" s="25"/>
      <c r="N2499" s="47"/>
      <c r="O2499" s="178"/>
      <c r="P2499" s="178"/>
      <c r="Q2499" s="10"/>
      <c r="R2499" s="10"/>
      <c r="S2499" s="10"/>
      <c r="T2499" s="10"/>
      <c r="U2499" s="10"/>
      <c r="V2499" s="10"/>
      <c r="W2499" s="10"/>
    </row>
    <row r="2500" spans="1:23" x14ac:dyDescent="0.35">
      <c r="A2500" s="10"/>
      <c r="B2500" s="27"/>
      <c r="C2500" s="25"/>
      <c r="D2500" s="25"/>
      <c r="E2500" s="43"/>
      <c r="F2500" s="43"/>
      <c r="G2500" s="43"/>
      <c r="H2500" s="25"/>
      <c r="I2500" s="25"/>
      <c r="J2500" s="25"/>
      <c r="K2500" s="25"/>
      <c r="L2500" s="25"/>
      <c r="M2500" s="25"/>
      <c r="N2500" s="47"/>
      <c r="O2500" s="178"/>
      <c r="P2500" s="178"/>
      <c r="Q2500" s="10"/>
      <c r="R2500" s="10"/>
      <c r="S2500" s="10"/>
      <c r="T2500" s="10"/>
      <c r="U2500" s="10"/>
      <c r="V2500" s="10"/>
      <c r="W2500" s="10"/>
    </row>
    <row r="2501" spans="1:23" x14ac:dyDescent="0.35">
      <c r="A2501" s="10"/>
      <c r="B2501" s="27"/>
      <c r="C2501" s="25"/>
      <c r="D2501" s="25"/>
      <c r="E2501" s="43"/>
      <c r="F2501" s="43"/>
      <c r="G2501" s="43"/>
      <c r="H2501" s="25"/>
      <c r="I2501" s="25"/>
      <c r="J2501" s="25"/>
      <c r="K2501" s="25"/>
      <c r="L2501" s="25"/>
      <c r="M2501" s="25"/>
      <c r="N2501" s="47"/>
      <c r="O2501" s="178"/>
      <c r="P2501" s="178"/>
      <c r="Q2501" s="10"/>
      <c r="R2501" s="10"/>
      <c r="S2501" s="10"/>
      <c r="T2501" s="10"/>
      <c r="U2501" s="10"/>
      <c r="V2501" s="26"/>
      <c r="W2501" s="10"/>
    </row>
    <row r="2502" spans="1:23" x14ac:dyDescent="0.35">
      <c r="A2502" s="10"/>
      <c r="B2502" s="27"/>
      <c r="C2502" s="25"/>
      <c r="D2502" s="25"/>
      <c r="E2502" s="43"/>
      <c r="F2502" s="43"/>
      <c r="G2502" s="43"/>
      <c r="H2502" s="25"/>
      <c r="I2502" s="25"/>
      <c r="J2502" s="25"/>
      <c r="K2502" s="25"/>
      <c r="L2502" s="25"/>
      <c r="M2502" s="25"/>
      <c r="N2502" s="47"/>
      <c r="O2502" s="178"/>
      <c r="P2502" s="178"/>
      <c r="Q2502" s="10"/>
      <c r="R2502" s="10"/>
      <c r="S2502" s="10"/>
      <c r="T2502" s="10"/>
      <c r="U2502" s="10"/>
      <c r="V2502" s="10"/>
      <c r="W2502" s="10"/>
    </row>
    <row r="2503" spans="1:23" x14ac:dyDescent="0.35">
      <c r="A2503" s="10"/>
      <c r="B2503" s="27"/>
      <c r="C2503" s="25"/>
      <c r="D2503" s="25"/>
      <c r="E2503" s="43"/>
      <c r="F2503" s="43"/>
      <c r="G2503" s="43"/>
      <c r="H2503" s="25"/>
      <c r="I2503" s="25"/>
      <c r="J2503" s="25"/>
      <c r="K2503" s="25"/>
      <c r="L2503" s="25"/>
      <c r="M2503" s="25"/>
      <c r="N2503" s="47"/>
      <c r="O2503" s="178"/>
      <c r="P2503" s="178"/>
      <c r="Q2503" s="10"/>
      <c r="R2503" s="10"/>
      <c r="S2503" s="10"/>
      <c r="T2503" s="10"/>
      <c r="U2503" s="10"/>
      <c r="V2503" s="10"/>
      <c r="W2503" s="10"/>
    </row>
    <row r="2504" spans="1:23" x14ac:dyDescent="0.35">
      <c r="A2504" s="10"/>
      <c r="B2504" s="27"/>
      <c r="C2504" s="25"/>
      <c r="D2504" s="25"/>
      <c r="E2504" s="43"/>
      <c r="F2504" s="43"/>
      <c r="G2504" s="43"/>
      <c r="H2504" s="25"/>
      <c r="I2504" s="25"/>
      <c r="J2504" s="25"/>
      <c r="K2504" s="25"/>
      <c r="L2504" s="25"/>
      <c r="M2504" s="25"/>
      <c r="N2504" s="47"/>
      <c r="O2504" s="178"/>
      <c r="P2504" s="178"/>
      <c r="Q2504" s="10"/>
      <c r="R2504" s="10"/>
      <c r="S2504" s="10"/>
      <c r="T2504" s="10"/>
      <c r="U2504" s="10"/>
      <c r="V2504" s="26"/>
      <c r="W2504" s="10"/>
    </row>
    <row r="2505" spans="1:23" x14ac:dyDescent="0.35">
      <c r="A2505" s="10"/>
      <c r="B2505" s="27"/>
      <c r="C2505" s="25"/>
      <c r="D2505" s="25"/>
      <c r="E2505" s="43"/>
      <c r="F2505" s="43"/>
      <c r="G2505" s="43"/>
      <c r="H2505" s="25"/>
      <c r="I2505" s="25"/>
      <c r="J2505" s="25"/>
      <c r="K2505" s="25"/>
      <c r="L2505" s="25"/>
      <c r="M2505" s="25"/>
      <c r="N2505" s="47"/>
      <c r="O2505" s="178"/>
      <c r="P2505" s="178"/>
      <c r="Q2505" s="10"/>
      <c r="R2505" s="10"/>
      <c r="S2505" s="10"/>
      <c r="T2505" s="10"/>
      <c r="U2505" s="10"/>
      <c r="V2505" s="10"/>
      <c r="W2505" s="10"/>
    </row>
    <row r="2506" spans="1:23" x14ac:dyDescent="0.35">
      <c r="A2506" s="10"/>
      <c r="B2506" s="27"/>
      <c r="C2506" s="25"/>
      <c r="D2506" s="25"/>
      <c r="E2506" s="43"/>
      <c r="F2506" s="43"/>
      <c r="G2506" s="43"/>
      <c r="H2506" s="25"/>
      <c r="I2506" s="25"/>
      <c r="J2506" s="25"/>
      <c r="K2506" s="25"/>
      <c r="L2506" s="25"/>
      <c r="M2506" s="25"/>
      <c r="N2506" s="47"/>
      <c r="O2506" s="178"/>
      <c r="P2506" s="178"/>
      <c r="Q2506" s="10"/>
      <c r="R2506" s="10"/>
      <c r="S2506" s="10"/>
      <c r="T2506" s="10"/>
      <c r="U2506" s="10"/>
      <c r="V2506" s="10"/>
      <c r="W2506" s="10"/>
    </row>
    <row r="2507" spans="1:23" x14ac:dyDescent="0.35">
      <c r="A2507" s="10"/>
      <c r="B2507" s="27"/>
      <c r="C2507" s="25"/>
      <c r="D2507" s="25"/>
      <c r="E2507" s="43"/>
      <c r="F2507" s="43"/>
      <c r="G2507" s="43"/>
      <c r="H2507" s="25"/>
      <c r="I2507" s="25"/>
      <c r="J2507" s="25"/>
      <c r="K2507" s="25"/>
      <c r="L2507" s="25"/>
      <c r="M2507" s="25"/>
      <c r="N2507" s="47"/>
      <c r="O2507" s="178"/>
      <c r="P2507" s="178"/>
      <c r="Q2507" s="10"/>
      <c r="R2507" s="10"/>
      <c r="S2507" s="10"/>
      <c r="T2507" s="10"/>
      <c r="U2507" s="10"/>
      <c r="V2507" s="10"/>
      <c r="W2507" s="10"/>
    </row>
    <row r="2508" spans="1:23" x14ac:dyDescent="0.35">
      <c r="A2508" s="10"/>
      <c r="B2508" s="27"/>
      <c r="C2508" s="25"/>
      <c r="D2508" s="25"/>
      <c r="E2508" s="43"/>
      <c r="F2508" s="43"/>
      <c r="G2508" s="43"/>
      <c r="H2508" s="25"/>
      <c r="I2508" s="25"/>
      <c r="J2508" s="25"/>
      <c r="K2508" s="25"/>
      <c r="L2508" s="25"/>
      <c r="M2508" s="25"/>
      <c r="N2508" s="47"/>
      <c r="O2508" s="178"/>
      <c r="P2508" s="178"/>
      <c r="Q2508" s="10"/>
      <c r="R2508" s="10"/>
      <c r="S2508" s="10"/>
      <c r="T2508" s="10"/>
      <c r="U2508" s="10"/>
      <c r="V2508" s="10"/>
      <c r="W2508" s="10"/>
    </row>
    <row r="2509" spans="1:23" x14ac:dyDescent="0.35">
      <c r="A2509" s="10"/>
      <c r="B2509" s="27"/>
      <c r="C2509" s="25"/>
      <c r="D2509" s="25"/>
      <c r="E2509" s="43"/>
      <c r="F2509" s="43"/>
      <c r="G2509" s="43"/>
      <c r="H2509" s="25"/>
      <c r="I2509" s="25"/>
      <c r="J2509" s="25"/>
      <c r="K2509" s="25"/>
      <c r="L2509" s="25"/>
      <c r="M2509" s="25"/>
      <c r="N2509" s="47"/>
      <c r="O2509" s="178"/>
      <c r="P2509" s="178"/>
      <c r="Q2509" s="10"/>
      <c r="R2509" s="10"/>
      <c r="S2509" s="10"/>
      <c r="T2509" s="10"/>
      <c r="U2509" s="10"/>
      <c r="V2509" s="10"/>
      <c r="W2509" s="10"/>
    </row>
    <row r="2510" spans="1:23" x14ac:dyDescent="0.35">
      <c r="A2510" s="10"/>
      <c r="B2510" s="27"/>
      <c r="C2510" s="25"/>
      <c r="D2510" s="25"/>
      <c r="E2510" s="43"/>
      <c r="F2510" s="43"/>
      <c r="G2510" s="43"/>
      <c r="H2510" s="25"/>
      <c r="I2510" s="25"/>
      <c r="J2510" s="25"/>
      <c r="K2510" s="25"/>
      <c r="L2510" s="25"/>
      <c r="M2510" s="25"/>
      <c r="N2510" s="47"/>
      <c r="O2510" s="178"/>
      <c r="P2510" s="178"/>
      <c r="Q2510" s="10"/>
      <c r="R2510" s="10"/>
      <c r="S2510" s="10"/>
      <c r="T2510" s="10"/>
      <c r="U2510" s="10"/>
      <c r="V2510" s="10"/>
      <c r="W2510" s="10"/>
    </row>
    <row r="2511" spans="1:23" x14ac:dyDescent="0.35">
      <c r="A2511" s="10"/>
      <c r="B2511" s="27"/>
      <c r="C2511" s="25"/>
      <c r="D2511" s="25"/>
      <c r="E2511" s="43"/>
      <c r="F2511" s="43"/>
      <c r="G2511" s="43"/>
      <c r="H2511" s="25"/>
      <c r="I2511" s="25"/>
      <c r="J2511" s="25"/>
      <c r="K2511" s="25"/>
      <c r="L2511" s="25"/>
      <c r="M2511" s="25"/>
      <c r="N2511" s="47"/>
      <c r="O2511" s="178"/>
      <c r="P2511" s="178"/>
      <c r="Q2511" s="10"/>
      <c r="R2511" s="10"/>
      <c r="S2511" s="10"/>
      <c r="T2511" s="10"/>
      <c r="U2511" s="10"/>
      <c r="V2511" s="10"/>
      <c r="W2511" s="10"/>
    </row>
    <row r="2512" spans="1:23" x14ac:dyDescent="0.35">
      <c r="A2512" s="10"/>
      <c r="B2512" s="27"/>
      <c r="C2512" s="25"/>
      <c r="D2512" s="25"/>
      <c r="E2512" s="43"/>
      <c r="F2512" s="43"/>
      <c r="G2512" s="43"/>
      <c r="H2512" s="25"/>
      <c r="I2512" s="25"/>
      <c r="J2512" s="25"/>
      <c r="K2512" s="25"/>
      <c r="L2512" s="25"/>
      <c r="M2512" s="25"/>
      <c r="N2512" s="47"/>
      <c r="O2512" s="178"/>
      <c r="P2512" s="178"/>
      <c r="Q2512" s="10"/>
      <c r="R2512" s="10"/>
      <c r="S2512" s="10"/>
      <c r="T2512" s="10"/>
      <c r="U2512" s="10"/>
      <c r="V2512" s="10"/>
      <c r="W2512" s="10"/>
    </row>
    <row r="2513" spans="1:23" x14ac:dyDescent="0.35">
      <c r="A2513" s="10"/>
      <c r="B2513" s="27"/>
      <c r="C2513" s="25"/>
      <c r="D2513" s="25"/>
      <c r="E2513" s="43"/>
      <c r="F2513" s="43"/>
      <c r="G2513" s="43"/>
      <c r="H2513" s="25"/>
      <c r="I2513" s="25"/>
      <c r="J2513" s="25"/>
      <c r="K2513" s="25"/>
      <c r="L2513" s="25"/>
      <c r="M2513" s="25"/>
      <c r="N2513" s="47"/>
      <c r="O2513" s="178"/>
      <c r="P2513" s="178"/>
      <c r="Q2513" s="10"/>
      <c r="R2513" s="10"/>
      <c r="S2513" s="10"/>
      <c r="T2513" s="10"/>
      <c r="U2513" s="10"/>
      <c r="V2513" s="10"/>
      <c r="W2513" s="10"/>
    </row>
    <row r="2514" spans="1:23" x14ac:dyDescent="0.35">
      <c r="A2514" s="10"/>
      <c r="B2514" s="27"/>
      <c r="C2514" s="25"/>
      <c r="D2514" s="25"/>
      <c r="E2514" s="43"/>
      <c r="F2514" s="43"/>
      <c r="G2514" s="43"/>
      <c r="H2514" s="25"/>
      <c r="I2514" s="25"/>
      <c r="J2514" s="25"/>
      <c r="K2514" s="25"/>
      <c r="L2514" s="25"/>
      <c r="M2514" s="25"/>
      <c r="N2514" s="47"/>
      <c r="O2514" s="178"/>
      <c r="P2514" s="178"/>
      <c r="Q2514" s="10"/>
      <c r="R2514" s="10"/>
      <c r="S2514" s="10"/>
      <c r="T2514" s="10"/>
      <c r="U2514" s="10"/>
      <c r="V2514" s="10"/>
      <c r="W2514" s="10"/>
    </row>
    <row r="2515" spans="1:23" x14ac:dyDescent="0.35">
      <c r="A2515" s="10"/>
      <c r="B2515" s="27"/>
      <c r="C2515" s="25"/>
      <c r="D2515" s="25"/>
      <c r="E2515" s="43"/>
      <c r="F2515" s="43"/>
      <c r="G2515" s="43"/>
      <c r="H2515" s="25"/>
      <c r="I2515" s="25"/>
      <c r="J2515" s="25"/>
      <c r="K2515" s="25"/>
      <c r="L2515" s="25"/>
      <c r="M2515" s="25"/>
      <c r="N2515" s="47"/>
      <c r="O2515" s="178"/>
      <c r="P2515" s="178"/>
      <c r="Q2515" s="10"/>
      <c r="R2515" s="10"/>
      <c r="S2515" s="10"/>
      <c r="T2515" s="10"/>
      <c r="U2515" s="10"/>
      <c r="V2515" s="10"/>
      <c r="W2515" s="10"/>
    </row>
    <row r="2516" spans="1:23" x14ac:dyDescent="0.35">
      <c r="A2516" s="10"/>
      <c r="B2516" s="27"/>
      <c r="C2516" s="25"/>
      <c r="D2516" s="25"/>
      <c r="E2516" s="43"/>
      <c r="F2516" s="43"/>
      <c r="G2516" s="43"/>
      <c r="H2516" s="25"/>
      <c r="I2516" s="25"/>
      <c r="J2516" s="25"/>
      <c r="K2516" s="25"/>
      <c r="L2516" s="25"/>
      <c r="M2516" s="25"/>
      <c r="N2516" s="47"/>
      <c r="O2516" s="178"/>
      <c r="P2516" s="178"/>
      <c r="Q2516" s="10"/>
      <c r="R2516" s="10"/>
      <c r="S2516" s="10"/>
      <c r="T2516" s="10"/>
      <c r="U2516" s="10"/>
      <c r="V2516" s="10"/>
      <c r="W2516" s="10"/>
    </row>
    <row r="2517" spans="1:23" x14ac:dyDescent="0.35">
      <c r="A2517" s="10"/>
      <c r="B2517" s="27"/>
      <c r="C2517" s="25"/>
      <c r="D2517" s="25"/>
      <c r="E2517" s="43"/>
      <c r="F2517" s="43"/>
      <c r="G2517" s="43"/>
      <c r="H2517" s="25"/>
      <c r="I2517" s="25"/>
      <c r="J2517" s="25"/>
      <c r="K2517" s="25"/>
      <c r="L2517" s="25"/>
      <c r="M2517" s="25"/>
      <c r="N2517" s="47"/>
      <c r="O2517" s="178"/>
      <c r="P2517" s="178"/>
      <c r="Q2517" s="10"/>
      <c r="R2517" s="10"/>
      <c r="S2517" s="10"/>
      <c r="T2517" s="10"/>
      <c r="U2517" s="10"/>
      <c r="V2517" s="10"/>
      <c r="W2517" s="10"/>
    </row>
    <row r="2518" spans="1:23" x14ac:dyDescent="0.35">
      <c r="A2518" s="10"/>
      <c r="B2518" s="27"/>
      <c r="C2518" s="25"/>
      <c r="D2518" s="25"/>
      <c r="E2518" s="43"/>
      <c r="F2518" s="43"/>
      <c r="G2518" s="43"/>
      <c r="H2518" s="25"/>
      <c r="I2518" s="25"/>
      <c r="J2518" s="25"/>
      <c r="K2518" s="25"/>
      <c r="L2518" s="25"/>
      <c r="M2518" s="25"/>
      <c r="N2518" s="47"/>
      <c r="O2518" s="178"/>
      <c r="P2518" s="178"/>
      <c r="Q2518" s="10"/>
      <c r="R2518" s="10"/>
      <c r="S2518" s="10"/>
      <c r="T2518" s="10"/>
      <c r="U2518" s="10"/>
      <c r="V2518" s="10"/>
      <c r="W2518" s="10"/>
    </row>
    <row r="2519" spans="1:23" x14ac:dyDescent="0.35">
      <c r="A2519" s="10"/>
      <c r="B2519" s="27"/>
      <c r="C2519" s="25"/>
      <c r="D2519" s="25"/>
      <c r="E2519" s="43"/>
      <c r="F2519" s="43"/>
      <c r="G2519" s="43"/>
      <c r="H2519" s="25"/>
      <c r="I2519" s="25"/>
      <c r="J2519" s="25"/>
      <c r="K2519" s="25"/>
      <c r="L2519" s="25"/>
      <c r="M2519" s="25"/>
      <c r="N2519" s="47"/>
      <c r="O2519" s="178"/>
      <c r="P2519" s="178"/>
      <c r="Q2519" s="10"/>
      <c r="R2519" s="10"/>
      <c r="S2519" s="10"/>
      <c r="T2519" s="10"/>
      <c r="U2519" s="10"/>
      <c r="V2519" s="10"/>
      <c r="W2519" s="10"/>
    </row>
    <row r="2520" spans="1:23" x14ac:dyDescent="0.35">
      <c r="A2520" s="10"/>
      <c r="B2520" s="27"/>
      <c r="C2520" s="25"/>
      <c r="D2520" s="25"/>
      <c r="E2520" s="43"/>
      <c r="F2520" s="43"/>
      <c r="G2520" s="43"/>
      <c r="H2520" s="25"/>
      <c r="I2520" s="25"/>
      <c r="J2520" s="25"/>
      <c r="K2520" s="25"/>
      <c r="L2520" s="25"/>
      <c r="M2520" s="25"/>
      <c r="N2520" s="47"/>
      <c r="O2520" s="178"/>
      <c r="P2520" s="178"/>
      <c r="Q2520" s="10"/>
      <c r="R2520" s="10"/>
      <c r="S2520" s="10"/>
      <c r="T2520" s="10"/>
      <c r="U2520" s="10"/>
      <c r="V2520" s="10"/>
      <c r="W2520" s="10"/>
    </row>
    <row r="2521" spans="1:23" x14ac:dyDescent="0.35">
      <c r="A2521" s="10"/>
      <c r="B2521" s="27"/>
      <c r="C2521" s="25"/>
      <c r="D2521" s="25"/>
      <c r="E2521" s="43"/>
      <c r="F2521" s="43"/>
      <c r="G2521" s="43"/>
      <c r="H2521" s="25"/>
      <c r="I2521" s="25"/>
      <c r="J2521" s="25"/>
      <c r="K2521" s="25"/>
      <c r="L2521" s="25"/>
      <c r="M2521" s="25"/>
      <c r="N2521" s="47"/>
      <c r="O2521" s="178"/>
      <c r="P2521" s="178"/>
      <c r="Q2521" s="10"/>
      <c r="R2521" s="10"/>
      <c r="S2521" s="10"/>
      <c r="T2521" s="10"/>
      <c r="U2521" s="10"/>
      <c r="V2521" s="10"/>
      <c r="W2521" s="10"/>
    </row>
    <row r="2522" spans="1:23" x14ac:dyDescent="0.35">
      <c r="A2522" s="10"/>
      <c r="B2522" s="27"/>
      <c r="C2522" s="25"/>
      <c r="D2522" s="25"/>
      <c r="E2522" s="43"/>
      <c r="F2522" s="43"/>
      <c r="G2522" s="43"/>
      <c r="H2522" s="25"/>
      <c r="I2522" s="25"/>
      <c r="J2522" s="25"/>
      <c r="K2522" s="25"/>
      <c r="L2522" s="25"/>
      <c r="M2522" s="25"/>
      <c r="N2522" s="47"/>
      <c r="O2522" s="178"/>
      <c r="P2522" s="178"/>
      <c r="Q2522" s="10"/>
      <c r="R2522" s="10"/>
      <c r="S2522" s="10"/>
      <c r="T2522" s="10"/>
      <c r="U2522" s="10"/>
      <c r="V2522" s="10"/>
      <c r="W2522" s="10"/>
    </row>
    <row r="2523" spans="1:23" x14ac:dyDescent="0.35">
      <c r="A2523" s="10"/>
      <c r="B2523" s="27"/>
      <c r="C2523" s="25"/>
      <c r="D2523" s="25"/>
      <c r="E2523" s="43"/>
      <c r="F2523" s="43"/>
      <c r="G2523" s="43"/>
      <c r="H2523" s="25"/>
      <c r="I2523" s="25"/>
      <c r="J2523" s="25"/>
      <c r="K2523" s="25"/>
      <c r="L2523" s="25"/>
      <c r="M2523" s="25"/>
      <c r="N2523" s="47"/>
      <c r="O2523" s="178"/>
      <c r="P2523" s="178"/>
      <c r="Q2523" s="10"/>
      <c r="R2523" s="10"/>
      <c r="S2523" s="10"/>
      <c r="T2523" s="10"/>
      <c r="U2523" s="10"/>
      <c r="V2523" s="10"/>
      <c r="W2523" s="10"/>
    </row>
    <row r="2524" spans="1:23" x14ac:dyDescent="0.35">
      <c r="A2524" s="10"/>
      <c r="B2524" s="27"/>
      <c r="C2524" s="25"/>
      <c r="D2524" s="25"/>
      <c r="E2524" s="43"/>
      <c r="F2524" s="43"/>
      <c r="G2524" s="43"/>
      <c r="H2524" s="25"/>
      <c r="I2524" s="25"/>
      <c r="J2524" s="25"/>
      <c r="K2524" s="25"/>
      <c r="L2524" s="25"/>
      <c r="M2524" s="25"/>
      <c r="N2524" s="47"/>
      <c r="O2524" s="178"/>
      <c r="P2524" s="178"/>
      <c r="Q2524" s="10"/>
      <c r="R2524" s="10"/>
      <c r="S2524" s="10"/>
      <c r="T2524" s="10"/>
      <c r="U2524" s="10"/>
      <c r="V2524" s="10"/>
      <c r="W2524" s="10"/>
    </row>
    <row r="2525" spans="1:23" x14ac:dyDescent="0.35">
      <c r="A2525" s="10"/>
      <c r="B2525" s="27"/>
      <c r="C2525" s="25"/>
      <c r="D2525" s="25"/>
      <c r="E2525" s="43"/>
      <c r="F2525" s="43"/>
      <c r="G2525" s="43"/>
      <c r="H2525" s="25"/>
      <c r="I2525" s="25"/>
      <c r="J2525" s="25"/>
      <c r="K2525" s="25"/>
      <c r="L2525" s="25"/>
      <c r="M2525" s="25"/>
      <c r="N2525" s="47"/>
      <c r="O2525" s="178"/>
      <c r="P2525" s="178"/>
      <c r="Q2525" s="10"/>
      <c r="R2525" s="10"/>
      <c r="S2525" s="10"/>
      <c r="T2525" s="10"/>
      <c r="U2525" s="10"/>
      <c r="V2525" s="10"/>
      <c r="W2525" s="10"/>
    </row>
    <row r="2526" spans="1:23" x14ac:dyDescent="0.35">
      <c r="A2526" s="10"/>
      <c r="B2526" s="27"/>
      <c r="C2526" s="25"/>
      <c r="D2526" s="25"/>
      <c r="E2526" s="43"/>
      <c r="F2526" s="43"/>
      <c r="G2526" s="43"/>
      <c r="H2526" s="25"/>
      <c r="I2526" s="25"/>
      <c r="J2526" s="25"/>
      <c r="K2526" s="25"/>
      <c r="L2526" s="25"/>
      <c r="M2526" s="25"/>
      <c r="N2526" s="47"/>
      <c r="O2526" s="178"/>
      <c r="P2526" s="178"/>
      <c r="Q2526" s="10"/>
      <c r="R2526" s="10"/>
      <c r="S2526" s="10"/>
      <c r="T2526" s="10"/>
      <c r="U2526" s="10"/>
      <c r="V2526" s="10"/>
      <c r="W2526" s="10"/>
    </row>
    <row r="2527" spans="1:23" x14ac:dyDescent="0.35">
      <c r="A2527" s="10"/>
      <c r="B2527" s="27"/>
      <c r="C2527" s="25"/>
      <c r="D2527" s="25"/>
      <c r="E2527" s="43"/>
      <c r="F2527" s="43"/>
      <c r="G2527" s="43"/>
      <c r="H2527" s="25"/>
      <c r="I2527" s="25"/>
      <c r="J2527" s="25"/>
      <c r="K2527" s="25"/>
      <c r="L2527" s="25"/>
      <c r="M2527" s="25"/>
      <c r="N2527" s="47"/>
      <c r="O2527" s="178"/>
      <c r="P2527" s="178"/>
      <c r="Q2527" s="10"/>
      <c r="R2527" s="10"/>
      <c r="S2527" s="10"/>
      <c r="T2527" s="10"/>
      <c r="U2527" s="10"/>
      <c r="V2527" s="10"/>
      <c r="W2527" s="10"/>
    </row>
    <row r="2528" spans="1:23" x14ac:dyDescent="0.35">
      <c r="A2528" s="10"/>
      <c r="B2528" s="27"/>
      <c r="C2528" s="25"/>
      <c r="D2528" s="25"/>
      <c r="E2528" s="43"/>
      <c r="F2528" s="43"/>
      <c r="G2528" s="43"/>
      <c r="H2528" s="25"/>
      <c r="I2528" s="25"/>
      <c r="J2528" s="25"/>
      <c r="K2528" s="25"/>
      <c r="L2528" s="25"/>
      <c r="M2528" s="25"/>
      <c r="N2528" s="47"/>
      <c r="O2528" s="178"/>
      <c r="P2528" s="178"/>
      <c r="Q2528" s="10"/>
      <c r="R2528" s="10"/>
      <c r="S2528" s="10"/>
      <c r="T2528" s="10"/>
      <c r="U2528" s="10"/>
      <c r="V2528" s="10"/>
      <c r="W2528" s="10"/>
    </row>
    <row r="2529" spans="1:23" x14ac:dyDescent="0.35">
      <c r="A2529" s="10"/>
      <c r="B2529" s="27"/>
      <c r="C2529" s="25"/>
      <c r="D2529" s="25"/>
      <c r="E2529" s="43"/>
      <c r="F2529" s="43"/>
      <c r="G2529" s="43"/>
      <c r="H2529" s="25"/>
      <c r="I2529" s="25"/>
      <c r="J2529" s="25"/>
      <c r="K2529" s="25"/>
      <c r="L2529" s="25"/>
      <c r="M2529" s="25"/>
      <c r="N2529" s="47"/>
      <c r="O2529" s="178"/>
      <c r="P2529" s="178"/>
      <c r="Q2529" s="10"/>
      <c r="R2529" s="10"/>
      <c r="S2529" s="10"/>
      <c r="T2529" s="10"/>
      <c r="U2529" s="10"/>
      <c r="V2529" s="10"/>
      <c r="W2529" s="10"/>
    </row>
    <row r="2530" spans="1:23" x14ac:dyDescent="0.35">
      <c r="A2530" s="10"/>
      <c r="B2530" s="27"/>
      <c r="C2530" s="25"/>
      <c r="D2530" s="25"/>
      <c r="E2530" s="43"/>
      <c r="F2530" s="43"/>
      <c r="G2530" s="43"/>
      <c r="H2530" s="25"/>
      <c r="I2530" s="25"/>
      <c r="J2530" s="25"/>
      <c r="K2530" s="25"/>
      <c r="L2530" s="25"/>
      <c r="M2530" s="25"/>
      <c r="N2530" s="47"/>
      <c r="O2530" s="178"/>
      <c r="P2530" s="178"/>
      <c r="Q2530" s="10"/>
      <c r="R2530" s="10"/>
      <c r="S2530" s="10"/>
      <c r="T2530" s="10"/>
      <c r="U2530" s="10"/>
      <c r="V2530" s="10"/>
      <c r="W2530" s="10"/>
    </row>
    <row r="2531" spans="1:23" x14ac:dyDescent="0.35">
      <c r="A2531" s="10"/>
      <c r="B2531" s="27"/>
      <c r="C2531" s="25"/>
      <c r="D2531" s="25"/>
      <c r="E2531" s="43"/>
      <c r="F2531" s="43"/>
      <c r="G2531" s="43"/>
      <c r="H2531" s="25"/>
      <c r="I2531" s="25"/>
      <c r="J2531" s="25"/>
      <c r="K2531" s="25"/>
      <c r="L2531" s="25"/>
      <c r="M2531" s="25"/>
      <c r="N2531" s="47"/>
      <c r="O2531" s="178"/>
      <c r="P2531" s="178"/>
      <c r="Q2531" s="10"/>
      <c r="R2531" s="10"/>
      <c r="S2531" s="10"/>
      <c r="T2531" s="10"/>
      <c r="U2531" s="10"/>
      <c r="V2531" s="10"/>
      <c r="W2531" s="10"/>
    </row>
    <row r="2532" spans="1:23" x14ac:dyDescent="0.35">
      <c r="A2532" s="10"/>
      <c r="B2532" s="27"/>
      <c r="C2532" s="25"/>
      <c r="D2532" s="25"/>
      <c r="E2532" s="43"/>
      <c r="F2532" s="43"/>
      <c r="G2532" s="43"/>
      <c r="H2532" s="25"/>
      <c r="I2532" s="25"/>
      <c r="J2532" s="25"/>
      <c r="K2532" s="25"/>
      <c r="L2532" s="25"/>
      <c r="M2532" s="25"/>
      <c r="N2532" s="47"/>
      <c r="O2532" s="178"/>
      <c r="P2532" s="178"/>
      <c r="Q2532" s="10"/>
      <c r="R2532" s="10"/>
      <c r="S2532" s="10"/>
      <c r="T2532" s="10"/>
      <c r="U2532" s="10"/>
      <c r="V2532" s="10"/>
      <c r="W2532" s="10"/>
    </row>
    <row r="2533" spans="1:23" x14ac:dyDescent="0.35">
      <c r="A2533" s="10"/>
      <c r="B2533" s="27"/>
      <c r="C2533" s="25"/>
      <c r="D2533" s="25"/>
      <c r="E2533" s="43"/>
      <c r="F2533" s="43"/>
      <c r="G2533" s="43"/>
      <c r="H2533" s="25"/>
      <c r="I2533" s="25"/>
      <c r="J2533" s="25"/>
      <c r="K2533" s="25"/>
      <c r="L2533" s="25"/>
      <c r="M2533" s="25"/>
      <c r="N2533" s="47"/>
      <c r="O2533" s="178"/>
      <c r="P2533" s="178"/>
      <c r="Q2533" s="10"/>
      <c r="R2533" s="10"/>
      <c r="S2533" s="10"/>
      <c r="T2533" s="10"/>
      <c r="U2533" s="10"/>
      <c r="V2533" s="10"/>
      <c r="W2533" s="10"/>
    </row>
    <row r="2534" spans="1:23" x14ac:dyDescent="0.35">
      <c r="A2534" s="10"/>
      <c r="B2534" s="27"/>
      <c r="C2534" s="25"/>
      <c r="D2534" s="25"/>
      <c r="E2534" s="43"/>
      <c r="F2534" s="43"/>
      <c r="G2534" s="43"/>
      <c r="H2534" s="25"/>
      <c r="I2534" s="25"/>
      <c r="J2534" s="25"/>
      <c r="K2534" s="25"/>
      <c r="L2534" s="25"/>
      <c r="M2534" s="25"/>
      <c r="N2534" s="47"/>
      <c r="O2534" s="178"/>
      <c r="P2534" s="178"/>
      <c r="Q2534" s="10"/>
      <c r="R2534" s="10"/>
      <c r="S2534" s="10"/>
      <c r="T2534" s="10"/>
      <c r="U2534" s="10"/>
      <c r="V2534" s="10"/>
      <c r="W2534" s="10"/>
    </row>
    <row r="2535" spans="1:23" x14ac:dyDescent="0.35">
      <c r="A2535" s="10"/>
      <c r="B2535" s="27"/>
      <c r="C2535" s="25"/>
      <c r="D2535" s="25"/>
      <c r="E2535" s="43"/>
      <c r="F2535" s="43"/>
      <c r="G2535" s="43"/>
      <c r="H2535" s="25"/>
      <c r="I2535" s="25"/>
      <c r="J2535" s="25"/>
      <c r="K2535" s="25"/>
      <c r="L2535" s="25"/>
      <c r="M2535" s="25"/>
      <c r="N2535" s="47"/>
      <c r="O2535" s="178"/>
      <c r="P2535" s="178"/>
      <c r="Q2535" s="10"/>
      <c r="R2535" s="10"/>
      <c r="S2535" s="10"/>
      <c r="T2535" s="10"/>
      <c r="U2535" s="10"/>
      <c r="V2535" s="10"/>
      <c r="W2535" s="10"/>
    </row>
    <row r="2536" spans="1:23" x14ac:dyDescent="0.35">
      <c r="A2536" s="10"/>
      <c r="B2536" s="27"/>
      <c r="C2536" s="25"/>
      <c r="D2536" s="25"/>
      <c r="E2536" s="43"/>
      <c r="F2536" s="43"/>
      <c r="G2536" s="43"/>
      <c r="H2536" s="25"/>
      <c r="I2536" s="25"/>
      <c r="J2536" s="25"/>
      <c r="K2536" s="25"/>
      <c r="L2536" s="25"/>
      <c r="M2536" s="25"/>
      <c r="N2536" s="47"/>
      <c r="O2536" s="178"/>
      <c r="P2536" s="178"/>
      <c r="Q2536" s="10"/>
      <c r="R2536" s="10"/>
      <c r="S2536" s="10"/>
      <c r="T2536" s="10"/>
      <c r="U2536" s="10"/>
      <c r="V2536" s="10"/>
      <c r="W2536" s="10"/>
    </row>
    <row r="2537" spans="1:23" x14ac:dyDescent="0.35">
      <c r="A2537" s="10"/>
      <c r="B2537" s="27"/>
      <c r="C2537" s="25"/>
      <c r="D2537" s="25"/>
      <c r="E2537" s="43"/>
      <c r="F2537" s="43"/>
      <c r="G2537" s="43"/>
      <c r="H2537" s="25"/>
      <c r="I2537" s="25"/>
      <c r="J2537" s="25"/>
      <c r="K2537" s="25"/>
      <c r="L2537" s="25"/>
      <c r="M2537" s="25"/>
      <c r="N2537" s="47"/>
      <c r="O2537" s="178"/>
      <c r="P2537" s="178"/>
      <c r="Q2537" s="10"/>
      <c r="R2537" s="10"/>
      <c r="S2537" s="10"/>
      <c r="T2537" s="10"/>
      <c r="U2537" s="10"/>
      <c r="V2537" s="10"/>
      <c r="W2537" s="10"/>
    </row>
    <row r="2538" spans="1:23" x14ac:dyDescent="0.35">
      <c r="A2538" s="10"/>
      <c r="B2538" s="27"/>
      <c r="C2538" s="25"/>
      <c r="D2538" s="25"/>
      <c r="E2538" s="43"/>
      <c r="F2538" s="43"/>
      <c r="G2538" s="43"/>
      <c r="H2538" s="25"/>
      <c r="I2538" s="25"/>
      <c r="J2538" s="25"/>
      <c r="K2538" s="25"/>
      <c r="L2538" s="25"/>
      <c r="M2538" s="25"/>
      <c r="N2538" s="47"/>
      <c r="O2538" s="178"/>
      <c r="P2538" s="178"/>
      <c r="Q2538" s="10"/>
      <c r="R2538" s="10"/>
      <c r="S2538" s="10"/>
      <c r="T2538" s="10"/>
      <c r="U2538" s="10"/>
      <c r="V2538" s="10"/>
      <c r="W2538" s="10"/>
    </row>
    <row r="2539" spans="1:23" x14ac:dyDescent="0.35">
      <c r="A2539" s="10"/>
      <c r="B2539" s="27"/>
      <c r="C2539" s="25"/>
      <c r="D2539" s="25"/>
      <c r="E2539" s="43"/>
      <c r="F2539" s="43"/>
      <c r="G2539" s="43"/>
      <c r="H2539" s="25"/>
      <c r="I2539" s="25"/>
      <c r="J2539" s="25"/>
      <c r="K2539" s="25"/>
      <c r="L2539" s="25"/>
      <c r="M2539" s="25"/>
      <c r="N2539" s="47"/>
      <c r="O2539" s="178"/>
      <c r="P2539" s="178"/>
      <c r="Q2539" s="10"/>
      <c r="R2539" s="10"/>
      <c r="S2539" s="10"/>
      <c r="T2539" s="10"/>
      <c r="U2539" s="10"/>
      <c r="V2539" s="10"/>
      <c r="W2539" s="10"/>
    </row>
    <row r="2540" spans="1:23" x14ac:dyDescent="0.35">
      <c r="A2540" s="10"/>
      <c r="B2540" s="27"/>
      <c r="C2540" s="25"/>
      <c r="D2540" s="25"/>
      <c r="E2540" s="43"/>
      <c r="F2540" s="43"/>
      <c r="G2540" s="43"/>
      <c r="H2540" s="25"/>
      <c r="I2540" s="25"/>
      <c r="J2540" s="25"/>
      <c r="K2540" s="25"/>
      <c r="L2540" s="25"/>
      <c r="M2540" s="25"/>
      <c r="N2540" s="47"/>
      <c r="O2540" s="178"/>
      <c r="P2540" s="178"/>
      <c r="Q2540" s="10"/>
      <c r="R2540" s="10"/>
      <c r="S2540" s="10"/>
      <c r="T2540" s="10"/>
      <c r="U2540" s="10"/>
      <c r="V2540" s="10"/>
      <c r="W2540" s="10"/>
    </row>
    <row r="2541" spans="1:23" x14ac:dyDescent="0.35">
      <c r="A2541" s="10"/>
      <c r="B2541" s="27"/>
      <c r="C2541" s="25"/>
      <c r="D2541" s="25"/>
      <c r="E2541" s="43"/>
      <c r="F2541" s="43"/>
      <c r="G2541" s="43"/>
      <c r="H2541" s="25"/>
      <c r="I2541" s="25"/>
      <c r="J2541" s="25"/>
      <c r="K2541" s="25"/>
      <c r="L2541" s="25"/>
      <c r="M2541" s="25"/>
      <c r="N2541" s="47"/>
      <c r="O2541" s="178"/>
      <c r="P2541" s="178"/>
      <c r="Q2541" s="10"/>
      <c r="R2541" s="10"/>
      <c r="S2541" s="10"/>
      <c r="T2541" s="10"/>
      <c r="U2541" s="10"/>
      <c r="V2541" s="10"/>
      <c r="W2541" s="10"/>
    </row>
    <row r="2542" spans="1:23" x14ac:dyDescent="0.35">
      <c r="A2542" s="10"/>
      <c r="B2542" s="27"/>
      <c r="C2542" s="25"/>
      <c r="D2542" s="25"/>
      <c r="E2542" s="43"/>
      <c r="F2542" s="43"/>
      <c r="G2542" s="43"/>
      <c r="H2542" s="25"/>
      <c r="I2542" s="25"/>
      <c r="J2542" s="25"/>
      <c r="K2542" s="25"/>
      <c r="L2542" s="25"/>
      <c r="M2542" s="25"/>
      <c r="N2542" s="47"/>
      <c r="O2542" s="178"/>
      <c r="P2542" s="178"/>
      <c r="Q2542" s="10"/>
      <c r="R2542" s="10"/>
      <c r="S2542" s="10"/>
      <c r="T2542" s="10"/>
      <c r="U2542" s="10"/>
      <c r="V2542" s="10"/>
      <c r="W2542" s="10"/>
    </row>
    <row r="2543" spans="1:23" x14ac:dyDescent="0.35">
      <c r="A2543" s="10"/>
      <c r="B2543" s="27"/>
      <c r="C2543" s="25"/>
      <c r="D2543" s="25"/>
      <c r="E2543" s="43"/>
      <c r="F2543" s="43"/>
      <c r="G2543" s="43"/>
      <c r="H2543" s="25"/>
      <c r="I2543" s="25"/>
      <c r="J2543" s="25"/>
      <c r="K2543" s="25"/>
      <c r="L2543" s="25"/>
      <c r="M2543" s="25"/>
      <c r="N2543" s="47"/>
      <c r="O2543" s="178"/>
      <c r="P2543" s="178"/>
      <c r="Q2543" s="10"/>
      <c r="R2543" s="10"/>
      <c r="S2543" s="10"/>
      <c r="T2543" s="10"/>
      <c r="U2543" s="10"/>
      <c r="V2543" s="10"/>
      <c r="W2543" s="10"/>
    </row>
    <row r="2544" spans="1:23" x14ac:dyDescent="0.35">
      <c r="A2544" s="10"/>
      <c r="B2544" s="27"/>
      <c r="C2544" s="25"/>
      <c r="D2544" s="25"/>
      <c r="E2544" s="43"/>
      <c r="F2544" s="43"/>
      <c r="G2544" s="43"/>
      <c r="H2544" s="25"/>
      <c r="I2544" s="25"/>
      <c r="J2544" s="25"/>
      <c r="K2544" s="25"/>
      <c r="L2544" s="25"/>
      <c r="M2544" s="25"/>
      <c r="N2544" s="47"/>
      <c r="O2544" s="178"/>
      <c r="P2544" s="178"/>
      <c r="Q2544" s="10"/>
      <c r="R2544" s="10"/>
      <c r="S2544" s="10"/>
      <c r="T2544" s="10"/>
      <c r="U2544" s="10"/>
      <c r="V2544" s="10"/>
      <c r="W2544" s="10"/>
    </row>
    <row r="2545" spans="1:23" x14ac:dyDescent="0.35">
      <c r="A2545" s="10"/>
      <c r="B2545" s="27"/>
      <c r="C2545" s="25"/>
      <c r="D2545" s="25"/>
      <c r="E2545" s="43"/>
      <c r="F2545" s="43"/>
      <c r="G2545" s="43"/>
      <c r="H2545" s="25"/>
      <c r="I2545" s="25"/>
      <c r="J2545" s="25"/>
      <c r="K2545" s="25"/>
      <c r="L2545" s="25"/>
      <c r="M2545" s="25"/>
      <c r="N2545" s="47"/>
      <c r="O2545" s="178"/>
      <c r="P2545" s="178"/>
      <c r="Q2545" s="10"/>
      <c r="R2545" s="10"/>
      <c r="S2545" s="10"/>
      <c r="T2545" s="10"/>
      <c r="U2545" s="10"/>
      <c r="V2545" s="10"/>
      <c r="W2545" s="10"/>
    </row>
    <row r="2546" spans="1:23" x14ac:dyDescent="0.35">
      <c r="A2546" s="10"/>
      <c r="B2546" s="27"/>
      <c r="C2546" s="25"/>
      <c r="D2546" s="25"/>
      <c r="E2546" s="43"/>
      <c r="F2546" s="43"/>
      <c r="G2546" s="43"/>
      <c r="H2546" s="25"/>
      <c r="I2546" s="25"/>
      <c r="J2546" s="25"/>
      <c r="K2546" s="25"/>
      <c r="L2546" s="25"/>
      <c r="M2546" s="25"/>
      <c r="N2546" s="47"/>
      <c r="O2546" s="178"/>
      <c r="P2546" s="178"/>
      <c r="Q2546" s="10"/>
      <c r="R2546" s="10"/>
      <c r="S2546" s="10"/>
      <c r="T2546" s="10"/>
      <c r="U2546" s="10"/>
      <c r="V2546" s="10"/>
      <c r="W2546" s="10"/>
    </row>
    <row r="2547" spans="1:23" x14ac:dyDescent="0.35">
      <c r="A2547" s="10"/>
      <c r="B2547" s="27"/>
      <c r="C2547" s="25"/>
      <c r="D2547" s="25"/>
      <c r="E2547" s="43"/>
      <c r="F2547" s="43"/>
      <c r="G2547" s="43"/>
      <c r="H2547" s="25"/>
      <c r="I2547" s="25"/>
      <c r="J2547" s="25"/>
      <c r="K2547" s="25"/>
      <c r="L2547" s="25"/>
      <c r="M2547" s="25"/>
      <c r="N2547" s="47"/>
      <c r="O2547" s="178"/>
      <c r="P2547" s="178"/>
      <c r="Q2547" s="10"/>
      <c r="R2547" s="10"/>
      <c r="S2547" s="10"/>
      <c r="T2547" s="10"/>
      <c r="U2547" s="10"/>
      <c r="V2547" s="10"/>
      <c r="W2547" s="10"/>
    </row>
    <row r="2548" spans="1:23" x14ac:dyDescent="0.35">
      <c r="A2548" s="10"/>
      <c r="B2548" s="27"/>
      <c r="C2548" s="25"/>
      <c r="D2548" s="25"/>
      <c r="E2548" s="43"/>
      <c r="F2548" s="43"/>
      <c r="G2548" s="43"/>
      <c r="H2548" s="25"/>
      <c r="I2548" s="25"/>
      <c r="J2548" s="25"/>
      <c r="K2548" s="25"/>
      <c r="L2548" s="25"/>
      <c r="M2548" s="25"/>
      <c r="N2548" s="47"/>
      <c r="O2548" s="178"/>
      <c r="P2548" s="178"/>
      <c r="Q2548" s="10"/>
      <c r="R2548" s="10"/>
      <c r="S2548" s="10"/>
      <c r="T2548" s="10"/>
      <c r="U2548" s="10"/>
      <c r="V2548" s="10"/>
      <c r="W2548" s="10"/>
    </row>
    <row r="2549" spans="1:23" x14ac:dyDescent="0.35">
      <c r="A2549" s="10"/>
      <c r="B2549" s="27"/>
      <c r="C2549" s="25"/>
      <c r="D2549" s="25"/>
      <c r="E2549" s="43"/>
      <c r="F2549" s="43"/>
      <c r="G2549" s="43"/>
      <c r="H2549" s="25"/>
      <c r="I2549" s="25"/>
      <c r="J2549" s="25"/>
      <c r="K2549" s="25"/>
      <c r="L2549" s="25"/>
      <c r="M2549" s="25"/>
      <c r="N2549" s="47"/>
      <c r="O2549" s="178"/>
      <c r="P2549" s="178"/>
      <c r="Q2549" s="10"/>
      <c r="R2549" s="10"/>
      <c r="S2549" s="10"/>
      <c r="T2549" s="10"/>
      <c r="U2549" s="10"/>
      <c r="V2549" s="10"/>
      <c r="W2549" s="10"/>
    </row>
    <row r="2550" spans="1:23" x14ac:dyDescent="0.35">
      <c r="A2550" s="10"/>
      <c r="B2550" s="27"/>
      <c r="C2550" s="25"/>
      <c r="D2550" s="25"/>
      <c r="E2550" s="43"/>
      <c r="F2550" s="43"/>
      <c r="G2550" s="43"/>
      <c r="H2550" s="25"/>
      <c r="I2550" s="25"/>
      <c r="J2550" s="25"/>
      <c r="K2550" s="25"/>
      <c r="L2550" s="25"/>
      <c r="M2550" s="25"/>
      <c r="N2550" s="47"/>
      <c r="O2550" s="178"/>
      <c r="P2550" s="178"/>
      <c r="Q2550" s="10"/>
      <c r="R2550" s="10"/>
      <c r="S2550" s="10"/>
      <c r="T2550" s="10"/>
      <c r="U2550" s="10"/>
      <c r="V2550" s="10"/>
      <c r="W2550" s="10"/>
    </row>
    <row r="2551" spans="1:23" x14ac:dyDescent="0.35">
      <c r="A2551" s="10"/>
      <c r="B2551" s="27"/>
      <c r="C2551" s="25"/>
      <c r="D2551" s="25"/>
      <c r="E2551" s="43"/>
      <c r="F2551" s="43"/>
      <c r="G2551" s="43"/>
      <c r="H2551" s="25"/>
      <c r="I2551" s="25"/>
      <c r="J2551" s="25"/>
      <c r="K2551" s="25"/>
      <c r="L2551" s="25"/>
      <c r="M2551" s="25"/>
      <c r="N2551" s="47"/>
      <c r="O2551" s="178"/>
      <c r="P2551" s="178"/>
      <c r="Q2551" s="10"/>
      <c r="R2551" s="10"/>
      <c r="S2551" s="10"/>
      <c r="T2551" s="10"/>
      <c r="U2551" s="10"/>
      <c r="V2551" s="10"/>
      <c r="W2551" s="10"/>
    </row>
    <row r="2552" spans="1:23" x14ac:dyDescent="0.35">
      <c r="A2552" s="10"/>
      <c r="B2552" s="27"/>
      <c r="C2552" s="25"/>
      <c r="D2552" s="25"/>
      <c r="E2552" s="43"/>
      <c r="F2552" s="43"/>
      <c r="G2552" s="43"/>
      <c r="H2552" s="25"/>
      <c r="I2552" s="25"/>
      <c r="J2552" s="25"/>
      <c r="K2552" s="25"/>
      <c r="L2552" s="25"/>
      <c r="M2552" s="25"/>
      <c r="N2552" s="47"/>
      <c r="O2552" s="178"/>
      <c r="P2552" s="178"/>
      <c r="Q2552" s="10"/>
      <c r="R2552" s="10"/>
      <c r="S2552" s="10"/>
      <c r="T2552" s="10"/>
      <c r="U2552" s="10"/>
      <c r="V2552" s="10"/>
      <c r="W2552" s="10"/>
    </row>
    <row r="2553" spans="1:23" x14ac:dyDescent="0.35">
      <c r="A2553" s="10"/>
      <c r="B2553" s="27"/>
      <c r="C2553" s="25"/>
      <c r="D2553" s="25"/>
      <c r="E2553" s="43"/>
      <c r="F2553" s="43"/>
      <c r="G2553" s="43"/>
      <c r="H2553" s="25"/>
      <c r="I2553" s="25"/>
      <c r="J2553" s="25"/>
      <c r="K2553" s="25"/>
      <c r="L2553" s="25"/>
      <c r="M2553" s="25"/>
      <c r="N2553" s="47"/>
      <c r="O2553" s="178"/>
      <c r="P2553" s="178"/>
      <c r="Q2553" s="10"/>
      <c r="R2553" s="10"/>
      <c r="S2553" s="10"/>
      <c r="T2553" s="10"/>
      <c r="U2553" s="10"/>
      <c r="V2553" s="10"/>
      <c r="W2553" s="10"/>
    </row>
    <row r="2554" spans="1:23" x14ac:dyDescent="0.35">
      <c r="A2554" s="10"/>
      <c r="B2554" s="27"/>
      <c r="C2554" s="25"/>
      <c r="D2554" s="25"/>
      <c r="E2554" s="43"/>
      <c r="F2554" s="43"/>
      <c r="G2554" s="43"/>
      <c r="H2554" s="25"/>
      <c r="I2554" s="25"/>
      <c r="J2554" s="25"/>
      <c r="K2554" s="25"/>
      <c r="L2554" s="25"/>
      <c r="M2554" s="25"/>
      <c r="N2554" s="47"/>
      <c r="O2554" s="178"/>
      <c r="P2554" s="178"/>
      <c r="Q2554" s="10"/>
      <c r="R2554" s="10"/>
      <c r="S2554" s="10"/>
      <c r="T2554" s="10"/>
      <c r="U2554" s="10"/>
      <c r="V2554" s="26"/>
      <c r="W2554" s="10"/>
    </row>
    <row r="2555" spans="1:23" x14ac:dyDescent="0.35">
      <c r="A2555" s="10"/>
      <c r="B2555" s="27"/>
      <c r="C2555" s="25"/>
      <c r="D2555" s="25"/>
      <c r="E2555" s="43"/>
      <c r="F2555" s="43"/>
      <c r="G2555" s="43"/>
      <c r="H2555" s="25"/>
      <c r="I2555" s="25"/>
      <c r="J2555" s="25"/>
      <c r="K2555" s="25"/>
      <c r="L2555" s="25"/>
      <c r="M2555" s="25"/>
      <c r="N2555" s="47"/>
      <c r="O2555" s="178"/>
      <c r="P2555" s="178"/>
      <c r="Q2555" s="10"/>
      <c r="R2555" s="10"/>
      <c r="S2555" s="10"/>
      <c r="T2555" s="10"/>
      <c r="U2555" s="10"/>
      <c r="V2555" s="10"/>
      <c r="W2555" s="10"/>
    </row>
    <row r="2556" spans="1:23" x14ac:dyDescent="0.35">
      <c r="A2556" s="10"/>
      <c r="B2556" s="27"/>
      <c r="C2556" s="25"/>
      <c r="D2556" s="25"/>
      <c r="E2556" s="43"/>
      <c r="F2556" s="43"/>
      <c r="G2556" s="43"/>
      <c r="H2556" s="25"/>
      <c r="I2556" s="25"/>
      <c r="J2556" s="25"/>
      <c r="K2556" s="25"/>
      <c r="L2556" s="25"/>
      <c r="M2556" s="25"/>
      <c r="N2556" s="47"/>
      <c r="O2556" s="178"/>
      <c r="P2556" s="178"/>
      <c r="Q2556" s="10"/>
      <c r="R2556" s="10"/>
      <c r="S2556" s="10"/>
      <c r="T2556" s="10"/>
      <c r="U2556" s="10"/>
      <c r="V2556" s="10"/>
      <c r="W2556" s="10"/>
    </row>
    <row r="2557" spans="1:23" x14ac:dyDescent="0.35">
      <c r="A2557" s="10"/>
      <c r="B2557" s="27"/>
      <c r="C2557" s="25"/>
      <c r="D2557" s="25"/>
      <c r="E2557" s="43"/>
      <c r="F2557" s="43"/>
      <c r="G2557" s="43"/>
      <c r="H2557" s="25"/>
      <c r="I2557" s="25"/>
      <c r="J2557" s="25"/>
      <c r="K2557" s="25"/>
      <c r="L2557" s="25"/>
      <c r="M2557" s="25"/>
      <c r="N2557" s="47"/>
      <c r="O2557" s="178"/>
      <c r="P2557" s="178"/>
      <c r="Q2557" s="10"/>
      <c r="R2557" s="10"/>
      <c r="S2557" s="10"/>
      <c r="T2557" s="10"/>
      <c r="U2557" s="10"/>
      <c r="V2557" s="26"/>
      <c r="W2557" s="10"/>
    </row>
    <row r="2558" spans="1:23" x14ac:dyDescent="0.35">
      <c r="A2558" s="10"/>
      <c r="B2558" s="27"/>
      <c r="C2558" s="25"/>
      <c r="D2558" s="25"/>
      <c r="E2558" s="43"/>
      <c r="F2558" s="43"/>
      <c r="G2558" s="43"/>
      <c r="H2558" s="25"/>
      <c r="I2558" s="25"/>
      <c r="J2558" s="25"/>
      <c r="K2558" s="25"/>
      <c r="L2558" s="25"/>
      <c r="M2558" s="25"/>
      <c r="N2558" s="47"/>
      <c r="O2558" s="178"/>
      <c r="P2558" s="178"/>
      <c r="Q2558" s="10"/>
      <c r="R2558" s="10"/>
      <c r="S2558" s="10"/>
      <c r="T2558" s="10"/>
      <c r="U2558" s="10"/>
      <c r="V2558" s="10"/>
      <c r="W2558" s="10"/>
    </row>
    <row r="2559" spans="1:23" x14ac:dyDescent="0.35">
      <c r="A2559" s="10"/>
      <c r="B2559" s="27"/>
      <c r="C2559" s="25"/>
      <c r="D2559" s="25"/>
      <c r="E2559" s="43"/>
      <c r="F2559" s="43"/>
      <c r="G2559" s="43"/>
      <c r="H2559" s="25"/>
      <c r="I2559" s="25"/>
      <c r="J2559" s="25"/>
      <c r="K2559" s="25"/>
      <c r="L2559" s="25"/>
      <c r="M2559" s="25"/>
      <c r="N2559" s="47"/>
      <c r="O2559" s="178"/>
      <c r="P2559" s="178"/>
      <c r="Q2559" s="10"/>
      <c r="R2559" s="10"/>
      <c r="S2559" s="10"/>
      <c r="T2559" s="10"/>
      <c r="U2559" s="10"/>
      <c r="V2559" s="26"/>
      <c r="W2559" s="10"/>
    </row>
    <row r="2560" spans="1:23" x14ac:dyDescent="0.35">
      <c r="A2560" s="10"/>
      <c r="B2560" s="27"/>
      <c r="C2560" s="25"/>
      <c r="D2560" s="25"/>
      <c r="E2560" s="43"/>
      <c r="F2560" s="43"/>
      <c r="G2560" s="43"/>
      <c r="H2560" s="25"/>
      <c r="I2560" s="25"/>
      <c r="J2560" s="25"/>
      <c r="K2560" s="25"/>
      <c r="L2560" s="25"/>
      <c r="M2560" s="25"/>
      <c r="N2560" s="47"/>
      <c r="O2560" s="178"/>
      <c r="P2560" s="178"/>
      <c r="Q2560" s="10"/>
      <c r="R2560" s="10"/>
      <c r="S2560" s="10"/>
      <c r="T2560" s="10"/>
      <c r="U2560" s="10"/>
      <c r="V2560" s="10"/>
      <c r="W2560" s="10"/>
    </row>
    <row r="2561" spans="1:23" x14ac:dyDescent="0.35">
      <c r="A2561" s="10"/>
      <c r="B2561" s="27"/>
      <c r="C2561" s="25"/>
      <c r="D2561" s="25"/>
      <c r="E2561" s="43"/>
      <c r="F2561" s="43"/>
      <c r="G2561" s="43"/>
      <c r="H2561" s="25"/>
      <c r="I2561" s="25"/>
      <c r="J2561" s="25"/>
      <c r="K2561" s="25"/>
      <c r="L2561" s="25"/>
      <c r="M2561" s="25"/>
      <c r="N2561" s="47"/>
      <c r="O2561" s="178"/>
      <c r="P2561" s="178"/>
      <c r="Q2561" s="10"/>
      <c r="R2561" s="10"/>
      <c r="S2561" s="10"/>
      <c r="T2561" s="10"/>
      <c r="U2561" s="10"/>
      <c r="V2561" s="10"/>
      <c r="W2561" s="10"/>
    </row>
    <row r="2562" spans="1:23" x14ac:dyDescent="0.35">
      <c r="A2562" s="10"/>
      <c r="B2562" s="27"/>
      <c r="C2562" s="25"/>
      <c r="D2562" s="25"/>
      <c r="E2562" s="43"/>
      <c r="F2562" s="43"/>
      <c r="G2562" s="43"/>
      <c r="H2562" s="25"/>
      <c r="I2562" s="25"/>
      <c r="J2562" s="25"/>
      <c r="K2562" s="25"/>
      <c r="L2562" s="25"/>
      <c r="M2562" s="25"/>
      <c r="N2562" s="47"/>
      <c r="O2562" s="178"/>
      <c r="P2562" s="178"/>
      <c r="Q2562" s="10"/>
      <c r="R2562" s="10"/>
      <c r="S2562" s="10"/>
      <c r="T2562" s="10"/>
      <c r="U2562" s="10"/>
      <c r="V2562" s="10"/>
      <c r="W2562" s="10"/>
    </row>
    <row r="2563" spans="1:23" x14ac:dyDescent="0.35">
      <c r="A2563" s="10"/>
      <c r="B2563" s="27"/>
      <c r="C2563" s="25"/>
      <c r="D2563" s="25"/>
      <c r="E2563" s="43"/>
      <c r="F2563" s="43"/>
      <c r="G2563" s="43"/>
      <c r="H2563" s="25"/>
      <c r="I2563" s="25"/>
      <c r="J2563" s="25"/>
      <c r="K2563" s="25"/>
      <c r="L2563" s="25"/>
      <c r="M2563" s="25"/>
      <c r="N2563" s="47"/>
      <c r="O2563" s="178"/>
      <c r="P2563" s="178"/>
      <c r="Q2563" s="10"/>
      <c r="R2563" s="10"/>
      <c r="S2563" s="10"/>
      <c r="T2563" s="10"/>
      <c r="U2563" s="10"/>
      <c r="V2563" s="26"/>
      <c r="W2563" s="10"/>
    </row>
    <row r="2564" spans="1:23" x14ac:dyDescent="0.35">
      <c r="A2564" s="10"/>
      <c r="B2564" s="27"/>
      <c r="C2564" s="25"/>
      <c r="D2564" s="25"/>
      <c r="E2564" s="43"/>
      <c r="F2564" s="43"/>
      <c r="G2564" s="43"/>
      <c r="H2564" s="25"/>
      <c r="I2564" s="25"/>
      <c r="J2564" s="25"/>
      <c r="K2564" s="25"/>
      <c r="L2564" s="25"/>
      <c r="M2564" s="25"/>
      <c r="N2564" s="47"/>
      <c r="O2564" s="178"/>
      <c r="P2564" s="178"/>
      <c r="Q2564" s="10"/>
      <c r="R2564" s="10"/>
      <c r="S2564" s="10"/>
      <c r="T2564" s="10"/>
      <c r="U2564" s="10"/>
      <c r="V2564" s="26"/>
      <c r="W2564" s="10"/>
    </row>
    <row r="2565" spans="1:23" x14ac:dyDescent="0.35">
      <c r="A2565" s="10"/>
      <c r="B2565" s="27"/>
      <c r="C2565" s="25"/>
      <c r="D2565" s="25"/>
      <c r="E2565" s="43"/>
      <c r="F2565" s="43"/>
      <c r="G2565" s="43"/>
      <c r="H2565" s="25"/>
      <c r="I2565" s="25"/>
      <c r="J2565" s="25"/>
      <c r="K2565" s="25"/>
      <c r="L2565" s="25"/>
      <c r="M2565" s="25"/>
      <c r="N2565" s="47"/>
      <c r="O2565" s="178"/>
      <c r="P2565" s="178"/>
      <c r="Q2565" s="10"/>
      <c r="R2565" s="10"/>
      <c r="S2565" s="10"/>
      <c r="T2565" s="10"/>
      <c r="U2565" s="10"/>
      <c r="V2565" s="26"/>
      <c r="W2565" s="10"/>
    </row>
    <row r="2566" spans="1:23" x14ac:dyDescent="0.35">
      <c r="A2566" s="10"/>
      <c r="B2566" s="27"/>
      <c r="C2566" s="25"/>
      <c r="D2566" s="25"/>
      <c r="E2566" s="43"/>
      <c r="F2566" s="43"/>
      <c r="G2566" s="43"/>
      <c r="H2566" s="25"/>
      <c r="I2566" s="25"/>
      <c r="J2566" s="25"/>
      <c r="K2566" s="25"/>
      <c r="L2566" s="25"/>
      <c r="M2566" s="25"/>
      <c r="N2566" s="47"/>
      <c r="O2566" s="178"/>
      <c r="P2566" s="178"/>
      <c r="Q2566" s="10"/>
      <c r="R2566" s="10"/>
      <c r="S2566" s="10"/>
      <c r="T2566" s="10"/>
      <c r="U2566" s="10"/>
      <c r="V2566" s="26"/>
      <c r="W2566" s="10"/>
    </row>
    <row r="2567" spans="1:23" x14ac:dyDescent="0.35">
      <c r="A2567" s="10"/>
      <c r="B2567" s="27"/>
      <c r="C2567" s="25"/>
      <c r="D2567" s="25"/>
      <c r="E2567" s="43"/>
      <c r="F2567" s="43"/>
      <c r="G2567" s="43"/>
      <c r="H2567" s="25"/>
      <c r="I2567" s="25"/>
      <c r="J2567" s="25"/>
      <c r="K2567" s="25"/>
      <c r="L2567" s="25"/>
      <c r="M2567" s="25"/>
      <c r="N2567" s="47"/>
      <c r="O2567" s="178"/>
      <c r="P2567" s="178"/>
      <c r="Q2567" s="10"/>
      <c r="R2567" s="10"/>
      <c r="S2567" s="10"/>
      <c r="T2567" s="10"/>
      <c r="U2567" s="10"/>
      <c r="V2567" s="26"/>
      <c r="W2567" s="10"/>
    </row>
    <row r="2568" spans="1:23" x14ac:dyDescent="0.35">
      <c r="A2568" s="10"/>
      <c r="B2568" s="27"/>
      <c r="C2568" s="25"/>
      <c r="D2568" s="25"/>
      <c r="E2568" s="43"/>
      <c r="F2568" s="43"/>
      <c r="G2568" s="43"/>
      <c r="H2568" s="25"/>
      <c r="I2568" s="25"/>
      <c r="J2568" s="25"/>
      <c r="K2568" s="25"/>
      <c r="L2568" s="25"/>
      <c r="M2568" s="25"/>
      <c r="N2568" s="47"/>
      <c r="O2568" s="178"/>
      <c r="P2568" s="178"/>
      <c r="Q2568" s="10"/>
      <c r="R2568" s="10"/>
      <c r="S2568" s="10"/>
      <c r="T2568" s="10"/>
      <c r="U2568" s="10"/>
      <c r="V2568" s="26"/>
      <c r="W2568" s="10"/>
    </row>
    <row r="2569" spans="1:23" x14ac:dyDescent="0.35">
      <c r="A2569" s="10"/>
      <c r="B2569" s="27"/>
      <c r="C2569" s="25"/>
      <c r="D2569" s="25"/>
      <c r="E2569" s="43"/>
      <c r="F2569" s="43"/>
      <c r="G2569" s="43"/>
      <c r="H2569" s="25"/>
      <c r="I2569" s="25"/>
      <c r="J2569" s="25"/>
      <c r="K2569" s="25"/>
      <c r="L2569" s="25"/>
      <c r="M2569" s="25"/>
      <c r="N2569" s="47"/>
      <c r="O2569" s="178"/>
      <c r="P2569" s="178"/>
      <c r="Q2569" s="10"/>
      <c r="R2569" s="10"/>
      <c r="S2569" s="10"/>
      <c r="T2569" s="10"/>
      <c r="U2569" s="10"/>
      <c r="V2569" s="26"/>
      <c r="W2569" s="10"/>
    </row>
    <row r="2570" spans="1:23" x14ac:dyDescent="0.35">
      <c r="A2570" s="10"/>
      <c r="B2570" s="27"/>
      <c r="C2570" s="25"/>
      <c r="D2570" s="25"/>
      <c r="E2570" s="43"/>
      <c r="F2570" s="43"/>
      <c r="G2570" s="43"/>
      <c r="H2570" s="25"/>
      <c r="I2570" s="25"/>
      <c r="J2570" s="25"/>
      <c r="K2570" s="25"/>
      <c r="L2570" s="25"/>
      <c r="M2570" s="25"/>
      <c r="N2570" s="47"/>
      <c r="O2570" s="178"/>
      <c r="P2570" s="178"/>
      <c r="Q2570" s="10"/>
      <c r="R2570" s="10"/>
      <c r="S2570" s="10"/>
      <c r="T2570" s="10"/>
      <c r="U2570" s="10"/>
      <c r="V2570" s="10"/>
      <c r="W2570" s="10"/>
    </row>
    <row r="2571" spans="1:23" x14ac:dyDescent="0.35">
      <c r="A2571" s="10"/>
      <c r="B2571" s="27"/>
      <c r="C2571" s="25"/>
      <c r="D2571" s="25"/>
      <c r="E2571" s="43"/>
      <c r="F2571" s="43"/>
      <c r="G2571" s="43"/>
      <c r="H2571" s="25"/>
      <c r="I2571" s="25"/>
      <c r="J2571" s="25"/>
      <c r="K2571" s="25"/>
      <c r="L2571" s="25"/>
      <c r="M2571" s="25"/>
      <c r="N2571" s="47"/>
      <c r="O2571" s="178"/>
      <c r="P2571" s="178"/>
      <c r="Q2571" s="10"/>
      <c r="R2571" s="10"/>
      <c r="S2571" s="10"/>
      <c r="T2571" s="10"/>
      <c r="U2571" s="10"/>
      <c r="V2571" s="10"/>
      <c r="W2571" s="10"/>
    </row>
    <row r="2572" spans="1:23" x14ac:dyDescent="0.35">
      <c r="A2572" s="10"/>
      <c r="B2572" s="27"/>
      <c r="C2572" s="25"/>
      <c r="D2572" s="25"/>
      <c r="E2572" s="43"/>
      <c r="F2572" s="43"/>
      <c r="G2572" s="43"/>
      <c r="H2572" s="25"/>
      <c r="I2572" s="25"/>
      <c r="J2572" s="25"/>
      <c r="K2572" s="25"/>
      <c r="L2572" s="25"/>
      <c r="M2572" s="25"/>
      <c r="N2572" s="47"/>
      <c r="O2572" s="178"/>
      <c r="P2572" s="178"/>
      <c r="Q2572" s="10"/>
      <c r="R2572" s="10"/>
      <c r="S2572" s="10"/>
      <c r="T2572" s="10"/>
      <c r="U2572" s="10"/>
      <c r="V2572" s="10"/>
      <c r="W2572" s="10"/>
    </row>
    <row r="2573" spans="1:23" x14ac:dyDescent="0.35">
      <c r="A2573" s="10"/>
      <c r="B2573" s="27"/>
      <c r="C2573" s="25"/>
      <c r="D2573" s="25"/>
      <c r="E2573" s="43"/>
      <c r="F2573" s="43"/>
      <c r="G2573" s="43"/>
      <c r="H2573" s="25"/>
      <c r="I2573" s="25"/>
      <c r="J2573" s="25"/>
      <c r="K2573" s="25"/>
      <c r="L2573" s="25"/>
      <c r="M2573" s="25"/>
      <c r="N2573" s="47"/>
      <c r="O2573" s="178"/>
      <c r="P2573" s="178"/>
      <c r="Q2573" s="10"/>
      <c r="R2573" s="10"/>
      <c r="S2573" s="10"/>
      <c r="T2573" s="10"/>
      <c r="U2573" s="10"/>
      <c r="V2573" s="26"/>
      <c r="W2573" s="10"/>
    </row>
    <row r="2574" spans="1:23" x14ac:dyDescent="0.35">
      <c r="A2574" s="10"/>
      <c r="B2574" s="27"/>
      <c r="C2574" s="25"/>
      <c r="D2574" s="25"/>
      <c r="E2574" s="43"/>
      <c r="F2574" s="43"/>
      <c r="G2574" s="43"/>
      <c r="H2574" s="25"/>
      <c r="I2574" s="25"/>
      <c r="J2574" s="25"/>
      <c r="K2574" s="25"/>
      <c r="L2574" s="25"/>
      <c r="M2574" s="25"/>
      <c r="N2574" s="47"/>
      <c r="O2574" s="178"/>
      <c r="P2574" s="178"/>
      <c r="Q2574" s="10"/>
      <c r="R2574" s="10"/>
      <c r="S2574" s="10"/>
      <c r="T2574" s="10"/>
      <c r="U2574" s="10"/>
      <c r="V2574" s="26"/>
      <c r="W2574" s="10"/>
    </row>
    <row r="2575" spans="1:23" x14ac:dyDescent="0.35">
      <c r="A2575" s="10"/>
      <c r="B2575" s="27"/>
      <c r="C2575" s="25"/>
      <c r="D2575" s="25"/>
      <c r="E2575" s="43"/>
      <c r="F2575" s="43"/>
      <c r="G2575" s="43"/>
      <c r="H2575" s="25"/>
      <c r="I2575" s="25"/>
      <c r="J2575" s="25"/>
      <c r="K2575" s="25"/>
      <c r="L2575" s="25"/>
      <c r="M2575" s="25"/>
      <c r="N2575" s="47"/>
      <c r="O2575" s="178"/>
      <c r="P2575" s="178"/>
      <c r="Q2575" s="10"/>
      <c r="R2575" s="10"/>
      <c r="S2575" s="10"/>
      <c r="T2575" s="10"/>
      <c r="U2575" s="10"/>
      <c r="V2575" s="26"/>
      <c r="W2575" s="10"/>
    </row>
    <row r="2576" spans="1:23" x14ac:dyDescent="0.35">
      <c r="A2576" s="10"/>
      <c r="B2576" s="27"/>
      <c r="C2576" s="25"/>
      <c r="D2576" s="25"/>
      <c r="E2576" s="43"/>
      <c r="F2576" s="43"/>
      <c r="G2576" s="43"/>
      <c r="H2576" s="25"/>
      <c r="I2576" s="25"/>
      <c r="J2576" s="25"/>
      <c r="K2576" s="25"/>
      <c r="L2576" s="25"/>
      <c r="M2576" s="25"/>
      <c r="N2576" s="47"/>
      <c r="O2576" s="178"/>
      <c r="P2576" s="178"/>
      <c r="Q2576" s="10"/>
      <c r="R2576" s="10"/>
      <c r="S2576" s="10"/>
      <c r="T2576" s="10"/>
      <c r="U2576" s="10"/>
      <c r="V2576" s="10"/>
      <c r="W2576" s="10"/>
    </row>
    <row r="2577" spans="1:23" x14ac:dyDescent="0.35">
      <c r="A2577" s="10"/>
      <c r="B2577" s="27"/>
      <c r="C2577" s="25"/>
      <c r="D2577" s="25"/>
      <c r="E2577" s="43"/>
      <c r="F2577" s="43"/>
      <c r="G2577" s="43"/>
      <c r="H2577" s="25"/>
      <c r="I2577" s="25"/>
      <c r="J2577" s="25"/>
      <c r="K2577" s="25"/>
      <c r="L2577" s="25"/>
      <c r="M2577" s="25"/>
      <c r="N2577" s="47"/>
      <c r="O2577" s="178"/>
      <c r="P2577" s="178"/>
      <c r="Q2577" s="10"/>
      <c r="R2577" s="10"/>
      <c r="S2577" s="10"/>
      <c r="T2577" s="10"/>
      <c r="U2577" s="10"/>
      <c r="V2577" s="10"/>
      <c r="W2577" s="10"/>
    </row>
    <row r="2578" spans="1:23" x14ac:dyDescent="0.35">
      <c r="A2578" s="10"/>
      <c r="B2578" s="27"/>
      <c r="C2578" s="25"/>
      <c r="D2578" s="25"/>
      <c r="E2578" s="43"/>
      <c r="F2578" s="43"/>
      <c r="G2578" s="43"/>
      <c r="H2578" s="25"/>
      <c r="I2578" s="25"/>
      <c r="J2578" s="25"/>
      <c r="K2578" s="25"/>
      <c r="L2578" s="25"/>
      <c r="M2578" s="25"/>
      <c r="N2578" s="186"/>
      <c r="O2578" s="178"/>
      <c r="P2578" s="178"/>
      <c r="Q2578" s="10"/>
      <c r="R2578" s="10"/>
      <c r="S2578" s="10"/>
      <c r="T2578" s="10"/>
      <c r="U2578" s="10"/>
      <c r="V2578" s="10"/>
      <c r="W2578" s="10"/>
    </row>
    <row r="2579" spans="1:23" x14ac:dyDescent="0.35">
      <c r="A2579" s="10"/>
      <c r="B2579" s="27"/>
      <c r="C2579" s="25"/>
      <c r="D2579" s="25"/>
      <c r="E2579" s="43"/>
      <c r="F2579" s="43"/>
      <c r="G2579" s="43"/>
      <c r="H2579" s="25"/>
      <c r="I2579" s="25"/>
      <c r="J2579" s="25"/>
      <c r="K2579" s="25"/>
      <c r="L2579" s="25"/>
      <c r="M2579" s="25"/>
      <c r="N2579" s="25"/>
      <c r="O2579" s="178"/>
      <c r="P2579" s="178"/>
      <c r="Q2579" s="10"/>
      <c r="R2579" s="10"/>
      <c r="S2579" s="10"/>
      <c r="T2579" s="10"/>
      <c r="U2579" s="10"/>
      <c r="V2579" s="10"/>
      <c r="W2579" s="10"/>
    </row>
    <row r="2580" spans="1:23" x14ac:dyDescent="0.35">
      <c r="A2580" s="10"/>
      <c r="B2580" s="27"/>
      <c r="C2580" s="25"/>
      <c r="D2580" s="25"/>
      <c r="E2580" s="43"/>
      <c r="F2580" s="43"/>
      <c r="G2580" s="43"/>
      <c r="H2580" s="25"/>
      <c r="I2580" s="25"/>
      <c r="J2580" s="25"/>
      <c r="K2580" s="25"/>
      <c r="L2580" s="25"/>
      <c r="M2580" s="25"/>
      <c r="N2580" s="25"/>
      <c r="O2580" s="178"/>
      <c r="P2580" s="178"/>
      <c r="Q2580" s="10"/>
      <c r="R2580" s="10"/>
      <c r="S2580" s="10"/>
      <c r="T2580" s="10"/>
      <c r="U2580" s="10"/>
      <c r="V2580" s="26"/>
      <c r="W2580" s="10"/>
    </row>
    <row r="2581" spans="1:23" x14ac:dyDescent="0.35">
      <c r="A2581" s="10"/>
      <c r="B2581" s="27"/>
      <c r="C2581" s="25"/>
      <c r="D2581" s="25"/>
      <c r="E2581" s="43"/>
      <c r="F2581" s="43"/>
      <c r="G2581" s="43"/>
      <c r="H2581" s="25"/>
      <c r="I2581" s="25"/>
      <c r="J2581" s="25"/>
      <c r="K2581" s="25"/>
      <c r="L2581" s="25"/>
      <c r="M2581" s="25"/>
      <c r="N2581" s="25"/>
      <c r="O2581" s="178"/>
      <c r="P2581" s="178"/>
      <c r="Q2581" s="10"/>
      <c r="R2581" s="10"/>
      <c r="S2581" s="10"/>
      <c r="T2581" s="10"/>
      <c r="U2581" s="10"/>
      <c r="V2581" s="10"/>
      <c r="W2581" s="10"/>
    </row>
    <row r="2582" spans="1:23" x14ac:dyDescent="0.35">
      <c r="A2582" s="10"/>
      <c r="B2582" s="27"/>
      <c r="C2582" s="25"/>
      <c r="D2582" s="25"/>
      <c r="E2582" s="43"/>
      <c r="F2582" s="43"/>
      <c r="G2582" s="43"/>
      <c r="H2582" s="25"/>
      <c r="I2582" s="25"/>
      <c r="J2582" s="25"/>
      <c r="K2582" s="25"/>
      <c r="L2582" s="25"/>
      <c r="M2582" s="25"/>
      <c r="N2582" s="25"/>
      <c r="O2582" s="178"/>
      <c r="P2582" s="178"/>
      <c r="Q2582" s="10"/>
      <c r="R2582" s="10"/>
      <c r="S2582" s="10"/>
      <c r="T2582" s="10"/>
      <c r="U2582" s="10"/>
      <c r="V2582" s="10"/>
      <c r="W2582" s="10"/>
    </row>
    <row r="2583" spans="1:23" x14ac:dyDescent="0.35">
      <c r="A2583" s="10"/>
      <c r="B2583" s="27"/>
      <c r="C2583" s="25"/>
      <c r="D2583" s="25"/>
      <c r="E2583" s="43"/>
      <c r="F2583" s="43"/>
      <c r="G2583" s="43"/>
      <c r="H2583" s="25"/>
      <c r="I2583" s="25"/>
      <c r="J2583" s="25"/>
      <c r="K2583" s="25"/>
      <c r="L2583" s="25"/>
      <c r="M2583" s="25"/>
      <c r="N2583" s="25"/>
      <c r="O2583" s="178"/>
      <c r="P2583" s="178"/>
      <c r="Q2583" s="10"/>
      <c r="R2583" s="10"/>
      <c r="S2583" s="10"/>
      <c r="T2583" s="10"/>
      <c r="U2583" s="10"/>
      <c r="V2583" s="26"/>
      <c r="W2583" s="10"/>
    </row>
    <row r="2584" spans="1:23" x14ac:dyDescent="0.35">
      <c r="A2584" s="10"/>
      <c r="B2584" s="27"/>
      <c r="C2584" s="25"/>
      <c r="D2584" s="25"/>
      <c r="E2584" s="43"/>
      <c r="F2584" s="43"/>
      <c r="G2584" s="43"/>
      <c r="H2584" s="25"/>
      <c r="I2584" s="25"/>
      <c r="J2584" s="25"/>
      <c r="K2584" s="25"/>
      <c r="L2584" s="25"/>
      <c r="M2584" s="25"/>
      <c r="N2584" s="25"/>
      <c r="O2584" s="178"/>
      <c r="P2584" s="178"/>
      <c r="Q2584" s="10"/>
      <c r="R2584" s="10"/>
      <c r="S2584" s="10"/>
      <c r="T2584" s="10"/>
      <c r="U2584" s="10"/>
      <c r="V2584" s="10"/>
      <c r="W2584" s="10"/>
    </row>
    <row r="2585" spans="1:23" x14ac:dyDescent="0.35">
      <c r="A2585" s="10"/>
      <c r="B2585" s="27"/>
      <c r="C2585" s="25"/>
      <c r="D2585" s="25"/>
      <c r="E2585" s="43"/>
      <c r="F2585" s="43"/>
      <c r="G2585" s="43"/>
      <c r="H2585" s="25"/>
      <c r="I2585" s="25"/>
      <c r="J2585" s="25"/>
      <c r="K2585" s="25"/>
      <c r="L2585" s="25"/>
      <c r="M2585" s="25"/>
      <c r="N2585" s="25"/>
      <c r="O2585" s="178"/>
      <c r="P2585" s="178"/>
      <c r="Q2585" s="10"/>
      <c r="R2585" s="10"/>
      <c r="S2585" s="10"/>
      <c r="T2585" s="10"/>
      <c r="U2585" s="10"/>
      <c r="V2585" s="10"/>
      <c r="W2585" s="10"/>
    </row>
    <row r="2586" spans="1:23" x14ac:dyDescent="0.35">
      <c r="A2586" s="10"/>
      <c r="B2586" s="27"/>
      <c r="C2586" s="25"/>
      <c r="D2586" s="25"/>
      <c r="E2586" s="43"/>
      <c r="F2586" s="43"/>
      <c r="G2586" s="43"/>
      <c r="H2586" s="25"/>
      <c r="I2586" s="25"/>
      <c r="J2586" s="25"/>
      <c r="K2586" s="25"/>
      <c r="L2586" s="25"/>
      <c r="M2586" s="25"/>
      <c r="N2586" s="25"/>
      <c r="O2586" s="178"/>
      <c r="P2586" s="178"/>
      <c r="Q2586" s="10"/>
      <c r="R2586" s="10"/>
      <c r="S2586" s="10"/>
      <c r="T2586" s="10"/>
      <c r="U2586" s="10"/>
      <c r="V2586" s="10"/>
      <c r="W2586" s="10"/>
    </row>
    <row r="2587" spans="1:23" x14ac:dyDescent="0.35">
      <c r="A2587" s="10"/>
      <c r="B2587" s="27"/>
      <c r="C2587" s="25"/>
      <c r="D2587" s="25"/>
      <c r="E2587" s="43"/>
      <c r="F2587" s="43"/>
      <c r="G2587" s="43"/>
      <c r="H2587" s="25"/>
      <c r="I2587" s="25"/>
      <c r="J2587" s="25"/>
      <c r="K2587" s="25"/>
      <c r="L2587" s="25"/>
      <c r="M2587" s="25"/>
      <c r="N2587" s="25"/>
      <c r="O2587" s="178"/>
      <c r="P2587" s="178"/>
      <c r="Q2587" s="10"/>
      <c r="R2587" s="10"/>
      <c r="S2587" s="10"/>
      <c r="T2587" s="10"/>
      <c r="U2587" s="10"/>
      <c r="V2587" s="10"/>
      <c r="W2587" s="10"/>
    </row>
    <row r="2588" spans="1:23" x14ac:dyDescent="0.35">
      <c r="A2588" s="10"/>
      <c r="B2588" s="27"/>
      <c r="C2588" s="25"/>
      <c r="D2588" s="25"/>
      <c r="E2588" s="43"/>
      <c r="F2588" s="43"/>
      <c r="G2588" s="43"/>
      <c r="H2588" s="25"/>
      <c r="I2588" s="25"/>
      <c r="J2588" s="25"/>
      <c r="K2588" s="25"/>
      <c r="L2588" s="25"/>
      <c r="M2588" s="25"/>
      <c r="N2588" s="25"/>
      <c r="O2588" s="178"/>
      <c r="P2588" s="178"/>
      <c r="Q2588" s="10"/>
      <c r="R2588" s="10"/>
      <c r="S2588" s="10"/>
      <c r="T2588" s="10"/>
      <c r="U2588" s="10"/>
      <c r="V2588" s="10"/>
      <c r="W2588" s="10"/>
    </row>
    <row r="2589" spans="1:23" x14ac:dyDescent="0.35">
      <c r="A2589" s="10"/>
      <c r="B2589" s="27"/>
      <c r="C2589" s="25"/>
      <c r="D2589" s="25"/>
      <c r="E2589" s="43"/>
      <c r="F2589" s="43"/>
      <c r="G2589" s="43"/>
      <c r="H2589" s="25"/>
      <c r="I2589" s="25"/>
      <c r="J2589" s="25"/>
      <c r="K2589" s="25"/>
      <c r="L2589" s="25"/>
      <c r="M2589" s="25"/>
      <c r="N2589" s="25"/>
      <c r="O2589" s="178"/>
      <c r="P2589" s="178"/>
      <c r="Q2589" s="10"/>
      <c r="R2589" s="10"/>
      <c r="S2589" s="10"/>
      <c r="T2589" s="10"/>
      <c r="U2589" s="10"/>
      <c r="V2589" s="10"/>
      <c r="W2589" s="10"/>
    </row>
    <row r="2590" spans="1:23" x14ac:dyDescent="0.35">
      <c r="A2590" s="10"/>
      <c r="B2590" s="27"/>
      <c r="C2590" s="25"/>
      <c r="D2590" s="25"/>
      <c r="E2590" s="43"/>
      <c r="F2590" s="43"/>
      <c r="G2590" s="43"/>
      <c r="H2590" s="25"/>
      <c r="I2590" s="25"/>
      <c r="J2590" s="25"/>
      <c r="K2590" s="25"/>
      <c r="L2590" s="25"/>
      <c r="M2590" s="25"/>
      <c r="N2590" s="25"/>
      <c r="O2590" s="178"/>
      <c r="P2590" s="178"/>
      <c r="Q2590" s="10"/>
      <c r="R2590" s="10"/>
      <c r="S2590" s="10"/>
      <c r="T2590" s="10"/>
      <c r="U2590" s="10"/>
      <c r="V2590" s="10"/>
      <c r="W2590" s="10"/>
    </row>
    <row r="2591" spans="1:23" x14ac:dyDescent="0.35">
      <c r="A2591" s="10"/>
      <c r="B2591" s="27"/>
      <c r="C2591" s="25"/>
      <c r="D2591" s="25"/>
      <c r="E2591" s="43"/>
      <c r="F2591" s="43"/>
      <c r="G2591" s="43"/>
      <c r="H2591" s="25"/>
      <c r="I2591" s="25"/>
      <c r="J2591" s="25"/>
      <c r="K2591" s="25"/>
      <c r="L2591" s="25"/>
      <c r="M2591" s="25"/>
      <c r="N2591" s="25"/>
      <c r="O2591" s="178"/>
      <c r="P2591" s="178"/>
      <c r="Q2591" s="10"/>
      <c r="R2591" s="10"/>
      <c r="S2591" s="10"/>
      <c r="T2591" s="10"/>
      <c r="U2591" s="10"/>
      <c r="V2591" s="10"/>
      <c r="W2591" s="10"/>
    </row>
    <row r="2592" spans="1:23" x14ac:dyDescent="0.35">
      <c r="A2592" s="10"/>
      <c r="B2592" s="27"/>
      <c r="C2592" s="25"/>
      <c r="D2592" s="25"/>
      <c r="E2592" s="43"/>
      <c r="F2592" s="43"/>
      <c r="G2592" s="43"/>
      <c r="H2592" s="25"/>
      <c r="I2592" s="25"/>
      <c r="J2592" s="25"/>
      <c r="K2592" s="25"/>
      <c r="L2592" s="25"/>
      <c r="M2592" s="25"/>
      <c r="N2592" s="25"/>
      <c r="O2592" s="178"/>
      <c r="P2592" s="178"/>
      <c r="Q2592" s="10"/>
      <c r="R2592" s="10"/>
      <c r="S2592" s="10"/>
      <c r="T2592" s="10"/>
      <c r="U2592" s="10"/>
      <c r="V2592" s="10"/>
      <c r="W2592" s="10"/>
    </row>
    <row r="2593" spans="1:23" x14ac:dyDescent="0.35">
      <c r="A2593" s="10"/>
      <c r="B2593" s="27"/>
      <c r="C2593" s="25"/>
      <c r="D2593" s="25"/>
      <c r="E2593" s="43"/>
      <c r="F2593" s="43"/>
      <c r="G2593" s="43"/>
      <c r="H2593" s="25"/>
      <c r="I2593" s="25"/>
      <c r="J2593" s="25"/>
      <c r="K2593" s="25"/>
      <c r="L2593" s="25"/>
      <c r="M2593" s="25"/>
      <c r="N2593" s="25"/>
      <c r="O2593" s="178"/>
      <c r="P2593" s="178"/>
      <c r="Q2593" s="10"/>
      <c r="R2593" s="10"/>
      <c r="S2593" s="10"/>
      <c r="T2593" s="10"/>
      <c r="U2593" s="10"/>
      <c r="V2593" s="10"/>
      <c r="W2593" s="10"/>
    </row>
    <row r="2594" spans="1:23" x14ac:dyDescent="0.35">
      <c r="A2594" s="10"/>
      <c r="B2594" s="27"/>
      <c r="C2594" s="25"/>
      <c r="D2594" s="25"/>
      <c r="E2594" s="43"/>
      <c r="F2594" s="43"/>
      <c r="G2594" s="43"/>
      <c r="H2594" s="25"/>
      <c r="I2594" s="25"/>
      <c r="J2594" s="25"/>
      <c r="K2594" s="25"/>
      <c r="L2594" s="25"/>
      <c r="M2594" s="25"/>
      <c r="N2594" s="25"/>
      <c r="O2594" s="178"/>
      <c r="P2594" s="178"/>
      <c r="Q2594" s="10"/>
      <c r="R2594" s="10"/>
      <c r="S2594" s="10"/>
      <c r="T2594" s="10"/>
      <c r="U2594" s="10"/>
      <c r="V2594" s="10"/>
      <c r="W2594" s="10"/>
    </row>
    <row r="2595" spans="1:23" x14ac:dyDescent="0.35">
      <c r="A2595" s="10"/>
      <c r="B2595" s="27"/>
      <c r="C2595" s="25"/>
      <c r="D2595" s="25"/>
      <c r="E2595" s="43"/>
      <c r="F2595" s="43"/>
      <c r="G2595" s="43"/>
      <c r="H2595" s="25"/>
      <c r="I2595" s="25"/>
      <c r="J2595" s="25"/>
      <c r="K2595" s="25"/>
      <c r="L2595" s="25"/>
      <c r="M2595" s="25"/>
      <c r="N2595" s="25"/>
      <c r="O2595" s="178"/>
      <c r="P2595" s="178"/>
      <c r="Q2595" s="10"/>
      <c r="R2595" s="10"/>
      <c r="S2595" s="10"/>
      <c r="T2595" s="10"/>
      <c r="U2595" s="10"/>
      <c r="V2595" s="10"/>
      <c r="W2595" s="10"/>
    </row>
    <row r="2596" spans="1:23" x14ac:dyDescent="0.35">
      <c r="A2596" s="10"/>
      <c r="B2596" s="27"/>
      <c r="C2596" s="25"/>
      <c r="D2596" s="25"/>
      <c r="E2596" s="43"/>
      <c r="F2596" s="43"/>
      <c r="G2596" s="43"/>
      <c r="H2596" s="25"/>
      <c r="I2596" s="25"/>
      <c r="J2596" s="25"/>
      <c r="K2596" s="25"/>
      <c r="L2596" s="25"/>
      <c r="M2596" s="25"/>
      <c r="N2596" s="25"/>
      <c r="O2596" s="178"/>
      <c r="P2596" s="178"/>
      <c r="Q2596" s="10"/>
      <c r="R2596" s="10"/>
      <c r="S2596" s="10"/>
      <c r="T2596" s="10"/>
      <c r="U2596" s="10"/>
      <c r="V2596" s="10"/>
      <c r="W2596" s="10"/>
    </row>
    <row r="2597" spans="1:23" x14ac:dyDescent="0.35">
      <c r="A2597" s="10"/>
      <c r="B2597" s="27"/>
      <c r="C2597" s="25"/>
      <c r="D2597" s="25"/>
      <c r="E2597" s="43"/>
      <c r="F2597" s="43"/>
      <c r="G2597" s="43"/>
      <c r="H2597" s="25"/>
      <c r="I2597" s="25"/>
      <c r="J2597" s="25"/>
      <c r="K2597" s="25"/>
      <c r="L2597" s="25"/>
      <c r="M2597" s="25"/>
      <c r="N2597" s="25"/>
      <c r="O2597" s="178"/>
      <c r="P2597" s="178"/>
      <c r="Q2597" s="10"/>
      <c r="R2597" s="10"/>
      <c r="S2597" s="10"/>
      <c r="T2597" s="10"/>
      <c r="U2597" s="10"/>
      <c r="V2597" s="10"/>
      <c r="W2597" s="10"/>
    </row>
    <row r="2598" spans="1:23" x14ac:dyDescent="0.35">
      <c r="A2598" s="10"/>
      <c r="B2598" s="27"/>
      <c r="C2598" s="25"/>
      <c r="D2598" s="25"/>
      <c r="E2598" s="43"/>
      <c r="F2598" s="43"/>
      <c r="G2598" s="43"/>
      <c r="H2598" s="25"/>
      <c r="I2598" s="25"/>
      <c r="J2598" s="25"/>
      <c r="K2598" s="25"/>
      <c r="L2598" s="25"/>
      <c r="M2598" s="25"/>
      <c r="N2598" s="25"/>
      <c r="O2598" s="178"/>
      <c r="P2598" s="178"/>
      <c r="Q2598" s="10"/>
      <c r="R2598" s="10"/>
      <c r="S2598" s="10"/>
      <c r="T2598" s="10"/>
      <c r="U2598" s="10"/>
      <c r="V2598" s="10"/>
      <c r="W2598" s="10"/>
    </row>
    <row r="2599" spans="1:23" x14ac:dyDescent="0.35">
      <c r="A2599" s="10"/>
      <c r="B2599" s="27"/>
      <c r="C2599" s="25"/>
      <c r="D2599" s="25"/>
      <c r="E2599" s="43"/>
      <c r="F2599" s="43"/>
      <c r="G2599" s="43"/>
      <c r="H2599" s="25"/>
      <c r="I2599" s="25"/>
      <c r="J2599" s="25"/>
      <c r="K2599" s="25"/>
      <c r="L2599" s="25"/>
      <c r="M2599" s="25"/>
      <c r="N2599" s="25"/>
      <c r="O2599" s="178"/>
      <c r="P2599" s="178"/>
      <c r="Q2599" s="10"/>
      <c r="R2599" s="10"/>
      <c r="S2599" s="10"/>
      <c r="T2599" s="10"/>
      <c r="U2599" s="10"/>
      <c r="V2599" s="10"/>
      <c r="W2599" s="10"/>
    </row>
    <row r="2600" spans="1:23" x14ac:dyDescent="0.35">
      <c r="A2600" s="10"/>
      <c r="B2600" s="27"/>
      <c r="C2600" s="25"/>
      <c r="D2600" s="25"/>
      <c r="E2600" s="43"/>
      <c r="F2600" s="43"/>
      <c r="G2600" s="43"/>
      <c r="H2600" s="25"/>
      <c r="I2600" s="25"/>
      <c r="J2600" s="25"/>
      <c r="K2600" s="25"/>
      <c r="L2600" s="25"/>
      <c r="M2600" s="25"/>
      <c r="N2600" s="25"/>
      <c r="O2600" s="178"/>
      <c r="P2600" s="178"/>
      <c r="Q2600" s="10"/>
      <c r="R2600" s="10"/>
      <c r="S2600" s="10"/>
      <c r="T2600" s="10"/>
      <c r="U2600" s="10"/>
      <c r="V2600" s="10"/>
      <c r="W2600" s="10"/>
    </row>
    <row r="2601" spans="1:23" x14ac:dyDescent="0.35">
      <c r="A2601" s="10"/>
      <c r="B2601" s="27"/>
      <c r="C2601" s="25"/>
      <c r="D2601" s="25"/>
      <c r="E2601" s="43"/>
      <c r="F2601" s="43"/>
      <c r="G2601" s="43"/>
      <c r="H2601" s="25"/>
      <c r="I2601" s="25"/>
      <c r="J2601" s="25"/>
      <c r="K2601" s="25"/>
      <c r="L2601" s="25"/>
      <c r="M2601" s="25"/>
      <c r="N2601" s="25"/>
      <c r="O2601" s="178"/>
      <c r="P2601" s="178"/>
      <c r="Q2601" s="10"/>
      <c r="R2601" s="10"/>
      <c r="S2601" s="10"/>
      <c r="T2601" s="10"/>
      <c r="U2601" s="10"/>
      <c r="V2601" s="10"/>
      <c r="W2601" s="10"/>
    </row>
    <row r="2602" spans="1:23" x14ac:dyDescent="0.35">
      <c r="A2602" s="10"/>
      <c r="B2602" s="27"/>
      <c r="C2602" s="25"/>
      <c r="D2602" s="25"/>
      <c r="E2602" s="43"/>
      <c r="F2602" s="43"/>
      <c r="G2602" s="43"/>
      <c r="H2602" s="25"/>
      <c r="I2602" s="25"/>
      <c r="J2602" s="25"/>
      <c r="K2602" s="25"/>
      <c r="L2602" s="25"/>
      <c r="M2602" s="25"/>
      <c r="N2602" s="25"/>
      <c r="O2602" s="178"/>
      <c r="P2602" s="178"/>
      <c r="Q2602" s="10"/>
      <c r="R2602" s="10"/>
      <c r="S2602" s="10"/>
      <c r="T2602" s="10"/>
      <c r="U2602" s="10"/>
      <c r="V2602" s="10"/>
      <c r="W2602" s="10"/>
    </row>
    <row r="2603" spans="1:23" x14ac:dyDescent="0.35">
      <c r="A2603" s="10"/>
      <c r="B2603" s="27"/>
      <c r="C2603" s="25"/>
      <c r="D2603" s="25"/>
      <c r="E2603" s="43"/>
      <c r="F2603" s="43"/>
      <c r="G2603" s="43"/>
      <c r="H2603" s="25"/>
      <c r="I2603" s="25"/>
      <c r="J2603" s="25"/>
      <c r="K2603" s="25"/>
      <c r="L2603" s="25"/>
      <c r="M2603" s="25"/>
      <c r="N2603" s="25"/>
      <c r="O2603" s="178"/>
      <c r="P2603" s="178"/>
      <c r="Q2603" s="10"/>
      <c r="R2603" s="10"/>
      <c r="S2603" s="10"/>
      <c r="T2603" s="10"/>
      <c r="U2603" s="10"/>
      <c r="V2603" s="10"/>
      <c r="W2603" s="10"/>
    </row>
    <row r="2604" spans="1:23" x14ac:dyDescent="0.35">
      <c r="A2604" s="10"/>
      <c r="B2604" s="27"/>
      <c r="C2604" s="25"/>
      <c r="D2604" s="25"/>
      <c r="E2604" s="43"/>
      <c r="F2604" s="43"/>
      <c r="G2604" s="43"/>
      <c r="H2604" s="25"/>
      <c r="I2604" s="25"/>
      <c r="J2604" s="25"/>
      <c r="K2604" s="25"/>
      <c r="L2604" s="25"/>
      <c r="M2604" s="25"/>
      <c r="N2604" s="25"/>
      <c r="O2604" s="178"/>
      <c r="P2604" s="178"/>
      <c r="Q2604" s="10"/>
      <c r="R2604" s="10"/>
      <c r="S2604" s="10"/>
      <c r="T2604" s="10"/>
      <c r="U2604" s="10"/>
      <c r="V2604" s="10"/>
      <c r="W2604" s="10"/>
    </row>
    <row r="2605" spans="1:23" x14ac:dyDescent="0.35">
      <c r="A2605" s="10"/>
      <c r="B2605" s="27"/>
      <c r="C2605" s="25"/>
      <c r="D2605" s="25"/>
      <c r="E2605" s="43"/>
      <c r="F2605" s="43"/>
      <c r="G2605" s="43"/>
      <c r="H2605" s="25"/>
      <c r="I2605" s="25"/>
      <c r="J2605" s="25"/>
      <c r="K2605" s="25"/>
      <c r="L2605" s="25"/>
      <c r="M2605" s="25"/>
      <c r="N2605" s="25"/>
      <c r="O2605" s="178"/>
      <c r="P2605" s="178"/>
      <c r="Q2605" s="10"/>
      <c r="R2605" s="10"/>
      <c r="S2605" s="10"/>
      <c r="T2605" s="10"/>
      <c r="U2605" s="10"/>
      <c r="V2605" s="10"/>
      <c r="W2605" s="10"/>
    </row>
    <row r="2606" spans="1:23" x14ac:dyDescent="0.35">
      <c r="A2606" s="10"/>
      <c r="B2606" s="27"/>
      <c r="C2606" s="25"/>
      <c r="D2606" s="25"/>
      <c r="E2606" s="43"/>
      <c r="F2606" s="43"/>
      <c r="G2606" s="43"/>
      <c r="H2606" s="25"/>
      <c r="I2606" s="25"/>
      <c r="J2606" s="25"/>
      <c r="K2606" s="25"/>
      <c r="L2606" s="25"/>
      <c r="M2606" s="25"/>
      <c r="N2606" s="25"/>
      <c r="O2606" s="178"/>
      <c r="P2606" s="178"/>
      <c r="Q2606" s="10"/>
      <c r="R2606" s="10"/>
      <c r="S2606" s="10"/>
      <c r="T2606" s="10"/>
      <c r="U2606" s="10"/>
      <c r="V2606" s="10"/>
      <c r="W2606" s="10"/>
    </row>
    <row r="2607" spans="1:23" x14ac:dyDescent="0.35">
      <c r="A2607" s="10"/>
      <c r="B2607" s="27"/>
      <c r="C2607" s="25"/>
      <c r="D2607" s="25"/>
      <c r="E2607" s="43"/>
      <c r="F2607" s="43"/>
      <c r="G2607" s="43"/>
      <c r="H2607" s="25"/>
      <c r="I2607" s="25"/>
      <c r="J2607" s="25"/>
      <c r="K2607" s="25"/>
      <c r="L2607" s="25"/>
      <c r="M2607" s="25"/>
      <c r="N2607" s="25"/>
      <c r="O2607" s="178"/>
      <c r="P2607" s="178"/>
      <c r="Q2607" s="10"/>
      <c r="R2607" s="10"/>
      <c r="S2607" s="10"/>
      <c r="T2607" s="10"/>
      <c r="U2607" s="10"/>
      <c r="V2607" s="10"/>
      <c r="W2607" s="10"/>
    </row>
    <row r="2608" spans="1:23" x14ac:dyDescent="0.35">
      <c r="A2608" s="10"/>
      <c r="B2608" s="27"/>
      <c r="C2608" s="25"/>
      <c r="D2608" s="25"/>
      <c r="E2608" s="43"/>
      <c r="F2608" s="43"/>
      <c r="G2608" s="43"/>
      <c r="H2608" s="25"/>
      <c r="I2608" s="25"/>
      <c r="J2608" s="25"/>
      <c r="K2608" s="25"/>
      <c r="L2608" s="25"/>
      <c r="M2608" s="25"/>
      <c r="N2608" s="25"/>
      <c r="O2608" s="178"/>
      <c r="P2608" s="178"/>
      <c r="Q2608" s="10"/>
      <c r="R2608" s="10"/>
      <c r="S2608" s="10"/>
      <c r="T2608" s="10"/>
      <c r="U2608" s="10"/>
      <c r="V2608" s="10"/>
      <c r="W2608" s="10"/>
    </row>
    <row r="2609" spans="1:23" x14ac:dyDescent="0.35">
      <c r="A2609" s="10"/>
      <c r="B2609" s="27"/>
      <c r="C2609" s="25"/>
      <c r="D2609" s="25"/>
      <c r="E2609" s="43"/>
      <c r="F2609" s="43"/>
      <c r="G2609" s="43"/>
      <c r="H2609" s="25"/>
      <c r="I2609" s="25"/>
      <c r="J2609" s="25"/>
      <c r="K2609" s="25"/>
      <c r="L2609" s="25"/>
      <c r="M2609" s="25"/>
      <c r="N2609" s="25"/>
      <c r="O2609" s="178"/>
      <c r="P2609" s="178"/>
      <c r="Q2609" s="10"/>
      <c r="R2609" s="10"/>
      <c r="S2609" s="10"/>
      <c r="T2609" s="10"/>
      <c r="U2609" s="10"/>
      <c r="V2609" s="10"/>
      <c r="W2609" s="10"/>
    </row>
    <row r="2610" spans="1:23" x14ac:dyDescent="0.35">
      <c r="A2610" s="10"/>
      <c r="B2610" s="27"/>
      <c r="C2610" s="25"/>
      <c r="D2610" s="25"/>
      <c r="E2610" s="43"/>
      <c r="F2610" s="43"/>
      <c r="G2610" s="43"/>
      <c r="H2610" s="25"/>
      <c r="I2610" s="25"/>
      <c r="J2610" s="25"/>
      <c r="K2610" s="25"/>
      <c r="L2610" s="25"/>
      <c r="M2610" s="25"/>
      <c r="N2610" s="25"/>
      <c r="O2610" s="178"/>
      <c r="P2610" s="178"/>
      <c r="Q2610" s="10"/>
      <c r="R2610" s="10"/>
      <c r="S2610" s="10"/>
      <c r="T2610" s="10"/>
      <c r="U2610" s="10"/>
      <c r="V2610" s="10"/>
      <c r="W2610" s="10"/>
    </row>
    <row r="2611" spans="1:23" x14ac:dyDescent="0.35">
      <c r="A2611" s="10"/>
      <c r="B2611" s="27"/>
      <c r="C2611" s="25"/>
      <c r="D2611" s="25"/>
      <c r="E2611" s="43"/>
      <c r="F2611" s="43"/>
      <c r="G2611" s="43"/>
      <c r="H2611" s="25"/>
      <c r="I2611" s="25"/>
      <c r="J2611" s="25"/>
      <c r="K2611" s="25"/>
      <c r="L2611" s="25"/>
      <c r="M2611" s="25"/>
      <c r="N2611" s="25"/>
      <c r="O2611" s="178"/>
      <c r="P2611" s="178"/>
      <c r="Q2611" s="10"/>
      <c r="R2611" s="10"/>
      <c r="S2611" s="10"/>
      <c r="T2611" s="10"/>
      <c r="U2611" s="10"/>
      <c r="V2611" s="10"/>
      <c r="W2611" s="10"/>
    </row>
    <row r="2612" spans="1:23" x14ac:dyDescent="0.35">
      <c r="A2612" s="10"/>
      <c r="B2612" s="27"/>
      <c r="C2612" s="25"/>
      <c r="D2612" s="25"/>
      <c r="E2612" s="43"/>
      <c r="F2612" s="43"/>
      <c r="G2612" s="43"/>
      <c r="H2612" s="25"/>
      <c r="I2612" s="25"/>
      <c r="J2612" s="25"/>
      <c r="K2612" s="25"/>
      <c r="L2612" s="25"/>
      <c r="M2612" s="25"/>
      <c r="N2612" s="25"/>
      <c r="O2612" s="178"/>
      <c r="P2612" s="178"/>
      <c r="Q2612" s="10"/>
      <c r="R2612" s="10"/>
      <c r="S2612" s="10"/>
      <c r="T2612" s="10"/>
      <c r="U2612" s="10"/>
      <c r="V2612" s="10"/>
      <c r="W2612" s="10"/>
    </row>
    <row r="2613" spans="1:23" x14ac:dyDescent="0.35">
      <c r="A2613" s="10"/>
      <c r="B2613" s="27"/>
      <c r="C2613" s="25"/>
      <c r="D2613" s="25"/>
      <c r="E2613" s="43"/>
      <c r="F2613" s="43"/>
      <c r="G2613" s="43"/>
      <c r="H2613" s="25"/>
      <c r="I2613" s="25"/>
      <c r="J2613" s="25"/>
      <c r="K2613" s="25"/>
      <c r="L2613" s="25"/>
      <c r="M2613" s="25"/>
      <c r="N2613" s="25"/>
      <c r="O2613" s="178"/>
      <c r="P2613" s="178"/>
      <c r="Q2613" s="10"/>
      <c r="R2613" s="10"/>
      <c r="S2613" s="10"/>
      <c r="T2613" s="10"/>
      <c r="U2613" s="10"/>
      <c r="V2613" s="10"/>
      <c r="W2613" s="10"/>
    </row>
    <row r="2614" spans="1:23" x14ac:dyDescent="0.35">
      <c r="A2614" s="10"/>
      <c r="B2614" s="27"/>
      <c r="C2614" s="25"/>
      <c r="D2614" s="25"/>
      <c r="E2614" s="43"/>
      <c r="F2614" s="43"/>
      <c r="G2614" s="43"/>
      <c r="H2614" s="25"/>
      <c r="I2614" s="25"/>
      <c r="J2614" s="25"/>
      <c r="K2614" s="25"/>
      <c r="L2614" s="25"/>
      <c r="M2614" s="25"/>
      <c r="N2614" s="25"/>
      <c r="O2614" s="178"/>
      <c r="P2614" s="178"/>
      <c r="Q2614" s="10"/>
      <c r="R2614" s="10"/>
      <c r="S2614" s="10"/>
      <c r="T2614" s="10"/>
      <c r="U2614" s="10"/>
      <c r="V2614" s="10"/>
      <c r="W2614" s="10"/>
    </row>
    <row r="2615" spans="1:23" x14ac:dyDescent="0.35">
      <c r="A2615" s="10"/>
      <c r="B2615" s="27"/>
      <c r="C2615" s="25"/>
      <c r="D2615" s="25"/>
      <c r="E2615" s="43"/>
      <c r="F2615" s="43"/>
      <c r="G2615" s="43"/>
      <c r="H2615" s="25"/>
      <c r="I2615" s="25"/>
      <c r="J2615" s="25"/>
      <c r="K2615" s="25"/>
      <c r="L2615" s="25"/>
      <c r="M2615" s="25"/>
      <c r="N2615" s="25"/>
      <c r="O2615" s="178"/>
      <c r="P2615" s="178"/>
      <c r="Q2615" s="10"/>
      <c r="R2615" s="10"/>
      <c r="S2615" s="10"/>
      <c r="T2615" s="10"/>
      <c r="U2615" s="10"/>
      <c r="V2615" s="10"/>
      <c r="W2615" s="10"/>
    </row>
    <row r="2616" spans="1:23" x14ac:dyDescent="0.35">
      <c r="A2616" s="10"/>
      <c r="B2616" s="27"/>
      <c r="C2616" s="25"/>
      <c r="D2616" s="25"/>
      <c r="E2616" s="43"/>
      <c r="F2616" s="43"/>
      <c r="G2616" s="43"/>
      <c r="H2616" s="25"/>
      <c r="I2616" s="25"/>
      <c r="J2616" s="25"/>
      <c r="K2616" s="25"/>
      <c r="L2616" s="25"/>
      <c r="M2616" s="25"/>
      <c r="N2616" s="25"/>
      <c r="O2616" s="178"/>
      <c r="P2616" s="178"/>
      <c r="Q2616" s="10"/>
      <c r="R2616" s="10"/>
      <c r="S2616" s="10"/>
      <c r="T2616" s="10"/>
      <c r="U2616" s="10"/>
      <c r="V2616" s="10"/>
      <c r="W2616" s="10"/>
    </row>
    <row r="2617" spans="1:23" x14ac:dyDescent="0.35">
      <c r="A2617" s="10"/>
      <c r="B2617" s="27"/>
      <c r="C2617" s="25"/>
      <c r="D2617" s="25"/>
      <c r="E2617" s="43"/>
      <c r="F2617" s="43"/>
      <c r="G2617" s="43"/>
      <c r="H2617" s="25"/>
      <c r="I2617" s="25"/>
      <c r="J2617" s="25"/>
      <c r="K2617" s="25"/>
      <c r="L2617" s="25"/>
      <c r="M2617" s="25"/>
      <c r="N2617" s="25"/>
      <c r="O2617" s="178"/>
      <c r="P2617" s="178"/>
      <c r="Q2617" s="10"/>
      <c r="R2617" s="10"/>
      <c r="S2617" s="10"/>
      <c r="T2617" s="10"/>
      <c r="U2617" s="10"/>
      <c r="V2617" s="10"/>
      <c r="W2617" s="10"/>
    </row>
    <row r="2618" spans="1:23" x14ac:dyDescent="0.35">
      <c r="A2618" s="10"/>
      <c r="B2618" s="27"/>
      <c r="C2618" s="25"/>
      <c r="D2618" s="25"/>
      <c r="E2618" s="43"/>
      <c r="F2618" s="43"/>
      <c r="G2618" s="43"/>
      <c r="H2618" s="25"/>
      <c r="I2618" s="25"/>
      <c r="J2618" s="25"/>
      <c r="K2618" s="25"/>
      <c r="L2618" s="25"/>
      <c r="M2618" s="25"/>
      <c r="N2618" s="25"/>
      <c r="O2618" s="178"/>
      <c r="P2618" s="178"/>
      <c r="Q2618" s="10"/>
      <c r="R2618" s="10"/>
      <c r="S2618" s="10"/>
      <c r="T2618" s="10"/>
      <c r="U2618" s="10"/>
      <c r="V2618" s="10"/>
      <c r="W2618" s="10"/>
    </row>
    <row r="2619" spans="1:23" x14ac:dyDescent="0.35">
      <c r="A2619" s="10"/>
      <c r="B2619" s="27"/>
      <c r="C2619" s="25"/>
      <c r="D2619" s="25"/>
      <c r="E2619" s="43"/>
      <c r="F2619" s="43"/>
      <c r="G2619" s="43"/>
      <c r="H2619" s="25"/>
      <c r="I2619" s="25"/>
      <c r="J2619" s="25"/>
      <c r="K2619" s="25"/>
      <c r="L2619" s="25"/>
      <c r="M2619" s="25"/>
      <c r="N2619" s="25"/>
      <c r="O2619" s="178"/>
      <c r="P2619" s="178"/>
      <c r="Q2619" s="10"/>
      <c r="R2619" s="10"/>
      <c r="S2619" s="10"/>
      <c r="T2619" s="10"/>
      <c r="U2619" s="10"/>
      <c r="V2619" s="10"/>
      <c r="W2619" s="10"/>
    </row>
    <row r="2620" spans="1:23" x14ac:dyDescent="0.35">
      <c r="A2620" s="10"/>
      <c r="B2620" s="27"/>
      <c r="C2620" s="25"/>
      <c r="D2620" s="25"/>
      <c r="E2620" s="43"/>
      <c r="F2620" s="43"/>
      <c r="G2620" s="43"/>
      <c r="H2620" s="25"/>
      <c r="I2620" s="25"/>
      <c r="J2620" s="25"/>
      <c r="K2620" s="25"/>
      <c r="L2620" s="25"/>
      <c r="M2620" s="25"/>
      <c r="N2620" s="25"/>
      <c r="O2620" s="178"/>
      <c r="P2620" s="178"/>
      <c r="Q2620" s="10"/>
      <c r="R2620" s="10"/>
      <c r="S2620" s="10"/>
      <c r="T2620" s="10"/>
      <c r="U2620" s="10"/>
      <c r="V2620" s="10"/>
      <c r="W2620" s="10"/>
    </row>
    <row r="2621" spans="1:23" x14ac:dyDescent="0.35">
      <c r="A2621" s="10"/>
      <c r="B2621" s="27"/>
      <c r="C2621" s="25"/>
      <c r="D2621" s="25"/>
      <c r="E2621" s="43"/>
      <c r="F2621" s="43"/>
      <c r="G2621" s="43"/>
      <c r="H2621" s="25"/>
      <c r="I2621" s="25"/>
      <c r="J2621" s="25"/>
      <c r="K2621" s="25"/>
      <c r="L2621" s="25"/>
      <c r="M2621" s="25"/>
      <c r="N2621" s="25"/>
      <c r="O2621" s="178"/>
      <c r="P2621" s="178"/>
      <c r="Q2621" s="10"/>
      <c r="R2621" s="10"/>
      <c r="S2621" s="10"/>
      <c r="T2621" s="10"/>
      <c r="U2621" s="10"/>
      <c r="V2621" s="10"/>
      <c r="W2621" s="10"/>
    </row>
    <row r="2622" spans="1:23" x14ac:dyDescent="0.35">
      <c r="A2622" s="10"/>
      <c r="B2622" s="27"/>
      <c r="C2622" s="25"/>
      <c r="D2622" s="25"/>
      <c r="E2622" s="43"/>
      <c r="F2622" s="43"/>
      <c r="G2622" s="43"/>
      <c r="H2622" s="25"/>
      <c r="I2622" s="25"/>
      <c r="J2622" s="25"/>
      <c r="K2622" s="25"/>
      <c r="L2622" s="25"/>
      <c r="M2622" s="25"/>
      <c r="N2622" s="25"/>
      <c r="O2622" s="178"/>
      <c r="P2622" s="178"/>
      <c r="Q2622" s="10"/>
      <c r="R2622" s="10"/>
      <c r="S2622" s="10"/>
      <c r="T2622" s="10"/>
      <c r="U2622" s="10"/>
      <c r="V2622" s="10"/>
      <c r="W2622" s="10"/>
    </row>
    <row r="2623" spans="1:23" x14ac:dyDescent="0.35">
      <c r="A2623" s="10"/>
      <c r="B2623" s="27"/>
      <c r="C2623" s="25"/>
      <c r="D2623" s="25"/>
      <c r="E2623" s="43"/>
      <c r="F2623" s="43"/>
      <c r="G2623" s="43"/>
      <c r="H2623" s="25"/>
      <c r="I2623" s="25"/>
      <c r="J2623" s="25"/>
      <c r="K2623" s="25"/>
      <c r="L2623" s="25"/>
      <c r="M2623" s="25"/>
      <c r="N2623" s="25"/>
      <c r="O2623" s="178"/>
      <c r="P2623" s="178"/>
      <c r="Q2623" s="10"/>
      <c r="R2623" s="10"/>
      <c r="S2623" s="10"/>
      <c r="T2623" s="10"/>
      <c r="U2623" s="10"/>
      <c r="V2623" s="10"/>
      <c r="W2623" s="10"/>
    </row>
    <row r="2624" spans="1:23" x14ac:dyDescent="0.35">
      <c r="A2624" s="10"/>
      <c r="B2624" s="27"/>
      <c r="C2624" s="25"/>
      <c r="D2624" s="25"/>
      <c r="E2624" s="43"/>
      <c r="F2624" s="43"/>
      <c r="G2624" s="43"/>
      <c r="H2624" s="25"/>
      <c r="I2624" s="25"/>
      <c r="J2624" s="25"/>
      <c r="K2624" s="25"/>
      <c r="L2624" s="25"/>
      <c r="M2624" s="25"/>
      <c r="N2624" s="25"/>
      <c r="O2624" s="178"/>
      <c r="P2624" s="178"/>
      <c r="Q2624" s="10"/>
      <c r="R2624" s="10"/>
      <c r="S2624" s="10"/>
      <c r="T2624" s="10"/>
      <c r="U2624" s="10"/>
      <c r="V2624" s="10"/>
      <c r="W2624" s="10"/>
    </row>
    <row r="2625" spans="1:23" x14ac:dyDescent="0.35">
      <c r="A2625" s="10"/>
      <c r="B2625" s="27"/>
      <c r="C2625" s="25"/>
      <c r="D2625" s="25"/>
      <c r="E2625" s="43"/>
      <c r="F2625" s="43"/>
      <c r="G2625" s="43"/>
      <c r="H2625" s="25"/>
      <c r="I2625" s="25"/>
      <c r="J2625" s="25"/>
      <c r="K2625" s="25"/>
      <c r="L2625" s="25"/>
      <c r="M2625" s="25"/>
      <c r="N2625" s="25"/>
      <c r="O2625" s="178"/>
      <c r="P2625" s="178"/>
      <c r="Q2625" s="10"/>
      <c r="R2625" s="10"/>
      <c r="S2625" s="10"/>
      <c r="T2625" s="10"/>
      <c r="U2625" s="10"/>
      <c r="V2625" s="10"/>
      <c r="W2625" s="10"/>
    </row>
    <row r="2626" spans="1:23" x14ac:dyDescent="0.35">
      <c r="A2626" s="10"/>
      <c r="B2626" s="27"/>
      <c r="C2626" s="25"/>
      <c r="D2626" s="25"/>
      <c r="E2626" s="43"/>
      <c r="F2626" s="43"/>
      <c r="G2626" s="43"/>
      <c r="H2626" s="25"/>
      <c r="I2626" s="25"/>
      <c r="J2626" s="25"/>
      <c r="K2626" s="25"/>
      <c r="L2626" s="25"/>
      <c r="M2626" s="25"/>
      <c r="N2626" s="25"/>
      <c r="O2626" s="178"/>
      <c r="P2626" s="178"/>
      <c r="Q2626" s="10"/>
      <c r="R2626" s="10"/>
      <c r="S2626" s="10"/>
      <c r="T2626" s="10"/>
      <c r="U2626" s="10"/>
      <c r="V2626" s="10"/>
      <c r="W2626" s="10"/>
    </row>
    <row r="2627" spans="1:23" x14ac:dyDescent="0.35">
      <c r="A2627" s="10"/>
      <c r="B2627" s="27"/>
      <c r="C2627" s="25"/>
      <c r="D2627" s="25"/>
      <c r="E2627" s="43"/>
      <c r="F2627" s="43"/>
      <c r="G2627" s="43"/>
      <c r="H2627" s="25"/>
      <c r="I2627" s="25"/>
      <c r="J2627" s="25"/>
      <c r="K2627" s="25"/>
      <c r="L2627" s="25"/>
      <c r="M2627" s="25"/>
      <c r="N2627" s="25"/>
      <c r="O2627" s="178"/>
      <c r="P2627" s="178"/>
      <c r="Q2627" s="10"/>
      <c r="R2627" s="10"/>
      <c r="S2627" s="10"/>
      <c r="T2627" s="10"/>
      <c r="U2627" s="10"/>
      <c r="V2627" s="10"/>
      <c r="W2627" s="10"/>
    </row>
    <row r="2628" spans="1:23" x14ac:dyDescent="0.35">
      <c r="A2628" s="10"/>
      <c r="B2628" s="27"/>
      <c r="C2628" s="25"/>
      <c r="D2628" s="25"/>
      <c r="E2628" s="43"/>
      <c r="F2628" s="43"/>
      <c r="G2628" s="43"/>
      <c r="H2628" s="25"/>
      <c r="I2628" s="25"/>
      <c r="J2628" s="25"/>
      <c r="K2628" s="25"/>
      <c r="L2628" s="25"/>
      <c r="M2628" s="25"/>
      <c r="N2628" s="25"/>
      <c r="O2628" s="178"/>
      <c r="P2628" s="178"/>
      <c r="Q2628" s="10"/>
      <c r="R2628" s="10"/>
      <c r="S2628" s="10"/>
      <c r="T2628" s="10"/>
      <c r="U2628" s="10"/>
      <c r="V2628" s="10"/>
      <c r="W2628" s="10"/>
    </row>
    <row r="2629" spans="1:23" x14ac:dyDescent="0.35">
      <c r="A2629" s="10"/>
      <c r="B2629" s="27"/>
      <c r="C2629" s="25"/>
      <c r="D2629" s="25"/>
      <c r="E2629" s="43"/>
      <c r="F2629" s="43"/>
      <c r="G2629" s="43"/>
      <c r="H2629" s="25"/>
      <c r="I2629" s="25"/>
      <c r="J2629" s="25"/>
      <c r="K2629" s="25"/>
      <c r="L2629" s="25"/>
      <c r="M2629" s="25"/>
      <c r="N2629" s="25"/>
      <c r="O2629" s="178"/>
      <c r="P2629" s="178"/>
      <c r="Q2629" s="10"/>
      <c r="R2629" s="10"/>
      <c r="S2629" s="10"/>
      <c r="T2629" s="10"/>
      <c r="U2629" s="10"/>
      <c r="V2629" s="10"/>
      <c r="W2629" s="10"/>
    </row>
    <row r="2630" spans="1:23" x14ac:dyDescent="0.35">
      <c r="A2630" s="10"/>
      <c r="B2630" s="27"/>
      <c r="C2630" s="25"/>
      <c r="D2630" s="25"/>
      <c r="E2630" s="43"/>
      <c r="F2630" s="43"/>
      <c r="G2630" s="43"/>
      <c r="H2630" s="25"/>
      <c r="I2630" s="25"/>
      <c r="J2630" s="25"/>
      <c r="K2630" s="25"/>
      <c r="L2630" s="25"/>
      <c r="M2630" s="25"/>
      <c r="N2630" s="25"/>
      <c r="O2630" s="178"/>
      <c r="P2630" s="178"/>
      <c r="Q2630" s="10"/>
      <c r="R2630" s="10"/>
      <c r="S2630" s="10"/>
      <c r="T2630" s="10"/>
      <c r="U2630" s="10"/>
      <c r="V2630" s="10"/>
      <c r="W2630" s="10"/>
    </row>
    <row r="2631" spans="1:23" x14ac:dyDescent="0.35">
      <c r="A2631" s="10"/>
      <c r="B2631" s="27"/>
      <c r="C2631" s="25"/>
      <c r="D2631" s="25"/>
      <c r="E2631" s="43"/>
      <c r="F2631" s="43"/>
      <c r="G2631" s="43"/>
      <c r="H2631" s="25"/>
      <c r="I2631" s="25"/>
      <c r="J2631" s="25"/>
      <c r="K2631" s="25"/>
      <c r="L2631" s="25"/>
      <c r="M2631" s="25"/>
      <c r="N2631" s="25"/>
      <c r="O2631" s="178"/>
      <c r="P2631" s="178"/>
      <c r="Q2631" s="10"/>
      <c r="R2631" s="10"/>
      <c r="S2631" s="10"/>
      <c r="T2631" s="10"/>
      <c r="U2631" s="10"/>
      <c r="V2631" s="10"/>
      <c r="W2631" s="10"/>
    </row>
    <row r="2632" spans="1:23" x14ac:dyDescent="0.35">
      <c r="A2632" s="10"/>
      <c r="B2632" s="27"/>
      <c r="C2632" s="25"/>
      <c r="D2632" s="25"/>
      <c r="E2632" s="43"/>
      <c r="F2632" s="43"/>
      <c r="G2632" s="43"/>
      <c r="H2632" s="25"/>
      <c r="I2632" s="25"/>
      <c r="J2632" s="25"/>
      <c r="K2632" s="25"/>
      <c r="L2632" s="25"/>
      <c r="M2632" s="25"/>
      <c r="N2632" s="25"/>
      <c r="O2632" s="178"/>
      <c r="P2632" s="178"/>
      <c r="Q2632" s="10"/>
      <c r="R2632" s="10"/>
      <c r="S2632" s="10"/>
      <c r="T2632" s="10"/>
      <c r="U2632" s="10"/>
      <c r="V2632" s="10"/>
      <c r="W2632" s="10"/>
    </row>
    <row r="2633" spans="1:23" x14ac:dyDescent="0.35">
      <c r="A2633" s="10"/>
      <c r="B2633" s="27"/>
      <c r="C2633" s="25"/>
      <c r="D2633" s="25"/>
      <c r="E2633" s="43"/>
      <c r="F2633" s="43"/>
      <c r="G2633" s="43"/>
      <c r="H2633" s="25"/>
      <c r="I2633" s="25"/>
      <c r="J2633" s="25"/>
      <c r="K2633" s="25"/>
      <c r="L2633" s="25"/>
      <c r="M2633" s="25"/>
      <c r="N2633" s="25"/>
      <c r="O2633" s="178"/>
      <c r="P2633" s="178"/>
      <c r="Q2633" s="10"/>
      <c r="R2633" s="10"/>
      <c r="S2633" s="10"/>
      <c r="T2633" s="10"/>
      <c r="U2633" s="10"/>
      <c r="V2633" s="26"/>
      <c r="W2633" s="10"/>
    </row>
    <row r="2634" spans="1:23" x14ac:dyDescent="0.35">
      <c r="A2634" s="10"/>
      <c r="B2634" s="27"/>
      <c r="C2634" s="25"/>
      <c r="D2634" s="25"/>
      <c r="E2634" s="43"/>
      <c r="F2634" s="43"/>
      <c r="G2634" s="43"/>
      <c r="H2634" s="25"/>
      <c r="I2634" s="25"/>
      <c r="J2634" s="25"/>
      <c r="K2634" s="25"/>
      <c r="L2634" s="25"/>
      <c r="M2634" s="25"/>
      <c r="N2634" s="25"/>
      <c r="O2634" s="178"/>
      <c r="P2634" s="178"/>
      <c r="Q2634" s="10"/>
      <c r="R2634" s="10"/>
      <c r="S2634" s="10"/>
      <c r="T2634" s="10"/>
      <c r="U2634" s="10"/>
      <c r="V2634" s="26"/>
      <c r="W2634" s="10"/>
    </row>
    <row r="2635" spans="1:23" x14ac:dyDescent="0.35">
      <c r="A2635" s="10"/>
      <c r="B2635" s="27"/>
      <c r="C2635" s="25"/>
      <c r="D2635" s="25"/>
      <c r="E2635" s="43"/>
      <c r="F2635" s="43"/>
      <c r="G2635" s="43"/>
      <c r="H2635" s="25"/>
      <c r="I2635" s="25"/>
      <c r="J2635" s="25"/>
      <c r="K2635" s="25"/>
      <c r="L2635" s="25"/>
      <c r="M2635" s="25"/>
      <c r="N2635" s="25"/>
      <c r="O2635" s="178"/>
      <c r="P2635" s="178"/>
      <c r="Q2635" s="10"/>
      <c r="R2635" s="10"/>
      <c r="S2635" s="10"/>
      <c r="T2635" s="10"/>
      <c r="U2635" s="10"/>
      <c r="V2635" s="10"/>
      <c r="W2635" s="10"/>
    </row>
    <row r="2636" spans="1:23" x14ac:dyDescent="0.35">
      <c r="A2636" s="10"/>
      <c r="B2636" s="27"/>
      <c r="C2636" s="25"/>
      <c r="D2636" s="25"/>
      <c r="E2636" s="43"/>
      <c r="F2636" s="43"/>
      <c r="G2636" s="43"/>
      <c r="H2636" s="25"/>
      <c r="I2636" s="25"/>
      <c r="J2636" s="25"/>
      <c r="K2636" s="25"/>
      <c r="L2636" s="25"/>
      <c r="M2636" s="25"/>
      <c r="N2636" s="25"/>
      <c r="O2636" s="178"/>
      <c r="P2636" s="178"/>
      <c r="Q2636" s="10"/>
      <c r="R2636" s="10"/>
      <c r="S2636" s="10"/>
      <c r="T2636" s="10"/>
      <c r="U2636" s="10"/>
      <c r="V2636" s="26"/>
      <c r="W2636" s="10"/>
    </row>
    <row r="2637" spans="1:23" x14ac:dyDescent="0.35">
      <c r="A2637" s="10"/>
      <c r="B2637" s="27"/>
      <c r="C2637" s="25"/>
      <c r="D2637" s="25"/>
      <c r="E2637" s="43"/>
      <c r="F2637" s="43"/>
      <c r="G2637" s="43"/>
      <c r="H2637" s="25"/>
      <c r="I2637" s="25"/>
      <c r="J2637" s="25"/>
      <c r="K2637" s="25"/>
      <c r="L2637" s="25"/>
      <c r="M2637" s="25"/>
      <c r="N2637" s="25"/>
      <c r="O2637" s="178"/>
      <c r="P2637" s="178"/>
      <c r="Q2637" s="10"/>
      <c r="R2637" s="10"/>
      <c r="S2637" s="10"/>
      <c r="T2637" s="10"/>
      <c r="U2637" s="10"/>
      <c r="V2637" s="10"/>
      <c r="W2637" s="10"/>
    </row>
    <row r="2638" spans="1:23" x14ac:dyDescent="0.35">
      <c r="A2638" s="10"/>
      <c r="B2638" s="27"/>
      <c r="C2638" s="25"/>
      <c r="D2638" s="25"/>
      <c r="E2638" s="43"/>
      <c r="F2638" s="43"/>
      <c r="G2638" s="43"/>
      <c r="H2638" s="25"/>
      <c r="I2638" s="25"/>
      <c r="J2638" s="25"/>
      <c r="K2638" s="25"/>
      <c r="L2638" s="25"/>
      <c r="M2638" s="25"/>
      <c r="N2638" s="25"/>
      <c r="O2638" s="178"/>
      <c r="P2638" s="178"/>
      <c r="Q2638" s="10"/>
      <c r="R2638" s="10"/>
      <c r="S2638" s="10"/>
      <c r="T2638" s="10"/>
      <c r="U2638" s="10"/>
      <c r="V2638" s="10"/>
      <c r="W2638" s="10"/>
    </row>
    <row r="2639" spans="1:23" x14ac:dyDescent="0.35">
      <c r="A2639" s="10"/>
      <c r="B2639" s="27"/>
      <c r="C2639" s="25"/>
      <c r="D2639" s="25"/>
      <c r="E2639" s="43"/>
      <c r="F2639" s="43"/>
      <c r="G2639" s="43"/>
      <c r="H2639" s="25"/>
      <c r="I2639" s="25"/>
      <c r="J2639" s="25"/>
      <c r="K2639" s="25"/>
      <c r="L2639" s="25"/>
      <c r="M2639" s="25"/>
      <c r="N2639" s="25"/>
      <c r="O2639" s="178"/>
      <c r="P2639" s="178"/>
      <c r="Q2639" s="10"/>
      <c r="R2639" s="10"/>
      <c r="S2639" s="10"/>
      <c r="T2639" s="10"/>
      <c r="U2639" s="10"/>
      <c r="V2639" s="10"/>
      <c r="W2639" s="10"/>
    </row>
    <row r="2640" spans="1:23" x14ac:dyDescent="0.35">
      <c r="A2640" s="10"/>
      <c r="B2640" s="27"/>
      <c r="C2640" s="25"/>
      <c r="D2640" s="25"/>
      <c r="E2640" s="43"/>
      <c r="F2640" s="43"/>
      <c r="G2640" s="43"/>
      <c r="H2640" s="25"/>
      <c r="I2640" s="25"/>
      <c r="J2640" s="25"/>
      <c r="K2640" s="25"/>
      <c r="L2640" s="25"/>
      <c r="M2640" s="25"/>
      <c r="N2640" s="25"/>
      <c r="O2640" s="178"/>
      <c r="P2640" s="178"/>
      <c r="Q2640" s="10"/>
      <c r="R2640" s="10"/>
      <c r="S2640" s="10"/>
      <c r="T2640" s="10"/>
      <c r="U2640" s="10"/>
      <c r="V2640" s="10"/>
      <c r="W2640" s="10"/>
    </row>
    <row r="2641" spans="1:23" x14ac:dyDescent="0.35">
      <c r="A2641" s="10"/>
      <c r="B2641" s="27"/>
      <c r="C2641" s="25"/>
      <c r="D2641" s="25"/>
      <c r="E2641" s="43"/>
      <c r="F2641" s="43"/>
      <c r="G2641" s="43"/>
      <c r="H2641" s="25"/>
      <c r="I2641" s="25"/>
      <c r="J2641" s="25"/>
      <c r="K2641" s="25"/>
      <c r="L2641" s="25"/>
      <c r="M2641" s="25"/>
      <c r="N2641" s="25"/>
      <c r="O2641" s="178"/>
      <c r="P2641" s="178"/>
      <c r="Q2641" s="10"/>
      <c r="R2641" s="10"/>
      <c r="S2641" s="10"/>
      <c r="T2641" s="10"/>
      <c r="U2641" s="10"/>
      <c r="V2641" s="26"/>
      <c r="W2641" s="10"/>
    </row>
    <row r="2642" spans="1:23" x14ac:dyDescent="0.35">
      <c r="A2642" s="10"/>
      <c r="B2642" s="27"/>
      <c r="C2642" s="25"/>
      <c r="D2642" s="25"/>
      <c r="E2642" s="43"/>
      <c r="F2642" s="43"/>
      <c r="G2642" s="43"/>
      <c r="H2642" s="25"/>
      <c r="I2642" s="25"/>
      <c r="J2642" s="25"/>
      <c r="K2642" s="25"/>
      <c r="L2642" s="25"/>
      <c r="M2642" s="25"/>
      <c r="N2642" s="25"/>
      <c r="O2642" s="178"/>
      <c r="P2642" s="178"/>
      <c r="Q2642" s="10"/>
      <c r="R2642" s="10"/>
      <c r="S2642" s="10"/>
      <c r="T2642" s="10"/>
      <c r="U2642" s="10"/>
      <c r="V2642" s="26"/>
      <c r="W2642" s="10"/>
    </row>
    <row r="2643" spans="1:23" x14ac:dyDescent="0.35">
      <c r="A2643" s="10"/>
      <c r="B2643" s="27"/>
      <c r="C2643" s="25"/>
      <c r="D2643" s="25"/>
      <c r="E2643" s="43"/>
      <c r="F2643" s="43"/>
      <c r="G2643" s="43"/>
      <c r="H2643" s="25"/>
      <c r="I2643" s="25"/>
      <c r="J2643" s="25"/>
      <c r="K2643" s="25"/>
      <c r="L2643" s="25"/>
      <c r="M2643" s="25"/>
      <c r="N2643" s="25"/>
      <c r="O2643" s="178"/>
      <c r="P2643" s="178"/>
      <c r="Q2643" s="10"/>
      <c r="R2643" s="10"/>
      <c r="S2643" s="10"/>
      <c r="T2643" s="10"/>
      <c r="U2643" s="10"/>
      <c r="V2643" s="10"/>
      <c r="W2643" s="10"/>
    </row>
    <row r="2644" spans="1:23" x14ac:dyDescent="0.35">
      <c r="A2644" s="10"/>
      <c r="B2644" s="27"/>
      <c r="C2644" s="25"/>
      <c r="D2644" s="25"/>
      <c r="E2644" s="43"/>
      <c r="F2644" s="43"/>
      <c r="G2644" s="43"/>
      <c r="H2644" s="25"/>
      <c r="I2644" s="25"/>
      <c r="J2644" s="25"/>
      <c r="K2644" s="25"/>
      <c r="L2644" s="25"/>
      <c r="M2644" s="25"/>
      <c r="N2644" s="25"/>
      <c r="O2644" s="178"/>
      <c r="P2644" s="178"/>
      <c r="Q2644" s="10"/>
      <c r="R2644" s="10"/>
      <c r="S2644" s="10"/>
      <c r="T2644" s="10"/>
      <c r="U2644" s="10"/>
      <c r="V2644" s="10"/>
      <c r="W2644" s="10"/>
    </row>
    <row r="2645" spans="1:23" x14ac:dyDescent="0.35">
      <c r="A2645" s="10"/>
      <c r="B2645" s="27"/>
      <c r="C2645" s="25"/>
      <c r="D2645" s="25"/>
      <c r="E2645" s="43"/>
      <c r="F2645" s="43"/>
      <c r="G2645" s="43"/>
      <c r="H2645" s="25"/>
      <c r="I2645" s="25"/>
      <c r="J2645" s="25"/>
      <c r="K2645" s="25"/>
      <c r="L2645" s="25"/>
      <c r="M2645" s="25"/>
      <c r="N2645" s="25"/>
      <c r="O2645" s="178"/>
      <c r="P2645" s="178"/>
      <c r="Q2645" s="10"/>
      <c r="R2645" s="10"/>
      <c r="S2645" s="10"/>
      <c r="T2645" s="10"/>
      <c r="U2645" s="10"/>
      <c r="V2645" s="10"/>
      <c r="W2645" s="10"/>
    </row>
    <row r="2646" spans="1:23" x14ac:dyDescent="0.35">
      <c r="A2646" s="10"/>
      <c r="B2646" s="27"/>
      <c r="C2646" s="25"/>
      <c r="D2646" s="25"/>
      <c r="E2646" s="43"/>
      <c r="F2646" s="43"/>
      <c r="G2646" s="43"/>
      <c r="H2646" s="25"/>
      <c r="I2646" s="25"/>
      <c r="J2646" s="25"/>
      <c r="K2646" s="25"/>
      <c r="L2646" s="25"/>
      <c r="M2646" s="25"/>
      <c r="N2646" s="25"/>
      <c r="O2646" s="178"/>
      <c r="P2646" s="178"/>
      <c r="Q2646" s="10"/>
      <c r="R2646" s="10"/>
      <c r="S2646" s="10"/>
      <c r="T2646" s="10"/>
      <c r="U2646" s="10"/>
      <c r="V2646" s="10"/>
      <c r="W2646" s="10"/>
    </row>
    <row r="2647" spans="1:23" x14ac:dyDescent="0.35">
      <c r="A2647" s="10"/>
      <c r="B2647" s="27"/>
      <c r="C2647" s="25"/>
      <c r="D2647" s="25"/>
      <c r="E2647" s="43"/>
      <c r="F2647" s="43"/>
      <c r="G2647" s="43"/>
      <c r="H2647" s="25"/>
      <c r="I2647" s="25"/>
      <c r="J2647" s="25"/>
      <c r="K2647" s="25"/>
      <c r="L2647" s="25"/>
      <c r="M2647" s="25"/>
      <c r="N2647" s="25"/>
      <c r="O2647" s="178"/>
      <c r="P2647" s="178"/>
      <c r="Q2647" s="10"/>
      <c r="R2647" s="10"/>
      <c r="S2647" s="10"/>
      <c r="T2647" s="10"/>
      <c r="U2647" s="10"/>
      <c r="V2647" s="10"/>
      <c r="W2647" s="10"/>
    </row>
    <row r="2648" spans="1:23" x14ac:dyDescent="0.35">
      <c r="A2648" s="10"/>
      <c r="B2648" s="27"/>
      <c r="C2648" s="25"/>
      <c r="D2648" s="25"/>
      <c r="E2648" s="43"/>
      <c r="F2648" s="43"/>
      <c r="G2648" s="43"/>
      <c r="H2648" s="25"/>
      <c r="I2648" s="25"/>
      <c r="J2648" s="25"/>
      <c r="K2648" s="25"/>
      <c r="L2648" s="25"/>
      <c r="M2648" s="25"/>
      <c r="N2648" s="25"/>
      <c r="O2648" s="178"/>
      <c r="P2648" s="178"/>
      <c r="Q2648" s="10"/>
      <c r="R2648" s="10"/>
      <c r="S2648" s="10"/>
      <c r="T2648" s="4"/>
      <c r="U2648" s="10"/>
      <c r="V2648" s="10"/>
      <c r="W2648" s="10"/>
    </row>
    <row r="2649" spans="1:23" x14ac:dyDescent="0.35">
      <c r="A2649" s="10"/>
      <c r="B2649" s="27"/>
      <c r="C2649" s="25"/>
      <c r="D2649" s="25"/>
      <c r="E2649" s="43"/>
      <c r="F2649" s="43"/>
      <c r="G2649" s="43"/>
      <c r="H2649" s="25"/>
      <c r="I2649" s="25"/>
      <c r="J2649" s="25"/>
      <c r="K2649" s="25"/>
      <c r="L2649" s="25"/>
      <c r="M2649" s="25"/>
      <c r="N2649" s="25"/>
      <c r="O2649" s="178"/>
      <c r="P2649" s="178"/>
      <c r="Q2649" s="10"/>
      <c r="R2649" s="10"/>
      <c r="S2649" s="10"/>
      <c r="T2649" s="10"/>
      <c r="U2649" s="10"/>
      <c r="V2649" s="10"/>
      <c r="W2649" s="10"/>
    </row>
    <row r="2650" spans="1:23" x14ac:dyDescent="0.35">
      <c r="A2650" s="10"/>
      <c r="B2650" s="27"/>
      <c r="C2650" s="25"/>
      <c r="D2650" s="25"/>
      <c r="E2650" s="43"/>
      <c r="F2650" s="43"/>
      <c r="G2650" s="43"/>
      <c r="H2650" s="25"/>
      <c r="I2650" s="25"/>
      <c r="J2650" s="25"/>
      <c r="K2650" s="25"/>
      <c r="L2650" s="25"/>
      <c r="M2650" s="25"/>
      <c r="N2650" s="25"/>
      <c r="O2650" s="178"/>
      <c r="P2650" s="178"/>
      <c r="Q2650" s="10"/>
      <c r="R2650" s="10"/>
      <c r="S2650" s="10"/>
      <c r="T2650" s="10"/>
      <c r="U2650" s="10"/>
      <c r="V2650" s="10"/>
      <c r="W2650" s="10"/>
    </row>
    <row r="2651" spans="1:23" x14ac:dyDescent="0.35">
      <c r="A2651" s="10"/>
      <c r="B2651" s="27"/>
      <c r="C2651" s="25"/>
      <c r="D2651" s="25"/>
      <c r="E2651" s="43"/>
      <c r="F2651" s="43"/>
      <c r="G2651" s="43"/>
      <c r="H2651" s="25"/>
      <c r="I2651" s="25"/>
      <c r="J2651" s="25"/>
      <c r="K2651" s="25"/>
      <c r="L2651" s="25"/>
      <c r="M2651" s="25"/>
      <c r="N2651" s="25"/>
      <c r="O2651" s="178"/>
      <c r="P2651" s="178"/>
      <c r="Q2651" s="10"/>
      <c r="R2651" s="10"/>
      <c r="S2651" s="10"/>
      <c r="T2651" s="10"/>
      <c r="U2651" s="10"/>
      <c r="V2651" s="10"/>
      <c r="W2651" s="10"/>
    </row>
    <row r="2652" spans="1:23" x14ac:dyDescent="0.35">
      <c r="A2652" s="10"/>
      <c r="B2652" s="27"/>
      <c r="C2652" s="25"/>
      <c r="D2652" s="25"/>
      <c r="E2652" s="43"/>
      <c r="F2652" s="43"/>
      <c r="G2652" s="43"/>
      <c r="H2652" s="25"/>
      <c r="I2652" s="25"/>
      <c r="J2652" s="25"/>
      <c r="K2652" s="25"/>
      <c r="L2652" s="25"/>
      <c r="M2652" s="25"/>
      <c r="N2652" s="25"/>
      <c r="O2652" s="178"/>
      <c r="P2652" s="178"/>
      <c r="Q2652" s="10"/>
      <c r="R2652" s="10"/>
      <c r="S2652" s="10"/>
      <c r="T2652" s="10"/>
      <c r="U2652" s="10"/>
      <c r="V2652" s="10"/>
      <c r="W2652" s="10"/>
    </row>
    <row r="2653" spans="1:23" x14ac:dyDescent="0.35">
      <c r="A2653" s="10"/>
      <c r="B2653" s="27"/>
      <c r="C2653" s="25"/>
      <c r="D2653" s="25"/>
      <c r="E2653" s="43"/>
      <c r="F2653" s="43"/>
      <c r="G2653" s="43"/>
      <c r="H2653" s="25"/>
      <c r="I2653" s="25"/>
      <c r="J2653" s="25"/>
      <c r="K2653" s="25"/>
      <c r="L2653" s="25"/>
      <c r="M2653" s="25"/>
      <c r="N2653" s="25"/>
      <c r="O2653" s="178"/>
      <c r="P2653" s="178"/>
      <c r="Q2653" s="10"/>
      <c r="R2653" s="10"/>
      <c r="S2653" s="10"/>
      <c r="T2653" s="10"/>
      <c r="U2653" s="10"/>
      <c r="V2653" s="10"/>
      <c r="W2653" s="10"/>
    </row>
    <row r="2654" spans="1:23" x14ac:dyDescent="0.35">
      <c r="A2654" s="10"/>
      <c r="B2654" s="27"/>
      <c r="C2654" s="25"/>
      <c r="D2654" s="25"/>
      <c r="E2654" s="43"/>
      <c r="F2654" s="43"/>
      <c r="G2654" s="43"/>
      <c r="H2654" s="25"/>
      <c r="I2654" s="25"/>
      <c r="J2654" s="25"/>
      <c r="K2654" s="25"/>
      <c r="L2654" s="25"/>
      <c r="M2654" s="25"/>
      <c r="N2654" s="25"/>
      <c r="O2654" s="178"/>
      <c r="P2654" s="178"/>
      <c r="Q2654" s="10"/>
      <c r="R2654" s="10"/>
      <c r="S2654" s="10"/>
      <c r="T2654" s="10"/>
      <c r="U2654" s="10"/>
      <c r="V2654" s="10"/>
      <c r="W2654" s="10"/>
    </row>
    <row r="2655" spans="1:23" x14ac:dyDescent="0.35">
      <c r="A2655" s="10"/>
      <c r="B2655" s="27"/>
      <c r="C2655" s="25"/>
      <c r="D2655" s="25"/>
      <c r="E2655" s="43"/>
      <c r="F2655" s="43"/>
      <c r="G2655" s="43"/>
      <c r="H2655" s="25"/>
      <c r="I2655" s="25"/>
      <c r="J2655" s="25"/>
      <c r="K2655" s="25"/>
      <c r="L2655" s="25"/>
      <c r="M2655" s="25"/>
      <c r="N2655" s="25"/>
      <c r="O2655" s="178"/>
      <c r="P2655" s="178"/>
      <c r="Q2655" s="10"/>
      <c r="R2655" s="10"/>
      <c r="S2655" s="10"/>
      <c r="T2655" s="10"/>
      <c r="U2655" s="10"/>
      <c r="V2655" s="10"/>
      <c r="W2655" s="10"/>
    </row>
    <row r="2656" spans="1:23" x14ac:dyDescent="0.35">
      <c r="A2656" s="10"/>
      <c r="B2656" s="27"/>
      <c r="C2656" s="25"/>
      <c r="D2656" s="25"/>
      <c r="E2656" s="43"/>
      <c r="F2656" s="43"/>
      <c r="G2656" s="43"/>
      <c r="H2656" s="25"/>
      <c r="I2656" s="25"/>
      <c r="J2656" s="25"/>
      <c r="K2656" s="25"/>
      <c r="L2656" s="25"/>
      <c r="M2656" s="25"/>
      <c r="N2656" s="25"/>
      <c r="O2656" s="178"/>
      <c r="P2656" s="178"/>
      <c r="Q2656" s="10"/>
      <c r="R2656" s="10"/>
      <c r="S2656" s="10"/>
      <c r="T2656" s="10"/>
      <c r="U2656" s="10"/>
      <c r="V2656" s="10"/>
      <c r="W2656" s="10"/>
    </row>
    <row r="2657" spans="1:23" x14ac:dyDescent="0.35">
      <c r="A2657" s="10"/>
      <c r="B2657" s="27"/>
      <c r="C2657" s="25"/>
      <c r="D2657" s="25"/>
      <c r="E2657" s="43"/>
      <c r="F2657" s="43"/>
      <c r="G2657" s="43"/>
      <c r="H2657" s="25"/>
      <c r="I2657" s="25"/>
      <c r="J2657" s="25"/>
      <c r="K2657" s="25"/>
      <c r="L2657" s="25"/>
      <c r="M2657" s="25"/>
      <c r="N2657" s="25"/>
      <c r="O2657" s="178"/>
      <c r="P2657" s="178"/>
      <c r="Q2657" s="10"/>
      <c r="R2657" s="10"/>
      <c r="S2657" s="10"/>
      <c r="T2657" s="10"/>
      <c r="U2657" s="10"/>
      <c r="V2657" s="10"/>
      <c r="W2657" s="10"/>
    </row>
    <row r="2658" spans="1:23" x14ac:dyDescent="0.35">
      <c r="A2658" s="10"/>
      <c r="B2658" s="27"/>
      <c r="C2658" s="25"/>
      <c r="D2658" s="25"/>
      <c r="E2658" s="43"/>
      <c r="F2658" s="43"/>
      <c r="G2658" s="43"/>
      <c r="H2658" s="25"/>
      <c r="I2658" s="25"/>
      <c r="J2658" s="25"/>
      <c r="K2658" s="25"/>
      <c r="L2658" s="25"/>
      <c r="M2658" s="25"/>
      <c r="N2658" s="25"/>
      <c r="O2658" s="178"/>
      <c r="P2658" s="178"/>
      <c r="Q2658" s="10"/>
      <c r="R2658" s="10"/>
      <c r="S2658" s="10"/>
      <c r="T2658" s="10"/>
      <c r="U2658" s="10"/>
      <c r="V2658" s="10"/>
      <c r="W2658" s="10"/>
    </row>
    <row r="2659" spans="1:23" x14ac:dyDescent="0.35">
      <c r="A2659" s="10"/>
      <c r="B2659" s="27"/>
      <c r="C2659" s="25"/>
      <c r="D2659" s="25"/>
      <c r="E2659" s="43"/>
      <c r="F2659" s="43"/>
      <c r="G2659" s="43"/>
      <c r="H2659" s="25"/>
      <c r="I2659" s="25"/>
      <c r="J2659" s="25"/>
      <c r="K2659" s="25"/>
      <c r="L2659" s="25"/>
      <c r="M2659" s="25"/>
      <c r="N2659" s="25"/>
      <c r="O2659" s="178"/>
      <c r="P2659" s="178"/>
      <c r="Q2659" s="10"/>
      <c r="R2659" s="10"/>
      <c r="S2659" s="10"/>
      <c r="T2659" s="10"/>
      <c r="U2659" s="10"/>
      <c r="V2659" s="10"/>
      <c r="W2659" s="10"/>
    </row>
    <row r="2660" spans="1:23" x14ac:dyDescent="0.35">
      <c r="A2660" s="10"/>
      <c r="B2660" s="27"/>
      <c r="C2660" s="25"/>
      <c r="D2660" s="25"/>
      <c r="E2660" s="43"/>
      <c r="F2660" s="43"/>
      <c r="G2660" s="43"/>
      <c r="H2660" s="25"/>
      <c r="I2660" s="25"/>
      <c r="J2660" s="25"/>
      <c r="K2660" s="25"/>
      <c r="L2660" s="25"/>
      <c r="M2660" s="25"/>
      <c r="N2660" s="25"/>
      <c r="O2660" s="178"/>
      <c r="P2660" s="178"/>
      <c r="Q2660" s="10"/>
      <c r="R2660" s="10"/>
      <c r="S2660" s="10"/>
      <c r="T2660" s="10"/>
      <c r="U2660" s="10"/>
      <c r="V2660" s="10"/>
      <c r="W2660" s="10"/>
    </row>
    <row r="2661" spans="1:23" x14ac:dyDescent="0.35">
      <c r="A2661" s="10"/>
      <c r="B2661" s="27"/>
      <c r="C2661" s="25"/>
      <c r="D2661" s="25"/>
      <c r="E2661" s="43"/>
      <c r="F2661" s="43"/>
      <c r="G2661" s="43"/>
      <c r="H2661" s="25"/>
      <c r="I2661" s="25"/>
      <c r="J2661" s="25"/>
      <c r="K2661" s="25"/>
      <c r="L2661" s="25"/>
      <c r="M2661" s="25"/>
      <c r="N2661" s="25"/>
      <c r="O2661" s="178"/>
      <c r="P2661" s="178"/>
      <c r="Q2661" s="10"/>
      <c r="R2661" s="10"/>
      <c r="S2661" s="10"/>
      <c r="T2661" s="10"/>
      <c r="U2661" s="10"/>
      <c r="V2661" s="10"/>
      <c r="W2661" s="10"/>
    </row>
    <row r="2662" spans="1:23" x14ac:dyDescent="0.35">
      <c r="A2662" s="10"/>
      <c r="B2662" s="27"/>
      <c r="C2662" s="25"/>
      <c r="D2662" s="25"/>
      <c r="E2662" s="43"/>
      <c r="F2662" s="43"/>
      <c r="G2662" s="43"/>
      <c r="H2662" s="25"/>
      <c r="I2662" s="25"/>
      <c r="J2662" s="25"/>
      <c r="K2662" s="25"/>
      <c r="L2662" s="25"/>
      <c r="M2662" s="25"/>
      <c r="N2662" s="25"/>
      <c r="O2662" s="178"/>
      <c r="P2662" s="178"/>
      <c r="Q2662" s="10"/>
      <c r="R2662" s="10"/>
      <c r="S2662" s="10"/>
      <c r="T2662" s="10"/>
      <c r="U2662" s="10"/>
      <c r="V2662" s="10"/>
      <c r="W2662" s="10"/>
    </row>
    <row r="2663" spans="1:23" x14ac:dyDescent="0.35">
      <c r="A2663" s="10"/>
      <c r="B2663" s="27"/>
      <c r="C2663" s="25"/>
      <c r="D2663" s="25"/>
      <c r="E2663" s="43"/>
      <c r="F2663" s="43"/>
      <c r="G2663" s="43"/>
      <c r="H2663" s="25"/>
      <c r="I2663" s="25"/>
      <c r="J2663" s="25"/>
      <c r="K2663" s="25"/>
      <c r="L2663" s="25"/>
      <c r="M2663" s="25"/>
      <c r="N2663" s="25"/>
      <c r="O2663" s="178"/>
      <c r="P2663" s="178"/>
      <c r="Q2663" s="10"/>
      <c r="R2663" s="10"/>
      <c r="S2663" s="10"/>
      <c r="T2663" s="10"/>
      <c r="U2663" s="10"/>
      <c r="V2663" s="10"/>
      <c r="W2663" s="10"/>
    </row>
    <row r="2664" spans="1:23" x14ac:dyDescent="0.35">
      <c r="A2664" s="10"/>
      <c r="B2664" s="27"/>
      <c r="C2664" s="25"/>
      <c r="D2664" s="25"/>
      <c r="E2664" s="43"/>
      <c r="F2664" s="43"/>
      <c r="G2664" s="43"/>
      <c r="H2664" s="25"/>
      <c r="I2664" s="25"/>
      <c r="J2664" s="25"/>
      <c r="K2664" s="25"/>
      <c r="L2664" s="25"/>
      <c r="M2664" s="25"/>
      <c r="N2664" s="25"/>
      <c r="O2664" s="178"/>
      <c r="P2664" s="178"/>
      <c r="Q2664" s="10"/>
      <c r="R2664" s="10"/>
      <c r="S2664" s="10"/>
      <c r="T2664" s="10"/>
      <c r="U2664" s="10"/>
      <c r="V2664" s="10"/>
      <c r="W2664" s="10"/>
    </row>
    <row r="2665" spans="1:23" x14ac:dyDescent="0.35">
      <c r="A2665" s="10"/>
      <c r="B2665" s="27"/>
      <c r="C2665" s="25"/>
      <c r="D2665" s="25"/>
      <c r="E2665" s="43"/>
      <c r="F2665" s="43"/>
      <c r="G2665" s="43"/>
      <c r="H2665" s="25"/>
      <c r="I2665" s="25"/>
      <c r="J2665" s="25"/>
      <c r="K2665" s="25"/>
      <c r="L2665" s="25"/>
      <c r="M2665" s="25"/>
      <c r="N2665" s="25"/>
      <c r="O2665" s="178"/>
      <c r="P2665" s="178"/>
      <c r="Q2665" s="10"/>
      <c r="R2665" s="10"/>
      <c r="S2665" s="10"/>
      <c r="T2665" s="10"/>
      <c r="U2665" s="10"/>
      <c r="V2665" s="10"/>
      <c r="W2665" s="10"/>
    </row>
    <row r="2666" spans="1:23" x14ac:dyDescent="0.35">
      <c r="A2666" s="10"/>
      <c r="B2666" s="27"/>
      <c r="C2666" s="25"/>
      <c r="D2666" s="25"/>
      <c r="E2666" s="43"/>
      <c r="F2666" s="43"/>
      <c r="G2666" s="43"/>
      <c r="H2666" s="25"/>
      <c r="I2666" s="25"/>
      <c r="J2666" s="25"/>
      <c r="K2666" s="25"/>
      <c r="L2666" s="25"/>
      <c r="M2666" s="25"/>
      <c r="N2666" s="25"/>
      <c r="O2666" s="178"/>
      <c r="P2666" s="178"/>
      <c r="Q2666" s="10"/>
      <c r="R2666" s="10"/>
      <c r="S2666" s="10"/>
      <c r="T2666" s="10"/>
      <c r="U2666" s="10"/>
      <c r="V2666" s="10"/>
      <c r="W2666" s="10"/>
    </row>
    <row r="2667" spans="1:23" x14ac:dyDescent="0.35">
      <c r="A2667" s="10"/>
      <c r="B2667" s="27"/>
      <c r="C2667" s="25"/>
      <c r="D2667" s="25"/>
      <c r="E2667" s="43"/>
      <c r="F2667" s="43"/>
      <c r="G2667" s="43"/>
      <c r="H2667" s="25"/>
      <c r="I2667" s="25"/>
      <c r="J2667" s="25"/>
      <c r="K2667" s="25"/>
      <c r="L2667" s="25"/>
      <c r="M2667" s="25"/>
      <c r="N2667" s="25"/>
      <c r="O2667" s="178"/>
      <c r="P2667" s="178"/>
      <c r="Q2667" s="10"/>
      <c r="R2667" s="10"/>
      <c r="S2667" s="10"/>
      <c r="T2667" s="10"/>
      <c r="U2667" s="10"/>
      <c r="V2667" s="10"/>
      <c r="W2667" s="10"/>
    </row>
    <row r="2668" spans="1:23" x14ac:dyDescent="0.35">
      <c r="A2668" s="10"/>
      <c r="B2668" s="27"/>
      <c r="C2668" s="25"/>
      <c r="D2668" s="25"/>
      <c r="E2668" s="43"/>
      <c r="F2668" s="43"/>
      <c r="G2668" s="43"/>
      <c r="H2668" s="25"/>
      <c r="I2668" s="25"/>
      <c r="J2668" s="25"/>
      <c r="K2668" s="25"/>
      <c r="L2668" s="25"/>
      <c r="M2668" s="25"/>
      <c r="N2668" s="25"/>
      <c r="O2668" s="178"/>
      <c r="P2668" s="178"/>
      <c r="Q2668" s="10"/>
      <c r="R2668" s="10"/>
      <c r="S2668" s="10"/>
      <c r="T2668" s="10"/>
      <c r="U2668" s="10"/>
      <c r="V2668" s="10"/>
      <c r="W2668" s="10"/>
    </row>
    <row r="2669" spans="1:23" x14ac:dyDescent="0.35">
      <c r="A2669" s="10"/>
      <c r="B2669" s="27"/>
      <c r="C2669" s="25"/>
      <c r="D2669" s="25"/>
      <c r="E2669" s="43"/>
      <c r="F2669" s="43"/>
      <c r="G2669" s="43"/>
      <c r="H2669" s="25"/>
      <c r="I2669" s="25"/>
      <c r="J2669" s="25"/>
      <c r="K2669" s="25"/>
      <c r="L2669" s="25"/>
      <c r="M2669" s="25"/>
      <c r="N2669" s="25"/>
      <c r="O2669" s="178"/>
      <c r="P2669" s="178"/>
      <c r="Q2669" s="10"/>
      <c r="R2669" s="10"/>
      <c r="S2669" s="10"/>
      <c r="T2669" s="10"/>
      <c r="U2669" s="10"/>
      <c r="V2669" s="10"/>
      <c r="W2669" s="10"/>
    </row>
    <row r="2670" spans="1:23" x14ac:dyDescent="0.35">
      <c r="A2670" s="10"/>
      <c r="B2670" s="27"/>
      <c r="C2670" s="25"/>
      <c r="D2670" s="25"/>
      <c r="E2670" s="43"/>
      <c r="F2670" s="43"/>
      <c r="G2670" s="43"/>
      <c r="H2670" s="25"/>
      <c r="I2670" s="25"/>
      <c r="J2670" s="25"/>
      <c r="K2670" s="25"/>
      <c r="L2670" s="25"/>
      <c r="M2670" s="25"/>
      <c r="N2670" s="25"/>
      <c r="O2670" s="178"/>
      <c r="P2670" s="178"/>
      <c r="Q2670" s="10"/>
      <c r="R2670" s="10"/>
      <c r="S2670" s="10"/>
      <c r="T2670" s="10"/>
      <c r="U2670" s="10"/>
      <c r="V2670" s="10"/>
      <c r="W2670" s="10"/>
    </row>
    <row r="2671" spans="1:23" x14ac:dyDescent="0.35">
      <c r="A2671" s="10"/>
      <c r="B2671" s="27"/>
      <c r="C2671" s="25"/>
      <c r="D2671" s="25"/>
      <c r="E2671" s="43"/>
      <c r="F2671" s="43"/>
      <c r="G2671" s="43"/>
      <c r="H2671" s="25"/>
      <c r="I2671" s="25"/>
      <c r="J2671" s="25"/>
      <c r="K2671" s="25"/>
      <c r="L2671" s="25"/>
      <c r="M2671" s="25"/>
      <c r="N2671" s="25"/>
      <c r="O2671" s="178"/>
      <c r="P2671" s="178"/>
      <c r="Q2671" s="10"/>
      <c r="R2671" s="10"/>
      <c r="S2671" s="10"/>
      <c r="T2671" s="10"/>
      <c r="U2671" s="10"/>
      <c r="V2671" s="10"/>
      <c r="W2671" s="10"/>
    </row>
    <row r="2672" spans="1:23" x14ac:dyDescent="0.35">
      <c r="A2672" s="10"/>
      <c r="B2672" s="27"/>
      <c r="C2672" s="25"/>
      <c r="D2672" s="25"/>
      <c r="E2672" s="43"/>
      <c r="F2672" s="43"/>
      <c r="G2672" s="43"/>
      <c r="H2672" s="25"/>
      <c r="I2672" s="25"/>
      <c r="J2672" s="25"/>
      <c r="K2672" s="25"/>
      <c r="L2672" s="25"/>
      <c r="M2672" s="25"/>
      <c r="N2672" s="25"/>
      <c r="O2672" s="178"/>
      <c r="P2672" s="178"/>
      <c r="Q2672" s="10"/>
      <c r="R2672" s="10"/>
      <c r="S2672" s="10"/>
      <c r="T2672" s="10"/>
      <c r="U2672" s="10"/>
      <c r="V2672" s="10"/>
      <c r="W2672" s="10"/>
    </row>
    <row r="2673" spans="1:23" x14ac:dyDescent="0.35">
      <c r="A2673" s="10"/>
      <c r="B2673" s="27"/>
      <c r="C2673" s="25"/>
      <c r="D2673" s="25"/>
      <c r="E2673" s="43"/>
      <c r="F2673" s="43"/>
      <c r="G2673" s="43"/>
      <c r="H2673" s="25"/>
      <c r="I2673" s="25"/>
      <c r="J2673" s="25"/>
      <c r="K2673" s="25"/>
      <c r="L2673" s="25"/>
      <c r="M2673" s="25"/>
      <c r="N2673" s="25"/>
      <c r="O2673" s="178"/>
      <c r="P2673" s="178"/>
      <c r="Q2673" s="10"/>
      <c r="R2673" s="10"/>
      <c r="S2673" s="10"/>
      <c r="T2673" s="10"/>
      <c r="U2673" s="10"/>
      <c r="V2673" s="10"/>
      <c r="W2673" s="10"/>
    </row>
    <row r="2674" spans="1:23" x14ac:dyDescent="0.35">
      <c r="A2674" s="10"/>
      <c r="B2674" s="27"/>
      <c r="C2674" s="25"/>
      <c r="D2674" s="25"/>
      <c r="E2674" s="43"/>
      <c r="F2674" s="43"/>
      <c r="G2674" s="43"/>
      <c r="H2674" s="25"/>
      <c r="I2674" s="25"/>
      <c r="J2674" s="25"/>
      <c r="K2674" s="25"/>
      <c r="L2674" s="25"/>
      <c r="M2674" s="25"/>
      <c r="N2674" s="25"/>
      <c r="O2674" s="178"/>
      <c r="P2674" s="178"/>
      <c r="Q2674" s="10"/>
      <c r="R2674" s="10"/>
      <c r="S2674" s="10"/>
      <c r="T2674" s="10"/>
      <c r="U2674" s="10"/>
      <c r="V2674" s="10"/>
      <c r="W2674" s="10"/>
    </row>
    <row r="2675" spans="1:23" x14ac:dyDescent="0.35">
      <c r="A2675" s="10"/>
      <c r="B2675" s="27"/>
      <c r="C2675" s="25"/>
      <c r="D2675" s="25"/>
      <c r="E2675" s="43"/>
      <c r="F2675" s="43"/>
      <c r="G2675" s="43"/>
      <c r="H2675" s="25"/>
      <c r="I2675" s="25"/>
      <c r="J2675" s="25"/>
      <c r="K2675" s="25"/>
      <c r="L2675" s="25"/>
      <c r="M2675" s="25"/>
      <c r="N2675" s="25"/>
      <c r="O2675" s="178"/>
      <c r="P2675" s="178"/>
      <c r="Q2675" s="10"/>
      <c r="R2675" s="10"/>
      <c r="S2675" s="10"/>
      <c r="T2675" s="10"/>
      <c r="U2675" s="10"/>
      <c r="V2675" s="10"/>
      <c r="W2675" s="10"/>
    </row>
    <row r="2676" spans="1:23" x14ac:dyDescent="0.35">
      <c r="A2676" s="10"/>
      <c r="B2676" s="27"/>
      <c r="C2676" s="25"/>
      <c r="D2676" s="25"/>
      <c r="E2676" s="43"/>
      <c r="F2676" s="43"/>
      <c r="G2676" s="43"/>
      <c r="H2676" s="25"/>
      <c r="I2676" s="25"/>
      <c r="J2676" s="25"/>
      <c r="K2676" s="25"/>
      <c r="L2676" s="25"/>
      <c r="M2676" s="25"/>
      <c r="N2676" s="25"/>
      <c r="O2676" s="178"/>
      <c r="P2676" s="178"/>
      <c r="Q2676" s="10"/>
      <c r="R2676" s="10"/>
      <c r="S2676" s="10"/>
      <c r="T2676" s="10"/>
      <c r="U2676" s="10"/>
      <c r="V2676" s="10"/>
      <c r="W2676" s="10"/>
    </row>
    <row r="2677" spans="1:23" x14ac:dyDescent="0.35">
      <c r="A2677" s="10"/>
      <c r="B2677" s="27"/>
      <c r="C2677" s="25"/>
      <c r="D2677" s="25"/>
      <c r="E2677" s="43"/>
      <c r="F2677" s="43"/>
      <c r="G2677" s="43"/>
      <c r="H2677" s="25"/>
      <c r="I2677" s="25"/>
      <c r="J2677" s="25"/>
      <c r="K2677" s="25"/>
      <c r="L2677" s="25"/>
      <c r="M2677" s="25"/>
      <c r="N2677" s="25"/>
      <c r="O2677" s="178"/>
      <c r="P2677" s="178"/>
      <c r="Q2677" s="10"/>
      <c r="R2677" s="10"/>
      <c r="S2677" s="10"/>
      <c r="T2677" s="10"/>
      <c r="U2677" s="10"/>
      <c r="V2677" s="10"/>
      <c r="W2677" s="10"/>
    </row>
    <row r="2678" spans="1:23" x14ac:dyDescent="0.35">
      <c r="A2678" s="10"/>
      <c r="B2678" s="27"/>
      <c r="C2678" s="25"/>
      <c r="D2678" s="25"/>
      <c r="E2678" s="43"/>
      <c r="F2678" s="43"/>
      <c r="G2678" s="43"/>
      <c r="H2678" s="25"/>
      <c r="I2678" s="25"/>
      <c r="J2678" s="25"/>
      <c r="K2678" s="25"/>
      <c r="L2678" s="25"/>
      <c r="M2678" s="25"/>
      <c r="N2678" s="25"/>
      <c r="O2678" s="178"/>
      <c r="P2678" s="178"/>
      <c r="Q2678" s="10"/>
      <c r="R2678" s="10"/>
      <c r="S2678" s="10"/>
      <c r="T2678" s="10"/>
      <c r="U2678" s="10"/>
      <c r="V2678" s="10"/>
      <c r="W2678" s="10"/>
    </row>
    <row r="2679" spans="1:23" x14ac:dyDescent="0.35">
      <c r="A2679" s="10"/>
      <c r="B2679" s="27"/>
      <c r="C2679" s="25"/>
      <c r="D2679" s="25"/>
      <c r="E2679" s="43"/>
      <c r="F2679" s="43"/>
      <c r="G2679" s="43"/>
      <c r="H2679" s="25"/>
      <c r="I2679" s="25"/>
      <c r="J2679" s="25"/>
      <c r="K2679" s="25"/>
      <c r="L2679" s="25"/>
      <c r="M2679" s="25"/>
      <c r="N2679" s="25"/>
      <c r="O2679" s="178"/>
      <c r="P2679" s="178"/>
      <c r="Q2679" s="10"/>
      <c r="R2679" s="10"/>
      <c r="S2679" s="10"/>
      <c r="T2679" s="10"/>
      <c r="U2679" s="10"/>
      <c r="V2679" s="10"/>
      <c r="W2679" s="10"/>
    </row>
    <row r="2680" spans="1:23" x14ac:dyDescent="0.35">
      <c r="A2680" s="10"/>
      <c r="B2680" s="27"/>
      <c r="C2680" s="25"/>
      <c r="D2680" s="25"/>
      <c r="E2680" s="43"/>
      <c r="F2680" s="43"/>
      <c r="G2680" s="43"/>
      <c r="H2680" s="25"/>
      <c r="I2680" s="25"/>
      <c r="J2680" s="25"/>
      <c r="K2680" s="25"/>
      <c r="L2680" s="25"/>
      <c r="M2680" s="25"/>
      <c r="N2680" s="25"/>
      <c r="O2680" s="178"/>
      <c r="P2680" s="178"/>
      <c r="Q2680" s="10"/>
      <c r="R2680" s="10"/>
      <c r="S2680" s="10"/>
      <c r="T2680" s="10"/>
      <c r="U2680" s="10"/>
      <c r="V2680" s="10"/>
      <c r="W2680" s="10"/>
    </row>
    <row r="2681" spans="1:23" x14ac:dyDescent="0.35">
      <c r="A2681" s="10"/>
      <c r="B2681" s="27"/>
      <c r="C2681" s="25"/>
      <c r="D2681" s="25"/>
      <c r="E2681" s="43"/>
      <c r="F2681" s="43"/>
      <c r="G2681" s="43"/>
      <c r="H2681" s="25"/>
      <c r="I2681" s="25"/>
      <c r="J2681" s="25"/>
      <c r="K2681" s="25"/>
      <c r="L2681" s="25"/>
      <c r="M2681" s="25"/>
      <c r="N2681" s="25"/>
      <c r="O2681" s="178"/>
      <c r="P2681" s="178"/>
      <c r="Q2681" s="10"/>
      <c r="R2681" s="10"/>
      <c r="S2681" s="10"/>
      <c r="T2681" s="10"/>
      <c r="U2681" s="10"/>
      <c r="V2681" s="10"/>
      <c r="W2681" s="10"/>
    </row>
    <row r="2682" spans="1:23" x14ac:dyDescent="0.35">
      <c r="A2682" s="10"/>
      <c r="B2682" s="27"/>
      <c r="C2682" s="25"/>
      <c r="D2682" s="25"/>
      <c r="E2682" s="43"/>
      <c r="F2682" s="43"/>
      <c r="G2682" s="43"/>
      <c r="H2682" s="25"/>
      <c r="I2682" s="25"/>
      <c r="J2682" s="25"/>
      <c r="K2682" s="25"/>
      <c r="L2682" s="25"/>
      <c r="M2682" s="25"/>
      <c r="N2682" s="25"/>
      <c r="O2682" s="178"/>
      <c r="P2682" s="178"/>
      <c r="Q2682" s="10"/>
      <c r="R2682" s="10"/>
      <c r="S2682" s="10"/>
      <c r="T2682" s="10"/>
      <c r="U2682" s="10"/>
      <c r="V2682" s="10"/>
      <c r="W2682" s="10"/>
    </row>
    <row r="2683" spans="1:23" x14ac:dyDescent="0.35">
      <c r="A2683" s="10"/>
      <c r="B2683" s="27"/>
      <c r="C2683" s="25"/>
      <c r="D2683" s="25"/>
      <c r="E2683" s="43"/>
      <c r="F2683" s="43"/>
      <c r="G2683" s="43"/>
      <c r="H2683" s="25"/>
      <c r="I2683" s="25"/>
      <c r="J2683" s="25"/>
      <c r="K2683" s="25"/>
      <c r="L2683" s="25"/>
      <c r="M2683" s="25"/>
      <c r="N2683" s="25"/>
      <c r="O2683" s="178"/>
      <c r="P2683" s="178"/>
      <c r="Q2683" s="10"/>
      <c r="R2683" s="10"/>
      <c r="S2683" s="10"/>
      <c r="T2683" s="10"/>
      <c r="U2683" s="10"/>
      <c r="V2683" s="10"/>
      <c r="W2683" s="10"/>
    </row>
    <row r="2684" spans="1:23" x14ac:dyDescent="0.35">
      <c r="A2684" s="10"/>
      <c r="B2684" s="27"/>
      <c r="C2684" s="25"/>
      <c r="D2684" s="25"/>
      <c r="E2684" s="43"/>
      <c r="F2684" s="43"/>
      <c r="G2684" s="43"/>
      <c r="H2684" s="25"/>
      <c r="I2684" s="25"/>
      <c r="J2684" s="25"/>
      <c r="K2684" s="25"/>
      <c r="L2684" s="25"/>
      <c r="M2684" s="25"/>
      <c r="N2684" s="25"/>
      <c r="O2684" s="178"/>
      <c r="P2684" s="178"/>
      <c r="Q2684" s="10"/>
      <c r="R2684" s="10"/>
      <c r="S2684" s="10"/>
      <c r="T2684" s="10"/>
      <c r="U2684" s="10"/>
      <c r="V2684" s="10"/>
      <c r="W2684" s="10"/>
    </row>
    <row r="2685" spans="1:23" x14ac:dyDescent="0.35">
      <c r="A2685" s="10"/>
      <c r="B2685" s="27"/>
      <c r="C2685" s="25"/>
      <c r="D2685" s="25"/>
      <c r="E2685" s="43"/>
      <c r="F2685" s="43"/>
      <c r="G2685" s="43"/>
      <c r="H2685" s="25"/>
      <c r="I2685" s="25"/>
      <c r="J2685" s="25"/>
      <c r="K2685" s="25"/>
      <c r="L2685" s="25"/>
      <c r="M2685" s="25"/>
      <c r="N2685" s="25"/>
      <c r="O2685" s="178"/>
      <c r="P2685" s="178"/>
      <c r="Q2685" s="10"/>
      <c r="R2685" s="10"/>
      <c r="S2685" s="10"/>
      <c r="T2685" s="10"/>
      <c r="U2685" s="10"/>
      <c r="V2685" s="10"/>
      <c r="W2685" s="10"/>
    </row>
    <row r="2686" spans="1:23" x14ac:dyDescent="0.35">
      <c r="A2686" s="10"/>
      <c r="B2686" s="27"/>
      <c r="C2686" s="25"/>
      <c r="D2686" s="25"/>
      <c r="E2686" s="43"/>
      <c r="F2686" s="43"/>
      <c r="G2686" s="43"/>
      <c r="H2686" s="25"/>
      <c r="I2686" s="25"/>
      <c r="J2686" s="25"/>
      <c r="K2686" s="25"/>
      <c r="L2686" s="25"/>
      <c r="M2686" s="25"/>
      <c r="N2686" s="25"/>
      <c r="O2686" s="178"/>
      <c r="P2686" s="178"/>
      <c r="Q2686" s="10"/>
      <c r="R2686" s="10"/>
      <c r="S2686" s="10"/>
      <c r="T2686" s="10"/>
      <c r="U2686" s="10"/>
      <c r="V2686" s="10"/>
      <c r="W2686" s="10"/>
    </row>
    <row r="2687" spans="1:23" x14ac:dyDescent="0.35">
      <c r="A2687" s="10"/>
      <c r="B2687" s="27"/>
      <c r="C2687" s="25"/>
      <c r="D2687" s="25"/>
      <c r="E2687" s="43"/>
      <c r="F2687" s="43"/>
      <c r="G2687" s="43"/>
      <c r="H2687" s="25"/>
      <c r="I2687" s="25"/>
      <c r="J2687" s="25"/>
      <c r="K2687" s="25"/>
      <c r="L2687" s="25"/>
      <c r="M2687" s="25"/>
      <c r="N2687" s="25"/>
      <c r="O2687" s="178"/>
      <c r="P2687" s="178"/>
      <c r="Q2687" s="10"/>
      <c r="R2687" s="10"/>
      <c r="S2687" s="10"/>
      <c r="T2687" s="10"/>
      <c r="U2687" s="10"/>
      <c r="V2687" s="10"/>
      <c r="W2687" s="10"/>
    </row>
    <row r="2688" spans="1:23" x14ac:dyDescent="0.35">
      <c r="A2688" s="10"/>
      <c r="B2688" s="27"/>
      <c r="C2688" s="25"/>
      <c r="D2688" s="25"/>
      <c r="E2688" s="43"/>
      <c r="F2688" s="43"/>
      <c r="G2688" s="43"/>
      <c r="H2688" s="25"/>
      <c r="I2688" s="25"/>
      <c r="J2688" s="25"/>
      <c r="K2688" s="25"/>
      <c r="L2688" s="25"/>
      <c r="M2688" s="25"/>
      <c r="N2688" s="25"/>
      <c r="O2688" s="178"/>
      <c r="P2688" s="178"/>
      <c r="Q2688" s="10"/>
      <c r="R2688" s="10"/>
      <c r="S2688" s="10"/>
      <c r="T2688" s="10"/>
      <c r="U2688" s="10"/>
      <c r="V2688" s="10"/>
      <c r="W2688" s="10"/>
    </row>
    <row r="2689" spans="1:23" x14ac:dyDescent="0.35">
      <c r="A2689" s="10"/>
      <c r="B2689" s="27"/>
      <c r="C2689" s="25"/>
      <c r="D2689" s="25"/>
      <c r="E2689" s="43"/>
      <c r="F2689" s="43"/>
      <c r="G2689" s="43"/>
      <c r="H2689" s="25"/>
      <c r="I2689" s="25"/>
      <c r="J2689" s="25"/>
      <c r="K2689" s="25"/>
      <c r="L2689" s="25"/>
      <c r="M2689" s="25"/>
      <c r="N2689" s="25"/>
      <c r="O2689" s="178"/>
      <c r="P2689" s="178"/>
      <c r="Q2689" s="10"/>
      <c r="R2689" s="10"/>
      <c r="S2689" s="10"/>
      <c r="T2689" s="10"/>
      <c r="U2689" s="10"/>
      <c r="V2689" s="10"/>
      <c r="W2689" s="10"/>
    </row>
    <row r="2690" spans="1:23" x14ac:dyDescent="0.35">
      <c r="A2690" s="10"/>
      <c r="B2690" s="27"/>
      <c r="C2690" s="25"/>
      <c r="D2690" s="25"/>
      <c r="E2690" s="43"/>
      <c r="F2690" s="43"/>
      <c r="G2690" s="43"/>
      <c r="H2690" s="25"/>
      <c r="I2690" s="25"/>
      <c r="J2690" s="25"/>
      <c r="K2690" s="25"/>
      <c r="L2690" s="25"/>
      <c r="M2690" s="25"/>
      <c r="N2690" s="25"/>
      <c r="O2690" s="178"/>
      <c r="P2690" s="178"/>
      <c r="Q2690" s="10"/>
      <c r="R2690" s="10"/>
      <c r="S2690" s="10"/>
      <c r="T2690" s="10"/>
      <c r="U2690" s="10"/>
      <c r="V2690" s="10"/>
      <c r="W2690" s="10"/>
    </row>
    <row r="2691" spans="1:23" x14ac:dyDescent="0.35">
      <c r="A2691" s="10"/>
      <c r="B2691" s="27"/>
      <c r="C2691" s="25"/>
      <c r="D2691" s="25"/>
      <c r="E2691" s="43"/>
      <c r="F2691" s="43"/>
      <c r="G2691" s="43"/>
      <c r="H2691" s="25"/>
      <c r="I2691" s="25"/>
      <c r="J2691" s="25"/>
      <c r="K2691" s="25"/>
      <c r="L2691" s="25"/>
      <c r="M2691" s="25"/>
      <c r="N2691" s="25"/>
      <c r="O2691" s="178"/>
      <c r="P2691" s="178"/>
      <c r="Q2691" s="10"/>
      <c r="R2691" s="10"/>
      <c r="S2691" s="10"/>
      <c r="T2691" s="10"/>
      <c r="U2691" s="10"/>
      <c r="V2691" s="10"/>
      <c r="W2691" s="10"/>
    </row>
    <row r="2692" spans="1:23" x14ac:dyDescent="0.35">
      <c r="A2692" s="10"/>
      <c r="B2692" s="27"/>
      <c r="C2692" s="25"/>
      <c r="D2692" s="25"/>
      <c r="E2692" s="43"/>
      <c r="F2692" s="43"/>
      <c r="G2692" s="43"/>
      <c r="H2692" s="25"/>
      <c r="I2692" s="25"/>
      <c r="J2692" s="25"/>
      <c r="K2692" s="25"/>
      <c r="L2692" s="25"/>
      <c r="M2692" s="25"/>
      <c r="N2692" s="25"/>
      <c r="O2692" s="178"/>
      <c r="P2692" s="178"/>
      <c r="Q2692" s="10"/>
      <c r="R2692" s="10"/>
      <c r="S2692" s="10"/>
      <c r="T2692" s="10"/>
      <c r="U2692" s="10"/>
      <c r="V2692" s="10"/>
      <c r="W2692" s="10"/>
    </row>
    <row r="2693" spans="1:23" x14ac:dyDescent="0.35">
      <c r="A2693" s="10"/>
      <c r="B2693" s="27"/>
      <c r="C2693" s="25"/>
      <c r="D2693" s="25"/>
      <c r="E2693" s="43"/>
      <c r="F2693" s="43"/>
      <c r="G2693" s="43"/>
      <c r="H2693" s="25"/>
      <c r="I2693" s="25"/>
      <c r="J2693" s="25"/>
      <c r="K2693" s="25"/>
      <c r="L2693" s="25"/>
      <c r="M2693" s="25"/>
      <c r="N2693" s="25"/>
      <c r="O2693" s="178"/>
      <c r="P2693" s="178"/>
      <c r="Q2693" s="10"/>
      <c r="R2693" s="10"/>
      <c r="S2693" s="10"/>
      <c r="T2693" s="10"/>
      <c r="U2693" s="10"/>
      <c r="V2693" s="10"/>
      <c r="W2693" s="10"/>
    </row>
    <row r="2694" spans="1:23" x14ac:dyDescent="0.35">
      <c r="A2694" s="10"/>
      <c r="B2694" s="27"/>
      <c r="C2694" s="25"/>
      <c r="D2694" s="25"/>
      <c r="E2694" s="43"/>
      <c r="F2694" s="43"/>
      <c r="G2694" s="43"/>
      <c r="H2694" s="25"/>
      <c r="I2694" s="25"/>
      <c r="J2694" s="25"/>
      <c r="K2694" s="25"/>
      <c r="L2694" s="25"/>
      <c r="M2694" s="25"/>
      <c r="N2694" s="25"/>
      <c r="O2694" s="178"/>
      <c r="P2694" s="178"/>
      <c r="Q2694" s="10"/>
      <c r="R2694" s="10"/>
      <c r="S2694" s="10"/>
      <c r="T2694" s="10"/>
      <c r="U2694" s="10"/>
      <c r="V2694" s="10"/>
      <c r="W2694" s="10"/>
    </row>
    <row r="2695" spans="1:23" x14ac:dyDescent="0.35">
      <c r="A2695" s="10"/>
      <c r="B2695" s="27"/>
      <c r="C2695" s="25"/>
      <c r="D2695" s="25"/>
      <c r="E2695" s="43"/>
      <c r="F2695" s="43"/>
      <c r="G2695" s="43"/>
      <c r="H2695" s="25"/>
      <c r="I2695" s="25"/>
      <c r="J2695" s="25"/>
      <c r="K2695" s="25"/>
      <c r="L2695" s="25"/>
      <c r="M2695" s="25"/>
      <c r="N2695" s="25"/>
      <c r="O2695" s="178"/>
      <c r="P2695" s="178"/>
      <c r="Q2695" s="10"/>
      <c r="R2695" s="10"/>
      <c r="S2695" s="10"/>
      <c r="T2695" s="10"/>
      <c r="U2695" s="10"/>
      <c r="V2695" s="10"/>
      <c r="W2695" s="10"/>
    </row>
    <row r="2696" spans="1:23" x14ac:dyDescent="0.35">
      <c r="A2696" s="10"/>
      <c r="B2696" s="27"/>
      <c r="C2696" s="25"/>
      <c r="D2696" s="25"/>
      <c r="E2696" s="43"/>
      <c r="F2696" s="43"/>
      <c r="G2696" s="43"/>
      <c r="H2696" s="25"/>
      <c r="I2696" s="25"/>
      <c r="J2696" s="25"/>
      <c r="K2696" s="25"/>
      <c r="L2696" s="25"/>
      <c r="M2696" s="25"/>
      <c r="N2696" s="25"/>
      <c r="O2696" s="178"/>
      <c r="P2696" s="178"/>
      <c r="Q2696" s="10"/>
      <c r="R2696" s="10"/>
      <c r="S2696" s="10"/>
      <c r="T2696" s="10"/>
      <c r="U2696" s="10"/>
      <c r="V2696" s="10"/>
      <c r="W2696" s="10"/>
    </row>
    <row r="2697" spans="1:23" x14ac:dyDescent="0.35">
      <c r="A2697" s="10"/>
      <c r="B2697" s="27"/>
      <c r="C2697" s="25"/>
      <c r="D2697" s="25"/>
      <c r="E2697" s="43"/>
      <c r="F2697" s="43"/>
      <c r="G2697" s="43"/>
      <c r="H2697" s="25"/>
      <c r="I2697" s="25"/>
      <c r="J2697" s="25"/>
      <c r="K2697" s="25"/>
      <c r="L2697" s="25"/>
      <c r="M2697" s="25"/>
      <c r="N2697" s="25"/>
      <c r="O2697" s="178"/>
      <c r="P2697" s="178"/>
      <c r="Q2697" s="10"/>
      <c r="R2697" s="10"/>
      <c r="S2697" s="10"/>
      <c r="T2697" s="10"/>
      <c r="U2697" s="10"/>
      <c r="V2697" s="10"/>
      <c r="W2697" s="10"/>
    </row>
    <row r="2698" spans="1:23" x14ac:dyDescent="0.35">
      <c r="A2698" s="10"/>
      <c r="B2698" s="27"/>
      <c r="C2698" s="25"/>
      <c r="D2698" s="25"/>
      <c r="E2698" s="43"/>
      <c r="F2698" s="43"/>
      <c r="G2698" s="43"/>
      <c r="H2698" s="25"/>
      <c r="I2698" s="25"/>
      <c r="J2698" s="25"/>
      <c r="K2698" s="25"/>
      <c r="L2698" s="25"/>
      <c r="M2698" s="25"/>
      <c r="N2698" s="25"/>
      <c r="O2698" s="178"/>
      <c r="P2698" s="178"/>
      <c r="Q2698" s="10"/>
      <c r="R2698" s="10"/>
      <c r="S2698" s="10"/>
      <c r="T2698" s="10"/>
      <c r="U2698" s="10"/>
      <c r="V2698" s="10"/>
      <c r="W2698" s="10"/>
    </row>
    <row r="2699" spans="1:23" x14ac:dyDescent="0.35">
      <c r="A2699" s="10"/>
      <c r="B2699" s="27"/>
      <c r="C2699" s="25"/>
      <c r="D2699" s="25"/>
      <c r="E2699" s="43"/>
      <c r="F2699" s="43"/>
      <c r="G2699" s="43"/>
      <c r="H2699" s="25"/>
      <c r="I2699" s="25"/>
      <c r="J2699" s="25"/>
      <c r="K2699" s="25"/>
      <c r="L2699" s="25"/>
      <c r="M2699" s="25"/>
      <c r="N2699" s="25"/>
      <c r="O2699" s="178"/>
      <c r="P2699" s="178"/>
      <c r="Q2699" s="10"/>
      <c r="R2699" s="10"/>
      <c r="S2699" s="10"/>
      <c r="T2699" s="4"/>
      <c r="U2699" s="10"/>
      <c r="V2699" s="10"/>
      <c r="W2699" s="10"/>
    </row>
    <row r="2700" spans="1:23" x14ac:dyDescent="0.35">
      <c r="A2700" s="10"/>
      <c r="B2700" s="27"/>
      <c r="C2700" s="25"/>
      <c r="D2700" s="25"/>
      <c r="E2700" s="43"/>
      <c r="F2700" s="43"/>
      <c r="G2700" s="43"/>
      <c r="H2700" s="25"/>
      <c r="I2700" s="25"/>
      <c r="J2700" s="25"/>
      <c r="K2700" s="25"/>
      <c r="L2700" s="25"/>
      <c r="M2700" s="25"/>
      <c r="N2700" s="25"/>
      <c r="O2700" s="178"/>
      <c r="P2700" s="178"/>
      <c r="Q2700" s="10"/>
      <c r="R2700" s="10"/>
      <c r="S2700" s="10"/>
      <c r="T2700" s="10"/>
      <c r="U2700" s="10"/>
      <c r="V2700" s="10"/>
      <c r="W2700" s="10"/>
    </row>
    <row r="2701" spans="1:23" x14ac:dyDescent="0.35">
      <c r="A2701" s="10"/>
      <c r="B2701" s="27"/>
      <c r="C2701" s="25"/>
      <c r="D2701" s="25"/>
      <c r="E2701" s="43"/>
      <c r="F2701" s="43"/>
      <c r="G2701" s="43"/>
      <c r="H2701" s="25"/>
      <c r="I2701" s="25"/>
      <c r="J2701" s="25"/>
      <c r="K2701" s="25"/>
      <c r="L2701" s="25"/>
      <c r="M2701" s="25"/>
      <c r="N2701" s="25"/>
      <c r="O2701" s="178"/>
      <c r="P2701" s="178"/>
      <c r="Q2701" s="10"/>
      <c r="R2701" s="10"/>
      <c r="S2701" s="10"/>
      <c r="T2701" s="10"/>
      <c r="U2701" s="10"/>
      <c r="V2701" s="10"/>
      <c r="W2701" s="10"/>
    </row>
    <row r="2702" spans="1:23" x14ac:dyDescent="0.35">
      <c r="A2702" s="10"/>
      <c r="B2702" s="27"/>
      <c r="C2702" s="25"/>
      <c r="D2702" s="25"/>
      <c r="E2702" s="43"/>
      <c r="F2702" s="43"/>
      <c r="G2702" s="43"/>
      <c r="H2702" s="25"/>
      <c r="I2702" s="25"/>
      <c r="J2702" s="25"/>
      <c r="K2702" s="25"/>
      <c r="L2702" s="25"/>
      <c r="M2702" s="25"/>
      <c r="N2702" s="25"/>
      <c r="O2702" s="178"/>
      <c r="P2702" s="178"/>
      <c r="Q2702" s="10"/>
      <c r="R2702" s="10"/>
      <c r="S2702" s="10"/>
      <c r="T2702" s="10"/>
      <c r="U2702" s="10"/>
      <c r="V2702" s="10"/>
      <c r="W2702" s="10"/>
    </row>
    <row r="2703" spans="1:23" x14ac:dyDescent="0.35">
      <c r="A2703" s="10"/>
      <c r="B2703" s="27"/>
      <c r="C2703" s="25"/>
      <c r="D2703" s="25"/>
      <c r="E2703" s="43"/>
      <c r="F2703" s="43"/>
      <c r="G2703" s="43"/>
      <c r="H2703" s="25"/>
      <c r="I2703" s="25"/>
      <c r="J2703" s="25"/>
      <c r="K2703" s="25"/>
      <c r="L2703" s="25"/>
      <c r="M2703" s="25"/>
      <c r="N2703" s="25"/>
      <c r="O2703" s="178"/>
      <c r="P2703" s="178"/>
      <c r="Q2703" s="10"/>
      <c r="R2703" s="10"/>
      <c r="S2703" s="10"/>
      <c r="T2703" s="10"/>
      <c r="U2703" s="10"/>
      <c r="V2703" s="10"/>
      <c r="W2703" s="10"/>
    </row>
    <row r="2704" spans="1:23" x14ac:dyDescent="0.35">
      <c r="A2704" s="10"/>
      <c r="B2704" s="27"/>
      <c r="C2704" s="25"/>
      <c r="D2704" s="25"/>
      <c r="E2704" s="43"/>
      <c r="F2704" s="43"/>
      <c r="G2704" s="43"/>
      <c r="H2704" s="25"/>
      <c r="I2704" s="25"/>
      <c r="J2704" s="25"/>
      <c r="K2704" s="25"/>
      <c r="L2704" s="25"/>
      <c r="M2704" s="25"/>
      <c r="N2704" s="25"/>
      <c r="O2704" s="178"/>
      <c r="P2704" s="178"/>
      <c r="Q2704" s="10"/>
      <c r="R2704" s="10"/>
      <c r="S2704" s="10"/>
      <c r="T2704" s="10"/>
      <c r="U2704" s="10"/>
      <c r="V2704" s="10"/>
      <c r="W2704" s="10"/>
    </row>
    <row r="2705" spans="1:23" x14ac:dyDescent="0.35">
      <c r="A2705" s="10"/>
      <c r="B2705" s="27"/>
      <c r="C2705" s="25"/>
      <c r="D2705" s="25"/>
      <c r="E2705" s="43"/>
      <c r="F2705" s="43"/>
      <c r="G2705" s="43"/>
      <c r="H2705" s="25"/>
      <c r="I2705" s="25"/>
      <c r="J2705" s="25"/>
      <c r="K2705" s="25"/>
      <c r="L2705" s="25"/>
      <c r="M2705" s="25"/>
      <c r="N2705" s="25"/>
      <c r="O2705" s="178"/>
      <c r="P2705" s="178"/>
      <c r="Q2705" s="10"/>
      <c r="R2705" s="10"/>
      <c r="S2705" s="10"/>
      <c r="T2705" s="10"/>
      <c r="U2705" s="10"/>
      <c r="V2705" s="10"/>
      <c r="W2705" s="10"/>
    </row>
    <row r="2706" spans="1:23" x14ac:dyDescent="0.35">
      <c r="A2706" s="10"/>
      <c r="B2706" s="27"/>
      <c r="C2706" s="25"/>
      <c r="D2706" s="25"/>
      <c r="E2706" s="43"/>
      <c r="F2706" s="43"/>
      <c r="G2706" s="43"/>
      <c r="H2706" s="25"/>
      <c r="I2706" s="25"/>
      <c r="J2706" s="25"/>
      <c r="K2706" s="25"/>
      <c r="L2706" s="25"/>
      <c r="M2706" s="25"/>
      <c r="N2706" s="25"/>
      <c r="O2706" s="178"/>
      <c r="P2706" s="178"/>
      <c r="Q2706" s="10"/>
      <c r="R2706" s="10"/>
      <c r="S2706" s="10"/>
      <c r="T2706" s="10"/>
      <c r="U2706" s="10"/>
      <c r="V2706" s="10"/>
      <c r="W2706" s="10"/>
    </row>
    <row r="2707" spans="1:23" x14ac:dyDescent="0.35">
      <c r="A2707" s="10"/>
      <c r="B2707" s="27"/>
      <c r="C2707" s="25"/>
      <c r="D2707" s="25"/>
      <c r="E2707" s="43"/>
      <c r="F2707" s="43"/>
      <c r="G2707" s="43"/>
      <c r="H2707" s="25"/>
      <c r="I2707" s="25"/>
      <c r="J2707" s="25"/>
      <c r="K2707" s="25"/>
      <c r="L2707" s="25"/>
      <c r="M2707" s="25"/>
      <c r="N2707" s="25"/>
      <c r="O2707" s="178"/>
      <c r="P2707" s="178"/>
      <c r="Q2707" s="10"/>
      <c r="R2707" s="10"/>
      <c r="S2707" s="10"/>
      <c r="T2707" s="10"/>
      <c r="U2707" s="10"/>
      <c r="V2707" s="10"/>
      <c r="W2707" s="10"/>
    </row>
    <row r="2708" spans="1:23" x14ac:dyDescent="0.35">
      <c r="A2708" s="10"/>
      <c r="B2708" s="27"/>
      <c r="C2708" s="25"/>
      <c r="D2708" s="25"/>
      <c r="E2708" s="43"/>
      <c r="F2708" s="43"/>
      <c r="G2708" s="43"/>
      <c r="H2708" s="25"/>
      <c r="I2708" s="25"/>
      <c r="J2708" s="25"/>
      <c r="K2708" s="25"/>
      <c r="L2708" s="25"/>
      <c r="M2708" s="25"/>
      <c r="N2708" s="25"/>
      <c r="O2708" s="178"/>
      <c r="P2708" s="178"/>
      <c r="Q2708" s="10"/>
      <c r="R2708" s="10"/>
      <c r="S2708" s="10"/>
      <c r="T2708" s="10"/>
      <c r="U2708" s="10"/>
      <c r="V2708" s="10"/>
      <c r="W2708" s="10"/>
    </row>
    <row r="2709" spans="1:23" x14ac:dyDescent="0.35">
      <c r="A2709" s="10"/>
      <c r="B2709" s="27"/>
      <c r="C2709" s="25"/>
      <c r="D2709" s="25"/>
      <c r="E2709" s="43"/>
      <c r="F2709" s="43"/>
      <c r="G2709" s="43"/>
      <c r="H2709" s="25"/>
      <c r="I2709" s="25"/>
      <c r="J2709" s="25"/>
      <c r="K2709" s="25"/>
      <c r="L2709" s="25"/>
      <c r="M2709" s="25"/>
      <c r="N2709" s="25"/>
      <c r="O2709" s="178"/>
      <c r="P2709" s="178"/>
      <c r="Q2709" s="10"/>
      <c r="R2709" s="10"/>
      <c r="S2709" s="10"/>
      <c r="T2709" s="10"/>
      <c r="U2709" s="10"/>
      <c r="V2709" s="10"/>
      <c r="W2709" s="10"/>
    </row>
    <row r="2710" spans="1:23" x14ac:dyDescent="0.35">
      <c r="A2710" s="10"/>
      <c r="B2710" s="27"/>
      <c r="C2710" s="25"/>
      <c r="D2710" s="25"/>
      <c r="E2710" s="43"/>
      <c r="F2710" s="43"/>
      <c r="G2710" s="43"/>
      <c r="H2710" s="25"/>
      <c r="I2710" s="25"/>
      <c r="J2710" s="25"/>
      <c r="K2710" s="25"/>
      <c r="L2710" s="25"/>
      <c r="M2710" s="25"/>
      <c r="N2710" s="25"/>
      <c r="O2710" s="178"/>
      <c r="P2710" s="178"/>
      <c r="Q2710" s="10"/>
      <c r="R2710" s="10"/>
      <c r="S2710" s="10"/>
      <c r="T2710" s="10"/>
      <c r="U2710" s="10"/>
      <c r="V2710" s="10"/>
      <c r="W2710" s="10"/>
    </row>
    <row r="2711" spans="1:23" x14ac:dyDescent="0.35">
      <c r="A2711" s="10"/>
      <c r="B2711" s="27"/>
      <c r="C2711" s="25"/>
      <c r="D2711" s="25"/>
      <c r="E2711" s="43"/>
      <c r="F2711" s="43"/>
      <c r="G2711" s="43"/>
      <c r="H2711" s="25"/>
      <c r="I2711" s="25"/>
      <c r="J2711" s="25"/>
      <c r="K2711" s="25"/>
      <c r="L2711" s="25"/>
      <c r="M2711" s="25"/>
      <c r="N2711" s="25"/>
      <c r="O2711" s="178"/>
      <c r="P2711" s="178"/>
      <c r="Q2711" s="10"/>
      <c r="R2711" s="10"/>
      <c r="S2711" s="10"/>
      <c r="T2711" s="10"/>
      <c r="U2711" s="10"/>
      <c r="V2711" s="10"/>
      <c r="W2711" s="10"/>
    </row>
    <row r="2712" spans="1:23" x14ac:dyDescent="0.35">
      <c r="A2712" s="10"/>
      <c r="B2712" s="27"/>
      <c r="C2712" s="25"/>
      <c r="D2712" s="25"/>
      <c r="E2712" s="43"/>
      <c r="F2712" s="43"/>
      <c r="G2712" s="43"/>
      <c r="H2712" s="25"/>
      <c r="I2712" s="25"/>
      <c r="J2712" s="25"/>
      <c r="K2712" s="25"/>
      <c r="L2712" s="25"/>
      <c r="M2712" s="25"/>
      <c r="N2712" s="25"/>
      <c r="O2712" s="178"/>
      <c r="P2712" s="178"/>
      <c r="Q2712" s="10"/>
      <c r="R2712" s="10"/>
      <c r="S2712" s="10"/>
      <c r="T2712" s="10"/>
      <c r="U2712" s="10"/>
      <c r="V2712" s="10"/>
      <c r="W2712" s="10"/>
    </row>
    <row r="2713" spans="1:23" x14ac:dyDescent="0.35">
      <c r="A2713" s="10"/>
      <c r="B2713" s="27"/>
      <c r="C2713" s="25"/>
      <c r="D2713" s="25"/>
      <c r="E2713" s="43"/>
      <c r="F2713" s="43"/>
      <c r="G2713" s="43"/>
      <c r="H2713" s="25"/>
      <c r="I2713" s="25"/>
      <c r="J2713" s="25"/>
      <c r="K2713" s="25"/>
      <c r="L2713" s="25"/>
      <c r="M2713" s="25"/>
      <c r="N2713" s="25"/>
      <c r="O2713" s="178"/>
      <c r="P2713" s="178"/>
      <c r="Q2713" s="10"/>
      <c r="R2713" s="10"/>
      <c r="S2713" s="10"/>
      <c r="T2713" s="10"/>
      <c r="U2713" s="10"/>
      <c r="V2713" s="10"/>
      <c r="W2713" s="10"/>
    </row>
    <row r="2714" spans="1:23" x14ac:dyDescent="0.35">
      <c r="A2714" s="10"/>
      <c r="B2714" s="27"/>
      <c r="C2714" s="25"/>
      <c r="D2714" s="25"/>
      <c r="E2714" s="43"/>
      <c r="F2714" s="43"/>
      <c r="G2714" s="43"/>
      <c r="H2714" s="25"/>
      <c r="I2714" s="25"/>
      <c r="J2714" s="25"/>
      <c r="K2714" s="25"/>
      <c r="L2714" s="25"/>
      <c r="M2714" s="25"/>
      <c r="N2714" s="25"/>
      <c r="O2714" s="178"/>
      <c r="P2714" s="178"/>
      <c r="Q2714" s="10"/>
      <c r="R2714" s="10"/>
      <c r="S2714" s="10"/>
      <c r="T2714" s="10"/>
      <c r="U2714" s="10"/>
      <c r="V2714" s="10"/>
      <c r="W2714" s="10"/>
    </row>
    <row r="2715" spans="1:23" x14ac:dyDescent="0.35">
      <c r="A2715" s="10"/>
      <c r="B2715" s="27"/>
      <c r="C2715" s="25"/>
      <c r="D2715" s="25"/>
      <c r="E2715" s="43"/>
      <c r="F2715" s="43"/>
      <c r="G2715" s="43"/>
      <c r="H2715" s="25"/>
      <c r="I2715" s="25"/>
      <c r="J2715" s="25"/>
      <c r="K2715" s="25"/>
      <c r="L2715" s="25"/>
      <c r="M2715" s="25"/>
      <c r="N2715" s="25"/>
      <c r="O2715" s="178"/>
      <c r="P2715" s="178"/>
      <c r="Q2715" s="10"/>
      <c r="R2715" s="10"/>
      <c r="S2715" s="10"/>
      <c r="T2715" s="10"/>
      <c r="U2715" s="10"/>
      <c r="V2715" s="10"/>
      <c r="W2715" s="10"/>
    </row>
    <row r="2716" spans="1:23" x14ac:dyDescent="0.35">
      <c r="A2716" s="10"/>
      <c r="B2716" s="27"/>
      <c r="C2716" s="25"/>
      <c r="D2716" s="25"/>
      <c r="E2716" s="43"/>
      <c r="F2716" s="43"/>
      <c r="G2716" s="43"/>
      <c r="H2716" s="25"/>
      <c r="I2716" s="25"/>
      <c r="J2716" s="25"/>
      <c r="K2716" s="25"/>
      <c r="L2716" s="25"/>
      <c r="M2716" s="25"/>
      <c r="N2716" s="25"/>
      <c r="O2716" s="178"/>
      <c r="P2716" s="178"/>
      <c r="Q2716" s="10"/>
      <c r="R2716" s="10"/>
      <c r="S2716" s="10"/>
      <c r="T2716" s="10"/>
      <c r="U2716" s="10"/>
      <c r="V2716" s="10"/>
      <c r="W2716" s="10"/>
    </row>
    <row r="2717" spans="1:23" x14ac:dyDescent="0.35">
      <c r="A2717" s="10"/>
      <c r="B2717" s="27"/>
      <c r="C2717" s="25"/>
      <c r="D2717" s="25"/>
      <c r="E2717" s="43"/>
      <c r="F2717" s="43"/>
      <c r="G2717" s="43"/>
      <c r="H2717" s="25"/>
      <c r="I2717" s="25"/>
      <c r="J2717" s="25"/>
      <c r="K2717" s="25"/>
      <c r="L2717" s="25"/>
      <c r="M2717" s="25"/>
      <c r="N2717" s="25"/>
      <c r="O2717" s="178"/>
      <c r="P2717" s="178"/>
      <c r="Q2717" s="10"/>
      <c r="R2717" s="10"/>
      <c r="S2717" s="10"/>
      <c r="T2717" s="10"/>
      <c r="U2717" s="10"/>
      <c r="V2717" s="10"/>
      <c r="W2717" s="10"/>
    </row>
    <row r="2718" spans="1:23" x14ac:dyDescent="0.35">
      <c r="A2718" s="10"/>
      <c r="B2718" s="27"/>
      <c r="C2718" s="25"/>
      <c r="D2718" s="25"/>
      <c r="E2718" s="43"/>
      <c r="F2718" s="43"/>
      <c r="G2718" s="43"/>
      <c r="H2718" s="25"/>
      <c r="I2718" s="25"/>
      <c r="J2718" s="25"/>
      <c r="K2718" s="25"/>
      <c r="L2718" s="25"/>
      <c r="M2718" s="25"/>
      <c r="N2718" s="25"/>
      <c r="O2718" s="178"/>
      <c r="P2718" s="178"/>
      <c r="Q2718" s="10"/>
      <c r="R2718" s="10"/>
      <c r="S2718" s="10"/>
      <c r="T2718" s="10"/>
      <c r="U2718" s="10"/>
      <c r="V2718" s="10"/>
      <c r="W2718" s="10"/>
    </row>
    <row r="2719" spans="1:23" x14ac:dyDescent="0.35">
      <c r="A2719" s="10"/>
      <c r="B2719" s="27"/>
      <c r="C2719" s="25"/>
      <c r="D2719" s="25"/>
      <c r="E2719" s="43"/>
      <c r="F2719" s="43"/>
      <c r="G2719" s="43"/>
      <c r="H2719" s="25"/>
      <c r="I2719" s="25"/>
      <c r="J2719" s="25"/>
      <c r="K2719" s="25"/>
      <c r="L2719" s="25"/>
      <c r="M2719" s="25"/>
      <c r="N2719" s="25"/>
      <c r="O2719" s="178"/>
      <c r="P2719" s="178"/>
      <c r="Q2719" s="10"/>
      <c r="R2719" s="10"/>
      <c r="S2719" s="10"/>
      <c r="T2719" s="10"/>
      <c r="U2719" s="10"/>
      <c r="V2719" s="10"/>
      <c r="W2719" s="10"/>
    </row>
    <row r="2720" spans="1:23" x14ac:dyDescent="0.35">
      <c r="A2720" s="10"/>
      <c r="B2720" s="27"/>
      <c r="C2720" s="25"/>
      <c r="D2720" s="25"/>
      <c r="E2720" s="43"/>
      <c r="F2720" s="43"/>
      <c r="G2720" s="43"/>
      <c r="H2720" s="25"/>
      <c r="I2720" s="25"/>
      <c r="J2720" s="25"/>
      <c r="K2720" s="25"/>
      <c r="L2720" s="25"/>
      <c r="M2720" s="25"/>
      <c r="N2720" s="25"/>
      <c r="O2720" s="178"/>
      <c r="P2720" s="178"/>
      <c r="Q2720" s="10"/>
      <c r="R2720" s="10"/>
      <c r="S2720" s="10"/>
      <c r="T2720" s="10"/>
      <c r="U2720" s="10"/>
      <c r="V2720" s="10"/>
      <c r="W2720" s="10"/>
    </row>
    <row r="2721" spans="1:23" x14ac:dyDescent="0.35">
      <c r="A2721" s="10"/>
      <c r="B2721" s="27"/>
      <c r="C2721" s="25"/>
      <c r="D2721" s="25"/>
      <c r="E2721" s="43"/>
      <c r="F2721" s="43"/>
      <c r="G2721" s="43"/>
      <c r="H2721" s="25"/>
      <c r="I2721" s="25"/>
      <c r="J2721" s="25"/>
      <c r="K2721" s="25"/>
      <c r="L2721" s="25"/>
      <c r="M2721" s="25"/>
      <c r="N2721" s="25"/>
      <c r="O2721" s="178"/>
      <c r="P2721" s="178"/>
      <c r="Q2721" s="10"/>
      <c r="R2721" s="10"/>
      <c r="S2721" s="10"/>
      <c r="T2721" s="10"/>
      <c r="U2721" s="10"/>
      <c r="V2721" s="10"/>
      <c r="W2721" s="10"/>
    </row>
    <row r="2722" spans="1:23" x14ac:dyDescent="0.35">
      <c r="A2722" s="10"/>
      <c r="B2722" s="27"/>
      <c r="C2722" s="25"/>
      <c r="D2722" s="25"/>
      <c r="E2722" s="43"/>
      <c r="F2722" s="43"/>
      <c r="G2722" s="43"/>
      <c r="H2722" s="25"/>
      <c r="I2722" s="25"/>
      <c r="J2722" s="25"/>
      <c r="K2722" s="25"/>
      <c r="L2722" s="25"/>
      <c r="M2722" s="25"/>
      <c r="N2722" s="25"/>
      <c r="O2722" s="178"/>
      <c r="P2722" s="178"/>
      <c r="Q2722" s="10"/>
      <c r="R2722" s="10"/>
      <c r="S2722" s="10"/>
      <c r="T2722" s="10"/>
      <c r="U2722" s="10"/>
      <c r="V2722" s="10"/>
      <c r="W2722" s="10"/>
    </row>
    <row r="2723" spans="1:23" x14ac:dyDescent="0.35">
      <c r="A2723" s="10"/>
      <c r="B2723" s="27"/>
      <c r="C2723" s="25"/>
      <c r="D2723" s="25"/>
      <c r="E2723" s="43"/>
      <c r="F2723" s="43"/>
      <c r="G2723" s="43"/>
      <c r="H2723" s="25"/>
      <c r="I2723" s="25"/>
      <c r="J2723" s="25"/>
      <c r="K2723" s="25"/>
      <c r="L2723" s="25"/>
      <c r="M2723" s="25"/>
      <c r="N2723" s="25"/>
      <c r="O2723" s="178"/>
      <c r="P2723" s="178"/>
      <c r="Q2723" s="10"/>
      <c r="R2723" s="10"/>
      <c r="S2723" s="10"/>
      <c r="T2723" s="10"/>
      <c r="U2723" s="10"/>
      <c r="V2723" s="10"/>
      <c r="W2723" s="10"/>
    </row>
    <row r="2724" spans="1:23" x14ac:dyDescent="0.35">
      <c r="A2724" s="10"/>
      <c r="B2724" s="27"/>
      <c r="C2724" s="25"/>
      <c r="D2724" s="25"/>
      <c r="E2724" s="43"/>
      <c r="F2724" s="43"/>
      <c r="G2724" s="43"/>
      <c r="H2724" s="25"/>
      <c r="I2724" s="25"/>
      <c r="J2724" s="25"/>
      <c r="K2724" s="25"/>
      <c r="L2724" s="25"/>
      <c r="M2724" s="25"/>
      <c r="N2724" s="25"/>
      <c r="O2724" s="178"/>
      <c r="P2724" s="178"/>
      <c r="Q2724" s="10"/>
      <c r="R2724" s="10"/>
      <c r="S2724" s="10"/>
      <c r="T2724" s="10"/>
      <c r="U2724" s="10"/>
      <c r="V2724" s="10"/>
      <c r="W2724" s="10"/>
    </row>
    <row r="2725" spans="1:23" x14ac:dyDescent="0.35">
      <c r="A2725" s="10"/>
      <c r="B2725" s="27"/>
      <c r="C2725" s="25"/>
      <c r="D2725" s="25"/>
      <c r="E2725" s="43"/>
      <c r="F2725" s="43"/>
      <c r="G2725" s="43"/>
      <c r="H2725" s="25"/>
      <c r="I2725" s="25"/>
      <c r="J2725" s="25"/>
      <c r="K2725" s="25"/>
      <c r="L2725" s="25"/>
      <c r="M2725" s="25"/>
      <c r="N2725" s="25"/>
      <c r="O2725" s="178"/>
      <c r="P2725" s="178"/>
      <c r="Q2725" s="10"/>
      <c r="R2725" s="10"/>
      <c r="S2725" s="10"/>
      <c r="T2725" s="10"/>
      <c r="U2725" s="10"/>
      <c r="V2725" s="10"/>
      <c r="W2725" s="10"/>
    </row>
    <row r="2726" spans="1:23" x14ac:dyDescent="0.35">
      <c r="A2726" s="10"/>
      <c r="B2726" s="27"/>
      <c r="C2726" s="25"/>
      <c r="D2726" s="25"/>
      <c r="E2726" s="43"/>
      <c r="F2726" s="43"/>
      <c r="G2726" s="43"/>
      <c r="H2726" s="25"/>
      <c r="I2726" s="25"/>
      <c r="J2726" s="25"/>
      <c r="K2726" s="25"/>
      <c r="L2726" s="25"/>
      <c r="M2726" s="25"/>
      <c r="N2726" s="25"/>
      <c r="O2726" s="178"/>
      <c r="P2726" s="178"/>
      <c r="Q2726" s="10"/>
      <c r="R2726" s="10"/>
      <c r="S2726" s="10"/>
      <c r="T2726" s="10"/>
      <c r="U2726" s="10"/>
      <c r="V2726" s="10"/>
      <c r="W2726" s="10"/>
    </row>
    <row r="2727" spans="1:23" x14ac:dyDescent="0.35">
      <c r="A2727" s="10"/>
      <c r="B2727" s="27"/>
      <c r="C2727" s="25"/>
      <c r="D2727" s="25"/>
      <c r="E2727" s="43"/>
      <c r="F2727" s="43"/>
      <c r="G2727" s="43"/>
      <c r="H2727" s="25"/>
      <c r="I2727" s="25"/>
      <c r="J2727" s="25"/>
      <c r="K2727" s="25"/>
      <c r="L2727" s="25"/>
      <c r="M2727" s="25"/>
      <c r="N2727" s="25"/>
      <c r="O2727" s="178"/>
      <c r="P2727" s="178"/>
      <c r="Q2727" s="10"/>
      <c r="R2727" s="10"/>
      <c r="S2727" s="10"/>
      <c r="T2727" s="10"/>
      <c r="U2727" s="10"/>
      <c r="V2727" s="10"/>
      <c r="W2727" s="10"/>
    </row>
    <row r="2728" spans="1:23" x14ac:dyDescent="0.35">
      <c r="A2728" s="10"/>
      <c r="B2728" s="27"/>
      <c r="C2728" s="25"/>
      <c r="D2728" s="25"/>
      <c r="E2728" s="43"/>
      <c r="F2728" s="43"/>
      <c r="G2728" s="43"/>
      <c r="H2728" s="25"/>
      <c r="I2728" s="25"/>
      <c r="J2728" s="25"/>
      <c r="K2728" s="25"/>
      <c r="L2728" s="25"/>
      <c r="M2728" s="25"/>
      <c r="N2728" s="25"/>
      <c r="O2728" s="178"/>
      <c r="P2728" s="178"/>
      <c r="Q2728" s="10"/>
      <c r="R2728" s="10"/>
      <c r="S2728" s="10"/>
      <c r="T2728" s="10"/>
      <c r="U2728" s="10"/>
      <c r="V2728" s="10"/>
      <c r="W2728" s="10"/>
    </row>
    <row r="2729" spans="1:23" x14ac:dyDescent="0.35">
      <c r="A2729" s="10"/>
      <c r="B2729" s="27"/>
      <c r="C2729" s="25"/>
      <c r="D2729" s="25"/>
      <c r="E2729" s="43"/>
      <c r="F2729" s="43"/>
      <c r="G2729" s="43"/>
      <c r="H2729" s="25"/>
      <c r="I2729" s="25"/>
      <c r="J2729" s="25"/>
      <c r="K2729" s="25"/>
      <c r="L2729" s="25"/>
      <c r="M2729" s="25"/>
      <c r="N2729" s="25"/>
      <c r="O2729" s="178"/>
      <c r="P2729" s="178"/>
      <c r="Q2729" s="10"/>
      <c r="R2729" s="10"/>
      <c r="S2729" s="10"/>
      <c r="T2729" s="10"/>
      <c r="U2729" s="10"/>
      <c r="V2729" s="10"/>
      <c r="W2729" s="10"/>
    </row>
    <row r="2730" spans="1:23" x14ac:dyDescent="0.35">
      <c r="A2730" s="10"/>
      <c r="B2730" s="27"/>
      <c r="C2730" s="25"/>
      <c r="D2730" s="25"/>
      <c r="E2730" s="43"/>
      <c r="F2730" s="43"/>
      <c r="G2730" s="43"/>
      <c r="H2730" s="25"/>
      <c r="I2730" s="25"/>
      <c r="J2730" s="25"/>
      <c r="K2730" s="25"/>
      <c r="L2730" s="25"/>
      <c r="M2730" s="25"/>
      <c r="N2730" s="25"/>
      <c r="O2730" s="178"/>
      <c r="P2730" s="178"/>
      <c r="Q2730" s="10"/>
      <c r="R2730" s="10"/>
      <c r="S2730" s="10"/>
      <c r="T2730" s="10"/>
      <c r="U2730" s="10"/>
      <c r="V2730" s="10"/>
      <c r="W2730" s="10"/>
    </row>
    <row r="2731" spans="1:23" x14ac:dyDescent="0.35">
      <c r="A2731" s="10"/>
      <c r="B2731" s="27"/>
      <c r="C2731" s="25"/>
      <c r="D2731" s="25"/>
      <c r="E2731" s="43"/>
      <c r="F2731" s="43"/>
      <c r="G2731" s="43"/>
      <c r="H2731" s="25"/>
      <c r="I2731" s="25"/>
      <c r="J2731" s="25"/>
      <c r="K2731" s="25"/>
      <c r="L2731" s="25"/>
      <c r="M2731" s="25"/>
      <c r="N2731" s="25"/>
      <c r="O2731" s="178"/>
      <c r="P2731" s="178"/>
      <c r="Q2731" s="10"/>
      <c r="R2731" s="10"/>
      <c r="S2731" s="10"/>
      <c r="T2731" s="10"/>
      <c r="U2731" s="10"/>
      <c r="V2731" s="10"/>
      <c r="W2731" s="10"/>
    </row>
    <row r="2732" spans="1:23" x14ac:dyDescent="0.35">
      <c r="A2732" s="10"/>
      <c r="B2732" s="27"/>
      <c r="C2732" s="25"/>
      <c r="D2732" s="25"/>
      <c r="E2732" s="43"/>
      <c r="F2732" s="43"/>
      <c r="G2732" s="43"/>
      <c r="H2732" s="25"/>
      <c r="I2732" s="25"/>
      <c r="J2732" s="25"/>
      <c r="K2732" s="25"/>
      <c r="L2732" s="25"/>
      <c r="M2732" s="25"/>
      <c r="N2732" s="25"/>
      <c r="O2732" s="178"/>
      <c r="P2732" s="178"/>
      <c r="Q2732" s="10"/>
      <c r="R2732" s="10"/>
      <c r="S2732" s="10"/>
      <c r="T2732" s="10"/>
      <c r="U2732" s="10"/>
      <c r="V2732" s="10"/>
      <c r="W2732" s="10"/>
    </row>
    <row r="2733" spans="1:23" x14ac:dyDescent="0.35">
      <c r="A2733" s="10"/>
      <c r="B2733" s="27"/>
      <c r="C2733" s="25"/>
      <c r="D2733" s="25"/>
      <c r="E2733" s="43"/>
      <c r="F2733" s="43"/>
      <c r="G2733" s="43"/>
      <c r="H2733" s="25"/>
      <c r="I2733" s="25"/>
      <c r="J2733" s="25"/>
      <c r="K2733" s="25"/>
      <c r="L2733" s="25"/>
      <c r="M2733" s="25"/>
      <c r="N2733" s="25"/>
      <c r="O2733" s="178"/>
      <c r="P2733" s="178"/>
      <c r="Q2733" s="10"/>
      <c r="R2733" s="10"/>
      <c r="S2733" s="10"/>
      <c r="T2733" s="10"/>
      <c r="U2733" s="10"/>
      <c r="V2733" s="10"/>
      <c r="W2733" s="10"/>
    </row>
    <row r="2734" spans="1:23" x14ac:dyDescent="0.35">
      <c r="A2734" s="10"/>
      <c r="B2734" s="27"/>
      <c r="C2734" s="25"/>
      <c r="D2734" s="25"/>
      <c r="E2734" s="43"/>
      <c r="F2734" s="43"/>
      <c r="G2734" s="43"/>
      <c r="H2734" s="25"/>
      <c r="I2734" s="25"/>
      <c r="J2734" s="25"/>
      <c r="K2734" s="25"/>
      <c r="L2734" s="25"/>
      <c r="M2734" s="25"/>
      <c r="N2734" s="25"/>
      <c r="O2734" s="178"/>
      <c r="P2734" s="178"/>
      <c r="Q2734" s="10"/>
      <c r="R2734" s="10"/>
      <c r="S2734" s="10"/>
      <c r="T2734" s="10"/>
      <c r="U2734" s="10"/>
      <c r="V2734" s="10"/>
      <c r="W2734" s="10"/>
    </row>
    <row r="2735" spans="1:23" x14ac:dyDescent="0.35">
      <c r="A2735" s="10"/>
      <c r="B2735" s="27"/>
      <c r="C2735" s="25"/>
      <c r="D2735" s="25"/>
      <c r="E2735" s="43"/>
      <c r="F2735" s="43"/>
      <c r="G2735" s="43"/>
      <c r="H2735" s="25"/>
      <c r="I2735" s="25"/>
      <c r="J2735" s="25"/>
      <c r="K2735" s="25"/>
      <c r="L2735" s="25"/>
      <c r="M2735" s="25"/>
      <c r="N2735" s="25"/>
      <c r="O2735" s="178"/>
      <c r="P2735" s="178"/>
      <c r="Q2735" s="10"/>
      <c r="R2735" s="10"/>
      <c r="S2735" s="10"/>
      <c r="T2735" s="10"/>
      <c r="U2735" s="10"/>
      <c r="V2735" s="10"/>
      <c r="W2735" s="10"/>
    </row>
    <row r="2736" spans="1:23" x14ac:dyDescent="0.35">
      <c r="A2736" s="10"/>
      <c r="B2736" s="27"/>
      <c r="C2736" s="25"/>
      <c r="D2736" s="25"/>
      <c r="E2736" s="43"/>
      <c r="F2736" s="43"/>
      <c r="G2736" s="43"/>
      <c r="H2736" s="25"/>
      <c r="I2736" s="25"/>
      <c r="J2736" s="25"/>
      <c r="K2736" s="25"/>
      <c r="L2736" s="25"/>
      <c r="M2736" s="25"/>
      <c r="N2736" s="25"/>
      <c r="O2736" s="178"/>
      <c r="P2736" s="178"/>
      <c r="Q2736" s="10"/>
      <c r="R2736" s="10"/>
      <c r="S2736" s="10"/>
      <c r="T2736" s="10"/>
      <c r="U2736" s="10"/>
      <c r="V2736" s="10"/>
      <c r="W2736" s="10"/>
    </row>
    <row r="2737" spans="1:23" x14ac:dyDescent="0.35">
      <c r="A2737" s="10"/>
      <c r="B2737" s="27"/>
      <c r="C2737" s="25"/>
      <c r="D2737" s="25"/>
      <c r="E2737" s="43"/>
      <c r="F2737" s="43"/>
      <c r="G2737" s="43"/>
      <c r="H2737" s="25"/>
      <c r="I2737" s="25"/>
      <c r="J2737" s="25"/>
      <c r="K2737" s="25"/>
      <c r="L2737" s="25"/>
      <c r="M2737" s="25"/>
      <c r="N2737" s="25"/>
      <c r="O2737" s="178"/>
      <c r="P2737" s="178"/>
      <c r="Q2737" s="10"/>
      <c r="R2737" s="10"/>
      <c r="S2737" s="10"/>
      <c r="T2737" s="10"/>
      <c r="U2737" s="10"/>
      <c r="V2737" s="10"/>
      <c r="W2737" s="10"/>
    </row>
    <row r="2738" spans="1:23" x14ac:dyDescent="0.35">
      <c r="A2738" s="10"/>
      <c r="B2738" s="27"/>
      <c r="C2738" s="25"/>
      <c r="D2738" s="25"/>
      <c r="E2738" s="43"/>
      <c r="F2738" s="43"/>
      <c r="G2738" s="43"/>
      <c r="H2738" s="25"/>
      <c r="I2738" s="25"/>
      <c r="J2738" s="25"/>
      <c r="K2738" s="25"/>
      <c r="L2738" s="25"/>
      <c r="M2738" s="25"/>
      <c r="N2738" s="25"/>
      <c r="O2738" s="178"/>
      <c r="P2738" s="178"/>
      <c r="Q2738" s="10"/>
      <c r="R2738" s="10"/>
      <c r="S2738" s="10"/>
      <c r="T2738" s="10"/>
      <c r="U2738" s="10"/>
      <c r="V2738" s="10"/>
      <c r="W2738" s="10"/>
    </row>
    <row r="2739" spans="1:23" x14ac:dyDescent="0.35">
      <c r="A2739" s="10"/>
      <c r="B2739" s="27"/>
      <c r="C2739" s="25"/>
      <c r="D2739" s="25"/>
      <c r="E2739" s="43"/>
      <c r="F2739" s="43"/>
      <c r="G2739" s="43"/>
      <c r="H2739" s="25"/>
      <c r="I2739" s="25"/>
      <c r="J2739" s="25"/>
      <c r="K2739" s="25"/>
      <c r="L2739" s="25"/>
      <c r="M2739" s="25"/>
      <c r="N2739" s="25"/>
      <c r="O2739" s="178"/>
      <c r="P2739" s="178"/>
      <c r="Q2739" s="10"/>
      <c r="R2739" s="10"/>
      <c r="S2739" s="10"/>
      <c r="T2739" s="10"/>
      <c r="U2739" s="10"/>
      <c r="V2739" s="10"/>
      <c r="W2739" s="10"/>
    </row>
    <row r="2740" spans="1:23" x14ac:dyDescent="0.35">
      <c r="A2740" s="10"/>
      <c r="B2740" s="27"/>
      <c r="C2740" s="25"/>
      <c r="D2740" s="25"/>
      <c r="E2740" s="43"/>
      <c r="F2740" s="43"/>
      <c r="G2740" s="43"/>
      <c r="H2740" s="25"/>
      <c r="I2740" s="25"/>
      <c r="J2740" s="25"/>
      <c r="K2740" s="25"/>
      <c r="L2740" s="25"/>
      <c r="M2740" s="25"/>
      <c r="N2740" s="25"/>
      <c r="O2740" s="178"/>
      <c r="P2740" s="178"/>
      <c r="Q2740" s="10"/>
      <c r="R2740" s="10"/>
      <c r="S2740" s="10"/>
      <c r="T2740" s="10"/>
      <c r="U2740" s="10"/>
      <c r="V2740" s="10"/>
      <c r="W2740" s="10"/>
    </row>
    <row r="2741" spans="1:23" x14ac:dyDescent="0.35">
      <c r="A2741" s="10"/>
      <c r="B2741" s="27"/>
      <c r="C2741" s="25"/>
      <c r="D2741" s="25"/>
      <c r="E2741" s="43"/>
      <c r="F2741" s="43"/>
      <c r="G2741" s="43"/>
      <c r="H2741" s="25"/>
      <c r="I2741" s="25"/>
      <c r="J2741" s="25"/>
      <c r="K2741" s="25"/>
      <c r="L2741" s="25"/>
      <c r="M2741" s="25"/>
      <c r="N2741" s="25"/>
      <c r="O2741" s="178"/>
      <c r="P2741" s="178"/>
      <c r="Q2741" s="10"/>
      <c r="R2741" s="10"/>
      <c r="S2741" s="10"/>
      <c r="T2741" s="10"/>
      <c r="U2741" s="10"/>
      <c r="V2741" s="10"/>
      <c r="W2741" s="10"/>
    </row>
    <row r="2742" spans="1:23" x14ac:dyDescent="0.35">
      <c r="A2742" s="10"/>
      <c r="B2742" s="27"/>
      <c r="C2742" s="25"/>
      <c r="D2742" s="25"/>
      <c r="E2742" s="43"/>
      <c r="F2742" s="43"/>
      <c r="G2742" s="43"/>
      <c r="H2742" s="25"/>
      <c r="I2742" s="25"/>
      <c r="J2742" s="25"/>
      <c r="K2742" s="25"/>
      <c r="L2742" s="25"/>
      <c r="M2742" s="25"/>
      <c r="N2742" s="25"/>
      <c r="O2742" s="178"/>
      <c r="P2742" s="178"/>
      <c r="Q2742" s="10"/>
      <c r="R2742" s="10"/>
      <c r="S2742" s="10"/>
      <c r="T2742" s="10"/>
      <c r="U2742" s="10"/>
      <c r="V2742" s="10"/>
      <c r="W2742" s="10"/>
    </row>
    <row r="2743" spans="1:23" x14ac:dyDescent="0.35">
      <c r="A2743" s="10"/>
      <c r="B2743" s="27"/>
      <c r="C2743" s="25"/>
      <c r="D2743" s="25"/>
      <c r="E2743" s="43"/>
      <c r="F2743" s="43"/>
      <c r="G2743" s="43"/>
      <c r="H2743" s="25"/>
      <c r="I2743" s="25"/>
      <c r="J2743" s="25"/>
      <c r="K2743" s="25"/>
      <c r="L2743" s="25"/>
      <c r="M2743" s="25"/>
      <c r="N2743" s="25"/>
      <c r="O2743" s="178"/>
      <c r="P2743" s="178"/>
      <c r="Q2743" s="10"/>
      <c r="R2743" s="10"/>
      <c r="S2743" s="10"/>
      <c r="T2743" s="10"/>
      <c r="U2743" s="10"/>
      <c r="V2743" s="10"/>
      <c r="W2743" s="10"/>
    </row>
    <row r="2744" spans="1:23" x14ac:dyDescent="0.35">
      <c r="A2744" s="10"/>
      <c r="B2744" s="27"/>
      <c r="C2744" s="25"/>
      <c r="D2744" s="25"/>
      <c r="E2744" s="43"/>
      <c r="F2744" s="43"/>
      <c r="G2744" s="43"/>
      <c r="H2744" s="25"/>
      <c r="I2744" s="25"/>
      <c r="J2744" s="25"/>
      <c r="K2744" s="25"/>
      <c r="L2744" s="25"/>
      <c r="M2744" s="25"/>
      <c r="N2744" s="25"/>
      <c r="O2744" s="178"/>
      <c r="P2744" s="178"/>
      <c r="Q2744" s="10"/>
      <c r="R2744" s="10"/>
      <c r="S2744" s="10"/>
      <c r="T2744" s="10"/>
      <c r="U2744" s="10"/>
      <c r="V2744" s="10"/>
      <c r="W2744" s="10"/>
    </row>
    <row r="2745" spans="1:23" x14ac:dyDescent="0.35">
      <c r="A2745" s="10"/>
      <c r="B2745" s="27"/>
      <c r="C2745" s="25"/>
      <c r="D2745" s="25"/>
      <c r="E2745" s="43"/>
      <c r="F2745" s="43"/>
      <c r="G2745" s="43"/>
      <c r="H2745" s="25"/>
      <c r="I2745" s="25"/>
      <c r="J2745" s="25"/>
      <c r="K2745" s="25"/>
      <c r="L2745" s="25"/>
      <c r="M2745" s="25"/>
      <c r="N2745" s="25"/>
      <c r="O2745" s="178"/>
      <c r="P2745" s="178"/>
      <c r="Q2745" s="10"/>
      <c r="R2745" s="10"/>
      <c r="S2745" s="10"/>
      <c r="T2745" s="10"/>
      <c r="U2745" s="10"/>
      <c r="V2745" s="10"/>
      <c r="W2745" s="10"/>
    </row>
    <row r="2746" spans="1:23" x14ac:dyDescent="0.35">
      <c r="A2746" s="10"/>
      <c r="B2746" s="27"/>
      <c r="C2746" s="25"/>
      <c r="D2746" s="25"/>
      <c r="E2746" s="43"/>
      <c r="F2746" s="43"/>
      <c r="G2746" s="43"/>
      <c r="H2746" s="25"/>
      <c r="I2746" s="25"/>
      <c r="J2746" s="25"/>
      <c r="K2746" s="25"/>
      <c r="L2746" s="25"/>
      <c r="M2746" s="25"/>
      <c r="N2746" s="25"/>
      <c r="O2746" s="178"/>
      <c r="P2746" s="178"/>
      <c r="Q2746" s="10"/>
      <c r="R2746" s="10"/>
      <c r="S2746" s="10"/>
      <c r="T2746" s="10"/>
      <c r="U2746" s="10"/>
      <c r="V2746" s="10"/>
      <c r="W2746" s="10"/>
    </row>
    <row r="2747" spans="1:23" x14ac:dyDescent="0.35">
      <c r="A2747" s="10"/>
      <c r="B2747" s="27"/>
      <c r="C2747" s="25"/>
      <c r="D2747" s="25"/>
      <c r="E2747" s="43"/>
      <c r="F2747" s="43"/>
      <c r="G2747" s="43"/>
      <c r="H2747" s="25"/>
      <c r="I2747" s="25"/>
      <c r="J2747" s="25"/>
      <c r="K2747" s="25"/>
      <c r="L2747" s="25"/>
      <c r="M2747" s="25"/>
      <c r="N2747" s="25"/>
      <c r="O2747" s="178"/>
      <c r="P2747" s="178"/>
      <c r="Q2747" s="10"/>
      <c r="R2747" s="10"/>
      <c r="S2747" s="10"/>
      <c r="T2747" s="10"/>
      <c r="U2747" s="10"/>
      <c r="V2747" s="10"/>
      <c r="W2747" s="10"/>
    </row>
    <row r="2748" spans="1:23" x14ac:dyDescent="0.35">
      <c r="A2748" s="10"/>
      <c r="B2748" s="27"/>
      <c r="C2748" s="25"/>
      <c r="D2748" s="25"/>
      <c r="E2748" s="43"/>
      <c r="F2748" s="43"/>
      <c r="G2748" s="43"/>
      <c r="H2748" s="25"/>
      <c r="I2748" s="25"/>
      <c r="J2748" s="25"/>
      <c r="K2748" s="25"/>
      <c r="L2748" s="25"/>
      <c r="M2748" s="25"/>
      <c r="N2748" s="25"/>
      <c r="O2748" s="178"/>
      <c r="P2748" s="178"/>
      <c r="Q2748" s="10"/>
      <c r="R2748" s="10"/>
      <c r="S2748" s="10"/>
      <c r="T2748" s="10"/>
      <c r="U2748" s="10"/>
      <c r="V2748" s="10"/>
      <c r="W2748" s="10"/>
    </row>
    <row r="2749" spans="1:23" x14ac:dyDescent="0.35">
      <c r="A2749" s="10"/>
      <c r="B2749" s="27"/>
      <c r="C2749" s="25"/>
      <c r="D2749" s="25"/>
      <c r="E2749" s="43"/>
      <c r="F2749" s="43"/>
      <c r="G2749" s="43"/>
      <c r="H2749" s="25"/>
      <c r="I2749" s="25"/>
      <c r="J2749" s="25"/>
      <c r="K2749" s="25"/>
      <c r="L2749" s="25"/>
      <c r="M2749" s="25"/>
      <c r="N2749" s="25"/>
      <c r="O2749" s="178"/>
      <c r="P2749" s="178"/>
      <c r="Q2749" s="10"/>
      <c r="R2749" s="10"/>
      <c r="S2749" s="10"/>
      <c r="T2749" s="10"/>
      <c r="U2749" s="10"/>
      <c r="V2749" s="10"/>
      <c r="W2749" s="10"/>
    </row>
    <row r="2750" spans="1:23" x14ac:dyDescent="0.35">
      <c r="A2750" s="10"/>
      <c r="B2750" s="27"/>
      <c r="C2750" s="25"/>
      <c r="D2750" s="25"/>
      <c r="E2750" s="43"/>
      <c r="F2750" s="43"/>
      <c r="G2750" s="43"/>
      <c r="H2750" s="25"/>
      <c r="I2750" s="25"/>
      <c r="J2750" s="25"/>
      <c r="K2750" s="25"/>
      <c r="L2750" s="25"/>
      <c r="M2750" s="25"/>
      <c r="N2750" s="25"/>
      <c r="O2750" s="178"/>
      <c r="P2750" s="178"/>
      <c r="Q2750" s="10"/>
      <c r="R2750" s="10"/>
      <c r="S2750" s="10"/>
      <c r="T2750" s="10"/>
      <c r="U2750" s="10"/>
      <c r="V2750" s="10"/>
      <c r="W2750" s="10"/>
    </row>
    <row r="2751" spans="1:23" x14ac:dyDescent="0.35">
      <c r="A2751" s="10"/>
      <c r="B2751" s="27"/>
      <c r="C2751" s="25"/>
      <c r="D2751" s="25"/>
      <c r="E2751" s="43"/>
      <c r="F2751" s="43"/>
      <c r="G2751" s="43"/>
      <c r="H2751" s="25"/>
      <c r="I2751" s="25"/>
      <c r="J2751" s="25"/>
      <c r="K2751" s="25"/>
      <c r="L2751" s="25"/>
      <c r="M2751" s="25"/>
      <c r="N2751" s="25"/>
      <c r="O2751" s="178"/>
      <c r="P2751" s="178"/>
      <c r="Q2751" s="10"/>
      <c r="R2751" s="10"/>
      <c r="S2751" s="10"/>
      <c r="T2751" s="10"/>
      <c r="U2751" s="10"/>
      <c r="V2751" s="10"/>
      <c r="W2751" s="10"/>
    </row>
    <row r="2752" spans="1:23" x14ac:dyDescent="0.35">
      <c r="A2752" s="10"/>
      <c r="B2752" s="27"/>
      <c r="C2752" s="25"/>
      <c r="D2752" s="25"/>
      <c r="E2752" s="43"/>
      <c r="F2752" s="43"/>
      <c r="G2752" s="43"/>
      <c r="H2752" s="25"/>
      <c r="I2752" s="25"/>
      <c r="J2752" s="25"/>
      <c r="K2752" s="25"/>
      <c r="L2752" s="25"/>
      <c r="M2752" s="25"/>
      <c r="N2752" s="25"/>
      <c r="O2752" s="178"/>
      <c r="P2752" s="178"/>
      <c r="Q2752" s="10"/>
      <c r="R2752" s="10"/>
      <c r="S2752" s="10"/>
      <c r="T2752" s="10"/>
      <c r="U2752" s="10"/>
      <c r="V2752" s="10"/>
      <c r="W2752" s="10"/>
    </row>
    <row r="2753" spans="1:23" x14ac:dyDescent="0.35">
      <c r="A2753" s="10"/>
      <c r="B2753" s="27"/>
      <c r="C2753" s="25"/>
      <c r="D2753" s="25"/>
      <c r="E2753" s="43"/>
      <c r="F2753" s="43"/>
      <c r="G2753" s="43"/>
      <c r="H2753" s="25"/>
      <c r="I2753" s="25"/>
      <c r="J2753" s="25"/>
      <c r="K2753" s="25"/>
      <c r="L2753" s="25"/>
      <c r="M2753" s="25"/>
      <c r="N2753" s="25"/>
      <c r="O2753" s="178"/>
      <c r="P2753" s="178"/>
      <c r="Q2753" s="10"/>
      <c r="R2753" s="10"/>
      <c r="S2753" s="10"/>
      <c r="T2753" s="10"/>
      <c r="U2753" s="10"/>
      <c r="V2753" s="10"/>
      <c r="W2753" s="10"/>
    </row>
    <row r="2754" spans="1:23" x14ac:dyDescent="0.35">
      <c r="A2754" s="10"/>
      <c r="B2754" s="27"/>
      <c r="C2754" s="25"/>
      <c r="D2754" s="25"/>
      <c r="E2754" s="43"/>
      <c r="F2754" s="43"/>
      <c r="G2754" s="43"/>
      <c r="H2754" s="25"/>
      <c r="I2754" s="25"/>
      <c r="J2754" s="25"/>
      <c r="K2754" s="25"/>
      <c r="L2754" s="25"/>
      <c r="M2754" s="25"/>
      <c r="N2754" s="25"/>
      <c r="O2754" s="178"/>
      <c r="P2754" s="178"/>
      <c r="Q2754" s="10"/>
      <c r="R2754" s="10"/>
      <c r="S2754" s="10"/>
      <c r="T2754" s="10"/>
      <c r="U2754" s="10"/>
      <c r="V2754" s="10"/>
      <c r="W2754" s="10"/>
    </row>
    <row r="2755" spans="1:23" x14ac:dyDescent="0.35">
      <c r="A2755" s="10"/>
      <c r="B2755" s="27"/>
      <c r="C2755" s="25"/>
      <c r="D2755" s="25"/>
      <c r="E2755" s="43"/>
      <c r="F2755" s="43"/>
      <c r="G2755" s="43"/>
      <c r="H2755" s="25"/>
      <c r="I2755" s="25"/>
      <c r="J2755" s="25"/>
      <c r="K2755" s="25"/>
      <c r="L2755" s="25"/>
      <c r="M2755" s="25"/>
      <c r="N2755" s="25"/>
      <c r="O2755" s="178"/>
      <c r="P2755" s="178"/>
      <c r="Q2755" s="10"/>
      <c r="R2755" s="10"/>
      <c r="S2755" s="10"/>
      <c r="T2755" s="10"/>
      <c r="U2755" s="10"/>
      <c r="V2755" s="10"/>
      <c r="W2755" s="10"/>
    </row>
    <row r="2756" spans="1:23" x14ac:dyDescent="0.35">
      <c r="A2756" s="10"/>
      <c r="B2756" s="27"/>
      <c r="C2756" s="25"/>
      <c r="D2756" s="25"/>
      <c r="E2756" s="43"/>
      <c r="F2756" s="43"/>
      <c r="G2756" s="43"/>
      <c r="H2756" s="25"/>
      <c r="I2756" s="25"/>
      <c r="J2756" s="25"/>
      <c r="K2756" s="25"/>
      <c r="L2756" s="25"/>
      <c r="M2756" s="25"/>
      <c r="N2756" s="25"/>
      <c r="O2756" s="178"/>
      <c r="P2756" s="178"/>
      <c r="Q2756" s="10"/>
      <c r="R2756" s="10"/>
      <c r="S2756" s="10"/>
      <c r="T2756" s="10"/>
      <c r="U2756" s="10"/>
      <c r="V2756" s="10"/>
      <c r="W2756" s="10"/>
    </row>
    <row r="2757" spans="1:23" x14ac:dyDescent="0.35">
      <c r="A2757" s="10"/>
      <c r="B2757" s="27"/>
      <c r="C2757" s="25"/>
      <c r="D2757" s="25"/>
      <c r="E2757" s="43"/>
      <c r="F2757" s="43"/>
      <c r="G2757" s="43"/>
      <c r="H2757" s="25"/>
      <c r="I2757" s="25"/>
      <c r="J2757" s="25"/>
      <c r="K2757" s="25"/>
      <c r="L2757" s="25"/>
      <c r="M2757" s="25"/>
      <c r="N2757" s="25"/>
      <c r="O2757" s="178"/>
      <c r="P2757" s="178"/>
      <c r="Q2757" s="10"/>
      <c r="R2757" s="10"/>
      <c r="S2757" s="10"/>
      <c r="T2757" s="10"/>
      <c r="U2757" s="10"/>
      <c r="V2757" s="10"/>
      <c r="W2757" s="10"/>
    </row>
    <row r="2758" spans="1:23" x14ac:dyDescent="0.35">
      <c r="A2758" s="10"/>
      <c r="B2758" s="27"/>
      <c r="C2758" s="25"/>
      <c r="D2758" s="25"/>
      <c r="E2758" s="43"/>
      <c r="F2758" s="43"/>
      <c r="G2758" s="43"/>
      <c r="H2758" s="25"/>
      <c r="I2758" s="25"/>
      <c r="J2758" s="25"/>
      <c r="K2758" s="25"/>
      <c r="L2758" s="25"/>
      <c r="M2758" s="25"/>
      <c r="N2758" s="25"/>
      <c r="O2758" s="178"/>
      <c r="P2758" s="178"/>
      <c r="Q2758" s="10"/>
      <c r="R2758" s="10"/>
      <c r="S2758" s="10"/>
      <c r="T2758" s="4"/>
      <c r="U2758" s="10"/>
      <c r="V2758" s="10"/>
      <c r="W2758" s="10"/>
    </row>
    <row r="2759" spans="1:23" x14ac:dyDescent="0.35">
      <c r="A2759" s="10"/>
      <c r="B2759" s="27"/>
      <c r="C2759" s="25"/>
      <c r="D2759" s="25"/>
      <c r="E2759" s="43"/>
      <c r="F2759" s="43"/>
      <c r="G2759" s="43"/>
      <c r="H2759" s="25"/>
      <c r="I2759" s="25"/>
      <c r="J2759" s="25"/>
      <c r="K2759" s="25"/>
      <c r="L2759" s="25"/>
      <c r="M2759" s="25"/>
      <c r="N2759" s="25"/>
      <c r="O2759" s="178"/>
      <c r="P2759" s="178"/>
      <c r="Q2759" s="10"/>
      <c r="R2759" s="10"/>
      <c r="S2759" s="10"/>
      <c r="T2759" s="10"/>
      <c r="U2759" s="10"/>
      <c r="V2759" s="10"/>
      <c r="W2759" s="10"/>
    </row>
    <row r="2760" spans="1:23" x14ac:dyDescent="0.35">
      <c r="A2760" s="10"/>
      <c r="B2760" s="27"/>
      <c r="C2760" s="25"/>
      <c r="D2760" s="25"/>
      <c r="E2760" s="43"/>
      <c r="F2760" s="43"/>
      <c r="G2760" s="43"/>
      <c r="H2760" s="25"/>
      <c r="I2760" s="25"/>
      <c r="J2760" s="25"/>
      <c r="K2760" s="25"/>
      <c r="L2760" s="25"/>
      <c r="M2760" s="25"/>
      <c r="N2760" s="25"/>
      <c r="O2760" s="178"/>
      <c r="P2760" s="178"/>
      <c r="Q2760" s="10"/>
      <c r="R2760" s="10"/>
      <c r="S2760" s="10"/>
      <c r="T2760" s="10"/>
      <c r="U2760" s="10"/>
      <c r="V2760" s="10"/>
      <c r="W2760" s="10"/>
    </row>
    <row r="2761" spans="1:23" x14ac:dyDescent="0.35">
      <c r="A2761" s="10"/>
      <c r="B2761" s="27"/>
      <c r="C2761" s="25"/>
      <c r="D2761" s="25"/>
      <c r="E2761" s="43"/>
      <c r="F2761" s="43"/>
      <c r="G2761" s="43"/>
      <c r="H2761" s="25"/>
      <c r="I2761" s="25"/>
      <c r="J2761" s="25"/>
      <c r="K2761" s="25"/>
      <c r="L2761" s="25"/>
      <c r="M2761" s="25"/>
      <c r="N2761" s="25"/>
      <c r="O2761" s="178"/>
      <c r="P2761" s="178"/>
      <c r="Q2761" s="10"/>
      <c r="R2761" s="10"/>
      <c r="S2761" s="10"/>
      <c r="T2761" s="10"/>
      <c r="U2761" s="10"/>
      <c r="V2761" s="10"/>
      <c r="W2761" s="10"/>
    </row>
    <row r="2762" spans="1:23" x14ac:dyDescent="0.35">
      <c r="A2762" s="10"/>
      <c r="B2762" s="27"/>
      <c r="C2762" s="25"/>
      <c r="D2762" s="25"/>
      <c r="E2762" s="43"/>
      <c r="F2762" s="43"/>
      <c r="G2762" s="43"/>
      <c r="H2762" s="25"/>
      <c r="I2762" s="25"/>
      <c r="J2762" s="25"/>
      <c r="K2762" s="25"/>
      <c r="L2762" s="25"/>
      <c r="M2762" s="25"/>
      <c r="N2762" s="25"/>
      <c r="O2762" s="178"/>
      <c r="P2762" s="178"/>
      <c r="Q2762" s="10"/>
      <c r="R2762" s="10"/>
      <c r="S2762" s="10"/>
      <c r="T2762" s="10"/>
      <c r="U2762" s="10"/>
      <c r="V2762" s="10"/>
      <c r="W2762" s="10"/>
    </row>
    <row r="2763" spans="1:23" x14ac:dyDescent="0.35">
      <c r="A2763" s="10"/>
      <c r="B2763" s="27"/>
      <c r="C2763" s="25"/>
      <c r="D2763" s="25"/>
      <c r="E2763" s="43"/>
      <c r="F2763" s="43"/>
      <c r="G2763" s="43"/>
      <c r="H2763" s="25"/>
      <c r="I2763" s="25"/>
      <c r="J2763" s="25"/>
      <c r="K2763" s="25"/>
      <c r="L2763" s="25"/>
      <c r="M2763" s="25"/>
      <c r="N2763" s="25"/>
      <c r="O2763" s="178"/>
      <c r="P2763" s="178"/>
      <c r="Q2763" s="10"/>
      <c r="R2763" s="10"/>
      <c r="S2763" s="10"/>
      <c r="T2763" s="4"/>
      <c r="U2763" s="10"/>
      <c r="V2763" s="10"/>
      <c r="W2763" s="10"/>
    </row>
    <row r="2764" spans="1:23" x14ac:dyDescent="0.35">
      <c r="A2764" s="10"/>
      <c r="B2764" s="27"/>
      <c r="C2764" s="25"/>
      <c r="D2764" s="25"/>
      <c r="E2764" s="43"/>
      <c r="F2764" s="43"/>
      <c r="G2764" s="43"/>
      <c r="H2764" s="25"/>
      <c r="I2764" s="25"/>
      <c r="J2764" s="25"/>
      <c r="K2764" s="25"/>
      <c r="L2764" s="25"/>
      <c r="M2764" s="25"/>
      <c r="N2764" s="25"/>
      <c r="O2764" s="178"/>
      <c r="P2764" s="178"/>
      <c r="Q2764" s="10"/>
      <c r="R2764" s="10"/>
      <c r="S2764" s="10"/>
      <c r="T2764" s="10"/>
      <c r="U2764" s="10"/>
      <c r="V2764" s="10"/>
      <c r="W2764" s="10"/>
    </row>
    <row r="2765" spans="1:23" x14ac:dyDescent="0.35">
      <c r="A2765" s="10"/>
      <c r="B2765" s="27"/>
      <c r="C2765" s="25"/>
      <c r="D2765" s="25"/>
      <c r="E2765" s="43"/>
      <c r="F2765" s="43"/>
      <c r="G2765" s="43"/>
      <c r="H2765" s="25"/>
      <c r="I2765" s="25"/>
      <c r="J2765" s="25"/>
      <c r="K2765" s="25"/>
      <c r="L2765" s="25"/>
      <c r="M2765" s="25"/>
      <c r="N2765" s="25"/>
      <c r="O2765" s="178"/>
      <c r="P2765" s="178"/>
      <c r="Q2765" s="10"/>
      <c r="R2765" s="10"/>
      <c r="S2765" s="10"/>
      <c r="T2765" s="10"/>
      <c r="U2765" s="10"/>
      <c r="V2765" s="10"/>
      <c r="W2765" s="10"/>
    </row>
    <row r="2766" spans="1:23" x14ac:dyDescent="0.35">
      <c r="A2766" s="10"/>
      <c r="B2766" s="27"/>
      <c r="C2766" s="25"/>
      <c r="D2766" s="25"/>
      <c r="E2766" s="43"/>
      <c r="F2766" s="43"/>
      <c r="G2766" s="43"/>
      <c r="H2766" s="25"/>
      <c r="I2766" s="25"/>
      <c r="J2766" s="25"/>
      <c r="K2766" s="25"/>
      <c r="L2766" s="25"/>
      <c r="M2766" s="25"/>
      <c r="N2766" s="25"/>
      <c r="O2766" s="178"/>
      <c r="P2766" s="178"/>
      <c r="Q2766" s="10"/>
      <c r="R2766" s="10"/>
      <c r="S2766" s="10"/>
      <c r="T2766" s="10"/>
      <c r="U2766" s="10"/>
      <c r="V2766" s="10"/>
      <c r="W2766" s="10"/>
    </row>
    <row r="2767" spans="1:23" x14ac:dyDescent="0.35">
      <c r="A2767" s="10"/>
      <c r="B2767" s="27"/>
      <c r="C2767" s="25"/>
      <c r="D2767" s="25"/>
      <c r="E2767" s="43"/>
      <c r="F2767" s="43"/>
      <c r="G2767" s="43"/>
      <c r="H2767" s="25"/>
      <c r="I2767" s="25"/>
      <c r="J2767" s="25"/>
      <c r="K2767" s="25"/>
      <c r="L2767" s="25"/>
      <c r="M2767" s="25"/>
      <c r="N2767" s="25"/>
      <c r="O2767" s="178"/>
      <c r="P2767" s="178"/>
      <c r="Q2767" s="10"/>
      <c r="R2767" s="10"/>
      <c r="S2767" s="10"/>
      <c r="T2767" s="10"/>
      <c r="U2767" s="10"/>
      <c r="V2767" s="10"/>
      <c r="W2767" s="10"/>
    </row>
    <row r="2768" spans="1:23" x14ac:dyDescent="0.35">
      <c r="A2768" s="10"/>
      <c r="B2768" s="27"/>
      <c r="C2768" s="25"/>
      <c r="D2768" s="25"/>
      <c r="E2768" s="43"/>
      <c r="F2768" s="43"/>
      <c r="G2768" s="43"/>
      <c r="H2768" s="25"/>
      <c r="I2768" s="25"/>
      <c r="J2768" s="25"/>
      <c r="K2768" s="25"/>
      <c r="L2768" s="25"/>
      <c r="M2768" s="25"/>
      <c r="N2768" s="25"/>
      <c r="O2768" s="178"/>
      <c r="P2768" s="178"/>
      <c r="Q2768" s="10"/>
      <c r="R2768" s="10"/>
      <c r="S2768" s="10"/>
      <c r="T2768" s="10"/>
      <c r="U2768" s="10"/>
      <c r="V2768" s="10"/>
      <c r="W2768" s="10"/>
    </row>
    <row r="2769" spans="1:23" x14ac:dyDescent="0.35">
      <c r="A2769" s="10"/>
      <c r="B2769" s="27"/>
      <c r="C2769" s="25"/>
      <c r="D2769" s="25"/>
      <c r="E2769" s="43"/>
      <c r="F2769" s="43"/>
      <c r="G2769" s="43"/>
      <c r="H2769" s="25"/>
      <c r="I2769" s="25"/>
      <c r="J2769" s="25"/>
      <c r="K2769" s="25"/>
      <c r="L2769" s="25"/>
      <c r="M2769" s="25"/>
      <c r="N2769" s="25"/>
      <c r="O2769" s="178"/>
      <c r="P2769" s="178"/>
      <c r="Q2769" s="10"/>
      <c r="R2769" s="10"/>
      <c r="S2769" s="10"/>
      <c r="T2769" s="10"/>
      <c r="U2769" s="10"/>
      <c r="V2769" s="10"/>
      <c r="W2769" s="10"/>
    </row>
    <row r="2770" spans="1:23" x14ac:dyDescent="0.35">
      <c r="A2770" s="10"/>
      <c r="B2770" s="27"/>
      <c r="C2770" s="25"/>
      <c r="D2770" s="25"/>
      <c r="E2770" s="43"/>
      <c r="F2770" s="43"/>
      <c r="G2770" s="43"/>
      <c r="H2770" s="25"/>
      <c r="I2770" s="25"/>
      <c r="J2770" s="25"/>
      <c r="K2770" s="25"/>
      <c r="L2770" s="25"/>
      <c r="M2770" s="25"/>
      <c r="N2770" s="25"/>
      <c r="O2770" s="178"/>
      <c r="P2770" s="178"/>
      <c r="Q2770" s="10"/>
      <c r="R2770" s="10"/>
      <c r="S2770" s="10"/>
      <c r="T2770" s="10"/>
      <c r="U2770" s="10"/>
      <c r="V2770" s="10"/>
      <c r="W2770" s="10"/>
    </row>
    <row r="2771" spans="1:23" x14ac:dyDescent="0.35">
      <c r="A2771" s="10"/>
      <c r="B2771" s="27"/>
      <c r="C2771" s="25"/>
      <c r="D2771" s="25"/>
      <c r="E2771" s="43"/>
      <c r="F2771" s="43"/>
      <c r="G2771" s="43"/>
      <c r="H2771" s="25"/>
      <c r="I2771" s="25"/>
      <c r="J2771" s="25"/>
      <c r="K2771" s="25"/>
      <c r="L2771" s="25"/>
      <c r="M2771" s="25"/>
      <c r="N2771" s="25"/>
      <c r="O2771" s="178"/>
      <c r="P2771" s="178"/>
      <c r="Q2771" s="10"/>
      <c r="R2771" s="10"/>
      <c r="S2771" s="10"/>
      <c r="T2771" s="10"/>
      <c r="U2771" s="10"/>
      <c r="V2771" s="10"/>
      <c r="W2771" s="10"/>
    </row>
    <row r="2772" spans="1:23" x14ac:dyDescent="0.35">
      <c r="A2772" s="10"/>
      <c r="B2772" s="27"/>
      <c r="C2772" s="25"/>
      <c r="D2772" s="25"/>
      <c r="E2772" s="43"/>
      <c r="F2772" s="43"/>
      <c r="G2772" s="43"/>
      <c r="H2772" s="25"/>
      <c r="I2772" s="25"/>
      <c r="J2772" s="25"/>
      <c r="K2772" s="25"/>
      <c r="L2772" s="25"/>
      <c r="M2772" s="25"/>
      <c r="N2772" s="25"/>
      <c r="O2772" s="178"/>
      <c r="P2772" s="178"/>
      <c r="Q2772" s="10"/>
      <c r="R2772" s="10"/>
      <c r="S2772" s="10"/>
      <c r="T2772" s="10"/>
      <c r="U2772" s="10"/>
      <c r="V2772" s="10"/>
      <c r="W2772" s="10"/>
    </row>
    <row r="2773" spans="1:23" x14ac:dyDescent="0.35">
      <c r="A2773" s="10"/>
      <c r="B2773" s="27"/>
      <c r="C2773" s="25"/>
      <c r="D2773" s="25"/>
      <c r="E2773" s="43"/>
      <c r="F2773" s="43"/>
      <c r="G2773" s="43"/>
      <c r="H2773" s="25"/>
      <c r="I2773" s="25"/>
      <c r="J2773" s="25"/>
      <c r="K2773" s="25"/>
      <c r="L2773" s="25"/>
      <c r="M2773" s="25"/>
      <c r="N2773" s="25"/>
      <c r="O2773" s="178"/>
      <c r="P2773" s="178"/>
      <c r="Q2773" s="10"/>
      <c r="R2773" s="10"/>
      <c r="S2773" s="10"/>
      <c r="T2773" s="10"/>
      <c r="U2773" s="10"/>
      <c r="V2773" s="10"/>
      <c r="W2773" s="10"/>
    </row>
    <row r="2774" spans="1:23" x14ac:dyDescent="0.35">
      <c r="A2774" s="10"/>
      <c r="B2774" s="27"/>
      <c r="C2774" s="25"/>
      <c r="D2774" s="25"/>
      <c r="E2774" s="43"/>
      <c r="F2774" s="43"/>
      <c r="G2774" s="43"/>
      <c r="H2774" s="25"/>
      <c r="I2774" s="25"/>
      <c r="J2774" s="25"/>
      <c r="K2774" s="25"/>
      <c r="L2774" s="25"/>
      <c r="M2774" s="25"/>
      <c r="N2774" s="25"/>
      <c r="O2774" s="178"/>
      <c r="P2774" s="178"/>
      <c r="Q2774" s="10"/>
      <c r="R2774" s="10"/>
      <c r="S2774" s="10"/>
      <c r="T2774" s="10"/>
      <c r="U2774" s="10"/>
      <c r="V2774" s="10"/>
      <c r="W2774" s="10"/>
    </row>
    <row r="2775" spans="1:23" x14ac:dyDescent="0.35">
      <c r="A2775" s="10"/>
      <c r="B2775" s="27"/>
      <c r="C2775" s="25"/>
      <c r="D2775" s="25"/>
      <c r="E2775" s="43"/>
      <c r="F2775" s="43"/>
      <c r="G2775" s="43"/>
      <c r="H2775" s="25"/>
      <c r="I2775" s="25"/>
      <c r="J2775" s="25"/>
      <c r="K2775" s="25"/>
      <c r="L2775" s="25"/>
      <c r="M2775" s="25"/>
      <c r="N2775" s="25"/>
      <c r="O2775" s="178"/>
      <c r="P2775" s="178"/>
      <c r="Q2775" s="10"/>
      <c r="R2775" s="10"/>
      <c r="S2775" s="10"/>
      <c r="T2775" s="10"/>
      <c r="U2775" s="10"/>
      <c r="V2775" s="10"/>
      <c r="W2775" s="10"/>
    </row>
    <row r="2776" spans="1:23" x14ac:dyDescent="0.35">
      <c r="A2776" s="10"/>
      <c r="B2776" s="27"/>
      <c r="C2776" s="25"/>
      <c r="D2776" s="25"/>
      <c r="E2776" s="43"/>
      <c r="F2776" s="43"/>
      <c r="G2776" s="43"/>
      <c r="H2776" s="25"/>
      <c r="I2776" s="25"/>
      <c r="J2776" s="25"/>
      <c r="K2776" s="25"/>
      <c r="L2776" s="25"/>
      <c r="M2776" s="25"/>
      <c r="N2776" s="25"/>
      <c r="O2776" s="178"/>
      <c r="P2776" s="178"/>
      <c r="Q2776" s="10"/>
      <c r="R2776" s="10"/>
      <c r="S2776" s="10"/>
      <c r="T2776" s="10"/>
      <c r="U2776" s="10"/>
      <c r="V2776" s="10"/>
      <c r="W2776" s="10"/>
    </row>
    <row r="2777" spans="1:23" x14ac:dyDescent="0.35">
      <c r="A2777" s="10"/>
      <c r="B2777" s="27"/>
      <c r="C2777" s="25"/>
      <c r="D2777" s="25"/>
      <c r="E2777" s="43"/>
      <c r="F2777" s="43"/>
      <c r="G2777" s="43"/>
      <c r="H2777" s="25"/>
      <c r="I2777" s="25"/>
      <c r="J2777" s="25"/>
      <c r="K2777" s="25"/>
      <c r="L2777" s="25"/>
      <c r="M2777" s="25"/>
      <c r="N2777" s="25"/>
      <c r="O2777" s="178"/>
      <c r="P2777" s="178"/>
      <c r="Q2777" s="10"/>
      <c r="R2777" s="10"/>
      <c r="S2777" s="10"/>
      <c r="T2777" s="10"/>
      <c r="U2777" s="10"/>
      <c r="V2777" s="10"/>
      <c r="W2777" s="10"/>
    </row>
    <row r="2778" spans="1:23" x14ac:dyDescent="0.35">
      <c r="A2778" s="10"/>
      <c r="B2778" s="27"/>
      <c r="C2778" s="25"/>
      <c r="D2778" s="25"/>
      <c r="E2778" s="43"/>
      <c r="F2778" s="43"/>
      <c r="G2778" s="43"/>
      <c r="H2778" s="25"/>
      <c r="I2778" s="25"/>
      <c r="J2778" s="25"/>
      <c r="K2778" s="25"/>
      <c r="L2778" s="25"/>
      <c r="M2778" s="25"/>
      <c r="N2778" s="25"/>
      <c r="O2778" s="178"/>
      <c r="P2778" s="178"/>
      <c r="Q2778" s="10"/>
      <c r="R2778" s="10"/>
      <c r="S2778" s="10"/>
      <c r="T2778" s="10"/>
      <c r="U2778" s="10"/>
      <c r="V2778" s="10"/>
      <c r="W2778" s="10"/>
    </row>
    <row r="2779" spans="1:23" x14ac:dyDescent="0.35">
      <c r="A2779" s="10"/>
      <c r="B2779" s="27"/>
      <c r="C2779" s="25"/>
      <c r="D2779" s="25"/>
      <c r="E2779" s="43"/>
      <c r="F2779" s="43"/>
      <c r="G2779" s="43"/>
      <c r="H2779" s="25"/>
      <c r="I2779" s="25"/>
      <c r="J2779" s="25"/>
      <c r="K2779" s="25"/>
      <c r="L2779" s="25"/>
      <c r="M2779" s="25"/>
      <c r="N2779" s="25"/>
      <c r="O2779" s="178"/>
      <c r="P2779" s="178"/>
      <c r="Q2779" s="10"/>
      <c r="R2779" s="10"/>
      <c r="S2779" s="10"/>
      <c r="T2779" s="10"/>
      <c r="U2779" s="10"/>
      <c r="V2779" s="10"/>
      <c r="W2779" s="10"/>
    </row>
    <row r="2780" spans="1:23" x14ac:dyDescent="0.35">
      <c r="A2780" s="10"/>
      <c r="B2780" s="27"/>
      <c r="C2780" s="25"/>
      <c r="D2780" s="25"/>
      <c r="E2780" s="43"/>
      <c r="F2780" s="43"/>
      <c r="G2780" s="43"/>
      <c r="H2780" s="25"/>
      <c r="I2780" s="25"/>
      <c r="J2780" s="25"/>
      <c r="K2780" s="25"/>
      <c r="L2780" s="25"/>
      <c r="M2780" s="25"/>
      <c r="N2780" s="25"/>
      <c r="O2780" s="178"/>
      <c r="P2780" s="178"/>
      <c r="Q2780" s="10"/>
      <c r="R2780" s="10"/>
      <c r="S2780" s="10"/>
      <c r="T2780" s="10"/>
      <c r="U2780" s="10"/>
      <c r="V2780" s="10"/>
      <c r="W2780" s="10"/>
    </row>
    <row r="2781" spans="1:23" x14ac:dyDescent="0.35">
      <c r="A2781" s="10"/>
      <c r="B2781" s="27"/>
      <c r="C2781" s="25"/>
      <c r="D2781" s="25"/>
      <c r="E2781" s="43"/>
      <c r="F2781" s="43"/>
      <c r="G2781" s="43"/>
      <c r="H2781" s="25"/>
      <c r="I2781" s="25"/>
      <c r="J2781" s="25"/>
      <c r="K2781" s="25"/>
      <c r="L2781" s="25"/>
      <c r="M2781" s="25"/>
      <c r="N2781" s="25"/>
      <c r="O2781" s="178"/>
      <c r="P2781" s="178"/>
      <c r="Q2781" s="10"/>
      <c r="R2781" s="10"/>
      <c r="S2781" s="10"/>
      <c r="T2781" s="10"/>
      <c r="U2781" s="10"/>
      <c r="V2781" s="10"/>
      <c r="W2781" s="10"/>
    </row>
    <row r="2782" spans="1:23" x14ac:dyDescent="0.35">
      <c r="A2782" s="10"/>
      <c r="B2782" s="27"/>
      <c r="C2782" s="25"/>
      <c r="D2782" s="25"/>
      <c r="E2782" s="43"/>
      <c r="F2782" s="43"/>
      <c r="G2782" s="43"/>
      <c r="H2782" s="25"/>
      <c r="I2782" s="25"/>
      <c r="J2782" s="25"/>
      <c r="K2782" s="25"/>
      <c r="L2782" s="25"/>
      <c r="M2782" s="25"/>
      <c r="N2782" s="25"/>
      <c r="O2782" s="178"/>
      <c r="P2782" s="178"/>
      <c r="Q2782" s="10"/>
      <c r="R2782" s="10"/>
      <c r="S2782" s="10"/>
      <c r="T2782" s="10"/>
      <c r="U2782" s="10"/>
      <c r="V2782" s="10"/>
      <c r="W2782" s="10"/>
    </row>
    <row r="2783" spans="1:23" x14ac:dyDescent="0.35">
      <c r="A2783" s="10"/>
      <c r="B2783" s="27"/>
      <c r="C2783" s="25"/>
      <c r="D2783" s="25"/>
      <c r="E2783" s="43"/>
      <c r="F2783" s="43"/>
      <c r="G2783" s="43"/>
      <c r="H2783" s="25"/>
      <c r="I2783" s="25"/>
      <c r="J2783" s="25"/>
      <c r="K2783" s="25"/>
      <c r="L2783" s="25"/>
      <c r="M2783" s="25"/>
      <c r="N2783" s="25"/>
      <c r="O2783" s="178"/>
      <c r="P2783" s="178"/>
      <c r="Q2783" s="10"/>
      <c r="R2783" s="10"/>
      <c r="S2783" s="10"/>
      <c r="T2783" s="10"/>
      <c r="U2783" s="10"/>
      <c r="V2783" s="10"/>
      <c r="W2783" s="10"/>
    </row>
    <row r="2784" spans="1:23" x14ac:dyDescent="0.35">
      <c r="A2784" s="10"/>
      <c r="B2784" s="27"/>
      <c r="C2784" s="25"/>
      <c r="D2784" s="25"/>
      <c r="E2784" s="43"/>
      <c r="F2784" s="43"/>
      <c r="G2784" s="43"/>
      <c r="H2784" s="25"/>
      <c r="I2784" s="25"/>
      <c r="J2784" s="25"/>
      <c r="K2784" s="25"/>
      <c r="L2784" s="25"/>
      <c r="M2784" s="25"/>
      <c r="N2784" s="25"/>
      <c r="O2784" s="178"/>
      <c r="P2784" s="178"/>
      <c r="Q2784" s="10"/>
      <c r="R2784" s="10"/>
      <c r="S2784" s="10"/>
      <c r="T2784" s="10"/>
      <c r="U2784" s="10"/>
      <c r="V2784" s="10"/>
      <c r="W2784" s="10"/>
    </row>
    <row r="2785" spans="1:23" x14ac:dyDescent="0.35">
      <c r="A2785" s="10"/>
      <c r="B2785" s="27"/>
      <c r="C2785" s="25"/>
      <c r="D2785" s="25"/>
      <c r="E2785" s="43"/>
      <c r="F2785" s="43"/>
      <c r="G2785" s="43"/>
      <c r="H2785" s="25"/>
      <c r="I2785" s="25"/>
      <c r="J2785" s="25"/>
      <c r="K2785" s="25"/>
      <c r="L2785" s="25"/>
      <c r="M2785" s="25"/>
      <c r="N2785" s="25"/>
      <c r="O2785" s="178"/>
      <c r="P2785" s="178"/>
      <c r="Q2785" s="10"/>
      <c r="R2785" s="10"/>
      <c r="S2785" s="10"/>
      <c r="T2785" s="10"/>
      <c r="U2785" s="10"/>
      <c r="V2785" s="10"/>
      <c r="W2785" s="10"/>
    </row>
    <row r="2786" spans="1:23" x14ac:dyDescent="0.35">
      <c r="A2786" s="10"/>
      <c r="B2786" s="27"/>
      <c r="C2786" s="25"/>
      <c r="D2786" s="25"/>
      <c r="E2786" s="43"/>
      <c r="F2786" s="43"/>
      <c r="G2786" s="43"/>
      <c r="H2786" s="25"/>
      <c r="I2786" s="25"/>
      <c r="J2786" s="25"/>
      <c r="K2786" s="25"/>
      <c r="L2786" s="25"/>
      <c r="M2786" s="25"/>
      <c r="N2786" s="25"/>
      <c r="O2786" s="178"/>
      <c r="P2786" s="178"/>
      <c r="Q2786" s="10"/>
      <c r="R2786" s="10"/>
      <c r="S2786" s="10"/>
      <c r="T2786" s="10"/>
      <c r="U2786" s="10"/>
      <c r="V2786" s="10"/>
      <c r="W2786" s="10"/>
    </row>
    <row r="2787" spans="1:23" x14ac:dyDescent="0.35">
      <c r="A2787" s="10"/>
      <c r="B2787" s="27"/>
      <c r="C2787" s="25"/>
      <c r="D2787" s="25"/>
      <c r="E2787" s="43"/>
      <c r="F2787" s="43"/>
      <c r="G2787" s="43"/>
      <c r="H2787" s="25"/>
      <c r="I2787" s="25"/>
      <c r="J2787" s="25"/>
      <c r="K2787" s="25"/>
      <c r="L2787" s="25"/>
      <c r="M2787" s="25"/>
      <c r="N2787" s="25"/>
      <c r="O2787" s="178"/>
      <c r="P2787" s="178"/>
      <c r="Q2787" s="10"/>
      <c r="R2787" s="10"/>
      <c r="S2787" s="10"/>
      <c r="T2787" s="10"/>
      <c r="U2787" s="10"/>
      <c r="V2787" s="10"/>
      <c r="W2787" s="10"/>
    </row>
    <row r="2788" spans="1:23" x14ac:dyDescent="0.35">
      <c r="A2788" s="10"/>
      <c r="B2788" s="27"/>
      <c r="C2788" s="25"/>
      <c r="D2788" s="25"/>
      <c r="E2788" s="43"/>
      <c r="F2788" s="43"/>
      <c r="G2788" s="43"/>
      <c r="H2788" s="25"/>
      <c r="I2788" s="25"/>
      <c r="J2788" s="25"/>
      <c r="K2788" s="25"/>
      <c r="L2788" s="25"/>
      <c r="M2788" s="25"/>
      <c r="N2788" s="25"/>
      <c r="O2788" s="178"/>
      <c r="P2788" s="178"/>
      <c r="Q2788" s="10"/>
      <c r="R2788" s="10"/>
      <c r="S2788" s="10"/>
      <c r="T2788" s="10"/>
      <c r="U2788" s="10"/>
      <c r="V2788" s="10"/>
      <c r="W2788" s="10"/>
    </row>
    <row r="2789" spans="1:23" x14ac:dyDescent="0.35">
      <c r="A2789" s="10"/>
      <c r="B2789" s="27"/>
      <c r="C2789" s="25"/>
      <c r="D2789" s="25"/>
      <c r="E2789" s="43"/>
      <c r="F2789" s="43"/>
      <c r="G2789" s="43"/>
      <c r="H2789" s="25"/>
      <c r="I2789" s="25"/>
      <c r="J2789" s="25"/>
      <c r="K2789" s="25"/>
      <c r="L2789" s="25"/>
      <c r="M2789" s="25"/>
      <c r="N2789" s="25"/>
      <c r="O2789" s="178"/>
      <c r="P2789" s="178"/>
      <c r="Q2789" s="10"/>
      <c r="R2789" s="10"/>
      <c r="S2789" s="10"/>
      <c r="T2789" s="10"/>
      <c r="U2789" s="10"/>
      <c r="V2789" s="10"/>
      <c r="W2789" s="10"/>
    </row>
    <row r="2790" spans="1:23" x14ac:dyDescent="0.35">
      <c r="A2790" s="10"/>
      <c r="B2790" s="27"/>
      <c r="C2790" s="25"/>
      <c r="D2790" s="25"/>
      <c r="E2790" s="43"/>
      <c r="F2790" s="43"/>
      <c r="G2790" s="43"/>
      <c r="H2790" s="25"/>
      <c r="I2790" s="25"/>
      <c r="J2790" s="25"/>
      <c r="K2790" s="25"/>
      <c r="L2790" s="25"/>
      <c r="M2790" s="25"/>
      <c r="N2790" s="25"/>
      <c r="O2790" s="178"/>
      <c r="P2790" s="178"/>
      <c r="Q2790" s="10"/>
      <c r="R2790" s="10"/>
      <c r="S2790" s="10"/>
      <c r="T2790" s="10"/>
      <c r="U2790" s="10"/>
      <c r="V2790" s="10"/>
      <c r="W2790" s="10"/>
    </row>
    <row r="2791" spans="1:23" x14ac:dyDescent="0.35">
      <c r="A2791" s="10"/>
      <c r="B2791" s="27"/>
      <c r="C2791" s="25"/>
      <c r="D2791" s="25"/>
      <c r="E2791" s="43"/>
      <c r="F2791" s="43"/>
      <c r="G2791" s="43"/>
      <c r="H2791" s="25"/>
      <c r="I2791" s="25"/>
      <c r="J2791" s="25"/>
      <c r="K2791" s="25"/>
      <c r="L2791" s="25"/>
      <c r="M2791" s="25"/>
      <c r="N2791" s="25"/>
      <c r="O2791" s="178"/>
      <c r="P2791" s="178"/>
      <c r="Q2791" s="10"/>
      <c r="R2791" s="10"/>
      <c r="S2791" s="10"/>
      <c r="T2791" s="10"/>
      <c r="U2791" s="10"/>
      <c r="V2791" s="10"/>
      <c r="W2791" s="10"/>
    </row>
    <row r="2792" spans="1:23" x14ac:dyDescent="0.35">
      <c r="A2792" s="10"/>
      <c r="B2792" s="27"/>
      <c r="C2792" s="25"/>
      <c r="D2792" s="25"/>
      <c r="E2792" s="43"/>
      <c r="F2792" s="43"/>
      <c r="G2792" s="43"/>
      <c r="H2792" s="25"/>
      <c r="I2792" s="25"/>
      <c r="J2792" s="25"/>
      <c r="K2792" s="25"/>
      <c r="L2792" s="25"/>
      <c r="M2792" s="25"/>
      <c r="N2792" s="25"/>
      <c r="O2792" s="178"/>
      <c r="P2792" s="178"/>
      <c r="Q2792" s="10"/>
      <c r="R2792" s="10"/>
      <c r="S2792" s="10"/>
      <c r="T2792" s="10"/>
      <c r="U2792" s="10"/>
      <c r="V2792" s="10"/>
      <c r="W2792" s="10"/>
    </row>
    <row r="2793" spans="1:23" x14ac:dyDescent="0.35">
      <c r="A2793" s="10"/>
      <c r="B2793" s="27"/>
      <c r="C2793" s="25"/>
      <c r="D2793" s="25"/>
      <c r="E2793" s="43"/>
      <c r="F2793" s="43"/>
      <c r="G2793" s="43"/>
      <c r="H2793" s="25"/>
      <c r="I2793" s="25"/>
      <c r="J2793" s="25"/>
      <c r="K2793" s="25"/>
      <c r="L2793" s="25"/>
      <c r="M2793" s="25"/>
      <c r="N2793" s="25"/>
      <c r="O2793" s="178"/>
      <c r="P2793" s="178"/>
      <c r="Q2793" s="10"/>
      <c r="R2793" s="10"/>
      <c r="S2793" s="10"/>
      <c r="T2793" s="10"/>
      <c r="U2793" s="10"/>
      <c r="V2793" s="10"/>
      <c r="W2793" s="10"/>
    </row>
    <row r="2794" spans="1:23" x14ac:dyDescent="0.35">
      <c r="A2794" s="10"/>
      <c r="B2794" s="27"/>
      <c r="C2794" s="25"/>
      <c r="D2794" s="25"/>
      <c r="E2794" s="43"/>
      <c r="F2794" s="43"/>
      <c r="G2794" s="43"/>
      <c r="H2794" s="25"/>
      <c r="I2794" s="25"/>
      <c r="J2794" s="25"/>
      <c r="K2794" s="25"/>
      <c r="L2794" s="25"/>
      <c r="M2794" s="25"/>
      <c r="N2794" s="25"/>
      <c r="O2794" s="178"/>
      <c r="P2794" s="178"/>
      <c r="Q2794" s="10"/>
      <c r="R2794" s="10"/>
      <c r="S2794" s="10"/>
      <c r="T2794" s="10"/>
      <c r="U2794" s="10"/>
      <c r="V2794" s="10"/>
      <c r="W2794" s="10"/>
    </row>
    <row r="2795" spans="1:23" x14ac:dyDescent="0.35">
      <c r="A2795" s="10"/>
      <c r="B2795" s="27"/>
      <c r="C2795" s="25"/>
      <c r="D2795" s="25"/>
      <c r="E2795" s="43"/>
      <c r="F2795" s="43"/>
      <c r="G2795" s="43"/>
      <c r="H2795" s="25"/>
      <c r="I2795" s="25"/>
      <c r="J2795" s="25"/>
      <c r="K2795" s="25"/>
      <c r="L2795" s="25"/>
      <c r="M2795" s="25"/>
      <c r="N2795" s="25"/>
      <c r="O2795" s="178"/>
      <c r="P2795" s="178"/>
      <c r="Q2795" s="10"/>
      <c r="R2795" s="10"/>
      <c r="S2795" s="10"/>
      <c r="T2795" s="10"/>
      <c r="U2795" s="10"/>
      <c r="V2795" s="10"/>
      <c r="W2795" s="10"/>
    </row>
    <row r="2796" spans="1:23" x14ac:dyDescent="0.35">
      <c r="A2796" s="10"/>
      <c r="B2796" s="27"/>
      <c r="C2796" s="25"/>
      <c r="D2796" s="25"/>
      <c r="E2796" s="43"/>
      <c r="F2796" s="43"/>
      <c r="G2796" s="43"/>
      <c r="H2796" s="25"/>
      <c r="I2796" s="25"/>
      <c r="J2796" s="25"/>
      <c r="K2796" s="25"/>
      <c r="L2796" s="25"/>
      <c r="M2796" s="25"/>
      <c r="N2796" s="25"/>
      <c r="O2796" s="178"/>
      <c r="P2796" s="178"/>
      <c r="Q2796" s="10"/>
      <c r="R2796" s="10"/>
      <c r="S2796" s="10"/>
      <c r="T2796" s="10"/>
      <c r="U2796" s="10"/>
      <c r="V2796" s="10"/>
      <c r="W2796" s="10"/>
    </row>
    <row r="2797" spans="1:23" x14ac:dyDescent="0.35">
      <c r="A2797" s="10"/>
      <c r="B2797" s="27"/>
      <c r="C2797" s="25"/>
      <c r="D2797" s="25"/>
      <c r="E2797" s="43"/>
      <c r="F2797" s="43"/>
      <c r="G2797" s="43"/>
      <c r="H2797" s="25"/>
      <c r="I2797" s="25"/>
      <c r="J2797" s="25"/>
      <c r="K2797" s="25"/>
      <c r="L2797" s="25"/>
      <c r="M2797" s="25"/>
      <c r="N2797" s="25"/>
      <c r="O2797" s="178"/>
      <c r="P2797" s="178"/>
      <c r="Q2797" s="10"/>
      <c r="R2797" s="10"/>
      <c r="S2797" s="10"/>
      <c r="T2797" s="10"/>
      <c r="U2797" s="10"/>
      <c r="V2797" s="10"/>
      <c r="W2797" s="10"/>
    </row>
    <row r="2798" spans="1:23" x14ac:dyDescent="0.35">
      <c r="A2798" s="10"/>
      <c r="B2798" s="27"/>
      <c r="C2798" s="25"/>
      <c r="D2798" s="25"/>
      <c r="E2798" s="43"/>
      <c r="F2798" s="43"/>
      <c r="G2798" s="43"/>
      <c r="H2798" s="25"/>
      <c r="I2798" s="25"/>
      <c r="J2798" s="25"/>
      <c r="K2798" s="25"/>
      <c r="L2798" s="25"/>
      <c r="M2798" s="25"/>
      <c r="N2798" s="25"/>
      <c r="O2798" s="178"/>
      <c r="P2798" s="178"/>
      <c r="Q2798" s="10"/>
      <c r="R2798" s="10"/>
      <c r="S2798" s="10"/>
      <c r="T2798" s="10"/>
      <c r="U2798" s="10"/>
      <c r="V2798" s="10"/>
      <c r="W2798" s="10"/>
    </row>
    <row r="2799" spans="1:23" x14ac:dyDescent="0.35">
      <c r="A2799" s="10"/>
      <c r="B2799" s="27"/>
      <c r="C2799" s="25"/>
      <c r="D2799" s="25"/>
      <c r="E2799" s="43"/>
      <c r="F2799" s="43"/>
      <c r="G2799" s="43"/>
      <c r="H2799" s="25"/>
      <c r="I2799" s="25"/>
      <c r="J2799" s="25"/>
      <c r="K2799" s="25"/>
      <c r="L2799" s="25"/>
      <c r="M2799" s="25"/>
      <c r="N2799" s="25"/>
      <c r="O2799" s="178"/>
      <c r="P2799" s="178"/>
      <c r="Q2799" s="10"/>
      <c r="R2799" s="10"/>
      <c r="S2799" s="10"/>
      <c r="T2799" s="10"/>
      <c r="U2799" s="10"/>
      <c r="V2799" s="10"/>
      <c r="W2799" s="10"/>
    </row>
    <row r="2800" spans="1:23" x14ac:dyDescent="0.35">
      <c r="A2800" s="10"/>
      <c r="B2800" s="27"/>
      <c r="C2800" s="25"/>
      <c r="D2800" s="25"/>
      <c r="E2800" s="43"/>
      <c r="F2800" s="43"/>
      <c r="G2800" s="43"/>
      <c r="H2800" s="25"/>
      <c r="I2800" s="25"/>
      <c r="J2800" s="25"/>
      <c r="K2800" s="25"/>
      <c r="L2800" s="25"/>
      <c r="M2800" s="25"/>
      <c r="N2800" s="25"/>
      <c r="O2800" s="178"/>
      <c r="P2800" s="178"/>
      <c r="Q2800" s="10"/>
      <c r="R2800" s="10"/>
      <c r="S2800" s="10"/>
      <c r="T2800" s="10"/>
      <c r="U2800" s="10"/>
      <c r="V2800" s="10"/>
      <c r="W2800" s="10"/>
    </row>
    <row r="2801" spans="1:23" x14ac:dyDescent="0.35">
      <c r="A2801" s="10"/>
      <c r="B2801" s="27"/>
      <c r="C2801" s="25"/>
      <c r="D2801" s="25"/>
      <c r="E2801" s="43"/>
      <c r="F2801" s="43"/>
      <c r="G2801" s="43"/>
      <c r="H2801" s="25"/>
      <c r="I2801" s="25"/>
      <c r="J2801" s="25"/>
      <c r="K2801" s="25"/>
      <c r="L2801" s="25"/>
      <c r="M2801" s="25"/>
      <c r="N2801" s="25"/>
      <c r="O2801" s="178"/>
      <c r="P2801" s="178"/>
      <c r="Q2801" s="10"/>
      <c r="R2801" s="10"/>
      <c r="S2801" s="10"/>
      <c r="T2801" s="10"/>
      <c r="U2801" s="10"/>
      <c r="V2801" s="10"/>
      <c r="W2801" s="10"/>
    </row>
    <row r="2802" spans="1:23" x14ac:dyDescent="0.35">
      <c r="A2802" s="10"/>
      <c r="B2802" s="27"/>
      <c r="C2802" s="25"/>
      <c r="D2802" s="25"/>
      <c r="E2802" s="43"/>
      <c r="F2802" s="43"/>
      <c r="G2802" s="43"/>
      <c r="H2802" s="25"/>
      <c r="I2802" s="25"/>
      <c r="J2802" s="25"/>
      <c r="K2802" s="25"/>
      <c r="L2802" s="25"/>
      <c r="M2802" s="25"/>
      <c r="N2802" s="25"/>
      <c r="O2802" s="178"/>
      <c r="P2802" s="178"/>
      <c r="Q2802" s="10"/>
      <c r="R2802" s="10"/>
      <c r="S2802" s="10"/>
      <c r="T2802" s="10"/>
      <c r="U2802" s="10"/>
      <c r="V2802" s="10"/>
      <c r="W2802" s="10"/>
    </row>
    <row r="2803" spans="1:23" x14ac:dyDescent="0.35">
      <c r="A2803" s="10"/>
      <c r="B2803" s="27"/>
      <c r="C2803" s="25"/>
      <c r="D2803" s="25"/>
      <c r="E2803" s="43"/>
      <c r="F2803" s="43"/>
      <c r="G2803" s="43"/>
      <c r="H2803" s="25"/>
      <c r="I2803" s="25"/>
      <c r="J2803" s="25"/>
      <c r="K2803" s="25"/>
      <c r="L2803" s="25"/>
      <c r="M2803" s="25"/>
      <c r="N2803" s="25"/>
      <c r="O2803" s="178"/>
      <c r="P2803" s="178"/>
      <c r="Q2803" s="10"/>
      <c r="R2803" s="10"/>
      <c r="S2803" s="10"/>
      <c r="T2803" s="10"/>
      <c r="U2803" s="10"/>
      <c r="V2803" s="10"/>
      <c r="W2803" s="10"/>
    </row>
    <row r="2804" spans="1:23" x14ac:dyDescent="0.35">
      <c r="A2804" s="10"/>
      <c r="B2804" s="27"/>
      <c r="C2804" s="25"/>
      <c r="D2804" s="25"/>
      <c r="E2804" s="43"/>
      <c r="F2804" s="43"/>
      <c r="G2804" s="43"/>
      <c r="H2804" s="25"/>
      <c r="I2804" s="25"/>
      <c r="J2804" s="25"/>
      <c r="K2804" s="25"/>
      <c r="L2804" s="25"/>
      <c r="M2804" s="25"/>
      <c r="N2804" s="25"/>
      <c r="O2804" s="178"/>
      <c r="P2804" s="178"/>
      <c r="Q2804" s="10"/>
      <c r="R2804" s="10"/>
      <c r="S2804" s="10"/>
      <c r="T2804" s="10"/>
      <c r="U2804" s="10"/>
      <c r="V2804" s="10"/>
      <c r="W2804" s="10"/>
    </row>
    <row r="2805" spans="1:23" x14ac:dyDescent="0.35">
      <c r="A2805" s="10"/>
      <c r="B2805" s="27"/>
      <c r="C2805" s="25"/>
      <c r="D2805" s="25"/>
      <c r="E2805" s="43"/>
      <c r="F2805" s="43"/>
      <c r="G2805" s="43"/>
      <c r="H2805" s="25"/>
      <c r="I2805" s="25"/>
      <c r="J2805" s="25"/>
      <c r="K2805" s="25"/>
      <c r="L2805" s="25"/>
      <c r="M2805" s="25"/>
      <c r="N2805" s="25"/>
      <c r="O2805" s="178"/>
      <c r="P2805" s="178"/>
      <c r="Q2805" s="10"/>
      <c r="R2805" s="10"/>
      <c r="S2805" s="10"/>
      <c r="T2805" s="10"/>
      <c r="U2805" s="10"/>
      <c r="V2805" s="10"/>
      <c r="W2805" s="10"/>
    </row>
    <row r="2806" spans="1:23" x14ac:dyDescent="0.35">
      <c r="A2806" s="10"/>
      <c r="B2806" s="27"/>
      <c r="C2806" s="25"/>
      <c r="D2806" s="25"/>
      <c r="E2806" s="43"/>
      <c r="F2806" s="43"/>
      <c r="G2806" s="43"/>
      <c r="H2806" s="25"/>
      <c r="I2806" s="25"/>
      <c r="J2806" s="25"/>
      <c r="K2806" s="25"/>
      <c r="L2806" s="25"/>
      <c r="M2806" s="25"/>
      <c r="N2806" s="25"/>
      <c r="O2806" s="178"/>
      <c r="P2806" s="178"/>
      <c r="Q2806" s="10"/>
      <c r="R2806" s="10"/>
      <c r="S2806" s="10"/>
      <c r="T2806" s="10"/>
      <c r="U2806" s="10"/>
      <c r="V2806" s="10"/>
      <c r="W2806" s="10"/>
    </row>
    <row r="2807" spans="1:23" x14ac:dyDescent="0.35">
      <c r="A2807" s="10"/>
      <c r="B2807" s="27"/>
      <c r="C2807" s="25"/>
      <c r="D2807" s="25"/>
      <c r="E2807" s="43"/>
      <c r="F2807" s="43"/>
      <c r="G2807" s="43"/>
      <c r="H2807" s="25"/>
      <c r="I2807" s="25"/>
      <c r="J2807" s="25"/>
      <c r="K2807" s="25"/>
      <c r="L2807" s="25"/>
      <c r="M2807" s="25"/>
      <c r="N2807" s="25"/>
      <c r="O2807" s="178"/>
      <c r="P2807" s="178"/>
      <c r="Q2807" s="10"/>
      <c r="R2807" s="10"/>
      <c r="S2807" s="10"/>
      <c r="T2807" s="10"/>
      <c r="U2807" s="10"/>
      <c r="V2807" s="10"/>
      <c r="W2807" s="10"/>
    </row>
    <row r="2808" spans="1:23" x14ac:dyDescent="0.35">
      <c r="A2808" s="10"/>
      <c r="B2808" s="27"/>
      <c r="C2808" s="25"/>
      <c r="D2808" s="25"/>
      <c r="E2808" s="43"/>
      <c r="F2808" s="43"/>
      <c r="G2808" s="43"/>
      <c r="H2808" s="25"/>
      <c r="I2808" s="25"/>
      <c r="J2808" s="25"/>
      <c r="K2808" s="25"/>
      <c r="L2808" s="25"/>
      <c r="M2808" s="25"/>
      <c r="N2808" s="25"/>
      <c r="O2808" s="178"/>
      <c r="P2808" s="178"/>
      <c r="Q2808" s="10"/>
      <c r="R2808" s="10"/>
      <c r="S2808" s="10"/>
      <c r="T2808" s="10"/>
      <c r="U2808" s="10"/>
      <c r="V2808" s="10"/>
      <c r="W2808" s="10"/>
    </row>
    <row r="2809" spans="1:23" x14ac:dyDescent="0.35">
      <c r="A2809" s="10"/>
      <c r="B2809" s="27"/>
      <c r="C2809" s="25"/>
      <c r="D2809" s="25"/>
      <c r="E2809" s="43"/>
      <c r="F2809" s="43"/>
      <c r="G2809" s="43"/>
      <c r="H2809" s="25"/>
      <c r="I2809" s="25"/>
      <c r="J2809" s="25"/>
      <c r="K2809" s="25"/>
      <c r="L2809" s="25"/>
      <c r="M2809" s="25"/>
      <c r="N2809" s="25"/>
      <c r="O2809" s="178"/>
      <c r="P2809" s="178"/>
      <c r="Q2809" s="10"/>
      <c r="R2809" s="10"/>
      <c r="S2809" s="10"/>
      <c r="T2809" s="10"/>
      <c r="U2809" s="10"/>
      <c r="V2809" s="10"/>
      <c r="W2809" s="10"/>
    </row>
    <row r="2810" spans="1:23" x14ac:dyDescent="0.35">
      <c r="A2810" s="10"/>
      <c r="B2810" s="27"/>
      <c r="C2810" s="25"/>
      <c r="D2810" s="25"/>
      <c r="E2810" s="43"/>
      <c r="F2810" s="43"/>
      <c r="G2810" s="43"/>
      <c r="H2810" s="25"/>
      <c r="I2810" s="25"/>
      <c r="J2810" s="25"/>
      <c r="K2810" s="25"/>
      <c r="L2810" s="25"/>
      <c r="M2810" s="25"/>
      <c r="N2810" s="25"/>
      <c r="O2810" s="178"/>
      <c r="P2810" s="178"/>
      <c r="Q2810" s="10"/>
      <c r="R2810" s="10"/>
      <c r="S2810" s="10"/>
      <c r="T2810" s="10"/>
      <c r="U2810" s="10"/>
      <c r="V2810" s="10"/>
      <c r="W2810" s="10"/>
    </row>
    <row r="2811" spans="1:23" x14ac:dyDescent="0.35">
      <c r="A2811" s="10"/>
      <c r="B2811" s="27"/>
      <c r="C2811" s="25"/>
      <c r="D2811" s="25"/>
      <c r="E2811" s="43"/>
      <c r="F2811" s="43"/>
      <c r="G2811" s="43"/>
      <c r="H2811" s="25"/>
      <c r="I2811" s="25"/>
      <c r="J2811" s="25"/>
      <c r="K2811" s="25"/>
      <c r="L2811" s="25"/>
      <c r="M2811" s="25"/>
      <c r="N2811" s="25"/>
      <c r="O2811" s="178"/>
      <c r="P2811" s="178"/>
      <c r="Q2811" s="10"/>
      <c r="R2811" s="10"/>
      <c r="S2811" s="10"/>
      <c r="T2811" s="10"/>
      <c r="U2811" s="10"/>
      <c r="V2811" s="10"/>
      <c r="W2811" s="10"/>
    </row>
    <row r="2812" spans="1:23" x14ac:dyDescent="0.35">
      <c r="A2812" s="10"/>
      <c r="B2812" s="27"/>
      <c r="C2812" s="25"/>
      <c r="D2812" s="25"/>
      <c r="E2812" s="43"/>
      <c r="F2812" s="43"/>
      <c r="G2812" s="43"/>
      <c r="H2812" s="25"/>
      <c r="I2812" s="25"/>
      <c r="J2812" s="25"/>
      <c r="K2812" s="25"/>
      <c r="L2812" s="25"/>
      <c r="M2812" s="25"/>
      <c r="N2812" s="25"/>
      <c r="O2812" s="178"/>
      <c r="P2812" s="178"/>
      <c r="Q2812" s="10"/>
      <c r="R2812" s="10"/>
      <c r="S2812" s="10"/>
      <c r="T2812" s="10"/>
      <c r="U2812" s="10"/>
      <c r="V2812" s="10"/>
      <c r="W2812" s="10"/>
    </row>
    <row r="2813" spans="1:23" x14ac:dyDescent="0.35">
      <c r="A2813" s="10"/>
      <c r="B2813" s="27"/>
      <c r="C2813" s="25"/>
      <c r="D2813" s="25"/>
      <c r="E2813" s="43"/>
      <c r="F2813" s="43"/>
      <c r="G2813" s="43"/>
      <c r="H2813" s="25"/>
      <c r="I2813" s="25"/>
      <c r="J2813" s="25"/>
      <c r="K2813" s="25"/>
      <c r="L2813" s="25"/>
      <c r="M2813" s="25"/>
      <c r="N2813" s="25"/>
      <c r="O2813" s="178"/>
      <c r="P2813" s="178"/>
      <c r="Q2813" s="10"/>
      <c r="R2813" s="10"/>
      <c r="S2813" s="10"/>
      <c r="T2813" s="10"/>
      <c r="U2813" s="10"/>
      <c r="V2813" s="10"/>
      <c r="W2813" s="10"/>
    </row>
    <row r="2814" spans="1:23" x14ac:dyDescent="0.35">
      <c r="A2814" s="10"/>
      <c r="B2814" s="27"/>
      <c r="C2814" s="25"/>
      <c r="D2814" s="25"/>
      <c r="E2814" s="43"/>
      <c r="F2814" s="43"/>
      <c r="G2814" s="43"/>
      <c r="H2814" s="25"/>
      <c r="I2814" s="25"/>
      <c r="J2814" s="25"/>
      <c r="K2814" s="25"/>
      <c r="L2814" s="25"/>
      <c r="M2814" s="25"/>
      <c r="N2814" s="25"/>
      <c r="O2814" s="178"/>
      <c r="P2814" s="178"/>
      <c r="Q2814" s="10"/>
      <c r="R2814" s="10"/>
      <c r="S2814" s="10"/>
      <c r="T2814" s="10"/>
      <c r="U2814" s="10"/>
      <c r="V2814" s="10"/>
      <c r="W2814" s="10"/>
    </row>
    <row r="2815" spans="1:23" x14ac:dyDescent="0.35">
      <c r="A2815" s="10"/>
      <c r="B2815" s="27"/>
      <c r="C2815" s="25"/>
      <c r="D2815" s="25"/>
      <c r="E2815" s="43"/>
      <c r="F2815" s="43"/>
      <c r="G2815" s="43"/>
      <c r="H2815" s="25"/>
      <c r="I2815" s="25"/>
      <c r="J2815" s="25"/>
      <c r="K2815" s="25"/>
      <c r="L2815" s="25"/>
      <c r="M2815" s="25"/>
      <c r="N2815" s="25"/>
      <c r="O2815" s="178"/>
      <c r="P2815" s="178"/>
      <c r="Q2815" s="10"/>
      <c r="R2815" s="10"/>
      <c r="S2815" s="10"/>
      <c r="T2815" s="10"/>
      <c r="U2815" s="10"/>
      <c r="V2815" s="10"/>
      <c r="W2815" s="10"/>
    </row>
    <row r="2816" spans="1:23" x14ac:dyDescent="0.35">
      <c r="A2816" s="10"/>
      <c r="B2816" s="27"/>
      <c r="C2816" s="25"/>
      <c r="D2816" s="25"/>
      <c r="E2816" s="43"/>
      <c r="F2816" s="43"/>
      <c r="G2816" s="43"/>
      <c r="H2816" s="25"/>
      <c r="I2816" s="25"/>
      <c r="J2816" s="25"/>
      <c r="K2816" s="25"/>
      <c r="L2816" s="25"/>
      <c r="M2816" s="25"/>
      <c r="N2816" s="25"/>
      <c r="O2816" s="178"/>
      <c r="P2816" s="178"/>
      <c r="Q2816" s="10"/>
      <c r="R2816" s="10"/>
      <c r="S2816" s="10"/>
      <c r="T2816" s="10"/>
      <c r="U2816" s="10"/>
      <c r="V2816" s="10"/>
      <c r="W2816" s="10"/>
    </row>
    <row r="2817" spans="1:23" x14ac:dyDescent="0.35">
      <c r="A2817" s="10"/>
      <c r="B2817" s="27"/>
      <c r="C2817" s="25"/>
      <c r="D2817" s="25"/>
      <c r="E2817" s="43"/>
      <c r="F2817" s="43"/>
      <c r="G2817" s="43"/>
      <c r="H2817" s="25"/>
      <c r="I2817" s="25"/>
      <c r="J2817" s="25"/>
      <c r="K2817" s="25"/>
      <c r="L2817" s="25"/>
      <c r="M2817" s="25"/>
      <c r="N2817" s="25"/>
      <c r="O2817" s="178"/>
      <c r="P2817" s="178"/>
      <c r="Q2817" s="10"/>
      <c r="R2817" s="10"/>
      <c r="S2817" s="10"/>
      <c r="T2817" s="10"/>
      <c r="U2817" s="10"/>
      <c r="V2817" s="10"/>
      <c r="W2817" s="10"/>
    </row>
    <row r="2818" spans="1:23" x14ac:dyDescent="0.35">
      <c r="A2818" s="10"/>
      <c r="B2818" s="27"/>
      <c r="C2818" s="25"/>
      <c r="D2818" s="25"/>
      <c r="E2818" s="43"/>
      <c r="F2818" s="43"/>
      <c r="G2818" s="43"/>
      <c r="H2818" s="25"/>
      <c r="I2818" s="25"/>
      <c r="J2818" s="25"/>
      <c r="K2818" s="25"/>
      <c r="L2818" s="25"/>
      <c r="M2818" s="25"/>
      <c r="N2818" s="25"/>
      <c r="O2818" s="178"/>
      <c r="P2818" s="178"/>
      <c r="Q2818" s="10"/>
      <c r="R2818" s="10"/>
      <c r="S2818" s="10"/>
      <c r="T2818" s="10"/>
      <c r="U2818" s="10"/>
      <c r="V2818" s="10"/>
      <c r="W2818" s="10"/>
    </row>
    <row r="2819" spans="1:23" x14ac:dyDescent="0.35">
      <c r="A2819" s="10"/>
      <c r="B2819" s="27"/>
      <c r="C2819" s="25"/>
      <c r="D2819" s="25"/>
      <c r="E2819" s="43"/>
      <c r="F2819" s="43"/>
      <c r="G2819" s="43"/>
      <c r="H2819" s="25"/>
      <c r="I2819" s="25"/>
      <c r="J2819" s="25"/>
      <c r="K2819" s="25"/>
      <c r="L2819" s="25"/>
      <c r="M2819" s="25"/>
      <c r="N2819" s="25"/>
      <c r="O2819" s="178"/>
      <c r="P2819" s="178"/>
      <c r="Q2819" s="10"/>
      <c r="R2819" s="10"/>
      <c r="S2819" s="10"/>
      <c r="T2819" s="10"/>
      <c r="U2819" s="10"/>
      <c r="V2819" s="10"/>
      <c r="W2819" s="10"/>
    </row>
    <row r="2820" spans="1:23" x14ac:dyDescent="0.35">
      <c r="A2820" s="10"/>
      <c r="B2820" s="27"/>
      <c r="C2820" s="25"/>
      <c r="D2820" s="25"/>
      <c r="E2820" s="43"/>
      <c r="F2820" s="43"/>
      <c r="G2820" s="43"/>
      <c r="H2820" s="25"/>
      <c r="I2820" s="25"/>
      <c r="J2820" s="25"/>
      <c r="K2820" s="25"/>
      <c r="L2820" s="25"/>
      <c r="M2820" s="25"/>
      <c r="N2820" s="25"/>
      <c r="O2820" s="178"/>
      <c r="P2820" s="178"/>
      <c r="Q2820" s="10"/>
      <c r="R2820" s="10"/>
      <c r="S2820" s="10"/>
      <c r="T2820" s="10"/>
      <c r="U2820" s="10"/>
      <c r="V2820" s="10"/>
      <c r="W2820" s="10"/>
    </row>
    <row r="2821" spans="1:23" x14ac:dyDescent="0.35">
      <c r="A2821" s="10"/>
      <c r="B2821" s="27"/>
      <c r="C2821" s="25"/>
      <c r="D2821" s="25"/>
      <c r="E2821" s="43"/>
      <c r="F2821" s="43"/>
      <c r="G2821" s="43"/>
      <c r="H2821" s="25"/>
      <c r="I2821" s="25"/>
      <c r="J2821" s="25"/>
      <c r="K2821" s="25"/>
      <c r="L2821" s="25"/>
      <c r="M2821" s="25"/>
      <c r="N2821" s="25"/>
      <c r="O2821" s="178"/>
      <c r="P2821" s="178"/>
      <c r="Q2821" s="10"/>
      <c r="R2821" s="10"/>
      <c r="S2821" s="10"/>
      <c r="T2821" s="10"/>
      <c r="U2821" s="10"/>
      <c r="V2821" s="10"/>
      <c r="W2821" s="10"/>
    </row>
    <row r="2822" spans="1:23" x14ac:dyDescent="0.35">
      <c r="A2822" s="10"/>
      <c r="B2822" s="27"/>
      <c r="C2822" s="25"/>
      <c r="D2822" s="25"/>
      <c r="E2822" s="43"/>
      <c r="F2822" s="43"/>
      <c r="G2822" s="43"/>
      <c r="H2822" s="25"/>
      <c r="I2822" s="25"/>
      <c r="J2822" s="25"/>
      <c r="K2822" s="25"/>
      <c r="L2822" s="25"/>
      <c r="M2822" s="25"/>
      <c r="N2822" s="25"/>
      <c r="O2822" s="178"/>
      <c r="P2822" s="178"/>
      <c r="Q2822" s="10"/>
      <c r="R2822" s="10"/>
      <c r="S2822" s="10"/>
      <c r="T2822" s="10"/>
      <c r="U2822" s="10"/>
      <c r="V2822" s="10"/>
      <c r="W2822" s="10"/>
    </row>
    <row r="2823" spans="1:23" x14ac:dyDescent="0.35">
      <c r="A2823" s="10"/>
      <c r="B2823" s="27"/>
      <c r="C2823" s="25"/>
      <c r="D2823" s="25"/>
      <c r="E2823" s="43"/>
      <c r="F2823" s="43"/>
      <c r="G2823" s="43"/>
      <c r="H2823" s="25"/>
      <c r="I2823" s="25"/>
      <c r="J2823" s="25"/>
      <c r="K2823" s="25"/>
      <c r="L2823" s="25"/>
      <c r="M2823" s="25"/>
      <c r="N2823" s="25"/>
      <c r="O2823" s="178"/>
      <c r="P2823" s="178"/>
      <c r="Q2823" s="10"/>
      <c r="R2823" s="10"/>
      <c r="S2823" s="10"/>
      <c r="T2823" s="10"/>
      <c r="U2823" s="10"/>
      <c r="V2823" s="10"/>
      <c r="W2823" s="10"/>
    </row>
    <row r="2824" spans="1:23" x14ac:dyDescent="0.35">
      <c r="A2824" s="10"/>
      <c r="B2824" s="27"/>
      <c r="C2824" s="25"/>
      <c r="D2824" s="25"/>
      <c r="E2824" s="43"/>
      <c r="F2824" s="43"/>
      <c r="G2824" s="43"/>
      <c r="H2824" s="25"/>
      <c r="I2824" s="25"/>
      <c r="J2824" s="25"/>
      <c r="K2824" s="25"/>
      <c r="L2824" s="25"/>
      <c r="M2824" s="25"/>
      <c r="N2824" s="25"/>
      <c r="O2824" s="178"/>
      <c r="P2824" s="178"/>
      <c r="Q2824" s="10"/>
      <c r="R2824" s="10"/>
      <c r="S2824" s="10"/>
      <c r="T2824" s="10"/>
      <c r="U2824" s="10"/>
      <c r="V2824" s="10"/>
      <c r="W2824" s="10"/>
    </row>
    <row r="2825" spans="1:23" x14ac:dyDescent="0.35">
      <c r="A2825" s="10"/>
      <c r="B2825" s="27"/>
      <c r="C2825" s="25"/>
      <c r="D2825" s="25"/>
      <c r="E2825" s="43"/>
      <c r="F2825" s="43"/>
      <c r="G2825" s="43"/>
      <c r="H2825" s="25"/>
      <c r="I2825" s="25"/>
      <c r="J2825" s="25"/>
      <c r="K2825" s="25"/>
      <c r="L2825" s="25"/>
      <c r="M2825" s="25"/>
      <c r="N2825" s="25"/>
      <c r="O2825" s="178"/>
      <c r="P2825" s="178"/>
      <c r="Q2825" s="10"/>
      <c r="R2825" s="10"/>
      <c r="S2825" s="10"/>
      <c r="T2825" s="10"/>
      <c r="U2825" s="10"/>
      <c r="V2825" s="10"/>
      <c r="W2825" s="10"/>
    </row>
    <row r="2826" spans="1:23" x14ac:dyDescent="0.35">
      <c r="A2826" s="10"/>
      <c r="B2826" s="27"/>
      <c r="C2826" s="25"/>
      <c r="D2826" s="25"/>
      <c r="E2826" s="43"/>
      <c r="F2826" s="43"/>
      <c r="G2826" s="43"/>
      <c r="H2826" s="25"/>
      <c r="I2826" s="25"/>
      <c r="J2826" s="25"/>
      <c r="K2826" s="25"/>
      <c r="L2826" s="25"/>
      <c r="M2826" s="25"/>
      <c r="N2826" s="25"/>
      <c r="O2826" s="178"/>
      <c r="P2826" s="178"/>
      <c r="Q2826" s="10"/>
      <c r="R2826" s="10"/>
      <c r="S2826" s="10"/>
      <c r="T2826" s="10"/>
      <c r="U2826" s="10"/>
      <c r="V2826" s="10"/>
      <c r="W2826" s="10"/>
    </row>
    <row r="2827" spans="1:23" x14ac:dyDescent="0.35">
      <c r="A2827" s="10"/>
      <c r="B2827" s="27"/>
      <c r="C2827" s="25"/>
      <c r="D2827" s="25"/>
      <c r="E2827" s="43"/>
      <c r="F2827" s="43"/>
      <c r="G2827" s="43"/>
      <c r="H2827" s="25"/>
      <c r="I2827" s="25"/>
      <c r="J2827" s="25"/>
      <c r="K2827" s="25"/>
      <c r="L2827" s="25"/>
      <c r="M2827" s="25"/>
      <c r="N2827" s="25"/>
      <c r="O2827" s="178"/>
      <c r="P2827" s="178"/>
      <c r="Q2827" s="10"/>
      <c r="R2827" s="10"/>
      <c r="S2827" s="10"/>
      <c r="T2827" s="10"/>
      <c r="U2827" s="10"/>
      <c r="V2827" s="10"/>
      <c r="W2827" s="10"/>
    </row>
    <row r="2828" spans="1:23" x14ac:dyDescent="0.35">
      <c r="A2828" s="10"/>
      <c r="B2828" s="27"/>
      <c r="C2828" s="25"/>
      <c r="D2828" s="25"/>
      <c r="E2828" s="43"/>
      <c r="F2828" s="43"/>
      <c r="G2828" s="43"/>
      <c r="H2828" s="25"/>
      <c r="I2828" s="25"/>
      <c r="J2828" s="25"/>
      <c r="K2828" s="25"/>
      <c r="L2828" s="25"/>
      <c r="M2828" s="25"/>
      <c r="N2828" s="25"/>
      <c r="O2828" s="178"/>
      <c r="P2828" s="178"/>
      <c r="Q2828" s="10"/>
      <c r="R2828" s="10"/>
      <c r="S2828" s="10"/>
      <c r="T2828" s="10"/>
      <c r="U2828" s="10"/>
      <c r="V2828" s="10"/>
      <c r="W2828" s="10"/>
    </row>
    <row r="2829" spans="1:23" x14ac:dyDescent="0.35">
      <c r="A2829" s="10"/>
      <c r="B2829" s="27"/>
      <c r="C2829" s="25"/>
      <c r="D2829" s="25"/>
      <c r="E2829" s="43"/>
      <c r="F2829" s="43"/>
      <c r="G2829" s="43"/>
      <c r="H2829" s="25"/>
      <c r="I2829" s="25"/>
      <c r="J2829" s="25"/>
      <c r="K2829" s="25"/>
      <c r="L2829" s="25"/>
      <c r="M2829" s="25"/>
      <c r="N2829" s="25"/>
      <c r="O2829" s="178"/>
      <c r="P2829" s="178"/>
      <c r="Q2829" s="10"/>
      <c r="R2829" s="10"/>
      <c r="S2829" s="10"/>
      <c r="T2829" s="10"/>
      <c r="U2829" s="10"/>
      <c r="V2829" s="10"/>
      <c r="W2829" s="10"/>
    </row>
    <row r="2830" spans="1:23" x14ac:dyDescent="0.35">
      <c r="A2830" s="10"/>
      <c r="B2830" s="27"/>
      <c r="C2830" s="25"/>
      <c r="D2830" s="25"/>
      <c r="E2830" s="43"/>
      <c r="F2830" s="187"/>
      <c r="G2830" s="43"/>
      <c r="H2830" s="25"/>
      <c r="I2830" s="25"/>
      <c r="J2830" s="25"/>
      <c r="K2830" s="25"/>
      <c r="L2830" s="25"/>
      <c r="M2830" s="25"/>
      <c r="N2830" s="25"/>
      <c r="O2830" s="178"/>
      <c r="P2830" s="178"/>
      <c r="Q2830" s="10"/>
      <c r="R2830" s="10"/>
      <c r="S2830" s="10"/>
      <c r="T2830" s="10"/>
      <c r="U2830" s="10"/>
      <c r="V2830" s="10"/>
      <c r="W2830" s="10"/>
    </row>
    <row r="2831" spans="1:23" x14ac:dyDescent="0.35">
      <c r="A2831" s="10"/>
      <c r="B2831" s="27"/>
      <c r="C2831" s="25"/>
      <c r="D2831" s="25"/>
      <c r="E2831" s="43"/>
      <c r="F2831" s="43"/>
      <c r="G2831" s="43"/>
      <c r="H2831" s="25"/>
      <c r="I2831" s="25"/>
      <c r="J2831" s="25"/>
      <c r="K2831" s="25"/>
      <c r="L2831" s="25"/>
      <c r="M2831" s="25"/>
      <c r="N2831" s="25"/>
      <c r="O2831" s="178"/>
      <c r="P2831" s="178"/>
      <c r="Q2831" s="10"/>
      <c r="R2831" s="10"/>
      <c r="S2831" s="10"/>
      <c r="T2831" s="10"/>
      <c r="U2831" s="10"/>
      <c r="V2831" s="10"/>
      <c r="W2831" s="10"/>
    </row>
    <row r="2832" spans="1:23" x14ac:dyDescent="0.35">
      <c r="A2832" s="10"/>
      <c r="B2832" s="27"/>
      <c r="C2832" s="25"/>
      <c r="D2832" s="25"/>
      <c r="E2832" s="43"/>
      <c r="F2832" s="43"/>
      <c r="G2832" s="43"/>
      <c r="H2832" s="25"/>
      <c r="I2832" s="25"/>
      <c r="J2832" s="25"/>
      <c r="K2832" s="25"/>
      <c r="L2832" s="25"/>
      <c r="M2832" s="25"/>
      <c r="N2832" s="25"/>
      <c r="O2832" s="178"/>
      <c r="P2832" s="178"/>
      <c r="Q2832" s="10"/>
      <c r="R2832" s="10"/>
      <c r="S2832" s="10"/>
      <c r="T2832" s="10"/>
      <c r="U2832" s="10"/>
      <c r="V2832" s="10"/>
      <c r="W2832" s="10"/>
    </row>
    <row r="2833" spans="1:23" x14ac:dyDescent="0.35">
      <c r="A2833" s="10"/>
      <c r="B2833" s="27"/>
      <c r="C2833" s="25"/>
      <c r="D2833" s="25"/>
      <c r="E2833" s="43"/>
      <c r="F2833" s="43"/>
      <c r="G2833" s="188"/>
      <c r="H2833" s="25"/>
      <c r="I2833" s="25"/>
      <c r="J2833" s="25"/>
      <c r="K2833" s="25"/>
      <c r="L2833" s="25"/>
      <c r="M2833" s="25"/>
      <c r="N2833" s="25"/>
      <c r="O2833" s="178"/>
      <c r="P2833" s="178"/>
      <c r="Q2833" s="10"/>
      <c r="R2833" s="10"/>
      <c r="S2833" s="10"/>
      <c r="T2833" s="10"/>
      <c r="U2833" s="10"/>
      <c r="V2833" s="10"/>
      <c r="W2833" s="10"/>
    </row>
    <row r="2834" spans="1:23" x14ac:dyDescent="0.35">
      <c r="A2834" s="10"/>
      <c r="B2834" s="27"/>
      <c r="C2834" s="25"/>
      <c r="D2834" s="25"/>
      <c r="E2834" s="43"/>
      <c r="F2834" s="43"/>
      <c r="G2834" s="43"/>
      <c r="H2834" s="25"/>
      <c r="I2834" s="25"/>
      <c r="J2834" s="25"/>
      <c r="K2834" s="25"/>
      <c r="L2834" s="25"/>
      <c r="M2834" s="25"/>
      <c r="N2834" s="25"/>
      <c r="O2834" s="178"/>
      <c r="P2834" s="178"/>
      <c r="Q2834" s="10"/>
      <c r="R2834" s="10"/>
      <c r="S2834" s="10"/>
      <c r="T2834" s="10"/>
      <c r="U2834" s="10"/>
      <c r="V2834" s="10"/>
      <c r="W2834" s="10"/>
    </row>
    <row r="2835" spans="1:23" x14ac:dyDescent="0.35">
      <c r="A2835" s="10"/>
      <c r="B2835" s="27"/>
      <c r="C2835" s="25"/>
      <c r="D2835" s="25"/>
      <c r="E2835" s="43"/>
      <c r="F2835" s="43"/>
      <c r="G2835" s="43"/>
      <c r="H2835" s="25"/>
      <c r="I2835" s="25"/>
      <c r="J2835" s="25"/>
      <c r="K2835" s="25"/>
      <c r="L2835" s="25"/>
      <c r="M2835" s="25"/>
      <c r="N2835" s="25"/>
      <c r="O2835" s="178"/>
      <c r="P2835" s="178"/>
      <c r="Q2835" s="10"/>
      <c r="R2835" s="10"/>
      <c r="S2835" s="10"/>
      <c r="T2835" s="10"/>
      <c r="U2835" s="10"/>
      <c r="V2835" s="10"/>
      <c r="W2835" s="10"/>
    </row>
    <row r="2836" spans="1:23" x14ac:dyDescent="0.35">
      <c r="A2836" s="10"/>
      <c r="B2836" s="27"/>
      <c r="C2836" s="25"/>
      <c r="D2836" s="25"/>
      <c r="E2836" s="43"/>
      <c r="F2836" s="43"/>
      <c r="G2836" s="43"/>
      <c r="H2836" s="25"/>
      <c r="I2836" s="25"/>
      <c r="J2836" s="25"/>
      <c r="K2836" s="25"/>
      <c r="L2836" s="25"/>
      <c r="M2836" s="25"/>
      <c r="N2836" s="25"/>
      <c r="O2836" s="178"/>
      <c r="P2836" s="178"/>
      <c r="Q2836" s="10"/>
      <c r="R2836" s="10"/>
      <c r="S2836" s="10"/>
      <c r="T2836" s="10"/>
      <c r="U2836" s="10"/>
      <c r="V2836" s="10"/>
      <c r="W2836" s="10"/>
    </row>
    <row r="2837" spans="1:23" x14ac:dyDescent="0.35">
      <c r="A2837" s="10"/>
      <c r="B2837" s="27"/>
      <c r="C2837" s="25"/>
      <c r="D2837" s="25"/>
      <c r="E2837" s="43"/>
      <c r="F2837" s="43"/>
      <c r="G2837" s="43"/>
      <c r="H2837" s="25"/>
      <c r="I2837" s="25"/>
      <c r="J2837" s="25"/>
      <c r="K2837" s="25"/>
      <c r="L2837" s="25"/>
      <c r="M2837" s="25"/>
      <c r="N2837" s="25"/>
      <c r="O2837" s="178"/>
      <c r="P2837" s="178"/>
      <c r="Q2837" s="10"/>
      <c r="R2837" s="10"/>
      <c r="S2837" s="10"/>
      <c r="T2837" s="10"/>
      <c r="U2837" s="10"/>
      <c r="V2837" s="10"/>
      <c r="W2837" s="10"/>
    </row>
    <row r="2838" spans="1:23" x14ac:dyDescent="0.35">
      <c r="A2838" s="10"/>
      <c r="B2838" s="27"/>
      <c r="C2838" s="25"/>
      <c r="D2838" s="25"/>
      <c r="E2838" s="43"/>
      <c r="F2838" s="43"/>
      <c r="G2838" s="43"/>
      <c r="H2838" s="25"/>
      <c r="I2838" s="25"/>
      <c r="J2838" s="25"/>
      <c r="K2838" s="25"/>
      <c r="L2838" s="25"/>
      <c r="M2838" s="25"/>
      <c r="N2838" s="25"/>
      <c r="O2838" s="178"/>
      <c r="P2838" s="178"/>
      <c r="Q2838" s="10"/>
      <c r="R2838" s="10"/>
      <c r="S2838" s="10"/>
      <c r="T2838" s="10"/>
      <c r="U2838" s="10"/>
      <c r="V2838" s="10"/>
      <c r="W2838" s="10"/>
    </row>
    <row r="2839" spans="1:23" x14ac:dyDescent="0.35">
      <c r="A2839" s="10"/>
      <c r="B2839" s="27"/>
      <c r="C2839" s="25"/>
      <c r="D2839" s="25"/>
      <c r="E2839" s="43"/>
      <c r="F2839" s="43"/>
      <c r="G2839" s="43"/>
      <c r="H2839" s="25"/>
      <c r="I2839" s="25"/>
      <c r="J2839" s="25"/>
      <c r="K2839" s="25"/>
      <c r="L2839" s="25"/>
      <c r="M2839" s="25"/>
      <c r="N2839" s="25"/>
      <c r="O2839" s="178"/>
      <c r="P2839" s="178"/>
      <c r="Q2839" s="10"/>
      <c r="R2839" s="10"/>
      <c r="S2839" s="10"/>
      <c r="T2839" s="10"/>
      <c r="U2839" s="10"/>
      <c r="V2839" s="10"/>
      <c r="W2839" s="10"/>
    </row>
    <row r="2840" spans="1:23" x14ac:dyDescent="0.35">
      <c r="A2840" s="10"/>
      <c r="B2840" s="27"/>
      <c r="C2840" s="25"/>
      <c r="D2840" s="25"/>
      <c r="E2840" s="43"/>
      <c r="F2840" s="43"/>
      <c r="G2840" s="188"/>
      <c r="H2840" s="25"/>
      <c r="I2840" s="25"/>
      <c r="J2840" s="25"/>
      <c r="K2840" s="25"/>
      <c r="L2840" s="25"/>
      <c r="M2840" s="25"/>
      <c r="N2840" s="25"/>
      <c r="O2840" s="178"/>
      <c r="P2840" s="178"/>
      <c r="Q2840" s="10"/>
      <c r="R2840" s="10"/>
      <c r="S2840" s="10"/>
      <c r="T2840" s="10"/>
      <c r="U2840" s="10"/>
      <c r="V2840" s="10"/>
      <c r="W2840" s="10"/>
    </row>
    <row r="2841" spans="1:23" x14ac:dyDescent="0.35">
      <c r="A2841" s="10"/>
      <c r="B2841" s="27"/>
      <c r="C2841" s="25"/>
      <c r="D2841" s="25"/>
      <c r="E2841" s="43"/>
      <c r="F2841" s="43"/>
      <c r="G2841" s="188"/>
      <c r="H2841" s="25"/>
      <c r="I2841" s="25"/>
      <c r="J2841" s="25"/>
      <c r="K2841" s="25"/>
      <c r="L2841" s="25"/>
      <c r="M2841" s="25"/>
      <c r="N2841" s="25"/>
      <c r="O2841" s="178"/>
      <c r="P2841" s="178"/>
      <c r="Q2841" s="10"/>
      <c r="R2841" s="10"/>
      <c r="S2841" s="10"/>
      <c r="T2841" s="10"/>
      <c r="U2841" s="10"/>
      <c r="V2841" s="10"/>
      <c r="W2841" s="10"/>
    </row>
    <row r="2842" spans="1:23" x14ac:dyDescent="0.35">
      <c r="A2842" s="10"/>
      <c r="B2842" s="27"/>
      <c r="C2842" s="25"/>
      <c r="D2842" s="25"/>
      <c r="E2842" s="43"/>
      <c r="F2842" s="43"/>
      <c r="G2842" s="43"/>
      <c r="H2842" s="25"/>
      <c r="I2842" s="25"/>
      <c r="J2842" s="25"/>
      <c r="K2842" s="25"/>
      <c r="L2842" s="25"/>
      <c r="M2842" s="25"/>
      <c r="N2842" s="25"/>
      <c r="O2842" s="178"/>
      <c r="P2842" s="178"/>
      <c r="Q2842" s="10"/>
      <c r="R2842" s="10"/>
      <c r="S2842" s="10"/>
      <c r="T2842" s="10"/>
      <c r="U2842" s="10"/>
      <c r="V2842" s="10"/>
      <c r="W2842" s="10"/>
    </row>
    <row r="2843" spans="1:23" x14ac:dyDescent="0.35">
      <c r="A2843" s="10"/>
      <c r="B2843" s="27"/>
      <c r="C2843" s="25"/>
      <c r="D2843" s="25"/>
      <c r="E2843" s="43"/>
      <c r="F2843" s="43"/>
      <c r="G2843" s="43"/>
      <c r="H2843" s="25"/>
      <c r="I2843" s="25"/>
      <c r="J2843" s="25"/>
      <c r="K2843" s="25"/>
      <c r="L2843" s="25"/>
      <c r="M2843" s="25"/>
      <c r="N2843" s="25"/>
      <c r="O2843" s="178"/>
      <c r="P2843" s="178"/>
      <c r="Q2843" s="10"/>
      <c r="R2843" s="10"/>
      <c r="S2843" s="10"/>
      <c r="T2843" s="10"/>
      <c r="U2843" s="10"/>
      <c r="V2843" s="10"/>
      <c r="W2843" s="10"/>
    </row>
    <row r="2844" spans="1:23" x14ac:dyDescent="0.35">
      <c r="A2844" s="10"/>
      <c r="B2844" s="27"/>
      <c r="C2844" s="25"/>
      <c r="D2844" s="25"/>
      <c r="E2844" s="43"/>
      <c r="F2844" s="43"/>
      <c r="G2844" s="188"/>
      <c r="H2844" s="25"/>
      <c r="I2844" s="25"/>
      <c r="J2844" s="25"/>
      <c r="K2844" s="25"/>
      <c r="L2844" s="25"/>
      <c r="M2844" s="25"/>
      <c r="N2844" s="25"/>
      <c r="O2844" s="178"/>
      <c r="P2844" s="178"/>
      <c r="Q2844" s="10"/>
      <c r="R2844" s="10"/>
      <c r="S2844" s="10"/>
      <c r="T2844" s="10"/>
      <c r="U2844" s="10"/>
      <c r="V2844" s="10"/>
      <c r="W2844" s="10"/>
    </row>
    <row r="2845" spans="1:23" x14ac:dyDescent="0.35">
      <c r="A2845" s="10"/>
      <c r="B2845" s="27"/>
      <c r="C2845" s="25"/>
      <c r="D2845" s="25"/>
      <c r="E2845" s="43"/>
      <c r="F2845" s="43"/>
      <c r="G2845" s="43"/>
      <c r="H2845" s="25"/>
      <c r="I2845" s="25"/>
      <c r="J2845" s="25"/>
      <c r="K2845" s="25"/>
      <c r="L2845" s="25"/>
      <c r="M2845" s="25"/>
      <c r="N2845" s="25"/>
      <c r="O2845" s="178"/>
      <c r="P2845" s="178"/>
      <c r="Q2845" s="10"/>
      <c r="R2845" s="10"/>
      <c r="S2845" s="10"/>
      <c r="T2845" s="10"/>
      <c r="U2845" s="10"/>
      <c r="V2845" s="10"/>
      <c r="W2845" s="10"/>
    </row>
    <row r="2846" spans="1:23" x14ac:dyDescent="0.35">
      <c r="A2846" s="10"/>
      <c r="B2846" s="27"/>
      <c r="C2846" s="25"/>
      <c r="D2846" s="25"/>
      <c r="E2846" s="43"/>
      <c r="F2846" s="43"/>
      <c r="G2846" s="43"/>
      <c r="H2846" s="25"/>
      <c r="I2846" s="25"/>
      <c r="J2846" s="25"/>
      <c r="K2846" s="25"/>
      <c r="L2846" s="25"/>
      <c r="M2846" s="25"/>
      <c r="N2846" s="25"/>
      <c r="O2846" s="178"/>
      <c r="P2846" s="178"/>
      <c r="Q2846" s="10"/>
      <c r="R2846" s="10"/>
      <c r="S2846" s="10"/>
      <c r="T2846" s="10"/>
      <c r="U2846" s="10"/>
      <c r="V2846" s="10"/>
      <c r="W2846" s="10"/>
    </row>
    <row r="2847" spans="1:23" x14ac:dyDescent="0.35">
      <c r="A2847" s="10"/>
      <c r="B2847" s="27"/>
      <c r="C2847" s="25"/>
      <c r="D2847" s="25"/>
      <c r="E2847" s="43"/>
      <c r="F2847" s="43"/>
      <c r="G2847" s="43"/>
      <c r="H2847" s="25"/>
      <c r="I2847" s="25"/>
      <c r="J2847" s="25"/>
      <c r="K2847" s="25"/>
      <c r="L2847" s="25"/>
      <c r="M2847" s="25"/>
      <c r="N2847" s="25"/>
      <c r="O2847" s="178"/>
      <c r="P2847" s="178"/>
      <c r="Q2847" s="10"/>
      <c r="R2847" s="10"/>
      <c r="S2847" s="10"/>
      <c r="T2847" s="10"/>
      <c r="U2847" s="10"/>
      <c r="V2847" s="10"/>
      <c r="W2847" s="10"/>
    </row>
    <row r="2848" spans="1:23" x14ac:dyDescent="0.35">
      <c r="A2848" s="10"/>
      <c r="B2848" s="27"/>
      <c r="C2848" s="25"/>
      <c r="D2848" s="25"/>
      <c r="E2848" s="43"/>
      <c r="F2848" s="43"/>
      <c r="G2848" s="43"/>
      <c r="H2848" s="25"/>
      <c r="I2848" s="25"/>
      <c r="J2848" s="25"/>
      <c r="K2848" s="25"/>
      <c r="L2848" s="25"/>
      <c r="M2848" s="25"/>
      <c r="N2848" s="25"/>
      <c r="O2848" s="178"/>
      <c r="P2848" s="178"/>
      <c r="Q2848" s="10"/>
      <c r="R2848" s="10"/>
      <c r="S2848" s="10"/>
      <c r="T2848" s="10"/>
      <c r="U2848" s="10"/>
      <c r="V2848" s="10"/>
      <c r="W2848" s="10"/>
    </row>
    <row r="2849" spans="1:23" x14ac:dyDescent="0.35">
      <c r="A2849" s="10"/>
      <c r="B2849" s="27"/>
      <c r="C2849" s="25"/>
      <c r="D2849" s="25"/>
      <c r="E2849" s="43"/>
      <c r="F2849" s="43"/>
      <c r="G2849" s="43"/>
      <c r="H2849" s="25"/>
      <c r="I2849" s="25"/>
      <c r="J2849" s="25"/>
      <c r="K2849" s="25"/>
      <c r="L2849" s="25"/>
      <c r="M2849" s="25"/>
      <c r="N2849" s="25"/>
      <c r="O2849" s="178"/>
      <c r="P2849" s="178"/>
      <c r="Q2849" s="10"/>
      <c r="R2849" s="10"/>
      <c r="S2849" s="10"/>
      <c r="T2849" s="10"/>
      <c r="U2849" s="10"/>
      <c r="V2849" s="10"/>
      <c r="W2849" s="10"/>
    </row>
    <row r="2850" spans="1:23" x14ac:dyDescent="0.35">
      <c r="A2850" s="10"/>
      <c r="B2850" s="27"/>
      <c r="C2850" s="25"/>
      <c r="D2850" s="25"/>
      <c r="E2850" s="43"/>
      <c r="F2850" s="43"/>
      <c r="G2850" s="43"/>
      <c r="H2850" s="25"/>
      <c r="I2850" s="25"/>
      <c r="J2850" s="25"/>
      <c r="K2850" s="25"/>
      <c r="L2850" s="25"/>
      <c r="M2850" s="25"/>
      <c r="N2850" s="25"/>
      <c r="O2850" s="178"/>
      <c r="P2850" s="178"/>
      <c r="Q2850" s="10"/>
      <c r="R2850" s="10"/>
      <c r="S2850" s="10"/>
      <c r="T2850" s="10"/>
      <c r="U2850" s="10"/>
      <c r="V2850" s="10"/>
      <c r="W2850" s="10"/>
    </row>
    <row r="2851" spans="1:23" x14ac:dyDescent="0.35">
      <c r="A2851" s="10"/>
      <c r="B2851" s="27"/>
      <c r="C2851" s="25"/>
      <c r="D2851" s="25"/>
      <c r="E2851" s="43"/>
      <c r="F2851" s="43"/>
      <c r="G2851" s="43"/>
      <c r="H2851" s="25"/>
      <c r="I2851" s="25"/>
      <c r="J2851" s="25"/>
      <c r="K2851" s="25"/>
      <c r="L2851" s="25"/>
      <c r="M2851" s="25"/>
      <c r="N2851" s="25"/>
      <c r="O2851" s="178"/>
      <c r="P2851" s="178"/>
      <c r="Q2851" s="10"/>
      <c r="R2851" s="10"/>
      <c r="S2851" s="10"/>
      <c r="T2851" s="10"/>
      <c r="U2851" s="10"/>
      <c r="V2851" s="10"/>
      <c r="W2851" s="10"/>
    </row>
    <row r="2852" spans="1:23" x14ac:dyDescent="0.35">
      <c r="A2852" s="10"/>
      <c r="B2852" s="27"/>
      <c r="C2852" s="25"/>
      <c r="D2852" s="25"/>
      <c r="E2852" s="43"/>
      <c r="F2852" s="43"/>
      <c r="G2852" s="43"/>
      <c r="H2852" s="25"/>
      <c r="I2852" s="25"/>
      <c r="J2852" s="25"/>
      <c r="K2852" s="25"/>
      <c r="L2852" s="25"/>
      <c r="M2852" s="25"/>
      <c r="N2852" s="25"/>
      <c r="O2852" s="178"/>
      <c r="P2852" s="178"/>
      <c r="Q2852" s="10"/>
      <c r="R2852" s="10"/>
      <c r="S2852" s="10"/>
      <c r="T2852" s="10"/>
      <c r="U2852" s="10"/>
      <c r="V2852" s="10"/>
      <c r="W2852" s="10"/>
    </row>
    <row r="2853" spans="1:23" x14ac:dyDescent="0.35">
      <c r="A2853" s="10"/>
      <c r="B2853" s="27"/>
      <c r="C2853" s="25"/>
      <c r="D2853" s="25"/>
      <c r="E2853" s="43"/>
      <c r="F2853" s="43"/>
      <c r="G2853" s="43"/>
      <c r="H2853" s="25"/>
      <c r="I2853" s="25"/>
      <c r="J2853" s="25"/>
      <c r="K2853" s="25"/>
      <c r="L2853" s="25"/>
      <c r="M2853" s="25"/>
      <c r="N2853" s="25"/>
      <c r="O2853" s="178"/>
      <c r="P2853" s="178"/>
      <c r="Q2853" s="10"/>
      <c r="R2853" s="10"/>
      <c r="S2853" s="10"/>
      <c r="T2853" s="10"/>
      <c r="U2853" s="10"/>
      <c r="V2853" s="10"/>
      <c r="W2853" s="10"/>
    </row>
    <row r="2854" spans="1:23" x14ac:dyDescent="0.35">
      <c r="A2854" s="10"/>
      <c r="B2854" s="27"/>
      <c r="C2854" s="25"/>
      <c r="D2854" s="25"/>
      <c r="E2854" s="43"/>
      <c r="F2854" s="43"/>
      <c r="G2854" s="43"/>
      <c r="H2854" s="25"/>
      <c r="I2854" s="25"/>
      <c r="J2854" s="25"/>
      <c r="K2854" s="25"/>
      <c r="L2854" s="25"/>
      <c r="M2854" s="25"/>
      <c r="N2854" s="25"/>
      <c r="O2854" s="178"/>
      <c r="P2854" s="178"/>
      <c r="Q2854" s="10"/>
      <c r="R2854" s="10"/>
      <c r="S2854" s="10"/>
      <c r="T2854" s="10"/>
      <c r="U2854" s="10"/>
      <c r="V2854" s="10"/>
      <c r="W2854" s="10"/>
    </row>
    <row r="2855" spans="1:23" x14ac:dyDescent="0.35">
      <c r="A2855" s="10"/>
      <c r="B2855" s="27"/>
      <c r="C2855" s="25"/>
      <c r="D2855" s="25"/>
      <c r="E2855" s="43"/>
      <c r="F2855" s="43"/>
      <c r="G2855" s="43"/>
      <c r="H2855" s="25"/>
      <c r="I2855" s="25"/>
      <c r="J2855" s="25"/>
      <c r="K2855" s="25"/>
      <c r="L2855" s="25"/>
      <c r="M2855" s="25"/>
      <c r="N2855" s="25"/>
      <c r="O2855" s="178"/>
      <c r="P2855" s="178"/>
      <c r="Q2855" s="10"/>
      <c r="R2855" s="10"/>
      <c r="S2855" s="10"/>
      <c r="T2855" s="10"/>
      <c r="U2855" s="10"/>
      <c r="V2855" s="10"/>
      <c r="W2855" s="10"/>
    </row>
    <row r="2856" spans="1:23" x14ac:dyDescent="0.35">
      <c r="A2856" s="10"/>
      <c r="B2856" s="27"/>
      <c r="C2856" s="25"/>
      <c r="D2856" s="25"/>
      <c r="E2856" s="43"/>
      <c r="F2856" s="43"/>
      <c r="G2856" s="43"/>
      <c r="H2856" s="25"/>
      <c r="I2856" s="25"/>
      <c r="J2856" s="25"/>
      <c r="K2856" s="25"/>
      <c r="L2856" s="25"/>
      <c r="M2856" s="25"/>
      <c r="N2856" s="25"/>
      <c r="O2856" s="178"/>
      <c r="P2856" s="178"/>
      <c r="Q2856" s="10"/>
      <c r="R2856" s="10"/>
      <c r="S2856" s="10"/>
      <c r="T2856" s="10"/>
      <c r="U2856" s="10"/>
      <c r="V2856" s="10"/>
      <c r="W2856" s="10"/>
    </row>
    <row r="2857" spans="1:23" x14ac:dyDescent="0.35">
      <c r="A2857" s="10"/>
      <c r="B2857" s="27"/>
      <c r="C2857" s="25"/>
      <c r="D2857" s="25"/>
      <c r="E2857" s="43"/>
      <c r="F2857" s="43"/>
      <c r="G2857" s="43"/>
      <c r="H2857" s="25"/>
      <c r="I2857" s="25"/>
      <c r="J2857" s="25"/>
      <c r="K2857" s="25"/>
      <c r="L2857" s="25"/>
      <c r="M2857" s="25"/>
      <c r="N2857" s="25"/>
      <c r="O2857" s="178"/>
      <c r="P2857" s="178"/>
      <c r="Q2857" s="10"/>
      <c r="R2857" s="10"/>
      <c r="S2857" s="10"/>
      <c r="T2857" s="10"/>
      <c r="U2857" s="10"/>
      <c r="V2857" s="10"/>
      <c r="W2857" s="10"/>
    </row>
    <row r="2858" spans="1:23" x14ac:dyDescent="0.35">
      <c r="A2858" s="10"/>
      <c r="B2858" s="27"/>
      <c r="C2858" s="25"/>
      <c r="D2858" s="25"/>
      <c r="E2858" s="43"/>
      <c r="F2858" s="43"/>
      <c r="G2858" s="43"/>
      <c r="H2858" s="25"/>
      <c r="I2858" s="25"/>
      <c r="J2858" s="25"/>
      <c r="K2858" s="25"/>
      <c r="L2858" s="25"/>
      <c r="M2858" s="25"/>
      <c r="N2858" s="25"/>
      <c r="O2858" s="178"/>
      <c r="P2858" s="178"/>
      <c r="Q2858" s="10"/>
      <c r="R2858" s="10"/>
      <c r="S2858" s="10"/>
      <c r="T2858" s="10"/>
      <c r="U2858" s="10"/>
      <c r="V2858" s="10"/>
      <c r="W2858" s="10"/>
    </row>
    <row r="2859" spans="1:23" x14ac:dyDescent="0.35">
      <c r="A2859" s="10"/>
      <c r="B2859" s="27"/>
      <c r="C2859" s="25"/>
      <c r="D2859" s="25"/>
      <c r="E2859" s="43"/>
      <c r="F2859" s="43"/>
      <c r="G2859" s="43"/>
      <c r="H2859" s="25"/>
      <c r="I2859" s="25"/>
      <c r="J2859" s="25"/>
      <c r="K2859" s="25"/>
      <c r="L2859" s="25"/>
      <c r="M2859" s="25"/>
      <c r="N2859" s="25"/>
      <c r="O2859" s="178"/>
      <c r="P2859" s="178"/>
      <c r="Q2859" s="10"/>
      <c r="R2859" s="10"/>
      <c r="S2859" s="10"/>
      <c r="T2859" s="10"/>
      <c r="U2859" s="10"/>
      <c r="V2859" s="10"/>
      <c r="W2859" s="10"/>
    </row>
    <row r="2860" spans="1:23" x14ac:dyDescent="0.35">
      <c r="A2860" s="10"/>
      <c r="B2860" s="27"/>
      <c r="C2860" s="25"/>
      <c r="D2860" s="25"/>
      <c r="E2860" s="43"/>
      <c r="F2860" s="43"/>
      <c r="G2860" s="43"/>
      <c r="H2860" s="25"/>
      <c r="I2860" s="25"/>
      <c r="J2860" s="25"/>
      <c r="K2860" s="25"/>
      <c r="L2860" s="25"/>
      <c r="M2860" s="25"/>
      <c r="N2860" s="25"/>
      <c r="O2860" s="178"/>
      <c r="P2860" s="178"/>
      <c r="Q2860" s="10"/>
      <c r="R2860" s="10"/>
      <c r="S2860" s="10"/>
      <c r="T2860" s="10"/>
      <c r="U2860" s="10"/>
      <c r="V2860" s="10"/>
      <c r="W2860" s="10"/>
    </row>
    <row r="2861" spans="1:23" x14ac:dyDescent="0.35">
      <c r="A2861" s="10"/>
      <c r="B2861" s="27"/>
      <c r="C2861" s="25"/>
      <c r="D2861" s="25"/>
      <c r="E2861" s="43"/>
      <c r="F2861" s="43"/>
      <c r="G2861" s="43"/>
      <c r="H2861" s="25"/>
      <c r="I2861" s="25"/>
      <c r="J2861" s="25"/>
      <c r="K2861" s="25"/>
      <c r="L2861" s="25"/>
      <c r="M2861" s="25"/>
      <c r="N2861" s="25"/>
      <c r="O2861" s="178"/>
      <c r="P2861" s="178"/>
      <c r="Q2861" s="10"/>
      <c r="R2861" s="10"/>
      <c r="S2861" s="10"/>
      <c r="T2861" s="10"/>
      <c r="U2861" s="10"/>
      <c r="V2861" s="10"/>
      <c r="W2861" s="10"/>
    </row>
    <row r="2862" spans="1:23" x14ac:dyDescent="0.35">
      <c r="A2862" s="10"/>
      <c r="B2862" s="27"/>
      <c r="C2862" s="25"/>
      <c r="D2862" s="25"/>
      <c r="E2862" s="43"/>
      <c r="F2862" s="43"/>
      <c r="G2862" s="43"/>
      <c r="H2862" s="25"/>
      <c r="I2862" s="25"/>
      <c r="J2862" s="25"/>
      <c r="K2862" s="25"/>
      <c r="L2862" s="25"/>
      <c r="M2862" s="25"/>
      <c r="N2862" s="25"/>
      <c r="O2862" s="178"/>
      <c r="P2862" s="178"/>
      <c r="Q2862" s="10"/>
      <c r="R2862" s="10"/>
      <c r="S2862" s="10"/>
      <c r="T2862" s="10"/>
      <c r="U2862" s="10"/>
      <c r="V2862" s="10"/>
      <c r="W2862" s="10"/>
    </row>
    <row r="2863" spans="1:23" x14ac:dyDescent="0.35">
      <c r="A2863" s="10"/>
      <c r="B2863" s="27"/>
      <c r="C2863" s="25"/>
      <c r="D2863" s="25"/>
      <c r="E2863" s="43"/>
      <c r="F2863" s="43"/>
      <c r="G2863" s="43"/>
      <c r="H2863" s="25"/>
      <c r="I2863" s="25"/>
      <c r="J2863" s="25"/>
      <c r="K2863" s="25"/>
      <c r="L2863" s="25"/>
      <c r="M2863" s="25"/>
      <c r="N2863" s="25"/>
      <c r="O2863" s="178"/>
      <c r="P2863" s="178"/>
      <c r="Q2863" s="10"/>
      <c r="R2863" s="10"/>
      <c r="S2863" s="10"/>
      <c r="T2863" s="10"/>
      <c r="U2863" s="10"/>
      <c r="V2863" s="10"/>
      <c r="W2863" s="10"/>
    </row>
    <row r="2864" spans="1:23" x14ac:dyDescent="0.35">
      <c r="A2864" s="10"/>
      <c r="B2864" s="27"/>
      <c r="C2864" s="25"/>
      <c r="D2864" s="25"/>
      <c r="E2864" s="43"/>
      <c r="F2864" s="43"/>
      <c r="G2864" s="43"/>
      <c r="H2864" s="25"/>
      <c r="I2864" s="25"/>
      <c r="J2864" s="25"/>
      <c r="K2864" s="25"/>
      <c r="L2864" s="25"/>
      <c r="M2864" s="25"/>
      <c r="N2864" s="25"/>
      <c r="O2864" s="178"/>
      <c r="P2864" s="178"/>
      <c r="Q2864" s="10"/>
      <c r="R2864" s="10"/>
      <c r="S2864" s="10"/>
      <c r="T2864" s="10"/>
      <c r="U2864" s="10"/>
      <c r="V2864" s="10"/>
      <c r="W2864" s="10"/>
    </row>
    <row r="2865" spans="1:23" x14ac:dyDescent="0.35">
      <c r="A2865" s="10"/>
      <c r="B2865" s="27"/>
      <c r="C2865" s="25"/>
      <c r="D2865" s="25"/>
      <c r="E2865" s="43"/>
      <c r="F2865" s="43"/>
      <c r="G2865" s="188"/>
      <c r="H2865" s="25"/>
      <c r="I2865" s="25"/>
      <c r="J2865" s="25"/>
      <c r="K2865" s="25"/>
      <c r="L2865" s="25"/>
      <c r="M2865" s="25"/>
      <c r="N2865" s="25"/>
      <c r="O2865" s="178"/>
      <c r="P2865" s="178"/>
      <c r="Q2865" s="10"/>
      <c r="R2865" s="10"/>
      <c r="S2865" s="10"/>
      <c r="T2865" s="10"/>
      <c r="U2865" s="10"/>
      <c r="V2865" s="10"/>
      <c r="W2865" s="10"/>
    </row>
    <row r="2866" spans="1:23" x14ac:dyDescent="0.35">
      <c r="A2866" s="10"/>
      <c r="B2866" s="27"/>
      <c r="C2866" s="25"/>
      <c r="D2866" s="25"/>
      <c r="E2866" s="43"/>
      <c r="F2866" s="43"/>
      <c r="G2866" s="188"/>
      <c r="H2866" s="25"/>
      <c r="I2866" s="25"/>
      <c r="J2866" s="25"/>
      <c r="K2866" s="25"/>
      <c r="L2866" s="25"/>
      <c r="M2866" s="25"/>
      <c r="N2866" s="25"/>
      <c r="O2866" s="178"/>
      <c r="P2866" s="178"/>
      <c r="Q2866" s="10"/>
      <c r="R2866" s="10"/>
      <c r="S2866" s="10"/>
      <c r="T2866" s="10"/>
      <c r="U2866" s="10"/>
      <c r="V2866" s="10"/>
      <c r="W2866" s="10"/>
    </row>
    <row r="2867" spans="1:23" x14ac:dyDescent="0.35">
      <c r="A2867" s="10"/>
      <c r="B2867" s="27"/>
      <c r="C2867" s="25"/>
      <c r="D2867" s="25"/>
      <c r="E2867" s="43"/>
      <c r="F2867" s="43"/>
      <c r="G2867" s="188"/>
      <c r="H2867" s="25"/>
      <c r="I2867" s="25"/>
      <c r="J2867" s="25"/>
      <c r="K2867" s="25"/>
      <c r="L2867" s="25"/>
      <c r="M2867" s="25"/>
      <c r="N2867" s="25"/>
      <c r="O2867" s="178"/>
      <c r="P2867" s="178"/>
      <c r="Q2867" s="10"/>
      <c r="R2867" s="10"/>
      <c r="S2867" s="10"/>
      <c r="T2867" s="10"/>
      <c r="U2867" s="10"/>
      <c r="V2867" s="10"/>
      <c r="W2867" s="10"/>
    </row>
    <row r="2868" spans="1:23" x14ac:dyDescent="0.35">
      <c r="A2868" s="10"/>
      <c r="B2868" s="27"/>
      <c r="C2868" s="25"/>
      <c r="D2868" s="25"/>
      <c r="E2868" s="43"/>
      <c r="F2868" s="43"/>
      <c r="G2868" s="43"/>
      <c r="H2868" s="25"/>
      <c r="I2868" s="25"/>
      <c r="J2868" s="25"/>
      <c r="K2868" s="25"/>
      <c r="L2868" s="25"/>
      <c r="M2868" s="25"/>
      <c r="N2868" s="25"/>
      <c r="O2868" s="178"/>
      <c r="P2868" s="178"/>
      <c r="Q2868" s="10"/>
      <c r="R2868" s="10"/>
      <c r="S2868" s="10"/>
      <c r="T2868" s="10"/>
      <c r="U2868" s="10"/>
      <c r="V2868" s="10"/>
      <c r="W2868" s="10"/>
    </row>
    <row r="2869" spans="1:23" x14ac:dyDescent="0.35">
      <c r="A2869" s="10"/>
      <c r="B2869" s="27"/>
      <c r="C2869" s="25"/>
      <c r="D2869" s="25"/>
      <c r="E2869" s="43"/>
      <c r="F2869" s="43"/>
      <c r="G2869" s="43"/>
      <c r="H2869" s="25"/>
      <c r="I2869" s="25"/>
      <c r="J2869" s="25"/>
      <c r="K2869" s="25"/>
      <c r="L2869" s="25"/>
      <c r="M2869" s="25"/>
      <c r="N2869" s="25"/>
      <c r="O2869" s="178"/>
      <c r="P2869" s="178"/>
    </row>
    <row r="2870" spans="1:23" x14ac:dyDescent="0.35">
      <c r="A2870" s="10"/>
      <c r="B2870" s="27"/>
      <c r="C2870" s="25"/>
      <c r="D2870" s="25"/>
      <c r="E2870" s="43"/>
      <c r="F2870" s="43"/>
      <c r="G2870" s="43"/>
      <c r="H2870" s="25"/>
      <c r="I2870" s="25"/>
      <c r="J2870" s="25"/>
      <c r="K2870" s="25"/>
      <c r="L2870" s="25"/>
      <c r="M2870" s="25"/>
      <c r="N2870" s="25"/>
      <c r="O2870" s="178"/>
      <c r="P2870" s="178"/>
    </row>
    <row r="2871" spans="1:23" x14ac:dyDescent="0.35">
      <c r="A2871" s="10"/>
      <c r="B2871" s="27"/>
      <c r="C2871" s="25"/>
      <c r="D2871" s="25"/>
      <c r="E2871" s="43"/>
      <c r="F2871" s="43"/>
      <c r="G2871" s="43"/>
      <c r="H2871" s="25"/>
      <c r="I2871" s="25"/>
      <c r="J2871" s="25"/>
      <c r="K2871" s="25"/>
      <c r="L2871" s="25"/>
      <c r="M2871" s="25"/>
      <c r="N2871" s="25"/>
      <c r="O2871" s="178"/>
      <c r="P2871" s="178"/>
    </row>
    <row r="2872" spans="1:23" x14ac:dyDescent="0.35">
      <c r="A2872" s="10"/>
      <c r="B2872" s="27"/>
      <c r="C2872" s="25"/>
      <c r="D2872" s="25"/>
      <c r="E2872" s="43"/>
      <c r="F2872" s="43"/>
      <c r="G2872" s="43"/>
      <c r="H2872" s="25"/>
      <c r="I2872" s="25"/>
      <c r="J2872" s="25"/>
      <c r="K2872" s="25"/>
      <c r="L2872" s="25"/>
      <c r="M2872" s="25"/>
      <c r="N2872" s="25"/>
      <c r="O2872" s="178"/>
      <c r="P2872" s="178"/>
    </row>
    <row r="2873" spans="1:23" x14ac:dyDescent="0.35">
      <c r="A2873" s="10"/>
      <c r="B2873" s="27"/>
      <c r="C2873" s="25"/>
      <c r="D2873" s="25"/>
      <c r="E2873" s="43"/>
      <c r="F2873" s="43"/>
      <c r="G2873" s="43"/>
      <c r="H2873" s="25"/>
      <c r="I2873" s="25"/>
      <c r="J2873" s="25"/>
      <c r="K2873" s="25"/>
      <c r="L2873" s="25"/>
      <c r="M2873" s="25"/>
      <c r="N2873" s="25"/>
      <c r="O2873" s="178"/>
      <c r="P2873" s="178"/>
    </row>
    <row r="2874" spans="1:23" x14ac:dyDescent="0.35">
      <c r="A2874" s="10"/>
      <c r="B2874" s="27"/>
      <c r="C2874" s="25"/>
      <c r="D2874" s="25"/>
      <c r="E2874" s="43"/>
      <c r="F2874" s="43"/>
      <c r="G2874" s="43"/>
      <c r="H2874" s="25"/>
      <c r="I2874" s="25"/>
      <c r="J2874" s="25"/>
      <c r="K2874" s="25"/>
      <c r="L2874" s="25"/>
      <c r="M2874" s="25"/>
      <c r="N2874" s="25"/>
      <c r="O2874" s="178"/>
      <c r="P2874" s="178"/>
    </row>
    <row r="2875" spans="1:23" x14ac:dyDescent="0.35">
      <c r="A2875" s="10"/>
      <c r="B2875" s="27"/>
      <c r="C2875" s="25"/>
      <c r="D2875" s="25"/>
      <c r="E2875" s="43"/>
      <c r="F2875" s="43"/>
      <c r="G2875" s="43"/>
      <c r="H2875" s="25"/>
      <c r="I2875" s="25"/>
      <c r="J2875" s="25"/>
      <c r="K2875" s="25"/>
      <c r="L2875" s="25"/>
      <c r="M2875" s="25"/>
      <c r="N2875" s="25"/>
      <c r="O2875" s="178"/>
      <c r="P2875" s="178"/>
    </row>
    <row r="2876" spans="1:23" x14ac:dyDescent="0.35">
      <c r="A2876" s="10"/>
      <c r="B2876" s="27"/>
      <c r="C2876" s="25"/>
      <c r="D2876" s="25"/>
      <c r="E2876" s="43"/>
      <c r="F2876" s="43"/>
      <c r="G2876" s="43"/>
      <c r="H2876" s="25"/>
      <c r="I2876" s="25"/>
      <c r="J2876" s="25"/>
      <c r="K2876" s="25"/>
      <c r="L2876" s="25"/>
      <c r="M2876" s="25"/>
      <c r="N2876" s="25"/>
      <c r="O2876" s="178"/>
      <c r="P2876" s="178"/>
    </row>
    <row r="2877" spans="1:23" x14ac:dyDescent="0.35">
      <c r="A2877" s="10"/>
      <c r="B2877" s="27"/>
      <c r="C2877" s="25"/>
      <c r="D2877" s="25"/>
      <c r="E2877" s="43"/>
      <c r="F2877" s="43"/>
      <c r="G2877" s="43"/>
      <c r="H2877" s="25"/>
      <c r="I2877" s="25"/>
      <c r="J2877" s="25"/>
      <c r="K2877" s="25"/>
      <c r="L2877" s="25"/>
      <c r="M2877" s="25"/>
      <c r="N2877" s="25"/>
      <c r="O2877" s="178"/>
      <c r="P2877" s="178"/>
    </row>
    <row r="2878" spans="1:23" x14ac:dyDescent="0.35">
      <c r="A2878" s="10"/>
      <c r="B2878" s="27"/>
      <c r="C2878" s="25"/>
      <c r="D2878" s="25"/>
      <c r="E2878" s="43"/>
      <c r="F2878" s="43"/>
      <c r="G2878" s="43"/>
      <c r="H2878" s="25"/>
      <c r="I2878" s="25"/>
      <c r="J2878" s="25"/>
      <c r="K2878" s="25"/>
      <c r="L2878" s="25"/>
      <c r="M2878" s="25"/>
      <c r="N2878" s="25"/>
      <c r="O2878" s="178"/>
      <c r="P2878" s="178"/>
    </row>
    <row r="2879" spans="1:23" x14ac:dyDescent="0.35">
      <c r="A2879" s="10"/>
      <c r="B2879" s="27"/>
      <c r="C2879" s="25"/>
      <c r="D2879" s="25"/>
      <c r="E2879" s="43"/>
      <c r="F2879" s="43"/>
      <c r="G2879" s="43"/>
      <c r="H2879" s="25"/>
      <c r="I2879" s="25"/>
      <c r="J2879" s="25"/>
      <c r="K2879" s="25"/>
      <c r="L2879" s="25"/>
      <c r="M2879" s="25"/>
      <c r="N2879" s="25"/>
      <c r="O2879" s="178"/>
      <c r="P2879" s="178"/>
    </row>
    <row r="2880" spans="1:23" x14ac:dyDescent="0.35">
      <c r="A2880" s="10"/>
      <c r="B2880" s="27"/>
      <c r="C2880" s="25"/>
      <c r="D2880" s="25"/>
      <c r="E2880" s="43"/>
      <c r="F2880" s="43"/>
      <c r="G2880" s="43"/>
      <c r="H2880" s="25"/>
      <c r="I2880" s="25"/>
      <c r="J2880" s="25"/>
      <c r="K2880" s="25"/>
      <c r="L2880" s="25"/>
      <c r="M2880" s="25"/>
      <c r="N2880" s="25"/>
      <c r="O2880" s="178"/>
      <c r="P2880" s="178"/>
    </row>
    <row r="2881" spans="1:16" x14ac:dyDescent="0.35">
      <c r="A2881" s="10"/>
      <c r="B2881" s="27"/>
      <c r="C2881" s="25"/>
      <c r="D2881" s="25"/>
      <c r="E2881" s="43"/>
      <c r="F2881" s="43"/>
      <c r="G2881" s="43"/>
      <c r="H2881" s="25"/>
      <c r="I2881" s="25"/>
      <c r="J2881" s="25"/>
      <c r="K2881" s="25"/>
      <c r="L2881" s="25"/>
      <c r="M2881" s="25"/>
      <c r="N2881" s="25"/>
      <c r="O2881" s="178"/>
      <c r="P2881" s="178"/>
    </row>
    <row r="2882" spans="1:16" x14ac:dyDescent="0.35">
      <c r="A2882" s="10"/>
      <c r="B2882" s="27"/>
      <c r="C2882" s="25"/>
      <c r="D2882" s="25"/>
      <c r="E2882" s="43"/>
      <c r="F2882" s="43"/>
      <c r="G2882" s="43"/>
      <c r="H2882" s="25"/>
      <c r="I2882" s="25"/>
      <c r="J2882" s="25"/>
      <c r="K2882" s="25"/>
      <c r="L2882" s="25"/>
      <c r="M2882" s="25"/>
      <c r="N2882" s="25"/>
      <c r="O2882" s="178"/>
      <c r="P2882" s="178"/>
    </row>
    <row r="2883" spans="1:16" x14ac:dyDescent="0.35">
      <c r="A2883" s="10"/>
      <c r="B2883" s="27"/>
      <c r="C2883" s="25"/>
      <c r="D2883" s="25"/>
      <c r="E2883" s="43"/>
      <c r="F2883" s="43"/>
      <c r="G2883" s="43"/>
      <c r="H2883" s="25"/>
      <c r="I2883" s="25"/>
      <c r="J2883" s="25"/>
      <c r="K2883" s="25"/>
      <c r="L2883" s="25"/>
      <c r="M2883" s="25"/>
      <c r="N2883" s="25"/>
      <c r="O2883" s="178"/>
      <c r="P2883" s="178"/>
    </row>
    <row r="2884" spans="1:16" x14ac:dyDescent="0.35">
      <c r="A2884" s="10"/>
      <c r="B2884" s="27"/>
      <c r="C2884" s="25"/>
      <c r="D2884" s="25"/>
      <c r="E2884" s="43"/>
      <c r="F2884" s="43"/>
      <c r="G2884" s="43"/>
      <c r="H2884" s="25"/>
      <c r="I2884" s="25"/>
      <c r="J2884" s="25"/>
      <c r="K2884" s="25"/>
      <c r="L2884" s="25"/>
      <c r="M2884" s="25"/>
      <c r="N2884" s="25"/>
      <c r="O2884" s="178"/>
      <c r="P2884" s="178"/>
    </row>
    <row r="2885" spans="1:16" x14ac:dyDescent="0.35">
      <c r="A2885" s="10"/>
      <c r="B2885" s="27"/>
      <c r="C2885" s="25"/>
      <c r="D2885" s="25"/>
      <c r="E2885" s="43"/>
      <c r="F2885" s="43"/>
      <c r="G2885" s="43"/>
      <c r="H2885" s="25"/>
      <c r="I2885" s="25"/>
      <c r="J2885" s="25"/>
      <c r="K2885" s="25"/>
      <c r="L2885" s="25"/>
      <c r="M2885" s="25"/>
      <c r="N2885" s="25"/>
      <c r="O2885" s="178"/>
      <c r="P2885" s="178"/>
    </row>
    <row r="2886" spans="1:16" x14ac:dyDescent="0.35">
      <c r="A2886" s="10"/>
      <c r="B2886" s="27"/>
      <c r="C2886" s="25"/>
      <c r="D2886" s="25"/>
      <c r="E2886" s="43"/>
      <c r="F2886" s="43"/>
      <c r="G2886" s="43"/>
      <c r="H2886" s="25"/>
      <c r="I2886" s="25"/>
      <c r="J2886" s="25"/>
      <c r="K2886" s="25"/>
      <c r="L2886" s="25"/>
      <c r="M2886" s="25"/>
      <c r="N2886" s="25"/>
      <c r="O2886" s="178"/>
      <c r="P2886" s="178"/>
    </row>
    <row r="2887" spans="1:16" x14ac:dyDescent="0.35">
      <c r="A2887" s="10"/>
      <c r="B2887" s="27"/>
      <c r="C2887" s="25"/>
      <c r="D2887" s="25"/>
      <c r="E2887" s="43"/>
      <c r="F2887" s="43"/>
      <c r="G2887" s="43"/>
      <c r="H2887" s="25"/>
      <c r="I2887" s="25"/>
      <c r="J2887" s="25"/>
      <c r="K2887" s="25"/>
      <c r="L2887" s="25"/>
      <c r="M2887" s="25"/>
      <c r="N2887" s="25"/>
      <c r="O2887" s="178"/>
      <c r="P2887" s="178"/>
    </row>
    <row r="2888" spans="1:16" x14ac:dyDescent="0.35">
      <c r="A2888" s="10"/>
      <c r="B2888" s="27"/>
      <c r="C2888" s="25"/>
      <c r="D2888" s="25"/>
      <c r="E2888" s="43"/>
      <c r="F2888" s="43"/>
      <c r="G2888" s="43"/>
      <c r="H2888" s="25"/>
      <c r="I2888" s="25"/>
      <c r="J2888" s="25"/>
      <c r="K2888" s="25"/>
      <c r="L2888" s="25"/>
      <c r="M2888" s="25"/>
      <c r="N2888" s="25"/>
      <c r="O2888" s="178"/>
      <c r="P2888" s="178"/>
    </row>
    <row r="2889" spans="1:16" x14ac:dyDescent="0.35">
      <c r="A2889" s="10"/>
      <c r="B2889" s="27"/>
      <c r="C2889" s="25"/>
      <c r="D2889" s="25"/>
      <c r="E2889" s="43"/>
      <c r="F2889" s="43"/>
      <c r="G2889" s="43"/>
      <c r="H2889" s="25"/>
      <c r="I2889" s="25"/>
      <c r="J2889" s="25"/>
      <c r="K2889" s="25"/>
      <c r="L2889" s="25"/>
      <c r="M2889" s="25"/>
      <c r="N2889" s="25"/>
      <c r="O2889" s="178"/>
      <c r="P2889" s="178"/>
    </row>
    <row r="2890" spans="1:16" x14ac:dyDescent="0.35">
      <c r="A2890" s="10"/>
      <c r="B2890" s="27"/>
      <c r="C2890" s="25"/>
      <c r="D2890" s="25"/>
      <c r="E2890" s="43"/>
      <c r="F2890" s="43"/>
      <c r="G2890" s="43"/>
      <c r="H2890" s="25"/>
      <c r="I2890" s="25"/>
      <c r="J2890" s="25"/>
      <c r="K2890" s="25"/>
      <c r="L2890" s="25"/>
      <c r="M2890" s="25"/>
      <c r="N2890" s="25"/>
      <c r="O2890" s="178"/>
      <c r="P2890" s="178"/>
    </row>
    <row r="2891" spans="1:16" x14ac:dyDescent="0.35">
      <c r="A2891" s="10"/>
      <c r="B2891" s="27"/>
      <c r="C2891" s="25"/>
      <c r="D2891" s="25"/>
      <c r="E2891" s="43"/>
      <c r="F2891" s="43"/>
      <c r="G2891" s="43"/>
      <c r="H2891" s="25"/>
      <c r="I2891" s="25"/>
      <c r="J2891" s="25"/>
      <c r="K2891" s="25"/>
      <c r="L2891" s="25"/>
      <c r="M2891" s="25"/>
      <c r="N2891" s="25"/>
      <c r="O2891" s="178"/>
      <c r="P2891" s="178"/>
    </row>
    <row r="2892" spans="1:16" x14ac:dyDescent="0.35">
      <c r="A2892" s="10"/>
      <c r="B2892" s="27"/>
      <c r="C2892" s="25"/>
      <c r="D2892" s="25"/>
      <c r="E2892" s="43"/>
      <c r="F2892" s="43"/>
      <c r="G2892" s="43"/>
      <c r="H2892" s="25"/>
      <c r="I2892" s="25"/>
      <c r="J2892" s="25"/>
      <c r="K2892" s="25"/>
      <c r="L2892" s="25"/>
      <c r="M2892" s="25"/>
      <c r="N2892" s="25"/>
      <c r="O2892" s="178"/>
      <c r="P2892" s="178"/>
    </row>
    <row r="2893" spans="1:16" x14ac:dyDescent="0.35">
      <c r="A2893" s="10"/>
      <c r="B2893" s="27"/>
      <c r="C2893" s="25"/>
      <c r="D2893" s="25"/>
      <c r="E2893" s="43"/>
      <c r="F2893" s="43"/>
      <c r="G2893" s="43"/>
      <c r="H2893" s="25"/>
      <c r="I2893" s="25"/>
      <c r="J2893" s="25"/>
      <c r="K2893" s="25"/>
      <c r="L2893" s="25"/>
      <c r="M2893" s="25"/>
      <c r="N2893" s="25"/>
      <c r="O2893" s="178"/>
      <c r="P2893" s="178"/>
    </row>
    <row r="2894" spans="1:16" x14ac:dyDescent="0.35">
      <c r="A2894" s="10"/>
      <c r="B2894" s="27"/>
      <c r="C2894" s="25"/>
      <c r="D2894" s="25"/>
      <c r="E2894" s="43"/>
      <c r="F2894" s="43"/>
      <c r="G2894" s="43"/>
      <c r="H2894" s="25"/>
      <c r="I2894" s="25"/>
      <c r="J2894" s="25"/>
      <c r="K2894" s="25"/>
      <c r="L2894" s="25"/>
      <c r="M2894" s="25"/>
      <c r="N2894" s="25"/>
      <c r="O2894" s="178"/>
      <c r="P2894" s="178"/>
    </row>
    <row r="2895" spans="1:16" x14ac:dyDescent="0.35">
      <c r="A2895" s="10"/>
      <c r="B2895" s="27"/>
      <c r="C2895" s="25"/>
      <c r="D2895" s="25"/>
      <c r="E2895" s="43"/>
      <c r="F2895" s="43"/>
      <c r="G2895" s="43"/>
      <c r="H2895" s="25"/>
      <c r="I2895" s="25"/>
      <c r="J2895" s="25"/>
      <c r="K2895" s="25"/>
      <c r="L2895" s="25"/>
      <c r="M2895" s="25"/>
      <c r="N2895" s="25"/>
      <c r="O2895" s="178"/>
      <c r="P2895" s="178"/>
    </row>
    <row r="2896" spans="1:16" x14ac:dyDescent="0.35">
      <c r="A2896" s="10"/>
      <c r="B2896" s="27"/>
      <c r="C2896" s="25"/>
      <c r="D2896" s="25"/>
      <c r="E2896" s="43"/>
      <c r="F2896" s="43"/>
      <c r="G2896" s="43"/>
      <c r="H2896" s="25"/>
      <c r="I2896" s="25"/>
      <c r="J2896" s="25"/>
      <c r="K2896" s="25"/>
      <c r="L2896" s="25"/>
      <c r="M2896" s="25"/>
      <c r="N2896" s="25"/>
      <c r="O2896" s="178"/>
      <c r="P2896" s="178"/>
    </row>
    <row r="2897" spans="1:16" x14ac:dyDescent="0.35">
      <c r="A2897" s="10"/>
      <c r="B2897" s="27"/>
      <c r="C2897" s="25"/>
      <c r="D2897" s="25"/>
      <c r="E2897" s="43"/>
      <c r="F2897" s="43"/>
      <c r="G2897" s="43"/>
      <c r="H2897" s="25"/>
      <c r="I2897" s="25"/>
      <c r="J2897" s="25"/>
      <c r="K2897" s="25"/>
      <c r="L2897" s="25"/>
      <c r="M2897" s="25"/>
      <c r="N2897" s="25"/>
      <c r="O2897" s="178"/>
      <c r="P2897" s="178"/>
    </row>
    <row r="2898" spans="1:16" x14ac:dyDescent="0.35">
      <c r="A2898" s="10"/>
      <c r="B2898" s="27"/>
      <c r="C2898" s="25"/>
      <c r="D2898" s="25"/>
      <c r="E2898" s="43"/>
      <c r="F2898" s="43"/>
      <c r="G2898" s="43"/>
      <c r="H2898" s="25"/>
      <c r="I2898" s="25"/>
      <c r="J2898" s="25"/>
      <c r="K2898" s="25"/>
      <c r="L2898" s="25"/>
      <c r="M2898" s="25"/>
      <c r="N2898" s="25"/>
      <c r="O2898" s="178"/>
      <c r="P2898" s="178"/>
    </row>
    <row r="2899" spans="1:16" x14ac:dyDescent="0.35">
      <c r="A2899" s="10"/>
      <c r="B2899" s="27"/>
      <c r="C2899" s="25"/>
      <c r="D2899" s="25"/>
      <c r="E2899" s="43"/>
      <c r="F2899" s="43"/>
      <c r="G2899" s="43"/>
      <c r="H2899" s="25"/>
      <c r="I2899" s="25"/>
      <c r="J2899" s="25"/>
      <c r="K2899" s="25"/>
      <c r="L2899" s="25"/>
      <c r="M2899" s="25"/>
      <c r="N2899" s="25"/>
      <c r="O2899" s="178"/>
      <c r="P2899" s="178"/>
    </row>
    <row r="2900" spans="1:16" x14ac:dyDescent="0.35">
      <c r="A2900" s="10"/>
      <c r="B2900" s="27"/>
      <c r="C2900" s="25"/>
      <c r="D2900" s="25"/>
      <c r="E2900" s="43"/>
      <c r="F2900" s="43"/>
      <c r="G2900" s="43"/>
      <c r="H2900" s="25"/>
      <c r="I2900" s="25"/>
      <c r="J2900" s="25"/>
      <c r="K2900" s="25"/>
      <c r="L2900" s="25"/>
      <c r="M2900" s="25"/>
      <c r="N2900" s="25"/>
      <c r="O2900" s="178"/>
      <c r="P2900" s="178"/>
    </row>
    <row r="2901" spans="1:16" x14ac:dyDescent="0.35">
      <c r="A2901" s="10"/>
      <c r="B2901" s="27"/>
      <c r="C2901" s="25"/>
      <c r="D2901" s="25"/>
      <c r="E2901" s="43"/>
      <c r="F2901" s="43"/>
      <c r="G2901" s="43"/>
      <c r="H2901" s="25"/>
      <c r="I2901" s="25"/>
      <c r="J2901" s="25"/>
      <c r="K2901" s="25"/>
      <c r="L2901" s="25"/>
      <c r="M2901" s="25"/>
      <c r="N2901" s="25"/>
      <c r="O2901" s="178"/>
      <c r="P2901" s="178"/>
    </row>
    <row r="2902" spans="1:16" x14ac:dyDescent="0.35">
      <c r="A2902" s="10"/>
      <c r="B2902" s="27"/>
      <c r="C2902" s="25"/>
      <c r="D2902" s="25"/>
      <c r="E2902" s="43"/>
      <c r="F2902" s="43"/>
      <c r="G2902" s="43"/>
      <c r="H2902" s="25"/>
      <c r="I2902" s="25"/>
      <c r="J2902" s="25"/>
      <c r="K2902" s="25"/>
      <c r="L2902" s="25"/>
      <c r="M2902" s="25"/>
      <c r="N2902" s="25"/>
      <c r="O2902" s="178"/>
      <c r="P2902" s="178"/>
    </row>
    <row r="2903" spans="1:16" x14ac:dyDescent="0.35">
      <c r="A2903" s="10"/>
      <c r="B2903" s="27"/>
      <c r="C2903" s="25"/>
      <c r="D2903" s="25"/>
      <c r="E2903" s="43"/>
      <c r="F2903" s="43"/>
      <c r="G2903" s="43"/>
      <c r="H2903" s="25"/>
      <c r="I2903" s="25"/>
      <c r="J2903" s="25"/>
      <c r="K2903" s="25"/>
      <c r="L2903" s="25"/>
      <c r="M2903" s="25"/>
      <c r="N2903" s="25"/>
      <c r="O2903" s="178"/>
      <c r="P2903" s="178"/>
    </row>
    <row r="2904" spans="1:16" x14ac:dyDescent="0.35">
      <c r="A2904" s="10"/>
      <c r="B2904" s="27"/>
      <c r="C2904" s="25"/>
      <c r="D2904" s="25"/>
      <c r="E2904" s="43"/>
      <c r="F2904" s="43"/>
      <c r="G2904" s="43"/>
      <c r="H2904" s="25"/>
      <c r="I2904" s="25"/>
      <c r="J2904" s="25"/>
      <c r="K2904" s="25"/>
      <c r="L2904" s="25"/>
      <c r="M2904" s="25"/>
      <c r="N2904" s="25"/>
      <c r="O2904" s="178"/>
      <c r="P2904" s="178"/>
    </row>
    <row r="2905" spans="1:16" x14ac:dyDescent="0.35">
      <c r="A2905" s="10"/>
      <c r="B2905" s="27"/>
      <c r="C2905" s="25"/>
      <c r="D2905" s="25"/>
      <c r="E2905" s="43"/>
      <c r="F2905" s="43"/>
      <c r="G2905" s="43"/>
      <c r="H2905" s="25"/>
      <c r="I2905" s="25"/>
      <c r="J2905" s="25"/>
      <c r="K2905" s="25"/>
      <c r="L2905" s="25"/>
      <c r="M2905" s="25"/>
      <c r="N2905" s="25"/>
      <c r="O2905" s="178"/>
      <c r="P2905" s="178"/>
    </row>
    <row r="2906" spans="1:16" x14ac:dyDescent="0.35">
      <c r="A2906" s="10"/>
      <c r="B2906" s="27"/>
      <c r="C2906" s="25"/>
      <c r="D2906" s="25"/>
      <c r="E2906" s="43"/>
      <c r="F2906" s="43"/>
      <c r="G2906" s="43"/>
      <c r="H2906" s="25"/>
      <c r="I2906" s="25"/>
      <c r="J2906" s="25"/>
      <c r="K2906" s="25"/>
      <c r="L2906" s="25"/>
      <c r="M2906" s="25"/>
      <c r="N2906" s="25"/>
      <c r="O2906" s="178"/>
      <c r="P2906" s="178"/>
    </row>
    <row r="2907" spans="1:16" x14ac:dyDescent="0.35">
      <c r="A2907" s="10"/>
      <c r="B2907" s="27"/>
      <c r="C2907" s="25"/>
      <c r="D2907" s="25"/>
      <c r="E2907" s="43"/>
      <c r="F2907" s="43"/>
      <c r="G2907" s="43"/>
      <c r="H2907" s="25"/>
      <c r="I2907" s="25"/>
      <c r="J2907" s="25"/>
      <c r="K2907" s="25"/>
      <c r="L2907" s="25"/>
      <c r="M2907" s="25"/>
      <c r="N2907" s="25"/>
      <c r="O2907" s="178"/>
      <c r="P2907" s="178"/>
    </row>
    <row r="2908" spans="1:16" x14ac:dyDescent="0.35">
      <c r="A2908" s="10"/>
      <c r="B2908" s="27"/>
      <c r="C2908" s="25"/>
      <c r="D2908" s="25"/>
      <c r="E2908" s="43"/>
      <c r="F2908" s="43"/>
      <c r="G2908" s="43"/>
      <c r="H2908" s="25"/>
      <c r="I2908" s="25"/>
      <c r="J2908" s="25"/>
      <c r="K2908" s="25"/>
      <c r="L2908" s="25"/>
      <c r="M2908" s="25"/>
      <c r="N2908" s="25"/>
      <c r="O2908" s="178"/>
      <c r="P2908" s="178"/>
    </row>
    <row r="2909" spans="1:16" x14ac:dyDescent="0.35">
      <c r="A2909" s="10"/>
      <c r="B2909" s="27"/>
      <c r="C2909" s="25"/>
      <c r="D2909" s="25"/>
      <c r="E2909" s="43"/>
      <c r="F2909" s="43"/>
      <c r="G2909" s="43"/>
      <c r="H2909" s="25"/>
      <c r="I2909" s="25"/>
      <c r="J2909" s="25"/>
      <c r="K2909" s="25"/>
      <c r="L2909" s="25"/>
      <c r="M2909" s="25"/>
      <c r="N2909" s="25"/>
      <c r="O2909" s="178"/>
      <c r="P2909" s="178"/>
    </row>
    <row r="2910" spans="1:16" x14ac:dyDescent="0.35">
      <c r="A2910" s="10"/>
      <c r="B2910" s="27"/>
      <c r="C2910" s="25"/>
      <c r="D2910" s="25"/>
      <c r="E2910" s="43"/>
      <c r="F2910" s="43"/>
      <c r="G2910" s="43"/>
      <c r="H2910" s="25"/>
      <c r="I2910" s="25"/>
      <c r="J2910" s="25"/>
      <c r="K2910" s="25"/>
      <c r="L2910" s="25"/>
      <c r="M2910" s="25"/>
      <c r="N2910" s="25"/>
      <c r="O2910" s="178"/>
      <c r="P2910" s="178"/>
    </row>
    <row r="2911" spans="1:16" x14ac:dyDescent="0.35">
      <c r="A2911" s="10"/>
      <c r="B2911" s="27"/>
      <c r="C2911" s="25"/>
      <c r="D2911" s="25"/>
      <c r="E2911" s="43"/>
      <c r="F2911" s="43"/>
      <c r="G2911" s="43"/>
      <c r="H2911" s="25"/>
      <c r="I2911" s="25"/>
      <c r="J2911" s="25"/>
      <c r="K2911" s="25"/>
      <c r="L2911" s="25"/>
      <c r="M2911" s="25"/>
      <c r="N2911" s="25"/>
      <c r="O2911" s="178"/>
      <c r="P2911" s="178"/>
    </row>
    <row r="2912" spans="1:16" x14ac:dyDescent="0.35">
      <c r="A2912" s="10"/>
      <c r="B2912" s="27"/>
      <c r="C2912" s="25"/>
      <c r="D2912" s="25"/>
      <c r="E2912" s="43"/>
      <c r="F2912" s="43"/>
      <c r="G2912" s="43"/>
      <c r="H2912" s="25"/>
      <c r="I2912" s="25"/>
      <c r="J2912" s="25"/>
      <c r="K2912" s="25"/>
      <c r="L2912" s="25"/>
      <c r="M2912" s="25"/>
      <c r="N2912" s="25"/>
      <c r="O2912" s="178"/>
      <c r="P2912" s="178"/>
    </row>
    <row r="2913" spans="1:16" x14ac:dyDescent="0.35">
      <c r="A2913" s="10"/>
      <c r="B2913" s="27"/>
      <c r="C2913" s="25"/>
      <c r="D2913" s="25"/>
      <c r="E2913" s="43"/>
      <c r="F2913" s="43"/>
      <c r="G2913" s="43"/>
      <c r="H2913" s="25"/>
      <c r="I2913" s="25"/>
      <c r="J2913" s="25"/>
      <c r="K2913" s="25"/>
      <c r="L2913" s="25"/>
      <c r="M2913" s="25"/>
      <c r="N2913" s="25"/>
      <c r="O2913" s="178"/>
      <c r="P2913" s="178"/>
    </row>
    <row r="2914" spans="1:16" x14ac:dyDescent="0.35">
      <c r="A2914" s="10"/>
      <c r="B2914" s="27"/>
      <c r="C2914" s="25"/>
      <c r="D2914" s="25"/>
      <c r="E2914" s="43"/>
      <c r="F2914" s="43"/>
      <c r="G2914" s="43"/>
      <c r="H2914" s="25"/>
      <c r="I2914" s="25"/>
      <c r="J2914" s="25"/>
      <c r="K2914" s="25"/>
      <c r="L2914" s="25"/>
      <c r="M2914" s="25"/>
      <c r="N2914" s="25"/>
      <c r="O2914" s="178"/>
      <c r="P2914" s="178"/>
    </row>
    <row r="2915" spans="1:16" x14ac:dyDescent="0.35">
      <c r="A2915" s="10"/>
      <c r="B2915" s="27"/>
      <c r="C2915" s="25"/>
      <c r="D2915" s="25"/>
      <c r="E2915" s="43"/>
      <c r="F2915" s="43"/>
      <c r="G2915" s="43"/>
      <c r="H2915" s="25"/>
      <c r="I2915" s="25"/>
      <c r="J2915" s="25"/>
      <c r="K2915" s="25"/>
      <c r="L2915" s="25"/>
      <c r="M2915" s="25"/>
      <c r="N2915" s="25"/>
      <c r="O2915" s="178"/>
      <c r="P2915" s="178"/>
    </row>
    <row r="2916" spans="1:16" x14ac:dyDescent="0.35">
      <c r="A2916" s="10"/>
      <c r="B2916" s="27"/>
      <c r="C2916" s="25"/>
      <c r="D2916" s="25"/>
      <c r="E2916" s="43"/>
      <c r="F2916" s="43"/>
      <c r="G2916" s="43"/>
      <c r="H2916" s="25"/>
      <c r="I2916" s="25"/>
      <c r="J2916" s="25"/>
      <c r="K2916" s="25"/>
      <c r="L2916" s="25"/>
      <c r="M2916" s="25"/>
      <c r="N2916" s="25"/>
      <c r="O2916" s="178"/>
      <c r="P2916" s="178"/>
    </row>
    <row r="2917" spans="1:16" x14ac:dyDescent="0.35">
      <c r="A2917" s="10"/>
      <c r="B2917" s="27"/>
      <c r="C2917" s="25"/>
      <c r="D2917" s="25"/>
      <c r="E2917" s="43"/>
      <c r="F2917" s="43"/>
      <c r="G2917" s="43"/>
      <c r="H2917" s="25"/>
      <c r="I2917" s="25"/>
      <c r="J2917" s="25"/>
      <c r="K2917" s="25"/>
      <c r="L2917" s="25"/>
      <c r="M2917" s="25"/>
      <c r="N2917" s="25"/>
      <c r="O2917" s="178"/>
      <c r="P2917" s="178"/>
    </row>
    <row r="2918" spans="1:16" x14ac:dyDescent="0.35">
      <c r="A2918" s="10"/>
      <c r="B2918" s="27"/>
      <c r="C2918" s="25"/>
      <c r="D2918" s="25"/>
      <c r="E2918" s="43"/>
      <c r="F2918" s="43"/>
      <c r="G2918" s="43"/>
      <c r="H2918" s="25"/>
      <c r="I2918" s="25"/>
      <c r="J2918" s="25"/>
      <c r="K2918" s="25"/>
      <c r="L2918" s="25"/>
      <c r="M2918" s="25"/>
      <c r="N2918" s="25"/>
      <c r="O2918" s="178"/>
      <c r="P2918" s="178"/>
    </row>
    <row r="2919" spans="1:16" x14ac:dyDescent="0.35">
      <c r="A2919" s="10"/>
      <c r="B2919" s="27"/>
      <c r="C2919" s="25"/>
      <c r="D2919" s="25"/>
      <c r="E2919" s="43"/>
      <c r="F2919" s="43"/>
      <c r="G2919" s="43"/>
      <c r="H2919" s="25"/>
      <c r="I2919" s="25"/>
      <c r="J2919" s="25"/>
      <c r="K2919" s="25"/>
      <c r="L2919" s="25"/>
      <c r="M2919" s="25"/>
      <c r="N2919" s="25"/>
      <c r="O2919" s="178"/>
      <c r="P2919" s="178"/>
    </row>
    <row r="2920" spans="1:16" x14ac:dyDescent="0.35">
      <c r="A2920" s="10"/>
      <c r="B2920" s="27"/>
      <c r="C2920" s="25"/>
      <c r="D2920" s="25"/>
      <c r="E2920" s="43"/>
      <c r="F2920" s="43"/>
      <c r="G2920" s="43"/>
      <c r="H2920" s="25"/>
      <c r="I2920" s="25"/>
      <c r="J2920" s="25"/>
      <c r="K2920" s="25"/>
      <c r="L2920" s="25"/>
      <c r="M2920" s="25"/>
      <c r="N2920" s="25"/>
      <c r="O2920" s="178"/>
      <c r="P2920" s="178"/>
    </row>
    <row r="2921" spans="1:16" x14ac:dyDescent="0.35">
      <c r="A2921" s="10"/>
      <c r="B2921" s="27"/>
      <c r="C2921" s="25"/>
      <c r="D2921" s="25"/>
      <c r="E2921" s="43"/>
      <c r="F2921" s="43"/>
      <c r="G2921" s="43"/>
      <c r="H2921" s="25"/>
      <c r="I2921" s="25"/>
      <c r="J2921" s="25"/>
      <c r="K2921" s="25"/>
      <c r="L2921" s="25"/>
      <c r="M2921" s="25"/>
      <c r="N2921" s="25"/>
      <c r="O2921" s="178"/>
      <c r="P2921" s="178"/>
    </row>
    <row r="2922" spans="1:16" x14ac:dyDescent="0.35">
      <c r="A2922" s="10"/>
      <c r="B2922" s="27"/>
      <c r="C2922" s="25"/>
      <c r="D2922" s="25"/>
      <c r="E2922" s="43"/>
      <c r="F2922" s="43"/>
      <c r="G2922" s="43"/>
      <c r="H2922" s="25"/>
      <c r="I2922" s="25"/>
      <c r="J2922" s="25"/>
      <c r="K2922" s="25"/>
      <c r="L2922" s="25"/>
      <c r="M2922" s="25"/>
      <c r="N2922" s="25"/>
      <c r="O2922" s="178"/>
      <c r="P2922" s="178"/>
    </row>
    <row r="2923" spans="1:16" x14ac:dyDescent="0.35">
      <c r="A2923" s="10"/>
      <c r="B2923" s="27"/>
      <c r="C2923" s="25"/>
      <c r="D2923" s="25"/>
      <c r="E2923" s="43"/>
      <c r="F2923" s="43"/>
      <c r="G2923" s="43"/>
      <c r="H2923" s="25"/>
      <c r="I2923" s="25"/>
      <c r="J2923" s="25"/>
      <c r="K2923" s="25"/>
      <c r="L2923" s="25"/>
      <c r="M2923" s="25"/>
      <c r="N2923" s="25"/>
      <c r="O2923" s="178"/>
      <c r="P2923" s="178"/>
    </row>
    <row r="2924" spans="1:16" x14ac:dyDescent="0.35">
      <c r="A2924" s="10"/>
      <c r="B2924" s="27"/>
      <c r="C2924" s="25"/>
      <c r="D2924" s="25"/>
      <c r="E2924" s="43"/>
      <c r="F2924" s="43"/>
      <c r="G2924" s="43"/>
      <c r="H2924" s="25"/>
      <c r="I2924" s="25"/>
      <c r="J2924" s="25"/>
      <c r="K2924" s="25"/>
      <c r="L2924" s="25"/>
      <c r="M2924" s="25"/>
      <c r="N2924" s="25"/>
      <c r="O2924" s="178"/>
      <c r="P2924" s="178"/>
    </row>
    <row r="2925" spans="1:16" x14ac:dyDescent="0.35">
      <c r="A2925" s="10"/>
      <c r="B2925" s="27"/>
      <c r="C2925" s="25"/>
      <c r="D2925" s="25"/>
      <c r="E2925" s="43"/>
      <c r="F2925" s="43"/>
      <c r="G2925" s="43"/>
      <c r="H2925" s="25"/>
      <c r="I2925" s="25"/>
      <c r="J2925" s="25"/>
      <c r="K2925" s="25"/>
      <c r="L2925" s="25"/>
      <c r="M2925" s="25"/>
      <c r="N2925" s="25"/>
      <c r="O2925" s="178"/>
      <c r="P2925" s="178"/>
    </row>
    <row r="2926" spans="1:16" x14ac:dyDescent="0.35">
      <c r="A2926" s="10"/>
      <c r="B2926" s="27"/>
      <c r="C2926" s="25"/>
      <c r="D2926" s="25"/>
      <c r="E2926" s="43"/>
      <c r="F2926" s="43"/>
      <c r="G2926" s="43"/>
      <c r="H2926" s="25"/>
      <c r="I2926" s="25"/>
      <c r="J2926" s="25"/>
      <c r="K2926" s="25"/>
      <c r="L2926" s="25"/>
      <c r="M2926" s="25"/>
      <c r="N2926" s="25"/>
      <c r="O2926" s="178"/>
      <c r="P2926" s="178"/>
    </row>
    <row r="2927" spans="1:16" x14ac:dyDescent="0.35">
      <c r="A2927" s="10"/>
      <c r="B2927" s="27"/>
      <c r="C2927" s="25"/>
      <c r="D2927" s="25"/>
      <c r="E2927" s="43"/>
      <c r="F2927" s="43"/>
      <c r="G2927" s="43"/>
      <c r="H2927" s="25"/>
      <c r="I2927" s="25"/>
      <c r="J2927" s="25"/>
      <c r="K2927" s="25"/>
      <c r="L2927" s="25"/>
      <c r="M2927" s="25"/>
      <c r="N2927" s="25"/>
      <c r="O2927" s="178"/>
      <c r="P2927" s="178"/>
    </row>
    <row r="2928" spans="1:16" x14ac:dyDescent="0.35">
      <c r="A2928" s="10"/>
      <c r="B2928" s="27"/>
      <c r="C2928" s="25"/>
      <c r="D2928" s="25"/>
      <c r="E2928" s="43"/>
      <c r="F2928" s="43"/>
      <c r="G2928" s="43"/>
      <c r="H2928" s="25"/>
      <c r="I2928" s="25"/>
      <c r="J2928" s="25"/>
      <c r="K2928" s="25"/>
      <c r="L2928" s="25"/>
      <c r="M2928" s="25"/>
      <c r="N2928" s="25"/>
      <c r="O2928" s="178"/>
      <c r="P2928" s="178"/>
    </row>
    <row r="2929" spans="1:16" x14ac:dyDescent="0.35">
      <c r="A2929" s="10"/>
      <c r="B2929" s="27"/>
      <c r="C2929" s="25"/>
      <c r="D2929" s="25"/>
      <c r="E2929" s="43"/>
      <c r="F2929" s="43"/>
      <c r="G2929" s="43"/>
      <c r="H2929" s="25"/>
      <c r="I2929" s="25"/>
      <c r="J2929" s="25"/>
      <c r="K2929" s="25"/>
      <c r="L2929" s="25"/>
      <c r="M2929" s="25"/>
      <c r="N2929" s="25"/>
      <c r="O2929" s="178"/>
      <c r="P2929" s="178"/>
    </row>
    <row r="2930" spans="1:16" x14ac:dyDescent="0.35">
      <c r="A2930" s="10"/>
      <c r="B2930" s="27"/>
      <c r="C2930" s="25"/>
      <c r="D2930" s="25"/>
      <c r="E2930" s="43"/>
      <c r="F2930" s="43"/>
      <c r="G2930" s="43"/>
      <c r="H2930" s="25"/>
      <c r="I2930" s="25"/>
      <c r="J2930" s="25"/>
      <c r="K2930" s="25"/>
      <c r="L2930" s="25"/>
      <c r="M2930" s="25"/>
      <c r="N2930" s="25"/>
      <c r="O2930" s="178"/>
      <c r="P2930" s="178"/>
    </row>
    <row r="2931" spans="1:16" x14ac:dyDescent="0.35">
      <c r="A2931" s="10"/>
      <c r="B2931" s="27"/>
      <c r="F2931" s="43"/>
      <c r="G2931" s="43"/>
      <c r="N2931" s="25"/>
      <c r="O2931" s="178"/>
      <c r="P2931" s="178"/>
    </row>
    <row r="2932" spans="1:16" x14ac:dyDescent="0.35">
      <c r="A2932" s="10"/>
      <c r="B2932" s="27"/>
      <c r="F2932" s="43"/>
      <c r="G2932" s="43"/>
      <c r="N2932" s="25"/>
      <c r="O2932" s="178"/>
      <c r="P2932" s="178"/>
    </row>
    <row r="2933" spans="1:16" x14ac:dyDescent="0.35">
      <c r="A2933" s="10"/>
      <c r="B2933" s="27"/>
      <c r="F2933" s="43"/>
      <c r="G2933" s="43"/>
      <c r="N2933" s="25"/>
      <c r="O2933" s="178"/>
      <c r="P2933" s="178"/>
    </row>
    <row r="2934" spans="1:16" x14ac:dyDescent="0.35">
      <c r="A2934" s="10"/>
      <c r="B2934" s="27"/>
      <c r="F2934" s="43"/>
      <c r="G2934" s="43"/>
      <c r="N2934" s="25"/>
      <c r="O2934" s="178"/>
      <c r="P2934" s="178"/>
    </row>
    <row r="2935" spans="1:16" x14ac:dyDescent="0.35">
      <c r="A2935" s="10"/>
      <c r="B2935" s="27"/>
      <c r="F2935" s="43"/>
      <c r="G2935" s="43"/>
      <c r="N2935" s="25"/>
      <c r="O2935" s="178"/>
      <c r="P2935" s="178"/>
    </row>
    <row r="2936" spans="1:16" x14ac:dyDescent="0.35">
      <c r="A2936" s="10"/>
      <c r="B2936" s="27"/>
      <c r="F2936" s="43"/>
      <c r="G2936" s="43"/>
      <c r="N2936" s="25"/>
      <c r="O2936" s="178"/>
      <c r="P2936" s="178"/>
    </row>
    <row r="2937" spans="1:16" x14ac:dyDescent="0.35">
      <c r="A2937" s="10"/>
      <c r="B2937" s="27"/>
      <c r="F2937" s="43"/>
      <c r="G2937" s="43"/>
      <c r="N2937" s="25"/>
      <c r="O2937" s="178"/>
      <c r="P2937" s="178"/>
    </row>
    <row r="2938" spans="1:16" x14ac:dyDescent="0.35">
      <c r="A2938" s="10"/>
      <c r="B2938" s="27"/>
      <c r="F2938" s="43"/>
      <c r="G2938" s="43"/>
      <c r="N2938" s="25"/>
      <c r="O2938" s="178"/>
      <c r="P2938" s="178"/>
    </row>
    <row r="2939" spans="1:16" x14ac:dyDescent="0.35">
      <c r="A2939" s="10"/>
      <c r="B2939" s="27"/>
      <c r="F2939" s="43"/>
      <c r="G2939" s="43"/>
      <c r="N2939" s="25"/>
      <c r="O2939" s="178"/>
      <c r="P2939" s="178"/>
    </row>
    <row r="2940" spans="1:16" x14ac:dyDescent="0.35">
      <c r="A2940" s="10"/>
      <c r="B2940" s="27"/>
      <c r="F2940" s="43"/>
      <c r="G2940" s="43"/>
      <c r="N2940" s="25"/>
      <c r="O2940" s="178"/>
      <c r="P2940" s="178"/>
    </row>
    <row r="2941" spans="1:16" x14ac:dyDescent="0.35">
      <c r="A2941" s="10"/>
      <c r="B2941" s="27"/>
      <c r="F2941" s="43"/>
      <c r="G2941" s="43"/>
      <c r="N2941" s="25"/>
      <c r="O2941" s="178"/>
      <c r="P2941" s="178"/>
    </row>
    <row r="2942" spans="1:16" x14ac:dyDescent="0.35">
      <c r="A2942" s="10"/>
      <c r="B2942" s="27"/>
      <c r="F2942" s="43"/>
      <c r="G2942" s="43"/>
      <c r="N2942" s="25"/>
      <c r="O2942" s="178"/>
      <c r="P2942" s="178"/>
    </row>
    <row r="2943" spans="1:16" x14ac:dyDescent="0.35">
      <c r="A2943" s="10"/>
      <c r="B2943" s="27"/>
      <c r="F2943" s="43"/>
      <c r="G2943" s="43"/>
      <c r="N2943" s="25"/>
      <c r="O2943" s="178"/>
      <c r="P2943" s="178"/>
    </row>
    <row r="2944" spans="1:16" x14ac:dyDescent="0.35">
      <c r="A2944" s="10"/>
      <c r="B2944" s="27"/>
      <c r="F2944" s="43"/>
      <c r="G2944" s="43"/>
      <c r="N2944" s="25"/>
      <c r="O2944" s="178"/>
      <c r="P2944" s="178"/>
    </row>
    <row r="2945" spans="1:16" x14ac:dyDescent="0.35">
      <c r="A2945" s="10"/>
      <c r="B2945" s="27"/>
      <c r="F2945" s="43"/>
      <c r="G2945" s="43"/>
      <c r="N2945" s="25"/>
      <c r="O2945" s="178"/>
      <c r="P2945" s="178"/>
    </row>
    <row r="2946" spans="1:16" x14ac:dyDescent="0.35">
      <c r="A2946" s="10"/>
      <c r="B2946" s="27"/>
      <c r="F2946" s="43"/>
      <c r="G2946" s="43"/>
      <c r="N2946" s="25"/>
      <c r="O2946" s="178"/>
      <c r="P2946" s="178"/>
    </row>
    <row r="2947" spans="1:16" x14ac:dyDescent="0.35">
      <c r="A2947" s="10"/>
      <c r="B2947" s="27"/>
      <c r="F2947" s="43"/>
      <c r="G2947" s="43"/>
      <c r="N2947" s="25"/>
      <c r="O2947" s="178"/>
      <c r="P2947" s="178"/>
    </row>
    <row r="2948" spans="1:16" x14ac:dyDescent="0.35">
      <c r="A2948" s="10"/>
      <c r="B2948" s="27"/>
      <c r="F2948" s="43"/>
      <c r="G2948" s="43"/>
      <c r="N2948" s="25"/>
      <c r="O2948" s="178"/>
      <c r="P2948" s="178"/>
    </row>
    <row r="2949" spans="1:16" x14ac:dyDescent="0.35">
      <c r="A2949" s="10"/>
      <c r="B2949" s="27"/>
      <c r="F2949" s="43"/>
      <c r="G2949" s="43"/>
      <c r="N2949" s="25"/>
      <c r="O2949" s="178"/>
      <c r="P2949" s="178"/>
    </row>
    <row r="2950" spans="1:16" x14ac:dyDescent="0.35">
      <c r="A2950" s="10"/>
      <c r="B2950" s="27"/>
      <c r="F2950" s="43"/>
      <c r="G2950" s="43"/>
      <c r="N2950" s="25"/>
      <c r="O2950" s="178"/>
      <c r="P2950" s="178"/>
    </row>
    <row r="2951" spans="1:16" x14ac:dyDescent="0.35">
      <c r="A2951" s="10"/>
      <c r="B2951" s="27"/>
      <c r="F2951" s="43"/>
      <c r="G2951" s="43"/>
      <c r="N2951" s="25"/>
      <c r="O2951" s="178"/>
      <c r="P2951" s="178"/>
    </row>
    <row r="2952" spans="1:16" x14ac:dyDescent="0.35">
      <c r="A2952" s="10"/>
      <c r="B2952" s="27"/>
      <c r="F2952" s="43"/>
      <c r="G2952" s="43"/>
      <c r="N2952" s="25"/>
      <c r="O2952" s="178"/>
      <c r="P2952" s="178"/>
    </row>
    <row r="2953" spans="1:16" x14ac:dyDescent="0.35">
      <c r="A2953" s="10"/>
      <c r="B2953" s="27"/>
      <c r="F2953" s="43"/>
      <c r="G2953" s="43"/>
      <c r="N2953" s="25"/>
      <c r="O2953" s="178"/>
      <c r="P2953" s="178"/>
    </row>
    <row r="2954" spans="1:16" x14ac:dyDescent="0.35">
      <c r="A2954" s="10"/>
      <c r="B2954" s="27"/>
      <c r="F2954" s="43"/>
      <c r="G2954" s="43"/>
      <c r="N2954" s="25"/>
      <c r="O2954" s="178"/>
      <c r="P2954" s="178"/>
    </row>
    <row r="2955" spans="1:16" x14ac:dyDescent="0.35">
      <c r="A2955" s="10"/>
      <c r="B2955" s="27"/>
      <c r="F2955" s="43"/>
      <c r="G2955" s="43"/>
      <c r="N2955" s="25"/>
      <c r="O2955" s="178"/>
      <c r="P2955" s="178"/>
    </row>
    <row r="2956" spans="1:16" x14ac:dyDescent="0.35">
      <c r="A2956" s="10"/>
      <c r="B2956" s="27"/>
      <c r="F2956" s="43"/>
      <c r="G2956" s="43"/>
      <c r="N2956" s="25"/>
      <c r="O2956" s="178"/>
      <c r="P2956" s="178"/>
    </row>
    <row r="2957" spans="1:16" x14ac:dyDescent="0.35">
      <c r="A2957" s="10"/>
      <c r="B2957" s="27"/>
      <c r="F2957" s="43"/>
      <c r="G2957" s="43"/>
      <c r="N2957" s="25"/>
      <c r="O2957" s="178"/>
      <c r="P2957" s="178"/>
    </row>
    <row r="2958" spans="1:16" x14ac:dyDescent="0.35">
      <c r="A2958" s="10"/>
      <c r="B2958" s="27"/>
      <c r="F2958" s="43"/>
      <c r="G2958" s="43"/>
      <c r="N2958" s="25"/>
      <c r="O2958" s="178"/>
      <c r="P2958" s="178"/>
    </row>
    <row r="2959" spans="1:16" x14ac:dyDescent="0.35">
      <c r="A2959" s="10"/>
      <c r="B2959" s="27"/>
      <c r="F2959" s="43"/>
      <c r="G2959" s="43"/>
      <c r="N2959" s="25"/>
      <c r="O2959" s="178"/>
      <c r="P2959" s="178"/>
    </row>
    <row r="2960" spans="1:16" x14ac:dyDescent="0.35">
      <c r="A2960" s="10"/>
      <c r="B2960" s="27"/>
      <c r="F2960" s="43"/>
      <c r="G2960" s="43"/>
      <c r="N2960" s="25"/>
      <c r="O2960" s="178"/>
      <c r="P2960" s="178"/>
    </row>
    <row r="2961" spans="1:16" x14ac:dyDescent="0.35">
      <c r="A2961" s="10"/>
      <c r="B2961" s="27"/>
      <c r="F2961" s="43"/>
      <c r="G2961" s="43"/>
      <c r="N2961" s="25"/>
      <c r="O2961" s="178"/>
      <c r="P2961" s="178"/>
    </row>
    <row r="2962" spans="1:16" x14ac:dyDescent="0.35">
      <c r="A2962" s="10"/>
      <c r="B2962" s="27"/>
      <c r="F2962" s="43"/>
      <c r="G2962" s="43"/>
      <c r="N2962" s="25"/>
      <c r="O2962" s="178"/>
      <c r="P2962" s="178"/>
    </row>
    <row r="2963" spans="1:16" x14ac:dyDescent="0.35">
      <c r="A2963" s="10"/>
      <c r="B2963" s="27"/>
      <c r="F2963" s="43"/>
      <c r="G2963" s="43"/>
      <c r="N2963" s="25"/>
      <c r="O2963" s="178"/>
      <c r="P2963" s="178"/>
    </row>
    <row r="2964" spans="1:16" x14ac:dyDescent="0.35">
      <c r="A2964" s="10"/>
      <c r="B2964" s="147"/>
      <c r="C2964" s="34"/>
      <c r="D2964" s="34"/>
      <c r="E2964" s="146"/>
      <c r="F2964" s="146"/>
      <c r="G2964" s="146"/>
      <c r="H2964" s="34"/>
      <c r="I2964" s="34"/>
      <c r="J2964" s="34"/>
      <c r="K2964" s="34"/>
      <c r="L2964" s="34"/>
      <c r="M2964" s="34"/>
      <c r="N2964" s="25"/>
      <c r="O2964" s="273"/>
      <c r="P2964" s="273"/>
    </row>
    <row r="2965" spans="1:16" x14ac:dyDescent="0.35">
      <c r="A2965" s="10"/>
      <c r="B2965" s="147"/>
      <c r="C2965" s="34"/>
      <c r="D2965" s="34"/>
      <c r="E2965" s="146"/>
      <c r="F2965" s="146"/>
      <c r="G2965" s="146"/>
      <c r="H2965" s="34"/>
      <c r="I2965" s="34"/>
      <c r="J2965" s="34"/>
      <c r="K2965" s="34"/>
      <c r="L2965" s="34"/>
      <c r="M2965" s="34"/>
      <c r="N2965" s="25"/>
      <c r="O2965" s="273"/>
      <c r="P2965" s="273"/>
    </row>
    <row r="2966" spans="1:16" x14ac:dyDescent="0.35">
      <c r="A2966" s="10"/>
      <c r="B2966" s="147"/>
      <c r="C2966" s="34"/>
      <c r="D2966" s="34"/>
      <c r="E2966" s="146"/>
      <c r="F2966" s="146"/>
      <c r="G2966" s="146"/>
      <c r="H2966" s="34"/>
      <c r="I2966" s="34"/>
      <c r="J2966" s="34"/>
      <c r="K2966" s="34"/>
      <c r="L2966" s="34"/>
      <c r="M2966" s="34"/>
      <c r="N2966" s="25"/>
      <c r="O2966" s="273"/>
      <c r="P2966" s="273"/>
    </row>
    <row r="2967" spans="1:16" x14ac:dyDescent="0.35">
      <c r="A2967" s="10"/>
      <c r="B2967" s="147"/>
      <c r="C2967" s="34"/>
      <c r="D2967" s="34"/>
      <c r="E2967" s="146"/>
      <c r="F2967" s="146"/>
      <c r="G2967" s="146"/>
      <c r="H2967" s="34"/>
      <c r="I2967" s="34"/>
      <c r="J2967" s="34"/>
      <c r="K2967" s="34"/>
      <c r="L2967" s="34"/>
      <c r="M2967" s="34"/>
      <c r="N2967" s="25"/>
      <c r="O2967" s="273"/>
      <c r="P2967" s="273"/>
    </row>
    <row r="2968" spans="1:16" x14ac:dyDescent="0.35">
      <c r="A2968" s="10"/>
      <c r="B2968" s="147"/>
      <c r="C2968" s="34"/>
      <c r="D2968" s="34"/>
      <c r="E2968" s="146"/>
      <c r="F2968" s="146"/>
      <c r="G2968" s="146"/>
      <c r="H2968" s="34"/>
      <c r="I2968" s="34"/>
      <c r="J2968" s="34"/>
      <c r="K2968" s="34"/>
      <c r="L2968" s="34"/>
      <c r="M2968" s="34"/>
      <c r="N2968" s="25"/>
      <c r="O2968" s="273"/>
      <c r="P2968" s="273"/>
    </row>
    <row r="2969" spans="1:16" x14ac:dyDescent="0.35">
      <c r="A2969" s="10"/>
      <c r="B2969" s="147"/>
      <c r="C2969" s="34"/>
      <c r="D2969" s="34"/>
      <c r="E2969" s="146"/>
      <c r="F2969" s="146"/>
      <c r="G2969" s="146"/>
      <c r="H2969" s="34"/>
      <c r="I2969" s="34"/>
      <c r="J2969" s="34"/>
      <c r="K2969" s="34"/>
      <c r="L2969" s="34"/>
      <c r="M2969" s="34"/>
      <c r="N2969" s="25"/>
      <c r="O2969" s="273"/>
      <c r="P2969" s="273"/>
    </row>
    <row r="2970" spans="1:16" x14ac:dyDescent="0.35">
      <c r="A2970" s="10"/>
      <c r="B2970" s="147"/>
      <c r="C2970" s="34"/>
      <c r="D2970" s="34"/>
      <c r="E2970" s="146"/>
      <c r="F2970" s="146"/>
      <c r="G2970" s="146"/>
      <c r="H2970" s="34"/>
      <c r="I2970" s="34"/>
      <c r="J2970" s="34"/>
      <c r="K2970" s="34"/>
      <c r="L2970" s="34"/>
      <c r="M2970" s="34"/>
      <c r="N2970" s="25"/>
      <c r="O2970" s="273"/>
      <c r="P2970" s="273"/>
    </row>
    <row r="2971" spans="1:16" x14ac:dyDescent="0.35">
      <c r="A2971" s="10"/>
      <c r="B2971" s="147"/>
      <c r="C2971" s="34"/>
      <c r="D2971" s="34"/>
      <c r="E2971" s="146"/>
      <c r="F2971" s="146"/>
      <c r="G2971" s="146"/>
      <c r="H2971" s="34"/>
      <c r="I2971" s="34"/>
      <c r="J2971" s="34"/>
      <c r="K2971" s="34"/>
      <c r="L2971" s="34"/>
      <c r="M2971" s="34"/>
      <c r="N2971" s="25"/>
      <c r="O2971" s="273"/>
      <c r="P2971" s="273"/>
    </row>
    <row r="2972" spans="1:16" x14ac:dyDescent="0.35">
      <c r="A2972" s="10"/>
      <c r="B2972" s="147"/>
      <c r="C2972" s="34"/>
      <c r="D2972" s="34"/>
      <c r="E2972" s="146"/>
      <c r="F2972" s="146"/>
      <c r="G2972" s="146"/>
      <c r="H2972" s="34"/>
      <c r="I2972" s="34"/>
      <c r="J2972" s="34"/>
      <c r="K2972" s="34"/>
      <c r="L2972" s="34"/>
      <c r="M2972" s="34"/>
      <c r="N2972" s="25"/>
      <c r="O2972" s="273"/>
      <c r="P2972" s="273"/>
    </row>
    <row r="2973" spans="1:16" x14ac:dyDescent="0.35">
      <c r="A2973" s="10"/>
      <c r="B2973" s="147"/>
      <c r="C2973" s="34"/>
      <c r="D2973" s="34"/>
      <c r="E2973" s="146"/>
      <c r="F2973" s="146"/>
      <c r="G2973" s="146"/>
      <c r="H2973" s="34"/>
      <c r="I2973" s="34"/>
      <c r="J2973" s="34"/>
      <c r="K2973" s="34"/>
      <c r="L2973" s="34"/>
      <c r="M2973" s="34"/>
      <c r="N2973" s="25"/>
      <c r="O2973" s="273"/>
      <c r="P2973" s="273"/>
    </row>
    <row r="2974" spans="1:16" x14ac:dyDescent="0.35">
      <c r="A2974" s="10"/>
      <c r="B2974" s="147"/>
      <c r="C2974" s="34"/>
      <c r="D2974" s="34"/>
      <c r="E2974" s="146"/>
      <c r="F2974" s="146"/>
      <c r="G2974" s="146"/>
      <c r="H2974" s="34"/>
      <c r="I2974" s="34"/>
      <c r="J2974" s="34"/>
      <c r="K2974" s="34"/>
      <c r="L2974" s="34"/>
      <c r="M2974" s="34"/>
      <c r="N2974" s="25"/>
      <c r="O2974" s="273"/>
      <c r="P2974" s="273"/>
    </row>
    <row r="2975" spans="1:16" x14ac:dyDescent="0.35">
      <c r="A2975" s="10"/>
      <c r="B2975" s="147"/>
      <c r="C2975" s="34"/>
      <c r="D2975" s="34"/>
      <c r="E2975" s="146"/>
      <c r="F2975" s="146"/>
      <c r="G2975" s="146"/>
      <c r="H2975" s="34"/>
      <c r="I2975" s="34"/>
      <c r="J2975" s="34"/>
      <c r="K2975" s="34"/>
      <c r="L2975" s="34"/>
      <c r="M2975" s="34"/>
      <c r="N2975" s="25"/>
      <c r="O2975" s="273"/>
      <c r="P2975" s="273"/>
    </row>
    <row r="2976" spans="1:16" x14ac:dyDescent="0.35">
      <c r="A2976" s="10"/>
      <c r="B2976" s="147"/>
      <c r="C2976" s="34"/>
      <c r="D2976" s="34"/>
      <c r="E2976" s="146"/>
      <c r="F2976" s="146"/>
      <c r="G2976" s="146"/>
      <c r="H2976" s="34"/>
      <c r="I2976" s="34"/>
      <c r="J2976" s="34"/>
      <c r="K2976" s="34"/>
      <c r="L2976" s="34"/>
      <c r="M2976" s="34"/>
      <c r="N2976" s="25"/>
      <c r="O2976" s="273"/>
      <c r="P2976" s="273"/>
    </row>
    <row r="2977" spans="1:16" x14ac:dyDescent="0.35">
      <c r="A2977" s="10"/>
      <c r="B2977" s="147"/>
      <c r="C2977" s="34"/>
      <c r="D2977" s="34"/>
      <c r="E2977" s="146"/>
      <c r="F2977" s="146"/>
      <c r="G2977" s="146"/>
      <c r="H2977" s="34"/>
      <c r="I2977" s="34"/>
      <c r="J2977" s="34"/>
      <c r="K2977" s="34"/>
      <c r="L2977" s="34"/>
      <c r="M2977" s="34"/>
      <c r="N2977" s="25"/>
      <c r="O2977" s="273"/>
      <c r="P2977" s="273"/>
    </row>
    <row r="2978" spans="1:16" x14ac:dyDescent="0.35">
      <c r="A2978" s="10"/>
      <c r="B2978" s="147"/>
      <c r="C2978" s="34"/>
      <c r="D2978" s="34"/>
      <c r="E2978" s="146"/>
      <c r="F2978" s="146"/>
      <c r="G2978" s="146"/>
      <c r="H2978" s="34"/>
      <c r="I2978" s="34"/>
      <c r="J2978" s="34"/>
      <c r="K2978" s="34"/>
      <c r="L2978" s="34"/>
      <c r="M2978" s="34"/>
      <c r="N2978" s="25"/>
      <c r="O2978" s="273"/>
      <c r="P2978" s="273"/>
    </row>
    <row r="2979" spans="1:16" x14ac:dyDescent="0.35">
      <c r="A2979" s="10"/>
      <c r="B2979" s="147"/>
      <c r="C2979" s="34"/>
      <c r="D2979" s="34"/>
      <c r="E2979" s="146"/>
      <c r="F2979" s="146"/>
      <c r="G2979" s="146"/>
      <c r="H2979" s="34"/>
      <c r="I2979" s="34"/>
      <c r="J2979" s="34"/>
      <c r="K2979" s="34"/>
      <c r="L2979" s="34"/>
      <c r="M2979" s="34"/>
      <c r="N2979" s="25"/>
      <c r="O2979" s="273"/>
      <c r="P2979" s="273"/>
    </row>
    <row r="2980" spans="1:16" x14ac:dyDescent="0.35">
      <c r="A2980" s="10"/>
      <c r="B2980" s="147"/>
      <c r="C2980" s="34"/>
      <c r="D2980" s="34"/>
      <c r="E2980" s="146"/>
      <c r="F2980" s="146"/>
      <c r="G2980" s="146"/>
      <c r="H2980" s="34"/>
      <c r="I2980" s="34"/>
      <c r="J2980" s="34"/>
      <c r="K2980" s="34"/>
      <c r="L2980" s="34"/>
      <c r="M2980" s="34"/>
      <c r="N2980" s="25"/>
      <c r="O2980" s="273"/>
      <c r="P2980" s="273"/>
    </row>
    <row r="2981" spans="1:16" x14ac:dyDescent="0.35">
      <c r="A2981" s="10"/>
      <c r="B2981" s="147"/>
      <c r="C2981" s="34"/>
      <c r="D2981" s="34"/>
      <c r="E2981" s="146"/>
      <c r="F2981" s="146"/>
      <c r="G2981" s="146"/>
      <c r="H2981" s="34"/>
      <c r="I2981" s="34"/>
      <c r="J2981" s="34"/>
      <c r="K2981" s="34"/>
      <c r="L2981" s="34"/>
      <c r="M2981" s="34"/>
      <c r="N2981" s="25"/>
      <c r="O2981" s="273"/>
      <c r="P2981" s="273"/>
    </row>
    <row r="2982" spans="1:16" x14ac:dyDescent="0.35">
      <c r="A2982" s="10"/>
      <c r="B2982" s="147"/>
      <c r="C2982" s="34"/>
      <c r="D2982" s="34"/>
      <c r="E2982" s="146"/>
      <c r="F2982" s="146"/>
      <c r="G2982" s="146"/>
      <c r="H2982" s="34"/>
      <c r="I2982" s="34"/>
      <c r="J2982" s="34"/>
      <c r="K2982" s="34"/>
      <c r="L2982" s="34"/>
      <c r="M2982" s="34"/>
      <c r="N2982" s="25"/>
      <c r="O2982" s="273"/>
      <c r="P2982" s="273"/>
    </row>
    <row r="2983" spans="1:16" x14ac:dyDescent="0.35">
      <c r="A2983" s="10"/>
      <c r="B2983" s="147"/>
      <c r="C2983" s="34"/>
      <c r="D2983" s="34"/>
      <c r="E2983" s="146"/>
      <c r="F2983" s="146"/>
      <c r="G2983" s="146"/>
      <c r="H2983" s="34"/>
      <c r="I2983" s="34"/>
      <c r="J2983" s="34"/>
      <c r="K2983" s="34"/>
      <c r="L2983" s="34"/>
      <c r="M2983" s="34"/>
      <c r="N2983" s="25"/>
      <c r="O2983" s="273"/>
      <c r="P2983" s="273"/>
    </row>
    <row r="2984" spans="1:16" x14ac:dyDescent="0.35">
      <c r="A2984" s="10"/>
      <c r="B2984" s="147"/>
      <c r="C2984" s="34"/>
      <c r="D2984" s="34"/>
      <c r="E2984" s="146"/>
      <c r="F2984" s="146"/>
      <c r="G2984" s="146"/>
      <c r="H2984" s="34"/>
      <c r="I2984" s="34"/>
      <c r="J2984" s="34"/>
      <c r="K2984" s="34"/>
      <c r="L2984" s="34"/>
      <c r="M2984" s="34"/>
      <c r="N2984" s="25"/>
      <c r="O2984" s="273"/>
      <c r="P2984" s="273"/>
    </row>
    <row r="2985" spans="1:16" x14ac:dyDescent="0.35">
      <c r="A2985" s="10"/>
      <c r="B2985" s="147"/>
      <c r="C2985" s="34"/>
      <c r="D2985" s="34"/>
      <c r="E2985" s="146"/>
      <c r="F2985" s="146"/>
      <c r="G2985" s="146"/>
      <c r="H2985" s="34"/>
      <c r="I2985" s="34"/>
      <c r="J2985" s="34"/>
      <c r="K2985" s="34"/>
      <c r="L2985" s="34"/>
      <c r="M2985" s="34"/>
      <c r="N2985" s="25"/>
      <c r="O2985" s="273"/>
      <c r="P2985" s="273"/>
    </row>
    <row r="2986" spans="1:16" x14ac:dyDescent="0.35">
      <c r="A2986" s="10"/>
      <c r="B2986" s="147"/>
      <c r="C2986" s="34"/>
      <c r="D2986" s="34"/>
      <c r="E2986" s="146"/>
      <c r="F2986" s="146"/>
      <c r="G2986" s="146"/>
      <c r="H2986" s="34"/>
      <c r="I2986" s="34"/>
      <c r="J2986" s="34"/>
      <c r="K2986" s="34"/>
      <c r="L2986" s="34"/>
      <c r="M2986" s="34"/>
      <c r="N2986" s="25"/>
      <c r="O2986" s="273"/>
      <c r="P2986" s="273"/>
    </row>
    <row r="2987" spans="1:16" x14ac:dyDescent="0.35">
      <c r="A2987" s="10"/>
      <c r="B2987" s="147"/>
      <c r="C2987" s="34"/>
      <c r="D2987" s="34"/>
      <c r="E2987" s="146"/>
      <c r="F2987" s="146"/>
      <c r="G2987" s="146"/>
      <c r="H2987" s="34"/>
      <c r="I2987" s="34"/>
      <c r="J2987" s="34"/>
      <c r="K2987" s="34"/>
      <c r="L2987" s="34"/>
      <c r="M2987" s="34"/>
      <c r="N2987" s="25"/>
      <c r="O2987" s="273"/>
      <c r="P2987" s="273"/>
    </row>
    <row r="2988" spans="1:16" x14ac:dyDescent="0.35">
      <c r="A2988" s="10"/>
      <c r="B2988" s="147"/>
      <c r="C2988" s="34"/>
      <c r="D2988" s="34"/>
      <c r="E2988" s="146"/>
      <c r="F2988" s="146"/>
      <c r="G2988" s="146"/>
      <c r="H2988" s="34"/>
      <c r="I2988" s="34"/>
      <c r="J2988" s="34"/>
      <c r="K2988" s="34"/>
      <c r="L2988" s="34"/>
      <c r="M2988" s="34"/>
      <c r="N2988" s="25"/>
      <c r="O2988" s="273"/>
      <c r="P2988" s="273"/>
    </row>
    <row r="2989" spans="1:16" x14ac:dyDescent="0.35">
      <c r="A2989" s="10"/>
      <c r="B2989" s="147"/>
      <c r="C2989" s="34"/>
      <c r="D2989" s="34"/>
      <c r="E2989" s="146"/>
      <c r="F2989" s="146"/>
      <c r="G2989" s="146"/>
      <c r="H2989" s="34"/>
      <c r="I2989" s="34"/>
      <c r="J2989" s="34"/>
      <c r="K2989" s="34"/>
      <c r="L2989" s="34"/>
      <c r="M2989" s="34"/>
      <c r="N2989" s="25"/>
      <c r="O2989" s="273"/>
      <c r="P2989" s="273"/>
    </row>
    <row r="2990" spans="1:16" x14ac:dyDescent="0.35">
      <c r="A2990" s="10"/>
      <c r="B2990" s="147"/>
      <c r="C2990" s="34"/>
      <c r="D2990" s="34"/>
      <c r="E2990" s="146"/>
      <c r="F2990" s="146"/>
      <c r="G2990" s="146"/>
      <c r="H2990" s="34"/>
      <c r="I2990" s="34"/>
      <c r="J2990" s="34"/>
      <c r="K2990" s="34"/>
      <c r="L2990" s="34"/>
      <c r="M2990" s="34"/>
      <c r="N2990" s="25"/>
      <c r="O2990" s="273"/>
      <c r="P2990" s="273"/>
    </row>
    <row r="2991" spans="1:16" x14ac:dyDescent="0.35">
      <c r="A2991" s="10"/>
      <c r="B2991" s="147"/>
      <c r="C2991" s="34"/>
      <c r="D2991" s="34"/>
      <c r="E2991" s="146"/>
      <c r="F2991" s="146"/>
      <c r="G2991" s="146"/>
      <c r="H2991" s="34"/>
      <c r="I2991" s="34"/>
      <c r="J2991" s="34"/>
      <c r="K2991" s="34"/>
      <c r="L2991" s="34"/>
      <c r="M2991" s="34"/>
      <c r="N2991" s="25"/>
      <c r="O2991" s="273"/>
      <c r="P2991" s="273"/>
    </row>
    <row r="2992" spans="1:16" x14ac:dyDescent="0.35">
      <c r="A2992" s="10"/>
      <c r="B2992" s="147"/>
      <c r="C2992" s="34"/>
      <c r="D2992" s="34"/>
      <c r="E2992" s="146"/>
      <c r="F2992" s="146"/>
      <c r="G2992" s="146"/>
      <c r="H2992" s="34"/>
      <c r="I2992" s="34"/>
      <c r="J2992" s="34"/>
      <c r="K2992" s="34"/>
      <c r="L2992" s="34"/>
      <c r="M2992" s="34"/>
      <c r="N2992" s="25"/>
      <c r="O2992" s="273"/>
      <c r="P2992" s="273"/>
    </row>
    <row r="2993" spans="1:16" x14ac:dyDescent="0.35">
      <c r="A2993" s="10"/>
      <c r="B2993" s="147"/>
      <c r="C2993" s="34"/>
      <c r="D2993" s="34"/>
      <c r="E2993" s="146"/>
      <c r="F2993" s="146"/>
      <c r="G2993" s="146"/>
      <c r="H2993" s="34"/>
      <c r="I2993" s="34"/>
      <c r="J2993" s="34"/>
      <c r="K2993" s="34"/>
      <c r="L2993" s="34"/>
      <c r="M2993" s="34"/>
      <c r="N2993" s="25"/>
      <c r="O2993" s="273"/>
      <c r="P2993" s="273"/>
    </row>
    <row r="2994" spans="1:16" x14ac:dyDescent="0.35">
      <c r="A2994" s="10"/>
      <c r="B2994" s="147"/>
      <c r="C2994" s="34"/>
      <c r="D2994" s="34"/>
      <c r="E2994" s="146"/>
      <c r="F2994" s="146"/>
      <c r="G2994" s="146"/>
      <c r="H2994" s="34"/>
      <c r="I2994" s="34"/>
      <c r="J2994" s="34"/>
      <c r="K2994" s="34"/>
      <c r="L2994" s="34"/>
      <c r="M2994" s="34"/>
      <c r="N2994" s="25"/>
      <c r="O2994" s="273"/>
      <c r="P2994" s="273"/>
    </row>
    <row r="2995" spans="1:16" x14ac:dyDescent="0.35">
      <c r="A2995" s="10"/>
      <c r="B2995" s="147"/>
      <c r="C2995" s="34"/>
      <c r="D2995" s="34"/>
      <c r="E2995" s="146"/>
      <c r="F2995" s="146"/>
      <c r="G2995" s="146"/>
      <c r="H2995" s="34"/>
      <c r="I2995" s="34"/>
      <c r="J2995" s="34"/>
      <c r="K2995" s="34"/>
      <c r="L2995" s="34"/>
      <c r="M2995" s="34"/>
      <c r="N2995" s="25"/>
      <c r="O2995" s="273"/>
      <c r="P2995" s="273"/>
    </row>
    <row r="2996" spans="1:16" x14ac:dyDescent="0.35">
      <c r="A2996" s="10"/>
      <c r="B2996" s="147"/>
      <c r="C2996" s="34"/>
      <c r="D2996" s="34"/>
      <c r="E2996" s="146"/>
      <c r="F2996" s="146"/>
      <c r="G2996" s="146"/>
      <c r="H2996" s="34"/>
      <c r="I2996" s="34"/>
      <c r="J2996" s="34"/>
      <c r="K2996" s="34"/>
      <c r="L2996" s="34"/>
      <c r="M2996" s="34"/>
      <c r="N2996" s="25"/>
      <c r="O2996" s="273"/>
      <c r="P2996" s="273"/>
    </row>
    <row r="2997" spans="1:16" x14ac:dyDescent="0.35">
      <c r="A2997" s="10"/>
      <c r="B2997" s="147"/>
      <c r="C2997" s="34"/>
      <c r="D2997" s="34"/>
      <c r="E2997" s="146"/>
      <c r="F2997" s="146"/>
      <c r="G2997" s="146"/>
      <c r="H2997" s="34"/>
      <c r="I2997" s="34"/>
      <c r="J2997" s="34"/>
      <c r="K2997" s="34"/>
      <c r="L2997" s="34"/>
      <c r="M2997" s="34"/>
      <c r="N2997" s="25"/>
      <c r="O2997" s="273"/>
      <c r="P2997" s="273"/>
    </row>
    <row r="2998" spans="1:16" x14ac:dyDescent="0.35">
      <c r="A2998" s="10"/>
      <c r="B2998" s="147"/>
      <c r="C2998" s="34"/>
      <c r="D2998" s="34"/>
      <c r="E2998" s="146"/>
      <c r="F2998" s="146"/>
      <c r="G2998" s="146"/>
      <c r="H2998" s="34"/>
      <c r="I2998" s="34"/>
      <c r="J2998" s="34"/>
      <c r="K2998" s="34"/>
      <c r="L2998" s="34"/>
      <c r="M2998" s="34"/>
      <c r="N2998" s="25"/>
      <c r="O2998" s="273"/>
      <c r="P2998" s="273"/>
    </row>
    <row r="2999" spans="1:16" x14ac:dyDescent="0.35">
      <c r="A2999" s="10"/>
      <c r="B2999" s="147"/>
      <c r="C2999" s="34"/>
      <c r="D2999" s="34"/>
      <c r="E2999" s="146"/>
      <c r="F2999" s="146"/>
      <c r="G2999" s="146"/>
      <c r="H2999" s="34"/>
      <c r="I2999" s="34"/>
      <c r="J2999" s="34"/>
      <c r="K2999" s="34"/>
      <c r="L2999" s="34"/>
      <c r="M2999" s="34"/>
      <c r="N2999" s="25"/>
      <c r="O2999" s="273"/>
      <c r="P2999" s="273"/>
    </row>
    <row r="3000" spans="1:16" x14ac:dyDescent="0.35">
      <c r="A3000" s="10"/>
      <c r="B3000" s="147"/>
      <c r="C3000" s="34"/>
      <c r="D3000" s="34"/>
      <c r="E3000" s="146"/>
      <c r="F3000" s="146"/>
      <c r="G3000" s="146"/>
      <c r="H3000" s="34"/>
      <c r="I3000" s="34"/>
      <c r="J3000" s="34"/>
      <c r="K3000" s="34"/>
      <c r="L3000" s="34"/>
      <c r="M3000" s="34"/>
      <c r="N3000" s="25"/>
      <c r="O3000" s="273"/>
      <c r="P3000" s="273"/>
    </row>
    <row r="3001" spans="1:16" x14ac:dyDescent="0.35">
      <c r="A3001" s="10"/>
      <c r="B3001" s="147"/>
      <c r="C3001" s="34"/>
      <c r="D3001" s="34"/>
      <c r="E3001" s="146"/>
      <c r="F3001" s="146"/>
      <c r="G3001" s="146"/>
      <c r="H3001" s="34"/>
      <c r="I3001" s="34"/>
      <c r="J3001" s="34"/>
      <c r="K3001" s="34"/>
      <c r="L3001" s="34"/>
      <c r="M3001" s="34"/>
      <c r="N3001" s="25"/>
      <c r="O3001" s="273"/>
      <c r="P3001" s="273"/>
    </row>
    <row r="3002" spans="1:16" x14ac:dyDescent="0.35">
      <c r="A3002" s="10"/>
      <c r="B3002" s="147"/>
      <c r="C3002" s="34"/>
      <c r="D3002" s="34"/>
      <c r="E3002" s="146"/>
      <c r="F3002" s="146"/>
      <c r="G3002" s="146"/>
      <c r="H3002" s="34"/>
      <c r="I3002" s="34"/>
      <c r="J3002" s="34"/>
      <c r="K3002" s="34"/>
      <c r="L3002" s="34"/>
      <c r="M3002" s="34"/>
      <c r="N3002" s="25"/>
      <c r="O3002" s="273"/>
      <c r="P3002" s="273"/>
    </row>
    <row r="3003" spans="1:16" x14ac:dyDescent="0.35">
      <c r="A3003" s="10"/>
      <c r="B3003" s="147"/>
      <c r="C3003" s="34"/>
      <c r="D3003" s="34"/>
      <c r="E3003" s="146"/>
      <c r="F3003" s="146"/>
      <c r="G3003" s="146"/>
      <c r="H3003" s="34"/>
      <c r="I3003" s="34"/>
      <c r="J3003" s="34"/>
      <c r="K3003" s="34"/>
      <c r="L3003" s="34"/>
      <c r="M3003" s="34"/>
      <c r="N3003" s="25"/>
      <c r="O3003" s="273"/>
      <c r="P3003" s="273"/>
    </row>
    <row r="3004" spans="1:16" x14ac:dyDescent="0.35">
      <c r="A3004" s="10"/>
      <c r="B3004" s="147"/>
      <c r="C3004" s="34"/>
      <c r="D3004" s="34"/>
      <c r="E3004" s="146"/>
      <c r="F3004" s="146"/>
      <c r="G3004" s="146"/>
      <c r="H3004" s="34"/>
      <c r="I3004" s="34"/>
      <c r="J3004" s="34"/>
      <c r="K3004" s="34"/>
      <c r="L3004" s="34"/>
      <c r="M3004" s="34"/>
      <c r="N3004" s="25"/>
      <c r="O3004" s="273"/>
      <c r="P3004" s="273"/>
    </row>
    <row r="3005" spans="1:16" x14ac:dyDescent="0.35">
      <c r="A3005" s="10"/>
      <c r="B3005" s="147"/>
      <c r="C3005" s="34"/>
      <c r="D3005" s="34"/>
      <c r="E3005" s="146"/>
      <c r="F3005" s="146"/>
      <c r="G3005" s="146"/>
      <c r="H3005" s="34"/>
      <c r="I3005" s="34"/>
      <c r="J3005" s="34"/>
      <c r="K3005" s="34"/>
      <c r="L3005" s="34"/>
      <c r="M3005" s="34"/>
      <c r="N3005" s="25"/>
      <c r="O3005" s="273"/>
      <c r="P3005" s="273"/>
    </row>
    <row r="3006" spans="1:16" x14ac:dyDescent="0.35">
      <c r="A3006" s="10"/>
      <c r="B3006" s="147"/>
      <c r="C3006" s="34"/>
      <c r="D3006" s="34"/>
      <c r="E3006" s="146"/>
      <c r="F3006" s="146"/>
      <c r="G3006" s="146"/>
      <c r="H3006" s="34"/>
      <c r="I3006" s="34"/>
      <c r="J3006" s="34"/>
      <c r="K3006" s="34"/>
      <c r="L3006" s="34"/>
      <c r="M3006" s="34"/>
      <c r="N3006" s="25"/>
      <c r="O3006" s="273"/>
      <c r="P3006" s="273"/>
    </row>
    <row r="3007" spans="1:16" x14ac:dyDescent="0.35">
      <c r="A3007" s="10"/>
      <c r="B3007" s="147"/>
      <c r="C3007" s="34"/>
      <c r="D3007" s="34"/>
      <c r="E3007" s="146"/>
      <c r="F3007" s="146"/>
      <c r="G3007" s="146"/>
      <c r="H3007" s="34"/>
      <c r="I3007" s="34"/>
      <c r="J3007" s="34"/>
      <c r="K3007" s="34"/>
      <c r="L3007" s="34"/>
      <c r="M3007" s="34"/>
      <c r="N3007" s="25"/>
      <c r="O3007" s="273"/>
      <c r="P3007" s="273"/>
    </row>
    <row r="3008" spans="1:16" x14ac:dyDescent="0.35">
      <c r="A3008" s="10"/>
      <c r="B3008" s="147"/>
      <c r="C3008" s="34"/>
      <c r="D3008" s="34"/>
      <c r="E3008" s="146"/>
      <c r="F3008" s="146"/>
      <c r="G3008" s="146"/>
      <c r="H3008" s="34"/>
      <c r="I3008" s="34"/>
      <c r="J3008" s="34"/>
      <c r="K3008" s="34"/>
      <c r="L3008" s="34"/>
      <c r="M3008" s="34"/>
      <c r="N3008" s="25"/>
      <c r="O3008" s="273"/>
      <c r="P3008" s="273"/>
    </row>
    <row r="3009" spans="1:16" x14ac:dyDescent="0.35">
      <c r="A3009" s="10"/>
      <c r="B3009" s="147"/>
      <c r="C3009" s="34"/>
      <c r="D3009" s="34"/>
      <c r="E3009" s="146"/>
      <c r="F3009" s="146"/>
      <c r="G3009" s="146"/>
      <c r="H3009" s="34"/>
      <c r="I3009" s="34"/>
      <c r="J3009" s="34"/>
      <c r="K3009" s="34"/>
      <c r="L3009" s="34"/>
      <c r="M3009" s="34"/>
      <c r="N3009" s="25"/>
      <c r="O3009" s="273"/>
      <c r="P3009" s="273"/>
    </row>
    <row r="3010" spans="1:16" x14ac:dyDescent="0.35">
      <c r="A3010" s="10"/>
      <c r="B3010" s="147"/>
      <c r="C3010" s="34"/>
      <c r="D3010" s="34"/>
      <c r="E3010" s="146"/>
      <c r="F3010" s="146"/>
      <c r="G3010" s="146"/>
      <c r="H3010" s="34"/>
      <c r="I3010" s="34"/>
      <c r="J3010" s="34"/>
      <c r="K3010" s="34"/>
      <c r="L3010" s="34"/>
      <c r="M3010" s="34"/>
      <c r="N3010" s="25"/>
      <c r="O3010" s="273"/>
      <c r="P3010" s="273"/>
    </row>
    <row r="3011" spans="1:16" x14ac:dyDescent="0.35">
      <c r="A3011" s="10"/>
      <c r="B3011" s="147"/>
      <c r="C3011" s="34"/>
      <c r="D3011" s="34"/>
      <c r="E3011" s="146"/>
      <c r="F3011" s="146"/>
      <c r="G3011" s="146"/>
      <c r="H3011" s="34"/>
      <c r="I3011" s="34"/>
      <c r="J3011" s="34"/>
      <c r="K3011" s="34"/>
      <c r="L3011" s="34"/>
      <c r="M3011" s="34"/>
      <c r="N3011" s="25"/>
      <c r="O3011" s="273"/>
      <c r="P3011" s="273"/>
    </row>
    <row r="3012" spans="1:16" x14ac:dyDescent="0.35">
      <c r="A3012" s="10"/>
      <c r="B3012" s="147"/>
      <c r="C3012" s="34"/>
      <c r="D3012" s="34"/>
      <c r="E3012" s="146"/>
      <c r="F3012" s="146"/>
      <c r="G3012" s="146"/>
      <c r="H3012" s="34"/>
      <c r="I3012" s="34"/>
      <c r="J3012" s="34"/>
      <c r="K3012" s="34"/>
      <c r="L3012" s="34"/>
      <c r="M3012" s="34"/>
      <c r="N3012" s="25"/>
      <c r="O3012" s="273"/>
      <c r="P3012" s="273"/>
    </row>
    <row r="3013" spans="1:16" x14ac:dyDescent="0.35">
      <c r="A3013" s="10"/>
      <c r="B3013" s="147"/>
      <c r="C3013" s="34"/>
      <c r="D3013" s="34"/>
      <c r="E3013" s="146"/>
      <c r="F3013" s="146"/>
      <c r="G3013" s="146"/>
      <c r="H3013" s="34"/>
      <c r="I3013" s="34"/>
      <c r="J3013" s="34"/>
      <c r="K3013" s="34"/>
      <c r="L3013" s="34"/>
      <c r="M3013" s="34"/>
      <c r="N3013" s="25"/>
      <c r="O3013" s="273"/>
      <c r="P3013" s="273"/>
    </row>
    <row r="3014" spans="1:16" x14ac:dyDescent="0.35">
      <c r="A3014" s="10"/>
      <c r="B3014" s="147"/>
      <c r="C3014" s="34"/>
      <c r="D3014" s="34"/>
      <c r="E3014" s="146"/>
      <c r="F3014" s="146"/>
      <c r="G3014" s="146"/>
      <c r="H3014" s="34"/>
      <c r="I3014" s="34"/>
      <c r="J3014" s="34"/>
      <c r="K3014" s="34"/>
      <c r="L3014" s="34"/>
      <c r="M3014" s="34"/>
      <c r="N3014" s="25"/>
      <c r="O3014" s="273"/>
      <c r="P3014" s="273"/>
    </row>
    <row r="3015" spans="1:16" x14ac:dyDescent="0.35">
      <c r="A3015" s="10"/>
      <c r="B3015" s="147"/>
      <c r="C3015" s="34"/>
      <c r="D3015" s="34"/>
      <c r="E3015" s="146"/>
      <c r="F3015" s="146"/>
      <c r="G3015" s="146"/>
      <c r="H3015" s="34"/>
      <c r="I3015" s="34"/>
      <c r="J3015" s="34"/>
      <c r="K3015" s="34"/>
      <c r="L3015" s="34"/>
      <c r="M3015" s="34"/>
      <c r="N3015" s="25"/>
      <c r="O3015" s="273"/>
      <c r="P3015" s="273"/>
    </row>
    <row r="3016" spans="1:16" x14ac:dyDescent="0.35">
      <c r="A3016" s="10"/>
      <c r="B3016" s="147"/>
      <c r="C3016" s="34"/>
      <c r="D3016" s="34"/>
      <c r="E3016" s="146"/>
      <c r="F3016" s="146"/>
      <c r="G3016" s="146"/>
      <c r="H3016" s="34"/>
      <c r="I3016" s="34"/>
      <c r="J3016" s="34"/>
      <c r="K3016" s="34"/>
      <c r="L3016" s="34"/>
      <c r="M3016" s="34"/>
      <c r="N3016" s="25"/>
      <c r="O3016" s="273"/>
      <c r="P3016" s="273"/>
    </row>
    <row r="3017" spans="1:16" x14ac:dyDescent="0.35">
      <c r="A3017" s="10"/>
      <c r="B3017" s="147"/>
      <c r="C3017" s="34"/>
      <c r="D3017" s="34"/>
      <c r="E3017" s="146"/>
      <c r="F3017" s="146"/>
      <c r="G3017" s="146"/>
      <c r="H3017" s="34"/>
      <c r="I3017" s="34"/>
      <c r="J3017" s="34"/>
      <c r="K3017" s="34"/>
      <c r="L3017" s="34"/>
      <c r="M3017" s="34"/>
      <c r="N3017" s="25"/>
      <c r="O3017" s="273"/>
      <c r="P3017" s="273"/>
    </row>
    <row r="3018" spans="1:16" x14ac:dyDescent="0.35">
      <c r="A3018" s="10"/>
      <c r="B3018" s="147"/>
      <c r="C3018" s="34"/>
      <c r="D3018" s="34"/>
      <c r="E3018" s="146"/>
      <c r="F3018" s="146"/>
      <c r="G3018" s="146"/>
      <c r="H3018" s="34"/>
      <c r="I3018" s="34"/>
      <c r="J3018" s="34"/>
      <c r="K3018" s="34"/>
      <c r="L3018" s="34"/>
      <c r="M3018" s="34"/>
      <c r="N3018" s="25"/>
      <c r="O3018" s="273"/>
      <c r="P3018" s="273"/>
    </row>
    <row r="3019" spans="1:16" x14ac:dyDescent="0.35">
      <c r="A3019" s="10"/>
      <c r="B3019" s="147"/>
      <c r="C3019" s="34"/>
      <c r="D3019" s="34"/>
      <c r="E3019" s="146"/>
      <c r="F3019" s="146"/>
      <c r="G3019" s="146"/>
      <c r="H3019" s="34"/>
      <c r="I3019" s="34"/>
      <c r="J3019" s="34"/>
      <c r="K3019" s="34"/>
      <c r="L3019" s="34"/>
      <c r="M3019" s="34"/>
      <c r="N3019" s="25"/>
      <c r="O3019" s="273"/>
      <c r="P3019" s="273"/>
    </row>
    <row r="3020" spans="1:16" x14ac:dyDescent="0.35">
      <c r="A3020" s="10"/>
      <c r="B3020" s="147"/>
      <c r="C3020" s="34"/>
      <c r="D3020" s="34"/>
      <c r="E3020" s="146"/>
      <c r="F3020" s="146"/>
      <c r="G3020" s="146"/>
      <c r="H3020" s="34"/>
      <c r="I3020" s="34"/>
      <c r="J3020" s="34"/>
      <c r="K3020" s="34"/>
      <c r="L3020" s="34"/>
      <c r="M3020" s="34"/>
      <c r="N3020" s="25"/>
      <c r="O3020" s="273"/>
      <c r="P3020" s="273"/>
    </row>
    <row r="3021" spans="1:16" x14ac:dyDescent="0.35">
      <c r="A3021" s="10"/>
      <c r="B3021" s="147"/>
      <c r="C3021" s="34"/>
      <c r="D3021" s="34"/>
      <c r="E3021" s="146"/>
      <c r="F3021" s="146"/>
      <c r="G3021" s="146"/>
      <c r="H3021" s="34"/>
      <c r="I3021" s="34"/>
      <c r="J3021" s="34"/>
      <c r="K3021" s="34"/>
      <c r="L3021" s="34"/>
      <c r="M3021" s="34"/>
      <c r="N3021" s="25"/>
      <c r="O3021" s="273"/>
      <c r="P3021" s="273"/>
    </row>
    <row r="3022" spans="1:16" x14ac:dyDescent="0.35">
      <c r="A3022" s="10"/>
      <c r="B3022" s="147"/>
      <c r="C3022" s="34"/>
      <c r="D3022" s="34"/>
      <c r="E3022" s="146"/>
      <c r="F3022" s="146"/>
      <c r="G3022" s="146"/>
      <c r="H3022" s="34"/>
      <c r="I3022" s="34"/>
      <c r="J3022" s="34"/>
      <c r="K3022" s="34"/>
      <c r="L3022" s="34"/>
      <c r="M3022" s="34"/>
      <c r="N3022" s="25"/>
      <c r="O3022" s="273"/>
      <c r="P3022" s="273"/>
    </row>
    <row r="3023" spans="1:16" x14ac:dyDescent="0.35">
      <c r="A3023" s="10"/>
      <c r="B3023" s="147"/>
      <c r="C3023" s="34"/>
      <c r="D3023" s="34"/>
      <c r="E3023" s="146"/>
      <c r="F3023" s="146"/>
      <c r="G3023" s="146"/>
      <c r="H3023" s="34"/>
      <c r="I3023" s="34"/>
      <c r="J3023" s="34"/>
      <c r="K3023" s="34"/>
      <c r="L3023" s="34"/>
      <c r="M3023" s="34"/>
      <c r="N3023" s="25"/>
      <c r="O3023" s="273"/>
      <c r="P3023" s="273"/>
    </row>
    <row r="3024" spans="1:16" x14ac:dyDescent="0.35">
      <c r="A3024" s="10"/>
      <c r="B3024" s="147"/>
      <c r="C3024" s="34"/>
      <c r="D3024" s="34"/>
      <c r="E3024" s="146"/>
      <c r="F3024" s="146"/>
      <c r="G3024" s="146"/>
      <c r="H3024" s="34"/>
      <c r="I3024" s="34"/>
      <c r="J3024" s="34"/>
      <c r="K3024" s="34"/>
      <c r="L3024" s="34"/>
      <c r="M3024" s="34"/>
      <c r="N3024" s="25"/>
      <c r="O3024" s="273"/>
      <c r="P3024" s="273"/>
    </row>
    <row r="3025" spans="1:16" x14ac:dyDescent="0.35">
      <c r="A3025" s="10"/>
      <c r="B3025" s="147"/>
      <c r="C3025" s="34"/>
      <c r="D3025" s="34"/>
      <c r="E3025" s="146"/>
      <c r="F3025" s="146"/>
      <c r="G3025" s="146"/>
      <c r="H3025" s="34"/>
      <c r="I3025" s="34"/>
      <c r="J3025" s="34"/>
      <c r="K3025" s="34"/>
      <c r="L3025" s="34"/>
      <c r="M3025" s="34"/>
      <c r="N3025" s="25"/>
      <c r="O3025" s="273"/>
      <c r="P3025" s="273"/>
    </row>
    <row r="3026" spans="1:16" x14ac:dyDescent="0.35">
      <c r="A3026" s="10"/>
      <c r="B3026" s="147"/>
      <c r="C3026" s="34"/>
      <c r="D3026" s="34"/>
      <c r="E3026" s="146"/>
      <c r="F3026" s="146"/>
      <c r="G3026" s="146"/>
      <c r="H3026" s="34"/>
      <c r="I3026" s="34"/>
      <c r="J3026" s="34"/>
      <c r="K3026" s="34"/>
      <c r="L3026" s="34"/>
      <c r="M3026" s="34"/>
      <c r="N3026" s="25"/>
      <c r="O3026" s="273"/>
      <c r="P3026" s="273"/>
    </row>
    <row r="3027" spans="1:16" x14ac:dyDescent="0.35">
      <c r="A3027" s="10"/>
      <c r="B3027" s="147"/>
      <c r="C3027" s="34"/>
      <c r="D3027" s="34"/>
      <c r="E3027" s="146"/>
      <c r="F3027" s="146"/>
      <c r="G3027" s="146"/>
      <c r="H3027" s="34"/>
      <c r="I3027" s="34"/>
      <c r="J3027" s="34"/>
      <c r="K3027" s="34"/>
      <c r="L3027" s="34"/>
      <c r="M3027" s="34"/>
      <c r="N3027" s="25"/>
      <c r="O3027" s="273"/>
      <c r="P3027" s="273"/>
    </row>
    <row r="3028" spans="1:16" x14ac:dyDescent="0.35">
      <c r="A3028" s="10"/>
      <c r="B3028" s="147"/>
      <c r="C3028" s="34"/>
      <c r="D3028" s="34"/>
      <c r="E3028" s="146"/>
      <c r="F3028" s="146"/>
      <c r="G3028" s="146"/>
      <c r="H3028" s="34"/>
      <c r="I3028" s="34"/>
      <c r="J3028" s="34"/>
      <c r="K3028" s="34"/>
      <c r="L3028" s="34"/>
      <c r="M3028" s="34"/>
      <c r="N3028" s="25"/>
      <c r="O3028" s="273"/>
      <c r="P3028" s="273"/>
    </row>
    <row r="3029" spans="1:16" x14ac:dyDescent="0.35">
      <c r="A3029" s="10"/>
      <c r="B3029" s="147"/>
      <c r="C3029" s="34"/>
      <c r="D3029" s="34"/>
      <c r="E3029" s="146"/>
      <c r="F3029" s="146"/>
      <c r="G3029" s="146"/>
      <c r="H3029" s="34"/>
      <c r="I3029" s="34"/>
      <c r="J3029" s="34"/>
      <c r="K3029" s="34"/>
      <c r="L3029" s="34"/>
      <c r="M3029" s="34"/>
      <c r="N3029" s="25"/>
      <c r="O3029" s="273"/>
      <c r="P3029" s="273"/>
    </row>
    <row r="3030" spans="1:16" x14ac:dyDescent="0.35">
      <c r="A3030" s="10"/>
      <c r="B3030" s="147"/>
      <c r="C3030" s="34"/>
      <c r="D3030" s="34"/>
      <c r="E3030" s="146"/>
      <c r="F3030" s="146"/>
      <c r="G3030" s="146"/>
      <c r="H3030" s="34"/>
      <c r="I3030" s="34"/>
      <c r="J3030" s="34"/>
      <c r="K3030" s="34"/>
      <c r="L3030" s="34"/>
      <c r="M3030" s="34"/>
      <c r="N3030" s="25"/>
      <c r="O3030" s="273"/>
      <c r="P3030" s="273"/>
    </row>
    <row r="3031" spans="1:16" x14ac:dyDescent="0.35">
      <c r="A3031" s="10"/>
      <c r="B3031" s="147"/>
      <c r="C3031" s="34"/>
      <c r="D3031" s="34"/>
      <c r="E3031" s="146"/>
      <c r="F3031" s="146"/>
      <c r="G3031" s="146"/>
      <c r="H3031" s="34"/>
      <c r="I3031" s="34"/>
      <c r="J3031" s="34"/>
      <c r="K3031" s="34"/>
      <c r="L3031" s="34"/>
      <c r="M3031" s="34"/>
      <c r="N3031" s="25"/>
      <c r="O3031" s="273"/>
      <c r="P3031" s="273"/>
    </row>
    <row r="3032" spans="1:16" x14ac:dyDescent="0.35">
      <c r="A3032" s="10"/>
      <c r="B3032" s="147"/>
      <c r="C3032" s="34"/>
      <c r="D3032" s="34"/>
      <c r="E3032" s="146"/>
      <c r="F3032" s="146"/>
      <c r="G3032" s="146"/>
      <c r="H3032" s="34"/>
      <c r="I3032" s="34"/>
      <c r="J3032" s="34"/>
      <c r="K3032" s="34"/>
      <c r="L3032" s="34"/>
      <c r="M3032" s="34"/>
      <c r="N3032" s="25"/>
      <c r="O3032" s="273"/>
      <c r="P3032" s="273"/>
    </row>
    <row r="3033" spans="1:16" x14ac:dyDescent="0.35">
      <c r="A3033" s="10"/>
      <c r="B3033" s="147"/>
      <c r="C3033" s="34"/>
      <c r="D3033" s="34"/>
      <c r="E3033" s="146"/>
      <c r="F3033" s="146"/>
      <c r="G3033" s="146"/>
      <c r="H3033" s="34"/>
      <c r="I3033" s="34"/>
      <c r="J3033" s="34"/>
      <c r="K3033" s="34"/>
      <c r="L3033" s="34"/>
      <c r="M3033" s="34"/>
      <c r="N3033" s="25"/>
      <c r="O3033" s="273"/>
      <c r="P3033" s="273"/>
    </row>
    <row r="3034" spans="1:16" x14ac:dyDescent="0.35">
      <c r="A3034" s="10"/>
      <c r="B3034" s="147"/>
      <c r="C3034" s="34"/>
      <c r="D3034" s="34"/>
      <c r="E3034" s="146"/>
      <c r="F3034" s="146"/>
      <c r="G3034" s="146"/>
      <c r="H3034" s="34"/>
      <c r="I3034" s="34"/>
      <c r="J3034" s="34"/>
      <c r="K3034" s="34"/>
      <c r="L3034" s="34"/>
      <c r="M3034" s="34"/>
      <c r="N3034" s="25"/>
      <c r="O3034" s="273"/>
      <c r="P3034" s="273"/>
    </row>
    <row r="3035" spans="1:16" x14ac:dyDescent="0.35">
      <c r="A3035" s="10"/>
      <c r="B3035" s="147"/>
      <c r="C3035" s="34"/>
      <c r="D3035" s="34"/>
      <c r="E3035" s="146"/>
      <c r="F3035" s="146"/>
      <c r="G3035" s="146"/>
      <c r="H3035" s="34"/>
      <c r="I3035" s="34"/>
      <c r="J3035" s="34"/>
      <c r="K3035" s="34"/>
      <c r="L3035" s="34"/>
      <c r="M3035" s="34"/>
      <c r="N3035" s="25"/>
      <c r="O3035" s="273"/>
      <c r="P3035" s="273"/>
    </row>
    <row r="3036" spans="1:16" x14ac:dyDescent="0.35">
      <c r="A3036" s="10"/>
      <c r="B3036" s="147"/>
      <c r="C3036" s="34"/>
      <c r="D3036" s="34"/>
      <c r="E3036" s="146"/>
      <c r="F3036" s="146"/>
      <c r="G3036" s="146"/>
      <c r="H3036" s="34"/>
      <c r="I3036" s="34"/>
      <c r="J3036" s="34"/>
      <c r="K3036" s="34"/>
      <c r="L3036" s="34"/>
      <c r="M3036" s="34"/>
      <c r="N3036" s="25"/>
      <c r="O3036" s="273"/>
      <c r="P3036" s="273"/>
    </row>
    <row r="3037" spans="1:16" x14ac:dyDescent="0.35">
      <c r="A3037" s="10"/>
      <c r="B3037" s="147"/>
      <c r="C3037" s="34"/>
      <c r="D3037" s="34"/>
      <c r="E3037" s="146"/>
      <c r="F3037" s="146"/>
      <c r="G3037" s="146"/>
      <c r="H3037" s="34"/>
      <c r="I3037" s="34"/>
      <c r="J3037" s="34"/>
      <c r="K3037" s="34"/>
      <c r="L3037" s="34"/>
      <c r="M3037" s="34"/>
      <c r="N3037" s="25"/>
      <c r="O3037" s="273"/>
      <c r="P3037" s="273"/>
    </row>
    <row r="3038" spans="1:16" x14ac:dyDescent="0.35">
      <c r="A3038" s="10"/>
      <c r="B3038" s="147"/>
      <c r="C3038" s="34"/>
      <c r="D3038" s="34"/>
      <c r="E3038" s="146"/>
      <c r="F3038" s="146"/>
      <c r="G3038" s="146"/>
      <c r="H3038" s="34"/>
      <c r="I3038" s="34"/>
      <c r="J3038" s="34"/>
      <c r="K3038" s="34"/>
      <c r="L3038" s="34"/>
      <c r="M3038" s="34"/>
      <c r="N3038" s="25"/>
      <c r="O3038" s="273"/>
      <c r="P3038" s="273"/>
    </row>
    <row r="3039" spans="1:16" x14ac:dyDescent="0.35">
      <c r="A3039" s="10"/>
      <c r="B3039" s="147"/>
      <c r="C3039" s="34"/>
      <c r="D3039" s="34"/>
      <c r="E3039" s="146"/>
      <c r="F3039" s="146"/>
      <c r="G3039" s="146"/>
      <c r="H3039" s="34"/>
      <c r="I3039" s="34"/>
      <c r="J3039" s="34"/>
      <c r="K3039" s="34"/>
      <c r="L3039" s="34"/>
      <c r="M3039" s="34"/>
      <c r="N3039" s="25"/>
      <c r="O3039" s="273"/>
      <c r="P3039" s="273"/>
    </row>
    <row r="3040" spans="1:16" x14ac:dyDescent="0.35">
      <c r="A3040" s="10"/>
      <c r="B3040" s="147"/>
      <c r="C3040" s="34"/>
      <c r="D3040" s="34"/>
      <c r="E3040" s="146"/>
      <c r="F3040" s="146"/>
      <c r="G3040" s="146"/>
      <c r="H3040" s="34"/>
      <c r="I3040" s="34"/>
      <c r="J3040" s="34"/>
      <c r="K3040" s="34"/>
      <c r="L3040" s="34"/>
      <c r="M3040" s="34"/>
      <c r="N3040" s="25"/>
      <c r="O3040" s="273"/>
      <c r="P3040" s="273"/>
    </row>
    <row r="3041" spans="1:16" x14ac:dyDescent="0.35">
      <c r="A3041" s="10"/>
      <c r="B3041" s="147"/>
      <c r="C3041" s="34"/>
      <c r="D3041" s="34"/>
      <c r="E3041" s="146"/>
      <c r="F3041" s="146"/>
      <c r="G3041" s="146"/>
      <c r="H3041" s="34"/>
      <c r="I3041" s="34"/>
      <c r="J3041" s="34"/>
      <c r="K3041" s="34"/>
      <c r="L3041" s="34"/>
      <c r="M3041" s="34"/>
      <c r="N3041" s="25"/>
      <c r="O3041" s="273"/>
      <c r="P3041" s="273"/>
    </row>
    <row r="3042" spans="1:16" x14ac:dyDescent="0.35">
      <c r="A3042" s="10"/>
      <c r="B3042" s="147"/>
      <c r="C3042" s="34"/>
      <c r="D3042" s="34"/>
      <c r="E3042" s="146"/>
      <c r="F3042" s="146"/>
      <c r="G3042" s="146"/>
      <c r="H3042" s="34"/>
      <c r="I3042" s="34"/>
      <c r="J3042" s="34"/>
      <c r="K3042" s="34"/>
      <c r="L3042" s="34"/>
      <c r="M3042" s="34"/>
      <c r="N3042" s="25"/>
      <c r="O3042" s="273"/>
      <c r="P3042" s="273"/>
    </row>
    <row r="3043" spans="1:16" x14ac:dyDescent="0.35">
      <c r="A3043" s="10"/>
      <c r="B3043" s="147"/>
      <c r="C3043" s="34"/>
      <c r="D3043" s="34"/>
      <c r="E3043" s="146"/>
      <c r="F3043" s="146"/>
      <c r="G3043" s="146"/>
      <c r="H3043" s="34"/>
      <c r="I3043" s="34"/>
      <c r="J3043" s="34"/>
      <c r="K3043" s="34"/>
      <c r="L3043" s="34"/>
      <c r="M3043" s="34"/>
      <c r="N3043" s="25"/>
      <c r="O3043" s="273"/>
      <c r="P3043" s="273"/>
    </row>
    <row r="3044" spans="1:16" x14ac:dyDescent="0.35">
      <c r="A3044" s="10"/>
      <c r="B3044" s="147"/>
      <c r="C3044" s="34"/>
      <c r="D3044" s="34"/>
      <c r="E3044" s="146"/>
      <c r="F3044" s="146"/>
      <c r="G3044" s="146"/>
      <c r="H3044" s="34"/>
      <c r="I3044" s="34"/>
      <c r="J3044" s="34"/>
      <c r="K3044" s="34"/>
      <c r="L3044" s="34"/>
      <c r="M3044" s="34"/>
      <c r="N3044" s="25"/>
      <c r="O3044" s="273"/>
      <c r="P3044" s="273"/>
    </row>
    <row r="3045" spans="1:16" x14ac:dyDescent="0.35">
      <c r="A3045" s="10"/>
      <c r="B3045" s="147"/>
      <c r="C3045" s="34"/>
      <c r="D3045" s="34"/>
      <c r="E3045" s="146"/>
      <c r="F3045" s="146"/>
      <c r="G3045" s="146"/>
      <c r="H3045" s="34"/>
      <c r="I3045" s="34"/>
      <c r="J3045" s="34"/>
      <c r="K3045" s="34"/>
      <c r="L3045" s="34"/>
      <c r="M3045" s="34"/>
      <c r="N3045" s="25"/>
      <c r="O3045" s="273"/>
      <c r="P3045" s="273"/>
    </row>
    <row r="3046" spans="1:16" x14ac:dyDescent="0.35">
      <c r="A3046" s="10"/>
      <c r="B3046" s="147"/>
      <c r="C3046" s="34"/>
      <c r="D3046" s="34"/>
      <c r="E3046" s="146"/>
      <c r="F3046" s="146"/>
      <c r="G3046" s="146"/>
      <c r="H3046" s="34"/>
      <c r="I3046" s="34"/>
      <c r="J3046" s="34"/>
      <c r="K3046" s="34"/>
      <c r="L3046" s="34"/>
      <c r="M3046" s="34"/>
      <c r="N3046" s="25"/>
      <c r="O3046" s="273"/>
      <c r="P3046" s="273"/>
    </row>
    <row r="3047" spans="1:16" x14ac:dyDescent="0.35">
      <c r="A3047" s="10"/>
      <c r="B3047" s="147"/>
      <c r="C3047" s="34"/>
      <c r="D3047" s="34"/>
      <c r="E3047" s="146"/>
      <c r="F3047" s="146"/>
      <c r="G3047" s="146"/>
      <c r="H3047" s="34"/>
      <c r="I3047" s="34"/>
      <c r="J3047" s="34"/>
      <c r="K3047" s="34"/>
      <c r="L3047" s="34"/>
      <c r="M3047" s="34"/>
      <c r="N3047" s="25"/>
      <c r="O3047" s="273"/>
      <c r="P3047" s="273"/>
    </row>
    <row r="3048" spans="1:16" x14ac:dyDescent="0.35">
      <c r="A3048" s="10"/>
      <c r="B3048" s="147"/>
      <c r="C3048" s="34"/>
      <c r="D3048" s="34"/>
      <c r="E3048" s="146"/>
      <c r="F3048" s="146"/>
      <c r="G3048" s="146"/>
      <c r="H3048" s="34"/>
      <c r="I3048" s="34"/>
      <c r="J3048" s="34"/>
      <c r="K3048" s="34"/>
      <c r="L3048" s="34"/>
      <c r="M3048" s="34"/>
      <c r="N3048" s="25"/>
      <c r="O3048" s="273"/>
      <c r="P3048" s="273"/>
    </row>
    <row r="3049" spans="1:16" x14ac:dyDescent="0.35">
      <c r="A3049" s="10"/>
      <c r="B3049" s="147"/>
      <c r="C3049" s="34"/>
      <c r="D3049" s="34"/>
      <c r="E3049" s="146"/>
      <c r="F3049" s="146"/>
      <c r="G3049" s="146"/>
      <c r="H3049" s="34"/>
      <c r="I3049" s="34"/>
      <c r="J3049" s="34"/>
      <c r="K3049" s="34"/>
      <c r="L3049" s="34"/>
      <c r="M3049" s="34"/>
      <c r="N3049" s="25"/>
      <c r="O3049" s="273"/>
      <c r="P3049" s="273"/>
    </row>
    <row r="3050" spans="1:16" x14ac:dyDescent="0.35">
      <c r="A3050" s="10"/>
      <c r="B3050" s="147"/>
      <c r="C3050" s="34"/>
      <c r="D3050" s="34"/>
      <c r="E3050" s="146"/>
      <c r="F3050" s="146"/>
      <c r="G3050" s="146"/>
      <c r="H3050" s="34"/>
      <c r="I3050" s="34"/>
      <c r="J3050" s="34"/>
      <c r="K3050" s="34"/>
      <c r="L3050" s="34"/>
      <c r="M3050" s="34"/>
      <c r="N3050" s="25"/>
      <c r="O3050" s="273"/>
      <c r="P3050" s="273"/>
    </row>
    <row r="3051" spans="1:16" x14ac:dyDescent="0.35">
      <c r="A3051" s="10"/>
      <c r="B3051" s="147"/>
      <c r="C3051" s="34"/>
      <c r="D3051" s="34"/>
      <c r="E3051" s="146"/>
      <c r="F3051" s="146"/>
      <c r="G3051" s="146"/>
      <c r="H3051" s="34"/>
      <c r="I3051" s="34"/>
      <c r="J3051" s="34"/>
      <c r="K3051" s="34"/>
      <c r="L3051" s="34"/>
      <c r="M3051" s="34"/>
      <c r="N3051" s="25"/>
      <c r="O3051" s="273"/>
      <c r="P3051" s="273"/>
    </row>
    <row r="3052" spans="1:16" x14ac:dyDescent="0.35">
      <c r="A3052" s="10"/>
      <c r="B3052" s="147"/>
      <c r="C3052" s="34"/>
      <c r="D3052" s="34"/>
      <c r="E3052" s="146"/>
      <c r="F3052" s="146"/>
      <c r="G3052" s="146"/>
      <c r="H3052" s="34"/>
      <c r="I3052" s="34"/>
      <c r="J3052" s="34"/>
      <c r="K3052" s="34"/>
      <c r="L3052" s="34"/>
      <c r="M3052" s="34"/>
      <c r="N3052" s="25"/>
      <c r="O3052" s="273"/>
      <c r="P3052" s="273"/>
    </row>
    <row r="3053" spans="1:16" x14ac:dyDescent="0.35">
      <c r="A3053" s="10"/>
      <c r="B3053" s="147"/>
      <c r="C3053" s="34"/>
      <c r="D3053" s="34"/>
      <c r="E3053" s="146"/>
      <c r="F3053" s="146"/>
      <c r="G3053" s="146"/>
      <c r="H3053" s="34"/>
      <c r="I3053" s="34"/>
      <c r="J3053" s="34"/>
      <c r="K3053" s="34"/>
      <c r="L3053" s="34"/>
      <c r="M3053" s="34"/>
      <c r="N3053" s="25"/>
      <c r="O3053" s="273"/>
      <c r="P3053" s="273"/>
    </row>
    <row r="3054" spans="1:16" x14ac:dyDescent="0.35">
      <c r="A3054" s="10"/>
      <c r="B3054" s="147"/>
      <c r="C3054" s="34"/>
      <c r="D3054" s="34"/>
      <c r="E3054" s="146"/>
      <c r="F3054" s="146"/>
      <c r="G3054" s="146"/>
      <c r="H3054" s="34"/>
      <c r="I3054" s="34"/>
      <c r="J3054" s="34"/>
      <c r="K3054" s="34"/>
      <c r="L3054" s="34"/>
      <c r="M3054" s="34"/>
      <c r="N3054" s="25"/>
      <c r="O3054" s="273"/>
      <c r="P3054" s="273"/>
    </row>
    <row r="3055" spans="1:16" x14ac:dyDescent="0.35">
      <c r="A3055" s="10"/>
      <c r="B3055" s="147"/>
      <c r="C3055" s="34"/>
      <c r="D3055" s="34"/>
      <c r="E3055" s="146"/>
      <c r="F3055" s="146"/>
      <c r="G3055" s="146"/>
      <c r="H3055" s="34"/>
      <c r="I3055" s="34"/>
      <c r="J3055" s="34"/>
      <c r="K3055" s="34"/>
      <c r="L3055" s="34"/>
      <c r="M3055" s="34"/>
      <c r="N3055" s="25"/>
      <c r="O3055" s="273"/>
      <c r="P3055" s="273"/>
    </row>
    <row r="3056" spans="1:16" x14ac:dyDescent="0.35">
      <c r="A3056" s="10"/>
      <c r="B3056" s="147"/>
      <c r="C3056" s="34"/>
      <c r="D3056" s="34"/>
      <c r="E3056" s="146"/>
      <c r="F3056" s="146"/>
      <c r="G3056" s="146"/>
      <c r="H3056" s="34"/>
      <c r="I3056" s="34"/>
      <c r="J3056" s="34"/>
      <c r="K3056" s="34"/>
      <c r="L3056" s="34"/>
      <c r="M3056" s="34"/>
      <c r="N3056" s="25"/>
      <c r="O3056" s="273"/>
      <c r="P3056" s="273"/>
    </row>
    <row r="3057" spans="1:16" x14ac:dyDescent="0.35">
      <c r="A3057" s="10"/>
      <c r="B3057" s="147"/>
      <c r="C3057" s="34"/>
      <c r="D3057" s="34"/>
      <c r="E3057" s="146"/>
      <c r="F3057" s="146"/>
      <c r="G3057" s="146"/>
      <c r="H3057" s="34"/>
      <c r="I3057" s="34"/>
      <c r="J3057" s="34"/>
      <c r="K3057" s="34"/>
      <c r="L3057" s="34"/>
      <c r="M3057" s="34"/>
      <c r="N3057" s="25"/>
      <c r="O3057" s="273"/>
      <c r="P3057" s="273"/>
    </row>
    <row r="3058" spans="1:16" x14ac:dyDescent="0.35">
      <c r="A3058" s="36"/>
      <c r="B3058" s="147"/>
      <c r="C3058" s="34"/>
      <c r="D3058" s="34"/>
      <c r="E3058" s="146"/>
      <c r="F3058" s="146"/>
      <c r="G3058" s="146"/>
      <c r="H3058" s="34"/>
      <c r="I3058" s="34"/>
      <c r="J3058" s="34"/>
      <c r="K3058" s="34"/>
      <c r="L3058" s="34"/>
      <c r="M3058" s="34"/>
      <c r="N3058" s="25"/>
      <c r="O3058" s="273"/>
      <c r="P3058" s="273"/>
    </row>
    <row r="3059" spans="1:16" x14ac:dyDescent="0.35">
      <c r="A3059" s="36"/>
      <c r="B3059" s="147"/>
      <c r="C3059" s="34"/>
      <c r="D3059" s="34"/>
      <c r="E3059" s="146"/>
      <c r="F3059" s="146"/>
      <c r="G3059" s="146"/>
      <c r="H3059" s="34"/>
      <c r="I3059" s="34"/>
      <c r="J3059" s="34"/>
      <c r="K3059" s="34"/>
      <c r="L3059" s="34"/>
      <c r="M3059" s="34"/>
      <c r="N3059" s="25"/>
      <c r="O3059" s="273"/>
      <c r="P3059" s="273"/>
    </row>
    <row r="3060" spans="1:16" x14ac:dyDescent="0.35">
      <c r="A3060" s="36"/>
      <c r="B3060" s="147"/>
      <c r="C3060" s="34"/>
      <c r="D3060" s="34"/>
      <c r="E3060" s="146"/>
      <c r="F3060" s="146"/>
      <c r="G3060" s="146"/>
      <c r="H3060" s="34"/>
      <c r="I3060" s="34"/>
      <c r="J3060" s="34"/>
      <c r="K3060" s="34"/>
      <c r="L3060" s="34"/>
      <c r="M3060" s="34"/>
      <c r="N3060" s="25"/>
      <c r="O3060" s="273"/>
      <c r="P3060" s="273"/>
    </row>
    <row r="3061" spans="1:16" x14ac:dyDescent="0.35">
      <c r="A3061" s="36"/>
      <c r="B3061" s="147"/>
      <c r="C3061" s="34"/>
      <c r="D3061" s="34"/>
      <c r="E3061" s="146"/>
      <c r="F3061" s="146"/>
      <c r="G3061" s="146"/>
      <c r="H3061" s="34"/>
      <c r="I3061" s="34"/>
      <c r="J3061" s="34"/>
      <c r="K3061" s="34"/>
      <c r="L3061" s="34"/>
      <c r="M3061" s="34"/>
      <c r="N3061" s="25"/>
      <c r="O3061" s="273"/>
      <c r="P3061" s="273"/>
    </row>
    <row r="3062" spans="1:16" x14ac:dyDescent="0.35">
      <c r="A3062" s="36"/>
      <c r="B3062" s="147"/>
      <c r="C3062" s="34"/>
      <c r="D3062" s="34"/>
      <c r="E3062" s="146"/>
      <c r="F3062" s="146"/>
      <c r="G3062" s="146"/>
      <c r="H3062" s="34"/>
      <c r="I3062" s="34"/>
      <c r="J3062" s="34"/>
      <c r="K3062" s="34"/>
      <c r="L3062" s="34"/>
      <c r="M3062" s="34"/>
      <c r="N3062" s="25"/>
      <c r="O3062" s="273"/>
      <c r="P3062" s="273"/>
    </row>
    <row r="3063" spans="1:16" x14ac:dyDescent="0.35">
      <c r="A3063" s="36"/>
      <c r="B3063" s="147"/>
      <c r="C3063" s="34"/>
      <c r="D3063" s="34"/>
      <c r="E3063" s="146"/>
      <c r="F3063" s="146"/>
      <c r="G3063" s="146"/>
      <c r="H3063" s="34"/>
      <c r="I3063" s="34"/>
      <c r="J3063" s="34"/>
      <c r="K3063" s="34"/>
      <c r="L3063" s="34"/>
      <c r="M3063" s="34"/>
      <c r="N3063" s="25"/>
      <c r="O3063" s="273"/>
      <c r="P3063" s="273"/>
    </row>
    <row r="3064" spans="1:16" x14ac:dyDescent="0.35">
      <c r="A3064" s="36"/>
      <c r="B3064" s="147"/>
      <c r="C3064" s="34"/>
      <c r="D3064" s="34"/>
      <c r="E3064" s="146"/>
      <c r="F3064" s="146"/>
      <c r="G3064" s="146"/>
      <c r="H3064" s="34"/>
      <c r="I3064" s="34"/>
      <c r="J3064" s="34"/>
      <c r="K3064" s="34"/>
      <c r="L3064" s="34"/>
      <c r="M3064" s="34"/>
      <c r="N3064" s="25"/>
      <c r="O3064" s="273"/>
      <c r="P3064" s="273"/>
    </row>
    <row r="3065" spans="1:16" x14ac:dyDescent="0.35">
      <c r="A3065" s="36"/>
      <c r="B3065" s="147"/>
      <c r="C3065" s="34"/>
      <c r="D3065" s="34"/>
      <c r="E3065" s="146"/>
      <c r="F3065" s="146"/>
      <c r="G3065" s="146"/>
      <c r="H3065" s="34"/>
      <c r="I3065" s="34"/>
      <c r="J3065" s="34"/>
      <c r="K3065" s="34"/>
      <c r="L3065" s="34"/>
      <c r="M3065" s="34"/>
      <c r="N3065" s="25"/>
      <c r="O3065" s="273"/>
      <c r="P3065" s="273"/>
    </row>
    <row r="3066" spans="1:16" x14ac:dyDescent="0.35">
      <c r="A3066" s="36"/>
      <c r="B3066" s="147"/>
      <c r="C3066" s="34"/>
      <c r="D3066" s="34"/>
      <c r="E3066" s="146"/>
      <c r="F3066" s="146"/>
      <c r="G3066" s="146"/>
      <c r="H3066" s="34"/>
      <c r="I3066" s="34"/>
      <c r="J3066" s="34"/>
      <c r="K3066" s="34"/>
      <c r="L3066" s="34"/>
      <c r="M3066" s="34"/>
      <c r="N3066" s="25"/>
      <c r="O3066" s="273"/>
      <c r="P3066" s="273"/>
    </row>
    <row r="3067" spans="1:16" x14ac:dyDescent="0.35">
      <c r="A3067" s="36"/>
      <c r="B3067" s="147"/>
      <c r="C3067" s="34"/>
      <c r="D3067" s="34"/>
      <c r="E3067" s="146"/>
      <c r="F3067" s="146"/>
      <c r="G3067" s="146"/>
      <c r="H3067" s="34"/>
      <c r="I3067" s="34"/>
      <c r="J3067" s="34"/>
      <c r="K3067" s="34"/>
      <c r="L3067" s="34"/>
      <c r="M3067" s="34"/>
      <c r="N3067" s="25"/>
      <c r="O3067" s="273"/>
      <c r="P3067" s="273"/>
    </row>
    <row r="3068" spans="1:16" x14ac:dyDescent="0.35">
      <c r="A3068" s="36"/>
      <c r="B3068" s="147"/>
      <c r="C3068" s="34"/>
      <c r="D3068" s="34"/>
      <c r="E3068" s="146"/>
      <c r="F3068" s="146"/>
      <c r="G3068" s="146"/>
      <c r="H3068" s="34"/>
      <c r="I3068" s="34"/>
      <c r="J3068" s="34"/>
      <c r="K3068" s="34"/>
      <c r="L3068" s="34"/>
      <c r="M3068" s="34"/>
      <c r="N3068" s="25"/>
      <c r="O3068" s="273"/>
      <c r="P3068" s="273"/>
    </row>
    <row r="3069" spans="1:16" x14ac:dyDescent="0.35">
      <c r="A3069" s="36"/>
      <c r="B3069" s="147"/>
      <c r="C3069" s="34"/>
      <c r="D3069" s="34"/>
      <c r="E3069" s="146"/>
      <c r="F3069" s="146"/>
      <c r="G3069" s="146"/>
      <c r="H3069" s="34"/>
      <c r="I3069" s="34"/>
      <c r="J3069" s="34"/>
      <c r="K3069" s="34"/>
      <c r="L3069" s="34"/>
      <c r="M3069" s="34"/>
      <c r="N3069" s="25"/>
      <c r="O3069" s="273"/>
      <c r="P3069" s="273"/>
    </row>
    <row r="3070" spans="1:16" x14ac:dyDescent="0.35">
      <c r="A3070" s="36"/>
      <c r="B3070" s="147"/>
      <c r="C3070" s="34"/>
      <c r="D3070" s="34"/>
      <c r="E3070" s="146"/>
      <c r="F3070" s="146"/>
      <c r="G3070" s="146"/>
      <c r="H3070" s="34"/>
      <c r="I3070" s="34"/>
      <c r="J3070" s="34"/>
      <c r="K3070" s="34"/>
      <c r="L3070" s="34"/>
      <c r="M3070" s="34"/>
      <c r="N3070" s="25"/>
      <c r="O3070" s="273"/>
      <c r="P3070" s="273"/>
    </row>
    <row r="3071" spans="1:16" x14ac:dyDescent="0.35">
      <c r="A3071" s="36"/>
      <c r="B3071" s="147"/>
      <c r="C3071" s="34"/>
      <c r="D3071" s="34"/>
      <c r="E3071" s="146"/>
      <c r="F3071" s="146"/>
      <c r="G3071" s="146"/>
      <c r="H3071" s="34"/>
      <c r="I3071" s="34"/>
      <c r="J3071" s="34"/>
      <c r="K3071" s="34"/>
      <c r="L3071" s="34"/>
      <c r="M3071" s="34"/>
      <c r="N3071" s="25"/>
      <c r="O3071" s="273"/>
      <c r="P3071" s="273"/>
    </row>
    <row r="3072" spans="1:16" x14ac:dyDescent="0.35">
      <c r="A3072" s="36"/>
      <c r="B3072" s="147"/>
      <c r="C3072" s="34"/>
      <c r="D3072" s="34"/>
      <c r="E3072" s="146"/>
      <c r="F3072" s="146"/>
      <c r="G3072" s="146"/>
      <c r="H3072" s="34"/>
      <c r="I3072" s="34"/>
      <c r="J3072" s="34"/>
      <c r="K3072" s="34"/>
      <c r="L3072" s="34"/>
      <c r="M3072" s="34"/>
      <c r="N3072" s="25"/>
      <c r="O3072" s="273"/>
      <c r="P3072" s="273"/>
    </row>
    <row r="3073" spans="1:16" x14ac:dyDescent="0.35">
      <c r="A3073" s="36"/>
      <c r="B3073" s="147"/>
      <c r="C3073" s="34"/>
      <c r="D3073" s="34"/>
      <c r="E3073" s="146"/>
      <c r="F3073" s="146"/>
      <c r="G3073" s="146"/>
      <c r="H3073" s="34"/>
      <c r="I3073" s="34"/>
      <c r="J3073" s="34"/>
      <c r="K3073" s="34"/>
      <c r="L3073" s="34"/>
      <c r="M3073" s="34"/>
      <c r="N3073" s="25"/>
      <c r="O3073" s="273"/>
      <c r="P3073" s="273"/>
    </row>
    <row r="3074" spans="1:16" x14ac:dyDescent="0.35">
      <c r="A3074" s="36"/>
      <c r="B3074" s="147"/>
      <c r="C3074" s="34"/>
      <c r="D3074" s="34"/>
      <c r="E3074" s="146"/>
      <c r="F3074" s="146"/>
      <c r="G3074" s="146"/>
      <c r="H3074" s="34"/>
      <c r="I3074" s="34"/>
      <c r="J3074" s="34"/>
      <c r="K3074" s="34"/>
      <c r="L3074" s="34"/>
      <c r="M3074" s="34"/>
      <c r="N3074" s="25"/>
      <c r="O3074" s="273"/>
      <c r="P3074" s="273"/>
    </row>
    <row r="3075" spans="1:16" x14ac:dyDescent="0.35">
      <c r="A3075" s="36"/>
      <c r="B3075" s="147"/>
      <c r="C3075" s="34"/>
      <c r="D3075" s="34"/>
      <c r="E3075" s="146"/>
      <c r="F3075" s="146"/>
      <c r="G3075" s="146"/>
      <c r="H3075" s="34"/>
      <c r="I3075" s="34"/>
      <c r="J3075" s="34"/>
      <c r="K3075" s="34"/>
      <c r="L3075" s="34"/>
      <c r="M3075" s="34"/>
      <c r="N3075" s="25"/>
      <c r="O3075" s="273"/>
      <c r="P3075" s="273"/>
    </row>
    <row r="3076" spans="1:16" x14ac:dyDescent="0.35">
      <c r="A3076" s="36"/>
      <c r="B3076" s="147"/>
      <c r="C3076" s="34"/>
      <c r="D3076" s="34"/>
      <c r="E3076" s="146"/>
      <c r="F3076" s="146"/>
      <c r="G3076" s="146"/>
      <c r="H3076" s="34"/>
      <c r="I3076" s="34"/>
      <c r="J3076" s="34"/>
      <c r="K3076" s="34"/>
      <c r="L3076" s="34"/>
      <c r="M3076" s="34"/>
      <c r="N3076" s="25"/>
      <c r="O3076" s="273"/>
      <c r="P3076" s="273"/>
    </row>
    <row r="3077" spans="1:16" x14ac:dyDescent="0.35">
      <c r="A3077" s="36"/>
      <c r="B3077" s="147"/>
      <c r="C3077" s="34"/>
      <c r="D3077" s="34"/>
      <c r="E3077" s="146"/>
      <c r="F3077" s="146"/>
      <c r="G3077" s="146"/>
      <c r="H3077" s="34"/>
      <c r="I3077" s="34"/>
      <c r="J3077" s="34"/>
      <c r="K3077" s="34"/>
      <c r="L3077" s="34"/>
      <c r="M3077" s="34"/>
      <c r="N3077" s="25"/>
      <c r="O3077" s="273"/>
      <c r="P3077" s="273"/>
    </row>
    <row r="3078" spans="1:16" x14ac:dyDescent="0.35">
      <c r="A3078" s="36"/>
      <c r="B3078" s="147"/>
      <c r="C3078" s="34"/>
      <c r="D3078" s="34"/>
      <c r="E3078" s="146"/>
      <c r="F3078" s="146"/>
      <c r="G3078" s="146"/>
      <c r="H3078" s="34"/>
      <c r="I3078" s="34"/>
      <c r="J3078" s="34"/>
      <c r="K3078" s="34"/>
      <c r="L3078" s="34"/>
      <c r="M3078" s="34"/>
      <c r="N3078" s="25"/>
      <c r="O3078" s="273"/>
      <c r="P3078" s="273"/>
    </row>
    <row r="3079" spans="1:16" x14ac:dyDescent="0.35">
      <c r="A3079" s="36"/>
      <c r="B3079" s="147"/>
      <c r="C3079" s="34"/>
      <c r="D3079" s="34"/>
      <c r="E3079" s="146"/>
      <c r="F3079" s="146"/>
      <c r="G3079" s="146"/>
      <c r="H3079" s="34"/>
      <c r="I3079" s="34"/>
      <c r="J3079" s="34"/>
      <c r="K3079" s="34"/>
      <c r="L3079" s="34"/>
      <c r="M3079" s="34"/>
      <c r="N3079" s="25"/>
      <c r="O3079" s="273"/>
      <c r="P3079" s="273"/>
    </row>
    <row r="3080" spans="1:16" x14ac:dyDescent="0.35">
      <c r="A3080" s="36"/>
      <c r="B3080" s="147"/>
      <c r="C3080" s="34"/>
      <c r="D3080" s="34"/>
      <c r="E3080" s="146"/>
      <c r="F3080" s="146"/>
      <c r="G3080" s="146"/>
      <c r="H3080" s="34"/>
      <c r="I3080" s="34"/>
      <c r="J3080" s="34"/>
      <c r="K3080" s="34"/>
      <c r="L3080" s="34"/>
      <c r="M3080" s="34"/>
      <c r="N3080" s="25"/>
      <c r="O3080" s="273"/>
      <c r="P3080" s="273"/>
    </row>
    <row r="3081" spans="1:16" x14ac:dyDescent="0.35">
      <c r="A3081" s="36"/>
      <c r="B3081" s="147"/>
      <c r="C3081" s="34"/>
      <c r="D3081" s="34"/>
      <c r="E3081" s="146"/>
      <c r="F3081" s="146"/>
      <c r="G3081" s="146"/>
      <c r="H3081" s="34"/>
      <c r="I3081" s="34"/>
      <c r="J3081" s="34"/>
      <c r="K3081" s="34"/>
      <c r="L3081" s="34"/>
      <c r="M3081" s="34"/>
      <c r="N3081" s="25"/>
      <c r="O3081" s="273"/>
      <c r="P3081" s="273"/>
    </row>
    <row r="3082" spans="1:16" x14ac:dyDescent="0.35">
      <c r="A3082" s="36"/>
      <c r="B3082" s="147"/>
      <c r="C3082" s="34"/>
      <c r="D3082" s="34"/>
      <c r="E3082" s="146"/>
      <c r="F3082" s="146"/>
      <c r="G3082" s="146"/>
      <c r="H3082" s="34"/>
      <c r="I3082" s="34"/>
      <c r="J3082" s="34"/>
      <c r="K3082" s="34"/>
      <c r="L3082" s="34"/>
      <c r="M3082" s="34"/>
      <c r="N3082" s="25"/>
      <c r="O3082" s="273"/>
      <c r="P3082" s="273"/>
    </row>
    <row r="3083" spans="1:16" x14ac:dyDescent="0.35">
      <c r="A3083" s="36"/>
      <c r="B3083" s="147"/>
      <c r="C3083" s="34"/>
      <c r="D3083" s="34"/>
      <c r="E3083" s="146"/>
      <c r="F3083" s="146"/>
      <c r="G3083" s="146"/>
      <c r="H3083" s="34"/>
      <c r="I3083" s="34"/>
      <c r="J3083" s="34"/>
      <c r="K3083" s="34"/>
      <c r="L3083" s="34"/>
      <c r="M3083" s="34"/>
      <c r="N3083" s="25"/>
      <c r="O3083" s="273"/>
      <c r="P3083" s="273"/>
    </row>
    <row r="3084" spans="1:16" x14ac:dyDescent="0.35">
      <c r="A3084" s="36"/>
      <c r="B3084" s="147"/>
      <c r="C3084" s="34"/>
      <c r="D3084" s="34"/>
      <c r="E3084" s="146"/>
      <c r="F3084" s="146"/>
      <c r="G3084" s="146"/>
      <c r="H3084" s="34"/>
      <c r="I3084" s="34"/>
      <c r="J3084" s="34"/>
      <c r="K3084" s="34"/>
      <c r="L3084" s="34"/>
      <c r="M3084" s="34"/>
      <c r="N3084" s="25"/>
      <c r="O3084" s="273"/>
      <c r="P3084" s="273"/>
    </row>
    <row r="3085" spans="1:16" x14ac:dyDescent="0.35">
      <c r="A3085" s="36"/>
      <c r="B3085" s="147"/>
      <c r="C3085" s="34"/>
      <c r="D3085" s="34"/>
      <c r="E3085" s="146"/>
      <c r="F3085" s="146"/>
      <c r="G3085" s="146"/>
      <c r="H3085" s="34"/>
      <c r="I3085" s="34"/>
      <c r="J3085" s="34"/>
      <c r="K3085" s="34"/>
      <c r="L3085" s="34"/>
      <c r="M3085" s="34"/>
      <c r="N3085" s="25"/>
      <c r="O3085" s="273"/>
      <c r="P3085" s="273"/>
    </row>
    <row r="3086" spans="1:16" x14ac:dyDescent="0.35">
      <c r="A3086" s="36"/>
      <c r="B3086" s="147"/>
      <c r="C3086" s="34"/>
      <c r="D3086" s="34"/>
      <c r="E3086" s="146"/>
      <c r="F3086" s="146"/>
      <c r="G3086" s="146"/>
      <c r="H3086" s="34"/>
      <c r="I3086" s="34"/>
      <c r="J3086" s="34"/>
      <c r="K3086" s="34"/>
      <c r="L3086" s="34"/>
      <c r="M3086" s="34"/>
      <c r="N3086" s="25"/>
      <c r="O3086" s="273"/>
      <c r="P3086" s="273"/>
    </row>
    <row r="3087" spans="1:16" x14ac:dyDescent="0.35">
      <c r="A3087" s="36"/>
      <c r="B3087" s="147"/>
      <c r="C3087" s="34"/>
      <c r="D3087" s="34"/>
      <c r="E3087" s="146"/>
      <c r="F3087" s="146"/>
      <c r="G3087" s="146"/>
      <c r="H3087" s="34"/>
      <c r="I3087" s="34"/>
      <c r="J3087" s="34"/>
      <c r="K3087" s="34"/>
      <c r="L3087" s="34"/>
      <c r="M3087" s="34"/>
      <c r="N3087" s="25"/>
      <c r="O3087" s="273"/>
      <c r="P3087" s="273"/>
    </row>
    <row r="3088" spans="1:16" x14ac:dyDescent="0.35">
      <c r="A3088" s="36"/>
      <c r="B3088" s="147"/>
      <c r="C3088" s="34"/>
      <c r="D3088" s="34"/>
      <c r="E3088" s="146"/>
      <c r="F3088" s="146"/>
      <c r="G3088" s="146"/>
      <c r="H3088" s="34"/>
      <c r="I3088" s="34"/>
      <c r="J3088" s="34"/>
      <c r="K3088" s="34"/>
      <c r="L3088" s="34"/>
      <c r="M3088" s="34"/>
      <c r="N3088" s="25"/>
      <c r="O3088" s="273"/>
      <c r="P3088" s="273"/>
    </row>
    <row r="3089" spans="1:16" x14ac:dyDescent="0.35">
      <c r="A3089" s="36"/>
      <c r="B3089" s="147"/>
      <c r="C3089" s="34"/>
      <c r="D3089" s="34"/>
      <c r="E3089" s="146"/>
      <c r="F3089" s="146"/>
      <c r="G3089" s="146"/>
      <c r="H3089" s="34"/>
      <c r="I3089" s="34"/>
      <c r="J3089" s="34"/>
      <c r="K3089" s="34"/>
      <c r="L3089" s="34"/>
      <c r="M3089" s="34"/>
      <c r="N3089" s="25"/>
      <c r="O3089" s="273"/>
      <c r="P3089" s="273"/>
    </row>
    <row r="3090" spans="1:16" x14ac:dyDescent="0.35">
      <c r="A3090" s="36"/>
      <c r="B3090" s="147"/>
      <c r="C3090" s="34"/>
      <c r="D3090" s="34"/>
      <c r="E3090" s="146"/>
      <c r="F3090" s="146"/>
      <c r="G3090" s="146"/>
      <c r="H3090" s="34"/>
      <c r="I3090" s="34"/>
      <c r="J3090" s="34"/>
      <c r="K3090" s="34"/>
      <c r="L3090" s="34"/>
      <c r="M3090" s="34"/>
      <c r="N3090" s="25"/>
      <c r="O3090" s="273"/>
      <c r="P3090" s="273"/>
    </row>
    <row r="3091" spans="1:16" x14ac:dyDescent="0.35">
      <c r="A3091" s="36"/>
      <c r="B3091" s="147"/>
      <c r="C3091" s="34"/>
      <c r="D3091" s="34"/>
      <c r="E3091" s="146"/>
      <c r="F3091" s="146"/>
      <c r="G3091" s="146"/>
      <c r="H3091" s="34"/>
      <c r="I3091" s="34"/>
      <c r="J3091" s="34"/>
      <c r="K3091" s="34"/>
      <c r="L3091" s="34"/>
      <c r="M3091" s="34"/>
      <c r="N3091" s="25"/>
      <c r="O3091" s="273"/>
      <c r="P3091" s="273"/>
    </row>
    <row r="3092" spans="1:16" x14ac:dyDescent="0.35">
      <c r="A3092" s="36"/>
      <c r="B3092" s="147"/>
      <c r="C3092" s="34"/>
      <c r="D3092" s="34"/>
      <c r="E3092" s="146"/>
      <c r="F3092" s="146"/>
      <c r="G3092" s="146"/>
      <c r="H3092" s="34"/>
      <c r="I3092" s="34"/>
      <c r="J3092" s="34"/>
      <c r="K3092" s="34"/>
      <c r="L3092" s="34"/>
      <c r="M3092" s="34"/>
      <c r="N3092" s="25"/>
      <c r="O3092" s="273"/>
      <c r="P3092" s="273"/>
    </row>
    <row r="3093" spans="1:16" x14ac:dyDescent="0.35">
      <c r="A3093" s="36"/>
      <c r="B3093" s="147"/>
      <c r="C3093" s="34"/>
      <c r="D3093" s="34"/>
      <c r="E3093" s="146"/>
      <c r="F3093" s="146"/>
      <c r="G3093" s="146"/>
      <c r="H3093" s="34"/>
      <c r="I3093" s="34"/>
      <c r="J3093" s="34"/>
      <c r="K3093" s="34"/>
      <c r="L3093" s="34"/>
      <c r="M3093" s="34"/>
      <c r="N3093" s="25"/>
      <c r="O3093" s="273"/>
      <c r="P3093" s="273"/>
    </row>
    <row r="3094" spans="1:16" x14ac:dyDescent="0.35">
      <c r="A3094" s="36"/>
      <c r="B3094" s="147"/>
      <c r="C3094" s="34"/>
      <c r="D3094" s="34"/>
      <c r="E3094" s="146"/>
      <c r="F3094" s="146"/>
      <c r="G3094" s="146"/>
      <c r="H3094" s="34"/>
      <c r="I3094" s="34"/>
      <c r="J3094" s="34"/>
      <c r="K3094" s="34"/>
      <c r="L3094" s="34"/>
      <c r="M3094" s="34"/>
      <c r="N3094" s="25"/>
      <c r="O3094" s="273"/>
      <c r="P3094" s="273"/>
    </row>
    <row r="3095" spans="1:16" x14ac:dyDescent="0.35">
      <c r="A3095" s="36"/>
      <c r="B3095" s="147"/>
      <c r="C3095" s="34"/>
      <c r="D3095" s="34"/>
      <c r="E3095" s="146"/>
      <c r="F3095" s="146"/>
      <c r="G3095" s="146"/>
      <c r="H3095" s="34"/>
      <c r="I3095" s="34"/>
      <c r="J3095" s="34"/>
      <c r="K3095" s="34"/>
      <c r="L3095" s="34"/>
      <c r="M3095" s="34"/>
      <c r="N3095" s="25"/>
      <c r="O3095" s="273"/>
      <c r="P3095" s="273"/>
    </row>
    <row r="3096" spans="1:16" x14ac:dyDescent="0.35">
      <c r="A3096" s="36"/>
      <c r="B3096" s="147"/>
      <c r="C3096" s="34"/>
      <c r="D3096" s="34"/>
      <c r="E3096" s="146"/>
      <c r="F3096" s="146"/>
      <c r="G3096" s="146"/>
      <c r="H3096" s="34"/>
      <c r="I3096" s="34"/>
      <c r="J3096" s="34"/>
      <c r="K3096" s="34"/>
      <c r="L3096" s="34"/>
      <c r="M3096" s="34"/>
      <c r="N3096" s="25"/>
      <c r="O3096" s="273"/>
      <c r="P3096" s="273"/>
    </row>
    <row r="3097" spans="1:16" x14ac:dyDescent="0.35">
      <c r="A3097" s="36"/>
      <c r="B3097" s="147"/>
      <c r="C3097" s="34"/>
      <c r="D3097" s="34"/>
      <c r="E3097" s="146"/>
      <c r="F3097" s="146"/>
      <c r="G3097" s="146"/>
      <c r="H3097" s="34"/>
      <c r="I3097" s="34"/>
      <c r="J3097" s="34"/>
      <c r="K3097" s="34"/>
      <c r="L3097" s="34"/>
      <c r="M3097" s="34"/>
      <c r="N3097" s="25"/>
      <c r="O3097" s="273"/>
      <c r="P3097" s="273"/>
    </row>
    <row r="3098" spans="1:16" x14ac:dyDescent="0.35">
      <c r="A3098" s="36"/>
      <c r="B3098" s="147"/>
      <c r="C3098" s="34"/>
      <c r="D3098" s="34"/>
      <c r="E3098" s="146"/>
      <c r="F3098" s="146"/>
      <c r="G3098" s="146"/>
      <c r="H3098" s="34"/>
      <c r="I3098" s="34"/>
      <c r="J3098" s="34"/>
      <c r="K3098" s="34"/>
      <c r="L3098" s="34"/>
      <c r="M3098" s="34"/>
      <c r="N3098" s="25"/>
      <c r="O3098" s="273"/>
      <c r="P3098" s="273"/>
    </row>
    <row r="3099" spans="1:16" x14ac:dyDescent="0.35">
      <c r="A3099" s="36"/>
      <c r="B3099" s="147"/>
      <c r="C3099" s="34"/>
      <c r="D3099" s="34"/>
      <c r="E3099" s="146"/>
      <c r="F3099" s="146"/>
      <c r="G3099" s="146"/>
      <c r="H3099" s="34"/>
      <c r="I3099" s="34"/>
      <c r="J3099" s="34"/>
      <c r="K3099" s="34"/>
      <c r="L3099" s="34"/>
      <c r="M3099" s="34"/>
      <c r="N3099" s="25"/>
      <c r="O3099" s="273"/>
      <c r="P3099" s="273"/>
    </row>
    <row r="3100" spans="1:16" x14ac:dyDescent="0.35">
      <c r="A3100" s="36"/>
      <c r="B3100" s="147"/>
      <c r="C3100" s="34"/>
      <c r="D3100" s="34"/>
      <c r="E3100" s="146"/>
      <c r="F3100" s="146"/>
      <c r="G3100" s="146"/>
      <c r="H3100" s="34"/>
      <c r="I3100" s="34"/>
      <c r="J3100" s="34"/>
      <c r="K3100" s="34"/>
      <c r="L3100" s="34"/>
      <c r="M3100" s="34"/>
      <c r="N3100" s="25"/>
      <c r="O3100" s="273"/>
      <c r="P3100" s="273"/>
    </row>
    <row r="3101" spans="1:16" x14ac:dyDescent="0.35">
      <c r="A3101" s="36"/>
      <c r="B3101" s="147"/>
      <c r="C3101" s="34"/>
      <c r="D3101" s="34"/>
      <c r="E3101" s="146"/>
      <c r="F3101" s="146"/>
      <c r="G3101" s="146"/>
      <c r="H3101" s="34"/>
      <c r="I3101" s="34"/>
      <c r="J3101" s="34"/>
      <c r="K3101" s="34"/>
      <c r="L3101" s="34"/>
      <c r="M3101" s="34"/>
      <c r="N3101" s="25"/>
      <c r="O3101" s="273"/>
      <c r="P3101" s="273"/>
    </row>
    <row r="3102" spans="1:16" x14ac:dyDescent="0.35">
      <c r="A3102" s="36"/>
      <c r="B3102" s="147"/>
      <c r="C3102" s="34"/>
      <c r="D3102" s="34"/>
      <c r="E3102" s="146"/>
      <c r="F3102" s="146"/>
      <c r="G3102" s="146"/>
      <c r="H3102" s="34"/>
      <c r="I3102" s="34"/>
      <c r="J3102" s="34"/>
      <c r="K3102" s="34"/>
      <c r="L3102" s="34"/>
      <c r="M3102" s="34"/>
      <c r="N3102" s="25"/>
      <c r="O3102" s="273"/>
      <c r="P3102" s="273"/>
    </row>
    <row r="3103" spans="1:16" x14ac:dyDescent="0.35">
      <c r="A3103" s="36"/>
      <c r="B3103" s="147"/>
      <c r="C3103" s="34"/>
      <c r="D3103" s="34"/>
      <c r="E3103" s="146"/>
      <c r="F3103" s="146"/>
      <c r="G3103" s="146"/>
      <c r="H3103" s="34"/>
      <c r="I3103" s="34"/>
      <c r="J3103" s="34"/>
      <c r="K3103" s="34"/>
      <c r="L3103" s="34"/>
      <c r="M3103" s="34"/>
      <c r="N3103" s="25"/>
      <c r="O3103" s="273"/>
      <c r="P3103" s="273"/>
    </row>
    <row r="3104" spans="1:16" x14ac:dyDescent="0.35">
      <c r="A3104" s="36"/>
      <c r="B3104" s="147"/>
      <c r="C3104" s="34"/>
      <c r="D3104" s="34"/>
      <c r="E3104" s="146"/>
      <c r="F3104" s="146"/>
      <c r="G3104" s="146"/>
      <c r="H3104" s="34"/>
      <c r="I3104" s="34"/>
      <c r="J3104" s="34"/>
      <c r="K3104" s="34"/>
      <c r="L3104" s="34"/>
      <c r="M3104" s="34"/>
      <c r="N3104" s="25"/>
      <c r="O3104" s="273"/>
      <c r="P3104" s="273"/>
    </row>
    <row r="3105" spans="1:16" x14ac:dyDescent="0.35">
      <c r="A3105" s="36"/>
      <c r="B3105" s="147"/>
      <c r="C3105" s="34"/>
      <c r="D3105" s="34"/>
      <c r="E3105" s="146"/>
      <c r="F3105" s="146"/>
      <c r="G3105" s="146"/>
      <c r="H3105" s="34"/>
      <c r="I3105" s="34"/>
      <c r="J3105" s="34"/>
      <c r="K3105" s="34"/>
      <c r="L3105" s="34"/>
      <c r="M3105" s="34"/>
      <c r="N3105" s="25"/>
      <c r="O3105" s="273"/>
      <c r="P3105" s="273"/>
    </row>
    <row r="3106" spans="1:16" x14ac:dyDescent="0.35">
      <c r="A3106" s="36"/>
      <c r="B3106" s="147"/>
      <c r="C3106" s="34"/>
      <c r="D3106" s="34"/>
      <c r="E3106" s="146"/>
      <c r="F3106" s="146"/>
      <c r="G3106" s="146"/>
      <c r="H3106" s="34"/>
      <c r="I3106" s="34"/>
      <c r="J3106" s="34"/>
      <c r="K3106" s="34"/>
      <c r="L3106" s="34"/>
      <c r="M3106" s="34"/>
      <c r="N3106" s="25"/>
      <c r="O3106" s="273"/>
      <c r="P3106" s="273"/>
    </row>
    <row r="3107" spans="1:16" x14ac:dyDescent="0.35">
      <c r="A3107" s="36"/>
      <c r="B3107" s="147"/>
      <c r="F3107" s="146"/>
      <c r="G3107" s="146"/>
      <c r="N3107" s="25"/>
    </row>
    <row r="3108" spans="1:16" x14ac:dyDescent="0.35">
      <c r="A3108" s="36"/>
      <c r="B3108" s="147"/>
      <c r="F3108" s="146"/>
      <c r="G3108" s="146"/>
      <c r="N3108" s="25"/>
    </row>
    <row r="3109" spans="1:16" x14ac:dyDescent="0.35">
      <c r="A3109" s="36"/>
      <c r="B3109" s="147"/>
      <c r="F3109" s="146"/>
      <c r="G3109" s="146"/>
      <c r="N3109" s="25"/>
    </row>
    <row r="3110" spans="1:16" x14ac:dyDescent="0.35">
      <c r="A3110" s="36"/>
      <c r="B3110" s="147"/>
      <c r="F3110" s="146"/>
      <c r="G3110" s="146"/>
      <c r="N3110" s="25"/>
    </row>
    <row r="3111" spans="1:16" x14ac:dyDescent="0.35">
      <c r="A3111" s="36"/>
      <c r="B3111" s="147"/>
      <c r="F3111" s="146"/>
      <c r="G3111" s="146"/>
      <c r="N3111" s="25"/>
    </row>
    <row r="3112" spans="1:16" x14ac:dyDescent="0.35">
      <c r="A3112" s="36"/>
      <c r="B3112" s="147"/>
      <c r="F3112" s="146"/>
      <c r="G3112" s="146"/>
      <c r="N3112" s="25"/>
    </row>
    <row r="3113" spans="1:16" x14ac:dyDescent="0.35">
      <c r="A3113" s="36"/>
      <c r="B3113" s="147"/>
      <c r="F3113" s="146"/>
      <c r="G3113" s="146"/>
      <c r="N3113" s="25"/>
    </row>
    <row r="3114" spans="1:16" x14ac:dyDescent="0.35">
      <c r="A3114" s="36"/>
      <c r="B3114" s="147"/>
      <c r="F3114" s="146"/>
      <c r="G3114" s="146"/>
      <c r="N3114" s="25"/>
    </row>
    <row r="3115" spans="1:16" x14ac:dyDescent="0.35">
      <c r="A3115" s="36"/>
      <c r="B3115" s="147"/>
      <c r="F3115" s="146"/>
      <c r="G3115" s="146"/>
      <c r="N3115" s="25"/>
    </row>
    <row r="3116" spans="1:16" x14ac:dyDescent="0.35">
      <c r="A3116" s="36"/>
      <c r="B3116" s="147"/>
      <c r="F3116" s="146"/>
      <c r="G3116" s="146"/>
      <c r="N3116" s="25"/>
    </row>
    <row r="3117" spans="1:16" x14ac:dyDescent="0.35">
      <c r="A3117" s="36"/>
      <c r="B3117" s="147"/>
      <c r="F3117" s="146"/>
      <c r="G3117" s="146"/>
      <c r="N3117" s="25"/>
    </row>
    <row r="3118" spans="1:16" x14ac:dyDescent="0.35">
      <c r="A3118" s="36"/>
      <c r="B3118" s="147"/>
      <c r="F3118" s="146"/>
      <c r="G3118" s="146"/>
      <c r="N3118" s="25"/>
    </row>
    <row r="3119" spans="1:16" x14ac:dyDescent="0.35">
      <c r="A3119" s="36"/>
      <c r="B3119" s="147"/>
      <c r="F3119" s="146"/>
      <c r="G3119" s="146"/>
      <c r="N3119" s="25"/>
    </row>
    <row r="3120" spans="1:16" x14ac:dyDescent="0.35">
      <c r="A3120" s="36"/>
      <c r="B3120" s="147"/>
      <c r="F3120" s="146"/>
      <c r="G3120" s="146"/>
      <c r="N3120" s="25"/>
    </row>
    <row r="3121" spans="1:14" x14ac:dyDescent="0.35">
      <c r="A3121" s="36"/>
      <c r="B3121" s="147"/>
      <c r="F3121" s="146"/>
      <c r="G3121" s="146"/>
      <c r="N3121" s="25"/>
    </row>
    <row r="3122" spans="1:14" x14ac:dyDescent="0.35">
      <c r="A3122" s="36"/>
      <c r="B3122" s="147"/>
      <c r="F3122" s="146"/>
      <c r="G3122" s="146"/>
      <c r="N3122" s="25"/>
    </row>
    <row r="3123" spans="1:14" x14ac:dyDescent="0.35">
      <c r="A3123" s="36"/>
      <c r="B3123" s="147"/>
      <c r="F3123" s="146"/>
      <c r="G3123" s="146"/>
      <c r="N3123" s="25"/>
    </row>
    <row r="3124" spans="1:14" x14ac:dyDescent="0.35">
      <c r="A3124" s="36"/>
      <c r="B3124" s="147"/>
      <c r="F3124" s="146"/>
      <c r="G3124" s="146"/>
      <c r="N3124" s="25"/>
    </row>
    <row r="3125" spans="1:14" x14ac:dyDescent="0.35">
      <c r="A3125" s="36"/>
      <c r="B3125" s="147"/>
      <c r="F3125" s="146"/>
      <c r="G3125" s="146"/>
      <c r="N3125" s="25"/>
    </row>
    <row r="3126" spans="1:14" x14ac:dyDescent="0.35">
      <c r="A3126" s="36"/>
      <c r="B3126" s="147"/>
      <c r="F3126" s="146"/>
      <c r="G3126" s="146"/>
      <c r="N3126" s="25"/>
    </row>
    <row r="3127" spans="1:14" x14ac:dyDescent="0.35">
      <c r="A3127" s="36"/>
      <c r="B3127" s="147"/>
      <c r="F3127" s="146"/>
      <c r="G3127" s="146"/>
      <c r="N3127" s="25"/>
    </row>
    <row r="3128" spans="1:14" x14ac:dyDescent="0.35">
      <c r="A3128" s="36"/>
      <c r="B3128" s="147"/>
      <c r="F3128" s="146"/>
      <c r="G3128" s="146"/>
      <c r="N3128" s="25"/>
    </row>
    <row r="3129" spans="1:14" x14ac:dyDescent="0.35">
      <c r="A3129" s="36"/>
      <c r="B3129" s="147"/>
      <c r="F3129" s="146"/>
      <c r="G3129" s="146"/>
      <c r="N3129" s="25"/>
    </row>
    <row r="3130" spans="1:14" x14ac:dyDescent="0.35">
      <c r="A3130" s="36"/>
      <c r="B3130" s="147"/>
      <c r="F3130" s="146"/>
      <c r="G3130" s="146"/>
      <c r="N3130" s="25"/>
    </row>
    <row r="3131" spans="1:14" x14ac:dyDescent="0.35">
      <c r="A3131" s="36"/>
      <c r="B3131" s="147"/>
      <c r="F3131" s="146"/>
      <c r="G3131" s="146"/>
      <c r="N3131" s="25"/>
    </row>
    <row r="3132" spans="1:14" x14ac:dyDescent="0.35">
      <c r="A3132" s="36"/>
      <c r="B3132" s="147"/>
      <c r="F3132" s="146"/>
      <c r="G3132" s="146"/>
      <c r="N3132" s="25"/>
    </row>
    <row r="3133" spans="1:14" x14ac:dyDescent="0.35">
      <c r="A3133" s="36"/>
      <c r="B3133" s="147"/>
      <c r="F3133" s="146"/>
      <c r="G3133" s="146"/>
      <c r="N3133" s="25"/>
    </row>
    <row r="3134" spans="1:14" x14ac:dyDescent="0.35">
      <c r="A3134" s="36"/>
      <c r="B3134" s="147"/>
      <c r="F3134" s="146"/>
      <c r="G3134" s="146"/>
      <c r="N3134" s="25"/>
    </row>
    <row r="3135" spans="1:14" x14ac:dyDescent="0.35">
      <c r="A3135" s="36"/>
      <c r="B3135" s="147"/>
      <c r="F3135" s="146"/>
      <c r="G3135" s="146"/>
      <c r="N3135" s="25"/>
    </row>
    <row r="3136" spans="1:14" x14ac:dyDescent="0.35">
      <c r="A3136" s="36"/>
      <c r="B3136" s="147"/>
      <c r="F3136" s="146"/>
      <c r="G3136" s="146"/>
      <c r="N3136" s="25"/>
    </row>
    <row r="3137" spans="1:14" x14ac:dyDescent="0.35">
      <c r="A3137" s="36"/>
      <c r="B3137" s="147"/>
      <c r="F3137" s="146"/>
      <c r="G3137" s="146"/>
      <c r="N3137" s="25"/>
    </row>
    <row r="3138" spans="1:14" x14ac:dyDescent="0.35">
      <c r="A3138" s="36"/>
      <c r="B3138" s="147"/>
      <c r="F3138" s="146"/>
      <c r="G3138" s="146"/>
      <c r="N3138" s="25"/>
    </row>
    <row r="3139" spans="1:14" x14ac:dyDescent="0.35">
      <c r="A3139" s="36"/>
      <c r="B3139" s="147"/>
      <c r="F3139" s="146"/>
      <c r="G3139" s="146"/>
      <c r="N3139" s="25"/>
    </row>
    <row r="3140" spans="1:14" x14ac:dyDescent="0.35">
      <c r="A3140" s="36"/>
      <c r="B3140" s="147"/>
      <c r="F3140" s="146"/>
      <c r="G3140" s="146"/>
      <c r="N3140" s="25"/>
    </row>
    <row r="3141" spans="1:14" x14ac:dyDescent="0.35">
      <c r="A3141" s="36"/>
      <c r="B3141" s="147"/>
      <c r="F3141" s="146"/>
      <c r="G3141" s="146"/>
      <c r="N3141" s="25"/>
    </row>
    <row r="3142" spans="1:14" x14ac:dyDescent="0.35">
      <c r="A3142" s="36"/>
      <c r="B3142" s="147"/>
      <c r="F3142" s="146"/>
      <c r="G3142" s="146"/>
      <c r="N3142" s="25"/>
    </row>
    <row r="3143" spans="1:14" x14ac:dyDescent="0.35">
      <c r="A3143" s="36"/>
      <c r="B3143" s="147"/>
      <c r="F3143" s="146"/>
      <c r="G3143" s="146"/>
      <c r="N3143" s="25"/>
    </row>
    <row r="3144" spans="1:14" x14ac:dyDescent="0.35">
      <c r="A3144" s="36"/>
      <c r="B3144" s="147"/>
      <c r="F3144" s="146"/>
      <c r="G3144" s="146"/>
      <c r="N3144" s="25"/>
    </row>
    <row r="3145" spans="1:14" x14ac:dyDescent="0.35">
      <c r="F3145" s="146"/>
    </row>
  </sheetData>
  <autoFilter ref="A20:AH984" xr:uid="{3C0E13AB-618F-423E-9B04-460CE9E99850}">
    <filterColumn colId="0">
      <filters>
        <filter val="13"/>
        <filter val="14"/>
        <filter val="15"/>
        <filter val="16"/>
      </filters>
    </filterColumn>
  </autoFilter>
  <sortState xmlns:xlrd2="http://schemas.microsoft.com/office/spreadsheetml/2017/richdata2" ref="C1082:C1163">
    <sortCondition ref="C1082:C1163"/>
  </sortState>
  <mergeCells count="3">
    <mergeCell ref="A1:B2"/>
    <mergeCell ref="C1:E1"/>
    <mergeCell ref="F1:G1"/>
  </mergeCells>
  <phoneticPr fontId="2" type="noConversion"/>
  <conditionalFormatting sqref="B20">
    <cfRule type="duplicateValues" dxfId="69" priority="142"/>
  </conditionalFormatting>
  <conditionalFormatting sqref="B202:B209 B21:B148 B275:B318 B407:B664 B711:B843 B985:B1081">
    <cfRule type="duplicateValues" dxfId="68" priority="16097"/>
  </conditionalFormatting>
  <conditionalFormatting sqref="B1082:B1169">
    <cfRule type="duplicateValues" dxfId="67" priority="141"/>
  </conditionalFormatting>
  <conditionalFormatting sqref="B2578:B2962 B3:B19 A1 B3145:B1048576">
    <cfRule type="duplicateValues" dxfId="66" priority="224"/>
    <cfRule type="duplicateValues" dxfId="65" priority="223"/>
  </conditionalFormatting>
  <conditionalFormatting sqref="B2963">
    <cfRule type="duplicateValues" dxfId="64" priority="35"/>
    <cfRule type="duplicateValues" dxfId="63" priority="36"/>
  </conditionalFormatting>
  <conditionalFormatting sqref="B149:C201">
    <cfRule type="duplicateValues" dxfId="62" priority="14918"/>
  </conditionalFormatting>
  <conditionalFormatting sqref="B275:C318 B3:C209 A1 C1:C2 B407:C664 B711:C843 B985:C1048576">
    <cfRule type="duplicateValues" dxfId="61" priority="20"/>
  </conditionalFormatting>
  <conditionalFormatting sqref="C52:C55">
    <cfRule type="duplicateValues" dxfId="60" priority="156"/>
  </conditionalFormatting>
  <conditionalFormatting sqref="C106">
    <cfRule type="duplicateValues" dxfId="59" priority="163"/>
  </conditionalFormatting>
  <conditionalFormatting sqref="C107">
    <cfRule type="duplicateValues" dxfId="58" priority="170"/>
  </conditionalFormatting>
  <conditionalFormatting sqref="C108">
    <cfRule type="duplicateValues" dxfId="57" priority="177"/>
  </conditionalFormatting>
  <conditionalFormatting sqref="C210:C274">
    <cfRule type="duplicateValues" dxfId="56" priority="18"/>
    <cfRule type="duplicateValues" dxfId="55" priority="19"/>
  </conditionalFormatting>
  <conditionalFormatting sqref="C319:C406">
    <cfRule type="duplicateValues" dxfId="54" priority="13"/>
    <cfRule type="duplicateValues" dxfId="53" priority="14"/>
  </conditionalFormatting>
  <conditionalFormatting sqref="C536">
    <cfRule type="duplicateValues" dxfId="52" priority="149"/>
  </conditionalFormatting>
  <conditionalFormatting sqref="C665:C710">
    <cfRule type="duplicateValues" dxfId="51" priority="9"/>
    <cfRule type="duplicateValues" dxfId="50" priority="10"/>
  </conditionalFormatting>
  <conditionalFormatting sqref="C844:C930">
    <cfRule type="duplicateValues" dxfId="49" priority="5"/>
    <cfRule type="duplicateValues" dxfId="48" priority="6"/>
  </conditionalFormatting>
  <conditionalFormatting sqref="C931:C984">
    <cfRule type="duplicateValues" dxfId="47" priority="2"/>
    <cfRule type="duplicateValues" dxfId="46" priority="1"/>
  </conditionalFormatting>
  <conditionalFormatting sqref="C1082:C1169">
    <cfRule type="duplicateValues" dxfId="45" priority="140"/>
  </conditionalFormatting>
  <conditionalFormatting sqref="C1170:C1209">
    <cfRule type="duplicateValues" dxfId="44" priority="131"/>
  </conditionalFormatting>
  <conditionalFormatting sqref="C1210:C1325">
    <cfRule type="duplicateValues" dxfId="43" priority="120"/>
  </conditionalFormatting>
  <conditionalFormatting sqref="C1326:C1410">
    <cfRule type="duplicateValues" dxfId="42" priority="114"/>
  </conditionalFormatting>
  <conditionalFormatting sqref="C1411:C1451">
    <cfRule type="duplicateValues" dxfId="41" priority="113"/>
  </conditionalFormatting>
  <conditionalFormatting sqref="C1452:C1532">
    <cfRule type="duplicateValues" dxfId="40" priority="107"/>
  </conditionalFormatting>
  <conditionalFormatting sqref="C1533:C1568">
    <cfRule type="duplicateValues" dxfId="39" priority="104"/>
  </conditionalFormatting>
  <conditionalFormatting sqref="C1569:C1655">
    <cfRule type="duplicateValues" dxfId="38" priority="101"/>
  </conditionalFormatting>
  <conditionalFormatting sqref="C1656:C1695">
    <cfRule type="duplicateValues" dxfId="37" priority="98"/>
  </conditionalFormatting>
  <conditionalFormatting sqref="C1696:C1779">
    <cfRule type="duplicateValues" dxfId="36" priority="94"/>
  </conditionalFormatting>
  <conditionalFormatting sqref="C1780:C1876">
    <cfRule type="duplicateValues" dxfId="35" priority="90"/>
    <cfRule type="duplicateValues" dxfId="34" priority="91"/>
  </conditionalFormatting>
  <conditionalFormatting sqref="C1877:C1962">
    <cfRule type="duplicateValues" dxfId="33" priority="7498"/>
    <cfRule type="duplicateValues" dxfId="32" priority="7497"/>
  </conditionalFormatting>
  <conditionalFormatting sqref="C1963:C2155">
    <cfRule type="duplicateValues" dxfId="31" priority="76"/>
    <cfRule type="duplicateValues" dxfId="30" priority="77"/>
  </conditionalFormatting>
  <conditionalFormatting sqref="C2156:C2253">
    <cfRule type="duplicateValues" dxfId="29" priority="8336"/>
    <cfRule type="duplicateValues" dxfId="28" priority="8335"/>
  </conditionalFormatting>
  <conditionalFormatting sqref="C2254:C2316">
    <cfRule type="duplicateValues" dxfId="27" priority="8531"/>
    <cfRule type="duplicateValues" dxfId="26" priority="8530"/>
  </conditionalFormatting>
  <conditionalFormatting sqref="C2317:C2404">
    <cfRule type="duplicateValues" dxfId="25" priority="52"/>
    <cfRule type="duplicateValues" dxfId="24" priority="53"/>
  </conditionalFormatting>
  <conditionalFormatting sqref="C2405:C2503">
    <cfRule type="duplicateValues" dxfId="23" priority="46"/>
    <cfRule type="duplicateValues" dxfId="22" priority="47"/>
  </conditionalFormatting>
  <conditionalFormatting sqref="C2504:C2577">
    <cfRule type="duplicateValues" dxfId="21" priority="42"/>
    <cfRule type="duplicateValues" dxfId="20" priority="43"/>
  </conditionalFormatting>
  <conditionalFormatting sqref="C2578:C2962 C462:C535 C109:C148 C56:C105 C537:C664 C3107:C1048576 C202:C209 C275:C318 C1:C51 C407:C457">
    <cfRule type="duplicateValues" dxfId="19" priority="220"/>
  </conditionalFormatting>
  <conditionalFormatting sqref="C2578:C2962 C3107:C1048576 C202:C209 C275:C318 C1:C148 C407:C664 C711:C843 C985:C1451">
    <cfRule type="duplicateValues" dxfId="18" priority="108"/>
  </conditionalFormatting>
  <conditionalFormatting sqref="C2963">
    <cfRule type="duplicateValues" dxfId="17" priority="32"/>
    <cfRule type="duplicateValues" dxfId="16" priority="30"/>
  </conditionalFormatting>
  <conditionalFormatting sqref="C2964:C3057">
    <cfRule type="duplicateValues" dxfId="15" priority="39"/>
    <cfRule type="duplicateValues" dxfId="14" priority="38"/>
  </conditionalFormatting>
  <conditionalFormatting sqref="C3058:C3106">
    <cfRule type="duplicateValues" dxfId="13" priority="27"/>
    <cfRule type="duplicateValues" dxfId="12" priority="26"/>
  </conditionalFormatting>
  <conditionalFormatting sqref="J2:J19">
    <cfRule type="cellIs" dxfId="11" priority="15" operator="lessThan">
      <formula>0.85</formula>
    </cfRule>
  </conditionalFormatting>
  <conditionalFormatting sqref="M1:M209">
    <cfRule type="containsText" dxfId="10" priority="161" operator="containsText" text="COMP">
      <formula>NOT(ISERROR(SEARCH("COMP",M1)))</formula>
    </cfRule>
  </conditionalFormatting>
  <conditionalFormatting sqref="M275:M318 M3107:M1048576">
    <cfRule type="containsText" dxfId="9" priority="225" operator="containsText" text="COMP">
      <formula>NOT(ISERROR(SEARCH("COMP",M275)))</formula>
    </cfRule>
  </conditionalFormatting>
  <conditionalFormatting sqref="M407:M664">
    <cfRule type="containsText" dxfId="8" priority="154" operator="containsText" text="COMP">
      <formula>NOT(ISERROR(SEARCH("COMP",M407)))</formula>
    </cfRule>
  </conditionalFormatting>
  <conditionalFormatting sqref="M2578:M2963">
    <cfRule type="containsText" dxfId="7" priority="37" operator="containsText" text="COMP">
      <formula>NOT(ISERROR(SEARCH("COMP",M2578)))</formula>
    </cfRule>
  </conditionalFormatting>
  <conditionalFormatting sqref="N1:N930">
    <cfRule type="containsText" dxfId="6" priority="4" operator="containsText" text="COMP">
      <formula>NOT(ISERROR(SEARCH("COMP",N1)))</formula>
    </cfRule>
    <cfRule type="containsText" dxfId="5" priority="3" operator="containsText" text="COMP">
      <formula>NOT(ISERROR(SEARCH("COMP",N1)))</formula>
    </cfRule>
  </conditionalFormatting>
  <conditionalFormatting sqref="N985:N1048576">
    <cfRule type="containsText" dxfId="4" priority="23" operator="containsText" text="COMP">
      <formula>NOT(ISERROR(SEARCH("COMP",N985)))</formula>
    </cfRule>
    <cfRule type="containsText" dxfId="3" priority="22" operator="containsText" text="COMP">
      <formula>NOT(ISERROR(SEARCH("COMP",N985)))</formula>
    </cfRule>
  </conditionalFormatting>
  <conditionalFormatting sqref="U1:U2404">
    <cfRule type="containsText" dxfId="2" priority="115" operator="containsText" text="Yes">
      <formula>NOT(ISERROR(SEARCH("Yes",U1)))</formula>
    </cfRule>
  </conditionalFormatting>
  <conditionalFormatting sqref="U2503:U1048576">
    <cfRule type="containsText" dxfId="1" priority="33" operator="containsText" text="Yes">
      <formula>NOT(ISERROR(SEARCH("Yes",U2503)))</formula>
    </cfRule>
  </conditionalFormatting>
  <conditionalFormatting sqref="V20:AC20">
    <cfRule type="containsText" dxfId="0" priority="207" operator="containsText" text="Yes">
      <formula>NOT(ISERROR(SEARCH("Yes",V20)))</formula>
    </cfRule>
  </conditionalFormatting>
  <dataValidations count="1">
    <dataValidation type="list" allowBlank="1" showInputMessage="1" showErrorMessage="1" error="Choose one of the following " sqref="U433:U450" xr:uid="{6D3A486E-A13B-404A-B3EF-D88BE93BE018}">
      <formula1>$AB$386:$AB$387</formula1>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83075-DF67-4F96-80EB-462E5B7D7C34}">
  <sheetPr codeName="Sheet12"/>
  <dimension ref="A2:FO98"/>
  <sheetViews>
    <sheetView zoomScaleNormal="100" workbookViewId="0">
      <pane xSplit="3" topLeftCell="F1" activePane="topRight" state="frozen"/>
      <selection activeCell="A25" sqref="A25"/>
      <selection pane="topRight" activeCell="H8" sqref="H8"/>
    </sheetView>
  </sheetViews>
  <sheetFormatPr defaultRowHeight="14.5" x14ac:dyDescent="0.35"/>
  <cols>
    <col min="1" max="1" width="11.54296875" bestFit="1" customWidth="1"/>
    <col min="2" max="2" width="32.81640625" bestFit="1" customWidth="1"/>
    <col min="3" max="3" width="17.81640625" bestFit="1" customWidth="1"/>
    <col min="4" max="4" width="53.1796875" bestFit="1" customWidth="1"/>
    <col min="5" max="5" width="35" customWidth="1"/>
    <col min="6" max="6" width="9.1796875" customWidth="1"/>
    <col min="7" max="7" width="18.81640625" customWidth="1"/>
    <col min="8" max="8" width="23.81640625" customWidth="1"/>
    <col min="9" max="9" width="16.1796875" customWidth="1"/>
    <col min="10" max="10" width="23.81640625" customWidth="1"/>
    <col min="11" max="11" width="23.453125" customWidth="1"/>
    <col min="12" max="12" width="9.1796875" customWidth="1"/>
    <col min="13" max="13" width="12.81640625" customWidth="1"/>
    <col min="14" max="114" width="9.1796875" customWidth="1"/>
  </cols>
  <sheetData>
    <row r="2" spans="1:13" s="93" customFormat="1" ht="18.5" x14ac:dyDescent="0.45">
      <c r="A2" s="104" t="s">
        <v>0</v>
      </c>
      <c r="B2" s="104" t="s">
        <v>1</v>
      </c>
      <c r="C2" s="104" t="s">
        <v>3137</v>
      </c>
      <c r="D2" s="104" t="s">
        <v>5907</v>
      </c>
      <c r="E2" s="104" t="s">
        <v>5908</v>
      </c>
      <c r="F2" s="104" t="s">
        <v>3319</v>
      </c>
      <c r="G2" s="104" t="s">
        <v>5909</v>
      </c>
      <c r="H2" s="104" t="s">
        <v>5910</v>
      </c>
      <c r="I2" s="104" t="s">
        <v>5911</v>
      </c>
      <c r="J2" s="104" t="s">
        <v>5912</v>
      </c>
      <c r="K2" s="104" t="s">
        <v>5913</v>
      </c>
    </row>
    <row r="3" spans="1:13" x14ac:dyDescent="0.35">
      <c r="A3" s="5">
        <v>2781</v>
      </c>
      <c r="B3" s="10" t="s">
        <v>9</v>
      </c>
      <c r="C3" s="10">
        <f>$M$4</f>
        <v>17</v>
      </c>
      <c r="D3" s="10">
        <f>SUMIFS('IW28'!R:R,'IW28'!B:B,'Capacity Scheduling '!C3,'IW28'!L:L,'Capacity Scheduling '!A3)</f>
        <v>0</v>
      </c>
      <c r="E3" s="10">
        <f>SUMIFS('PM PDM'!P:P,'PM PDM'!N:N,"COMP",'PM PDM'!A:A,'Capacity Scheduling '!C3,'PM PDM'!Q:Q,'Capacity Scheduling '!A3)</f>
        <v>0</v>
      </c>
      <c r="F3" s="10">
        <f>D3+E3</f>
        <v>0</v>
      </c>
      <c r="G3" s="10" cm="1">
        <f t="array" ref="G3">_xlfn.XLOOKUP(A3,$A$62:$A$77,_xlfn.XLOOKUP(C3,$D$61:$BD$61,$D$62:$BD$77,"Error",0,1))</f>
        <v>0</v>
      </c>
      <c r="H3" s="10">
        <f>SUMIFS('PM PDM'!P:P,'PM PDM'!A:A,'Capacity Scheduling '!C3,'PM PDM'!Q:Q,'Capacity Scheduling '!A3)</f>
        <v>13.399999999999999</v>
      </c>
      <c r="I3" s="310" t="str">
        <f>IFERROR((H3/G3),"NA")</f>
        <v>NA</v>
      </c>
      <c r="J3" s="10">
        <f>IFERROR((G3*1.2)-H3,"")</f>
        <v>-13.399999999999999</v>
      </c>
      <c r="K3" s="264" t="str">
        <f t="shared" ref="K3:K18" si="0">IFERROR(F3/G3,"")</f>
        <v/>
      </c>
      <c r="M3" t="s">
        <v>5914</v>
      </c>
    </row>
    <row r="4" spans="1:13" x14ac:dyDescent="0.35">
      <c r="A4" s="5">
        <v>2782</v>
      </c>
      <c r="B4" s="10" t="s">
        <v>16</v>
      </c>
      <c r="C4" s="10">
        <f t="shared" ref="C4" si="1">$M$4</f>
        <v>17</v>
      </c>
      <c r="D4" s="10">
        <f>SUMIFS('IW28'!R:R,'IW28'!B:B,'Capacity Scheduling '!C4,'IW28'!L:L,'Capacity Scheduling '!A4)</f>
        <v>0</v>
      </c>
      <c r="E4" s="10">
        <f>SUMIFS('PM PDM'!P:P,'PM PDM'!N:N,"COMP",'PM PDM'!A:A,'Capacity Scheduling '!C4,'PM PDM'!Q:Q,'Capacity Scheduling '!A4)</f>
        <v>0</v>
      </c>
      <c r="F4" s="10">
        <f t="shared" ref="F4:F19" si="2">D4+E4</f>
        <v>0</v>
      </c>
      <c r="G4" s="10" cm="1">
        <f t="array" ref="G4">_xlfn.XLOOKUP(A4,$A$62:$A$77,_xlfn.XLOOKUP(C4,$D$61:$BD$61,$D$62:$BD$77,"Error",0,1))</f>
        <v>0</v>
      </c>
      <c r="H4" s="10">
        <f>SUMIFS('PM PDM'!P:P,'PM PDM'!A:A,'Capacity Scheduling '!C4,'PM PDM'!Q:Q,'Capacity Scheduling '!A4)</f>
        <v>6.2</v>
      </c>
      <c r="I4" s="264" t="str">
        <f t="shared" ref="I4:I20" si="3">IFERROR((H4/G4),"NA")</f>
        <v>NA</v>
      </c>
      <c r="J4" s="10">
        <f t="shared" ref="J4:J19" si="4">IFERROR((G4*1.2)-H4,"")</f>
        <v>-6.2</v>
      </c>
      <c r="K4" s="264" t="str">
        <f t="shared" si="0"/>
        <v/>
      </c>
      <c r="M4">
        <v>17</v>
      </c>
    </row>
    <row r="5" spans="1:13" x14ac:dyDescent="0.35">
      <c r="A5" s="5">
        <v>2783</v>
      </c>
      <c r="B5" s="10" t="s">
        <v>22</v>
      </c>
      <c r="C5" s="10">
        <f t="shared" ref="C5:C19" si="5">$M$4</f>
        <v>17</v>
      </c>
      <c r="D5" s="10">
        <f>SUMIFS('IW28'!R:R,'IW28'!B:B,'Capacity Scheduling '!C5,'IW28'!L:L,'Capacity Scheduling '!A5)</f>
        <v>0</v>
      </c>
      <c r="E5" s="10">
        <f>SUMIFS('PM PDM'!P:P,'PM PDM'!N:N,"COMP",'PM PDM'!A:A,'Capacity Scheduling '!C5,'PM PDM'!Q:Q,'Capacity Scheduling '!A5)</f>
        <v>0</v>
      </c>
      <c r="F5" s="10">
        <f t="shared" si="2"/>
        <v>0</v>
      </c>
      <c r="G5" s="10" cm="1">
        <f t="array" ref="G5">_xlfn.XLOOKUP(A5,$A$62:$A$77,_xlfn.XLOOKUP(C5,$D$61:$BD$61,$D$62:$BD$77,"Error",0,1))</f>
        <v>0</v>
      </c>
      <c r="H5" s="10">
        <f>SUMIFS('PM PDM'!P:P,'PM PDM'!A:A,'Capacity Scheduling '!C5,'PM PDM'!Q:Q,'Capacity Scheduling '!A5)</f>
        <v>18</v>
      </c>
      <c r="I5" s="264" t="str">
        <f t="shared" si="3"/>
        <v>NA</v>
      </c>
      <c r="J5" s="10">
        <f t="shared" si="4"/>
        <v>-18</v>
      </c>
      <c r="K5" s="264" t="str">
        <f t="shared" si="0"/>
        <v/>
      </c>
    </row>
    <row r="6" spans="1:13" x14ac:dyDescent="0.35">
      <c r="A6" s="5">
        <v>2784</v>
      </c>
      <c r="B6" s="10" t="s">
        <v>28</v>
      </c>
      <c r="C6" s="10">
        <f t="shared" si="5"/>
        <v>17</v>
      </c>
      <c r="D6" s="10">
        <f>SUMIFS('IW28'!R:R,'IW28'!B:B,'Capacity Scheduling '!C6,'IW28'!L:L,'Capacity Scheduling '!A6)</f>
        <v>0</v>
      </c>
      <c r="E6" s="10">
        <f>SUMIFS('PM PDM'!P:P,'PM PDM'!N:N,"COMP",'PM PDM'!A:A,'Capacity Scheduling '!C6,'PM PDM'!Q:Q,'Capacity Scheduling '!A6)</f>
        <v>0</v>
      </c>
      <c r="F6" s="10">
        <f t="shared" si="2"/>
        <v>0</v>
      </c>
      <c r="G6" s="10" cm="1">
        <f t="array" ref="G6">_xlfn.XLOOKUP(A6,$A$62:$A$77,_xlfn.XLOOKUP(C6,$D$61:$BD$61,$D$62:$BD$77,"Error",0,1))</f>
        <v>0</v>
      </c>
      <c r="H6" s="10">
        <f>SUMIFS('PM PDM'!P:P,'PM PDM'!A:A,'Capacity Scheduling '!C6,'PM PDM'!Q:Q,'Capacity Scheduling '!A6)</f>
        <v>6</v>
      </c>
      <c r="I6" s="264" t="str">
        <f t="shared" si="3"/>
        <v>NA</v>
      </c>
      <c r="J6" s="10">
        <f t="shared" si="4"/>
        <v>-6</v>
      </c>
      <c r="K6" s="264" t="str">
        <f t="shared" si="0"/>
        <v/>
      </c>
    </row>
    <row r="7" spans="1:13" x14ac:dyDescent="0.35">
      <c r="A7" s="5">
        <v>2785</v>
      </c>
      <c r="B7" s="10" t="s">
        <v>34</v>
      </c>
      <c r="C7" s="10">
        <f t="shared" si="5"/>
        <v>17</v>
      </c>
      <c r="D7" s="10">
        <f>SUMIFS('IW28'!R:R,'IW28'!B:B,'Capacity Scheduling '!C7,'IW28'!L:L,'Capacity Scheduling '!A7)</f>
        <v>0</v>
      </c>
      <c r="E7" s="10">
        <f>SUMIFS('PM PDM'!P:P,'PM PDM'!N:N,"COMP",'PM PDM'!A:A,'Capacity Scheduling '!C7,'PM PDM'!Q:Q,'Capacity Scheduling '!A7)</f>
        <v>0</v>
      </c>
      <c r="F7" s="10">
        <f t="shared" si="2"/>
        <v>0</v>
      </c>
      <c r="G7" s="10" cm="1">
        <f t="array" ref="G7">_xlfn.XLOOKUP(A7,$A$62:$A$77,_xlfn.XLOOKUP(C7,$D$61:$BD$61,$D$62:$BD$77,"Error",0,1))</f>
        <v>0</v>
      </c>
      <c r="H7" s="10">
        <f>SUMIFS('PM PDM'!P:P,'PM PDM'!A:A,'Capacity Scheduling '!C7,'PM PDM'!Q:Q,'Capacity Scheduling '!A7)</f>
        <v>8</v>
      </c>
      <c r="I7" s="264" t="str">
        <f t="shared" si="3"/>
        <v>NA</v>
      </c>
      <c r="J7" s="10">
        <f t="shared" si="4"/>
        <v>-8</v>
      </c>
      <c r="K7" s="264" t="str">
        <f t="shared" si="0"/>
        <v/>
      </c>
    </row>
    <row r="8" spans="1:13" x14ac:dyDescent="0.35">
      <c r="A8" s="5">
        <v>3070</v>
      </c>
      <c r="B8" s="10" t="s">
        <v>40</v>
      </c>
      <c r="C8" s="10">
        <f t="shared" si="5"/>
        <v>17</v>
      </c>
      <c r="D8" s="10">
        <f>SUMIFS('IW28'!R:R,'IW28'!B:B,'Capacity Scheduling '!C8,'IW28'!L:L,'Capacity Scheduling '!A8)</f>
        <v>0</v>
      </c>
      <c r="E8" s="10">
        <f>SUMIFS('PM PDM'!P:P,'PM PDM'!N:N,"COMP",'PM PDM'!A:A,'Capacity Scheduling '!C8,'PM PDM'!Q:Q,'Capacity Scheduling '!A8)</f>
        <v>0</v>
      </c>
      <c r="F8" s="10">
        <f t="shared" si="2"/>
        <v>0</v>
      </c>
      <c r="G8" s="10" cm="1">
        <f t="array" ref="G8">_xlfn.XLOOKUP(A8,$A$62:$A$77,_xlfn.XLOOKUP(C8,$D$61:$BD$61,$D$62:$BD$77,"Error",0,1))</f>
        <v>0</v>
      </c>
      <c r="H8" s="10">
        <f>SUMIFS('PM PDM'!P:P,'PM PDM'!A:A,'Capacity Scheduling '!C8,'PM PDM'!Q:Q,'Capacity Scheduling '!A8)</f>
        <v>33</v>
      </c>
      <c r="I8" s="264" t="str">
        <f t="shared" si="3"/>
        <v>NA</v>
      </c>
      <c r="J8" s="10">
        <f t="shared" si="4"/>
        <v>-33</v>
      </c>
      <c r="K8" s="264" t="str">
        <f t="shared" si="0"/>
        <v/>
      </c>
    </row>
    <row r="9" spans="1:13" x14ac:dyDescent="0.35">
      <c r="A9" s="5">
        <v>2787</v>
      </c>
      <c r="B9" s="10" t="s">
        <v>46</v>
      </c>
      <c r="C9" s="10">
        <f t="shared" si="5"/>
        <v>17</v>
      </c>
      <c r="D9" s="10">
        <f>SUMIFS('IW28'!R:R,'IW28'!B:B,'Capacity Scheduling '!C9,'IW28'!L:L,'Capacity Scheduling '!A9)</f>
        <v>0</v>
      </c>
      <c r="E9" s="10">
        <f>SUMIFS('PM PDM'!P:P,'PM PDM'!N:N,"COMP",'PM PDM'!A:A,'Capacity Scheduling '!C9,'PM PDM'!Q:Q,'Capacity Scheduling '!A9)</f>
        <v>0</v>
      </c>
      <c r="F9" s="10">
        <f t="shared" si="2"/>
        <v>0</v>
      </c>
      <c r="G9" s="10" cm="1">
        <f t="array" ref="G9">_xlfn.XLOOKUP(A9,$A$62:$A$77,_xlfn.XLOOKUP(C9,$D$61:$BD$61,$D$62:$BD$77,"Error",0,1))</f>
        <v>0</v>
      </c>
      <c r="H9" s="10">
        <f>SUMIFS('PM PDM'!P:P,'PM PDM'!A:A,'Capacity Scheduling '!C9,'PM PDM'!Q:Q,'Capacity Scheduling '!A9)</f>
        <v>15</v>
      </c>
      <c r="I9" s="264" t="str">
        <f t="shared" si="3"/>
        <v>NA</v>
      </c>
      <c r="J9" s="10">
        <f t="shared" si="4"/>
        <v>-15</v>
      </c>
      <c r="K9" s="264" t="str">
        <f t="shared" si="0"/>
        <v/>
      </c>
    </row>
    <row r="10" spans="1:13" x14ac:dyDescent="0.35">
      <c r="A10" s="5">
        <v>3347</v>
      </c>
      <c r="B10" s="10" t="s">
        <v>52</v>
      </c>
      <c r="C10" s="10">
        <f t="shared" si="5"/>
        <v>17</v>
      </c>
      <c r="D10" s="10">
        <f>SUMIFS('IW28'!R:R,'IW28'!B:B,'Capacity Scheduling '!C10,'IW28'!L:L,'Capacity Scheduling '!A10)</f>
        <v>0</v>
      </c>
      <c r="E10" s="10">
        <f>SUMIFS('PM PDM'!P:P,'PM PDM'!N:N,"COMP",'PM PDM'!A:A,'Capacity Scheduling '!C10,'PM PDM'!Q:Q,'Capacity Scheduling '!A10)</f>
        <v>0</v>
      </c>
      <c r="F10" s="10">
        <f t="shared" si="2"/>
        <v>0</v>
      </c>
      <c r="G10" s="10" cm="1">
        <f t="array" ref="G10">_xlfn.XLOOKUP(A10,$A$62:$A$77,_xlfn.XLOOKUP(C10,$D$61:$BD$61,$D$62:$BD$77,"Error",0,1))</f>
        <v>0</v>
      </c>
      <c r="H10" s="10">
        <f>SUMIFS('PM PDM'!P:P,'PM PDM'!A:A,'Capacity Scheduling '!C10,'PM PDM'!Q:Q,'Capacity Scheduling '!A10)</f>
        <v>27</v>
      </c>
      <c r="I10" s="264" t="str">
        <f t="shared" si="3"/>
        <v>NA</v>
      </c>
      <c r="J10" s="10">
        <f t="shared" si="4"/>
        <v>-27</v>
      </c>
      <c r="K10" s="264" t="str">
        <f t="shared" si="0"/>
        <v/>
      </c>
    </row>
    <row r="11" spans="1:13" x14ac:dyDescent="0.35">
      <c r="A11" s="5">
        <v>2790</v>
      </c>
      <c r="B11" s="10" t="s">
        <v>60</v>
      </c>
      <c r="C11" s="10">
        <f t="shared" si="5"/>
        <v>17</v>
      </c>
      <c r="D11" s="10">
        <f>SUMIFS('IW28'!R:R,'IW28'!B:B,'Capacity Scheduling '!C11,'IW28'!L:L,'Capacity Scheduling '!A11)</f>
        <v>0</v>
      </c>
      <c r="E11" s="10">
        <f>SUMIFS('PM PDM'!P:P,'PM PDM'!N:N,"COMP",'PM PDM'!A:A,'Capacity Scheduling '!C11,'PM PDM'!Q:Q,'Capacity Scheduling '!A11)</f>
        <v>0</v>
      </c>
      <c r="F11" s="10">
        <f t="shared" si="2"/>
        <v>0</v>
      </c>
      <c r="G11" s="10" cm="1">
        <f t="array" ref="G11">_xlfn.XLOOKUP(A11,$A$62:$A$77,_xlfn.XLOOKUP(C11,$D$61:$BD$61,$D$62:$BD$77,"Error",0,1))</f>
        <v>6.6</v>
      </c>
      <c r="H11" s="10">
        <f>SUMIFS('PM PDM'!P:P,'PM PDM'!A:A,'Capacity Scheduling '!C11,'PM PDM'!Q:Q,'Capacity Scheduling '!A11)</f>
        <v>4.2</v>
      </c>
      <c r="I11" s="264">
        <f t="shared" si="3"/>
        <v>0.63636363636363646</v>
      </c>
      <c r="J11" s="10">
        <f t="shared" si="4"/>
        <v>3.7199999999999989</v>
      </c>
      <c r="K11" s="264">
        <f t="shared" si="0"/>
        <v>0</v>
      </c>
    </row>
    <row r="12" spans="1:13" x14ac:dyDescent="0.35">
      <c r="A12" s="5">
        <v>2791</v>
      </c>
      <c r="B12" s="10" t="s">
        <v>70</v>
      </c>
      <c r="C12" s="10">
        <f t="shared" si="5"/>
        <v>17</v>
      </c>
      <c r="D12" s="10">
        <f>SUMIFS('IW28'!R:R,'IW28'!B:B,'Capacity Scheduling '!C12,'IW28'!L:L,'Capacity Scheduling '!A12)</f>
        <v>0</v>
      </c>
      <c r="E12" s="10">
        <f>SUMIFS('PM PDM'!P:P,'PM PDM'!N:N,"COMP",'PM PDM'!A:A,'Capacity Scheduling '!C12,'PM PDM'!Q:Q,'Capacity Scheduling '!A12)</f>
        <v>0</v>
      </c>
      <c r="F12" s="10">
        <f t="shared" si="2"/>
        <v>0</v>
      </c>
      <c r="G12" s="10" cm="1">
        <f t="array" ref="G12">_xlfn.XLOOKUP(A12,$A$62:$A$77,_xlfn.XLOOKUP(C12,$D$61:$BD$61,$D$62:$BD$77,"Error",0,1))</f>
        <v>46.199999999999996</v>
      </c>
      <c r="H12" s="10">
        <f>SUMIFS('PM PDM'!P:P,'PM PDM'!A:A,'Capacity Scheduling '!C12,'PM PDM'!Q:Q,'Capacity Scheduling '!A12)</f>
        <v>14.600000000000001</v>
      </c>
      <c r="I12" s="264">
        <f t="shared" si="3"/>
        <v>0.31601731601731609</v>
      </c>
      <c r="J12" s="10">
        <f t="shared" si="4"/>
        <v>40.839999999999989</v>
      </c>
      <c r="K12" s="264">
        <f t="shared" si="0"/>
        <v>0</v>
      </c>
    </row>
    <row r="13" spans="1:13" x14ac:dyDescent="0.35">
      <c r="A13" s="5">
        <v>2792</v>
      </c>
      <c r="B13" s="10" t="s">
        <v>78</v>
      </c>
      <c r="C13" s="10">
        <f t="shared" si="5"/>
        <v>17</v>
      </c>
      <c r="D13" s="10">
        <f>SUMIFS('IW28'!R:R,'IW28'!B:B,'Capacity Scheduling '!C13,'IW28'!L:L,'Capacity Scheduling '!A13)</f>
        <v>0</v>
      </c>
      <c r="E13" s="10">
        <f>SUMIFS('PM PDM'!P:P,'PM PDM'!N:N,"COMP",'PM PDM'!A:A,'Capacity Scheduling '!C13,'PM PDM'!Q:Q,'Capacity Scheduling '!A13)</f>
        <v>0</v>
      </c>
      <c r="F13" s="10">
        <f t="shared" si="2"/>
        <v>0</v>
      </c>
      <c r="G13" s="10" cm="1">
        <f t="array" ref="G13">_xlfn.XLOOKUP(A13,$A$62:$A$77,_xlfn.XLOOKUP(C13,$D$61:$BD$61,$D$62:$BD$77,"Error",0,1))</f>
        <v>46.199999999999996</v>
      </c>
      <c r="H13" s="10">
        <f>SUMIFS('PM PDM'!P:P,'PM PDM'!A:A,'Capacity Scheduling '!C13,'PM PDM'!Q:Q,'Capacity Scheduling '!A13)</f>
        <v>25.599999999999994</v>
      </c>
      <c r="I13" s="264">
        <f t="shared" si="3"/>
        <v>0.554112554112554</v>
      </c>
      <c r="J13" s="10">
        <f t="shared" si="4"/>
        <v>29.839999999999996</v>
      </c>
      <c r="K13" s="264">
        <f t="shared" si="0"/>
        <v>0</v>
      </c>
    </row>
    <row r="14" spans="1:13" x14ac:dyDescent="0.35">
      <c r="A14" s="5">
        <v>3195</v>
      </c>
      <c r="B14" s="10" t="s">
        <v>85</v>
      </c>
      <c r="C14" s="10">
        <f t="shared" si="5"/>
        <v>17</v>
      </c>
      <c r="D14" s="10">
        <f>SUMIFS('IW28'!R:R,'IW28'!B:B,'Capacity Scheduling '!C14,'IW28'!L:L,'Capacity Scheduling '!A14)</f>
        <v>0</v>
      </c>
      <c r="E14" s="10">
        <f>SUMIFS('PM PDM'!P:P,'PM PDM'!N:N,"COMP",'PM PDM'!A:A,'Capacity Scheduling '!C14,'PM PDM'!Q:Q,'Capacity Scheduling '!A14)</f>
        <v>0</v>
      </c>
      <c r="F14" s="10">
        <f t="shared" si="2"/>
        <v>0</v>
      </c>
      <c r="G14" s="10" cm="1">
        <f t="array" ref="G14">_xlfn.XLOOKUP(A14,$A$62:$A$77,_xlfn.XLOOKUP(C14,$D$61:$BD$61,$D$62:$BD$77,"Error",0,1))</f>
        <v>39.599999999999994</v>
      </c>
      <c r="H14" s="10">
        <f>SUMIFS('PM PDM'!P:P,'PM PDM'!A:A,'Capacity Scheduling '!C14,'PM PDM'!Q:Q,'Capacity Scheduling '!A14)</f>
        <v>46.2</v>
      </c>
      <c r="I14" s="264">
        <f t="shared" si="3"/>
        <v>1.166666666666667</v>
      </c>
      <c r="J14" s="10">
        <f t="shared" si="4"/>
        <v>1.3199999999999861</v>
      </c>
      <c r="K14" s="264">
        <f t="shared" si="0"/>
        <v>0</v>
      </c>
    </row>
    <row r="15" spans="1:13" x14ac:dyDescent="0.35">
      <c r="A15" s="5">
        <v>2799</v>
      </c>
      <c r="B15" s="10" t="s">
        <v>91</v>
      </c>
      <c r="C15" s="10">
        <f t="shared" si="5"/>
        <v>17</v>
      </c>
      <c r="D15" s="10">
        <f>SUMIFS('IW28'!R:R,'IW28'!B:B,'Capacity Scheduling '!C15,'IW28'!L:L,'Capacity Scheduling '!A15)</f>
        <v>0</v>
      </c>
      <c r="E15" s="10">
        <f>SUMIFS('PM PDM'!P:P,'PM PDM'!N:N,"COMP",'PM PDM'!A:A,'Capacity Scheduling '!C15,'PM PDM'!Q:Q,'Capacity Scheduling '!A15)</f>
        <v>0</v>
      </c>
      <c r="F15" s="10">
        <f t="shared" si="2"/>
        <v>0</v>
      </c>
      <c r="G15" s="10" cm="1">
        <f t="array" ref="G15">_xlfn.XLOOKUP(A15,$A$62:$A$77,_xlfn.XLOOKUP(C15,$D$61:$BD$61,$D$62:$BD$77,"Error",0,1))</f>
        <v>39.599999999999994</v>
      </c>
      <c r="H15" s="10">
        <f>SUMIFS('PM PDM'!P:P,'PM PDM'!A:A,'Capacity Scheduling '!C15,'PM PDM'!Q:Q,'Capacity Scheduling '!A15)</f>
        <v>6</v>
      </c>
      <c r="I15" s="264">
        <f t="shared" si="3"/>
        <v>0.15151515151515155</v>
      </c>
      <c r="J15" s="10">
        <f t="shared" si="4"/>
        <v>41.519999999999989</v>
      </c>
      <c r="K15" s="264">
        <f t="shared" si="0"/>
        <v>0</v>
      </c>
    </row>
    <row r="16" spans="1:13" x14ac:dyDescent="0.35">
      <c r="A16" s="5">
        <v>2800</v>
      </c>
      <c r="B16" s="10" t="s">
        <v>98</v>
      </c>
      <c r="C16" s="10">
        <f t="shared" si="5"/>
        <v>17</v>
      </c>
      <c r="D16" s="10">
        <f>SUMIFS('IW28'!R:R,'IW28'!B:B,'Capacity Scheduling '!C16,'IW28'!L:L,'Capacity Scheduling '!A16)</f>
        <v>0</v>
      </c>
      <c r="E16" s="10">
        <f>SUMIFS('PM PDM'!P:P,'PM PDM'!N:N,"COMP",'PM PDM'!A:A,'Capacity Scheduling '!C16,'PM PDM'!Q:Q,'Capacity Scheduling '!A16)</f>
        <v>0</v>
      </c>
      <c r="F16" s="10">
        <f t="shared" si="2"/>
        <v>0</v>
      </c>
      <c r="G16" s="10" cm="1">
        <f t="array" ref="G16">_xlfn.XLOOKUP(A16,$A$62:$A$77,_xlfn.XLOOKUP(C16,$D$61:$BD$61,$D$62:$BD$77,"Error",0,1))</f>
        <v>26.4</v>
      </c>
      <c r="H16" s="10">
        <f>SUMIFS('PM PDM'!P:P,'PM PDM'!A:A,'Capacity Scheduling '!C16,'PM PDM'!Q:Q,'Capacity Scheduling '!A16)</f>
        <v>0</v>
      </c>
      <c r="I16" s="264">
        <f t="shared" si="3"/>
        <v>0</v>
      </c>
      <c r="J16" s="10">
        <f t="shared" si="4"/>
        <v>31.679999999999996</v>
      </c>
      <c r="K16" s="264">
        <f t="shared" si="0"/>
        <v>0</v>
      </c>
    </row>
    <row r="17" spans="1:11" x14ac:dyDescent="0.35">
      <c r="A17" s="5">
        <v>2801</v>
      </c>
      <c r="B17" s="10" t="s">
        <v>104</v>
      </c>
      <c r="C17" s="10">
        <f t="shared" si="5"/>
        <v>17</v>
      </c>
      <c r="D17" s="10">
        <f>SUMIFS('IW28'!R:R,'IW28'!B:B,'Capacity Scheduling '!C17,'IW28'!L:L,'Capacity Scheduling '!A17)</f>
        <v>0</v>
      </c>
      <c r="E17" s="10">
        <f>SUMIFS('PM PDM'!P:P,'PM PDM'!N:N,"COMP",'PM PDM'!A:A,'Capacity Scheduling '!C17,'PM PDM'!Q:Q,'Capacity Scheduling '!A17)</f>
        <v>0</v>
      </c>
      <c r="F17" s="10">
        <f t="shared" si="2"/>
        <v>0</v>
      </c>
      <c r="G17" s="10" cm="1">
        <f t="array" ref="G17">_xlfn.XLOOKUP(A17,$A$62:$A$77,_xlfn.XLOOKUP(C17,$D$61:$BD$61,$D$62:$BD$77,"Error",0,1))</f>
        <v>33</v>
      </c>
      <c r="H17" s="10">
        <f>SUMIFS('PM PDM'!P:P,'PM PDM'!A:A,'Capacity Scheduling '!C17,'PM PDM'!Q:Q,'Capacity Scheduling '!A17)</f>
        <v>10</v>
      </c>
      <c r="I17" s="264">
        <f t="shared" si="3"/>
        <v>0.30303030303030304</v>
      </c>
      <c r="J17" s="10">
        <f t="shared" si="4"/>
        <v>29.6</v>
      </c>
      <c r="K17" s="264">
        <f t="shared" si="0"/>
        <v>0</v>
      </c>
    </row>
    <row r="18" spans="1:11" x14ac:dyDescent="0.35">
      <c r="A18" s="5">
        <v>3346</v>
      </c>
      <c r="B18" s="10" t="s">
        <v>110</v>
      </c>
      <c r="C18" s="10">
        <f t="shared" si="5"/>
        <v>17</v>
      </c>
      <c r="D18" s="10">
        <f>SUMIFS('IW28'!R:R,'IW28'!B:B,'Capacity Scheduling '!C18,'IW28'!L:L,'Capacity Scheduling '!A18)</f>
        <v>0</v>
      </c>
      <c r="E18" s="10">
        <f>SUMIFS('PM PDM'!P:P,'PM PDM'!N:N,"COMP",'PM PDM'!A:A,'Capacity Scheduling '!C18,'PM PDM'!Q:Q,'Capacity Scheduling '!A18)</f>
        <v>0</v>
      </c>
      <c r="F18" s="10">
        <f t="shared" si="2"/>
        <v>0</v>
      </c>
      <c r="G18" s="10" cm="1">
        <f t="array" ref="G18">_xlfn.XLOOKUP(A18,$A$62:$A$77,_xlfn.XLOOKUP(C18,$D$61:$BD$61,$D$62:$BD$77,"Error",0,1))</f>
        <v>39.599999999999994</v>
      </c>
      <c r="H18" s="10">
        <f>SUMIFS('PM PDM'!P:P,'PM PDM'!A:A,'Capacity Scheduling '!C18,'PM PDM'!Q:Q,'Capacity Scheduling '!A18)</f>
        <v>14</v>
      </c>
      <c r="I18" s="264">
        <f t="shared" si="3"/>
        <v>0.35353535353535359</v>
      </c>
      <c r="J18" s="10">
        <f t="shared" si="4"/>
        <v>33.519999999999989</v>
      </c>
      <c r="K18" s="264">
        <f t="shared" si="0"/>
        <v>0</v>
      </c>
    </row>
    <row r="19" spans="1:11" x14ac:dyDescent="0.35">
      <c r="A19" s="10">
        <v>8</v>
      </c>
      <c r="B19" s="10" t="s">
        <v>5915</v>
      </c>
      <c r="C19" s="10">
        <f t="shared" si="5"/>
        <v>17</v>
      </c>
      <c r="D19" s="10">
        <f>SUMIFS('IW28'!R:R,'IW28'!B:B,'Capacity Scheduling '!C19,'IW28'!L:L,'Capacity Scheduling '!A19)</f>
        <v>0</v>
      </c>
      <c r="E19" s="10">
        <f>SUMIFS('PM PDM'!P:P,'PM PDM'!N:N,"COMP",'PM PDM'!A:A,'Capacity Scheduling '!C19,'PM PDM'!Q:Q,'Capacity Scheduling '!A19)</f>
        <v>0</v>
      </c>
      <c r="F19" s="10">
        <f t="shared" si="2"/>
        <v>0</v>
      </c>
      <c r="G19" s="10" t="str" cm="1">
        <f t="array" ref="G19">IFERROR(_xlfn.XLOOKUP(A19,$A$62:$A$77,_xlfn.XLOOKUP(C19,$D$61:$BD$61,$D$62:$BD$77,"Error",0,1)),"NA")</f>
        <v>NA</v>
      </c>
      <c r="H19" s="10">
        <f>SUMIFS('PM PDM'!P:P,'PM PDM'!A:A,'Capacity Scheduling '!C19,'PM PDM'!Q:Q,'Capacity Scheduling '!A19)</f>
        <v>0</v>
      </c>
      <c r="I19" s="264" t="str">
        <f t="shared" si="3"/>
        <v>NA</v>
      </c>
      <c r="J19" s="10" t="str">
        <f t="shared" si="4"/>
        <v/>
      </c>
      <c r="K19" s="264" t="str">
        <f>IFERROR(F19/G19,"")</f>
        <v/>
      </c>
    </row>
    <row r="20" spans="1:11" x14ac:dyDescent="0.35">
      <c r="A20" s="10"/>
      <c r="B20" s="10" t="s">
        <v>4580</v>
      </c>
      <c r="C20" s="10"/>
      <c r="D20" s="10">
        <f>SUM(D3:D19)</f>
        <v>0</v>
      </c>
      <c r="E20" s="10">
        <f>SUM(E3:E19)</f>
        <v>0</v>
      </c>
      <c r="F20" s="10">
        <f>D20+E20</f>
        <v>0</v>
      </c>
      <c r="G20" s="10">
        <f>SUM($G$3:$G$18)</f>
        <v>277.2</v>
      </c>
      <c r="H20" s="10">
        <f>SUM(H3:$H$18)</f>
        <v>247.2</v>
      </c>
      <c r="I20" s="264">
        <f t="shared" si="3"/>
        <v>0.89177489177489178</v>
      </c>
      <c r="J20" s="10"/>
      <c r="K20" s="264">
        <f>F20/G20</f>
        <v>0</v>
      </c>
    </row>
    <row r="34" spans="1:171" ht="18.5" x14ac:dyDescent="0.35">
      <c r="D34" s="309" t="s">
        <v>5916</v>
      </c>
      <c r="E34" s="10">
        <f>COUNTIF('IW28'!$O:$O,'Capacity Scheduling '!E39)+COUNTIF('IW28'!$P:$P,'Capacity Scheduling '!E39)</f>
        <v>0</v>
      </c>
      <c r="F34" s="10">
        <f>COUNTIF('IW28'!$O:$O,'Capacity Scheduling '!F39)+COUNTIF('IW28'!$P:$P,'Capacity Scheduling '!F39)</f>
        <v>0</v>
      </c>
      <c r="G34" s="10">
        <f>COUNTIF('IW28'!$O:$O,'Capacity Scheduling '!G39)+COUNTIF('IW28'!$P:$P,'Capacity Scheduling '!G39)</f>
        <v>2</v>
      </c>
      <c r="H34" s="10">
        <f>COUNTIF('IW28'!$O:$O,'Capacity Scheduling '!H39)+COUNTIF('IW28'!$P:$P,'Capacity Scheduling '!H39)</f>
        <v>1</v>
      </c>
      <c r="I34" s="10">
        <f>COUNTIF('IW28'!$O:$O,'Capacity Scheduling '!I39)+COUNTIF('IW28'!$P:$P,'Capacity Scheduling '!I39)</f>
        <v>1</v>
      </c>
      <c r="J34" s="10">
        <f>COUNTIF('IW28'!$O:$O,'Capacity Scheduling '!J39)+COUNTIF('IW28'!$P:$P,'Capacity Scheduling '!J39)</f>
        <v>0</v>
      </c>
      <c r="K34" s="10">
        <f>COUNTIF('IW28'!$O:$O,'Capacity Scheduling '!K39)+COUNTIF('IW28'!$P:$P,'Capacity Scheduling '!K39)</f>
        <v>2</v>
      </c>
      <c r="L34" s="10">
        <f>COUNTIF('IW28'!$O:$O,'Capacity Scheduling '!L39)+COUNTIF('IW28'!$P:$P,'Capacity Scheduling '!L39)</f>
        <v>0</v>
      </c>
      <c r="M34" s="10">
        <f>COUNTIF('IW28'!$O:$O,'Capacity Scheduling '!M39)+COUNTIF('IW28'!$P:$P,'Capacity Scheduling '!M39)</f>
        <v>3</v>
      </c>
      <c r="N34" s="10">
        <f>COUNTIF('IW28'!$O:$O,'Capacity Scheduling '!N39)+COUNTIF('IW28'!$P:$P,'Capacity Scheduling '!N39)</f>
        <v>1</v>
      </c>
      <c r="O34" s="10">
        <f>COUNTIF('IW28'!$O:$O,'Capacity Scheduling '!O39)+COUNTIF('IW28'!$P:$P,'Capacity Scheduling '!O39)</f>
        <v>0</v>
      </c>
      <c r="P34" s="10">
        <f>COUNTIF('IW28'!$O:$O,'Capacity Scheduling '!P39)+COUNTIF('IW28'!$P:$P,'Capacity Scheduling '!P39)</f>
        <v>1</v>
      </c>
      <c r="Q34" s="10">
        <f>COUNTIF('IW28'!$O:$O,'Capacity Scheduling '!Q39)+COUNTIF('IW28'!$P:$P,'Capacity Scheduling '!Q39)</f>
        <v>0</v>
      </c>
      <c r="R34" s="10">
        <f>COUNTIF('IW28'!$O:$O,'Capacity Scheduling '!R39)+COUNTIF('IW28'!$P:$P,'Capacity Scheduling '!R39)</f>
        <v>4</v>
      </c>
      <c r="S34" s="10">
        <f>COUNTIF('IW28'!$O:$O,'Capacity Scheduling '!S39)+COUNTIF('IW28'!$P:$P,'Capacity Scheduling '!S39)</f>
        <v>0</v>
      </c>
      <c r="T34" s="10">
        <f>COUNTIF('IW28'!$O:$O,'Capacity Scheduling '!T39)+COUNTIF('IW28'!$P:$P,'Capacity Scheduling '!T39)</f>
        <v>1</v>
      </c>
      <c r="U34" s="10">
        <f>COUNTIF('IW28'!$O:$O,'Capacity Scheduling '!U39)+COUNTIF('IW28'!$P:$P,'Capacity Scheduling '!U39)</f>
        <v>1</v>
      </c>
      <c r="V34" s="10">
        <f>COUNTIF('IW28'!$O:$O,'Capacity Scheduling '!V39)+COUNTIF('IW28'!$P:$P,'Capacity Scheduling '!V39)</f>
        <v>0</v>
      </c>
      <c r="W34" s="10">
        <f>COUNTIF('IW28'!$O:$O,'Capacity Scheduling '!W39)+COUNTIF('IW28'!$P:$P,'Capacity Scheduling '!W39)</f>
        <v>0</v>
      </c>
      <c r="X34" s="10">
        <f>COUNTIF('IW28'!$O:$O,'Capacity Scheduling '!X39)+COUNTIF('IW28'!$P:$P,'Capacity Scheduling '!X39)</f>
        <v>1</v>
      </c>
      <c r="Y34" s="10">
        <f>COUNTIF('IW28'!$O:$O,'Capacity Scheduling '!Y39)+COUNTIF('IW28'!$P:$P,'Capacity Scheduling '!Y39)</f>
        <v>0</v>
      </c>
      <c r="Z34" s="10">
        <f>COUNTIF('IW28'!$O:$O,'Capacity Scheduling '!Z39)+COUNTIF('IW28'!$P:$P,'Capacity Scheduling '!Z39)</f>
        <v>0</v>
      </c>
      <c r="AA34" s="10">
        <f>COUNTIF('IW28'!$O:$O,'Capacity Scheduling '!AA39)+COUNTIF('IW28'!$P:$P,'Capacity Scheduling '!AA39)</f>
        <v>0</v>
      </c>
      <c r="AB34" s="10">
        <f>COUNTIF('IW28'!$O:$O,'Capacity Scheduling '!AB39)+COUNTIF('IW28'!$P:$P,'Capacity Scheduling '!AB39)</f>
        <v>0</v>
      </c>
      <c r="AC34" s="10">
        <f>COUNTIF('IW28'!$O:$O,'Capacity Scheduling '!AC39)+COUNTIF('IW28'!$P:$P,'Capacity Scheduling '!AC39)</f>
        <v>0</v>
      </c>
      <c r="AD34" s="10">
        <f>COUNTIF('IW28'!$O:$O,'Capacity Scheduling '!AD39)+COUNTIF('IW28'!$P:$P,'Capacity Scheduling '!AD39)</f>
        <v>0</v>
      </c>
      <c r="AE34" s="10">
        <f>COUNTIF('IW28'!$O:$O,'Capacity Scheduling '!AE39)+COUNTIF('IW28'!$P:$P,'Capacity Scheduling '!AE39)</f>
        <v>0</v>
      </c>
      <c r="AF34" s="10">
        <f>COUNTIF('IW28'!$O:$O,'Capacity Scheduling '!AF39)+COUNTIF('IW28'!$P:$P,'Capacity Scheduling '!AF39)</f>
        <v>0</v>
      </c>
      <c r="AG34" s="10">
        <f>COUNTIF('IW28'!$O:$O,'Capacity Scheduling '!AG39)+COUNTIF('IW28'!$P:$P,'Capacity Scheduling '!AG39)</f>
        <v>0</v>
      </c>
      <c r="AH34" s="10">
        <f>COUNTIF('IW28'!$O:$O,'Capacity Scheduling '!AH39)+COUNTIF('IW28'!$P:$P,'Capacity Scheduling '!AH39)</f>
        <v>0</v>
      </c>
      <c r="AI34" s="10">
        <f>COUNTIF('IW28'!$O:$O,'Capacity Scheduling '!AI39)+COUNTIF('IW28'!$P:$P,'Capacity Scheduling '!AI39)</f>
        <v>0</v>
      </c>
      <c r="AJ34" s="10">
        <f>COUNTIF('IW28'!$O:$O,'Capacity Scheduling '!AJ39)+COUNTIF('IW28'!$P:$P,'Capacity Scheduling '!AJ39)</f>
        <v>0</v>
      </c>
      <c r="AK34" s="10">
        <f>COUNTIF('IW28'!$O:$O,'Capacity Scheduling '!AK39)+COUNTIF('IW28'!$P:$P,'Capacity Scheduling '!AK39)</f>
        <v>0</v>
      </c>
      <c r="AL34" s="10">
        <f>COUNTIF('IW28'!$O:$O,'Capacity Scheduling '!AL39)+COUNTIF('IW28'!$P:$P,'Capacity Scheduling '!AL39)</f>
        <v>0</v>
      </c>
      <c r="AM34" s="10">
        <f>COUNTIF('IW28'!$O:$O,'Capacity Scheduling '!AM39)+COUNTIF('IW28'!$P:$P,'Capacity Scheduling '!AM39)</f>
        <v>0</v>
      </c>
      <c r="AN34" s="10">
        <f>COUNTIF('IW28'!$O:$O,'Capacity Scheduling '!AN39)+COUNTIF('IW28'!$P:$P,'Capacity Scheduling '!AN39)</f>
        <v>6</v>
      </c>
      <c r="AO34" s="10">
        <f>COUNTIF('IW28'!$O:$O,'Capacity Scheduling '!AO39)+COUNTIF('IW28'!$P:$P,'Capacity Scheduling '!AO39)</f>
        <v>0</v>
      </c>
      <c r="AP34" s="10">
        <f>COUNTIF('IW28'!$O:$O,'Capacity Scheduling '!AP39)+COUNTIF('IW28'!$P:$P,'Capacity Scheduling '!AP39)</f>
        <v>1</v>
      </c>
      <c r="AQ34" s="10">
        <f>COUNTIF('IW28'!$O:$O,'Capacity Scheduling '!AQ39)+COUNTIF('IW28'!$P:$P,'Capacity Scheduling '!AQ39)</f>
        <v>0</v>
      </c>
      <c r="AR34" s="10">
        <f>COUNTIF('IW28'!$O:$O,'Capacity Scheduling '!AR39)+COUNTIF('IW28'!$P:$P,'Capacity Scheduling '!AR39)</f>
        <v>4</v>
      </c>
      <c r="AS34" s="10">
        <f>COUNTIF('IW28'!$O:$O,'Capacity Scheduling '!AS39)+COUNTIF('IW28'!$P:$P,'Capacity Scheduling '!AS39)</f>
        <v>0</v>
      </c>
      <c r="AT34" s="10">
        <f>COUNTIF('IW28'!$O:$O,'Capacity Scheduling '!AT39)+COUNTIF('IW28'!$P:$P,'Capacity Scheduling '!AT39)</f>
        <v>2</v>
      </c>
      <c r="AU34" s="10">
        <f>COUNTIF('IW28'!$O:$O,'Capacity Scheduling '!AU39)+COUNTIF('IW28'!$P:$P,'Capacity Scheduling '!AU39)</f>
        <v>3</v>
      </c>
      <c r="AV34" s="10">
        <f>COUNTIF('IW28'!$O:$O,'Capacity Scheduling '!AV39)+COUNTIF('IW28'!$P:$P,'Capacity Scheduling '!AV39)</f>
        <v>13</v>
      </c>
      <c r="AW34" s="10">
        <f>COUNTIF('IW28'!$O:$O,'Capacity Scheduling '!AW39)+COUNTIF('IW28'!$P:$P,'Capacity Scheduling '!AW39)</f>
        <v>2</v>
      </c>
      <c r="AX34" s="10">
        <f>COUNTIF('IW28'!$O:$O,'Capacity Scheduling '!AX39)+COUNTIF('IW28'!$P:$P,'Capacity Scheduling '!AX39)</f>
        <v>8</v>
      </c>
      <c r="AY34" s="10">
        <f>COUNTIF('IW28'!$O:$O,'Capacity Scheduling '!AY39)+COUNTIF('IW28'!$P:$P,'Capacity Scheduling '!AY39)</f>
        <v>3</v>
      </c>
      <c r="AZ34" s="10">
        <f>COUNTIF('IW28'!$O:$O,'Capacity Scheduling '!AZ39)+COUNTIF('IW28'!$P:$P,'Capacity Scheduling '!AZ39)</f>
        <v>2</v>
      </c>
      <c r="BA34" s="10">
        <f>COUNTIF('IW28'!$O:$O,'Capacity Scheduling '!BA39)+COUNTIF('IW28'!$P:$P,'Capacity Scheduling '!BA39)</f>
        <v>3</v>
      </c>
      <c r="BB34" s="10">
        <f>COUNTIF('IW28'!$O:$O,'Capacity Scheduling '!BB39)+COUNTIF('IW28'!$P:$P,'Capacity Scheduling '!BB39)</f>
        <v>5</v>
      </c>
      <c r="BC34" s="10">
        <f>COUNTIF('IW28'!$O:$O,'Capacity Scheduling '!BC39)+COUNTIF('IW28'!$P:$P,'Capacity Scheduling '!BC39)</f>
        <v>3</v>
      </c>
      <c r="BD34" s="10">
        <f>COUNTIF('IW28'!$O:$O,'Capacity Scheduling '!BD39)+COUNTIF('IW28'!$P:$P,'Capacity Scheduling '!BD39)</f>
        <v>8</v>
      </c>
      <c r="BE34" s="10">
        <f>COUNTIF('IW28'!$O:$O,'Capacity Scheduling '!BE39)+COUNTIF('IW28'!$P:$P,'Capacity Scheduling '!BE39)</f>
        <v>4</v>
      </c>
      <c r="BF34" s="10">
        <f>COUNTIF('IW28'!$O:$O,'Capacity Scheduling '!BF39)+COUNTIF('IW28'!$P:$P,'Capacity Scheduling '!BF39)</f>
        <v>12</v>
      </c>
      <c r="BG34" s="10">
        <f>COUNTIF('IW28'!$O:$O,'Capacity Scheduling '!BG39)+COUNTIF('IW28'!$P:$P,'Capacity Scheduling '!BG39)</f>
        <v>12</v>
      </c>
      <c r="BH34" s="10">
        <f>COUNTIF('IW28'!$O:$O,'Capacity Scheduling '!BH39)+COUNTIF('IW28'!$P:$P,'Capacity Scheduling '!BH39)</f>
        <v>16</v>
      </c>
      <c r="BI34" s="10">
        <f>COUNTIF('IW28'!$O:$O,'Capacity Scheduling '!BI39)+COUNTIF('IW28'!$P:$P,'Capacity Scheduling '!BI39)</f>
        <v>11</v>
      </c>
      <c r="BJ34" s="10">
        <f>COUNTIF('IW28'!$O:$O,'Capacity Scheduling '!BJ39)+COUNTIF('IW28'!$P:$P,'Capacity Scheduling '!BJ39)</f>
        <v>9</v>
      </c>
      <c r="BK34" s="10">
        <f>COUNTIF('IW28'!$O:$O,'Capacity Scheduling '!BK39)+COUNTIF('IW28'!$P:$P,'Capacity Scheduling '!BK39)</f>
        <v>2</v>
      </c>
      <c r="BL34" s="10">
        <f>COUNTIF('IW28'!$O:$O,'Capacity Scheduling '!BL39)+COUNTIF('IW28'!$P:$P,'Capacity Scheduling '!BL39)</f>
        <v>9</v>
      </c>
      <c r="BM34" s="10">
        <f>COUNTIF('IW28'!$O:$O,'Capacity Scheduling '!BM39)+COUNTIF('IW28'!$P:$P,'Capacity Scheduling '!BM39)</f>
        <v>10</v>
      </c>
      <c r="BN34" s="10">
        <f>COUNTIF('IW28'!$O:$O,'Capacity Scheduling '!BN39)+COUNTIF('IW28'!$P:$P,'Capacity Scheduling '!BN39)</f>
        <v>15</v>
      </c>
      <c r="BO34" s="10">
        <f>COUNTIF('IW28'!$O:$O,'Capacity Scheduling '!BO39)+COUNTIF('IW28'!$P:$P,'Capacity Scheduling '!BO39)</f>
        <v>17</v>
      </c>
      <c r="BP34" s="10">
        <f>COUNTIF('IW28'!$O:$O,'Capacity Scheduling '!BP39)+COUNTIF('IW28'!$P:$P,'Capacity Scheduling '!BP39)</f>
        <v>25</v>
      </c>
      <c r="BQ34" s="10">
        <f>COUNTIF('IW28'!$O:$O,'Capacity Scheduling '!BQ39)+COUNTIF('IW28'!$P:$P,'Capacity Scheduling '!BQ39)</f>
        <v>20</v>
      </c>
      <c r="BR34" s="10">
        <f>COUNTIF('IW28'!$O:$O,'Capacity Scheduling '!BR39)+COUNTIF('IW28'!$P:$P,'Capacity Scheduling '!BR39)</f>
        <v>13</v>
      </c>
      <c r="BS34" s="10">
        <f>COUNTIF('IW28'!$O:$O,'Capacity Scheduling '!BS39)+COUNTIF('IW28'!$P:$P,'Capacity Scheduling '!BS39)</f>
        <v>9</v>
      </c>
      <c r="BT34" s="10">
        <f>COUNTIF('IW28'!$O:$O,'Capacity Scheduling '!BT39)+COUNTIF('IW28'!$P:$P,'Capacity Scheduling '!BT39)</f>
        <v>12</v>
      </c>
      <c r="BU34" s="10">
        <f>COUNTIF('IW28'!$O:$O,'Capacity Scheduling '!BU39)+COUNTIF('IW28'!$P:$P,'Capacity Scheduling '!BU39)</f>
        <v>11</v>
      </c>
      <c r="BV34" s="10">
        <f>COUNTIF('IW28'!$O:$O,'Capacity Scheduling '!BV39)+COUNTIF('IW28'!$P:$P,'Capacity Scheduling '!BV39)</f>
        <v>19</v>
      </c>
      <c r="BW34" s="10">
        <f>COUNTIF('IW28'!$O:$O,'Capacity Scheduling '!BW39)+COUNTIF('IW28'!$P:$P,'Capacity Scheduling '!BW39)</f>
        <v>15</v>
      </c>
      <c r="BX34" s="10">
        <f>COUNTIF('IW28'!$O:$O,'Capacity Scheduling '!BX39)+COUNTIF('IW28'!$P:$P,'Capacity Scheduling '!BX39)</f>
        <v>11</v>
      </c>
      <c r="BY34" s="10">
        <f>COUNTIF('IW28'!$O:$O,'Capacity Scheduling '!BY39)+COUNTIF('IW28'!$P:$P,'Capacity Scheduling '!BY39)</f>
        <v>12</v>
      </c>
      <c r="BZ34" s="10">
        <f>COUNTIF('IW28'!$O:$O,'Capacity Scheduling '!BZ39)+COUNTIF('IW28'!$P:$P,'Capacity Scheduling '!BZ39)</f>
        <v>6</v>
      </c>
      <c r="CA34" s="10">
        <f>COUNTIF('IW28'!$O:$O,'Capacity Scheduling '!CA39)+COUNTIF('IW28'!$P:$P,'Capacity Scheduling '!CA39)</f>
        <v>8</v>
      </c>
      <c r="CB34" s="10">
        <f>COUNTIF('IW28'!$O:$O,'Capacity Scheduling '!CB39)+COUNTIF('IW28'!$P:$P,'Capacity Scheduling '!CB39)</f>
        <v>0</v>
      </c>
      <c r="CC34" s="10">
        <f>COUNTIF('IW28'!$O:$O,'Capacity Scheduling '!CC39)+COUNTIF('IW28'!$P:$P,'Capacity Scheduling '!CC39)</f>
        <v>3</v>
      </c>
      <c r="CD34" s="10">
        <f>COUNTIF('IW28'!$O:$O,'Capacity Scheduling '!CD39)+COUNTIF('IW28'!$P:$P,'Capacity Scheduling '!CD39)</f>
        <v>14</v>
      </c>
      <c r="CE34" s="10">
        <f>COUNTIF('IW28'!$O:$O,'Capacity Scheduling '!CE39)+COUNTIF('IW28'!$P:$P,'Capacity Scheduling '!CE39)</f>
        <v>5</v>
      </c>
      <c r="CF34" s="10">
        <f>COUNTIF('IW28'!$O:$O,'Capacity Scheduling '!CF39)+COUNTIF('IW28'!$P:$P,'Capacity Scheduling '!CF39)</f>
        <v>1</v>
      </c>
      <c r="CG34" s="10">
        <f>COUNTIF('IW28'!$O:$O,'Capacity Scheduling '!CG39)+COUNTIF('IW28'!$P:$P,'Capacity Scheduling '!CG39)</f>
        <v>0</v>
      </c>
      <c r="CH34" s="10">
        <f>COUNTIF('IW28'!$O:$O,'Capacity Scheduling '!CH39)+COUNTIF('IW28'!$P:$P,'Capacity Scheduling '!CH39)</f>
        <v>10</v>
      </c>
      <c r="CI34" s="10">
        <f>COUNTIF('IW28'!$O:$O,'Capacity Scheduling '!CI39)+COUNTIF('IW28'!$P:$P,'Capacity Scheduling '!CI39)</f>
        <v>6</v>
      </c>
      <c r="CJ34" s="10">
        <f>COUNTIF('IW28'!$O:$O,'Capacity Scheduling '!CJ39)+COUNTIF('IW28'!$P:$P,'Capacity Scheduling '!CJ39)</f>
        <v>11</v>
      </c>
      <c r="CK34" s="10">
        <f>COUNTIF('IW28'!$O:$O,'Capacity Scheduling '!CK39)+COUNTIF('IW28'!$P:$P,'Capacity Scheduling '!CK39)</f>
        <v>11</v>
      </c>
      <c r="CL34" s="10">
        <f>COUNTIF('IW28'!$O:$O,'Capacity Scheduling '!CL39)+COUNTIF('IW28'!$P:$P,'Capacity Scheduling '!CL39)</f>
        <v>10</v>
      </c>
      <c r="CM34" s="10">
        <f>COUNTIF('IW28'!$O:$O,'Capacity Scheduling '!CM39)+COUNTIF('IW28'!$P:$P,'Capacity Scheduling '!CM39)</f>
        <v>8</v>
      </c>
      <c r="CN34" s="10">
        <f>COUNTIF('IW28'!$O:$O,'Capacity Scheduling '!CN39)+COUNTIF('IW28'!$P:$P,'Capacity Scheduling '!CN39)</f>
        <v>4</v>
      </c>
      <c r="CO34" s="10">
        <f>COUNTIF('IW28'!$O:$O,'Capacity Scheduling '!CO39)+COUNTIF('IW28'!$P:$P,'Capacity Scheduling '!CO39)</f>
        <v>3</v>
      </c>
      <c r="CP34" s="10">
        <f>COUNTIF('IW28'!$O:$O,'Capacity Scheduling '!CP39)+COUNTIF('IW28'!$P:$P,'Capacity Scheduling '!CP39)</f>
        <v>7</v>
      </c>
      <c r="CQ34" s="10">
        <f>COUNTIF('IW28'!$O:$O,'Capacity Scheduling '!CQ39)+COUNTIF('IW28'!$P:$P,'Capacity Scheduling '!CQ39)</f>
        <v>23</v>
      </c>
      <c r="CR34" s="10">
        <f>COUNTIF('IW28'!$O:$O,'Capacity Scheduling '!CR39)+COUNTIF('IW28'!$P:$P,'Capacity Scheduling '!CR39)</f>
        <v>14</v>
      </c>
      <c r="CS34" s="10">
        <f>COUNTIF('IW28'!$O:$O,'Capacity Scheduling '!CS39)+COUNTIF('IW28'!$P:$P,'Capacity Scheduling '!CS39)</f>
        <v>11</v>
      </c>
      <c r="CT34" s="10">
        <f>COUNTIF('IW28'!$O:$O,'Capacity Scheduling '!CT39)+COUNTIF('IW28'!$P:$P,'Capacity Scheduling '!CT39)</f>
        <v>19</v>
      </c>
      <c r="CU34" s="10">
        <f>COUNTIF('IW28'!$O:$O,'Capacity Scheduling '!CU39)+COUNTIF('IW28'!$P:$P,'Capacity Scheduling '!CU39)</f>
        <v>6</v>
      </c>
      <c r="CV34" s="10">
        <f>COUNTIF('IW28'!$O:$O,'Capacity Scheduling '!CV39)+COUNTIF('IW28'!$P:$P,'Capacity Scheduling '!CV39)</f>
        <v>6</v>
      </c>
      <c r="CW34" s="10">
        <f>COUNTIF('IW28'!$O:$O,'Capacity Scheduling '!CW39)+COUNTIF('IW28'!$P:$P,'Capacity Scheduling '!CW39)</f>
        <v>10</v>
      </c>
      <c r="CX34" s="10">
        <f>COUNTIF('IW28'!$O:$O,'Capacity Scheduling '!CX39)+COUNTIF('IW28'!$P:$P,'Capacity Scheduling '!CX39)</f>
        <v>6</v>
      </c>
      <c r="CY34" s="10">
        <f>COUNTIF('IW28'!$O:$O,'Capacity Scheduling '!CY39)+COUNTIF('IW28'!$P:$P,'Capacity Scheduling '!CY39)</f>
        <v>12</v>
      </c>
      <c r="CZ34" s="10">
        <f>COUNTIF('IW28'!$O:$O,'Capacity Scheduling '!CZ39)+COUNTIF('IW28'!$P:$P,'Capacity Scheduling '!CZ39)</f>
        <v>9</v>
      </c>
      <c r="DA34" s="10">
        <f>COUNTIF('IW28'!$O:$O,'Capacity Scheduling '!DA39)+COUNTIF('IW28'!$P:$P,'Capacity Scheduling '!DA39)</f>
        <v>12</v>
      </c>
      <c r="DB34" s="10">
        <f>COUNTIF('IW28'!$O:$O,'Capacity Scheduling '!DB39)+COUNTIF('IW28'!$P:$P,'Capacity Scheduling '!DB39)</f>
        <v>3</v>
      </c>
      <c r="DC34" s="10">
        <f>COUNTIF('IW28'!$O:$O,'Capacity Scheduling '!DC39)+COUNTIF('IW28'!$P:$P,'Capacity Scheduling '!DC39)</f>
        <v>13</v>
      </c>
      <c r="DD34" s="10">
        <f>COUNTIF('IW28'!$O:$O,'Capacity Scheduling '!DD39)+COUNTIF('IW28'!$P:$P,'Capacity Scheduling '!DD39)</f>
        <v>18</v>
      </c>
      <c r="DE34" s="10">
        <f>COUNTIF('IW28'!$O:$O,'Capacity Scheduling '!DE39)+COUNTIF('IW28'!$P:$P,'Capacity Scheduling '!DE39)</f>
        <v>14</v>
      </c>
      <c r="DF34" s="10">
        <f>COUNTIF('IW28'!$O:$O,'Capacity Scheduling '!DF39)+COUNTIF('IW28'!$P:$P,'Capacity Scheduling '!DF39)</f>
        <v>13</v>
      </c>
      <c r="DG34" s="10">
        <f>COUNTIF('IW28'!$O:$O,'Capacity Scheduling '!DG39)+COUNTIF('IW28'!$P:$P,'Capacity Scheduling '!DG39)</f>
        <v>13</v>
      </c>
      <c r="DH34" s="10">
        <f>COUNTIF('IW28'!$O:$O,'Capacity Scheduling '!DH39)+COUNTIF('IW28'!$P:$P,'Capacity Scheduling '!DH39)</f>
        <v>8</v>
      </c>
      <c r="DI34" s="10">
        <f>COUNTIF('IW28'!$O:$O,'Capacity Scheduling '!DI39)+COUNTIF('IW28'!$P:$P,'Capacity Scheduling '!DI39)</f>
        <v>4</v>
      </c>
      <c r="DJ34" s="10">
        <f>COUNTIF('IW28'!$O:$O,'Capacity Scheduling '!DJ39)+COUNTIF('IW28'!$P:$P,'Capacity Scheduling '!DJ39)</f>
        <v>28</v>
      </c>
      <c r="DK34" s="10">
        <f>COUNTIF('IW28'!$O:$O,'Capacity Scheduling '!DK39)+COUNTIF('IW28'!$P:$P,'Capacity Scheduling '!DK39)</f>
        <v>22</v>
      </c>
      <c r="DL34" s="10">
        <f>COUNTIF('IW28'!$O:$O,'Capacity Scheduling '!DL39)+COUNTIF('IW28'!$P:$P,'Capacity Scheduling '!DL39)</f>
        <v>25</v>
      </c>
      <c r="DM34" s="10">
        <f>COUNTIF('IW28'!$O:$O,'Capacity Scheduling '!DM39)+COUNTIF('IW28'!$P:$P,'Capacity Scheduling '!DM39)</f>
        <v>9</v>
      </c>
      <c r="DN34" s="10">
        <f>COUNTIF('IW28'!$O:$O,'Capacity Scheduling '!DN39)+COUNTIF('IW28'!$P:$P,'Capacity Scheduling '!DN39)</f>
        <v>22</v>
      </c>
      <c r="DO34" s="10">
        <f>COUNTIF('IW28'!$O:$O,'Capacity Scheduling '!DO39)+COUNTIF('IW28'!$P:$P,'Capacity Scheduling '!DO39)</f>
        <v>9</v>
      </c>
      <c r="DP34" s="10">
        <f>COUNTIF('IW28'!$O:$O,'Capacity Scheduling '!DP39)+COUNTIF('IW28'!$P:$P,'Capacity Scheduling '!DP39)</f>
        <v>0</v>
      </c>
      <c r="DQ34" s="10">
        <f>COUNTIF('IW28'!$O:$O,'Capacity Scheduling '!DQ39)+COUNTIF('IW28'!$P:$P,'Capacity Scheduling '!DQ39)</f>
        <v>2</v>
      </c>
      <c r="DR34" s="10">
        <f>COUNTIF('IW28'!$O:$O,'Capacity Scheduling '!DR39)+COUNTIF('IW28'!$P:$P,'Capacity Scheduling '!DR39)</f>
        <v>7</v>
      </c>
      <c r="DS34" s="10">
        <f>COUNTIF('IW28'!$O:$O,'Capacity Scheduling '!DS39)+COUNTIF('IW28'!$P:$P,'Capacity Scheduling '!DS39)</f>
        <v>3</v>
      </c>
      <c r="DT34" s="10">
        <f>COUNTIF('IW28'!$O:$O,'Capacity Scheduling '!DT39)+COUNTIF('IW28'!$P:$P,'Capacity Scheduling '!DT39)</f>
        <v>2</v>
      </c>
      <c r="DU34" s="10">
        <f>COUNTIF('IW28'!$O:$O,'Capacity Scheduling '!DU39)+COUNTIF('IW28'!$P:$P,'Capacity Scheduling '!DU39)</f>
        <v>6</v>
      </c>
      <c r="DV34" s="10">
        <f>COUNTIF('IW28'!$O:$O,'Capacity Scheduling '!DV39)+COUNTIF('IW28'!$P:$P,'Capacity Scheduling '!DV39)</f>
        <v>7</v>
      </c>
      <c r="DW34" s="10">
        <f>COUNTIF('IW28'!$O:$O,'Capacity Scheduling '!DW39)+COUNTIF('IW28'!$P:$P,'Capacity Scheduling '!DW39)</f>
        <v>8</v>
      </c>
      <c r="DX34" s="10">
        <f>COUNTIF('IW28'!$O:$O,'Capacity Scheduling '!DX39)+COUNTIF('IW28'!$P:$P,'Capacity Scheduling '!DX39)</f>
        <v>8</v>
      </c>
      <c r="DY34" s="10">
        <f>COUNTIF('IW28'!$O:$O,'Capacity Scheduling '!DY39)+COUNTIF('IW28'!$P:$P,'Capacity Scheduling '!DY39)</f>
        <v>23</v>
      </c>
      <c r="DZ34" s="10">
        <f>COUNTIF('IW28'!$O:$O,'Capacity Scheduling '!DZ39)+COUNTIF('IW28'!$P:$P,'Capacity Scheduling '!DZ39)</f>
        <v>26</v>
      </c>
      <c r="EA34" s="10">
        <f>COUNTIF('IW28'!$O:$O,'Capacity Scheduling '!EA39)+COUNTIF('IW28'!$P:$P,'Capacity Scheduling '!EA39)</f>
        <v>15</v>
      </c>
    </row>
    <row r="35" spans="1:171" ht="18.5" x14ac:dyDescent="0.35">
      <c r="D35" s="309" t="s">
        <v>5917</v>
      </c>
      <c r="E35" s="10">
        <f>COUNTIFS('IW28'!$J:$J,"COMP",'IW28'!$Q:$Q,'Capacity Scheduling '!E39)</f>
        <v>0</v>
      </c>
      <c r="F35" s="10">
        <f>COUNTIFS('IW28'!$J:$J,"COMP",'IW28'!$Q:$Q,'Capacity Scheduling '!F39)</f>
        <v>0</v>
      </c>
      <c r="G35" s="10">
        <f>COUNTIFS('IW28'!$J:$J,"COMP",'IW28'!$Q:$Q,'Capacity Scheduling '!G39)</f>
        <v>0</v>
      </c>
      <c r="H35" s="10">
        <f>COUNTIFS('IW28'!$J:$J,"COMP",'IW28'!$Q:$Q,'Capacity Scheduling '!H39)</f>
        <v>0</v>
      </c>
      <c r="I35" s="10">
        <f>COUNTIFS('IW28'!$J:$J,"COMP",'IW28'!$Q:$Q,'Capacity Scheduling '!I39)</f>
        <v>0</v>
      </c>
      <c r="J35" s="10">
        <f>COUNTIFS('IW28'!$J:$J,"COMP",'IW28'!$Q:$Q,'Capacity Scheduling '!J39)</f>
        <v>0</v>
      </c>
      <c r="K35" s="10">
        <f>COUNTIFS('IW28'!$J:$J,"COMP",'IW28'!$Q:$Q,'Capacity Scheduling '!K39)</f>
        <v>0</v>
      </c>
      <c r="L35" s="10">
        <f>COUNTIFS('IW28'!$J:$J,"COMP",'IW28'!$Q:$Q,'Capacity Scheduling '!L39)</f>
        <v>0</v>
      </c>
      <c r="M35" s="10">
        <f>COUNTIFS('IW28'!$J:$J,"COMP",'IW28'!$Q:$Q,'Capacity Scheduling '!M39)</f>
        <v>0</v>
      </c>
      <c r="N35" s="10">
        <f>COUNTIFS('IW28'!$J:$J,"COMP",'IW28'!$Q:$Q,'Capacity Scheduling '!N39)</f>
        <v>0</v>
      </c>
      <c r="O35" s="10">
        <f>COUNTIFS('IW28'!$J:$J,"COMP",'IW28'!$Q:$Q,'Capacity Scheduling '!O39)</f>
        <v>0</v>
      </c>
      <c r="P35" s="10">
        <f>COUNTIFS('IW28'!$J:$J,"COMP",'IW28'!$Q:$Q,'Capacity Scheduling '!P39)</f>
        <v>0</v>
      </c>
      <c r="Q35" s="10">
        <f>COUNTIFS('IW28'!$J:$J,"COMP",'IW28'!$Q:$Q,'Capacity Scheduling '!Q39)</f>
        <v>0</v>
      </c>
      <c r="R35" s="10">
        <f>COUNTIFS('IW28'!$J:$J,"COMP",'IW28'!$Q:$Q,'Capacity Scheduling '!R39)</f>
        <v>0</v>
      </c>
      <c r="S35" s="10">
        <f>COUNTIFS('IW28'!$J:$J,"COMP",'IW28'!$Q:$Q,'Capacity Scheduling '!S39)</f>
        <v>0</v>
      </c>
      <c r="T35" s="10">
        <f>COUNTIFS('IW28'!$J:$J,"COMP",'IW28'!$Q:$Q,'Capacity Scheduling '!T39)</f>
        <v>0</v>
      </c>
      <c r="U35" s="10">
        <f>COUNTIFS('IW28'!$J:$J,"COMP",'IW28'!$Q:$Q,'Capacity Scheduling '!U39)</f>
        <v>1</v>
      </c>
      <c r="V35" s="10">
        <f>COUNTIFS('IW28'!$J:$J,"COMP",'IW28'!$Q:$Q,'Capacity Scheduling '!V39)</f>
        <v>0</v>
      </c>
      <c r="W35" s="10">
        <f>COUNTIFS('IW28'!$J:$J,"COMP",'IW28'!$Q:$Q,'Capacity Scheduling '!W39)</f>
        <v>0</v>
      </c>
      <c r="X35" s="10">
        <f>COUNTIFS('IW28'!$J:$J,"COMP",'IW28'!$Q:$Q,'Capacity Scheduling '!X39)</f>
        <v>0</v>
      </c>
      <c r="Y35" s="10">
        <f>COUNTIFS('IW28'!$J:$J,"COMP",'IW28'!$Q:$Q,'Capacity Scheduling '!Y39)</f>
        <v>0</v>
      </c>
      <c r="Z35" s="10">
        <f>COUNTIFS('IW28'!$J:$J,"COMP",'IW28'!$Q:$Q,'Capacity Scheduling '!Z39)</f>
        <v>0</v>
      </c>
      <c r="AA35" s="10">
        <f>COUNTIFS('IW28'!$J:$J,"COMP",'IW28'!$Q:$Q,'Capacity Scheduling '!AA39)</f>
        <v>0</v>
      </c>
      <c r="AB35" s="10">
        <f>COUNTIFS('IW28'!$J:$J,"COMP",'IW28'!$Q:$Q,'Capacity Scheduling '!AB39)</f>
        <v>0</v>
      </c>
      <c r="AC35" s="10">
        <f>COUNTIFS('IW28'!$J:$J,"COMP",'IW28'!$Q:$Q,'Capacity Scheduling '!AC39)</f>
        <v>0</v>
      </c>
      <c r="AD35" s="10">
        <f>COUNTIFS('IW28'!$J:$J,"COMP",'IW28'!$Q:$Q,'Capacity Scheduling '!AD39)</f>
        <v>0</v>
      </c>
      <c r="AE35" s="10">
        <f>COUNTIFS('IW28'!$J:$J,"COMP",'IW28'!$Q:$Q,'Capacity Scheduling '!AE39)</f>
        <v>0</v>
      </c>
      <c r="AF35" s="10">
        <f>COUNTIFS('IW28'!$J:$J,"COMP",'IW28'!$Q:$Q,'Capacity Scheduling '!AF39)</f>
        <v>0</v>
      </c>
      <c r="AG35" s="10">
        <f>COUNTIFS('IW28'!$J:$J,"COMP",'IW28'!$Q:$Q,'Capacity Scheduling '!AG39)</f>
        <v>0</v>
      </c>
      <c r="AH35" s="10">
        <f>COUNTIFS('IW28'!$J:$J,"COMP",'IW28'!$Q:$Q,'Capacity Scheduling '!AH39)</f>
        <v>0</v>
      </c>
      <c r="AI35" s="10">
        <f>COUNTIFS('IW28'!$J:$J,"COMP",'IW28'!$Q:$Q,'Capacity Scheduling '!AI39)</f>
        <v>0</v>
      </c>
      <c r="AJ35" s="10">
        <f>COUNTIFS('IW28'!$J:$J,"COMP",'IW28'!$Q:$Q,'Capacity Scheduling '!AJ39)</f>
        <v>0</v>
      </c>
      <c r="AK35" s="10">
        <f>COUNTIFS('IW28'!$J:$J,"COMP",'IW28'!$Q:$Q,'Capacity Scheduling '!AK39)</f>
        <v>0</v>
      </c>
      <c r="AL35" s="10">
        <f>COUNTIFS('IW28'!$J:$J,"COMP",'IW28'!$Q:$Q,'Capacity Scheduling '!AL39)</f>
        <v>0</v>
      </c>
      <c r="AM35" s="10">
        <f>COUNTIFS('IW28'!$J:$J,"COMP",'IW28'!$Q:$Q,'Capacity Scheduling '!AM39)</f>
        <v>0</v>
      </c>
      <c r="AN35" s="10">
        <f>COUNTIFS('IW28'!$J:$J,"COMP",'IW28'!$Q:$Q,'Capacity Scheduling '!AN39)</f>
        <v>6</v>
      </c>
      <c r="AO35" s="10">
        <f>COUNTIFS('IW28'!$J:$J,"COMP",'IW28'!$Q:$Q,'Capacity Scheduling '!AO39)</f>
        <v>0</v>
      </c>
      <c r="AP35" s="10">
        <f>COUNTIFS('IW28'!$J:$J,"COMP",'IW28'!$Q:$Q,'Capacity Scheduling '!AP39)</f>
        <v>4</v>
      </c>
      <c r="AQ35" s="10">
        <f>COUNTIFS('IW28'!$J:$J,"COMP",'IW28'!$Q:$Q,'Capacity Scheduling '!AQ39)</f>
        <v>0</v>
      </c>
      <c r="AR35" s="10">
        <f>COUNTIFS('IW28'!$J:$J,"COMP",'IW28'!$Q:$Q,'Capacity Scheduling '!AR39)</f>
        <v>4</v>
      </c>
      <c r="AS35" s="10">
        <f>COUNTIFS('IW28'!$J:$J,"COMP",'IW28'!$Q:$Q,'Capacity Scheduling '!AS39)</f>
        <v>0</v>
      </c>
      <c r="AT35" s="10">
        <f>COUNTIFS('IW28'!$J:$J,"COMP",'IW28'!$Q:$Q,'Capacity Scheduling '!AT39)</f>
        <v>2</v>
      </c>
      <c r="AU35" s="10">
        <f>COUNTIFS('IW28'!$J:$J,"COMP",'IW28'!$Q:$Q,'Capacity Scheduling '!AU39)</f>
        <v>3</v>
      </c>
      <c r="AV35" s="10">
        <f>COUNTIFS('IW28'!$J:$J,"COMP",'IW28'!$Q:$Q,'Capacity Scheduling '!AV39)</f>
        <v>9</v>
      </c>
      <c r="AW35" s="10">
        <f>COUNTIFS('IW28'!$J:$J,"COMP",'IW28'!$Q:$Q,'Capacity Scheduling '!AW39)</f>
        <v>2</v>
      </c>
      <c r="AX35" s="10">
        <f>COUNTIFS('IW28'!$J:$J,"COMP",'IW28'!$Q:$Q,'Capacity Scheduling '!AX39)</f>
        <v>9</v>
      </c>
      <c r="AY35" s="10">
        <f>COUNTIFS('IW28'!$J:$J,"COMP",'IW28'!$Q:$Q,'Capacity Scheduling '!AY39)</f>
        <v>3</v>
      </c>
      <c r="AZ35" s="10">
        <f>COUNTIFS('IW28'!$J:$J,"COMP",'IW28'!$Q:$Q,'Capacity Scheduling '!AZ39)</f>
        <v>3</v>
      </c>
      <c r="BA35" s="10">
        <f>COUNTIFS('IW28'!$J:$J,"COMP",'IW28'!$Q:$Q,'Capacity Scheduling '!BA39)</f>
        <v>3</v>
      </c>
      <c r="BB35" s="10">
        <f>COUNTIFS('IW28'!$J:$J,"COMP",'IW28'!$Q:$Q,'Capacity Scheduling '!BB39)</f>
        <v>5</v>
      </c>
      <c r="BC35" s="10">
        <f>COUNTIFS('IW28'!$J:$J,"COMP",'IW28'!$Q:$Q,'Capacity Scheduling '!BC39)</f>
        <v>3</v>
      </c>
      <c r="BD35" s="10">
        <f>COUNTIFS('IW28'!$J:$J,"COMP",'IW28'!$Q:$Q,'Capacity Scheduling '!BD39)</f>
        <v>10</v>
      </c>
      <c r="BE35" s="10">
        <f>COUNTIFS('IW28'!$J:$J,"COMP",'IW28'!$Q:$Q,'Capacity Scheduling '!BE39)</f>
        <v>4</v>
      </c>
      <c r="BF35" s="10">
        <f>COUNTIFS('IW28'!$J:$J,"COMP",'IW28'!$Q:$Q,'Capacity Scheduling '!BF39)</f>
        <v>8</v>
      </c>
      <c r="BG35" s="10">
        <f>COUNTIFS('IW28'!$J:$J,"COMP",'IW28'!$Q:$Q,'Capacity Scheduling '!BG39)</f>
        <v>6</v>
      </c>
      <c r="BH35" s="10">
        <f>COUNTIFS('IW28'!$J:$J,"COMP",'IW28'!$Q:$Q,'Capacity Scheduling '!BH39)</f>
        <v>6</v>
      </c>
      <c r="BI35" s="10">
        <f>COUNTIFS('IW28'!$J:$J,"COMP",'IW28'!$Q:$Q,'Capacity Scheduling '!BI39)</f>
        <v>9</v>
      </c>
      <c r="BJ35" s="10">
        <f>COUNTIFS('IW28'!$J:$J,"COMP",'IW28'!$Q:$Q,'Capacity Scheduling '!BJ39)</f>
        <v>1</v>
      </c>
      <c r="BK35" s="10">
        <f>COUNTIFS('IW28'!$J:$J,"COMP",'IW28'!$Q:$Q,'Capacity Scheduling '!BK39)</f>
        <v>2</v>
      </c>
      <c r="BL35" s="10">
        <f>COUNTIFS('IW28'!$J:$J,"COMP",'IW28'!$Q:$Q,'Capacity Scheduling '!BL39)</f>
        <v>10</v>
      </c>
      <c r="BM35" s="10">
        <f>COUNTIFS('IW28'!$J:$J,"COMP",'IW28'!$Q:$Q,'Capacity Scheduling '!BM39)</f>
        <v>11</v>
      </c>
      <c r="BN35" s="10">
        <f>COUNTIFS('IW28'!$J:$J,"COMP",'IW28'!$Q:$Q,'Capacity Scheduling '!BN39)</f>
        <v>7</v>
      </c>
      <c r="BO35" s="10">
        <f>COUNTIFS('IW28'!$J:$J,"COMP",'IW28'!$Q:$Q,'Capacity Scheduling '!BO39)</f>
        <v>13</v>
      </c>
      <c r="BP35" s="10">
        <f>COUNTIFS('IW28'!$J:$J,"COMP",'IW28'!$Q:$Q,'Capacity Scheduling '!BP39)</f>
        <v>14</v>
      </c>
      <c r="BQ35" s="10">
        <f>COUNTIFS('IW28'!$J:$J,"COMP",'IW28'!$Q:$Q,'Capacity Scheduling '!BQ39)</f>
        <v>14</v>
      </c>
      <c r="BR35" s="10">
        <f>COUNTIFS('IW28'!$J:$J,"COMP",'IW28'!$Q:$Q,'Capacity Scheduling '!BR39)</f>
        <v>6</v>
      </c>
      <c r="BS35" s="10">
        <f>COUNTIFS('IW28'!$J:$J,"COMP",'IW28'!$Q:$Q,'Capacity Scheduling '!BS39)</f>
        <v>11</v>
      </c>
      <c r="BT35" s="10">
        <f>COUNTIFS('IW28'!$J:$J,"COMP",'IW28'!$Q:$Q,'Capacity Scheduling '!BT39)</f>
        <v>8</v>
      </c>
      <c r="BU35" s="10">
        <f>COUNTIFS('IW28'!$J:$J,"COMP",'IW28'!$Q:$Q,'Capacity Scheduling '!BU39)</f>
        <v>6</v>
      </c>
      <c r="BV35" s="10">
        <f>COUNTIFS('IW28'!$J:$J,"COMP",'IW28'!$Q:$Q,'Capacity Scheduling '!BV39)</f>
        <v>7</v>
      </c>
      <c r="BW35" s="10">
        <f>COUNTIFS('IW28'!$J:$J,"COMP",'IW28'!$Q:$Q,'Capacity Scheduling '!BW39)</f>
        <v>9</v>
      </c>
      <c r="BX35" s="10">
        <f>COUNTIFS('IW28'!$J:$J,"COMP",'IW28'!$Q:$Q,'Capacity Scheduling '!BX39)</f>
        <v>5</v>
      </c>
      <c r="BY35" s="10">
        <f>COUNTIFS('IW28'!$J:$J,"COMP",'IW28'!$Q:$Q,'Capacity Scheduling '!BY39)</f>
        <v>7</v>
      </c>
      <c r="BZ35" s="10">
        <f>COUNTIFS('IW28'!$J:$J,"COMP",'IW28'!$Q:$Q,'Capacity Scheduling '!BZ39)</f>
        <v>4</v>
      </c>
      <c r="CA35" s="10">
        <f>COUNTIFS('IW28'!$J:$J,"COMP",'IW28'!$Q:$Q,'Capacity Scheduling '!CA39)</f>
        <v>7</v>
      </c>
      <c r="CB35" s="10">
        <f>COUNTIFS('IW28'!$J:$J,"COMP",'IW28'!$Q:$Q,'Capacity Scheduling '!CB39)</f>
        <v>0</v>
      </c>
      <c r="CC35" s="10">
        <f>COUNTIFS('IW28'!$J:$J,"COMP",'IW28'!$Q:$Q,'Capacity Scheduling '!CC39)</f>
        <v>3</v>
      </c>
      <c r="CD35" s="10"/>
      <c r="CE35" s="10"/>
      <c r="CF35" s="10"/>
      <c r="CG35" s="10"/>
      <c r="CH35" s="10"/>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P35" s="10"/>
      <c r="DQ35" s="10"/>
      <c r="DR35" s="10"/>
      <c r="DS35" s="10"/>
      <c r="DT35" s="10"/>
      <c r="DU35" s="10"/>
      <c r="DV35" s="10"/>
      <c r="DW35" s="10"/>
      <c r="DX35" s="10"/>
      <c r="DY35" s="10"/>
      <c r="DZ35" s="10"/>
      <c r="EA35" s="10"/>
    </row>
    <row r="36" spans="1:171" ht="18.5" x14ac:dyDescent="0.35">
      <c r="D36" s="309" t="s">
        <v>3320</v>
      </c>
      <c r="E36" s="301" t="str">
        <f>IFERROR(E35/E34,"")</f>
        <v/>
      </c>
      <c r="F36" s="301" t="str">
        <f t="shared" ref="F36:BQ36" si="6">IFERROR(F35/F34,"")</f>
        <v/>
      </c>
      <c r="G36" s="301">
        <f t="shared" si="6"/>
        <v>0</v>
      </c>
      <c r="H36" s="301">
        <f t="shared" si="6"/>
        <v>0</v>
      </c>
      <c r="I36" s="301">
        <f t="shared" si="6"/>
        <v>0</v>
      </c>
      <c r="J36" s="301" t="str">
        <f t="shared" si="6"/>
        <v/>
      </c>
      <c r="K36" s="301">
        <f t="shared" si="6"/>
        <v>0</v>
      </c>
      <c r="L36" s="301" t="str">
        <f t="shared" si="6"/>
        <v/>
      </c>
      <c r="M36" s="301">
        <f t="shared" si="6"/>
        <v>0</v>
      </c>
      <c r="N36" s="301">
        <f t="shared" si="6"/>
        <v>0</v>
      </c>
      <c r="O36" s="301" t="str">
        <f t="shared" si="6"/>
        <v/>
      </c>
      <c r="P36" s="301">
        <f t="shared" si="6"/>
        <v>0</v>
      </c>
      <c r="Q36" s="301" t="str">
        <f t="shared" si="6"/>
        <v/>
      </c>
      <c r="R36" s="301">
        <f t="shared" si="6"/>
        <v>0</v>
      </c>
      <c r="S36" s="301" t="str">
        <f t="shared" si="6"/>
        <v/>
      </c>
      <c r="T36" s="301">
        <f t="shared" si="6"/>
        <v>0</v>
      </c>
      <c r="U36" s="301">
        <f t="shared" si="6"/>
        <v>1</v>
      </c>
      <c r="V36" s="301" t="str">
        <f t="shared" si="6"/>
        <v/>
      </c>
      <c r="W36" s="301" t="str">
        <f t="shared" si="6"/>
        <v/>
      </c>
      <c r="X36" s="301">
        <f t="shared" si="6"/>
        <v>0</v>
      </c>
      <c r="Y36" s="301" t="str">
        <f t="shared" si="6"/>
        <v/>
      </c>
      <c r="Z36" s="301" t="str">
        <f t="shared" si="6"/>
        <v/>
      </c>
      <c r="AA36" s="301" t="str">
        <f t="shared" si="6"/>
        <v/>
      </c>
      <c r="AB36" s="301" t="str">
        <f t="shared" si="6"/>
        <v/>
      </c>
      <c r="AC36" s="301" t="str">
        <f t="shared" si="6"/>
        <v/>
      </c>
      <c r="AD36" s="301" t="str">
        <f t="shared" si="6"/>
        <v/>
      </c>
      <c r="AE36" s="301" t="str">
        <f t="shared" si="6"/>
        <v/>
      </c>
      <c r="AF36" s="301" t="str">
        <f t="shared" si="6"/>
        <v/>
      </c>
      <c r="AG36" s="301" t="str">
        <f t="shared" si="6"/>
        <v/>
      </c>
      <c r="AH36" s="301" t="str">
        <f t="shared" si="6"/>
        <v/>
      </c>
      <c r="AI36" s="301" t="str">
        <f t="shared" si="6"/>
        <v/>
      </c>
      <c r="AJ36" s="301" t="str">
        <f t="shared" si="6"/>
        <v/>
      </c>
      <c r="AK36" s="301" t="str">
        <f t="shared" si="6"/>
        <v/>
      </c>
      <c r="AL36" s="301" t="str">
        <f t="shared" si="6"/>
        <v/>
      </c>
      <c r="AM36" s="301" t="str">
        <f t="shared" si="6"/>
        <v/>
      </c>
      <c r="AN36" s="301">
        <f t="shared" si="6"/>
        <v>1</v>
      </c>
      <c r="AO36" s="301" t="str">
        <f t="shared" si="6"/>
        <v/>
      </c>
      <c r="AP36" s="301">
        <f t="shared" si="6"/>
        <v>4</v>
      </c>
      <c r="AQ36" s="301" t="str">
        <f t="shared" si="6"/>
        <v/>
      </c>
      <c r="AR36" s="301">
        <f t="shared" si="6"/>
        <v>1</v>
      </c>
      <c r="AS36" s="301" t="str">
        <f t="shared" si="6"/>
        <v/>
      </c>
      <c r="AT36" s="301">
        <f t="shared" si="6"/>
        <v>1</v>
      </c>
      <c r="AU36" s="301">
        <f t="shared" si="6"/>
        <v>1</v>
      </c>
      <c r="AV36" s="301">
        <f t="shared" si="6"/>
        <v>0.69230769230769229</v>
      </c>
      <c r="AW36" s="301">
        <f t="shared" si="6"/>
        <v>1</v>
      </c>
      <c r="AX36" s="301">
        <f t="shared" si="6"/>
        <v>1.125</v>
      </c>
      <c r="AY36" s="301">
        <f t="shared" si="6"/>
        <v>1</v>
      </c>
      <c r="AZ36" s="301">
        <f t="shared" si="6"/>
        <v>1.5</v>
      </c>
      <c r="BA36" s="301">
        <f t="shared" si="6"/>
        <v>1</v>
      </c>
      <c r="BB36" s="301">
        <f t="shared" si="6"/>
        <v>1</v>
      </c>
      <c r="BC36" s="301">
        <f t="shared" si="6"/>
        <v>1</v>
      </c>
      <c r="BD36" s="301">
        <f t="shared" si="6"/>
        <v>1.25</v>
      </c>
      <c r="BE36" s="301">
        <f t="shared" si="6"/>
        <v>1</v>
      </c>
      <c r="BF36" s="301">
        <f t="shared" si="6"/>
        <v>0.66666666666666663</v>
      </c>
      <c r="BG36" s="301">
        <f t="shared" si="6"/>
        <v>0.5</v>
      </c>
      <c r="BH36" s="301">
        <f t="shared" si="6"/>
        <v>0.375</v>
      </c>
      <c r="BI36" s="301">
        <f t="shared" si="6"/>
        <v>0.81818181818181823</v>
      </c>
      <c r="BJ36" s="301">
        <f t="shared" si="6"/>
        <v>0.1111111111111111</v>
      </c>
      <c r="BK36" s="301">
        <f t="shared" si="6"/>
        <v>1</v>
      </c>
      <c r="BL36" s="301">
        <f t="shared" si="6"/>
        <v>1.1111111111111112</v>
      </c>
      <c r="BM36" s="301">
        <f t="shared" si="6"/>
        <v>1.1000000000000001</v>
      </c>
      <c r="BN36" s="301">
        <f t="shared" si="6"/>
        <v>0.46666666666666667</v>
      </c>
      <c r="BO36" s="301">
        <f t="shared" si="6"/>
        <v>0.76470588235294112</v>
      </c>
      <c r="BP36" s="301">
        <f t="shared" si="6"/>
        <v>0.56000000000000005</v>
      </c>
      <c r="BQ36" s="301">
        <f t="shared" si="6"/>
        <v>0.7</v>
      </c>
      <c r="BR36" s="301">
        <f t="shared" ref="BR36:CA36" si="7">IFERROR(BR35/BR34,"")</f>
        <v>0.46153846153846156</v>
      </c>
      <c r="BS36" s="301">
        <f t="shared" si="7"/>
        <v>1.2222222222222223</v>
      </c>
      <c r="BT36" s="301">
        <f t="shared" si="7"/>
        <v>0.66666666666666663</v>
      </c>
      <c r="BU36" s="301">
        <f t="shared" si="7"/>
        <v>0.54545454545454541</v>
      </c>
      <c r="BV36" s="301">
        <f t="shared" si="7"/>
        <v>0.36842105263157893</v>
      </c>
      <c r="BW36" s="301">
        <f t="shared" si="7"/>
        <v>0.6</v>
      </c>
      <c r="BX36" s="301">
        <f t="shared" si="7"/>
        <v>0.45454545454545453</v>
      </c>
      <c r="BY36" s="301">
        <f t="shared" si="7"/>
        <v>0.58333333333333337</v>
      </c>
      <c r="BZ36" s="301">
        <f t="shared" si="7"/>
        <v>0.66666666666666663</v>
      </c>
      <c r="CA36" s="301">
        <f t="shared" si="7"/>
        <v>0.875</v>
      </c>
      <c r="CB36" s="301" t="str">
        <f t="shared" ref="CB36" si="8">IFERROR(CB35/CB34,"")</f>
        <v/>
      </c>
      <c r="CC36" s="301">
        <f t="shared" ref="CC36" si="9">IFERROR(CC35/CC34,"")</f>
        <v>1</v>
      </c>
      <c r="CD36" s="301">
        <f t="shared" ref="CD36" si="10">IFERROR(CD35/CD34,"")</f>
        <v>0</v>
      </c>
      <c r="CE36" s="301">
        <f t="shared" ref="CE36" si="11">IFERROR(CE35/CE34,"")</f>
        <v>0</v>
      </c>
      <c r="CF36" s="301">
        <f t="shared" ref="CF36" si="12">IFERROR(CF35/CF34,"")</f>
        <v>0</v>
      </c>
      <c r="CG36" s="301" t="str">
        <f t="shared" ref="CG36" si="13">IFERROR(CG35/CG34,"")</f>
        <v/>
      </c>
      <c r="CH36" s="301">
        <f t="shared" ref="CH36" si="14">IFERROR(CH35/CH34,"")</f>
        <v>0</v>
      </c>
      <c r="CI36" s="301">
        <f t="shared" ref="CI36" si="15">IFERROR(CI35/CI34,"")</f>
        <v>0</v>
      </c>
      <c r="CJ36" s="301">
        <f t="shared" ref="CJ36" si="16">IFERROR(CJ35/CJ34,"")</f>
        <v>0</v>
      </c>
      <c r="CK36" s="301">
        <f t="shared" ref="CK36" si="17">IFERROR(CK35/CK34,"")</f>
        <v>0</v>
      </c>
      <c r="CL36" s="301">
        <f t="shared" ref="CL36" si="18">IFERROR(CL35/CL34,"")</f>
        <v>0</v>
      </c>
      <c r="CM36" s="301">
        <f t="shared" ref="CM36" si="19">IFERROR(CM35/CM34,"")</f>
        <v>0</v>
      </c>
      <c r="CN36" s="301">
        <f t="shared" ref="CN36" si="20">IFERROR(CN35/CN34,"")</f>
        <v>0</v>
      </c>
      <c r="CO36" s="301">
        <f t="shared" ref="CO36" si="21">IFERROR(CO35/CO34,"")</f>
        <v>0</v>
      </c>
      <c r="CP36" s="301">
        <f t="shared" ref="CP36" si="22">IFERROR(CP35/CP34,"")</f>
        <v>0</v>
      </c>
      <c r="CQ36" s="301">
        <f t="shared" ref="CQ36" si="23">IFERROR(CQ35/CQ34,"")</f>
        <v>0</v>
      </c>
      <c r="CR36" s="301">
        <f t="shared" ref="CR36" si="24">IFERROR(CR35/CR34,"")</f>
        <v>0</v>
      </c>
      <c r="CS36" s="301">
        <f t="shared" ref="CS36" si="25">IFERROR(CS35/CS34,"")</f>
        <v>0</v>
      </c>
      <c r="CT36" s="301">
        <f t="shared" ref="CT36" si="26">IFERROR(CT35/CT34,"")</f>
        <v>0</v>
      </c>
      <c r="CU36" s="301">
        <f t="shared" ref="CU36" si="27">IFERROR(CU35/CU34,"")</f>
        <v>0</v>
      </c>
      <c r="CV36" s="301">
        <f t="shared" ref="CV36" si="28">IFERROR(CV35/CV34,"")</f>
        <v>0</v>
      </c>
      <c r="CW36" s="301">
        <f t="shared" ref="CW36" si="29">IFERROR(CW35/CW34,"")</f>
        <v>0</v>
      </c>
      <c r="CX36" s="301">
        <f t="shared" ref="CX36" si="30">IFERROR(CX35/CX34,"")</f>
        <v>0</v>
      </c>
      <c r="CY36" s="301">
        <f t="shared" ref="CY36" si="31">IFERROR(CY35/CY34,"")</f>
        <v>0</v>
      </c>
      <c r="CZ36" s="301">
        <f t="shared" ref="CZ36" si="32">IFERROR(CZ35/CZ34,"")</f>
        <v>0</v>
      </c>
      <c r="DA36" s="301">
        <f t="shared" ref="DA36" si="33">IFERROR(DA35/DA34,"")</f>
        <v>0</v>
      </c>
      <c r="DB36" s="301">
        <f t="shared" ref="DB36" si="34">IFERROR(DB35/DB34,"")</f>
        <v>0</v>
      </c>
      <c r="DC36" s="301">
        <f t="shared" ref="DC36" si="35">IFERROR(DC35/DC34,"")</f>
        <v>0</v>
      </c>
      <c r="DD36" s="301">
        <f t="shared" ref="DD36" si="36">IFERROR(DD35/DD34,"")</f>
        <v>0</v>
      </c>
      <c r="DE36" s="301">
        <f t="shared" ref="DE36" si="37">IFERROR(DE35/DE34,"")</f>
        <v>0</v>
      </c>
      <c r="DF36" s="301">
        <f t="shared" ref="DF36" si="38">IFERROR(DF35/DF34,"")</f>
        <v>0</v>
      </c>
      <c r="DG36" s="301">
        <f t="shared" ref="DG36" si="39">IFERROR(DG35/DG34,"")</f>
        <v>0</v>
      </c>
      <c r="DH36" s="301">
        <f t="shared" ref="DH36" si="40">IFERROR(DH35/DH34,"")</f>
        <v>0</v>
      </c>
      <c r="DI36" s="301">
        <f t="shared" ref="DI36" si="41">IFERROR(DI35/DI34,"")</f>
        <v>0</v>
      </c>
      <c r="DJ36" s="301">
        <f t="shared" ref="DJ36" si="42">IFERROR(DJ35/DJ34,"")</f>
        <v>0</v>
      </c>
      <c r="DK36" s="301">
        <f t="shared" ref="DK36" si="43">IFERROR(DK35/DK34,"")</f>
        <v>0</v>
      </c>
      <c r="DL36" s="301">
        <f t="shared" ref="DL36" si="44">IFERROR(DL35/DL34,"")</f>
        <v>0</v>
      </c>
      <c r="DM36" s="301">
        <f t="shared" ref="DM36" si="45">IFERROR(DM35/DM34,"")</f>
        <v>0</v>
      </c>
      <c r="DN36" s="301">
        <f t="shared" ref="DN36" si="46">IFERROR(DN35/DN34,"")</f>
        <v>0</v>
      </c>
      <c r="DO36" s="301">
        <f t="shared" ref="DO36" si="47">IFERROR(DO35/DO34,"")</f>
        <v>0</v>
      </c>
      <c r="DP36" s="301" t="str">
        <f t="shared" ref="DP36" si="48">IFERROR(DP35/DP34,"")</f>
        <v/>
      </c>
      <c r="DQ36" s="301">
        <f t="shared" ref="DQ36" si="49">IFERROR(DQ35/DQ34,"")</f>
        <v>0</v>
      </c>
      <c r="DR36" s="10"/>
      <c r="DS36" s="10"/>
      <c r="DT36" s="10"/>
      <c r="DU36" s="10"/>
      <c r="DV36" s="10"/>
      <c r="DW36" s="10"/>
      <c r="DX36" s="10"/>
      <c r="DY36" s="10"/>
      <c r="DZ36" s="10"/>
      <c r="EA36" s="10"/>
    </row>
    <row r="38" spans="1:171" x14ac:dyDescent="0.35">
      <c r="A38" s="429" t="s">
        <v>3182</v>
      </c>
      <c r="B38" s="429"/>
      <c r="C38" s="429"/>
      <c r="E38">
        <f>MONTH(E39)</f>
        <v>12</v>
      </c>
      <c r="F38">
        <f t="shared" ref="F38:AI38" si="50">MONTH(F39)</f>
        <v>12</v>
      </c>
      <c r="G38">
        <f t="shared" si="50"/>
        <v>12</v>
      </c>
      <c r="H38">
        <f t="shared" si="50"/>
        <v>12</v>
      </c>
      <c r="I38">
        <f t="shared" si="50"/>
        <v>12</v>
      </c>
      <c r="J38">
        <f t="shared" si="50"/>
        <v>12</v>
      </c>
      <c r="K38">
        <f t="shared" si="50"/>
        <v>12</v>
      </c>
      <c r="L38">
        <f t="shared" si="50"/>
        <v>12</v>
      </c>
      <c r="M38">
        <f t="shared" si="50"/>
        <v>12</v>
      </c>
      <c r="N38">
        <f t="shared" si="50"/>
        <v>12</v>
      </c>
      <c r="O38">
        <f t="shared" si="50"/>
        <v>12</v>
      </c>
      <c r="P38">
        <f t="shared" si="50"/>
        <v>12</v>
      </c>
      <c r="Q38">
        <f t="shared" si="50"/>
        <v>12</v>
      </c>
      <c r="R38">
        <f t="shared" si="50"/>
        <v>12</v>
      </c>
      <c r="S38">
        <f t="shared" si="50"/>
        <v>12</v>
      </c>
      <c r="T38">
        <f t="shared" si="50"/>
        <v>12</v>
      </c>
      <c r="U38">
        <f t="shared" si="50"/>
        <v>12</v>
      </c>
      <c r="V38">
        <f t="shared" si="50"/>
        <v>12</v>
      </c>
      <c r="W38">
        <f t="shared" si="50"/>
        <v>12</v>
      </c>
      <c r="X38">
        <f t="shared" si="50"/>
        <v>12</v>
      </c>
      <c r="Y38">
        <f t="shared" si="50"/>
        <v>12</v>
      </c>
      <c r="Z38">
        <f t="shared" si="50"/>
        <v>12</v>
      </c>
      <c r="AA38">
        <f t="shared" si="50"/>
        <v>12</v>
      </c>
      <c r="AB38">
        <f t="shared" si="50"/>
        <v>12</v>
      </c>
      <c r="AC38">
        <f t="shared" si="50"/>
        <v>12</v>
      </c>
      <c r="AD38">
        <f t="shared" si="50"/>
        <v>12</v>
      </c>
      <c r="AE38">
        <f t="shared" si="50"/>
        <v>12</v>
      </c>
      <c r="AF38">
        <f t="shared" si="50"/>
        <v>12</v>
      </c>
      <c r="AG38">
        <f t="shared" si="50"/>
        <v>12</v>
      </c>
      <c r="AH38">
        <f t="shared" si="50"/>
        <v>12</v>
      </c>
      <c r="AI38">
        <f t="shared" si="50"/>
        <v>12</v>
      </c>
      <c r="AJ38">
        <f>MONTH(AJ39)</f>
        <v>1</v>
      </c>
      <c r="AK38">
        <f t="shared" ref="AK38:CV38" si="51">MONTH(AK39)</f>
        <v>1</v>
      </c>
      <c r="AL38">
        <f t="shared" si="51"/>
        <v>1</v>
      </c>
      <c r="AM38">
        <f t="shared" si="51"/>
        <v>1</v>
      </c>
      <c r="AN38">
        <f t="shared" si="51"/>
        <v>1</v>
      </c>
      <c r="AO38">
        <f t="shared" si="51"/>
        <v>1</v>
      </c>
      <c r="AP38">
        <f t="shared" si="51"/>
        <v>1</v>
      </c>
      <c r="AQ38">
        <f t="shared" si="51"/>
        <v>1</v>
      </c>
      <c r="AR38">
        <f t="shared" si="51"/>
        <v>1</v>
      </c>
      <c r="AS38">
        <f t="shared" si="51"/>
        <v>1</v>
      </c>
      <c r="AT38">
        <f t="shared" si="51"/>
        <v>1</v>
      </c>
      <c r="AU38">
        <f t="shared" si="51"/>
        <v>1</v>
      </c>
      <c r="AV38">
        <f t="shared" si="51"/>
        <v>1</v>
      </c>
      <c r="AW38">
        <f t="shared" si="51"/>
        <v>1</v>
      </c>
      <c r="AX38">
        <f t="shared" si="51"/>
        <v>1</v>
      </c>
      <c r="AY38">
        <f t="shared" si="51"/>
        <v>1</v>
      </c>
      <c r="AZ38">
        <f t="shared" si="51"/>
        <v>1</v>
      </c>
      <c r="BA38">
        <f t="shared" si="51"/>
        <v>1</v>
      </c>
      <c r="BB38">
        <f t="shared" si="51"/>
        <v>1</v>
      </c>
      <c r="BC38">
        <f t="shared" si="51"/>
        <v>1</v>
      </c>
      <c r="BD38">
        <f t="shared" si="51"/>
        <v>1</v>
      </c>
      <c r="BE38">
        <f t="shared" si="51"/>
        <v>1</v>
      </c>
      <c r="BF38">
        <f t="shared" si="51"/>
        <v>1</v>
      </c>
      <c r="BG38">
        <f t="shared" si="51"/>
        <v>1</v>
      </c>
      <c r="BH38">
        <f t="shared" si="51"/>
        <v>1</v>
      </c>
      <c r="BI38">
        <f t="shared" si="51"/>
        <v>1</v>
      </c>
      <c r="BJ38">
        <f t="shared" si="51"/>
        <v>1</v>
      </c>
      <c r="BK38">
        <f t="shared" si="51"/>
        <v>1</v>
      </c>
      <c r="BL38">
        <f t="shared" si="51"/>
        <v>1</v>
      </c>
      <c r="BM38">
        <f t="shared" si="51"/>
        <v>1</v>
      </c>
      <c r="BN38">
        <f t="shared" si="51"/>
        <v>1</v>
      </c>
      <c r="BO38">
        <f t="shared" si="51"/>
        <v>2</v>
      </c>
      <c r="BP38">
        <f t="shared" si="51"/>
        <v>2</v>
      </c>
      <c r="BQ38">
        <f t="shared" si="51"/>
        <v>2</v>
      </c>
      <c r="BR38">
        <f t="shared" si="51"/>
        <v>2</v>
      </c>
      <c r="BS38">
        <f t="shared" si="51"/>
        <v>2</v>
      </c>
      <c r="BT38">
        <f t="shared" si="51"/>
        <v>2</v>
      </c>
      <c r="BU38">
        <f t="shared" si="51"/>
        <v>2</v>
      </c>
      <c r="BV38">
        <f t="shared" si="51"/>
        <v>2</v>
      </c>
      <c r="BW38">
        <f t="shared" si="51"/>
        <v>2</v>
      </c>
      <c r="BX38">
        <f t="shared" si="51"/>
        <v>2</v>
      </c>
      <c r="BY38">
        <f t="shared" si="51"/>
        <v>2</v>
      </c>
      <c r="BZ38">
        <f t="shared" si="51"/>
        <v>2</v>
      </c>
      <c r="CA38">
        <f t="shared" si="51"/>
        <v>2</v>
      </c>
      <c r="CB38">
        <f t="shared" si="51"/>
        <v>2</v>
      </c>
      <c r="CC38">
        <f t="shared" si="51"/>
        <v>2</v>
      </c>
      <c r="CD38">
        <f t="shared" si="51"/>
        <v>2</v>
      </c>
      <c r="CE38">
        <f t="shared" si="51"/>
        <v>2</v>
      </c>
      <c r="CF38">
        <f t="shared" si="51"/>
        <v>2</v>
      </c>
      <c r="CG38">
        <f t="shared" si="51"/>
        <v>2</v>
      </c>
      <c r="CH38">
        <f t="shared" si="51"/>
        <v>2</v>
      </c>
      <c r="CI38">
        <f t="shared" si="51"/>
        <v>2</v>
      </c>
      <c r="CJ38">
        <f t="shared" si="51"/>
        <v>2</v>
      </c>
      <c r="CK38">
        <f t="shared" si="51"/>
        <v>2</v>
      </c>
      <c r="CL38">
        <f t="shared" si="51"/>
        <v>2</v>
      </c>
      <c r="CM38">
        <f t="shared" si="51"/>
        <v>2</v>
      </c>
      <c r="CN38">
        <f t="shared" si="51"/>
        <v>2</v>
      </c>
      <c r="CO38">
        <f t="shared" si="51"/>
        <v>2</v>
      </c>
      <c r="CP38">
        <f t="shared" si="51"/>
        <v>2</v>
      </c>
      <c r="CQ38">
        <f t="shared" si="51"/>
        <v>3</v>
      </c>
      <c r="CR38">
        <f t="shared" si="51"/>
        <v>3</v>
      </c>
      <c r="CS38">
        <f t="shared" si="51"/>
        <v>3</v>
      </c>
      <c r="CT38">
        <f t="shared" si="51"/>
        <v>3</v>
      </c>
      <c r="CU38">
        <f t="shared" si="51"/>
        <v>3</v>
      </c>
      <c r="CV38">
        <f t="shared" si="51"/>
        <v>3</v>
      </c>
      <c r="CW38">
        <f t="shared" ref="CW38:DU38" si="52">MONTH(CW39)</f>
        <v>3</v>
      </c>
      <c r="CX38">
        <f t="shared" si="52"/>
        <v>3</v>
      </c>
      <c r="CY38">
        <f t="shared" si="52"/>
        <v>3</v>
      </c>
      <c r="CZ38">
        <f t="shared" si="52"/>
        <v>3</v>
      </c>
      <c r="DA38">
        <f t="shared" si="52"/>
        <v>3</v>
      </c>
      <c r="DB38">
        <f t="shared" si="52"/>
        <v>3</v>
      </c>
      <c r="DC38">
        <f t="shared" si="52"/>
        <v>3</v>
      </c>
      <c r="DD38">
        <f t="shared" si="52"/>
        <v>3</v>
      </c>
      <c r="DE38">
        <f t="shared" si="52"/>
        <v>3</v>
      </c>
      <c r="DF38">
        <f t="shared" si="52"/>
        <v>3</v>
      </c>
      <c r="DG38">
        <f t="shared" si="52"/>
        <v>3</v>
      </c>
      <c r="DH38">
        <f t="shared" si="52"/>
        <v>3</v>
      </c>
      <c r="DI38">
        <f t="shared" si="52"/>
        <v>3</v>
      </c>
      <c r="DJ38">
        <f t="shared" si="52"/>
        <v>3</v>
      </c>
      <c r="DK38">
        <f t="shared" si="52"/>
        <v>3</v>
      </c>
      <c r="DL38">
        <f t="shared" si="52"/>
        <v>3</v>
      </c>
      <c r="DM38">
        <f t="shared" si="52"/>
        <v>3</v>
      </c>
      <c r="DN38">
        <f t="shared" si="52"/>
        <v>3</v>
      </c>
      <c r="DO38">
        <f t="shared" si="52"/>
        <v>3</v>
      </c>
      <c r="DP38">
        <f t="shared" si="52"/>
        <v>3</v>
      </c>
      <c r="DQ38">
        <f t="shared" si="52"/>
        <v>3</v>
      </c>
      <c r="DR38">
        <f t="shared" si="52"/>
        <v>3</v>
      </c>
      <c r="DS38">
        <f t="shared" si="52"/>
        <v>3</v>
      </c>
      <c r="DT38">
        <f t="shared" si="52"/>
        <v>3</v>
      </c>
      <c r="DU38">
        <f t="shared" si="52"/>
        <v>3</v>
      </c>
    </row>
    <row r="39" spans="1:171" x14ac:dyDescent="0.35">
      <c r="A39" s="429"/>
      <c r="B39" s="429"/>
      <c r="C39" s="429"/>
      <c r="E39" s="33">
        <v>44896</v>
      </c>
      <c r="F39" s="33">
        <v>44897</v>
      </c>
      <c r="G39" s="33">
        <v>44898</v>
      </c>
      <c r="H39" s="33">
        <v>44899</v>
      </c>
      <c r="I39" s="33">
        <v>44900</v>
      </c>
      <c r="J39" s="33">
        <v>44901</v>
      </c>
      <c r="K39" s="33">
        <v>44902</v>
      </c>
      <c r="L39" s="33">
        <v>44903</v>
      </c>
      <c r="M39" s="33">
        <v>44904</v>
      </c>
      <c r="N39" s="33">
        <v>44905</v>
      </c>
      <c r="O39" s="33">
        <v>44906</v>
      </c>
      <c r="P39" s="33">
        <v>44907</v>
      </c>
      <c r="Q39" s="33">
        <v>44908</v>
      </c>
      <c r="R39" s="33">
        <v>44909</v>
      </c>
      <c r="S39" s="33">
        <v>44910</v>
      </c>
      <c r="T39" s="33">
        <v>44911</v>
      </c>
      <c r="U39" s="33">
        <v>44912</v>
      </c>
      <c r="V39" s="33">
        <v>44913</v>
      </c>
      <c r="W39" s="33">
        <v>44914</v>
      </c>
      <c r="X39" s="33">
        <v>44915</v>
      </c>
      <c r="Y39" s="33">
        <v>44916</v>
      </c>
      <c r="Z39" s="33">
        <v>44917</v>
      </c>
      <c r="AA39" s="33">
        <v>44918</v>
      </c>
      <c r="AB39" s="33">
        <v>44919</v>
      </c>
      <c r="AC39" s="33">
        <v>44920</v>
      </c>
      <c r="AD39" s="33">
        <v>44921</v>
      </c>
      <c r="AE39" s="33">
        <v>44922</v>
      </c>
      <c r="AF39" s="33">
        <v>44923</v>
      </c>
      <c r="AG39" s="33">
        <v>44924</v>
      </c>
      <c r="AH39" s="33">
        <v>44925</v>
      </c>
      <c r="AI39" s="33">
        <v>44926</v>
      </c>
      <c r="AJ39" s="33">
        <v>44927</v>
      </c>
      <c r="AK39" s="33">
        <v>44928</v>
      </c>
      <c r="AL39" s="33">
        <v>44929</v>
      </c>
      <c r="AM39" s="33">
        <v>44930</v>
      </c>
      <c r="AN39" s="33">
        <v>44931</v>
      </c>
      <c r="AO39" s="33">
        <v>44932</v>
      </c>
      <c r="AP39" s="33">
        <v>44933</v>
      </c>
      <c r="AQ39" s="33">
        <v>44934</v>
      </c>
      <c r="AR39" s="33">
        <v>44935</v>
      </c>
      <c r="AS39" s="33">
        <v>44936</v>
      </c>
      <c r="AT39" s="33">
        <v>44937</v>
      </c>
      <c r="AU39" s="33">
        <v>44938</v>
      </c>
      <c r="AV39" s="33">
        <v>44939</v>
      </c>
      <c r="AW39" s="33">
        <v>44940</v>
      </c>
      <c r="AX39" s="33">
        <v>44941</v>
      </c>
      <c r="AY39" s="33">
        <v>44942</v>
      </c>
      <c r="AZ39" s="33">
        <v>44943</v>
      </c>
      <c r="BA39" s="33">
        <v>44944</v>
      </c>
      <c r="BB39" s="33">
        <v>44945</v>
      </c>
      <c r="BC39" s="33">
        <v>44946</v>
      </c>
      <c r="BD39" s="33">
        <v>44947</v>
      </c>
      <c r="BE39" s="33">
        <v>44948</v>
      </c>
      <c r="BF39" s="33">
        <v>44949</v>
      </c>
      <c r="BG39" s="33">
        <v>44950</v>
      </c>
      <c r="BH39" s="33">
        <v>44951</v>
      </c>
      <c r="BI39" s="33">
        <v>44952</v>
      </c>
      <c r="BJ39" s="33">
        <v>44953</v>
      </c>
      <c r="BK39" s="33">
        <v>44954</v>
      </c>
      <c r="BL39" s="33">
        <v>44955</v>
      </c>
      <c r="BM39" s="33">
        <v>44956</v>
      </c>
      <c r="BN39" s="33">
        <v>44957</v>
      </c>
      <c r="BO39" s="33">
        <v>44958</v>
      </c>
      <c r="BP39" s="33">
        <v>44959</v>
      </c>
      <c r="BQ39" s="33">
        <v>44960</v>
      </c>
      <c r="BR39" s="33">
        <v>44961</v>
      </c>
      <c r="BS39" s="33">
        <v>44962</v>
      </c>
      <c r="BT39" s="33">
        <v>44963</v>
      </c>
      <c r="BU39" s="33">
        <v>44964</v>
      </c>
      <c r="BV39" s="33">
        <v>44965</v>
      </c>
      <c r="BW39" s="33">
        <v>44966</v>
      </c>
      <c r="BX39" s="33">
        <v>44967</v>
      </c>
      <c r="BY39" s="33">
        <v>44968</v>
      </c>
      <c r="BZ39" s="33">
        <v>44969</v>
      </c>
      <c r="CA39" s="33">
        <v>44970</v>
      </c>
      <c r="CB39" s="33">
        <v>44971</v>
      </c>
      <c r="CC39" s="33">
        <v>44972</v>
      </c>
      <c r="CD39" s="33">
        <v>44973</v>
      </c>
      <c r="CE39" s="33">
        <v>44974</v>
      </c>
      <c r="CF39" s="33">
        <v>44975</v>
      </c>
      <c r="CG39" s="33">
        <v>44976</v>
      </c>
      <c r="CH39" s="33">
        <v>44977</v>
      </c>
      <c r="CI39" s="33">
        <v>44978</v>
      </c>
      <c r="CJ39" s="33">
        <v>44979</v>
      </c>
      <c r="CK39" s="33">
        <v>44980</v>
      </c>
      <c r="CL39" s="33">
        <v>44981</v>
      </c>
      <c r="CM39" s="33">
        <v>44982</v>
      </c>
      <c r="CN39" s="33">
        <v>44983</v>
      </c>
      <c r="CO39" s="33">
        <v>44984</v>
      </c>
      <c r="CP39" s="33">
        <v>44985</v>
      </c>
      <c r="CQ39" s="33">
        <v>44986</v>
      </c>
      <c r="CR39" s="33">
        <v>44987</v>
      </c>
      <c r="CS39" s="33">
        <v>44988</v>
      </c>
      <c r="CT39" s="33">
        <v>44989</v>
      </c>
      <c r="CU39" s="33">
        <v>44990</v>
      </c>
      <c r="CV39" s="33">
        <v>44991</v>
      </c>
      <c r="CW39" s="33">
        <v>44992</v>
      </c>
      <c r="CX39" s="33">
        <v>44993</v>
      </c>
      <c r="CY39" s="33">
        <v>44994</v>
      </c>
      <c r="CZ39" s="33">
        <v>44995</v>
      </c>
      <c r="DA39" s="33">
        <v>44996</v>
      </c>
      <c r="DB39" s="33">
        <v>44997</v>
      </c>
      <c r="DC39" s="33">
        <v>44998</v>
      </c>
      <c r="DD39" s="33">
        <v>44999</v>
      </c>
      <c r="DE39" s="33">
        <v>45000</v>
      </c>
      <c r="DF39" s="33">
        <v>45001</v>
      </c>
      <c r="DG39" s="33">
        <v>45002</v>
      </c>
      <c r="DH39" s="33">
        <v>45003</v>
      </c>
      <c r="DI39" s="33">
        <v>45004</v>
      </c>
      <c r="DJ39" s="33">
        <v>45005</v>
      </c>
      <c r="DK39" s="33">
        <v>45006</v>
      </c>
      <c r="DL39" s="33">
        <v>45007</v>
      </c>
      <c r="DM39" s="33">
        <v>45008</v>
      </c>
      <c r="DN39" s="33">
        <v>45009</v>
      </c>
      <c r="DO39" s="33">
        <v>45010</v>
      </c>
      <c r="DP39" s="33">
        <v>45011</v>
      </c>
      <c r="DQ39" s="33">
        <v>45012</v>
      </c>
      <c r="DR39" s="33">
        <v>45013</v>
      </c>
      <c r="DS39" s="33">
        <v>45014</v>
      </c>
      <c r="DT39" s="33">
        <v>45015</v>
      </c>
      <c r="DU39" s="33">
        <v>45016</v>
      </c>
      <c r="DV39" s="33">
        <v>45017</v>
      </c>
      <c r="DW39" s="33">
        <v>45018</v>
      </c>
      <c r="DX39" s="33">
        <v>45019</v>
      </c>
      <c r="DY39" s="33">
        <v>45020</v>
      </c>
      <c r="DZ39" s="33">
        <v>45021</v>
      </c>
      <c r="EA39" s="33">
        <v>45022</v>
      </c>
      <c r="EB39" s="33">
        <v>45023</v>
      </c>
      <c r="EC39" s="33">
        <v>45024</v>
      </c>
      <c r="ED39" s="33">
        <v>45025</v>
      </c>
      <c r="EE39" s="33">
        <v>45026</v>
      </c>
      <c r="EF39" s="33">
        <v>45027</v>
      </c>
      <c r="EG39" s="33">
        <v>45028</v>
      </c>
      <c r="EH39" s="33">
        <v>45029</v>
      </c>
      <c r="EI39" s="33">
        <v>45030</v>
      </c>
      <c r="EJ39" s="33">
        <v>45031</v>
      </c>
      <c r="EK39" s="33">
        <v>45032</v>
      </c>
      <c r="EL39" s="33">
        <v>45033</v>
      </c>
      <c r="EM39" s="33">
        <v>45034</v>
      </c>
      <c r="EN39" s="33">
        <v>45035</v>
      </c>
      <c r="EO39" s="33">
        <v>45036</v>
      </c>
      <c r="EP39" s="33">
        <v>45037</v>
      </c>
      <c r="EQ39" s="33">
        <v>45038</v>
      </c>
      <c r="ER39" s="33">
        <v>45039</v>
      </c>
      <c r="ES39" s="33">
        <v>45040</v>
      </c>
      <c r="ET39" s="33">
        <v>45041</v>
      </c>
      <c r="EU39" s="33">
        <v>45042</v>
      </c>
      <c r="EV39" s="33">
        <v>45043</v>
      </c>
      <c r="EW39" s="33">
        <v>45044</v>
      </c>
      <c r="EX39" s="33">
        <v>45045</v>
      </c>
      <c r="EY39" s="33">
        <v>45046</v>
      </c>
      <c r="EZ39" s="33">
        <v>45047</v>
      </c>
      <c r="FA39" s="33">
        <v>45048</v>
      </c>
      <c r="FB39" s="33">
        <v>45049</v>
      </c>
      <c r="FC39" s="33">
        <v>45050</v>
      </c>
      <c r="FD39" s="33">
        <v>45051</v>
      </c>
      <c r="FE39" s="33">
        <v>45052</v>
      </c>
      <c r="FF39" s="33">
        <v>45053</v>
      </c>
      <c r="FG39" s="33">
        <v>45054</v>
      </c>
      <c r="FH39" s="33">
        <v>45055</v>
      </c>
      <c r="FI39" s="33">
        <v>45056</v>
      </c>
      <c r="FJ39" s="33">
        <v>45057</v>
      </c>
      <c r="FK39" s="33">
        <v>45058</v>
      </c>
      <c r="FL39" s="33">
        <v>45059</v>
      </c>
      <c r="FM39" s="33">
        <v>45060</v>
      </c>
      <c r="FN39" s="33">
        <v>45061</v>
      </c>
      <c r="FO39" s="33">
        <v>45062</v>
      </c>
    </row>
    <row r="40" spans="1:171" ht="15" thickBot="1" x14ac:dyDescent="0.4">
      <c r="A40" s="259" t="s">
        <v>3183</v>
      </c>
      <c r="B40" s="259" t="s">
        <v>3184</v>
      </c>
      <c r="C40" s="260" t="s">
        <v>3185</v>
      </c>
      <c r="D40" s="263" t="s">
        <v>3186</v>
      </c>
      <c r="E40" s="263">
        <f>WEEKNUM(E39,16)</f>
        <v>48</v>
      </c>
      <c r="F40" s="263">
        <f t="shared" ref="F40:BQ40" si="53">WEEKNUM(F39,16)</f>
        <v>48</v>
      </c>
      <c r="G40" s="263">
        <f t="shared" si="53"/>
        <v>49</v>
      </c>
      <c r="H40" s="263">
        <f t="shared" si="53"/>
        <v>49</v>
      </c>
      <c r="I40" s="263">
        <f t="shared" si="53"/>
        <v>49</v>
      </c>
      <c r="J40" s="263">
        <f t="shared" si="53"/>
        <v>49</v>
      </c>
      <c r="K40" s="263">
        <f t="shared" si="53"/>
        <v>49</v>
      </c>
      <c r="L40" s="263">
        <f t="shared" si="53"/>
        <v>49</v>
      </c>
      <c r="M40" s="263">
        <f t="shared" si="53"/>
        <v>49</v>
      </c>
      <c r="N40" s="263">
        <f t="shared" si="53"/>
        <v>50</v>
      </c>
      <c r="O40" s="263">
        <f t="shared" si="53"/>
        <v>50</v>
      </c>
      <c r="P40" s="263">
        <f t="shared" si="53"/>
        <v>50</v>
      </c>
      <c r="Q40" s="263">
        <f t="shared" si="53"/>
        <v>50</v>
      </c>
      <c r="R40" s="263">
        <f t="shared" si="53"/>
        <v>50</v>
      </c>
      <c r="S40" s="263">
        <f t="shared" si="53"/>
        <v>50</v>
      </c>
      <c r="T40" s="263">
        <f t="shared" si="53"/>
        <v>50</v>
      </c>
      <c r="U40" s="263">
        <f t="shared" si="53"/>
        <v>51</v>
      </c>
      <c r="V40" s="263">
        <f t="shared" si="53"/>
        <v>51</v>
      </c>
      <c r="W40" s="263">
        <f t="shared" si="53"/>
        <v>51</v>
      </c>
      <c r="X40" s="263">
        <f t="shared" si="53"/>
        <v>51</v>
      </c>
      <c r="Y40" s="263">
        <f t="shared" si="53"/>
        <v>51</v>
      </c>
      <c r="Z40" s="263">
        <f t="shared" si="53"/>
        <v>51</v>
      </c>
      <c r="AA40" s="263">
        <f t="shared" si="53"/>
        <v>51</v>
      </c>
      <c r="AB40" s="263">
        <f t="shared" si="53"/>
        <v>52</v>
      </c>
      <c r="AC40" s="263">
        <f t="shared" si="53"/>
        <v>52</v>
      </c>
      <c r="AD40" s="263">
        <f t="shared" si="53"/>
        <v>52</v>
      </c>
      <c r="AE40" s="263">
        <f t="shared" si="53"/>
        <v>52</v>
      </c>
      <c r="AF40" s="263">
        <f t="shared" si="53"/>
        <v>52</v>
      </c>
      <c r="AG40" s="263">
        <f t="shared" si="53"/>
        <v>52</v>
      </c>
      <c r="AH40" s="263">
        <f t="shared" si="53"/>
        <v>52</v>
      </c>
      <c r="AI40" s="263">
        <f t="shared" si="53"/>
        <v>53</v>
      </c>
      <c r="AJ40" s="263">
        <f t="shared" si="53"/>
        <v>1</v>
      </c>
      <c r="AK40" s="263">
        <f t="shared" si="53"/>
        <v>1</v>
      </c>
      <c r="AL40" s="263">
        <f t="shared" si="53"/>
        <v>1</v>
      </c>
      <c r="AM40" s="263">
        <f t="shared" si="53"/>
        <v>1</v>
      </c>
      <c r="AN40" s="263">
        <f t="shared" si="53"/>
        <v>1</v>
      </c>
      <c r="AO40" s="263">
        <f t="shared" si="53"/>
        <v>1</v>
      </c>
      <c r="AP40" s="263">
        <f t="shared" si="53"/>
        <v>2</v>
      </c>
      <c r="AQ40" s="263">
        <f t="shared" si="53"/>
        <v>2</v>
      </c>
      <c r="AR40" s="263">
        <f t="shared" si="53"/>
        <v>2</v>
      </c>
      <c r="AS40" s="263">
        <f t="shared" si="53"/>
        <v>2</v>
      </c>
      <c r="AT40" s="263">
        <f t="shared" si="53"/>
        <v>2</v>
      </c>
      <c r="AU40" s="263">
        <f t="shared" si="53"/>
        <v>2</v>
      </c>
      <c r="AV40" s="263">
        <f t="shared" si="53"/>
        <v>2</v>
      </c>
      <c r="AW40" s="263">
        <f t="shared" si="53"/>
        <v>3</v>
      </c>
      <c r="AX40" s="263">
        <f t="shared" si="53"/>
        <v>3</v>
      </c>
      <c r="AY40" s="263">
        <f t="shared" si="53"/>
        <v>3</v>
      </c>
      <c r="AZ40" s="263">
        <f t="shared" si="53"/>
        <v>3</v>
      </c>
      <c r="BA40" s="263">
        <f t="shared" si="53"/>
        <v>3</v>
      </c>
      <c r="BB40" s="263">
        <f t="shared" si="53"/>
        <v>3</v>
      </c>
      <c r="BC40" s="263">
        <f t="shared" si="53"/>
        <v>3</v>
      </c>
      <c r="BD40" s="263">
        <f t="shared" si="53"/>
        <v>4</v>
      </c>
      <c r="BE40" s="263">
        <f t="shared" si="53"/>
        <v>4</v>
      </c>
      <c r="BF40" s="263">
        <f t="shared" si="53"/>
        <v>4</v>
      </c>
      <c r="BG40" s="263">
        <f t="shared" si="53"/>
        <v>4</v>
      </c>
      <c r="BH40" s="263">
        <f t="shared" si="53"/>
        <v>4</v>
      </c>
      <c r="BI40" s="263">
        <f t="shared" si="53"/>
        <v>4</v>
      </c>
      <c r="BJ40" s="263">
        <f t="shared" si="53"/>
        <v>4</v>
      </c>
      <c r="BK40" s="263">
        <f t="shared" si="53"/>
        <v>5</v>
      </c>
      <c r="BL40" s="263">
        <f t="shared" si="53"/>
        <v>5</v>
      </c>
      <c r="BM40" s="263">
        <f t="shared" si="53"/>
        <v>5</v>
      </c>
      <c r="BN40" s="263">
        <f t="shared" si="53"/>
        <v>5</v>
      </c>
      <c r="BO40" s="263">
        <f t="shared" si="53"/>
        <v>5</v>
      </c>
      <c r="BP40" s="263">
        <f t="shared" si="53"/>
        <v>5</v>
      </c>
      <c r="BQ40" s="263">
        <f t="shared" si="53"/>
        <v>5</v>
      </c>
      <c r="BR40" s="263">
        <f t="shared" ref="BR40:EC40" si="54">WEEKNUM(BR39,16)</f>
        <v>6</v>
      </c>
      <c r="BS40" s="263">
        <f t="shared" si="54"/>
        <v>6</v>
      </c>
      <c r="BT40" s="263">
        <f t="shared" si="54"/>
        <v>6</v>
      </c>
      <c r="BU40" s="263">
        <f t="shared" si="54"/>
        <v>6</v>
      </c>
      <c r="BV40" s="263">
        <f t="shared" si="54"/>
        <v>6</v>
      </c>
      <c r="BW40" s="263">
        <f t="shared" si="54"/>
        <v>6</v>
      </c>
      <c r="BX40" s="263">
        <f t="shared" si="54"/>
        <v>6</v>
      </c>
      <c r="BY40" s="263">
        <f t="shared" si="54"/>
        <v>7</v>
      </c>
      <c r="BZ40" s="263">
        <f t="shared" si="54"/>
        <v>7</v>
      </c>
      <c r="CA40" s="263">
        <f t="shared" si="54"/>
        <v>7</v>
      </c>
      <c r="CB40" s="263">
        <f t="shared" si="54"/>
        <v>7</v>
      </c>
      <c r="CC40" s="263">
        <f t="shared" si="54"/>
        <v>7</v>
      </c>
      <c r="CD40" s="263">
        <f t="shared" si="54"/>
        <v>7</v>
      </c>
      <c r="CE40" s="263">
        <f t="shared" si="54"/>
        <v>7</v>
      </c>
      <c r="CF40" s="263">
        <f t="shared" si="54"/>
        <v>8</v>
      </c>
      <c r="CG40" s="263">
        <f t="shared" si="54"/>
        <v>8</v>
      </c>
      <c r="CH40" s="263">
        <f t="shared" si="54"/>
        <v>8</v>
      </c>
      <c r="CI40" s="263">
        <f t="shared" si="54"/>
        <v>8</v>
      </c>
      <c r="CJ40" s="263">
        <f t="shared" si="54"/>
        <v>8</v>
      </c>
      <c r="CK40" s="263">
        <f t="shared" si="54"/>
        <v>8</v>
      </c>
      <c r="CL40" s="263">
        <f t="shared" si="54"/>
        <v>8</v>
      </c>
      <c r="CM40" s="263">
        <f t="shared" si="54"/>
        <v>9</v>
      </c>
      <c r="CN40" s="263">
        <f t="shared" si="54"/>
        <v>9</v>
      </c>
      <c r="CO40" s="263">
        <f t="shared" si="54"/>
        <v>9</v>
      </c>
      <c r="CP40" s="263">
        <f t="shared" si="54"/>
        <v>9</v>
      </c>
      <c r="CQ40" s="263">
        <f t="shared" si="54"/>
        <v>9</v>
      </c>
      <c r="CR40" s="263">
        <f t="shared" si="54"/>
        <v>9</v>
      </c>
      <c r="CS40" s="263">
        <f t="shared" si="54"/>
        <v>9</v>
      </c>
      <c r="CT40" s="263">
        <f t="shared" si="54"/>
        <v>10</v>
      </c>
      <c r="CU40" s="263">
        <f t="shared" si="54"/>
        <v>10</v>
      </c>
      <c r="CV40" s="263">
        <f t="shared" si="54"/>
        <v>10</v>
      </c>
      <c r="CW40" s="263">
        <f t="shared" si="54"/>
        <v>10</v>
      </c>
      <c r="CX40" s="263">
        <f t="shared" si="54"/>
        <v>10</v>
      </c>
      <c r="CY40" s="263">
        <f t="shared" si="54"/>
        <v>10</v>
      </c>
      <c r="CZ40" s="263">
        <f t="shared" si="54"/>
        <v>10</v>
      </c>
      <c r="DA40" s="263">
        <f t="shared" si="54"/>
        <v>11</v>
      </c>
      <c r="DB40" s="263">
        <f t="shared" si="54"/>
        <v>11</v>
      </c>
      <c r="DC40" s="263">
        <f t="shared" si="54"/>
        <v>11</v>
      </c>
      <c r="DD40" s="263">
        <f t="shared" si="54"/>
        <v>11</v>
      </c>
      <c r="DE40" s="263">
        <f t="shared" si="54"/>
        <v>11</v>
      </c>
      <c r="DF40" s="263">
        <f t="shared" si="54"/>
        <v>11</v>
      </c>
      <c r="DG40" s="263">
        <f t="shared" si="54"/>
        <v>11</v>
      </c>
      <c r="DH40" s="263">
        <f t="shared" si="54"/>
        <v>12</v>
      </c>
      <c r="DI40" s="263">
        <f t="shared" si="54"/>
        <v>12</v>
      </c>
      <c r="DJ40" s="263">
        <f t="shared" si="54"/>
        <v>12</v>
      </c>
      <c r="DK40" s="263">
        <f t="shared" si="54"/>
        <v>12</v>
      </c>
      <c r="DL40" s="263">
        <f t="shared" si="54"/>
        <v>12</v>
      </c>
      <c r="DM40" s="263">
        <f t="shared" si="54"/>
        <v>12</v>
      </c>
      <c r="DN40" s="263">
        <f t="shared" si="54"/>
        <v>12</v>
      </c>
      <c r="DO40" s="263">
        <f t="shared" si="54"/>
        <v>13</v>
      </c>
      <c r="DP40" s="263">
        <f t="shared" si="54"/>
        <v>13</v>
      </c>
      <c r="DQ40" s="263">
        <f t="shared" si="54"/>
        <v>13</v>
      </c>
      <c r="DR40" s="263">
        <f t="shared" si="54"/>
        <v>13</v>
      </c>
      <c r="DS40" s="263">
        <f t="shared" si="54"/>
        <v>13</v>
      </c>
      <c r="DT40" s="263">
        <f t="shared" si="54"/>
        <v>13</v>
      </c>
      <c r="DU40" s="263">
        <f t="shared" si="54"/>
        <v>13</v>
      </c>
      <c r="DV40" s="263">
        <f t="shared" si="54"/>
        <v>14</v>
      </c>
      <c r="DW40" s="263">
        <f t="shared" si="54"/>
        <v>14</v>
      </c>
      <c r="DX40" s="263">
        <f t="shared" si="54"/>
        <v>14</v>
      </c>
      <c r="DY40" s="263">
        <f t="shared" si="54"/>
        <v>14</v>
      </c>
      <c r="DZ40" s="263">
        <f t="shared" si="54"/>
        <v>14</v>
      </c>
      <c r="EA40" s="263">
        <f t="shared" si="54"/>
        <v>14</v>
      </c>
      <c r="EB40" s="263">
        <f t="shared" si="54"/>
        <v>14</v>
      </c>
      <c r="EC40" s="263">
        <f t="shared" si="54"/>
        <v>15</v>
      </c>
      <c r="ED40" s="263">
        <f t="shared" ref="ED40:FO40" si="55">WEEKNUM(ED39,16)</f>
        <v>15</v>
      </c>
      <c r="EE40" s="263">
        <f t="shared" si="55"/>
        <v>15</v>
      </c>
      <c r="EF40" s="263">
        <f t="shared" si="55"/>
        <v>15</v>
      </c>
      <c r="EG40" s="263">
        <f t="shared" si="55"/>
        <v>15</v>
      </c>
      <c r="EH40" s="263">
        <f t="shared" si="55"/>
        <v>15</v>
      </c>
      <c r="EI40" s="263">
        <f t="shared" si="55"/>
        <v>15</v>
      </c>
      <c r="EJ40" s="263">
        <f t="shared" si="55"/>
        <v>16</v>
      </c>
      <c r="EK40" s="263">
        <f t="shared" si="55"/>
        <v>16</v>
      </c>
      <c r="EL40" s="263">
        <f t="shared" si="55"/>
        <v>16</v>
      </c>
      <c r="EM40" s="263">
        <f t="shared" si="55"/>
        <v>16</v>
      </c>
      <c r="EN40" s="263">
        <f t="shared" si="55"/>
        <v>16</v>
      </c>
      <c r="EO40" s="263">
        <f t="shared" si="55"/>
        <v>16</v>
      </c>
      <c r="EP40" s="263">
        <f t="shared" si="55"/>
        <v>16</v>
      </c>
      <c r="EQ40" s="263">
        <f t="shared" si="55"/>
        <v>17</v>
      </c>
      <c r="ER40" s="263">
        <f t="shared" si="55"/>
        <v>17</v>
      </c>
      <c r="ES40" s="263">
        <f t="shared" si="55"/>
        <v>17</v>
      </c>
      <c r="ET40" s="263">
        <f t="shared" si="55"/>
        <v>17</v>
      </c>
      <c r="EU40" s="263">
        <f t="shared" si="55"/>
        <v>17</v>
      </c>
      <c r="EV40" s="263">
        <f t="shared" si="55"/>
        <v>17</v>
      </c>
      <c r="EW40" s="263">
        <f t="shared" si="55"/>
        <v>17</v>
      </c>
      <c r="EX40" s="263">
        <f t="shared" si="55"/>
        <v>18</v>
      </c>
      <c r="EY40" s="263">
        <f t="shared" si="55"/>
        <v>18</v>
      </c>
      <c r="EZ40" s="263">
        <f t="shared" si="55"/>
        <v>18</v>
      </c>
      <c r="FA40" s="263">
        <f t="shared" si="55"/>
        <v>18</v>
      </c>
      <c r="FB40" s="263">
        <f t="shared" si="55"/>
        <v>18</v>
      </c>
      <c r="FC40" s="263">
        <f t="shared" si="55"/>
        <v>18</v>
      </c>
      <c r="FD40" s="263">
        <f t="shared" si="55"/>
        <v>18</v>
      </c>
      <c r="FE40" s="263">
        <f t="shared" si="55"/>
        <v>19</v>
      </c>
      <c r="FF40" s="263">
        <f t="shared" si="55"/>
        <v>19</v>
      </c>
      <c r="FG40" s="263">
        <f t="shared" si="55"/>
        <v>19</v>
      </c>
      <c r="FH40" s="263">
        <f t="shared" si="55"/>
        <v>19</v>
      </c>
      <c r="FI40" s="263">
        <f t="shared" si="55"/>
        <v>19</v>
      </c>
      <c r="FJ40" s="263">
        <f t="shared" si="55"/>
        <v>19</v>
      </c>
      <c r="FK40" s="263">
        <f t="shared" si="55"/>
        <v>19</v>
      </c>
      <c r="FL40" s="263">
        <f t="shared" si="55"/>
        <v>20</v>
      </c>
      <c r="FM40" s="263">
        <f t="shared" si="55"/>
        <v>20</v>
      </c>
      <c r="FN40" s="263">
        <f t="shared" si="55"/>
        <v>20</v>
      </c>
      <c r="FO40" s="263">
        <f t="shared" si="55"/>
        <v>20</v>
      </c>
    </row>
    <row r="41" spans="1:171" ht="15" thickBot="1" x14ac:dyDescent="0.4">
      <c r="A41" s="259">
        <v>2781</v>
      </c>
      <c r="B41" s="261">
        <v>40019</v>
      </c>
      <c r="C41" s="85" t="s">
        <v>3187</v>
      </c>
      <c r="E41" t="s">
        <v>3225</v>
      </c>
      <c r="F41" t="s">
        <v>3224</v>
      </c>
      <c r="G41" t="s">
        <v>3224</v>
      </c>
      <c r="H41" t="s">
        <v>3224</v>
      </c>
      <c r="I41" t="s">
        <v>3224</v>
      </c>
      <c r="J41" t="s">
        <v>3224</v>
      </c>
      <c r="K41" t="s">
        <v>3224</v>
      </c>
      <c r="L41" t="s">
        <v>3225</v>
      </c>
      <c r="M41" t="s">
        <v>3166</v>
      </c>
      <c r="N41" t="s">
        <v>3166</v>
      </c>
      <c r="O41" t="s">
        <v>3226</v>
      </c>
      <c r="P41" t="s">
        <v>3226</v>
      </c>
      <c r="Q41" t="s">
        <v>3226</v>
      </c>
      <c r="R41" t="s">
        <v>3226</v>
      </c>
      <c r="S41" t="s">
        <v>3225</v>
      </c>
      <c r="AN41" t="s">
        <v>3225</v>
      </c>
      <c r="AO41" t="s">
        <v>3226</v>
      </c>
      <c r="AP41" t="s">
        <v>3226</v>
      </c>
      <c r="AQ41" t="s">
        <v>3226</v>
      </c>
      <c r="AR41" t="s">
        <v>3226</v>
      </c>
      <c r="AS41" t="s">
        <v>3226</v>
      </c>
      <c r="AT41" t="s">
        <v>3226</v>
      </c>
      <c r="BO41" s="10" t="s">
        <v>3226</v>
      </c>
      <c r="BP41" s="115" t="s">
        <v>3225</v>
      </c>
      <c r="BQ41" s="10" t="s">
        <v>3166</v>
      </c>
      <c r="BR41" s="10" t="s">
        <v>3166</v>
      </c>
      <c r="BS41" s="10" t="s">
        <v>3166</v>
      </c>
      <c r="BT41" s="10" t="s">
        <v>3166</v>
      </c>
      <c r="BU41" s="10" t="s">
        <v>3166</v>
      </c>
      <c r="BV41" s="10" t="s">
        <v>3166</v>
      </c>
      <c r="BW41" s="115" t="s">
        <v>3225</v>
      </c>
      <c r="BX41" s="10" t="s">
        <v>3224</v>
      </c>
      <c r="BY41" s="10" t="s">
        <v>3224</v>
      </c>
      <c r="BZ41" s="10" t="s">
        <v>3224</v>
      </c>
      <c r="CA41" s="10" t="s">
        <v>3224</v>
      </c>
      <c r="CB41" s="10" t="s">
        <v>3224</v>
      </c>
      <c r="CC41" s="10" t="s">
        <v>3224</v>
      </c>
      <c r="CD41" s="115" t="s">
        <v>3225</v>
      </c>
      <c r="CE41" s="10" t="s">
        <v>3226</v>
      </c>
      <c r="CF41" s="10" t="s">
        <v>3226</v>
      </c>
      <c r="CG41" s="10" t="s">
        <v>3226</v>
      </c>
      <c r="CH41" s="10" t="s">
        <v>3226</v>
      </c>
      <c r="CI41" s="10" t="s">
        <v>3226</v>
      </c>
      <c r="CJ41" s="10" t="s">
        <v>3226</v>
      </c>
      <c r="CK41" s="115" t="s">
        <v>3225</v>
      </c>
      <c r="CL41" s="10" t="s">
        <v>3166</v>
      </c>
      <c r="CM41" s="10" t="s">
        <v>3166</v>
      </c>
      <c r="CN41" s="10" t="s">
        <v>3166</v>
      </c>
      <c r="CO41" s="10" t="s">
        <v>3166</v>
      </c>
      <c r="CP41" s="10" t="s">
        <v>3166</v>
      </c>
      <c r="CQ41" s="10" t="s">
        <v>3166</v>
      </c>
      <c r="CR41" s="115" t="s">
        <v>3225</v>
      </c>
      <c r="CS41" s="10" t="s">
        <v>3224</v>
      </c>
      <c r="CT41" s="10" t="s">
        <v>3224</v>
      </c>
      <c r="CU41" s="10" t="s">
        <v>3224</v>
      </c>
      <c r="CV41" s="10" t="s">
        <v>3224</v>
      </c>
      <c r="CW41" s="10" t="s">
        <v>3224</v>
      </c>
      <c r="CX41" s="10" t="s">
        <v>3224</v>
      </c>
      <c r="CY41" s="115" t="s">
        <v>3225</v>
      </c>
      <c r="CZ41" s="10" t="s">
        <v>3226</v>
      </c>
      <c r="DA41" s="10" t="s">
        <v>3226</v>
      </c>
      <c r="DB41" s="10" t="s">
        <v>3226</v>
      </c>
      <c r="DC41" s="10" t="s">
        <v>3226</v>
      </c>
      <c r="DD41" s="10" t="s">
        <v>3226</v>
      </c>
      <c r="DE41" s="10" t="s">
        <v>3226</v>
      </c>
      <c r="DF41" s="115" t="s">
        <v>3225</v>
      </c>
      <c r="DG41" s="10" t="s">
        <v>3166</v>
      </c>
      <c r="DH41" s="10" t="s">
        <v>3166</v>
      </c>
      <c r="DI41" s="10" t="s">
        <v>3166</v>
      </c>
      <c r="DJ41" s="10" t="s">
        <v>3166</v>
      </c>
      <c r="DK41" s="10" t="s">
        <v>3166</v>
      </c>
      <c r="DL41" s="10" t="s">
        <v>3166</v>
      </c>
      <c r="DM41" s="115" t="s">
        <v>3225</v>
      </c>
      <c r="DN41" s="174" t="s">
        <v>3224</v>
      </c>
      <c r="DO41" s="10" t="s">
        <v>3224</v>
      </c>
      <c r="DP41" s="10" t="s">
        <v>3224</v>
      </c>
      <c r="DQ41" s="10" t="s">
        <v>3224</v>
      </c>
      <c r="DR41" s="10" t="s">
        <v>3224</v>
      </c>
      <c r="DS41" s="10" t="s">
        <v>3224</v>
      </c>
      <c r="DT41" s="10" t="s">
        <v>3225</v>
      </c>
      <c r="DU41" s="174" t="s">
        <v>3224</v>
      </c>
      <c r="DV41" s="10" t="s">
        <v>3224</v>
      </c>
      <c r="DW41" s="10" t="s">
        <v>3224</v>
      </c>
      <c r="DX41" s="10" t="s">
        <v>3224</v>
      </c>
      <c r="DY41" s="10" t="s">
        <v>3224</v>
      </c>
      <c r="DZ41" s="10" t="s">
        <v>3224</v>
      </c>
      <c r="EA41" s="10" t="s">
        <v>3225</v>
      </c>
      <c r="EB41" s="10" t="s">
        <v>3224</v>
      </c>
      <c r="EC41" s="10" t="s">
        <v>3166</v>
      </c>
      <c r="ED41" s="10" t="s">
        <v>3226</v>
      </c>
      <c r="EE41" s="10" t="s">
        <v>3226</v>
      </c>
      <c r="EF41" s="10" t="s">
        <v>3226</v>
      </c>
      <c r="EG41" s="10" t="s">
        <v>3226</v>
      </c>
      <c r="EH41" s="10" t="s">
        <v>3225</v>
      </c>
      <c r="EI41" s="10" t="s">
        <v>3224</v>
      </c>
      <c r="EJ41" s="10" t="s">
        <v>3224</v>
      </c>
      <c r="EK41" s="10" t="s">
        <v>3224</v>
      </c>
      <c r="EL41" s="10" t="s">
        <v>3224</v>
      </c>
      <c r="EM41" s="10" t="s">
        <v>3224</v>
      </c>
      <c r="EN41" s="10" t="s">
        <v>3224</v>
      </c>
      <c r="EO41" s="10" t="s">
        <v>3225</v>
      </c>
    </row>
    <row r="42" spans="1:171" ht="15" thickBot="1" x14ac:dyDescent="0.4">
      <c r="A42" s="259">
        <v>2787</v>
      </c>
      <c r="B42" s="261">
        <v>40087</v>
      </c>
      <c r="C42" s="85" t="s">
        <v>3189</v>
      </c>
      <c r="E42" t="s">
        <v>5918</v>
      </c>
      <c r="F42" t="s">
        <v>3225</v>
      </c>
      <c r="G42" t="s">
        <v>3181</v>
      </c>
      <c r="H42" t="s">
        <v>3181</v>
      </c>
      <c r="I42" t="s">
        <v>3226</v>
      </c>
      <c r="J42" t="s">
        <v>3226</v>
      </c>
      <c r="K42" t="s">
        <v>3226</v>
      </c>
      <c r="L42" t="s">
        <v>3226</v>
      </c>
      <c r="M42" t="s">
        <v>3225</v>
      </c>
      <c r="N42" t="s">
        <v>3181</v>
      </c>
      <c r="O42" t="s">
        <v>3181</v>
      </c>
      <c r="P42" t="s">
        <v>3181</v>
      </c>
      <c r="Q42" t="s">
        <v>3181</v>
      </c>
      <c r="R42" t="s">
        <v>3181</v>
      </c>
      <c r="S42" t="s">
        <v>3181</v>
      </c>
      <c r="AN42" t="s">
        <v>3226</v>
      </c>
      <c r="AO42" t="s">
        <v>3225</v>
      </c>
      <c r="AP42" t="s">
        <v>3224</v>
      </c>
      <c r="AQ42" t="s">
        <v>3224</v>
      </c>
      <c r="AR42" t="s">
        <v>3224</v>
      </c>
      <c r="AS42" t="s">
        <v>3224</v>
      </c>
      <c r="AT42" t="s">
        <v>3224</v>
      </c>
      <c r="BO42" s="10" t="s">
        <v>3166</v>
      </c>
      <c r="BP42" s="10" t="s">
        <v>3166</v>
      </c>
      <c r="BQ42" s="115" t="s">
        <v>3225</v>
      </c>
      <c r="BR42" s="10" t="s">
        <v>3224</v>
      </c>
      <c r="BS42" s="10" t="s">
        <v>3224</v>
      </c>
      <c r="BT42" s="10" t="s">
        <v>3224</v>
      </c>
      <c r="BU42" s="10" t="s">
        <v>3224</v>
      </c>
      <c r="BV42" s="10" t="s">
        <v>3224</v>
      </c>
      <c r="BW42" s="10" t="s">
        <v>3224</v>
      </c>
      <c r="BX42" s="115" t="s">
        <v>3225</v>
      </c>
      <c r="BY42" s="10" t="s">
        <v>3226</v>
      </c>
      <c r="BZ42" s="10" t="s">
        <v>3226</v>
      </c>
      <c r="CA42" s="10" t="s">
        <v>3226</v>
      </c>
      <c r="CB42" s="10" t="s">
        <v>3226</v>
      </c>
      <c r="CC42" s="10" t="s">
        <v>3226</v>
      </c>
      <c r="CD42" s="10" t="s">
        <v>3226</v>
      </c>
      <c r="CE42" s="115" t="s">
        <v>3225</v>
      </c>
      <c r="CF42" s="10" t="s">
        <v>3166</v>
      </c>
      <c r="CG42" s="10" t="s">
        <v>3166</v>
      </c>
      <c r="CH42" s="10" t="s">
        <v>3166</v>
      </c>
      <c r="CI42" s="10" t="s">
        <v>3166</v>
      </c>
      <c r="CJ42" s="10" t="s">
        <v>3166</v>
      </c>
      <c r="CK42" s="10" t="s">
        <v>3166</v>
      </c>
      <c r="CL42" s="115" t="s">
        <v>3225</v>
      </c>
      <c r="CM42" s="10" t="s">
        <v>3224</v>
      </c>
      <c r="CN42" s="10" t="s">
        <v>3224</v>
      </c>
      <c r="CO42" s="10" t="s">
        <v>3224</v>
      </c>
      <c r="CP42" s="10" t="s">
        <v>3224</v>
      </c>
      <c r="CQ42" s="10" t="s">
        <v>3224</v>
      </c>
      <c r="CR42" s="10" t="s">
        <v>3224</v>
      </c>
      <c r="CS42" s="115" t="s">
        <v>3225</v>
      </c>
      <c r="CT42" s="10" t="s">
        <v>3226</v>
      </c>
      <c r="CU42" s="10" t="s">
        <v>3226</v>
      </c>
      <c r="CV42" s="10" t="s">
        <v>3226</v>
      </c>
      <c r="CW42" s="10" t="s">
        <v>3226</v>
      </c>
      <c r="CX42" s="10" t="s">
        <v>3226</v>
      </c>
      <c r="CY42" s="10" t="s">
        <v>3226</v>
      </c>
      <c r="CZ42" s="115" t="s">
        <v>3225</v>
      </c>
      <c r="DA42" s="116" t="s">
        <v>3181</v>
      </c>
      <c r="DB42" s="10" t="s">
        <v>3166</v>
      </c>
      <c r="DC42" s="10" t="s">
        <v>3166</v>
      </c>
      <c r="DD42" s="10" t="s">
        <v>3166</v>
      </c>
      <c r="DE42" s="10" t="s">
        <v>3166</v>
      </c>
      <c r="DF42" s="10" t="s">
        <v>3166</v>
      </c>
      <c r="DG42" s="115" t="s">
        <v>3225</v>
      </c>
      <c r="DH42" s="10" t="s">
        <v>3224</v>
      </c>
      <c r="DI42" s="10" t="s">
        <v>3224</v>
      </c>
      <c r="DJ42" s="10" t="s">
        <v>3224</v>
      </c>
      <c r="DK42" s="10" t="s">
        <v>3224</v>
      </c>
      <c r="DL42" s="10" t="s">
        <v>3224</v>
      </c>
      <c r="DM42" s="10" t="s">
        <v>3224</v>
      </c>
      <c r="DN42" s="368" t="s">
        <v>3225</v>
      </c>
      <c r="DO42" s="10" t="s">
        <v>3226</v>
      </c>
      <c r="DP42" s="10" t="s">
        <v>3226</v>
      </c>
      <c r="DQ42" s="10" t="s">
        <v>3226</v>
      </c>
      <c r="DR42" s="10" t="s">
        <v>3226</v>
      </c>
      <c r="DS42" s="10" t="s">
        <v>3226</v>
      </c>
      <c r="DT42" s="10" t="s">
        <v>3224</v>
      </c>
      <c r="DU42" s="174" t="s">
        <v>3225</v>
      </c>
      <c r="DV42" s="10" t="s">
        <v>3166</v>
      </c>
      <c r="DW42" s="10" t="s">
        <v>3166</v>
      </c>
      <c r="DX42" s="10" t="s">
        <v>3166</v>
      </c>
      <c r="DY42" s="10" t="s">
        <v>3166</v>
      </c>
      <c r="DZ42" s="10" t="s">
        <v>3166</v>
      </c>
      <c r="EA42" s="10" t="s">
        <v>3224</v>
      </c>
      <c r="EB42" s="10" t="s">
        <v>3225</v>
      </c>
      <c r="EC42" s="10" t="s">
        <v>3224</v>
      </c>
      <c r="ED42" s="10" t="s">
        <v>3224</v>
      </c>
      <c r="EE42" s="10" t="s">
        <v>3224</v>
      </c>
      <c r="EF42" s="10" t="s">
        <v>3224</v>
      </c>
      <c r="EG42" s="10" t="s">
        <v>3224</v>
      </c>
      <c r="EH42" s="10" t="s">
        <v>3224</v>
      </c>
      <c r="EI42" s="10" t="s">
        <v>3225</v>
      </c>
      <c r="EJ42" s="10" t="s">
        <v>3226</v>
      </c>
      <c r="EK42" s="10" t="s">
        <v>3226</v>
      </c>
      <c r="EL42" s="10" t="s">
        <v>3226</v>
      </c>
      <c r="EM42" s="10" t="s">
        <v>3226</v>
      </c>
      <c r="EN42" s="10" t="s">
        <v>3226</v>
      </c>
      <c r="EO42" s="10" t="s">
        <v>3226</v>
      </c>
    </row>
    <row r="43" spans="1:171" ht="15" thickBot="1" x14ac:dyDescent="0.4">
      <c r="A43" s="259">
        <v>2785</v>
      </c>
      <c r="B43" s="261">
        <v>40038</v>
      </c>
      <c r="C43" s="85" t="s">
        <v>3190</v>
      </c>
      <c r="E43" t="s">
        <v>3181</v>
      </c>
      <c r="F43" t="s">
        <v>3181</v>
      </c>
      <c r="G43" t="s">
        <v>3225</v>
      </c>
      <c r="H43" t="s">
        <v>3166</v>
      </c>
      <c r="I43" t="s">
        <v>3181</v>
      </c>
      <c r="J43" t="s">
        <v>3166</v>
      </c>
      <c r="K43" t="s">
        <v>3166</v>
      </c>
      <c r="L43" t="s">
        <v>3166</v>
      </c>
      <c r="M43" t="s">
        <v>3181</v>
      </c>
      <c r="N43" t="s">
        <v>3225</v>
      </c>
      <c r="O43" t="s">
        <v>3224</v>
      </c>
      <c r="P43" t="s">
        <v>3224</v>
      </c>
      <c r="Q43" t="s">
        <v>3224</v>
      </c>
      <c r="R43" t="s">
        <v>3224</v>
      </c>
      <c r="S43" t="s">
        <v>3224</v>
      </c>
      <c r="AN43" t="s">
        <v>3224</v>
      </c>
      <c r="AO43" t="s">
        <v>3224</v>
      </c>
      <c r="AP43" t="s">
        <v>3225</v>
      </c>
      <c r="AQ43" t="s">
        <v>3181</v>
      </c>
      <c r="AR43" t="s">
        <v>3166</v>
      </c>
      <c r="AS43" t="s">
        <v>3166</v>
      </c>
      <c r="AT43" t="s">
        <v>3166</v>
      </c>
      <c r="BO43" s="10" t="s">
        <v>3224</v>
      </c>
      <c r="BP43" s="10" t="s">
        <v>3224</v>
      </c>
      <c r="BQ43" s="10" t="s">
        <v>3224</v>
      </c>
      <c r="BR43" s="115" t="s">
        <v>3225</v>
      </c>
      <c r="BS43" s="10" t="s">
        <v>3226</v>
      </c>
      <c r="BT43" s="10" t="s">
        <v>3226</v>
      </c>
      <c r="BU43" s="116" t="s">
        <v>3181</v>
      </c>
      <c r="BV43" s="10" t="s">
        <v>3226</v>
      </c>
      <c r="BW43" s="10" t="s">
        <v>3226</v>
      </c>
      <c r="BX43" s="10" t="s">
        <v>3226</v>
      </c>
      <c r="BY43" s="115" t="s">
        <v>3225</v>
      </c>
      <c r="BZ43" s="10" t="s">
        <v>3166</v>
      </c>
      <c r="CA43" s="10" t="s">
        <v>3166</v>
      </c>
      <c r="CB43" s="10" t="s">
        <v>3166</v>
      </c>
      <c r="CC43" s="116" t="s">
        <v>3181</v>
      </c>
      <c r="CD43" s="10" t="s">
        <v>3166</v>
      </c>
      <c r="CE43" s="10" t="s">
        <v>3166</v>
      </c>
      <c r="CF43" s="115" t="s">
        <v>3225</v>
      </c>
      <c r="CG43" s="10" t="s">
        <v>3224</v>
      </c>
      <c r="CH43" s="10" t="s">
        <v>3224</v>
      </c>
      <c r="CI43" s="10" t="s">
        <v>3224</v>
      </c>
      <c r="CJ43" s="10" t="s">
        <v>3224</v>
      </c>
      <c r="CK43" s="10" t="s">
        <v>3224</v>
      </c>
      <c r="CL43" s="10" t="s">
        <v>3224</v>
      </c>
      <c r="CM43" s="115" t="s">
        <v>3225</v>
      </c>
      <c r="CN43" s="10" t="s">
        <v>3226</v>
      </c>
      <c r="CO43" s="10" t="s">
        <v>3226</v>
      </c>
      <c r="CP43" s="10" t="s">
        <v>3226</v>
      </c>
      <c r="CQ43" s="10" t="s">
        <v>3226</v>
      </c>
      <c r="CR43" s="10" t="s">
        <v>3226</v>
      </c>
      <c r="CS43" s="10" t="s">
        <v>3226</v>
      </c>
      <c r="CT43" s="115" t="s">
        <v>3225</v>
      </c>
      <c r="CU43" s="10" t="s">
        <v>3166</v>
      </c>
      <c r="CV43" s="10" t="s">
        <v>3166</v>
      </c>
      <c r="CW43" s="10" t="s">
        <v>3166</v>
      </c>
      <c r="CX43" s="10" t="s">
        <v>3166</v>
      </c>
      <c r="CY43" s="10" t="s">
        <v>3224</v>
      </c>
      <c r="CZ43" s="116" t="s">
        <v>3181</v>
      </c>
      <c r="DA43" s="115" t="s">
        <v>3225</v>
      </c>
      <c r="DB43" s="10" t="s">
        <v>3226</v>
      </c>
      <c r="DC43" s="10" t="s">
        <v>3224</v>
      </c>
      <c r="DD43" s="10" t="s">
        <v>3224</v>
      </c>
      <c r="DE43" s="10" t="s">
        <v>3224</v>
      </c>
      <c r="DF43" s="10" t="s">
        <v>3224</v>
      </c>
      <c r="DG43" s="10" t="s">
        <v>3224</v>
      </c>
      <c r="DH43" s="115" t="s">
        <v>3225</v>
      </c>
      <c r="DI43" s="10" t="s">
        <v>3226</v>
      </c>
      <c r="DJ43" s="10" t="s">
        <v>3226</v>
      </c>
      <c r="DK43" s="10" t="s">
        <v>3226</v>
      </c>
      <c r="DL43" s="10" t="s">
        <v>3226</v>
      </c>
      <c r="DM43" s="10" t="s">
        <v>3226</v>
      </c>
      <c r="DN43" s="174" t="s">
        <v>3226</v>
      </c>
      <c r="DO43" s="10" t="s">
        <v>3225</v>
      </c>
      <c r="DP43" s="10" t="s">
        <v>3166</v>
      </c>
      <c r="DQ43" s="10" t="s">
        <v>3166</v>
      </c>
      <c r="DR43" s="10" t="s">
        <v>3166</v>
      </c>
      <c r="DS43" s="10" t="s">
        <v>3166</v>
      </c>
      <c r="DT43" s="10" t="s">
        <v>3166</v>
      </c>
      <c r="DU43" s="174" t="s">
        <v>3166</v>
      </c>
      <c r="DV43" s="10" t="s">
        <v>3225</v>
      </c>
      <c r="DW43" s="10" t="s">
        <v>3226</v>
      </c>
      <c r="DX43" s="10" t="s">
        <v>3228</v>
      </c>
      <c r="DY43" s="10" t="s">
        <v>3228</v>
      </c>
      <c r="DZ43" s="10" t="s">
        <v>3228</v>
      </c>
      <c r="EA43" s="10" t="s">
        <v>3166</v>
      </c>
      <c r="EB43" s="10" t="s">
        <v>3166</v>
      </c>
      <c r="EC43" s="10" t="s">
        <v>3225</v>
      </c>
      <c r="ED43" s="10" t="s">
        <v>3166</v>
      </c>
      <c r="EE43" s="10" t="s">
        <v>3228</v>
      </c>
      <c r="EF43" s="10" t="s">
        <v>3228</v>
      </c>
      <c r="EG43" s="10" t="s">
        <v>3228</v>
      </c>
      <c r="EH43" s="10" t="s">
        <v>3226</v>
      </c>
      <c r="EI43" s="10" t="s">
        <v>3226</v>
      </c>
      <c r="EJ43" s="10" t="s">
        <v>3225</v>
      </c>
      <c r="EK43" s="10" t="s">
        <v>3166</v>
      </c>
      <c r="EL43" s="10" t="s">
        <v>3228</v>
      </c>
      <c r="EM43" s="10" t="s">
        <v>3228</v>
      </c>
      <c r="EN43" s="10" t="s">
        <v>3228</v>
      </c>
      <c r="EO43" s="10" t="s">
        <v>3224</v>
      </c>
    </row>
    <row r="44" spans="1:171" ht="15" thickBot="1" x14ac:dyDescent="0.4">
      <c r="A44" s="259">
        <v>3347</v>
      </c>
      <c r="B44" s="261">
        <v>10256</v>
      </c>
      <c r="C44" s="85" t="s">
        <v>3191</v>
      </c>
      <c r="E44" t="s">
        <v>3226</v>
      </c>
      <c r="F44" t="s">
        <v>3226</v>
      </c>
      <c r="G44" t="s">
        <v>3226</v>
      </c>
      <c r="H44" t="s">
        <v>3225</v>
      </c>
      <c r="I44" t="s">
        <v>3166</v>
      </c>
      <c r="J44" t="s">
        <v>3226</v>
      </c>
      <c r="K44" t="s">
        <v>3226</v>
      </c>
      <c r="L44" t="s">
        <v>3224</v>
      </c>
      <c r="M44" t="s">
        <v>3224</v>
      </c>
      <c r="N44" t="s">
        <v>3224</v>
      </c>
      <c r="O44" t="s">
        <v>3225</v>
      </c>
      <c r="P44" t="s">
        <v>3166</v>
      </c>
      <c r="Q44" t="s">
        <v>3226</v>
      </c>
      <c r="R44" t="s">
        <v>3226</v>
      </c>
      <c r="S44" t="s">
        <v>3226</v>
      </c>
      <c r="AN44" t="s">
        <v>3166</v>
      </c>
      <c r="AO44" t="s">
        <v>3166</v>
      </c>
      <c r="AP44" t="s">
        <v>3166</v>
      </c>
      <c r="AQ44" t="s">
        <v>3225</v>
      </c>
      <c r="AR44" t="s">
        <v>3228</v>
      </c>
      <c r="AS44" t="s">
        <v>3226</v>
      </c>
      <c r="AT44" t="s">
        <v>3226</v>
      </c>
      <c r="BO44" s="10" t="s">
        <v>3228</v>
      </c>
      <c r="BP44" s="10" t="s">
        <v>3226</v>
      </c>
      <c r="BQ44" s="10" t="s">
        <v>3226</v>
      </c>
      <c r="BR44" s="10" t="s">
        <v>3226</v>
      </c>
      <c r="BS44" s="115" t="s">
        <v>3225</v>
      </c>
      <c r="BT44" s="10" t="s">
        <v>3228</v>
      </c>
      <c r="BU44" s="10" t="s">
        <v>3228</v>
      </c>
      <c r="BV44" s="10" t="s">
        <v>3228</v>
      </c>
      <c r="BW44" s="10" t="s">
        <v>3166</v>
      </c>
      <c r="BX44" s="10" t="s">
        <v>3166</v>
      </c>
      <c r="BY44" s="10" t="s">
        <v>3166</v>
      </c>
      <c r="BZ44" s="115" t="s">
        <v>3225</v>
      </c>
      <c r="CA44" s="10" t="s">
        <v>3228</v>
      </c>
      <c r="CB44" s="10" t="s">
        <v>3228</v>
      </c>
      <c r="CC44" s="10" t="s">
        <v>3228</v>
      </c>
      <c r="CD44" s="10" t="s">
        <v>3228</v>
      </c>
      <c r="CE44" s="116" t="s">
        <v>3181</v>
      </c>
      <c r="CF44" s="10" t="s">
        <v>3224</v>
      </c>
      <c r="CG44" s="115" t="s">
        <v>3225</v>
      </c>
      <c r="CH44" s="10" t="s">
        <v>3228</v>
      </c>
      <c r="CI44" s="10" t="s">
        <v>3226</v>
      </c>
      <c r="CJ44" s="10" t="s">
        <v>3228</v>
      </c>
      <c r="CK44" s="10" t="s">
        <v>3226</v>
      </c>
      <c r="CL44" s="10" t="s">
        <v>3226</v>
      </c>
      <c r="CM44" s="10" t="s">
        <v>3226</v>
      </c>
      <c r="CN44" s="115" t="s">
        <v>3225</v>
      </c>
      <c r="CO44" s="10" t="s">
        <v>3228</v>
      </c>
      <c r="CP44" s="10" t="s">
        <v>3228</v>
      </c>
      <c r="CQ44" s="10" t="s">
        <v>3228</v>
      </c>
      <c r="CR44" s="10" t="s">
        <v>3228</v>
      </c>
      <c r="CS44" s="10" t="s">
        <v>3228</v>
      </c>
      <c r="CT44" s="10" t="s">
        <v>3228</v>
      </c>
      <c r="CU44" s="115" t="s">
        <v>3225</v>
      </c>
      <c r="CV44" s="116" t="s">
        <v>3181</v>
      </c>
      <c r="CW44" s="116" t="s">
        <v>3181</v>
      </c>
      <c r="CX44" s="116" t="s">
        <v>3181</v>
      </c>
      <c r="CY44" s="116" t="s">
        <v>3181</v>
      </c>
      <c r="CZ44" s="10" t="s">
        <v>3224</v>
      </c>
      <c r="DA44" s="10" t="s">
        <v>3224</v>
      </c>
      <c r="DB44" s="115" t="s">
        <v>3225</v>
      </c>
      <c r="DC44" s="10" t="s">
        <v>3226</v>
      </c>
      <c r="DD44" s="10" t="s">
        <v>3226</v>
      </c>
      <c r="DE44" s="10" t="s">
        <v>3228</v>
      </c>
      <c r="DF44" s="10" t="s">
        <v>3226</v>
      </c>
      <c r="DG44" s="10" t="s">
        <v>3226</v>
      </c>
      <c r="DH44" s="10" t="s">
        <v>3226</v>
      </c>
      <c r="DI44" s="115" t="s">
        <v>3225</v>
      </c>
      <c r="DJ44" s="10" t="s">
        <v>3228</v>
      </c>
      <c r="DK44" s="10" t="s">
        <v>3226</v>
      </c>
      <c r="DL44" s="10" t="s">
        <v>5919</v>
      </c>
      <c r="DM44" s="10" t="s">
        <v>5919</v>
      </c>
      <c r="DN44" s="174" t="s">
        <v>5919</v>
      </c>
      <c r="DO44" s="10" t="s">
        <v>3181</v>
      </c>
      <c r="DP44" s="10" t="s">
        <v>3225</v>
      </c>
      <c r="DQ44" s="10" t="s">
        <v>3181</v>
      </c>
      <c r="DR44" s="10" t="s">
        <v>3181</v>
      </c>
      <c r="DS44" s="10" t="s">
        <v>3181</v>
      </c>
      <c r="DT44" s="10" t="s">
        <v>3181</v>
      </c>
      <c r="DU44" s="174" t="s">
        <v>3181</v>
      </c>
      <c r="DV44" s="10" t="s">
        <v>3226</v>
      </c>
      <c r="DW44" s="10" t="s">
        <v>3225</v>
      </c>
      <c r="DX44" s="10" t="s">
        <v>3226</v>
      </c>
      <c r="DY44" s="10" t="s">
        <v>3226</v>
      </c>
      <c r="DZ44" s="10" t="s">
        <v>3226</v>
      </c>
      <c r="EA44" s="10" t="s">
        <v>3226</v>
      </c>
      <c r="EB44" s="10" t="s">
        <v>3226</v>
      </c>
      <c r="EC44" s="10" t="s">
        <v>3226</v>
      </c>
      <c r="ED44" s="10" t="s">
        <v>3225</v>
      </c>
      <c r="EE44" s="10" t="s">
        <v>3228</v>
      </c>
      <c r="EF44" s="10" t="s">
        <v>3228</v>
      </c>
      <c r="EG44" s="10" t="s">
        <v>3228</v>
      </c>
      <c r="EH44" s="10" t="s">
        <v>3228</v>
      </c>
      <c r="EI44" s="10" t="s">
        <v>3228</v>
      </c>
      <c r="EJ44" s="10" t="s">
        <v>3228</v>
      </c>
      <c r="EK44" s="10" t="s">
        <v>3225</v>
      </c>
      <c r="EL44" s="10" t="s">
        <v>3228</v>
      </c>
      <c r="EM44" s="10" t="s">
        <v>3228</v>
      </c>
      <c r="EN44" s="10" t="s">
        <v>3228</v>
      </c>
      <c r="EO44" s="10" t="s">
        <v>3228</v>
      </c>
    </row>
    <row r="45" spans="1:171" ht="15" thickBot="1" x14ac:dyDescent="0.4">
      <c r="A45" s="259">
        <v>2783</v>
      </c>
      <c r="B45" s="261">
        <v>40013</v>
      </c>
      <c r="C45" s="85" t="s">
        <v>3192</v>
      </c>
      <c r="E45" t="s">
        <v>3228</v>
      </c>
      <c r="F45" t="s">
        <v>3228</v>
      </c>
      <c r="G45" t="s">
        <v>3228</v>
      </c>
      <c r="H45" t="s">
        <v>3181</v>
      </c>
      <c r="I45" t="s">
        <v>3225</v>
      </c>
      <c r="J45" t="s">
        <v>3181</v>
      </c>
      <c r="K45" t="s">
        <v>3181</v>
      </c>
      <c r="L45" t="s">
        <v>3181</v>
      </c>
      <c r="M45" t="s">
        <v>3181</v>
      </c>
      <c r="N45" t="s">
        <v>3181</v>
      </c>
      <c r="O45" t="s">
        <v>3166</v>
      </c>
      <c r="P45" t="s">
        <v>3225</v>
      </c>
      <c r="Q45" t="s">
        <v>3166</v>
      </c>
      <c r="R45" t="s">
        <v>3166</v>
      </c>
      <c r="S45" t="s">
        <v>3166</v>
      </c>
      <c r="AN45" t="s">
        <v>3228</v>
      </c>
      <c r="AO45" t="s">
        <v>3228</v>
      </c>
      <c r="AP45" t="s">
        <v>3228</v>
      </c>
      <c r="AQ45" t="s">
        <v>3181</v>
      </c>
      <c r="AR45" t="s">
        <v>3225</v>
      </c>
      <c r="AS45" t="s">
        <v>3228</v>
      </c>
      <c r="AT45" t="s">
        <v>3228</v>
      </c>
      <c r="BO45" s="10" t="s">
        <v>3228</v>
      </c>
      <c r="BP45" s="10" t="s">
        <v>3228</v>
      </c>
      <c r="BQ45" s="10" t="s">
        <v>3228</v>
      </c>
      <c r="BR45" s="10" t="s">
        <v>3228</v>
      </c>
      <c r="BS45" s="10" t="s">
        <v>3228</v>
      </c>
      <c r="BT45" s="115" t="s">
        <v>3225</v>
      </c>
      <c r="BU45" s="116" t="s">
        <v>3181</v>
      </c>
      <c r="BV45" s="116" t="s">
        <v>3181</v>
      </c>
      <c r="BW45" s="116" t="s">
        <v>3181</v>
      </c>
      <c r="BX45" s="116" t="s">
        <v>3181</v>
      </c>
      <c r="BY45" s="116" t="s">
        <v>3181</v>
      </c>
      <c r="BZ45" s="116" t="s">
        <v>3181</v>
      </c>
      <c r="CA45" s="115" t="s">
        <v>3225</v>
      </c>
      <c r="CB45" s="116" t="s">
        <v>3181</v>
      </c>
      <c r="CC45" s="116" t="s">
        <v>3181</v>
      </c>
      <c r="CD45" s="10" t="s">
        <v>3228</v>
      </c>
      <c r="CE45" s="10" t="s">
        <v>3228</v>
      </c>
      <c r="CF45" s="10" t="s">
        <v>3228</v>
      </c>
      <c r="CG45" s="10" t="s">
        <v>3228</v>
      </c>
      <c r="CH45" s="115" t="s">
        <v>3225</v>
      </c>
      <c r="CI45" s="10" t="s">
        <v>3228</v>
      </c>
      <c r="CJ45" s="10" t="s">
        <v>3228</v>
      </c>
      <c r="CK45" s="10" t="s">
        <v>3228</v>
      </c>
      <c r="CL45" s="10" t="s">
        <v>3228</v>
      </c>
      <c r="CM45" s="10" t="s">
        <v>3228</v>
      </c>
      <c r="CN45" s="10" t="s">
        <v>3228</v>
      </c>
      <c r="CO45" s="115" t="s">
        <v>3225</v>
      </c>
      <c r="CP45" s="10" t="s">
        <v>3228</v>
      </c>
      <c r="CQ45" s="10" t="s">
        <v>3228</v>
      </c>
      <c r="CR45" s="10" t="s">
        <v>3166</v>
      </c>
      <c r="CS45" s="10" t="s">
        <v>3166</v>
      </c>
      <c r="CT45" s="10" t="s">
        <v>3166</v>
      </c>
      <c r="CU45" s="10" t="s">
        <v>3166</v>
      </c>
      <c r="CV45" s="115" t="s">
        <v>3225</v>
      </c>
      <c r="CW45" s="116" t="s">
        <v>3181</v>
      </c>
      <c r="CX45" s="116" t="s">
        <v>3181</v>
      </c>
      <c r="CY45" s="116" t="s">
        <v>3181</v>
      </c>
      <c r="CZ45" s="116" t="s">
        <v>3181</v>
      </c>
      <c r="DA45" s="10" t="s">
        <v>3166</v>
      </c>
      <c r="DB45" s="10" t="s">
        <v>3228</v>
      </c>
      <c r="DC45" s="115" t="s">
        <v>3225</v>
      </c>
      <c r="DD45" s="10" t="s">
        <v>3228</v>
      </c>
      <c r="DE45" s="10" t="s">
        <v>3228</v>
      </c>
      <c r="DF45" s="10" t="s">
        <v>3228</v>
      </c>
      <c r="DG45" s="10" t="s">
        <v>3228</v>
      </c>
      <c r="DH45" s="10" t="s">
        <v>3228</v>
      </c>
      <c r="DI45" s="10" t="s">
        <v>3228</v>
      </c>
      <c r="DJ45" s="115" t="s">
        <v>3225</v>
      </c>
      <c r="DK45" s="10" t="s">
        <v>3228</v>
      </c>
      <c r="DL45" s="10" t="s">
        <v>3228</v>
      </c>
      <c r="DM45" s="10" t="s">
        <v>3228</v>
      </c>
      <c r="DN45" s="174" t="s">
        <v>3228</v>
      </c>
      <c r="DO45" s="10" t="s">
        <v>3166</v>
      </c>
      <c r="DP45" s="10" t="s">
        <v>3166</v>
      </c>
      <c r="DQ45" s="10" t="s">
        <v>3225</v>
      </c>
      <c r="DR45" s="10" t="s">
        <v>3226</v>
      </c>
      <c r="DS45" s="10" t="s">
        <v>3228</v>
      </c>
      <c r="DT45" s="10" t="s">
        <v>3226</v>
      </c>
      <c r="DU45" s="174" t="s">
        <v>3226</v>
      </c>
      <c r="DV45" s="10" t="s">
        <v>3228</v>
      </c>
      <c r="DW45" s="10" t="s">
        <v>3226</v>
      </c>
      <c r="DX45" s="10" t="s">
        <v>3225</v>
      </c>
      <c r="DY45" s="10" t="s">
        <v>3228</v>
      </c>
      <c r="DZ45" s="10" t="s">
        <v>3228</v>
      </c>
      <c r="EA45" s="10" t="s">
        <v>3228</v>
      </c>
      <c r="EB45" s="10" t="s">
        <v>3228</v>
      </c>
      <c r="EC45" s="10" t="s">
        <v>3228</v>
      </c>
      <c r="ED45" s="10" t="s">
        <v>3166</v>
      </c>
      <c r="EE45" s="10" t="s">
        <v>3225</v>
      </c>
      <c r="EF45" s="10" t="s">
        <v>3228</v>
      </c>
      <c r="EG45" s="10" t="s">
        <v>3228</v>
      </c>
      <c r="EH45" s="10" t="s">
        <v>3228</v>
      </c>
      <c r="EI45" s="10" t="s">
        <v>3228</v>
      </c>
      <c r="EJ45" s="10" t="s">
        <v>3228</v>
      </c>
      <c r="EK45" s="10" t="s">
        <v>3166</v>
      </c>
      <c r="EL45" s="10" t="s">
        <v>3225</v>
      </c>
      <c r="EM45" s="10" t="s">
        <v>3228</v>
      </c>
      <c r="EN45" s="10" t="s">
        <v>3228</v>
      </c>
      <c r="EO45" s="10" t="s">
        <v>3228</v>
      </c>
    </row>
    <row r="46" spans="1:171" ht="15" thickBot="1" x14ac:dyDescent="0.4">
      <c r="A46" s="259">
        <v>3070</v>
      </c>
      <c r="B46" s="261">
        <v>40095</v>
      </c>
      <c r="C46" s="85" t="s">
        <v>3193</v>
      </c>
      <c r="D46" s="85"/>
      <c r="E46" t="s">
        <v>3166</v>
      </c>
      <c r="F46" t="s">
        <v>3166</v>
      </c>
      <c r="G46" t="s">
        <v>3166</v>
      </c>
      <c r="H46" t="s">
        <v>3225</v>
      </c>
      <c r="I46" t="s">
        <v>3181</v>
      </c>
      <c r="J46" t="s">
        <v>3181</v>
      </c>
      <c r="K46" t="s">
        <v>3181</v>
      </c>
      <c r="L46" t="s">
        <v>3181</v>
      </c>
      <c r="M46" t="s">
        <v>3181</v>
      </c>
      <c r="N46" t="s">
        <v>3181</v>
      </c>
      <c r="O46" t="s">
        <v>3225</v>
      </c>
      <c r="P46" t="s">
        <v>3228</v>
      </c>
      <c r="Q46" t="s">
        <v>3228</v>
      </c>
      <c r="R46" t="s">
        <v>3228</v>
      </c>
      <c r="S46" t="s">
        <v>3181</v>
      </c>
      <c r="AN46" t="s">
        <v>3226</v>
      </c>
      <c r="AO46" t="s">
        <v>3226</v>
      </c>
      <c r="AP46" t="s">
        <v>3226</v>
      </c>
      <c r="AQ46" t="s">
        <v>3166</v>
      </c>
      <c r="AR46" t="s">
        <v>3226</v>
      </c>
      <c r="AS46" t="s">
        <v>3225</v>
      </c>
      <c r="AT46" t="s">
        <v>3226</v>
      </c>
      <c r="BO46" s="10" t="s">
        <v>3228</v>
      </c>
      <c r="BP46" s="10" t="s">
        <v>3228</v>
      </c>
      <c r="BQ46" s="10" t="s">
        <v>3228</v>
      </c>
      <c r="BR46" s="10" t="s">
        <v>3228</v>
      </c>
      <c r="BS46" s="115" t="s">
        <v>3225</v>
      </c>
      <c r="BT46" s="116" t="s">
        <v>3181</v>
      </c>
      <c r="BU46" s="116" t="s">
        <v>3181</v>
      </c>
      <c r="BV46" s="116" t="s">
        <v>3181</v>
      </c>
      <c r="BW46" s="10" t="s">
        <v>3228</v>
      </c>
      <c r="BX46" s="10" t="s">
        <v>3228</v>
      </c>
      <c r="BY46" s="10" t="s">
        <v>3228</v>
      </c>
      <c r="BZ46" s="115" t="s">
        <v>3225</v>
      </c>
      <c r="CA46" s="10" t="s">
        <v>3228</v>
      </c>
      <c r="CB46" s="10" t="s">
        <v>3226</v>
      </c>
      <c r="CC46" s="10" t="s">
        <v>3226</v>
      </c>
      <c r="CD46" s="10" t="s">
        <v>3226</v>
      </c>
      <c r="CE46" s="10" t="s">
        <v>3226</v>
      </c>
      <c r="CF46" s="10" t="s">
        <v>3226</v>
      </c>
      <c r="CG46" s="115" t="s">
        <v>3225</v>
      </c>
      <c r="CH46" s="10" t="s">
        <v>3228</v>
      </c>
      <c r="CI46" s="10" t="s">
        <v>3228</v>
      </c>
      <c r="CJ46" s="10" t="s">
        <v>3228</v>
      </c>
      <c r="CK46" s="10" t="s">
        <v>3228</v>
      </c>
      <c r="CL46" s="10" t="s">
        <v>3228</v>
      </c>
      <c r="CM46" s="10" t="s">
        <v>3228</v>
      </c>
      <c r="CN46" s="115" t="s">
        <v>3225</v>
      </c>
      <c r="CO46" s="10" t="s">
        <v>3228</v>
      </c>
      <c r="CP46" s="10" t="s">
        <v>3228</v>
      </c>
      <c r="CQ46" s="10" t="s">
        <v>3226</v>
      </c>
      <c r="CR46" s="10" t="s">
        <v>3226</v>
      </c>
      <c r="CS46" s="10" t="s">
        <v>3226</v>
      </c>
      <c r="CT46" s="10" t="s">
        <v>3226</v>
      </c>
      <c r="CU46" s="10" t="s">
        <v>3226</v>
      </c>
      <c r="CV46" s="10" t="s">
        <v>3226</v>
      </c>
      <c r="CW46" s="115" t="s">
        <v>3225</v>
      </c>
      <c r="CX46" s="116" t="s">
        <v>3181</v>
      </c>
      <c r="CY46" s="10" t="s">
        <v>3228</v>
      </c>
      <c r="CZ46" s="10" t="s">
        <v>3228</v>
      </c>
      <c r="DA46" s="10" t="s">
        <v>3228</v>
      </c>
      <c r="DB46" s="10" t="s">
        <v>3228</v>
      </c>
      <c r="DC46" s="10" t="s">
        <v>3228</v>
      </c>
      <c r="DD46" s="115" t="s">
        <v>3225</v>
      </c>
      <c r="DE46" s="10" t="s">
        <v>3226</v>
      </c>
      <c r="DF46" s="10" t="s">
        <v>3226</v>
      </c>
      <c r="DG46" s="10" t="s">
        <v>3226</v>
      </c>
      <c r="DH46" s="10" t="s">
        <v>3226</v>
      </c>
      <c r="DI46" s="10" t="s">
        <v>3226</v>
      </c>
      <c r="DJ46" s="10" t="s">
        <v>3226</v>
      </c>
      <c r="DK46" s="115" t="s">
        <v>3225</v>
      </c>
      <c r="DL46" s="10" t="s">
        <v>3226</v>
      </c>
      <c r="DM46" s="10" t="s">
        <v>3226</v>
      </c>
      <c r="DN46" s="174" t="s">
        <v>3226</v>
      </c>
      <c r="DO46" s="10" t="s">
        <v>3226</v>
      </c>
      <c r="DP46" s="10" t="s">
        <v>5920</v>
      </c>
      <c r="DQ46" s="10" t="s">
        <v>3226</v>
      </c>
      <c r="DR46" s="10" t="s">
        <v>3225</v>
      </c>
      <c r="DS46" s="10" t="s">
        <v>3226</v>
      </c>
      <c r="DT46" s="10" t="s">
        <v>3226</v>
      </c>
      <c r="DU46" s="174" t="s">
        <v>3226</v>
      </c>
      <c r="DV46" s="10" t="s">
        <v>3226</v>
      </c>
      <c r="DW46" s="10" t="s">
        <v>3225</v>
      </c>
      <c r="DX46" s="10" t="s">
        <v>3226</v>
      </c>
      <c r="DY46" s="10" t="s">
        <v>3226</v>
      </c>
      <c r="DZ46" s="10" t="s">
        <v>3226</v>
      </c>
      <c r="EA46" s="10" t="s">
        <v>3226</v>
      </c>
      <c r="EB46" s="10" t="s">
        <v>3226</v>
      </c>
      <c r="EC46" s="10" t="s">
        <v>3226</v>
      </c>
      <c r="ED46" s="10" t="s">
        <v>3225</v>
      </c>
      <c r="EE46" s="10" t="s">
        <v>3226</v>
      </c>
      <c r="EF46" s="10" t="s">
        <v>3226</v>
      </c>
      <c r="EG46" s="10" t="s">
        <v>3228</v>
      </c>
      <c r="EH46" s="10" t="s">
        <v>3228</v>
      </c>
      <c r="EI46" s="10" t="s">
        <v>3228</v>
      </c>
      <c r="EJ46" s="10" t="s">
        <v>3228</v>
      </c>
      <c r="EK46" s="10" t="s">
        <v>3225</v>
      </c>
      <c r="EL46" s="10" t="s">
        <v>3228</v>
      </c>
      <c r="EM46" s="10" t="s">
        <v>3226</v>
      </c>
      <c r="EN46" s="10" t="s">
        <v>3226</v>
      </c>
      <c r="EO46" s="10" t="s">
        <v>3226</v>
      </c>
    </row>
    <row r="47" spans="1:171" ht="15" thickBot="1" x14ac:dyDescent="0.4">
      <c r="A47" s="259">
        <v>2784</v>
      </c>
      <c r="B47" s="261">
        <v>40024</v>
      </c>
      <c r="C47" s="85" t="s">
        <v>3194</v>
      </c>
      <c r="E47" t="s">
        <v>3226</v>
      </c>
      <c r="F47" t="s">
        <v>3226</v>
      </c>
      <c r="G47" t="s">
        <v>3226</v>
      </c>
      <c r="H47" t="s">
        <v>3226</v>
      </c>
      <c r="I47" t="s">
        <v>3226</v>
      </c>
      <c r="J47" t="s">
        <v>3225</v>
      </c>
      <c r="K47" t="s">
        <v>3228</v>
      </c>
      <c r="L47" t="s">
        <v>3228</v>
      </c>
      <c r="M47" t="s">
        <v>3226</v>
      </c>
      <c r="N47" t="s">
        <v>3226</v>
      </c>
      <c r="O47" t="s">
        <v>3226</v>
      </c>
      <c r="P47" t="s">
        <v>3226</v>
      </c>
      <c r="Q47" t="s">
        <v>3225</v>
      </c>
      <c r="R47" t="s">
        <v>3226</v>
      </c>
      <c r="S47" t="s">
        <v>3226</v>
      </c>
      <c r="AN47" t="s">
        <v>3228</v>
      </c>
      <c r="AO47" t="s">
        <v>3228</v>
      </c>
      <c r="AP47" t="s">
        <v>3228</v>
      </c>
      <c r="AQ47" t="s">
        <v>3225</v>
      </c>
      <c r="AR47" t="s">
        <v>3228</v>
      </c>
      <c r="AS47" t="s">
        <v>3228</v>
      </c>
      <c r="AT47" t="s">
        <v>3228</v>
      </c>
      <c r="BO47" s="10" t="s">
        <v>3226</v>
      </c>
      <c r="BP47" s="10" t="s">
        <v>3226</v>
      </c>
      <c r="BQ47" s="10" t="s">
        <v>3226</v>
      </c>
      <c r="BR47" s="10" t="s">
        <v>3226</v>
      </c>
      <c r="BS47" s="116" t="s">
        <v>3181</v>
      </c>
      <c r="BT47" s="10" t="s">
        <v>3226</v>
      </c>
      <c r="BU47" s="10" t="s">
        <v>3226</v>
      </c>
      <c r="BV47" s="10" t="s">
        <v>3226</v>
      </c>
      <c r="BW47" s="337" t="s">
        <v>3225</v>
      </c>
      <c r="BX47" s="10" t="s">
        <v>3226</v>
      </c>
      <c r="BY47" s="10" t="s">
        <v>3226</v>
      </c>
      <c r="BZ47" s="10" t="s">
        <v>3226</v>
      </c>
      <c r="CA47" s="10" t="s">
        <v>3226</v>
      </c>
      <c r="CB47" s="115" t="s">
        <v>3225</v>
      </c>
      <c r="CC47" s="10" t="s">
        <v>3166</v>
      </c>
      <c r="CD47" s="10" t="s">
        <v>3224</v>
      </c>
      <c r="CE47" s="10" t="s">
        <v>3224</v>
      </c>
      <c r="CF47" s="116" t="s">
        <v>3181</v>
      </c>
      <c r="CG47" s="10" t="s">
        <v>3226</v>
      </c>
      <c r="CH47" s="10" t="s">
        <v>3226</v>
      </c>
      <c r="CI47" s="115" t="s">
        <v>3225</v>
      </c>
      <c r="CJ47" s="10" t="s">
        <v>3226</v>
      </c>
      <c r="CK47" s="10" t="s">
        <v>3226</v>
      </c>
      <c r="CL47" s="10" t="s">
        <v>3226</v>
      </c>
      <c r="CM47" s="10" t="s">
        <v>3226</v>
      </c>
      <c r="CN47" s="10" t="s">
        <v>3226</v>
      </c>
      <c r="CO47" s="10" t="s">
        <v>3226</v>
      </c>
      <c r="CP47" s="115" t="s">
        <v>3225</v>
      </c>
      <c r="CQ47" s="10" t="s">
        <v>3228</v>
      </c>
      <c r="CR47" s="10" t="s">
        <v>3228</v>
      </c>
      <c r="CS47" s="10" t="s">
        <v>3228</v>
      </c>
      <c r="CT47" s="10" t="s">
        <v>3228</v>
      </c>
      <c r="CU47" s="115" t="s">
        <v>3225</v>
      </c>
      <c r="CV47" s="10" t="s">
        <v>3226</v>
      </c>
      <c r="CW47" s="10" t="s">
        <v>3226</v>
      </c>
      <c r="CX47" s="116" t="s">
        <v>3181</v>
      </c>
      <c r="CY47" s="10" t="s">
        <v>3166</v>
      </c>
      <c r="CZ47" s="10" t="s">
        <v>3166</v>
      </c>
      <c r="DA47" s="10" t="s">
        <v>3226</v>
      </c>
      <c r="DB47" s="115" t="s">
        <v>3225</v>
      </c>
      <c r="DC47" s="10" t="s">
        <v>3226</v>
      </c>
      <c r="DD47" s="10" t="s">
        <v>3228</v>
      </c>
      <c r="DE47" s="10" t="s">
        <v>3228</v>
      </c>
      <c r="DF47" s="10" t="s">
        <v>3228</v>
      </c>
      <c r="DG47" s="10" t="s">
        <v>3228</v>
      </c>
      <c r="DH47" s="10" t="s">
        <v>3228</v>
      </c>
      <c r="DI47" s="115" t="s">
        <v>3225</v>
      </c>
      <c r="DJ47" s="10" t="s">
        <v>3228</v>
      </c>
      <c r="DK47" s="10" t="s">
        <v>3228</v>
      </c>
      <c r="DL47" s="10" t="s">
        <v>3228</v>
      </c>
      <c r="DM47" s="10" t="s">
        <v>3228</v>
      </c>
      <c r="DN47" s="174" t="s">
        <v>3228</v>
      </c>
      <c r="DO47" s="10" t="s">
        <v>3228</v>
      </c>
      <c r="DP47" s="10" t="s">
        <v>3225</v>
      </c>
      <c r="DQ47" s="10" t="s">
        <v>3228</v>
      </c>
      <c r="DR47" s="10" t="s">
        <v>3181</v>
      </c>
      <c r="DS47" s="10" t="s">
        <v>3228</v>
      </c>
      <c r="DT47" s="10" t="s">
        <v>3228</v>
      </c>
      <c r="DU47" s="174" t="s">
        <v>3228</v>
      </c>
      <c r="DV47" s="10" t="s">
        <v>3228</v>
      </c>
      <c r="DW47" s="10" t="s">
        <v>3166</v>
      </c>
      <c r="DX47" s="10" t="s">
        <v>3228</v>
      </c>
      <c r="DY47" s="10" t="s">
        <v>3225</v>
      </c>
      <c r="DZ47" s="10" t="s">
        <v>3228</v>
      </c>
      <c r="EA47" s="10" t="s">
        <v>3228</v>
      </c>
      <c r="EB47" s="10" t="s">
        <v>3228</v>
      </c>
      <c r="EC47" s="10" t="s">
        <v>3228</v>
      </c>
      <c r="ED47" s="10" t="s">
        <v>3226</v>
      </c>
      <c r="EE47" s="10" t="s">
        <v>3228</v>
      </c>
      <c r="EF47" s="10" t="s">
        <v>3225</v>
      </c>
      <c r="EG47" s="10" t="s">
        <v>3226</v>
      </c>
      <c r="EH47" s="10" t="s">
        <v>3226</v>
      </c>
      <c r="EI47" s="10" t="s">
        <v>3226</v>
      </c>
      <c r="EJ47" s="10" t="s">
        <v>3226</v>
      </c>
      <c r="EK47" s="10" t="s">
        <v>3226</v>
      </c>
      <c r="EL47" s="10" t="s">
        <v>3226</v>
      </c>
      <c r="EM47" s="10" t="s">
        <v>3225</v>
      </c>
      <c r="EN47" s="10" t="s">
        <v>3228</v>
      </c>
      <c r="EO47" s="10" t="s">
        <v>3228</v>
      </c>
    </row>
    <row r="48" spans="1:171" ht="15" thickBot="1" x14ac:dyDescent="0.4">
      <c r="A48" s="259">
        <v>3195</v>
      </c>
      <c r="B48" s="261">
        <v>40066</v>
      </c>
      <c r="C48" s="261" t="s">
        <v>3195</v>
      </c>
      <c r="E48" s="47" t="s">
        <v>3181</v>
      </c>
      <c r="F48" s="47" t="s">
        <v>3236</v>
      </c>
      <c r="G48" s="47" t="s">
        <v>3226</v>
      </c>
      <c r="H48" s="47" t="s">
        <v>3224</v>
      </c>
      <c r="I48" s="47" t="s">
        <v>3224</v>
      </c>
      <c r="J48" s="47" t="s">
        <v>3181</v>
      </c>
      <c r="K48" s="47" t="s">
        <v>3224</v>
      </c>
      <c r="L48" s="47" t="s">
        <v>3224</v>
      </c>
      <c r="M48" s="47" t="s">
        <v>3236</v>
      </c>
      <c r="N48" s="47" t="s">
        <v>3166</v>
      </c>
      <c r="O48" s="47" t="s">
        <v>3166</v>
      </c>
      <c r="P48" s="47" t="s">
        <v>3166</v>
      </c>
      <c r="Q48" s="47" t="s">
        <v>3166</v>
      </c>
      <c r="R48" s="47" t="s">
        <v>3166</v>
      </c>
      <c r="S48" s="47" t="s">
        <v>3166</v>
      </c>
      <c r="T48" s="47" t="s">
        <v>3236</v>
      </c>
      <c r="U48" s="47" t="s">
        <v>3224</v>
      </c>
      <c r="V48" s="47" t="s">
        <v>3224</v>
      </c>
      <c r="W48" s="47" t="s">
        <v>3224</v>
      </c>
      <c r="X48" s="47" t="s">
        <v>3181</v>
      </c>
      <c r="Y48" s="47" t="s">
        <v>3181</v>
      </c>
      <c r="Z48" s="47" t="s">
        <v>3228</v>
      </c>
      <c r="AA48" s="47" t="s">
        <v>3236</v>
      </c>
      <c r="AB48" s="47" t="s">
        <v>3226</v>
      </c>
      <c r="AC48" s="47" t="s">
        <v>3226</v>
      </c>
      <c r="AD48" s="47" t="s">
        <v>3226</v>
      </c>
      <c r="AE48" s="47" t="s">
        <v>3226</v>
      </c>
      <c r="AF48" s="47" t="s">
        <v>3226</v>
      </c>
      <c r="AG48" s="47" t="s">
        <v>3226</v>
      </c>
      <c r="AH48" s="47" t="s">
        <v>3236</v>
      </c>
      <c r="AJ48" s="229" t="s">
        <v>3181</v>
      </c>
      <c r="AK48" s="229" t="s">
        <v>3181</v>
      </c>
      <c r="AL48" s="247" t="s">
        <v>3226</v>
      </c>
      <c r="AM48" s="247" t="s">
        <v>3226</v>
      </c>
      <c r="AN48" s="247" t="s">
        <v>3226</v>
      </c>
      <c r="AO48" s="283" t="s">
        <v>3236</v>
      </c>
      <c r="AP48" s="247" t="s">
        <v>3224</v>
      </c>
      <c r="AQ48" s="247" t="s">
        <v>3224</v>
      </c>
      <c r="AR48" s="247" t="s">
        <v>3224</v>
      </c>
      <c r="AS48" s="247" t="s">
        <v>3224</v>
      </c>
      <c r="AT48" s="247" t="s">
        <v>3224</v>
      </c>
      <c r="AU48" s="247" t="s">
        <v>3224</v>
      </c>
      <c r="AV48" s="283" t="s">
        <v>3236</v>
      </c>
      <c r="AW48" s="247" t="s">
        <v>3224</v>
      </c>
      <c r="AX48" s="247" t="s">
        <v>3224</v>
      </c>
      <c r="AY48" s="247" t="s">
        <v>3166</v>
      </c>
      <c r="AZ48" s="247" t="s">
        <v>3166</v>
      </c>
      <c r="BA48" s="247" t="s">
        <v>3166</v>
      </c>
      <c r="BB48" s="247" t="s">
        <v>3166</v>
      </c>
      <c r="BC48" s="283" t="s">
        <v>3236</v>
      </c>
      <c r="BD48" s="247" t="s">
        <v>3226</v>
      </c>
      <c r="BE48" s="247" t="s">
        <v>3226</v>
      </c>
      <c r="BF48" s="229" t="s">
        <v>3181</v>
      </c>
      <c r="BG48" s="229" t="s">
        <v>3181</v>
      </c>
      <c r="BH48" s="229" t="s">
        <v>3181</v>
      </c>
      <c r="BI48" s="229" t="s">
        <v>3181</v>
      </c>
      <c r="BJ48" s="229" t="s">
        <v>3181</v>
      </c>
      <c r="BK48" s="229" t="s">
        <v>3181</v>
      </c>
      <c r="BL48" s="247" t="s">
        <v>3226</v>
      </c>
      <c r="BM48" s="247" t="s">
        <v>3226</v>
      </c>
      <c r="BN48" s="247" t="s">
        <v>3226</v>
      </c>
      <c r="BO48" s="14" t="s">
        <v>3240</v>
      </c>
      <c r="BP48" s="47" t="s">
        <v>3224</v>
      </c>
      <c r="BQ48" s="12" t="s">
        <v>3181</v>
      </c>
      <c r="BR48" s="12" t="s">
        <v>3181</v>
      </c>
      <c r="BS48" s="12" t="s">
        <v>3181</v>
      </c>
      <c r="BT48" s="12" t="s">
        <v>3181</v>
      </c>
      <c r="BU48" s="12" t="s">
        <v>3236</v>
      </c>
      <c r="BV48" s="47" t="s">
        <v>3226</v>
      </c>
      <c r="BW48" s="47" t="s">
        <v>3224</v>
      </c>
      <c r="BX48" s="47" t="s">
        <v>3166</v>
      </c>
      <c r="BY48" s="47" t="s">
        <v>3226</v>
      </c>
      <c r="BZ48" s="292" t="s">
        <v>3226</v>
      </c>
      <c r="CA48" s="47" t="s">
        <v>3166</v>
      </c>
      <c r="CB48" s="12" t="s">
        <v>3236</v>
      </c>
      <c r="CC48" s="12" t="s">
        <v>3181</v>
      </c>
      <c r="CD48" s="12" t="s">
        <v>3181</v>
      </c>
      <c r="CE48" s="47" t="s">
        <v>3241</v>
      </c>
      <c r="CF48" s="47" t="s">
        <v>3224</v>
      </c>
      <c r="CG48" s="47" t="s">
        <v>3224</v>
      </c>
      <c r="CH48" s="47" t="s">
        <v>3166</v>
      </c>
      <c r="CI48" s="47" t="s">
        <v>3226</v>
      </c>
      <c r="CJ48" s="292" t="s">
        <v>3226</v>
      </c>
      <c r="CK48" s="47" t="s">
        <v>3224</v>
      </c>
      <c r="CL48" s="12" t="s">
        <v>3236</v>
      </c>
      <c r="CM48" s="12" t="s">
        <v>3181</v>
      </c>
      <c r="CN48" s="12" t="s">
        <v>3181</v>
      </c>
      <c r="CO48" s="47" t="s">
        <v>3241</v>
      </c>
      <c r="CP48" s="47" t="s">
        <v>3224</v>
      </c>
      <c r="CQ48" s="10" t="s">
        <v>3224</v>
      </c>
      <c r="CR48" s="10" t="s">
        <v>3224</v>
      </c>
      <c r="CS48" s="10" t="s">
        <v>3236</v>
      </c>
      <c r="CT48" s="10" t="s">
        <v>3166</v>
      </c>
      <c r="CU48" s="10" t="s">
        <v>3226</v>
      </c>
      <c r="CV48" s="10" t="s">
        <v>3226</v>
      </c>
      <c r="CW48" s="10" t="s">
        <v>3226</v>
      </c>
      <c r="CX48" s="10" t="s">
        <v>3226</v>
      </c>
      <c r="CY48" s="10" t="s">
        <v>3226</v>
      </c>
      <c r="CZ48" s="10" t="s">
        <v>3258</v>
      </c>
      <c r="DA48" s="10" t="s">
        <v>3166</v>
      </c>
      <c r="DB48" s="10" t="s">
        <v>3226</v>
      </c>
      <c r="DC48" s="10" t="s">
        <v>3166</v>
      </c>
      <c r="DD48" s="10" t="s">
        <v>3166</v>
      </c>
      <c r="DE48" s="10" t="s">
        <v>3166</v>
      </c>
      <c r="DF48" s="10" t="s">
        <v>3166</v>
      </c>
      <c r="DG48" s="10" t="s">
        <v>3236</v>
      </c>
      <c r="DH48" s="47" t="s">
        <v>3181</v>
      </c>
      <c r="DI48" s="47" t="s">
        <v>3181</v>
      </c>
      <c r="DJ48" s="10" t="s">
        <v>3181</v>
      </c>
      <c r="DK48" s="10" t="s">
        <v>3181</v>
      </c>
      <c r="DL48" s="10" t="s">
        <v>3181</v>
      </c>
      <c r="DM48" s="10" t="s">
        <v>3181</v>
      </c>
      <c r="DN48" s="10" t="s">
        <v>3236</v>
      </c>
      <c r="DO48" s="10" t="s">
        <v>3224</v>
      </c>
      <c r="DP48" s="10" t="s">
        <v>3224</v>
      </c>
      <c r="DQ48" s="10" t="s">
        <v>3224</v>
      </c>
      <c r="DR48" s="10" t="s">
        <v>3224</v>
      </c>
      <c r="DS48" s="10" t="s">
        <v>3224</v>
      </c>
      <c r="DT48" s="10" t="s">
        <v>3224</v>
      </c>
      <c r="DU48" s="10" t="s">
        <v>3236</v>
      </c>
      <c r="DV48" s="10" t="s">
        <v>3166</v>
      </c>
      <c r="DW48" s="10" t="s">
        <v>3166</v>
      </c>
      <c r="DX48" s="10" t="s">
        <v>3166</v>
      </c>
      <c r="DY48" s="10" t="s">
        <v>3166</v>
      </c>
      <c r="DZ48" s="10" t="s">
        <v>3249</v>
      </c>
      <c r="EA48" s="10" t="s">
        <v>3226</v>
      </c>
      <c r="EB48" s="10" t="s">
        <v>3258</v>
      </c>
      <c r="EC48" s="10" t="s">
        <v>3226</v>
      </c>
      <c r="ED48" s="10" t="s">
        <v>3226</v>
      </c>
      <c r="EE48" s="38" t="s">
        <v>3226</v>
      </c>
      <c r="EF48" s="10" t="s">
        <v>3181</v>
      </c>
      <c r="EG48" s="10" t="s">
        <v>3181</v>
      </c>
      <c r="EH48" s="10" t="s">
        <v>3181</v>
      </c>
      <c r="EI48" s="10" t="s">
        <v>3181</v>
      </c>
      <c r="EJ48" s="10" t="s">
        <v>3224</v>
      </c>
      <c r="EK48" s="10" t="s">
        <v>3224</v>
      </c>
      <c r="EL48" s="10" t="s">
        <v>3224</v>
      </c>
      <c r="EM48" s="10" t="s">
        <v>3224</v>
      </c>
      <c r="EN48" s="10" t="s">
        <v>3224</v>
      </c>
      <c r="EO48" s="10" t="s">
        <v>3224</v>
      </c>
      <c r="EP48" s="10" t="s">
        <v>3258</v>
      </c>
      <c r="EQ48" s="10" t="s">
        <v>3166</v>
      </c>
      <c r="ER48" s="10" t="s">
        <v>3166</v>
      </c>
      <c r="ES48" s="10" t="s">
        <v>3166</v>
      </c>
      <c r="ET48" s="10" t="s">
        <v>3166</v>
      </c>
      <c r="EU48" s="10" t="s">
        <v>3166</v>
      </c>
      <c r="EV48" s="10" t="s">
        <v>3166</v>
      </c>
      <c r="EW48" s="10" t="s">
        <v>3258</v>
      </c>
      <c r="EX48" s="10" t="s">
        <v>3240</v>
      </c>
      <c r="EY48" s="10" t="s">
        <v>3224</v>
      </c>
    </row>
    <row r="49" spans="1:171" ht="15" thickBot="1" x14ac:dyDescent="0.4">
      <c r="A49" s="259">
        <v>2792</v>
      </c>
      <c r="B49" s="261">
        <v>40076</v>
      </c>
      <c r="C49" s="261" t="s">
        <v>3197</v>
      </c>
      <c r="E49" s="47" t="s">
        <v>3166</v>
      </c>
      <c r="F49" s="47" t="s">
        <v>3226</v>
      </c>
      <c r="G49" s="47" t="s">
        <v>3258</v>
      </c>
      <c r="H49" s="47" t="s">
        <v>3226</v>
      </c>
      <c r="I49" s="47" t="s">
        <v>3226</v>
      </c>
      <c r="J49" s="47" t="s">
        <v>3226</v>
      </c>
      <c r="K49" s="47" t="s">
        <v>3166</v>
      </c>
      <c r="L49" s="47" t="s">
        <v>3166</v>
      </c>
      <c r="M49" s="47" t="s">
        <v>3166</v>
      </c>
      <c r="N49" s="47" t="s">
        <v>3236</v>
      </c>
      <c r="O49" s="47" t="s">
        <v>3181</v>
      </c>
      <c r="P49" s="47" t="s">
        <v>3181</v>
      </c>
      <c r="Q49" s="47" t="s">
        <v>3181</v>
      </c>
      <c r="R49" s="47" t="s">
        <v>3181</v>
      </c>
      <c r="S49" s="47" t="s">
        <v>3181</v>
      </c>
      <c r="T49" s="47" t="s">
        <v>3181</v>
      </c>
      <c r="U49" s="47" t="s">
        <v>3181</v>
      </c>
      <c r="V49" s="47" t="s">
        <v>3181</v>
      </c>
      <c r="W49" s="47" t="s">
        <v>3181</v>
      </c>
      <c r="X49" s="47" t="s">
        <v>3181</v>
      </c>
      <c r="Y49" s="47" t="s">
        <v>3226</v>
      </c>
      <c r="Z49" s="47" t="s">
        <v>3226</v>
      </c>
      <c r="AA49" s="47" t="s">
        <v>3226</v>
      </c>
      <c r="AB49" s="47" t="s">
        <v>3236</v>
      </c>
      <c r="AC49" s="47" t="s">
        <v>3166</v>
      </c>
      <c r="AD49" s="47" t="s">
        <v>3166</v>
      </c>
      <c r="AE49" s="47" t="s">
        <v>3166</v>
      </c>
      <c r="AF49" s="47" t="s">
        <v>3166</v>
      </c>
      <c r="AG49" s="47" t="s">
        <v>3166</v>
      </c>
      <c r="AH49" s="47" t="s">
        <v>3166</v>
      </c>
      <c r="AJ49" s="247" t="s">
        <v>3224</v>
      </c>
      <c r="AK49" s="247" t="s">
        <v>3224</v>
      </c>
      <c r="AL49" s="247" t="s">
        <v>3224</v>
      </c>
      <c r="AM49" s="247" t="s">
        <v>3224</v>
      </c>
      <c r="AN49" s="247" t="s">
        <v>3224</v>
      </c>
      <c r="AO49" s="247" t="s">
        <v>3224</v>
      </c>
      <c r="AP49" s="283" t="s">
        <v>3236</v>
      </c>
      <c r="AQ49" s="247" t="s">
        <v>3166</v>
      </c>
      <c r="AR49" s="247" t="s">
        <v>3166</v>
      </c>
      <c r="AS49" s="247" t="s">
        <v>3226</v>
      </c>
      <c r="AT49" s="229" t="s">
        <v>3181</v>
      </c>
      <c r="AU49" s="247" t="s">
        <v>3226</v>
      </c>
      <c r="AV49" s="247" t="s">
        <v>3224</v>
      </c>
      <c r="AW49" s="283" t="s">
        <v>3236</v>
      </c>
      <c r="AX49" s="247" t="s">
        <v>3226</v>
      </c>
      <c r="AY49" s="247" t="s">
        <v>3226</v>
      </c>
      <c r="AZ49" s="247" t="s">
        <v>3226</v>
      </c>
      <c r="BA49" s="247" t="s">
        <v>3226</v>
      </c>
      <c r="BB49" s="247" t="s">
        <v>3226</v>
      </c>
      <c r="BC49" s="247" t="s">
        <v>3226</v>
      </c>
      <c r="BD49" s="283" t="s">
        <v>3236</v>
      </c>
      <c r="BE49" s="247" t="s">
        <v>3224</v>
      </c>
      <c r="BF49" s="247" t="s">
        <v>3224</v>
      </c>
      <c r="BG49" s="247" t="s">
        <v>3224</v>
      </c>
      <c r="BH49" s="229" t="s">
        <v>3181</v>
      </c>
      <c r="BI49" s="247" t="s">
        <v>3224</v>
      </c>
      <c r="BJ49" s="247" t="s">
        <v>3224</v>
      </c>
      <c r="BK49" s="247" t="s">
        <v>3224</v>
      </c>
      <c r="BL49" s="247" t="s">
        <v>3166</v>
      </c>
      <c r="BM49" s="247" t="s">
        <v>3224</v>
      </c>
      <c r="BN49" s="247" t="s">
        <v>3166</v>
      </c>
      <c r="BO49" s="12" t="s">
        <v>3236</v>
      </c>
      <c r="BP49" s="293" t="s">
        <v>3226</v>
      </c>
      <c r="BQ49" s="294" t="s">
        <v>3240</v>
      </c>
      <c r="BR49" s="294" t="s">
        <v>3224</v>
      </c>
      <c r="BS49" s="294" t="s">
        <v>3166</v>
      </c>
      <c r="BT49" s="294" t="s">
        <v>3166</v>
      </c>
      <c r="BU49" s="12" t="s">
        <v>3181</v>
      </c>
      <c r="BV49" s="12" t="s">
        <v>3236</v>
      </c>
      <c r="BW49" s="47" t="s">
        <v>3226</v>
      </c>
      <c r="BX49" s="47" t="s">
        <v>3240</v>
      </c>
      <c r="BY49" s="47" t="s">
        <v>3224</v>
      </c>
      <c r="BZ49" s="47" t="s">
        <v>3224</v>
      </c>
      <c r="CA49" s="12" t="s">
        <v>3181</v>
      </c>
      <c r="CB49" s="47" t="s">
        <v>3166</v>
      </c>
      <c r="CC49" s="47" t="s">
        <v>3166</v>
      </c>
      <c r="CD49" s="47" t="s">
        <v>3241</v>
      </c>
      <c r="CE49" s="47" t="s">
        <v>3224</v>
      </c>
      <c r="CF49" s="47" t="s">
        <v>3166</v>
      </c>
      <c r="CG49" s="47" t="s">
        <v>3226</v>
      </c>
      <c r="CH49" s="47" t="s">
        <v>3240</v>
      </c>
      <c r="CI49" s="47" t="s">
        <v>3224</v>
      </c>
      <c r="CJ49" s="47" t="s">
        <v>3224</v>
      </c>
      <c r="CK49" s="12" t="s">
        <v>3181</v>
      </c>
      <c r="CL49" s="47" t="s">
        <v>3226</v>
      </c>
      <c r="CM49" s="47" t="s">
        <v>3224</v>
      </c>
      <c r="CN49" s="47" t="s">
        <v>3241</v>
      </c>
      <c r="CO49" s="47" t="s">
        <v>3224</v>
      </c>
      <c r="CP49" s="47" t="s">
        <v>3166</v>
      </c>
      <c r="CQ49" s="10" t="s">
        <v>3166</v>
      </c>
      <c r="CR49" s="10" t="s">
        <v>3166</v>
      </c>
      <c r="CS49" s="10" t="s">
        <v>3224</v>
      </c>
      <c r="CT49" s="10" t="s">
        <v>3236</v>
      </c>
      <c r="CU49" s="10" t="s">
        <v>3181</v>
      </c>
      <c r="CV49" s="10" t="s">
        <v>3181</v>
      </c>
      <c r="CW49" s="10" t="s">
        <v>3181</v>
      </c>
      <c r="CX49" s="10" t="s">
        <v>3181</v>
      </c>
      <c r="CY49" s="10" t="s">
        <v>3181</v>
      </c>
      <c r="CZ49" s="10" t="s">
        <v>3181</v>
      </c>
      <c r="DA49" s="10" t="s">
        <v>3181</v>
      </c>
      <c r="DB49" s="10" t="s">
        <v>3181</v>
      </c>
      <c r="DC49" s="10" t="s">
        <v>3181</v>
      </c>
      <c r="DD49" s="10" t="s">
        <v>3181</v>
      </c>
      <c r="DE49" s="10" t="s">
        <v>3181</v>
      </c>
      <c r="DF49" s="10" t="s">
        <v>3181</v>
      </c>
      <c r="DG49" s="10" t="s">
        <v>3224</v>
      </c>
      <c r="DH49" s="47" t="s">
        <v>3236</v>
      </c>
      <c r="DI49" s="47" t="s">
        <v>3224</v>
      </c>
      <c r="DJ49" s="10" t="s">
        <v>3224</v>
      </c>
      <c r="DK49" s="10" t="s">
        <v>3224</v>
      </c>
      <c r="DL49" s="10" t="s">
        <v>3224</v>
      </c>
      <c r="DM49" s="10" t="s">
        <v>3224</v>
      </c>
      <c r="DN49" s="10" t="s">
        <v>3224</v>
      </c>
      <c r="DO49" s="10" t="s">
        <v>3236</v>
      </c>
      <c r="DP49" s="10" t="s">
        <v>3226</v>
      </c>
      <c r="DQ49" s="10" t="s">
        <v>3166</v>
      </c>
      <c r="DR49" s="10" t="s">
        <v>3166</v>
      </c>
      <c r="DS49" s="10" t="s">
        <v>3166</v>
      </c>
      <c r="DT49" s="10" t="s">
        <v>3166</v>
      </c>
      <c r="DU49" s="10" t="s">
        <v>3166</v>
      </c>
      <c r="DV49" s="10" t="s">
        <v>3226</v>
      </c>
      <c r="DW49" s="10" t="s">
        <v>3226</v>
      </c>
      <c r="DX49" s="10" t="s">
        <v>3226</v>
      </c>
      <c r="DY49" s="10" t="s">
        <v>3226</v>
      </c>
      <c r="DZ49" s="10" t="s">
        <v>3226</v>
      </c>
      <c r="EA49" s="10" t="s">
        <v>3249</v>
      </c>
      <c r="EB49" s="10" t="s">
        <v>3226</v>
      </c>
      <c r="EC49" s="10" t="s">
        <v>3258</v>
      </c>
      <c r="ED49" s="10" t="s">
        <v>3224</v>
      </c>
      <c r="EE49" s="38" t="s">
        <v>3224</v>
      </c>
      <c r="EF49" s="10" t="s">
        <v>3224</v>
      </c>
      <c r="EG49" s="10" t="s">
        <v>3224</v>
      </c>
      <c r="EH49" s="10" t="s">
        <v>3224</v>
      </c>
      <c r="EI49" s="10" t="s">
        <v>3224</v>
      </c>
      <c r="EJ49" s="10" t="s">
        <v>3258</v>
      </c>
      <c r="EK49" s="10" t="s">
        <v>3166</v>
      </c>
      <c r="EL49" s="10" t="s">
        <v>3166</v>
      </c>
      <c r="EM49" s="10" t="s">
        <v>3181</v>
      </c>
      <c r="EN49" s="10" t="s">
        <v>3166</v>
      </c>
      <c r="EO49" s="10" t="s">
        <v>3181</v>
      </c>
      <c r="EP49" s="10" t="s">
        <v>3224</v>
      </c>
      <c r="EQ49" s="10" t="s">
        <v>3258</v>
      </c>
      <c r="ER49" s="10" t="s">
        <v>3226</v>
      </c>
      <c r="ES49" s="10" t="s">
        <v>3226</v>
      </c>
      <c r="ET49" s="10" t="s">
        <v>3226</v>
      </c>
      <c r="EU49" s="10" t="s">
        <v>3226</v>
      </c>
      <c r="EV49" s="10" t="s">
        <v>3226</v>
      </c>
      <c r="EW49" s="10" t="s">
        <v>3240</v>
      </c>
      <c r="EX49" s="10" t="s">
        <v>3258</v>
      </c>
      <c r="EY49" s="10" t="s">
        <v>3166</v>
      </c>
    </row>
    <row r="50" spans="1:171" ht="15" thickBot="1" x14ac:dyDescent="0.4">
      <c r="A50" s="259">
        <v>2790</v>
      </c>
      <c r="B50" s="261">
        <v>40028</v>
      </c>
      <c r="C50" s="261" t="s">
        <v>3198</v>
      </c>
      <c r="E50" s="47" t="s">
        <v>3181</v>
      </c>
      <c r="F50" s="47" t="s">
        <v>3166</v>
      </c>
      <c r="G50" s="47" t="s">
        <v>3166</v>
      </c>
      <c r="H50" s="47" t="s">
        <v>3166</v>
      </c>
      <c r="I50" s="47" t="s">
        <v>3166</v>
      </c>
      <c r="J50" s="47" t="s">
        <v>3166</v>
      </c>
      <c r="K50" s="47" t="s">
        <v>3181</v>
      </c>
      <c r="L50" s="47" t="s">
        <v>3181</v>
      </c>
      <c r="M50" s="47" t="s">
        <v>3181</v>
      </c>
      <c r="N50" s="47" t="s">
        <v>3181</v>
      </c>
      <c r="O50" s="47" t="s">
        <v>3181</v>
      </c>
      <c r="P50" s="47" t="s">
        <v>3224</v>
      </c>
      <c r="Q50" s="47" t="s">
        <v>3224</v>
      </c>
      <c r="R50" s="47" t="s">
        <v>3224</v>
      </c>
      <c r="S50" s="47" t="s">
        <v>3224</v>
      </c>
      <c r="T50" s="47" t="s">
        <v>3224</v>
      </c>
      <c r="U50" s="47" t="s">
        <v>3226</v>
      </c>
      <c r="V50" s="47" t="s">
        <v>3236</v>
      </c>
      <c r="W50" s="47" t="s">
        <v>3166</v>
      </c>
      <c r="X50" s="47" t="s">
        <v>3166</v>
      </c>
      <c r="Y50" s="47" t="s">
        <v>3166</v>
      </c>
      <c r="Z50" s="47" t="s">
        <v>3166</v>
      </c>
      <c r="AA50" s="47" t="s">
        <v>3166</v>
      </c>
      <c r="AB50" s="47" t="s">
        <v>3166</v>
      </c>
      <c r="AC50" s="47" t="s">
        <v>3236</v>
      </c>
      <c r="AD50" s="47" t="s">
        <v>3224</v>
      </c>
      <c r="AE50" s="47" t="s">
        <v>3224</v>
      </c>
      <c r="AF50" s="47" t="s">
        <v>3224</v>
      </c>
      <c r="AG50" s="47" t="s">
        <v>3224</v>
      </c>
      <c r="AH50" s="47" t="s">
        <v>3224</v>
      </c>
      <c r="AJ50" s="283" t="s">
        <v>3236</v>
      </c>
      <c r="AK50" s="247" t="s">
        <v>3166</v>
      </c>
      <c r="AL50" s="247" t="s">
        <v>3166</v>
      </c>
      <c r="AM50" s="247" t="s">
        <v>3166</v>
      </c>
      <c r="AN50" s="247" t="s">
        <v>3166</v>
      </c>
      <c r="AO50" s="247" t="s">
        <v>3166</v>
      </c>
      <c r="AP50" s="247" t="s">
        <v>3166</v>
      </c>
      <c r="AQ50" s="283" t="s">
        <v>3236</v>
      </c>
      <c r="AR50" s="247" t="s">
        <v>3226</v>
      </c>
      <c r="AS50" s="229" t="s">
        <v>3181</v>
      </c>
      <c r="AT50" s="229" t="s">
        <v>3181</v>
      </c>
      <c r="AU50" s="229" t="s">
        <v>3181</v>
      </c>
      <c r="AV50" s="247" t="s">
        <v>3226</v>
      </c>
      <c r="AW50" s="247" t="s">
        <v>3226</v>
      </c>
      <c r="AX50" s="283" t="s">
        <v>3236</v>
      </c>
      <c r="AY50" s="247" t="s">
        <v>3224</v>
      </c>
      <c r="AZ50" s="247" t="s">
        <v>3224</v>
      </c>
      <c r="BA50" s="247" t="s">
        <v>3224</v>
      </c>
      <c r="BB50" s="247" t="s">
        <v>3224</v>
      </c>
      <c r="BC50" s="247" t="s">
        <v>3224</v>
      </c>
      <c r="BD50" s="247" t="s">
        <v>3224</v>
      </c>
      <c r="BE50" s="283" t="s">
        <v>3236</v>
      </c>
      <c r="BF50" s="247" t="s">
        <v>3166</v>
      </c>
      <c r="BG50" s="229" t="s">
        <v>3181</v>
      </c>
      <c r="BH50" s="247" t="s">
        <v>3224</v>
      </c>
      <c r="BI50" s="229" t="s">
        <v>3181</v>
      </c>
      <c r="BJ50" s="229" t="s">
        <v>3181</v>
      </c>
      <c r="BK50" s="229" t="s">
        <v>3181</v>
      </c>
      <c r="BL50" s="229" t="s">
        <v>3181</v>
      </c>
      <c r="BM50" s="229" t="s">
        <v>3181</v>
      </c>
      <c r="BN50" s="229" t="s">
        <v>3181</v>
      </c>
      <c r="BO50" s="47" t="s">
        <v>3166</v>
      </c>
      <c r="BP50" s="292" t="s">
        <v>3166</v>
      </c>
      <c r="BQ50" s="12" t="s">
        <v>3181</v>
      </c>
      <c r="BR50" s="292" t="s">
        <v>3226</v>
      </c>
      <c r="BS50" s="47" t="s">
        <v>3226</v>
      </c>
      <c r="BT50" s="292" t="s">
        <v>3240</v>
      </c>
      <c r="BU50" s="292" t="s">
        <v>3224</v>
      </c>
      <c r="BV50" s="292" t="s">
        <v>3224</v>
      </c>
      <c r="BW50" s="12" t="s">
        <v>3236</v>
      </c>
      <c r="BX50" s="12" t="s">
        <v>3181</v>
      </c>
      <c r="BY50" s="12" t="s">
        <v>3181</v>
      </c>
      <c r="BZ50" s="12" t="s">
        <v>3181</v>
      </c>
      <c r="CA50" s="47" t="s">
        <v>3226</v>
      </c>
      <c r="CB50" s="47" t="s">
        <v>3224</v>
      </c>
      <c r="CC50" s="47" t="s">
        <v>3224</v>
      </c>
      <c r="CD50" s="12" t="s">
        <v>3236</v>
      </c>
      <c r="CE50" s="12" t="s">
        <v>3181</v>
      </c>
      <c r="CF50" s="12" t="s">
        <v>3181</v>
      </c>
      <c r="CG50" s="12" t="s">
        <v>3236</v>
      </c>
      <c r="CH50" s="12" t="s">
        <v>3181</v>
      </c>
      <c r="CI50" s="12" t="s">
        <v>3181</v>
      </c>
      <c r="CJ50" s="12" t="s">
        <v>3181</v>
      </c>
      <c r="CK50" s="47" t="s">
        <v>3166</v>
      </c>
      <c r="CL50" s="47" t="s">
        <v>3166</v>
      </c>
      <c r="CM50" s="47" t="s">
        <v>3166</v>
      </c>
      <c r="CN50" s="12" t="s">
        <v>3236</v>
      </c>
      <c r="CO50" s="12" t="s">
        <v>3181</v>
      </c>
      <c r="CP50" s="12" t="s">
        <v>3181</v>
      </c>
      <c r="CQ50" s="10" t="s">
        <v>3226</v>
      </c>
      <c r="CR50" s="10" t="s">
        <v>3181</v>
      </c>
      <c r="CS50" s="10" t="s">
        <v>3226</v>
      </c>
      <c r="CT50" s="10" t="s">
        <v>3226</v>
      </c>
      <c r="CU50" s="10" t="s">
        <v>3236</v>
      </c>
      <c r="CV50" s="10" t="s">
        <v>3224</v>
      </c>
      <c r="CW50" s="10" t="s">
        <v>3224</v>
      </c>
      <c r="CX50" s="10" t="s">
        <v>3224</v>
      </c>
      <c r="CY50" s="10" t="s">
        <v>3224</v>
      </c>
      <c r="CZ50" s="10" t="s">
        <v>3166</v>
      </c>
      <c r="DA50" s="10" t="s">
        <v>3224</v>
      </c>
      <c r="DB50" s="10" t="s">
        <v>3236</v>
      </c>
      <c r="DC50" s="10" t="s">
        <v>3226</v>
      </c>
      <c r="DD50" s="10" t="s">
        <v>3226</v>
      </c>
      <c r="DE50" s="10" t="s">
        <v>3226</v>
      </c>
      <c r="DF50" s="10" t="s">
        <v>3226</v>
      </c>
      <c r="DG50" s="10" t="s">
        <v>3226</v>
      </c>
      <c r="DH50" s="47" t="s">
        <v>3224</v>
      </c>
      <c r="DI50" s="47" t="s">
        <v>3236</v>
      </c>
      <c r="DJ50" s="10" t="s">
        <v>3226</v>
      </c>
      <c r="DK50" s="10" t="s">
        <v>3166</v>
      </c>
      <c r="DL50" s="10" t="s">
        <v>3166</v>
      </c>
      <c r="DM50" s="10" t="s">
        <v>3166</v>
      </c>
      <c r="DN50" s="10" t="s">
        <v>3166</v>
      </c>
      <c r="DO50" s="10" t="s">
        <v>3226</v>
      </c>
      <c r="DP50" s="10" t="s">
        <v>3236</v>
      </c>
      <c r="DQ50" s="10" t="s">
        <v>3226</v>
      </c>
      <c r="DR50" s="10" t="s">
        <v>3226</v>
      </c>
      <c r="DS50" s="10" t="s">
        <v>3226</v>
      </c>
      <c r="DT50" s="10" t="s">
        <v>3226</v>
      </c>
      <c r="DU50" s="10" t="s">
        <v>3226</v>
      </c>
      <c r="DV50" s="10" t="s">
        <v>3224</v>
      </c>
      <c r="DW50" s="10" t="s">
        <v>3224</v>
      </c>
      <c r="DX50" s="10" t="s">
        <v>3224</v>
      </c>
      <c r="DY50" s="10" t="s">
        <v>3224</v>
      </c>
      <c r="DZ50" s="10" t="s">
        <v>3224</v>
      </c>
      <c r="EA50" s="10" t="s">
        <v>3224</v>
      </c>
      <c r="EB50" s="10" t="s">
        <v>3224</v>
      </c>
      <c r="EC50" s="10" t="s">
        <v>3224</v>
      </c>
      <c r="ED50" s="10" t="s">
        <v>3258</v>
      </c>
      <c r="EE50" s="10" t="s">
        <v>3166</v>
      </c>
      <c r="EF50" s="10" t="s">
        <v>3166</v>
      </c>
      <c r="EG50" s="10" t="s">
        <v>3166</v>
      </c>
      <c r="EH50" s="10" t="s">
        <v>3166</v>
      </c>
      <c r="EI50" s="10" t="s">
        <v>3166</v>
      </c>
      <c r="EJ50" s="10" t="s">
        <v>3166</v>
      </c>
      <c r="EK50" s="10" t="s">
        <v>3258</v>
      </c>
      <c r="EL50" s="10" t="s">
        <v>3226</v>
      </c>
      <c r="EM50" s="10" t="s">
        <v>3226</v>
      </c>
      <c r="EN50" s="10" t="s">
        <v>3226</v>
      </c>
      <c r="EO50" s="10" t="s">
        <v>3226</v>
      </c>
      <c r="EP50" s="10" t="s">
        <v>3226</v>
      </c>
      <c r="EQ50" s="10" t="s">
        <v>3226</v>
      </c>
      <c r="ER50" s="10" t="s">
        <v>3258</v>
      </c>
      <c r="ES50" s="10" t="s">
        <v>3181</v>
      </c>
      <c r="ET50" s="10" t="s">
        <v>3181</v>
      </c>
      <c r="EU50" s="10" t="s">
        <v>3181</v>
      </c>
      <c r="EV50" s="10" t="s">
        <v>3181</v>
      </c>
      <c r="EW50" s="10" t="s">
        <v>3181</v>
      </c>
      <c r="EX50" s="10" t="s">
        <v>3181</v>
      </c>
      <c r="EY50" s="10" t="s">
        <v>3258</v>
      </c>
    </row>
    <row r="51" spans="1:171" ht="15" thickBot="1" x14ac:dyDescent="0.4">
      <c r="A51" s="259">
        <v>2791</v>
      </c>
      <c r="B51" s="261">
        <v>40101</v>
      </c>
      <c r="C51" s="261" t="s">
        <v>3199</v>
      </c>
      <c r="E51" s="47" t="s">
        <v>3224</v>
      </c>
      <c r="F51" s="47" t="s">
        <v>3224</v>
      </c>
      <c r="G51" s="47" t="s">
        <v>3224</v>
      </c>
      <c r="H51" s="47" t="s">
        <v>3181</v>
      </c>
      <c r="I51" s="47" t="s">
        <v>3181</v>
      </c>
      <c r="J51" s="47" t="s">
        <v>3181</v>
      </c>
      <c r="K51" s="47" t="s">
        <v>3181</v>
      </c>
      <c r="L51" s="47" t="s">
        <v>3181</v>
      </c>
      <c r="M51" s="47" t="s">
        <v>3224</v>
      </c>
      <c r="N51" s="47" t="s">
        <v>3224</v>
      </c>
      <c r="O51" s="47" t="s">
        <v>3224</v>
      </c>
      <c r="P51" s="47" t="s">
        <v>3236</v>
      </c>
      <c r="Q51" s="47" t="s">
        <v>3181</v>
      </c>
      <c r="R51" s="47" t="s">
        <v>3181</v>
      </c>
      <c r="S51" s="47" t="s">
        <v>3181</v>
      </c>
      <c r="T51" s="47" t="s">
        <v>3166</v>
      </c>
      <c r="U51" s="47" t="s">
        <v>3166</v>
      </c>
      <c r="V51" s="47" t="s">
        <v>3166</v>
      </c>
      <c r="W51" s="47" t="s">
        <v>3236</v>
      </c>
      <c r="X51" s="47" t="s">
        <v>3224</v>
      </c>
      <c r="Y51" s="47" t="s">
        <v>3224</v>
      </c>
      <c r="Z51" s="47" t="s">
        <v>3224</v>
      </c>
      <c r="AA51" s="47" t="s">
        <v>3224</v>
      </c>
      <c r="AB51" s="47" t="s">
        <v>3224</v>
      </c>
      <c r="AC51" s="47" t="s">
        <v>3224</v>
      </c>
      <c r="AD51" s="47" t="s">
        <v>3236</v>
      </c>
      <c r="AE51" s="47" t="s">
        <v>3228</v>
      </c>
      <c r="AF51" s="47" t="s">
        <v>3228</v>
      </c>
      <c r="AG51" s="47" t="s">
        <v>3228</v>
      </c>
      <c r="AH51" s="47" t="s">
        <v>3228</v>
      </c>
      <c r="AJ51" s="247" t="s">
        <v>3226</v>
      </c>
      <c r="AK51" s="283" t="s">
        <v>3236</v>
      </c>
      <c r="AL51" s="247" t="s">
        <v>3226</v>
      </c>
      <c r="AM51" s="229" t="s">
        <v>3181</v>
      </c>
      <c r="AN51" s="229" t="s">
        <v>3181</v>
      </c>
      <c r="AO51" s="229" t="s">
        <v>3181</v>
      </c>
      <c r="AP51" s="247" t="s">
        <v>3226</v>
      </c>
      <c r="AQ51" s="247" t="s">
        <v>3226</v>
      </c>
      <c r="AR51" s="283" t="s">
        <v>3236</v>
      </c>
      <c r="AS51" s="247" t="s">
        <v>3166</v>
      </c>
      <c r="AT51" s="247" t="s">
        <v>3166</v>
      </c>
      <c r="AU51" s="247" t="s">
        <v>3166</v>
      </c>
      <c r="AV51" s="229" t="s">
        <v>3181</v>
      </c>
      <c r="AW51" s="229" t="s">
        <v>3181</v>
      </c>
      <c r="AX51" s="229" t="s">
        <v>3181</v>
      </c>
      <c r="AY51" s="283" t="s">
        <v>3236</v>
      </c>
      <c r="AZ51" s="229" t="s">
        <v>3181</v>
      </c>
      <c r="BA51" s="229" t="s">
        <v>3181</v>
      </c>
      <c r="BB51" s="229" t="s">
        <v>3181</v>
      </c>
      <c r="BC51" s="247" t="s">
        <v>3166</v>
      </c>
      <c r="BD51" s="247" t="s">
        <v>3166</v>
      </c>
      <c r="BE51" s="247" t="s">
        <v>3166</v>
      </c>
      <c r="BF51" s="283" t="s">
        <v>3236</v>
      </c>
      <c r="BG51" s="247" t="s">
        <v>3166</v>
      </c>
      <c r="BH51" s="247" t="s">
        <v>3166</v>
      </c>
      <c r="BI51" s="247" t="s">
        <v>3226</v>
      </c>
      <c r="BJ51" s="247" t="s">
        <v>3226</v>
      </c>
      <c r="BK51" s="247" t="s">
        <v>3226</v>
      </c>
      <c r="BL51" s="247" t="s">
        <v>3224</v>
      </c>
      <c r="BM51" s="283" t="s">
        <v>3236</v>
      </c>
      <c r="BN51" s="247" t="s">
        <v>3224</v>
      </c>
      <c r="BO51" s="12" t="s">
        <v>3181</v>
      </c>
      <c r="BP51" s="12" t="s">
        <v>3181</v>
      </c>
      <c r="BQ51" s="47" t="s">
        <v>3166</v>
      </c>
      <c r="BR51" s="47" t="s">
        <v>3166</v>
      </c>
      <c r="BS51" s="47" t="s">
        <v>3224</v>
      </c>
      <c r="BT51" s="12" t="s">
        <v>3181</v>
      </c>
      <c r="BU51" s="47" t="s">
        <v>3241</v>
      </c>
      <c r="BV51" s="47" t="s">
        <v>3166</v>
      </c>
      <c r="BW51" s="47" t="s">
        <v>3166</v>
      </c>
      <c r="BX51" s="12" t="s">
        <v>3236</v>
      </c>
      <c r="BY51" s="47" t="s">
        <v>3166</v>
      </c>
      <c r="BZ51" s="47" t="s">
        <v>3166</v>
      </c>
      <c r="CA51" s="47" t="s">
        <v>3224</v>
      </c>
      <c r="CB51" s="47" t="s">
        <v>3226</v>
      </c>
      <c r="CC51" s="47" t="s">
        <v>3226</v>
      </c>
      <c r="CD51" s="47" t="s">
        <v>3224</v>
      </c>
      <c r="CE51" s="12" t="s">
        <v>3236</v>
      </c>
      <c r="CF51" s="47" t="s">
        <v>3226</v>
      </c>
      <c r="CG51" s="47" t="s">
        <v>3166</v>
      </c>
      <c r="CH51" s="12" t="s">
        <v>3236</v>
      </c>
      <c r="CI51" s="47" t="s">
        <v>3166</v>
      </c>
      <c r="CJ51" s="47" t="s">
        <v>3166</v>
      </c>
      <c r="CK51" s="47" t="s">
        <v>3226</v>
      </c>
      <c r="CL51" s="47" t="s">
        <v>3226</v>
      </c>
      <c r="CM51" s="47" t="s">
        <v>3226</v>
      </c>
      <c r="CN51" s="47" t="s">
        <v>3224</v>
      </c>
      <c r="CO51" s="12" t="s">
        <v>3236</v>
      </c>
      <c r="CP51" s="47" t="s">
        <v>3226</v>
      </c>
      <c r="CQ51" s="10" t="s">
        <v>3181</v>
      </c>
      <c r="CR51" s="10" t="s">
        <v>3226</v>
      </c>
      <c r="CS51" s="10" t="s">
        <v>3236</v>
      </c>
      <c r="CT51" s="10" t="s">
        <v>3224</v>
      </c>
      <c r="CU51" s="10" t="s">
        <v>3224</v>
      </c>
      <c r="CV51" s="10" t="s">
        <v>3166</v>
      </c>
      <c r="CW51" s="10" t="s">
        <v>3166</v>
      </c>
      <c r="CX51" s="10" t="s">
        <v>3166</v>
      </c>
      <c r="CY51" s="10" t="s">
        <v>3166</v>
      </c>
      <c r="CZ51" s="10" t="s">
        <v>3226</v>
      </c>
      <c r="DA51" s="10" t="s">
        <v>3226</v>
      </c>
      <c r="DB51" s="10" t="s">
        <v>3236</v>
      </c>
      <c r="DC51" s="10" t="s">
        <v>3224</v>
      </c>
      <c r="DD51" s="10" t="s">
        <v>3224</v>
      </c>
      <c r="DE51" s="10" t="s">
        <v>3224</v>
      </c>
      <c r="DF51" s="10" t="s">
        <v>3224</v>
      </c>
      <c r="DG51" s="10" t="s">
        <v>3166</v>
      </c>
      <c r="DH51" s="47" t="s">
        <v>3226</v>
      </c>
      <c r="DI51" s="47" t="s">
        <v>3226</v>
      </c>
      <c r="DJ51" s="10" t="s">
        <v>3236</v>
      </c>
      <c r="DK51" s="10" t="s">
        <v>3226</v>
      </c>
      <c r="DL51" s="10" t="s">
        <v>3226</v>
      </c>
      <c r="DM51" s="10" t="s">
        <v>3226</v>
      </c>
      <c r="DN51" s="10" t="s">
        <v>3226</v>
      </c>
      <c r="DO51" s="10" t="s">
        <v>3181</v>
      </c>
      <c r="DP51" s="10" t="s">
        <v>3181</v>
      </c>
      <c r="DQ51" s="10" t="s">
        <v>3236</v>
      </c>
      <c r="DR51" s="10" t="s">
        <v>3181</v>
      </c>
      <c r="DS51" s="10" t="s">
        <v>3181</v>
      </c>
      <c r="DT51" s="10" t="s">
        <v>3181</v>
      </c>
      <c r="DU51" s="10" t="s">
        <v>3224</v>
      </c>
      <c r="DV51" s="10" t="s">
        <v>3181</v>
      </c>
      <c r="DW51" s="10" t="s">
        <v>3181</v>
      </c>
      <c r="DX51" s="10" t="s">
        <v>3181</v>
      </c>
      <c r="DY51" s="10" t="s">
        <v>3181</v>
      </c>
      <c r="DZ51" s="10" t="s">
        <v>3166</v>
      </c>
      <c r="EA51" s="10" t="s">
        <v>3166</v>
      </c>
      <c r="EB51" s="10" t="s">
        <v>3166</v>
      </c>
      <c r="EC51" s="10" t="s">
        <v>3166</v>
      </c>
      <c r="ED51" s="10" t="s">
        <v>3166</v>
      </c>
      <c r="EE51" s="10" t="s">
        <v>3258</v>
      </c>
      <c r="EF51" s="10" t="s">
        <v>3226</v>
      </c>
      <c r="EG51" s="10" t="s">
        <v>3226</v>
      </c>
      <c r="EH51" s="10" t="s">
        <v>3226</v>
      </c>
      <c r="EI51" s="10" t="s">
        <v>3226</v>
      </c>
      <c r="EJ51" s="10" t="s">
        <v>3226</v>
      </c>
      <c r="EK51" s="10" t="s">
        <v>3226</v>
      </c>
      <c r="EL51" s="10" t="s">
        <v>3258</v>
      </c>
      <c r="EM51" s="10" t="s">
        <v>3166</v>
      </c>
      <c r="EN51" s="10" t="s">
        <v>3181</v>
      </c>
      <c r="EO51" s="10" t="s">
        <v>3166</v>
      </c>
      <c r="EP51" s="10" t="s">
        <v>3166</v>
      </c>
      <c r="EQ51" s="10" t="s">
        <v>3224</v>
      </c>
      <c r="ER51" s="10" t="s">
        <v>3224</v>
      </c>
      <c r="ES51" s="10" t="s">
        <v>3224</v>
      </c>
      <c r="ET51" s="10" t="s">
        <v>3224</v>
      </c>
      <c r="EU51" s="10" t="s">
        <v>3224</v>
      </c>
      <c r="EV51" s="10" t="s">
        <v>3224</v>
      </c>
      <c r="EW51" s="10" t="s">
        <v>3166</v>
      </c>
      <c r="EX51" s="10" t="s">
        <v>3166</v>
      </c>
      <c r="EY51" s="10" t="s">
        <v>3226</v>
      </c>
    </row>
    <row r="52" spans="1:171" ht="15" thickBot="1" x14ac:dyDescent="0.4">
      <c r="A52" s="259">
        <v>2800</v>
      </c>
      <c r="B52" s="261">
        <v>40011</v>
      </c>
      <c r="C52" s="261" t="s">
        <v>5921</v>
      </c>
      <c r="E52" s="47" t="s">
        <v>3226</v>
      </c>
      <c r="F52" s="47" t="s">
        <v>3226</v>
      </c>
      <c r="G52" s="47" t="s">
        <v>3226</v>
      </c>
      <c r="H52" s="47" t="s">
        <v>3226</v>
      </c>
      <c r="I52" s="47" t="s">
        <v>3226</v>
      </c>
      <c r="J52" s="47" t="s">
        <v>3236</v>
      </c>
      <c r="K52" s="47" t="s">
        <v>3224</v>
      </c>
      <c r="L52" s="47" t="s">
        <v>3224</v>
      </c>
      <c r="M52" s="47" t="s">
        <v>3224</v>
      </c>
      <c r="N52" s="47" t="s">
        <v>3224</v>
      </c>
      <c r="O52" s="47" t="s">
        <v>3224</v>
      </c>
      <c r="P52" s="47" t="s">
        <v>3224</v>
      </c>
      <c r="Q52" s="47" t="s">
        <v>3224</v>
      </c>
      <c r="R52" s="47" t="s">
        <v>3224</v>
      </c>
      <c r="S52" s="47" t="s">
        <v>3224</v>
      </c>
      <c r="T52" s="47" t="s">
        <v>3224</v>
      </c>
      <c r="U52" s="47" t="s">
        <v>3181</v>
      </c>
      <c r="V52" s="47" t="s">
        <v>3181</v>
      </c>
      <c r="W52" s="47" t="s">
        <v>3181</v>
      </c>
      <c r="X52" s="47" t="s">
        <v>3181</v>
      </c>
      <c r="Y52" s="47" t="s">
        <v>3226</v>
      </c>
      <c r="Z52" s="47" t="s">
        <v>3226</v>
      </c>
      <c r="AA52" s="47" t="s">
        <v>3226</v>
      </c>
      <c r="AB52" s="47" t="s">
        <v>3226</v>
      </c>
      <c r="AC52" s="47" t="s">
        <v>3226</v>
      </c>
      <c r="AD52" s="47" t="s">
        <v>3226</v>
      </c>
      <c r="AE52" s="47" t="s">
        <v>3236</v>
      </c>
      <c r="AF52" s="47" t="s">
        <v>3226</v>
      </c>
      <c r="AG52" s="47" t="s">
        <v>3226</v>
      </c>
      <c r="AH52" s="47" t="s">
        <v>3226</v>
      </c>
      <c r="AI52" s="173" t="s">
        <v>3226</v>
      </c>
      <c r="BO52" s="12" t="s">
        <v>3226</v>
      </c>
      <c r="BP52" s="12" t="s">
        <v>3181</v>
      </c>
      <c r="BQ52" s="12" t="s">
        <v>3181</v>
      </c>
      <c r="BR52" s="12" t="s">
        <v>3181</v>
      </c>
      <c r="BS52" s="12" t="s">
        <v>3181</v>
      </c>
      <c r="BT52" s="12" t="s">
        <v>3181</v>
      </c>
      <c r="BU52" s="12" t="s">
        <v>3181</v>
      </c>
      <c r="BV52" s="12" t="s">
        <v>3181</v>
      </c>
      <c r="BW52" s="12" t="s">
        <v>3181</v>
      </c>
      <c r="BX52" s="12" t="s">
        <v>3181</v>
      </c>
      <c r="BY52" s="12" t="s">
        <v>3181</v>
      </c>
      <c r="BZ52" s="12" t="s">
        <v>3181</v>
      </c>
      <c r="CA52" s="12" t="s">
        <v>3181</v>
      </c>
      <c r="CB52" s="12" t="s">
        <v>3181</v>
      </c>
      <c r="CC52" s="12" t="s">
        <v>3224</v>
      </c>
      <c r="CD52" s="12" t="s">
        <v>3224</v>
      </c>
      <c r="CE52" s="12" t="s">
        <v>3224</v>
      </c>
      <c r="CF52" s="12" t="s">
        <v>3224</v>
      </c>
      <c r="CG52" s="12" t="s">
        <v>3224</v>
      </c>
      <c r="CH52" s="12" t="s">
        <v>3224</v>
      </c>
      <c r="CI52" s="12" t="s">
        <v>3236</v>
      </c>
      <c r="CJ52" s="12" t="s">
        <v>3224</v>
      </c>
      <c r="CK52" s="12" t="s">
        <v>3224</v>
      </c>
      <c r="CL52" s="12" t="s">
        <v>3224</v>
      </c>
      <c r="CM52" s="12" t="s">
        <v>3224</v>
      </c>
      <c r="CN52" s="12" t="s">
        <v>3224</v>
      </c>
      <c r="CO52" s="12" t="s">
        <v>3224</v>
      </c>
      <c r="CP52" s="12" t="s">
        <v>3236</v>
      </c>
      <c r="CQ52" s="12" t="s">
        <v>3226</v>
      </c>
      <c r="CR52" s="12" t="s">
        <v>3226</v>
      </c>
      <c r="CS52" s="12" t="s">
        <v>3226</v>
      </c>
      <c r="CT52" s="12" t="s">
        <v>3226</v>
      </c>
      <c r="CU52" s="12" t="s">
        <v>3226</v>
      </c>
      <c r="CV52" s="12" t="s">
        <v>3226</v>
      </c>
      <c r="CW52" s="400" t="s">
        <v>3226</v>
      </c>
      <c r="CX52" s="12" t="s">
        <v>3226</v>
      </c>
      <c r="CY52" s="12" t="s">
        <v>3226</v>
      </c>
      <c r="CZ52" s="12" t="s">
        <v>3166</v>
      </c>
      <c r="DA52" s="400" t="s">
        <v>3238</v>
      </c>
      <c r="DB52" s="12" t="s">
        <v>3224</v>
      </c>
      <c r="DC52" s="12" t="s">
        <v>3238</v>
      </c>
      <c r="DD52" s="10" t="s">
        <v>3236</v>
      </c>
      <c r="DE52" s="12" t="s">
        <v>3224</v>
      </c>
      <c r="DF52" s="12" t="s">
        <v>3224</v>
      </c>
      <c r="DG52" s="12" t="s">
        <v>3224</v>
      </c>
      <c r="DH52" s="12" t="s">
        <v>3224</v>
      </c>
      <c r="DI52" s="12" t="s">
        <v>3224</v>
      </c>
      <c r="DJ52" s="12" t="s">
        <v>3224</v>
      </c>
      <c r="DK52" s="10" t="s">
        <v>3236</v>
      </c>
      <c r="DL52" s="12" t="s">
        <v>3226</v>
      </c>
      <c r="DM52" s="12" t="s">
        <v>3226</v>
      </c>
      <c r="DN52" s="12" t="s">
        <v>3226</v>
      </c>
      <c r="DO52" s="12" t="s">
        <v>3226</v>
      </c>
      <c r="DP52" s="12" t="s">
        <v>3226</v>
      </c>
      <c r="DQ52" s="12" t="s">
        <v>3226</v>
      </c>
      <c r="DR52" s="10" t="s">
        <v>3236</v>
      </c>
      <c r="DS52" s="12" t="s">
        <v>3166</v>
      </c>
      <c r="DT52" s="12" t="s">
        <v>3166</v>
      </c>
      <c r="DU52" s="12" t="s">
        <v>3166</v>
      </c>
      <c r="DV52" t="s">
        <v>3236</v>
      </c>
      <c r="DW52" s="28" t="s">
        <v>3166</v>
      </c>
      <c r="DX52" s="28" t="s">
        <v>3166</v>
      </c>
      <c r="DY52" s="28" t="s">
        <v>3166</v>
      </c>
      <c r="DZ52" s="28" t="s">
        <v>3166</v>
      </c>
      <c r="EA52" s="28" t="s">
        <v>3166</v>
      </c>
      <c r="EB52" s="28" t="s">
        <v>3166</v>
      </c>
      <c r="EC52" s="28" t="s">
        <v>3166</v>
      </c>
      <c r="ED52" s="28" t="s">
        <v>3166</v>
      </c>
      <c r="EE52" s="28" t="s">
        <v>3166</v>
      </c>
      <c r="EF52" s="28" t="s">
        <v>3166</v>
      </c>
      <c r="EG52" s="28" t="s">
        <v>3166</v>
      </c>
      <c r="EH52" s="28" t="s">
        <v>3166</v>
      </c>
      <c r="EI52" s="28" t="s">
        <v>3166</v>
      </c>
      <c r="EJ52" s="28" t="s">
        <v>3166</v>
      </c>
      <c r="EK52" s="28" t="s">
        <v>3166</v>
      </c>
      <c r="EL52" s="28" t="s">
        <v>3166</v>
      </c>
      <c r="EM52" s="28" t="s">
        <v>3236</v>
      </c>
      <c r="EN52" s="28" t="s">
        <v>3166</v>
      </c>
      <c r="EO52" s="28" t="s">
        <v>3166</v>
      </c>
      <c r="EP52" s="28" t="s">
        <v>3166</v>
      </c>
      <c r="EQ52" s="28" t="s">
        <v>3181</v>
      </c>
      <c r="ER52" s="18" t="s">
        <v>3181</v>
      </c>
      <c r="ES52" s="18" t="s">
        <v>3181</v>
      </c>
      <c r="ET52" s="28" t="s">
        <v>3166</v>
      </c>
      <c r="EU52" s="28" t="s">
        <v>3166</v>
      </c>
      <c r="EV52" s="28" t="s">
        <v>3166</v>
      </c>
      <c r="EW52" s="28" t="s">
        <v>3166</v>
      </c>
      <c r="EX52" t="s">
        <v>3236</v>
      </c>
      <c r="EY52" s="28" t="s">
        <v>3166</v>
      </c>
      <c r="EZ52" s="28" t="s">
        <v>3181</v>
      </c>
      <c r="FA52" s="28" t="s">
        <v>3181</v>
      </c>
      <c r="FB52" s="28" t="s">
        <v>3181</v>
      </c>
      <c r="FC52" s="28" t="s">
        <v>3181</v>
      </c>
      <c r="FD52" s="28" t="s">
        <v>3181</v>
      </c>
      <c r="FE52" s="28" t="s">
        <v>3181</v>
      </c>
      <c r="FF52" s="28" t="s">
        <v>3181</v>
      </c>
      <c r="FG52" s="28" t="s">
        <v>3181</v>
      </c>
      <c r="FH52" s="28" t="s">
        <v>3181</v>
      </c>
      <c r="FI52" s="28" t="s">
        <v>3181</v>
      </c>
      <c r="FJ52" s="28" t="s">
        <v>3181</v>
      </c>
      <c r="FK52" s="28" t="s">
        <v>3181</v>
      </c>
      <c r="FL52" s="28" t="s">
        <v>3181</v>
      </c>
      <c r="FM52" s="28" t="s">
        <v>3181</v>
      </c>
      <c r="FN52" s="28" t="s">
        <v>3181</v>
      </c>
      <c r="FO52" s="28" t="s">
        <v>3181</v>
      </c>
    </row>
    <row r="53" spans="1:171" ht="15" thickBot="1" x14ac:dyDescent="0.4">
      <c r="A53" s="259">
        <v>2801</v>
      </c>
      <c r="B53" s="261">
        <v>40079</v>
      </c>
      <c r="C53" s="261" t="s">
        <v>3201</v>
      </c>
      <c r="E53" s="12" t="s">
        <v>3181</v>
      </c>
      <c r="F53" s="12" t="s">
        <v>3181</v>
      </c>
      <c r="G53" s="12" t="s">
        <v>3166</v>
      </c>
      <c r="H53" s="12" t="s">
        <v>3224</v>
      </c>
      <c r="I53" s="12" t="s">
        <v>3224</v>
      </c>
      <c r="J53" s="12" t="s">
        <v>3224</v>
      </c>
      <c r="K53" s="47" t="s">
        <v>3236</v>
      </c>
      <c r="L53" s="12" t="s">
        <v>3166</v>
      </c>
      <c r="M53" s="12" t="s">
        <v>3166</v>
      </c>
      <c r="N53" s="47" t="s">
        <v>3166</v>
      </c>
      <c r="O53" s="47" t="s">
        <v>3226</v>
      </c>
      <c r="P53" s="47" t="s">
        <v>3226</v>
      </c>
      <c r="Q53" s="47" t="s">
        <v>3226</v>
      </c>
      <c r="R53" s="47" t="s">
        <v>3236</v>
      </c>
      <c r="S53" s="47" t="s">
        <v>3181</v>
      </c>
      <c r="T53" s="47" t="s">
        <v>3226</v>
      </c>
      <c r="U53" s="47" t="s">
        <v>3226</v>
      </c>
      <c r="V53" s="47" t="s">
        <v>3226</v>
      </c>
      <c r="W53" s="47" t="s">
        <v>3226</v>
      </c>
      <c r="X53" s="47" t="s">
        <v>3226</v>
      </c>
      <c r="Y53" s="47" t="s">
        <v>3236</v>
      </c>
      <c r="Z53" s="47" t="s">
        <v>3181</v>
      </c>
      <c r="AA53" s="47" t="s">
        <v>3181</v>
      </c>
      <c r="AB53" s="47" t="s">
        <v>3181</v>
      </c>
      <c r="AC53" s="47" t="s">
        <v>3181</v>
      </c>
      <c r="AD53" s="47" t="s">
        <v>3181</v>
      </c>
      <c r="AE53" s="47" t="s">
        <v>3226</v>
      </c>
      <c r="AF53" s="47" t="s">
        <v>3236</v>
      </c>
      <c r="AG53" s="47" t="s">
        <v>3224</v>
      </c>
      <c r="AH53" s="47" t="s">
        <v>3224</v>
      </c>
      <c r="AI53" s="47" t="s">
        <v>3224</v>
      </c>
      <c r="BO53" s="12" t="s">
        <v>3236</v>
      </c>
      <c r="BP53" s="12" t="s">
        <v>3224</v>
      </c>
      <c r="BQ53" s="12" t="s">
        <v>3224</v>
      </c>
      <c r="BR53" s="12" t="s">
        <v>3224</v>
      </c>
      <c r="BS53" s="12" t="s">
        <v>3224</v>
      </c>
      <c r="BT53" s="12" t="s">
        <v>3224</v>
      </c>
      <c r="BU53" s="12" t="s">
        <v>3224</v>
      </c>
      <c r="BV53" s="12" t="s">
        <v>3236</v>
      </c>
      <c r="BW53" s="12" t="s">
        <v>3226</v>
      </c>
      <c r="BX53" s="12" t="s">
        <v>3226</v>
      </c>
      <c r="BY53" s="12" t="s">
        <v>3226</v>
      </c>
      <c r="BZ53" s="12" t="s">
        <v>3226</v>
      </c>
      <c r="CA53" s="12" t="s">
        <v>3181</v>
      </c>
      <c r="CB53" s="12" t="s">
        <v>3181</v>
      </c>
      <c r="CC53" s="12" t="s">
        <v>3181</v>
      </c>
      <c r="CD53" s="12" t="s">
        <v>3181</v>
      </c>
      <c r="CE53" s="12" t="s">
        <v>3238</v>
      </c>
      <c r="CF53" s="12" t="s">
        <v>3238</v>
      </c>
      <c r="CG53" s="12" t="s">
        <v>3238</v>
      </c>
      <c r="CH53" s="12" t="s">
        <v>3238</v>
      </c>
      <c r="CI53" s="12" t="s">
        <v>3224</v>
      </c>
      <c r="CJ53" s="12" t="s">
        <v>3236</v>
      </c>
      <c r="CK53" s="12" t="s">
        <v>3226</v>
      </c>
      <c r="CL53" s="12" t="s">
        <v>3226</v>
      </c>
      <c r="CM53" s="12" t="s">
        <v>3226</v>
      </c>
      <c r="CN53" s="12" t="s">
        <v>3226</v>
      </c>
      <c r="CO53" s="12" t="s">
        <v>3226</v>
      </c>
      <c r="CP53" s="12" t="s">
        <v>3226</v>
      </c>
      <c r="CQ53" s="12" t="s">
        <v>3236</v>
      </c>
      <c r="CR53" s="12" t="s">
        <v>3238</v>
      </c>
      <c r="CS53" s="12" t="s">
        <v>3166</v>
      </c>
      <c r="CT53" s="12" t="s">
        <v>3238</v>
      </c>
      <c r="CU53" s="12" t="s">
        <v>3166</v>
      </c>
      <c r="CV53" s="12" t="s">
        <v>3238</v>
      </c>
      <c r="CW53" s="12" t="s">
        <v>3166</v>
      </c>
      <c r="CX53" s="400" t="s">
        <v>3166</v>
      </c>
      <c r="CY53" s="12" t="s">
        <v>3224</v>
      </c>
      <c r="CZ53" s="12" t="s">
        <v>3224</v>
      </c>
      <c r="DA53" s="12" t="s">
        <v>3224</v>
      </c>
      <c r="DB53" s="12" t="s">
        <v>3224</v>
      </c>
      <c r="DC53" s="12" t="s">
        <v>3238</v>
      </c>
      <c r="DD53" s="12" t="s">
        <v>3224</v>
      </c>
      <c r="DE53" s="10" t="s">
        <v>3236</v>
      </c>
      <c r="DF53" s="12" t="s">
        <v>3226</v>
      </c>
      <c r="DG53" s="12" t="s">
        <v>3226</v>
      </c>
      <c r="DH53" s="12" t="s">
        <v>3226</v>
      </c>
      <c r="DI53" s="12" t="s">
        <v>3226</v>
      </c>
      <c r="DJ53" s="12" t="s">
        <v>3238</v>
      </c>
      <c r="DK53" s="12" t="s">
        <v>3224</v>
      </c>
      <c r="DL53" s="10" t="s">
        <v>3236</v>
      </c>
      <c r="DM53" s="12" t="s">
        <v>3166</v>
      </c>
      <c r="DN53" s="12" t="s">
        <v>3224</v>
      </c>
      <c r="DO53" s="12" t="s">
        <v>3224</v>
      </c>
      <c r="DP53" s="12" t="s">
        <v>3224</v>
      </c>
      <c r="DQ53" s="12" t="s">
        <v>3224</v>
      </c>
      <c r="DR53" s="12" t="s">
        <v>3238</v>
      </c>
      <c r="DS53" s="10" t="s">
        <v>3236</v>
      </c>
      <c r="DT53" s="12" t="s">
        <v>3226</v>
      </c>
      <c r="DU53" s="12" t="s">
        <v>3226</v>
      </c>
      <c r="DV53" s="28" t="s">
        <v>3226</v>
      </c>
      <c r="DW53" s="28" t="s">
        <v>3226</v>
      </c>
      <c r="DX53" s="28" t="s">
        <v>3226</v>
      </c>
      <c r="DY53" s="28" t="s">
        <v>3226</v>
      </c>
      <c r="DZ53" s="28" t="s">
        <v>3226</v>
      </c>
      <c r="EA53" s="28" t="s">
        <v>3226</v>
      </c>
      <c r="EB53" s="28" t="s">
        <v>3238</v>
      </c>
      <c r="EC53" s="28" t="s">
        <v>3224</v>
      </c>
      <c r="ED53" s="28" t="s">
        <v>3224</v>
      </c>
      <c r="EE53" s="28" t="s">
        <v>3224</v>
      </c>
      <c r="EF53" s="28" t="s">
        <v>3224</v>
      </c>
      <c r="EG53" s="28" t="s">
        <v>3224</v>
      </c>
      <c r="EH53" s="28" t="s">
        <v>3224</v>
      </c>
      <c r="EI53" s="28" t="s">
        <v>3224</v>
      </c>
      <c r="EJ53" s="28" t="s">
        <v>3224</v>
      </c>
      <c r="EK53" s="28" t="s">
        <v>3224</v>
      </c>
      <c r="EL53" s="28" t="s">
        <v>3238</v>
      </c>
      <c r="EM53" s="28" t="s">
        <v>3166</v>
      </c>
      <c r="EN53" s="18" t="s">
        <v>3236</v>
      </c>
      <c r="EO53" s="28" t="s">
        <v>3226</v>
      </c>
      <c r="EP53" s="28" t="s">
        <v>3226</v>
      </c>
      <c r="EQ53" s="28" t="s">
        <v>3226</v>
      </c>
      <c r="ER53" s="28" t="s">
        <v>3226</v>
      </c>
      <c r="ES53" s="28" t="s">
        <v>3226</v>
      </c>
      <c r="ET53" s="28" t="s">
        <v>3238</v>
      </c>
      <c r="EU53" t="s">
        <v>3236</v>
      </c>
      <c r="EV53" s="28" t="s">
        <v>3224</v>
      </c>
      <c r="EW53" s="28" t="s">
        <v>3224</v>
      </c>
      <c r="EX53" s="28" t="s">
        <v>3224</v>
      </c>
      <c r="EY53" s="28" t="s">
        <v>3238</v>
      </c>
    </row>
    <row r="54" spans="1:171" ht="15" thickBot="1" x14ac:dyDescent="0.4">
      <c r="A54" s="259">
        <v>2799</v>
      </c>
      <c r="B54" s="261">
        <v>40005</v>
      </c>
      <c r="C54" s="261" t="s">
        <v>3202</v>
      </c>
      <c r="E54" s="47" t="s">
        <v>3224</v>
      </c>
      <c r="F54" s="12" t="s">
        <v>3224</v>
      </c>
      <c r="G54" s="12" t="s">
        <v>3224</v>
      </c>
      <c r="H54" s="12" t="s">
        <v>3181</v>
      </c>
      <c r="I54" s="12" t="s">
        <v>3181</v>
      </c>
      <c r="J54" s="12" t="s">
        <v>3226</v>
      </c>
      <c r="K54" s="12" t="s">
        <v>3226</v>
      </c>
      <c r="L54" s="47" t="s">
        <v>3226</v>
      </c>
      <c r="M54" s="12" t="s">
        <v>3226</v>
      </c>
      <c r="N54" s="12" t="s">
        <v>3226</v>
      </c>
      <c r="O54" s="47" t="s">
        <v>3181</v>
      </c>
      <c r="P54" s="47" t="s">
        <v>3181</v>
      </c>
      <c r="Q54" s="47" t="s">
        <v>3181</v>
      </c>
      <c r="R54" s="47" t="s">
        <v>3181</v>
      </c>
      <c r="S54" s="47" t="s">
        <v>3236</v>
      </c>
      <c r="T54" s="47" t="s">
        <v>3181</v>
      </c>
      <c r="U54" s="47" t="s">
        <v>3181</v>
      </c>
      <c r="V54" s="47" t="s">
        <v>3181</v>
      </c>
      <c r="W54" s="47" t="s">
        <v>3181</v>
      </c>
      <c r="X54" s="47" t="s">
        <v>3181</v>
      </c>
      <c r="Y54" s="47" t="s">
        <v>3181</v>
      </c>
      <c r="Z54" s="47" t="s">
        <v>3236</v>
      </c>
      <c r="AA54" s="47" t="s">
        <v>3224</v>
      </c>
      <c r="AB54" s="47" t="s">
        <v>3224</v>
      </c>
      <c r="AC54" s="47" t="s">
        <v>3224</v>
      </c>
      <c r="AD54" s="47" t="s">
        <v>3224</v>
      </c>
      <c r="AE54" s="47" t="s">
        <v>3224</v>
      </c>
      <c r="AF54" s="47" t="s">
        <v>3224</v>
      </c>
      <c r="AG54" s="47" t="s">
        <v>3236</v>
      </c>
      <c r="AH54" s="47" t="s">
        <v>3181</v>
      </c>
      <c r="AI54" s="47"/>
      <c r="BO54" s="12" t="s">
        <v>3224</v>
      </c>
      <c r="BP54" s="12" t="s">
        <v>3236</v>
      </c>
      <c r="BQ54" s="12" t="s">
        <v>3226</v>
      </c>
      <c r="BR54" s="12" t="s">
        <v>3226</v>
      </c>
      <c r="BS54" s="12" t="s">
        <v>3238</v>
      </c>
      <c r="BT54" s="12" t="s">
        <v>3238</v>
      </c>
      <c r="BU54" s="12" t="s">
        <v>3226</v>
      </c>
      <c r="BV54" s="12" t="s">
        <v>3226</v>
      </c>
      <c r="BW54" s="12" t="s">
        <v>3236</v>
      </c>
      <c r="BX54" s="12" t="s">
        <v>3224</v>
      </c>
      <c r="BY54" s="12" t="s">
        <v>3224</v>
      </c>
      <c r="BZ54" s="12" t="s">
        <v>3224</v>
      </c>
      <c r="CA54" s="12" t="s">
        <v>3224</v>
      </c>
      <c r="CB54" s="12" t="s">
        <v>3224</v>
      </c>
      <c r="CC54" s="12" t="s">
        <v>3238</v>
      </c>
      <c r="CD54" s="12" t="s">
        <v>3236</v>
      </c>
      <c r="CE54" s="12" t="s">
        <v>3226</v>
      </c>
      <c r="CF54" s="12" t="s">
        <v>3226</v>
      </c>
      <c r="CG54" s="12" t="s">
        <v>3226</v>
      </c>
      <c r="CH54" s="12" t="s">
        <v>3226</v>
      </c>
      <c r="CI54" s="12" t="s">
        <v>3226</v>
      </c>
      <c r="CJ54" s="12" t="s">
        <v>3226</v>
      </c>
      <c r="CK54" s="12" t="s">
        <v>3236</v>
      </c>
      <c r="CL54" s="12" t="s">
        <v>3166</v>
      </c>
      <c r="CM54" s="12" t="s">
        <v>3166</v>
      </c>
      <c r="CN54" s="12" t="s">
        <v>3166</v>
      </c>
      <c r="CO54" s="12" t="s">
        <v>3166</v>
      </c>
      <c r="CP54" s="12" t="s">
        <v>3166</v>
      </c>
      <c r="CQ54" s="12" t="s">
        <v>3166</v>
      </c>
      <c r="CR54" s="12" t="s">
        <v>3236</v>
      </c>
      <c r="CS54" s="12" t="s">
        <v>3224</v>
      </c>
      <c r="CT54" s="12" t="s">
        <v>3224</v>
      </c>
      <c r="CU54" s="12" t="s">
        <v>3224</v>
      </c>
      <c r="CV54" s="12" t="s">
        <v>3224</v>
      </c>
      <c r="CW54" s="12" t="s">
        <v>3224</v>
      </c>
      <c r="CX54" s="12" t="s">
        <v>3224</v>
      </c>
      <c r="CY54" s="10" t="s">
        <v>3236</v>
      </c>
      <c r="CZ54" s="12" t="s">
        <v>3226</v>
      </c>
      <c r="DA54" s="12" t="s">
        <v>3226</v>
      </c>
      <c r="DB54" s="12" t="s">
        <v>3226</v>
      </c>
      <c r="DC54" s="12" t="s">
        <v>3226</v>
      </c>
      <c r="DD54" s="12" t="s">
        <v>3226</v>
      </c>
      <c r="DE54" s="12" t="s">
        <v>3226</v>
      </c>
      <c r="DF54" s="10" t="s">
        <v>3236</v>
      </c>
      <c r="DG54" s="12" t="s">
        <v>3166</v>
      </c>
      <c r="DH54" s="12" t="s">
        <v>3238</v>
      </c>
      <c r="DI54" s="12" t="s">
        <v>3238</v>
      </c>
      <c r="DJ54" s="12" t="s">
        <v>3226</v>
      </c>
      <c r="DK54" s="12" t="s">
        <v>3226</v>
      </c>
      <c r="DL54" s="12" t="s">
        <v>3224</v>
      </c>
      <c r="DM54" s="10" t="s">
        <v>3236</v>
      </c>
      <c r="DN54" s="12" t="s">
        <v>3166</v>
      </c>
      <c r="DO54" s="12" t="s">
        <v>3238</v>
      </c>
      <c r="DP54" s="12" t="s">
        <v>3166</v>
      </c>
      <c r="DQ54" s="12" t="s">
        <v>3166</v>
      </c>
      <c r="DR54" s="12" t="s">
        <v>3166</v>
      </c>
      <c r="DS54" s="12" t="s">
        <v>3226</v>
      </c>
      <c r="DT54" s="10" t="s">
        <v>3236</v>
      </c>
      <c r="DU54" s="12" t="s">
        <v>3224</v>
      </c>
      <c r="DV54" s="28" t="s">
        <v>3181</v>
      </c>
      <c r="DW54" s="28" t="s">
        <v>3181</v>
      </c>
      <c r="DX54" s="28" t="s">
        <v>3181</v>
      </c>
      <c r="DY54" s="28" t="s">
        <v>3181</v>
      </c>
      <c r="DZ54" s="28" t="s">
        <v>3181</v>
      </c>
      <c r="EA54" s="28" t="s">
        <v>3181</v>
      </c>
      <c r="EB54" s="28" t="s">
        <v>3240</v>
      </c>
      <c r="EC54" s="28" t="s">
        <v>3226</v>
      </c>
      <c r="ED54" s="28" t="s">
        <v>3226</v>
      </c>
      <c r="EE54" s="28" t="s">
        <v>3226</v>
      </c>
      <c r="EF54" s="28" t="s">
        <v>3226</v>
      </c>
      <c r="EG54" s="28" t="s">
        <v>3226</v>
      </c>
      <c r="EH54" s="28" t="s">
        <v>3226</v>
      </c>
      <c r="EI54" s="28" t="s">
        <v>3226</v>
      </c>
      <c r="EJ54" s="28" t="s">
        <v>3226</v>
      </c>
      <c r="EK54" s="28" t="s">
        <v>3238</v>
      </c>
      <c r="EL54" s="28" t="s">
        <v>3226</v>
      </c>
      <c r="EM54" s="28" t="s">
        <v>3226</v>
      </c>
      <c r="EN54" s="28" t="s">
        <v>3226</v>
      </c>
      <c r="EO54" s="18" t="s">
        <v>3236</v>
      </c>
      <c r="EP54" s="28" t="s">
        <v>3224</v>
      </c>
      <c r="EQ54" s="28" t="s">
        <v>3224</v>
      </c>
      <c r="ER54" s="28" t="s">
        <v>3224</v>
      </c>
      <c r="ES54" s="28" t="s">
        <v>3224</v>
      </c>
      <c r="ET54" s="28" t="s">
        <v>3224</v>
      </c>
      <c r="EU54" s="28" t="s">
        <v>3224</v>
      </c>
      <c r="EV54" t="s">
        <v>3236</v>
      </c>
      <c r="EW54" s="28" t="s">
        <v>3226</v>
      </c>
      <c r="EX54" s="28" t="s">
        <v>3226</v>
      </c>
      <c r="EY54" s="28" t="s">
        <v>3226</v>
      </c>
    </row>
    <row r="55" spans="1:171" ht="15" thickBot="1" x14ac:dyDescent="0.4">
      <c r="A55" s="262">
        <v>3346</v>
      </c>
      <c r="B55" s="261">
        <v>40110</v>
      </c>
      <c r="C55" s="261" t="s">
        <v>3203</v>
      </c>
      <c r="E55" s="12" t="s">
        <v>3181</v>
      </c>
      <c r="F55" s="47" t="s">
        <v>3181</v>
      </c>
      <c r="G55" s="12" t="s">
        <v>3181</v>
      </c>
      <c r="H55" s="12" t="s">
        <v>3181</v>
      </c>
      <c r="I55" s="12" t="s">
        <v>3181</v>
      </c>
      <c r="J55" s="12" t="s">
        <v>3181</v>
      </c>
      <c r="K55" s="12" t="s">
        <v>3181</v>
      </c>
      <c r="L55" s="12" t="s">
        <v>3181</v>
      </c>
      <c r="M55" s="47" t="s">
        <v>3181</v>
      </c>
      <c r="N55" s="12" t="s">
        <v>3181</v>
      </c>
      <c r="O55" s="12" t="s">
        <v>3166</v>
      </c>
      <c r="P55" s="47" t="s">
        <v>3166</v>
      </c>
      <c r="Q55" s="47" t="s">
        <v>3166</v>
      </c>
      <c r="R55" s="47" t="s">
        <v>3226</v>
      </c>
      <c r="S55" s="47" t="s">
        <v>3226</v>
      </c>
      <c r="T55" s="47" t="s">
        <v>3236</v>
      </c>
      <c r="U55" s="47" t="s">
        <v>3224</v>
      </c>
      <c r="V55" s="47" t="s">
        <v>3224</v>
      </c>
      <c r="W55" s="47" t="s">
        <v>3224</v>
      </c>
      <c r="X55" s="47" t="s">
        <v>3224</v>
      </c>
      <c r="Y55" s="47" t="s">
        <v>3224</v>
      </c>
      <c r="Z55" s="47" t="s">
        <v>3224</v>
      </c>
      <c r="AA55" s="47" t="s">
        <v>3236</v>
      </c>
      <c r="AB55" s="47" t="s">
        <v>3181</v>
      </c>
      <c r="AC55" s="47" t="s">
        <v>3181</v>
      </c>
      <c r="AD55" s="47" t="s">
        <v>3181</v>
      </c>
      <c r="AE55" s="47" t="s">
        <v>3181</v>
      </c>
      <c r="AF55" s="47" t="s">
        <v>3181</v>
      </c>
      <c r="AG55" s="47" t="s">
        <v>3181</v>
      </c>
      <c r="AH55" s="47" t="s">
        <v>3236</v>
      </c>
      <c r="AI55" s="47"/>
      <c r="BO55" s="12" t="s">
        <v>3166</v>
      </c>
      <c r="BP55" s="12" t="s">
        <v>3226</v>
      </c>
      <c r="BQ55" s="12" t="s">
        <v>3228</v>
      </c>
      <c r="BR55" s="12" t="s">
        <v>3228</v>
      </c>
      <c r="BS55" s="12" t="s">
        <v>3226</v>
      </c>
      <c r="BT55" s="12" t="s">
        <v>3226</v>
      </c>
      <c r="BU55" s="12" t="s">
        <v>3238</v>
      </c>
      <c r="BV55" s="12" t="s">
        <v>3224</v>
      </c>
      <c r="BW55" s="12" t="s">
        <v>3224</v>
      </c>
      <c r="BX55" s="12" t="s">
        <v>3236</v>
      </c>
      <c r="BY55" s="12" t="s">
        <v>3166</v>
      </c>
      <c r="BZ55" s="12" t="s">
        <v>3166</v>
      </c>
      <c r="CA55" s="12" t="s">
        <v>3226</v>
      </c>
      <c r="CB55" s="12" t="s">
        <v>3226</v>
      </c>
      <c r="CC55" s="12" t="s">
        <v>3226</v>
      </c>
      <c r="CD55" s="12" t="s">
        <v>3226</v>
      </c>
      <c r="CE55" s="12" t="s">
        <v>3236</v>
      </c>
      <c r="CF55" s="12" t="s">
        <v>3181</v>
      </c>
      <c r="CG55" s="12" t="s">
        <v>3181</v>
      </c>
      <c r="CH55" s="12" t="s">
        <v>3181</v>
      </c>
      <c r="CI55" s="12" t="s">
        <v>3181</v>
      </c>
      <c r="CJ55" s="12" t="s">
        <v>3181</v>
      </c>
      <c r="CK55" s="12" t="s">
        <v>3181</v>
      </c>
      <c r="CL55" s="12" t="s">
        <v>3236</v>
      </c>
      <c r="CM55" s="12" t="s">
        <v>3228</v>
      </c>
      <c r="CN55" s="12" t="s">
        <v>3228</v>
      </c>
      <c r="CO55" s="12" t="s">
        <v>3228</v>
      </c>
      <c r="CP55" s="12" t="s">
        <v>3224</v>
      </c>
      <c r="CQ55" s="12" t="s">
        <v>3224</v>
      </c>
      <c r="CR55" s="12" t="s">
        <v>3224</v>
      </c>
      <c r="CS55" s="10" t="s">
        <v>3236</v>
      </c>
      <c r="CT55" s="12" t="s">
        <v>3166</v>
      </c>
      <c r="CU55" s="12" t="s">
        <v>3181</v>
      </c>
      <c r="CV55" s="12" t="s">
        <v>3181</v>
      </c>
      <c r="CW55" s="12" t="s">
        <v>3181</v>
      </c>
      <c r="CX55" s="12" t="s">
        <v>3181</v>
      </c>
      <c r="CY55" s="12" t="s">
        <v>3181</v>
      </c>
      <c r="CZ55" s="10" t="s">
        <v>3236</v>
      </c>
      <c r="DA55" s="12" t="s">
        <v>3166</v>
      </c>
      <c r="DB55" s="12" t="s">
        <v>3166</v>
      </c>
      <c r="DC55" s="12" t="s">
        <v>3224</v>
      </c>
      <c r="DD55" s="12" t="s">
        <v>3166</v>
      </c>
      <c r="DE55" s="12" t="s">
        <v>3166</v>
      </c>
      <c r="DF55" s="12" t="s">
        <v>3166</v>
      </c>
      <c r="DG55" s="10" t="s">
        <v>3236</v>
      </c>
      <c r="DH55" s="12" t="s">
        <v>3166</v>
      </c>
      <c r="DI55" s="12" t="s">
        <v>3166</v>
      </c>
      <c r="DJ55" s="12" t="s">
        <v>3166</v>
      </c>
      <c r="DK55" s="12" t="s">
        <v>3166</v>
      </c>
      <c r="DL55" s="12" t="s">
        <v>3166</v>
      </c>
      <c r="DM55" s="12" t="s">
        <v>3224</v>
      </c>
      <c r="DN55" s="10" t="s">
        <v>3236</v>
      </c>
      <c r="DO55" s="12" t="s">
        <v>3166</v>
      </c>
      <c r="DP55" s="12" t="s">
        <v>3166</v>
      </c>
      <c r="DQ55" s="12" t="s">
        <v>3228</v>
      </c>
      <c r="DR55" s="12" t="s">
        <v>3226</v>
      </c>
      <c r="DS55" s="12" t="s">
        <v>3224</v>
      </c>
      <c r="DT55" s="12" t="s">
        <v>3224</v>
      </c>
      <c r="DU55" s="10" t="s">
        <v>3236</v>
      </c>
      <c r="DV55" s="28" t="s">
        <v>3224</v>
      </c>
      <c r="DW55" s="28" t="s">
        <v>3224</v>
      </c>
      <c r="DX55" s="28" t="s">
        <v>3224</v>
      </c>
      <c r="DY55" s="28" t="s">
        <v>3224</v>
      </c>
      <c r="DZ55" s="28" t="s">
        <v>3224</v>
      </c>
      <c r="EA55" s="28" t="s">
        <v>3224</v>
      </c>
      <c r="EB55" s="28" t="s">
        <v>3181</v>
      </c>
      <c r="EC55" s="28" t="s">
        <v>3181</v>
      </c>
      <c r="ED55" s="28" t="s">
        <v>3181</v>
      </c>
      <c r="EE55" s="28" t="s">
        <v>3181</v>
      </c>
      <c r="EF55" s="28" t="s">
        <v>3181</v>
      </c>
      <c r="EG55" s="28" t="s">
        <v>3181</v>
      </c>
      <c r="EH55" s="28" t="s">
        <v>3181</v>
      </c>
      <c r="EI55" s="28" t="s">
        <v>3181</v>
      </c>
      <c r="EJ55" s="28" t="s">
        <v>3181</v>
      </c>
      <c r="EK55" s="28" t="s">
        <v>3226</v>
      </c>
      <c r="EL55" s="28" t="s">
        <v>3224</v>
      </c>
      <c r="EM55" s="28" t="s">
        <v>3224</v>
      </c>
      <c r="EN55" s="28" t="s">
        <v>3224</v>
      </c>
      <c r="EO55" s="28" t="s">
        <v>3224</v>
      </c>
      <c r="EP55" s="18" t="s">
        <v>3236</v>
      </c>
      <c r="EQ55" s="28" t="s">
        <v>3166</v>
      </c>
      <c r="ER55" s="28" t="s">
        <v>3166</v>
      </c>
      <c r="ES55" s="28" t="s">
        <v>3166</v>
      </c>
      <c r="ET55" s="28" t="s">
        <v>3226</v>
      </c>
      <c r="EU55" s="28" t="s">
        <v>3226</v>
      </c>
      <c r="EV55" s="28" t="s">
        <v>3226</v>
      </c>
      <c r="EW55" t="s">
        <v>3236</v>
      </c>
      <c r="EX55" s="28" t="s">
        <v>3166</v>
      </c>
      <c r="EY55" s="28" t="s">
        <v>3224</v>
      </c>
    </row>
    <row r="56" spans="1:171" x14ac:dyDescent="0.35">
      <c r="A56" s="262">
        <v>2782</v>
      </c>
      <c r="B56" s="117">
        <v>40018</v>
      </c>
      <c r="C56" s="117" t="s">
        <v>3204</v>
      </c>
      <c r="K56" t="s">
        <v>3226</v>
      </c>
      <c r="L56" t="s">
        <v>5922</v>
      </c>
      <c r="M56" t="s">
        <v>3226</v>
      </c>
      <c r="N56" t="s">
        <v>3226</v>
      </c>
      <c r="O56" t="s">
        <v>3226</v>
      </c>
      <c r="P56" t="s">
        <v>3226</v>
      </c>
      <c r="Q56" t="s">
        <v>3226</v>
      </c>
      <c r="R56" t="s">
        <v>3236</v>
      </c>
      <c r="S56" s="270" t="s">
        <v>3226</v>
      </c>
      <c r="AN56" t="s">
        <v>3225</v>
      </c>
      <c r="AO56" t="s">
        <v>3226</v>
      </c>
      <c r="AP56" t="s">
        <v>3226</v>
      </c>
      <c r="AQ56" t="s">
        <v>3226</v>
      </c>
      <c r="AR56" t="s">
        <v>3226</v>
      </c>
      <c r="AS56" t="s">
        <v>3226</v>
      </c>
      <c r="AT56" t="s">
        <v>3226</v>
      </c>
      <c r="AU56" t="s">
        <v>3225</v>
      </c>
      <c r="AV56" t="s">
        <v>3226</v>
      </c>
      <c r="AW56" t="s">
        <v>3226</v>
      </c>
      <c r="AX56" t="s">
        <v>3226</v>
      </c>
      <c r="AY56" t="s">
        <v>3226</v>
      </c>
      <c r="AZ56" t="s">
        <v>3226</v>
      </c>
      <c r="BA56" t="s">
        <v>3226</v>
      </c>
      <c r="BB56" t="s">
        <v>3225</v>
      </c>
      <c r="EN56" s="18"/>
      <c r="EO56" s="18"/>
      <c r="EP56" s="18"/>
    </row>
    <row r="57" spans="1:171" x14ac:dyDescent="0.35">
      <c r="DW57" s="28"/>
      <c r="DX57" s="28"/>
      <c r="DY57" s="28"/>
      <c r="DZ57" s="28"/>
      <c r="EA57" s="28"/>
      <c r="EB57" s="28"/>
      <c r="EC57" s="28"/>
      <c r="ED57" s="28"/>
      <c r="EE57" s="28"/>
      <c r="EF57" s="28"/>
      <c r="EG57" s="28"/>
      <c r="EH57" s="28"/>
      <c r="EI57" s="28"/>
      <c r="EJ57" s="28"/>
      <c r="EK57" s="28"/>
      <c r="EL57" s="28"/>
      <c r="EM57" s="28"/>
      <c r="EN57" s="28"/>
      <c r="EO57" s="28"/>
      <c r="EP57" s="28"/>
      <c r="EQ57" s="28"/>
      <c r="ER57" s="18"/>
      <c r="ES57" s="18"/>
      <c r="ET57" s="28"/>
      <c r="EU57" s="28"/>
      <c r="EV57" s="28"/>
      <c r="EW57" s="28"/>
      <c r="EY57" s="28"/>
    </row>
    <row r="59" spans="1:171" x14ac:dyDescent="0.35">
      <c r="A59" s="429" t="s">
        <v>3182</v>
      </c>
      <c r="B59" s="429"/>
      <c r="C59" s="429"/>
    </row>
    <row r="60" spans="1:171" x14ac:dyDescent="0.35">
      <c r="A60" s="429"/>
      <c r="B60" s="429"/>
      <c r="C60" s="429"/>
      <c r="D60" t="s">
        <v>3205</v>
      </c>
    </row>
    <row r="61" spans="1:171" ht="15" thickBot="1" x14ac:dyDescent="0.4">
      <c r="A61" s="259" t="s">
        <v>3183</v>
      </c>
      <c r="B61" s="259" t="s">
        <v>3184</v>
      </c>
      <c r="C61" s="260" t="s">
        <v>3185</v>
      </c>
      <c r="D61" s="260">
        <v>1</v>
      </c>
      <c r="E61" s="260">
        <v>2</v>
      </c>
      <c r="F61" s="260">
        <v>3</v>
      </c>
      <c r="G61" s="260">
        <v>4</v>
      </c>
      <c r="H61" s="260">
        <v>5</v>
      </c>
      <c r="I61" s="260">
        <v>6</v>
      </c>
      <c r="J61" s="260">
        <v>7</v>
      </c>
      <c r="K61" s="260">
        <v>8</v>
      </c>
      <c r="L61" s="260">
        <v>9</v>
      </c>
      <c r="M61" s="260">
        <v>10</v>
      </c>
      <c r="N61" s="260">
        <v>11</v>
      </c>
      <c r="O61" s="260">
        <v>12</v>
      </c>
      <c r="P61" s="260">
        <v>13</v>
      </c>
      <c r="Q61" s="260">
        <v>14</v>
      </c>
      <c r="R61" s="260">
        <v>15</v>
      </c>
      <c r="S61" s="260">
        <v>16</v>
      </c>
      <c r="T61" s="260">
        <v>17</v>
      </c>
      <c r="U61" s="260">
        <v>18</v>
      </c>
      <c r="V61" s="260">
        <v>19</v>
      </c>
      <c r="W61" s="260">
        <v>20</v>
      </c>
      <c r="X61" s="260">
        <v>21</v>
      </c>
      <c r="Y61" s="260">
        <v>22</v>
      </c>
      <c r="Z61" s="260">
        <v>23</v>
      </c>
      <c r="AA61" s="260">
        <v>24</v>
      </c>
      <c r="AB61" s="260">
        <v>25</v>
      </c>
      <c r="AC61" s="260">
        <v>26</v>
      </c>
      <c r="AD61" s="260">
        <v>27</v>
      </c>
      <c r="AE61" s="260">
        <v>28</v>
      </c>
      <c r="AF61" s="260">
        <v>29</v>
      </c>
      <c r="AG61" s="260">
        <v>30</v>
      </c>
      <c r="AH61" s="260">
        <v>31</v>
      </c>
      <c r="AI61" s="260">
        <v>32</v>
      </c>
      <c r="AJ61" s="260">
        <v>33</v>
      </c>
      <c r="AK61" s="260">
        <v>34</v>
      </c>
      <c r="AL61" s="260">
        <v>35</v>
      </c>
      <c r="AM61" s="260">
        <v>36</v>
      </c>
      <c r="AN61" s="260">
        <v>37</v>
      </c>
      <c r="AO61" s="260">
        <v>38</v>
      </c>
      <c r="AP61" s="260">
        <v>39</v>
      </c>
      <c r="AQ61" s="260">
        <v>40</v>
      </c>
      <c r="AR61" s="260">
        <v>41</v>
      </c>
      <c r="AS61" s="260">
        <v>42</v>
      </c>
      <c r="AT61" s="260">
        <v>43</v>
      </c>
      <c r="AU61" s="260">
        <v>44</v>
      </c>
      <c r="AV61" s="260">
        <v>45</v>
      </c>
      <c r="AW61" s="260">
        <v>46</v>
      </c>
      <c r="AX61" s="260">
        <v>47</v>
      </c>
      <c r="AY61" s="260">
        <v>48</v>
      </c>
      <c r="AZ61" s="260">
        <v>49</v>
      </c>
      <c r="BA61" s="260">
        <v>50</v>
      </c>
      <c r="BB61" s="260">
        <v>51</v>
      </c>
      <c r="BC61" s="260">
        <v>52</v>
      </c>
      <c r="BD61" s="260">
        <v>53</v>
      </c>
    </row>
    <row r="62" spans="1:171" ht="15" thickBot="1" x14ac:dyDescent="0.4">
      <c r="A62" s="259">
        <v>2781</v>
      </c>
      <c r="B62" s="261">
        <v>40019</v>
      </c>
      <c r="C62" s="85" t="s">
        <v>3187</v>
      </c>
      <c r="D62">
        <f>(COUNTIFS(41:41,"A",$40:$40,D$61)+COUNTIFS(41:41,"B",$40:$40,D$61)+COUNTIFS(41:41,"C",$40:$40,D$61)+COUNTIFS(41:41,"A+B",$40:$40,D$61)*2+COUNTIFS(41:41,"B+C",$40:$40,D$61)*2+COUNTIFS(41:41,"G",$40:$40,D$61)+COUNTIFS(41:41,"C+A",$40:$40,D$61)*2)*6.6</f>
        <v>6.6</v>
      </c>
      <c r="E62">
        <f t="shared" ref="E62:BD67" si="56">(COUNTIFS(41:41,"A",$40:$40,E$61)+COUNTIFS(41:41,"B",$40:$40,E$61)+COUNTIFS(41:41,"C",$40:$40,E$61)+COUNTIFS(41:41,"A+B",$40:$40,E$61)*2+COUNTIFS(41:41,"B+C",$40:$40,E$61)*2+COUNTIFS(41:41,"G",$40:$40,E$61)+COUNTIFS(41:41,"C+A",$40:$40,E$61)*2)*6.6</f>
        <v>33</v>
      </c>
      <c r="F62">
        <f t="shared" si="56"/>
        <v>0</v>
      </c>
      <c r="G62">
        <f t="shared" si="56"/>
        <v>0</v>
      </c>
      <c r="H62">
        <f t="shared" si="56"/>
        <v>13.2</v>
      </c>
      <c r="I62">
        <f t="shared" si="56"/>
        <v>39.599999999999994</v>
      </c>
      <c r="J62">
        <f t="shared" si="56"/>
        <v>39.599999999999994</v>
      </c>
      <c r="K62">
        <f t="shared" si="56"/>
        <v>39.599999999999994</v>
      </c>
      <c r="L62">
        <f t="shared" si="56"/>
        <v>39.599999999999994</v>
      </c>
      <c r="M62">
        <f t="shared" si="56"/>
        <v>39.599999999999994</v>
      </c>
      <c r="N62">
        <f t="shared" si="56"/>
        <v>39.599999999999994</v>
      </c>
      <c r="O62">
        <f t="shared" si="56"/>
        <v>39.599999999999994</v>
      </c>
      <c r="P62">
        <f t="shared" si="56"/>
        <v>39.599999999999994</v>
      </c>
      <c r="Q62">
        <f t="shared" si="56"/>
        <v>39.599999999999994</v>
      </c>
      <c r="R62">
        <f t="shared" si="56"/>
        <v>39.599999999999994</v>
      </c>
      <c r="S62">
        <f t="shared" si="56"/>
        <v>33</v>
      </c>
      <c r="T62">
        <f t="shared" si="56"/>
        <v>0</v>
      </c>
      <c r="U62">
        <f t="shared" si="56"/>
        <v>0</v>
      </c>
      <c r="V62">
        <f t="shared" si="56"/>
        <v>0</v>
      </c>
      <c r="W62">
        <f t="shared" si="56"/>
        <v>0</v>
      </c>
      <c r="X62">
        <f t="shared" si="56"/>
        <v>0</v>
      </c>
      <c r="Y62">
        <f t="shared" si="56"/>
        <v>0</v>
      </c>
      <c r="Z62">
        <f t="shared" si="56"/>
        <v>0</v>
      </c>
      <c r="AA62">
        <f t="shared" si="56"/>
        <v>0</v>
      </c>
      <c r="AB62">
        <f t="shared" si="56"/>
        <v>0</v>
      </c>
      <c r="AC62">
        <f t="shared" si="56"/>
        <v>0</v>
      </c>
      <c r="AD62">
        <f t="shared" si="56"/>
        <v>0</v>
      </c>
      <c r="AE62">
        <f t="shared" si="56"/>
        <v>0</v>
      </c>
      <c r="AF62">
        <f t="shared" si="56"/>
        <v>0</v>
      </c>
      <c r="AG62">
        <f t="shared" si="56"/>
        <v>0</v>
      </c>
      <c r="AH62">
        <f t="shared" si="56"/>
        <v>0</v>
      </c>
      <c r="AI62">
        <f t="shared" si="56"/>
        <v>0</v>
      </c>
      <c r="AJ62">
        <f t="shared" si="56"/>
        <v>0</v>
      </c>
      <c r="AK62">
        <f t="shared" si="56"/>
        <v>0</v>
      </c>
      <c r="AL62">
        <f t="shared" si="56"/>
        <v>0</v>
      </c>
      <c r="AM62">
        <f t="shared" si="56"/>
        <v>0</v>
      </c>
      <c r="AN62">
        <f t="shared" si="56"/>
        <v>0</v>
      </c>
      <c r="AO62">
        <f t="shared" si="56"/>
        <v>0</v>
      </c>
      <c r="AP62">
        <f t="shared" si="56"/>
        <v>0</v>
      </c>
      <c r="AQ62">
        <f t="shared" si="56"/>
        <v>0</v>
      </c>
      <c r="AR62">
        <f t="shared" si="56"/>
        <v>0</v>
      </c>
      <c r="AS62">
        <f t="shared" si="56"/>
        <v>0</v>
      </c>
      <c r="AT62">
        <f t="shared" si="56"/>
        <v>0</v>
      </c>
      <c r="AU62">
        <f t="shared" si="56"/>
        <v>0</v>
      </c>
      <c r="AV62">
        <f t="shared" si="56"/>
        <v>0</v>
      </c>
      <c r="AW62">
        <f t="shared" si="56"/>
        <v>0</v>
      </c>
      <c r="AX62">
        <f t="shared" si="56"/>
        <v>0</v>
      </c>
      <c r="AY62">
        <f t="shared" si="56"/>
        <v>6.6</v>
      </c>
      <c r="AZ62">
        <f t="shared" si="56"/>
        <v>39.599999999999994</v>
      </c>
      <c r="BA62">
        <f t="shared" si="56"/>
        <v>33</v>
      </c>
      <c r="BB62">
        <f t="shared" si="56"/>
        <v>0</v>
      </c>
      <c r="BC62">
        <f t="shared" si="56"/>
        <v>0</v>
      </c>
      <c r="BD62">
        <f t="shared" si="56"/>
        <v>0</v>
      </c>
    </row>
    <row r="63" spans="1:171" ht="15" thickBot="1" x14ac:dyDescent="0.4">
      <c r="A63" s="259">
        <v>2787</v>
      </c>
      <c r="B63" s="261">
        <v>40087</v>
      </c>
      <c r="C63" s="85" t="s">
        <v>3189</v>
      </c>
      <c r="D63">
        <f t="shared" ref="D63:S77" si="57">(COUNTIFS(42:42,"A",$40:$40,D$61)+COUNTIFS(42:42,"B",$40:$40,D$61)+COUNTIFS(42:42,"C",$40:$40,D$61)+COUNTIFS(42:42,"A+B",$40:$40,D$61)*2+COUNTIFS(42:42,"B+C",$40:$40,D$61)*2+COUNTIFS(42:42,"G",$40:$40,D$61)+COUNTIFS(42:42,"C+A",$40:$40,D$61)*2)*6.6</f>
        <v>6.6</v>
      </c>
      <c r="E63">
        <f t="shared" si="57"/>
        <v>33</v>
      </c>
      <c r="F63">
        <f t="shared" si="57"/>
        <v>0</v>
      </c>
      <c r="G63">
        <f t="shared" si="57"/>
        <v>0</v>
      </c>
      <c r="H63">
        <f t="shared" si="57"/>
        <v>13.2</v>
      </c>
      <c r="I63">
        <f t="shared" si="57"/>
        <v>39.599999999999994</v>
      </c>
      <c r="J63">
        <f t="shared" si="57"/>
        <v>39.599999999999994</v>
      </c>
      <c r="K63">
        <f t="shared" si="57"/>
        <v>39.599999999999994</v>
      </c>
      <c r="L63">
        <f t="shared" si="57"/>
        <v>39.599999999999994</v>
      </c>
      <c r="M63">
        <f t="shared" si="57"/>
        <v>39.599999999999994</v>
      </c>
      <c r="N63">
        <f t="shared" si="57"/>
        <v>33</v>
      </c>
      <c r="O63">
        <f t="shared" si="57"/>
        <v>39.599999999999994</v>
      </c>
      <c r="P63">
        <f t="shared" si="57"/>
        <v>39.599999999999994</v>
      </c>
      <c r="Q63">
        <f t="shared" si="57"/>
        <v>39.599999999999994</v>
      </c>
      <c r="R63">
        <f t="shared" si="57"/>
        <v>39.599999999999994</v>
      </c>
      <c r="S63">
        <f t="shared" si="57"/>
        <v>39.599999999999994</v>
      </c>
      <c r="T63">
        <f t="shared" si="56"/>
        <v>0</v>
      </c>
      <c r="U63">
        <f t="shared" si="56"/>
        <v>0</v>
      </c>
      <c r="V63">
        <f t="shared" si="56"/>
        <v>0</v>
      </c>
      <c r="W63">
        <f t="shared" si="56"/>
        <v>0</v>
      </c>
      <c r="X63">
        <f t="shared" si="56"/>
        <v>0</v>
      </c>
      <c r="Y63">
        <f t="shared" si="56"/>
        <v>0</v>
      </c>
      <c r="Z63">
        <f t="shared" si="56"/>
        <v>0</v>
      </c>
      <c r="AA63">
        <f t="shared" si="56"/>
        <v>0</v>
      </c>
      <c r="AB63">
        <f t="shared" si="56"/>
        <v>0</v>
      </c>
      <c r="AC63">
        <f t="shared" si="56"/>
        <v>0</v>
      </c>
      <c r="AD63">
        <f t="shared" si="56"/>
        <v>0</v>
      </c>
      <c r="AE63">
        <f t="shared" si="56"/>
        <v>0</v>
      </c>
      <c r="AF63">
        <f t="shared" si="56"/>
        <v>0</v>
      </c>
      <c r="AG63">
        <f t="shared" si="56"/>
        <v>0</v>
      </c>
      <c r="AH63">
        <f t="shared" si="56"/>
        <v>0</v>
      </c>
      <c r="AI63">
        <f t="shared" si="56"/>
        <v>0</v>
      </c>
      <c r="AJ63">
        <f t="shared" si="56"/>
        <v>0</v>
      </c>
      <c r="AK63">
        <f t="shared" si="56"/>
        <v>0</v>
      </c>
      <c r="AL63">
        <f t="shared" si="56"/>
        <v>0</v>
      </c>
      <c r="AM63">
        <f t="shared" si="56"/>
        <v>0</v>
      </c>
      <c r="AN63">
        <f t="shared" si="56"/>
        <v>0</v>
      </c>
      <c r="AO63">
        <f t="shared" si="56"/>
        <v>0</v>
      </c>
      <c r="AP63">
        <f t="shared" si="56"/>
        <v>0</v>
      </c>
      <c r="AQ63">
        <f t="shared" si="56"/>
        <v>0</v>
      </c>
      <c r="AR63">
        <f t="shared" si="56"/>
        <v>0</v>
      </c>
      <c r="AS63">
        <f t="shared" si="56"/>
        <v>0</v>
      </c>
      <c r="AT63">
        <f t="shared" si="56"/>
        <v>0</v>
      </c>
      <c r="AU63">
        <f t="shared" si="56"/>
        <v>0</v>
      </c>
      <c r="AV63">
        <f t="shared" si="56"/>
        <v>0</v>
      </c>
      <c r="AW63">
        <f t="shared" si="56"/>
        <v>0</v>
      </c>
      <c r="AX63">
        <f t="shared" si="56"/>
        <v>0</v>
      </c>
      <c r="AY63">
        <f t="shared" si="56"/>
        <v>0</v>
      </c>
      <c r="AZ63">
        <f t="shared" si="56"/>
        <v>26.4</v>
      </c>
      <c r="BA63">
        <f t="shared" si="56"/>
        <v>0</v>
      </c>
      <c r="BB63">
        <f t="shared" si="56"/>
        <v>0</v>
      </c>
      <c r="BC63">
        <f t="shared" si="56"/>
        <v>0</v>
      </c>
      <c r="BD63">
        <f t="shared" si="56"/>
        <v>0</v>
      </c>
    </row>
    <row r="64" spans="1:171" ht="15" thickBot="1" x14ac:dyDescent="0.4">
      <c r="A64" s="259">
        <v>2785</v>
      </c>
      <c r="B64" s="261">
        <v>40038</v>
      </c>
      <c r="C64" s="85" t="s">
        <v>3190</v>
      </c>
      <c r="D64">
        <f t="shared" si="57"/>
        <v>13.2</v>
      </c>
      <c r="E64">
        <f t="shared" si="56"/>
        <v>19.799999999999997</v>
      </c>
      <c r="F64">
        <f t="shared" si="56"/>
        <v>0</v>
      </c>
      <c r="G64">
        <f t="shared" si="56"/>
        <v>0</v>
      </c>
      <c r="H64">
        <f t="shared" si="56"/>
        <v>19.799999999999997</v>
      </c>
      <c r="I64">
        <f t="shared" si="56"/>
        <v>33</v>
      </c>
      <c r="J64">
        <f t="shared" si="56"/>
        <v>33</v>
      </c>
      <c r="K64">
        <f t="shared" si="56"/>
        <v>39.599999999999994</v>
      </c>
      <c r="L64">
        <f t="shared" si="56"/>
        <v>39.599999999999994</v>
      </c>
      <c r="M64">
        <f t="shared" si="56"/>
        <v>33</v>
      </c>
      <c r="N64">
        <f t="shared" si="56"/>
        <v>39.599999999999994</v>
      </c>
      <c r="O64">
        <f t="shared" si="56"/>
        <v>39.599999999999994</v>
      </c>
      <c r="P64">
        <f t="shared" si="56"/>
        <v>39.599999999999994</v>
      </c>
      <c r="Q64">
        <f t="shared" si="56"/>
        <v>39.599999999999994</v>
      </c>
      <c r="R64">
        <f t="shared" si="56"/>
        <v>39.599999999999994</v>
      </c>
      <c r="S64">
        <f t="shared" si="56"/>
        <v>33</v>
      </c>
      <c r="T64">
        <f t="shared" si="56"/>
        <v>0</v>
      </c>
      <c r="U64">
        <f t="shared" si="56"/>
        <v>0</v>
      </c>
      <c r="V64">
        <f t="shared" si="56"/>
        <v>0</v>
      </c>
      <c r="W64">
        <f t="shared" si="56"/>
        <v>0</v>
      </c>
      <c r="X64">
        <f t="shared" si="56"/>
        <v>0</v>
      </c>
      <c r="Y64">
        <f t="shared" si="56"/>
        <v>0</v>
      </c>
      <c r="Z64">
        <f t="shared" si="56"/>
        <v>0</v>
      </c>
      <c r="AA64">
        <f t="shared" si="56"/>
        <v>0</v>
      </c>
      <c r="AB64">
        <f t="shared" si="56"/>
        <v>0</v>
      </c>
      <c r="AC64">
        <f t="shared" si="56"/>
        <v>0</v>
      </c>
      <c r="AD64">
        <f t="shared" si="56"/>
        <v>0</v>
      </c>
      <c r="AE64">
        <f t="shared" si="56"/>
        <v>0</v>
      </c>
      <c r="AF64">
        <f t="shared" si="56"/>
        <v>0</v>
      </c>
      <c r="AG64">
        <f t="shared" si="56"/>
        <v>0</v>
      </c>
      <c r="AH64">
        <f t="shared" si="56"/>
        <v>0</v>
      </c>
      <c r="AI64">
        <f t="shared" si="56"/>
        <v>0</v>
      </c>
      <c r="AJ64">
        <f t="shared" si="56"/>
        <v>0</v>
      </c>
      <c r="AK64">
        <f t="shared" si="56"/>
        <v>0</v>
      </c>
      <c r="AL64">
        <f t="shared" si="56"/>
        <v>0</v>
      </c>
      <c r="AM64">
        <f t="shared" si="56"/>
        <v>0</v>
      </c>
      <c r="AN64">
        <f t="shared" si="56"/>
        <v>0</v>
      </c>
      <c r="AO64">
        <f t="shared" si="56"/>
        <v>0</v>
      </c>
      <c r="AP64">
        <f t="shared" si="56"/>
        <v>0</v>
      </c>
      <c r="AQ64">
        <f t="shared" si="56"/>
        <v>0</v>
      </c>
      <c r="AR64">
        <f t="shared" si="56"/>
        <v>0</v>
      </c>
      <c r="AS64">
        <f t="shared" si="56"/>
        <v>0</v>
      </c>
      <c r="AT64">
        <f t="shared" si="56"/>
        <v>0</v>
      </c>
      <c r="AU64">
        <f t="shared" si="56"/>
        <v>0</v>
      </c>
      <c r="AV64">
        <f t="shared" si="56"/>
        <v>0</v>
      </c>
      <c r="AW64">
        <f t="shared" si="56"/>
        <v>0</v>
      </c>
      <c r="AX64">
        <f t="shared" si="56"/>
        <v>0</v>
      </c>
      <c r="AY64">
        <f t="shared" si="56"/>
        <v>0</v>
      </c>
      <c r="AZ64">
        <f t="shared" si="56"/>
        <v>26.4</v>
      </c>
      <c r="BA64">
        <f t="shared" si="56"/>
        <v>33</v>
      </c>
      <c r="BB64">
        <f t="shared" si="56"/>
        <v>0</v>
      </c>
      <c r="BC64">
        <f t="shared" si="56"/>
        <v>0</v>
      </c>
      <c r="BD64">
        <f t="shared" si="56"/>
        <v>0</v>
      </c>
    </row>
    <row r="65" spans="1:56" ht="15" thickBot="1" x14ac:dyDescent="0.4">
      <c r="A65" s="259">
        <v>3347</v>
      </c>
      <c r="B65" s="261">
        <v>10256</v>
      </c>
      <c r="C65" s="85" t="s">
        <v>3191</v>
      </c>
      <c r="D65">
        <f t="shared" si="57"/>
        <v>13.2</v>
      </c>
      <c r="E65">
        <f t="shared" si="56"/>
        <v>26.4</v>
      </c>
      <c r="F65">
        <f t="shared" si="56"/>
        <v>0</v>
      </c>
      <c r="G65">
        <f t="shared" si="56"/>
        <v>0</v>
      </c>
      <c r="H65">
        <f t="shared" si="56"/>
        <v>19.799999999999997</v>
      </c>
      <c r="I65">
        <f t="shared" si="56"/>
        <v>39.599999999999994</v>
      </c>
      <c r="J65">
        <f t="shared" si="56"/>
        <v>33</v>
      </c>
      <c r="K65">
        <f t="shared" si="56"/>
        <v>39.599999999999994</v>
      </c>
      <c r="L65">
        <f t="shared" si="56"/>
        <v>39.599999999999994</v>
      </c>
      <c r="M65">
        <f t="shared" si="56"/>
        <v>13.2</v>
      </c>
      <c r="N65">
        <f t="shared" si="56"/>
        <v>39.599999999999994</v>
      </c>
      <c r="O65">
        <f t="shared" si="56"/>
        <v>19.799999999999997</v>
      </c>
      <c r="P65">
        <f t="shared" si="56"/>
        <v>0</v>
      </c>
      <c r="Q65">
        <f t="shared" si="56"/>
        <v>39.599999999999994</v>
      </c>
      <c r="R65">
        <f t="shared" si="56"/>
        <v>39.599999999999994</v>
      </c>
      <c r="S65">
        <f t="shared" si="56"/>
        <v>33</v>
      </c>
      <c r="T65">
        <f t="shared" si="56"/>
        <v>0</v>
      </c>
      <c r="U65">
        <f t="shared" si="56"/>
        <v>0</v>
      </c>
      <c r="V65">
        <f t="shared" si="56"/>
        <v>0</v>
      </c>
      <c r="W65">
        <f t="shared" si="56"/>
        <v>0</v>
      </c>
      <c r="X65">
        <f t="shared" si="56"/>
        <v>0</v>
      </c>
      <c r="Y65">
        <f t="shared" si="56"/>
        <v>0</v>
      </c>
      <c r="Z65">
        <f t="shared" si="56"/>
        <v>0</v>
      </c>
      <c r="AA65">
        <f t="shared" si="56"/>
        <v>0</v>
      </c>
      <c r="AB65">
        <f t="shared" si="56"/>
        <v>0</v>
      </c>
      <c r="AC65">
        <f t="shared" si="56"/>
        <v>0</v>
      </c>
      <c r="AD65">
        <f t="shared" si="56"/>
        <v>0</v>
      </c>
      <c r="AE65">
        <f t="shared" si="56"/>
        <v>0</v>
      </c>
      <c r="AF65">
        <f t="shared" si="56"/>
        <v>0</v>
      </c>
      <c r="AG65">
        <f t="shared" si="56"/>
        <v>0</v>
      </c>
      <c r="AH65">
        <f t="shared" si="56"/>
        <v>0</v>
      </c>
      <c r="AI65">
        <f t="shared" si="56"/>
        <v>0</v>
      </c>
      <c r="AJ65">
        <f t="shared" si="56"/>
        <v>0</v>
      </c>
      <c r="AK65">
        <f t="shared" si="56"/>
        <v>0</v>
      </c>
      <c r="AL65">
        <f t="shared" si="56"/>
        <v>0</v>
      </c>
      <c r="AM65">
        <f t="shared" si="56"/>
        <v>0</v>
      </c>
      <c r="AN65">
        <f t="shared" si="56"/>
        <v>0</v>
      </c>
      <c r="AO65">
        <f t="shared" si="56"/>
        <v>0</v>
      </c>
      <c r="AP65">
        <f t="shared" si="56"/>
        <v>0</v>
      </c>
      <c r="AQ65">
        <f t="shared" si="56"/>
        <v>0</v>
      </c>
      <c r="AR65">
        <f t="shared" si="56"/>
        <v>0</v>
      </c>
      <c r="AS65">
        <f t="shared" si="56"/>
        <v>0</v>
      </c>
      <c r="AT65">
        <f t="shared" si="56"/>
        <v>0</v>
      </c>
      <c r="AU65">
        <f t="shared" si="56"/>
        <v>0</v>
      </c>
      <c r="AV65">
        <f t="shared" si="56"/>
        <v>0</v>
      </c>
      <c r="AW65">
        <f t="shared" si="56"/>
        <v>0</v>
      </c>
      <c r="AX65">
        <f t="shared" si="56"/>
        <v>0</v>
      </c>
      <c r="AY65">
        <f t="shared" si="56"/>
        <v>13.2</v>
      </c>
      <c r="AZ65">
        <f t="shared" si="56"/>
        <v>39.599999999999994</v>
      </c>
      <c r="BA65">
        <f t="shared" si="56"/>
        <v>33</v>
      </c>
      <c r="BB65">
        <f t="shared" si="56"/>
        <v>0</v>
      </c>
      <c r="BC65">
        <f t="shared" si="56"/>
        <v>0</v>
      </c>
      <c r="BD65">
        <f t="shared" si="56"/>
        <v>0</v>
      </c>
    </row>
    <row r="66" spans="1:56" ht="15" thickBot="1" x14ac:dyDescent="0.4">
      <c r="A66" s="259">
        <v>2783</v>
      </c>
      <c r="B66" s="261">
        <v>40013</v>
      </c>
      <c r="C66" s="85" t="s">
        <v>3192</v>
      </c>
      <c r="D66">
        <f t="shared" si="57"/>
        <v>13.2</v>
      </c>
      <c r="E66">
        <f t="shared" si="56"/>
        <v>19.799999999999997</v>
      </c>
      <c r="F66">
        <f t="shared" si="56"/>
        <v>0</v>
      </c>
      <c r="G66">
        <f t="shared" si="56"/>
        <v>0</v>
      </c>
      <c r="H66">
        <f t="shared" si="56"/>
        <v>19.799999999999997</v>
      </c>
      <c r="I66">
        <f t="shared" si="56"/>
        <v>13.2</v>
      </c>
      <c r="J66">
        <f t="shared" si="56"/>
        <v>13.2</v>
      </c>
      <c r="K66">
        <f t="shared" si="56"/>
        <v>39.599999999999994</v>
      </c>
      <c r="L66">
        <f t="shared" si="56"/>
        <v>39.599999999999994</v>
      </c>
      <c r="M66">
        <f t="shared" si="56"/>
        <v>13.2</v>
      </c>
      <c r="N66">
        <f t="shared" si="56"/>
        <v>39.599999999999994</v>
      </c>
      <c r="O66">
        <f t="shared" si="56"/>
        <v>39.599999999999994</v>
      </c>
      <c r="P66">
        <f t="shared" si="56"/>
        <v>39.599999999999994</v>
      </c>
      <c r="Q66">
        <f t="shared" si="56"/>
        <v>39.599999999999994</v>
      </c>
      <c r="R66">
        <f t="shared" si="56"/>
        <v>39.599999999999994</v>
      </c>
      <c r="S66">
        <f t="shared" si="56"/>
        <v>33</v>
      </c>
      <c r="T66">
        <f t="shared" si="56"/>
        <v>0</v>
      </c>
      <c r="U66">
        <f t="shared" si="56"/>
        <v>0</v>
      </c>
      <c r="V66">
        <f t="shared" si="56"/>
        <v>0</v>
      </c>
      <c r="W66">
        <f t="shared" si="56"/>
        <v>0</v>
      </c>
      <c r="X66">
        <f t="shared" si="56"/>
        <v>0</v>
      </c>
      <c r="Y66">
        <f t="shared" si="56"/>
        <v>0</v>
      </c>
      <c r="Z66">
        <f t="shared" si="56"/>
        <v>0</v>
      </c>
      <c r="AA66">
        <f t="shared" si="56"/>
        <v>0</v>
      </c>
      <c r="AB66">
        <f t="shared" si="56"/>
        <v>0</v>
      </c>
      <c r="AC66">
        <f t="shared" si="56"/>
        <v>0</v>
      </c>
      <c r="AD66">
        <f t="shared" si="56"/>
        <v>0</v>
      </c>
      <c r="AE66">
        <f t="shared" si="56"/>
        <v>0</v>
      </c>
      <c r="AF66">
        <f t="shared" si="56"/>
        <v>0</v>
      </c>
      <c r="AG66">
        <f t="shared" si="56"/>
        <v>0</v>
      </c>
      <c r="AH66">
        <f t="shared" si="56"/>
        <v>0</v>
      </c>
      <c r="AI66">
        <f t="shared" si="56"/>
        <v>0</v>
      </c>
      <c r="AJ66">
        <f t="shared" si="56"/>
        <v>0</v>
      </c>
      <c r="AK66">
        <f t="shared" si="56"/>
        <v>0</v>
      </c>
      <c r="AL66">
        <f t="shared" si="56"/>
        <v>0</v>
      </c>
      <c r="AM66">
        <f t="shared" si="56"/>
        <v>0</v>
      </c>
      <c r="AN66">
        <f t="shared" si="56"/>
        <v>0</v>
      </c>
      <c r="AO66">
        <f t="shared" si="56"/>
        <v>0</v>
      </c>
      <c r="AP66">
        <f t="shared" si="56"/>
        <v>0</v>
      </c>
      <c r="AQ66">
        <f t="shared" si="56"/>
        <v>0</v>
      </c>
      <c r="AR66">
        <f t="shared" si="56"/>
        <v>0</v>
      </c>
      <c r="AS66">
        <f t="shared" si="56"/>
        <v>0</v>
      </c>
      <c r="AT66">
        <f t="shared" si="56"/>
        <v>0</v>
      </c>
      <c r="AU66">
        <f t="shared" si="56"/>
        <v>0</v>
      </c>
      <c r="AV66">
        <f t="shared" si="56"/>
        <v>0</v>
      </c>
      <c r="AW66">
        <f t="shared" si="56"/>
        <v>0</v>
      </c>
      <c r="AX66">
        <f t="shared" si="56"/>
        <v>0</v>
      </c>
      <c r="AY66">
        <f t="shared" si="56"/>
        <v>13.2</v>
      </c>
      <c r="AZ66">
        <f t="shared" si="56"/>
        <v>6.6</v>
      </c>
      <c r="BA66">
        <f t="shared" si="56"/>
        <v>26.4</v>
      </c>
      <c r="BB66">
        <f t="shared" si="56"/>
        <v>0</v>
      </c>
      <c r="BC66">
        <f t="shared" si="56"/>
        <v>0</v>
      </c>
      <c r="BD66">
        <f t="shared" si="56"/>
        <v>0</v>
      </c>
    </row>
    <row r="67" spans="1:56" ht="15" thickBot="1" x14ac:dyDescent="0.4">
      <c r="A67" s="259">
        <v>3070</v>
      </c>
      <c r="B67" s="261">
        <v>40095</v>
      </c>
      <c r="C67" s="85" t="s">
        <v>3193</v>
      </c>
      <c r="D67">
        <f t="shared" si="57"/>
        <v>13.2</v>
      </c>
      <c r="E67">
        <f t="shared" si="56"/>
        <v>26.4</v>
      </c>
      <c r="F67">
        <f t="shared" si="56"/>
        <v>0</v>
      </c>
      <c r="G67">
        <f t="shared" si="56"/>
        <v>0</v>
      </c>
      <c r="H67">
        <f t="shared" si="56"/>
        <v>19.799999999999997</v>
      </c>
      <c r="I67">
        <f t="shared" si="56"/>
        <v>19.799999999999997</v>
      </c>
      <c r="J67">
        <f t="shared" si="56"/>
        <v>39.599999999999994</v>
      </c>
      <c r="K67">
        <f t="shared" si="56"/>
        <v>39.599999999999994</v>
      </c>
      <c r="L67">
        <f t="shared" si="56"/>
        <v>39.599999999999994</v>
      </c>
      <c r="M67">
        <f t="shared" si="56"/>
        <v>33</v>
      </c>
      <c r="N67">
        <f t="shared" si="56"/>
        <v>39.599999999999994</v>
      </c>
      <c r="O67">
        <f t="shared" ref="E67:BD72" si="58">(COUNTIFS(46:46,"A",$40:$40,O$61)+COUNTIFS(46:46,"B",$40:$40,O$61)+COUNTIFS(46:46,"C",$40:$40,O$61)+COUNTIFS(46:46,"A+B",$40:$40,O$61)*2+COUNTIFS(46:46,"B+C",$40:$40,O$61)*2+COUNTIFS(46:46,"G",$40:$40,O$61)+COUNTIFS(46:46,"C+A",$40:$40,O$61)*2)*6.6</f>
        <v>39.599999999999994</v>
      </c>
      <c r="P67">
        <f t="shared" si="58"/>
        <v>33</v>
      </c>
      <c r="Q67">
        <f t="shared" si="58"/>
        <v>39.599999999999994</v>
      </c>
      <c r="R67">
        <f t="shared" si="58"/>
        <v>39.599999999999994</v>
      </c>
      <c r="S67">
        <f t="shared" si="58"/>
        <v>33</v>
      </c>
      <c r="T67">
        <f t="shared" si="58"/>
        <v>0</v>
      </c>
      <c r="U67">
        <f t="shared" si="58"/>
        <v>0</v>
      </c>
      <c r="V67">
        <f t="shared" si="58"/>
        <v>0</v>
      </c>
      <c r="W67">
        <f t="shared" si="58"/>
        <v>0</v>
      </c>
      <c r="X67">
        <f t="shared" si="58"/>
        <v>0</v>
      </c>
      <c r="Y67">
        <f t="shared" si="58"/>
        <v>0</v>
      </c>
      <c r="Z67">
        <f t="shared" si="58"/>
        <v>0</v>
      </c>
      <c r="AA67">
        <f t="shared" si="58"/>
        <v>0</v>
      </c>
      <c r="AB67">
        <f t="shared" si="58"/>
        <v>0</v>
      </c>
      <c r="AC67">
        <f t="shared" si="58"/>
        <v>0</v>
      </c>
      <c r="AD67">
        <f t="shared" si="58"/>
        <v>0</v>
      </c>
      <c r="AE67">
        <f t="shared" si="58"/>
        <v>0</v>
      </c>
      <c r="AF67">
        <f t="shared" si="58"/>
        <v>0</v>
      </c>
      <c r="AG67">
        <f t="shared" si="58"/>
        <v>0</v>
      </c>
      <c r="AH67">
        <f t="shared" si="58"/>
        <v>0</v>
      </c>
      <c r="AI67">
        <f t="shared" si="58"/>
        <v>0</v>
      </c>
      <c r="AJ67">
        <f t="shared" si="58"/>
        <v>0</v>
      </c>
      <c r="AK67">
        <f t="shared" si="58"/>
        <v>0</v>
      </c>
      <c r="AL67">
        <f t="shared" si="58"/>
        <v>0</v>
      </c>
      <c r="AM67">
        <f t="shared" si="58"/>
        <v>0</v>
      </c>
      <c r="AN67">
        <f t="shared" si="58"/>
        <v>0</v>
      </c>
      <c r="AO67">
        <f t="shared" si="58"/>
        <v>0</v>
      </c>
      <c r="AP67">
        <f t="shared" si="58"/>
        <v>0</v>
      </c>
      <c r="AQ67">
        <f t="shared" si="58"/>
        <v>0</v>
      </c>
      <c r="AR67">
        <f t="shared" si="58"/>
        <v>0</v>
      </c>
      <c r="AS67">
        <f t="shared" si="58"/>
        <v>0</v>
      </c>
      <c r="AT67">
        <f t="shared" si="58"/>
        <v>0</v>
      </c>
      <c r="AU67">
        <f t="shared" si="58"/>
        <v>0</v>
      </c>
      <c r="AV67">
        <f t="shared" si="58"/>
        <v>0</v>
      </c>
      <c r="AW67">
        <f t="shared" si="58"/>
        <v>0</v>
      </c>
      <c r="AX67">
        <f t="shared" si="58"/>
        <v>0</v>
      </c>
      <c r="AY67">
        <f t="shared" si="58"/>
        <v>13.2</v>
      </c>
      <c r="AZ67">
        <f t="shared" si="58"/>
        <v>6.6</v>
      </c>
      <c r="BA67">
        <f t="shared" si="58"/>
        <v>19.799999999999997</v>
      </c>
      <c r="BB67">
        <f t="shared" si="58"/>
        <v>0</v>
      </c>
      <c r="BC67">
        <f t="shared" si="58"/>
        <v>0</v>
      </c>
      <c r="BD67">
        <f t="shared" si="58"/>
        <v>0</v>
      </c>
    </row>
    <row r="68" spans="1:56" ht="15" thickBot="1" x14ac:dyDescent="0.4">
      <c r="A68" s="259">
        <v>2784</v>
      </c>
      <c r="B68" s="261">
        <v>40024</v>
      </c>
      <c r="C68" s="85" t="s">
        <v>3194</v>
      </c>
      <c r="D68">
        <f t="shared" si="57"/>
        <v>13.2</v>
      </c>
      <c r="E68">
        <f t="shared" si="58"/>
        <v>26.4</v>
      </c>
      <c r="F68">
        <f t="shared" si="58"/>
        <v>0</v>
      </c>
      <c r="G68">
        <f t="shared" si="58"/>
        <v>0</v>
      </c>
      <c r="H68">
        <f t="shared" si="58"/>
        <v>19.799999999999997</v>
      </c>
      <c r="I68">
        <f t="shared" si="58"/>
        <v>33</v>
      </c>
      <c r="J68">
        <f t="shared" si="58"/>
        <v>39.599999999999994</v>
      </c>
      <c r="K68">
        <f t="shared" si="58"/>
        <v>33</v>
      </c>
      <c r="L68">
        <f t="shared" si="58"/>
        <v>39.599999999999994</v>
      </c>
      <c r="M68">
        <f t="shared" si="58"/>
        <v>33</v>
      </c>
      <c r="N68">
        <f t="shared" si="58"/>
        <v>39.599999999999994</v>
      </c>
      <c r="O68">
        <f t="shared" si="58"/>
        <v>39.599999999999994</v>
      </c>
      <c r="P68">
        <f t="shared" si="58"/>
        <v>33</v>
      </c>
      <c r="Q68">
        <f t="shared" si="58"/>
        <v>39.599999999999994</v>
      </c>
      <c r="R68">
        <f t="shared" si="58"/>
        <v>39.599999999999994</v>
      </c>
      <c r="S68">
        <f t="shared" si="58"/>
        <v>33</v>
      </c>
      <c r="T68">
        <f t="shared" si="58"/>
        <v>0</v>
      </c>
      <c r="U68">
        <f t="shared" si="58"/>
        <v>0</v>
      </c>
      <c r="V68">
        <f t="shared" si="58"/>
        <v>0</v>
      </c>
      <c r="W68">
        <f t="shared" si="58"/>
        <v>0</v>
      </c>
      <c r="X68">
        <f t="shared" si="58"/>
        <v>0</v>
      </c>
      <c r="Y68">
        <f t="shared" si="58"/>
        <v>0</v>
      </c>
      <c r="Z68">
        <f t="shared" si="58"/>
        <v>0</v>
      </c>
      <c r="AA68">
        <f t="shared" si="58"/>
        <v>0</v>
      </c>
      <c r="AB68">
        <f t="shared" si="58"/>
        <v>0</v>
      </c>
      <c r="AC68">
        <f t="shared" si="58"/>
        <v>0</v>
      </c>
      <c r="AD68">
        <f t="shared" si="58"/>
        <v>0</v>
      </c>
      <c r="AE68">
        <f t="shared" si="58"/>
        <v>0</v>
      </c>
      <c r="AF68">
        <f t="shared" si="58"/>
        <v>0</v>
      </c>
      <c r="AG68">
        <f t="shared" si="58"/>
        <v>0</v>
      </c>
      <c r="AH68">
        <f t="shared" si="58"/>
        <v>0</v>
      </c>
      <c r="AI68">
        <f t="shared" si="58"/>
        <v>0</v>
      </c>
      <c r="AJ68">
        <f t="shared" si="58"/>
        <v>0</v>
      </c>
      <c r="AK68">
        <f t="shared" si="58"/>
        <v>0</v>
      </c>
      <c r="AL68">
        <f t="shared" si="58"/>
        <v>0</v>
      </c>
      <c r="AM68">
        <f t="shared" si="58"/>
        <v>0</v>
      </c>
      <c r="AN68">
        <f t="shared" si="58"/>
        <v>0</v>
      </c>
      <c r="AO68">
        <f t="shared" si="58"/>
        <v>0</v>
      </c>
      <c r="AP68">
        <f t="shared" si="58"/>
        <v>0</v>
      </c>
      <c r="AQ68">
        <f t="shared" si="58"/>
        <v>0</v>
      </c>
      <c r="AR68">
        <f t="shared" si="58"/>
        <v>0</v>
      </c>
      <c r="AS68">
        <f t="shared" si="58"/>
        <v>0</v>
      </c>
      <c r="AT68">
        <f t="shared" si="58"/>
        <v>0</v>
      </c>
      <c r="AU68">
        <f t="shared" si="58"/>
        <v>0</v>
      </c>
      <c r="AV68">
        <f t="shared" si="58"/>
        <v>0</v>
      </c>
      <c r="AW68">
        <f t="shared" si="58"/>
        <v>0</v>
      </c>
      <c r="AX68">
        <f t="shared" si="58"/>
        <v>0</v>
      </c>
      <c r="AY68">
        <f t="shared" si="58"/>
        <v>13.2</v>
      </c>
      <c r="AZ68">
        <f t="shared" si="58"/>
        <v>39.599999999999994</v>
      </c>
      <c r="BA68">
        <f t="shared" si="58"/>
        <v>33</v>
      </c>
      <c r="BB68">
        <f t="shared" si="58"/>
        <v>0</v>
      </c>
      <c r="BC68">
        <f t="shared" si="58"/>
        <v>0</v>
      </c>
      <c r="BD68">
        <f t="shared" si="58"/>
        <v>0</v>
      </c>
    </row>
    <row r="69" spans="1:56" ht="15" thickBot="1" x14ac:dyDescent="0.4">
      <c r="A69" s="259">
        <v>3195</v>
      </c>
      <c r="B69" s="261">
        <v>40066</v>
      </c>
      <c r="C69" s="261" t="s">
        <v>3195</v>
      </c>
      <c r="D69">
        <f t="shared" si="57"/>
        <v>19.799999999999997</v>
      </c>
      <c r="E69">
        <f t="shared" si="58"/>
        <v>39.599999999999994</v>
      </c>
      <c r="F69">
        <f t="shared" si="58"/>
        <v>39.599999999999994</v>
      </c>
      <c r="G69">
        <f t="shared" si="58"/>
        <v>13.2</v>
      </c>
      <c r="H69">
        <f t="shared" si="58"/>
        <v>39.599999999999994</v>
      </c>
      <c r="I69">
        <f t="shared" si="58"/>
        <v>19.799999999999997</v>
      </c>
      <c r="J69">
        <f t="shared" si="58"/>
        <v>33</v>
      </c>
      <c r="K69">
        <f t="shared" si="58"/>
        <v>39.599999999999994</v>
      </c>
      <c r="L69">
        <f t="shared" si="58"/>
        <v>33</v>
      </c>
      <c r="M69">
        <f t="shared" si="58"/>
        <v>39.599999999999994</v>
      </c>
      <c r="N69">
        <f t="shared" si="58"/>
        <v>39.599999999999994</v>
      </c>
      <c r="O69">
        <f t="shared" si="58"/>
        <v>0</v>
      </c>
      <c r="P69">
        <f t="shared" si="58"/>
        <v>39.599999999999994</v>
      </c>
      <c r="Q69">
        <f t="shared" si="58"/>
        <v>33</v>
      </c>
      <c r="R69">
        <f t="shared" si="58"/>
        <v>19.799999999999997</v>
      </c>
      <c r="S69">
        <f t="shared" si="58"/>
        <v>39.599999999999994</v>
      </c>
      <c r="T69">
        <f t="shared" si="58"/>
        <v>39.599999999999994</v>
      </c>
      <c r="U69">
        <f t="shared" si="58"/>
        <v>19.799999999999997</v>
      </c>
      <c r="V69">
        <f t="shared" si="58"/>
        <v>0</v>
      </c>
      <c r="W69">
        <f t="shared" si="58"/>
        <v>0</v>
      </c>
      <c r="X69">
        <f t="shared" si="58"/>
        <v>0</v>
      </c>
      <c r="Y69">
        <f t="shared" si="58"/>
        <v>0</v>
      </c>
      <c r="Z69">
        <f t="shared" si="58"/>
        <v>0</v>
      </c>
      <c r="AA69">
        <f t="shared" si="58"/>
        <v>0</v>
      </c>
      <c r="AB69">
        <f t="shared" si="58"/>
        <v>0</v>
      </c>
      <c r="AC69">
        <f t="shared" si="58"/>
        <v>0</v>
      </c>
      <c r="AD69">
        <f t="shared" si="58"/>
        <v>0</v>
      </c>
      <c r="AE69">
        <f t="shared" si="58"/>
        <v>0</v>
      </c>
      <c r="AF69">
        <f t="shared" si="58"/>
        <v>0</v>
      </c>
      <c r="AG69">
        <f t="shared" si="58"/>
        <v>0</v>
      </c>
      <c r="AH69">
        <f t="shared" si="58"/>
        <v>0</v>
      </c>
      <c r="AI69">
        <f t="shared" si="58"/>
        <v>0</v>
      </c>
      <c r="AJ69">
        <f t="shared" si="58"/>
        <v>0</v>
      </c>
      <c r="AK69">
        <f t="shared" si="58"/>
        <v>0</v>
      </c>
      <c r="AL69">
        <f t="shared" si="58"/>
        <v>0</v>
      </c>
      <c r="AM69">
        <f t="shared" si="58"/>
        <v>0</v>
      </c>
      <c r="AN69">
        <f t="shared" si="58"/>
        <v>0</v>
      </c>
      <c r="AO69">
        <f t="shared" si="58"/>
        <v>0</v>
      </c>
      <c r="AP69">
        <f t="shared" si="58"/>
        <v>0</v>
      </c>
      <c r="AQ69">
        <f t="shared" si="58"/>
        <v>0</v>
      </c>
      <c r="AR69">
        <f t="shared" si="58"/>
        <v>0</v>
      </c>
      <c r="AS69">
        <f t="shared" si="58"/>
        <v>0</v>
      </c>
      <c r="AT69">
        <f t="shared" si="58"/>
        <v>0</v>
      </c>
      <c r="AU69">
        <f t="shared" si="58"/>
        <v>0</v>
      </c>
      <c r="AV69">
        <f t="shared" si="58"/>
        <v>0</v>
      </c>
      <c r="AW69">
        <f t="shared" si="58"/>
        <v>0</v>
      </c>
      <c r="AX69">
        <f t="shared" si="58"/>
        <v>0</v>
      </c>
      <c r="AY69">
        <f t="shared" si="58"/>
        <v>0</v>
      </c>
      <c r="AZ69">
        <f t="shared" si="58"/>
        <v>33</v>
      </c>
      <c r="BA69">
        <f t="shared" si="58"/>
        <v>39.599999999999994</v>
      </c>
      <c r="BB69">
        <f t="shared" si="58"/>
        <v>26.4</v>
      </c>
      <c r="BC69">
        <f t="shared" si="58"/>
        <v>39.599999999999994</v>
      </c>
      <c r="BD69">
        <f t="shared" si="58"/>
        <v>0</v>
      </c>
    </row>
    <row r="70" spans="1:56" ht="15" thickBot="1" x14ac:dyDescent="0.4">
      <c r="A70" s="259">
        <v>2792</v>
      </c>
      <c r="B70" s="261">
        <v>40076</v>
      </c>
      <c r="C70" s="261" t="s">
        <v>3197</v>
      </c>
      <c r="D70">
        <f t="shared" si="57"/>
        <v>39.599999999999994</v>
      </c>
      <c r="E70">
        <f t="shared" si="58"/>
        <v>33</v>
      </c>
      <c r="F70">
        <f t="shared" si="58"/>
        <v>39.599999999999994</v>
      </c>
      <c r="G70">
        <f t="shared" si="58"/>
        <v>33</v>
      </c>
      <c r="H70">
        <f t="shared" si="58"/>
        <v>46.199999999999996</v>
      </c>
      <c r="I70">
        <f t="shared" si="58"/>
        <v>39.599999999999994</v>
      </c>
      <c r="J70">
        <f t="shared" si="58"/>
        <v>46.199999999999996</v>
      </c>
      <c r="K70">
        <f t="shared" si="58"/>
        <v>46.199999999999996</v>
      </c>
      <c r="L70">
        <f t="shared" si="58"/>
        <v>52.8</v>
      </c>
      <c r="M70">
        <f t="shared" si="58"/>
        <v>0</v>
      </c>
      <c r="N70">
        <f t="shared" si="58"/>
        <v>6.6</v>
      </c>
      <c r="O70">
        <f t="shared" si="58"/>
        <v>39.599999999999994</v>
      </c>
      <c r="P70">
        <f t="shared" si="58"/>
        <v>39.599999999999994</v>
      </c>
      <c r="Q70">
        <f t="shared" si="58"/>
        <v>39.599999999999994</v>
      </c>
      <c r="R70">
        <f t="shared" si="58"/>
        <v>39.599999999999994</v>
      </c>
      <c r="S70">
        <f t="shared" si="58"/>
        <v>26.4</v>
      </c>
      <c r="T70">
        <f t="shared" si="58"/>
        <v>46.199999999999996</v>
      </c>
      <c r="U70">
        <f t="shared" si="58"/>
        <v>6.6</v>
      </c>
      <c r="V70">
        <f t="shared" si="58"/>
        <v>0</v>
      </c>
      <c r="W70">
        <f t="shared" si="58"/>
        <v>0</v>
      </c>
      <c r="X70">
        <f t="shared" si="58"/>
        <v>0</v>
      </c>
      <c r="Y70">
        <f t="shared" si="58"/>
        <v>0</v>
      </c>
      <c r="Z70">
        <f t="shared" si="58"/>
        <v>0</v>
      </c>
      <c r="AA70">
        <f t="shared" si="58"/>
        <v>0</v>
      </c>
      <c r="AB70">
        <f t="shared" si="58"/>
        <v>0</v>
      </c>
      <c r="AC70">
        <f t="shared" si="58"/>
        <v>0</v>
      </c>
      <c r="AD70">
        <f t="shared" si="58"/>
        <v>0</v>
      </c>
      <c r="AE70">
        <f t="shared" si="58"/>
        <v>0</v>
      </c>
      <c r="AF70">
        <f t="shared" si="58"/>
        <v>0</v>
      </c>
      <c r="AG70">
        <f t="shared" si="58"/>
        <v>0</v>
      </c>
      <c r="AH70">
        <f t="shared" si="58"/>
        <v>0</v>
      </c>
      <c r="AI70">
        <f t="shared" si="58"/>
        <v>0</v>
      </c>
      <c r="AJ70">
        <f t="shared" si="58"/>
        <v>0</v>
      </c>
      <c r="AK70">
        <f t="shared" si="58"/>
        <v>0</v>
      </c>
      <c r="AL70">
        <f t="shared" si="58"/>
        <v>0</v>
      </c>
      <c r="AM70">
        <f t="shared" si="58"/>
        <v>0</v>
      </c>
      <c r="AN70">
        <f t="shared" si="58"/>
        <v>0</v>
      </c>
      <c r="AO70">
        <f t="shared" si="58"/>
        <v>0</v>
      </c>
      <c r="AP70">
        <f t="shared" si="58"/>
        <v>0</v>
      </c>
      <c r="AQ70">
        <f t="shared" si="58"/>
        <v>0</v>
      </c>
      <c r="AR70">
        <f t="shared" si="58"/>
        <v>0</v>
      </c>
      <c r="AS70">
        <f t="shared" si="58"/>
        <v>0</v>
      </c>
      <c r="AT70">
        <f t="shared" si="58"/>
        <v>0</v>
      </c>
      <c r="AU70">
        <f t="shared" si="58"/>
        <v>0</v>
      </c>
      <c r="AV70">
        <f t="shared" si="58"/>
        <v>0</v>
      </c>
      <c r="AW70">
        <f t="shared" si="58"/>
        <v>0</v>
      </c>
      <c r="AX70">
        <f t="shared" si="58"/>
        <v>0</v>
      </c>
      <c r="AY70">
        <f t="shared" si="58"/>
        <v>13.2</v>
      </c>
      <c r="AZ70">
        <f t="shared" si="58"/>
        <v>39.599999999999994</v>
      </c>
      <c r="BA70">
        <f t="shared" si="58"/>
        <v>0</v>
      </c>
      <c r="BB70">
        <f t="shared" si="58"/>
        <v>19.799999999999997</v>
      </c>
      <c r="BC70">
        <f t="shared" si="58"/>
        <v>39.599999999999994</v>
      </c>
      <c r="BD70">
        <f t="shared" si="58"/>
        <v>0</v>
      </c>
    </row>
    <row r="71" spans="1:56" ht="15" thickBot="1" x14ac:dyDescent="0.4">
      <c r="A71" s="259">
        <v>2790</v>
      </c>
      <c r="B71" s="261">
        <v>40028</v>
      </c>
      <c r="C71" s="261" t="s">
        <v>3198</v>
      </c>
      <c r="D71">
        <f t="shared" si="57"/>
        <v>33</v>
      </c>
      <c r="E71">
        <f t="shared" si="58"/>
        <v>19.799999999999997</v>
      </c>
      <c r="F71">
        <f t="shared" si="58"/>
        <v>39.599999999999994</v>
      </c>
      <c r="G71">
        <f t="shared" si="58"/>
        <v>19.799999999999997</v>
      </c>
      <c r="H71">
        <f t="shared" si="58"/>
        <v>13.2</v>
      </c>
      <c r="I71">
        <f t="shared" si="58"/>
        <v>39.599999999999994</v>
      </c>
      <c r="J71">
        <f t="shared" si="58"/>
        <v>19.799999999999997</v>
      </c>
      <c r="K71">
        <f t="shared" si="58"/>
        <v>13.2</v>
      </c>
      <c r="L71">
        <f t="shared" si="58"/>
        <v>19.799999999999997</v>
      </c>
      <c r="M71">
        <f t="shared" si="58"/>
        <v>39.599999999999994</v>
      </c>
      <c r="N71">
        <f t="shared" si="58"/>
        <v>39.599999999999994</v>
      </c>
      <c r="O71">
        <f t="shared" si="58"/>
        <v>39.599999999999994</v>
      </c>
      <c r="P71">
        <f t="shared" si="58"/>
        <v>39.599999999999994</v>
      </c>
      <c r="Q71">
        <f t="shared" si="58"/>
        <v>46.199999999999996</v>
      </c>
      <c r="R71">
        <f t="shared" si="58"/>
        <v>39.599999999999994</v>
      </c>
      <c r="S71">
        <f t="shared" si="58"/>
        <v>39.599999999999994</v>
      </c>
      <c r="T71">
        <f t="shared" si="58"/>
        <v>6.6</v>
      </c>
      <c r="U71">
        <f t="shared" si="58"/>
        <v>0</v>
      </c>
      <c r="V71">
        <f t="shared" si="58"/>
        <v>0</v>
      </c>
      <c r="W71">
        <f t="shared" si="58"/>
        <v>0</v>
      </c>
      <c r="X71">
        <f t="shared" si="58"/>
        <v>0</v>
      </c>
      <c r="Y71">
        <f t="shared" si="58"/>
        <v>0</v>
      </c>
      <c r="Z71">
        <f t="shared" si="58"/>
        <v>0</v>
      </c>
      <c r="AA71">
        <f t="shared" si="58"/>
        <v>0</v>
      </c>
      <c r="AB71">
        <f t="shared" si="58"/>
        <v>0</v>
      </c>
      <c r="AC71">
        <f t="shared" si="58"/>
        <v>0</v>
      </c>
      <c r="AD71">
        <f t="shared" si="58"/>
        <v>0</v>
      </c>
      <c r="AE71">
        <f t="shared" si="58"/>
        <v>0</v>
      </c>
      <c r="AF71">
        <f t="shared" si="58"/>
        <v>0</v>
      </c>
      <c r="AG71">
        <f t="shared" si="58"/>
        <v>0</v>
      </c>
      <c r="AH71">
        <f t="shared" si="58"/>
        <v>0</v>
      </c>
      <c r="AI71">
        <f t="shared" si="58"/>
        <v>0</v>
      </c>
      <c r="AJ71">
        <f t="shared" si="58"/>
        <v>0</v>
      </c>
      <c r="AK71">
        <f t="shared" si="58"/>
        <v>0</v>
      </c>
      <c r="AL71">
        <f t="shared" si="58"/>
        <v>0</v>
      </c>
      <c r="AM71">
        <f t="shared" si="58"/>
        <v>0</v>
      </c>
      <c r="AN71">
        <f t="shared" si="58"/>
        <v>0</v>
      </c>
      <c r="AO71">
        <f t="shared" si="58"/>
        <v>0</v>
      </c>
      <c r="AP71">
        <f t="shared" si="58"/>
        <v>0</v>
      </c>
      <c r="AQ71">
        <f t="shared" si="58"/>
        <v>0</v>
      </c>
      <c r="AR71">
        <f t="shared" si="58"/>
        <v>0</v>
      </c>
      <c r="AS71">
        <f t="shared" si="58"/>
        <v>0</v>
      </c>
      <c r="AT71">
        <f t="shared" si="58"/>
        <v>0</v>
      </c>
      <c r="AU71">
        <f t="shared" si="58"/>
        <v>0</v>
      </c>
      <c r="AV71">
        <f t="shared" si="58"/>
        <v>0</v>
      </c>
      <c r="AW71">
        <f t="shared" si="58"/>
        <v>0</v>
      </c>
      <c r="AX71">
        <f t="shared" si="58"/>
        <v>0</v>
      </c>
      <c r="AY71">
        <f t="shared" si="58"/>
        <v>6.6</v>
      </c>
      <c r="AZ71">
        <f t="shared" si="58"/>
        <v>26.4</v>
      </c>
      <c r="BA71">
        <f t="shared" si="58"/>
        <v>33</v>
      </c>
      <c r="BB71">
        <f t="shared" si="58"/>
        <v>39.599999999999994</v>
      </c>
      <c r="BC71">
        <f t="shared" si="58"/>
        <v>39.599999999999994</v>
      </c>
      <c r="BD71">
        <f t="shared" si="58"/>
        <v>0</v>
      </c>
    </row>
    <row r="72" spans="1:56" ht="15" thickBot="1" x14ac:dyDescent="0.4">
      <c r="A72" s="259">
        <v>2791</v>
      </c>
      <c r="B72" s="261">
        <v>40101</v>
      </c>
      <c r="C72" s="261" t="s">
        <v>3199</v>
      </c>
      <c r="D72">
        <f t="shared" si="57"/>
        <v>13.2</v>
      </c>
      <c r="E72">
        <f t="shared" si="58"/>
        <v>33</v>
      </c>
      <c r="F72">
        <f t="shared" si="58"/>
        <v>6.6</v>
      </c>
      <c r="G72">
        <f t="shared" si="58"/>
        <v>39.599999999999994</v>
      </c>
      <c r="H72">
        <f t="shared" si="58"/>
        <v>26.4</v>
      </c>
      <c r="I72">
        <f t="shared" si="58"/>
        <v>39.599999999999994</v>
      </c>
      <c r="J72">
        <f t="shared" ref="E72:BD76" si="59">(COUNTIFS(51:51,"A",$40:$40,J$61)+COUNTIFS(51:51,"B",$40:$40,J$61)+COUNTIFS(51:51,"C",$40:$40,J$61)+COUNTIFS(51:51,"A+B",$40:$40,J$61)*2+COUNTIFS(51:51,"B+C",$40:$40,J$61)*2+COUNTIFS(51:51,"G",$40:$40,J$61)+COUNTIFS(51:51,"C+A",$40:$40,J$61)*2)*6.6</f>
        <v>39.599999999999994</v>
      </c>
      <c r="K72">
        <f t="shared" si="59"/>
        <v>39.599999999999994</v>
      </c>
      <c r="L72">
        <f t="shared" si="59"/>
        <v>26.4</v>
      </c>
      <c r="M72">
        <f t="shared" si="59"/>
        <v>46.199999999999996</v>
      </c>
      <c r="N72">
        <f t="shared" si="59"/>
        <v>39.599999999999994</v>
      </c>
      <c r="O72">
        <f t="shared" si="59"/>
        <v>39.599999999999994</v>
      </c>
      <c r="P72">
        <f t="shared" si="59"/>
        <v>6.6</v>
      </c>
      <c r="Q72">
        <f t="shared" si="59"/>
        <v>19.799999999999997</v>
      </c>
      <c r="R72">
        <f t="shared" si="59"/>
        <v>39.599999999999994</v>
      </c>
      <c r="S72">
        <f t="shared" si="59"/>
        <v>33</v>
      </c>
      <c r="T72">
        <f t="shared" si="59"/>
        <v>46.199999999999996</v>
      </c>
      <c r="U72">
        <f t="shared" si="59"/>
        <v>13.2</v>
      </c>
      <c r="V72">
        <f t="shared" si="59"/>
        <v>0</v>
      </c>
      <c r="W72">
        <f t="shared" si="59"/>
        <v>0</v>
      </c>
      <c r="X72">
        <f t="shared" si="59"/>
        <v>0</v>
      </c>
      <c r="Y72">
        <f t="shared" si="59"/>
        <v>0</v>
      </c>
      <c r="Z72">
        <f t="shared" si="59"/>
        <v>0</v>
      </c>
      <c r="AA72">
        <f t="shared" si="59"/>
        <v>0</v>
      </c>
      <c r="AB72">
        <f t="shared" si="59"/>
        <v>0</v>
      </c>
      <c r="AC72">
        <f t="shared" si="59"/>
        <v>0</v>
      </c>
      <c r="AD72">
        <f t="shared" si="59"/>
        <v>0</v>
      </c>
      <c r="AE72">
        <f t="shared" si="59"/>
        <v>0</v>
      </c>
      <c r="AF72">
        <f t="shared" si="59"/>
        <v>0</v>
      </c>
      <c r="AG72">
        <f t="shared" si="59"/>
        <v>0</v>
      </c>
      <c r="AH72">
        <f t="shared" si="59"/>
        <v>0</v>
      </c>
      <c r="AI72">
        <f t="shared" si="59"/>
        <v>0</v>
      </c>
      <c r="AJ72">
        <f t="shared" si="59"/>
        <v>0</v>
      </c>
      <c r="AK72">
        <f t="shared" si="59"/>
        <v>0</v>
      </c>
      <c r="AL72">
        <f t="shared" si="59"/>
        <v>0</v>
      </c>
      <c r="AM72">
        <f t="shared" si="59"/>
        <v>0</v>
      </c>
      <c r="AN72">
        <f t="shared" si="59"/>
        <v>0</v>
      </c>
      <c r="AO72">
        <f t="shared" si="59"/>
        <v>0</v>
      </c>
      <c r="AP72">
        <f t="shared" si="59"/>
        <v>0</v>
      </c>
      <c r="AQ72">
        <f t="shared" si="59"/>
        <v>0</v>
      </c>
      <c r="AR72">
        <f t="shared" si="59"/>
        <v>0</v>
      </c>
      <c r="AS72">
        <f t="shared" si="59"/>
        <v>0</v>
      </c>
      <c r="AT72">
        <f t="shared" si="59"/>
        <v>0</v>
      </c>
      <c r="AU72">
        <f t="shared" si="59"/>
        <v>0</v>
      </c>
      <c r="AV72">
        <f t="shared" si="59"/>
        <v>0</v>
      </c>
      <c r="AW72">
        <f t="shared" si="59"/>
        <v>0</v>
      </c>
      <c r="AX72">
        <f t="shared" si="59"/>
        <v>0</v>
      </c>
      <c r="AY72">
        <f t="shared" si="59"/>
        <v>13.2</v>
      </c>
      <c r="AZ72">
        <f t="shared" si="59"/>
        <v>13.2</v>
      </c>
      <c r="BA72">
        <f t="shared" si="59"/>
        <v>19.799999999999997</v>
      </c>
      <c r="BB72">
        <f t="shared" si="59"/>
        <v>39.599999999999994</v>
      </c>
      <c r="BC72">
        <f t="shared" si="59"/>
        <v>39.599999999999994</v>
      </c>
      <c r="BD72">
        <f t="shared" si="59"/>
        <v>0</v>
      </c>
    </row>
    <row r="73" spans="1:56" ht="15" thickBot="1" x14ac:dyDescent="0.4">
      <c r="A73" s="259">
        <v>2800</v>
      </c>
      <c r="B73" s="261">
        <v>40011</v>
      </c>
      <c r="C73" s="261" t="s">
        <v>3200</v>
      </c>
      <c r="D73">
        <f t="shared" si="57"/>
        <v>0</v>
      </c>
      <c r="E73">
        <f t="shared" si="59"/>
        <v>0</v>
      </c>
      <c r="F73">
        <f t="shared" si="59"/>
        <v>0</v>
      </c>
      <c r="G73">
        <f t="shared" si="59"/>
        <v>0</v>
      </c>
      <c r="H73">
        <f t="shared" si="59"/>
        <v>6.6</v>
      </c>
      <c r="I73">
        <f t="shared" si="59"/>
        <v>0</v>
      </c>
      <c r="J73">
        <f t="shared" si="59"/>
        <v>19.799999999999997</v>
      </c>
      <c r="K73">
        <f t="shared" si="59"/>
        <v>39.599999999999994</v>
      </c>
      <c r="L73">
        <f t="shared" si="59"/>
        <v>39.599999999999994</v>
      </c>
      <c r="M73">
        <f t="shared" si="59"/>
        <v>46.199999999999996</v>
      </c>
      <c r="N73">
        <f t="shared" si="59"/>
        <v>26.4</v>
      </c>
      <c r="O73">
        <f t="shared" si="59"/>
        <v>39.599999999999994</v>
      </c>
      <c r="P73">
        <f t="shared" si="59"/>
        <v>39.599999999999994</v>
      </c>
      <c r="Q73">
        <f t="shared" si="59"/>
        <v>39.599999999999994</v>
      </c>
      <c r="R73">
        <f t="shared" si="59"/>
        <v>46.199999999999996</v>
      </c>
      <c r="S73">
        <f t="shared" si="59"/>
        <v>39.599999999999994</v>
      </c>
      <c r="T73">
        <f t="shared" si="59"/>
        <v>26.4</v>
      </c>
      <c r="U73">
        <f t="shared" si="59"/>
        <v>6.6</v>
      </c>
      <c r="V73">
        <f t="shared" si="59"/>
        <v>0</v>
      </c>
      <c r="W73">
        <f t="shared" si="59"/>
        <v>0</v>
      </c>
      <c r="X73">
        <f t="shared" si="59"/>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13.2</v>
      </c>
      <c r="AZ73">
        <f t="shared" si="59"/>
        <v>39.599999999999994</v>
      </c>
      <c r="BA73">
        <f t="shared" si="59"/>
        <v>46.199999999999996</v>
      </c>
      <c r="BB73">
        <f t="shared" si="59"/>
        <v>19.799999999999997</v>
      </c>
      <c r="BC73">
        <f t="shared" si="59"/>
        <v>39.599999999999994</v>
      </c>
      <c r="BD73">
        <f t="shared" si="59"/>
        <v>6.6</v>
      </c>
    </row>
    <row r="74" spans="1:56" ht="15" thickBot="1" x14ac:dyDescent="0.4">
      <c r="A74" s="259">
        <v>2801</v>
      </c>
      <c r="B74" s="261">
        <v>40079</v>
      </c>
      <c r="C74" s="261" t="s">
        <v>3201</v>
      </c>
      <c r="D74">
        <f t="shared" si="57"/>
        <v>0</v>
      </c>
      <c r="E74">
        <f t="shared" si="59"/>
        <v>0</v>
      </c>
      <c r="F74">
        <f t="shared" si="59"/>
        <v>0</v>
      </c>
      <c r="G74">
        <f t="shared" si="59"/>
        <v>0</v>
      </c>
      <c r="H74">
        <f t="shared" si="59"/>
        <v>13.2</v>
      </c>
      <c r="I74">
        <f t="shared" si="59"/>
        <v>39.599999999999994</v>
      </c>
      <c r="J74">
        <f t="shared" si="59"/>
        <v>13.2</v>
      </c>
      <c r="K74">
        <f t="shared" si="59"/>
        <v>19.799999999999997</v>
      </c>
      <c r="L74">
        <f t="shared" si="59"/>
        <v>33</v>
      </c>
      <c r="M74">
        <f t="shared" si="59"/>
        <v>33</v>
      </c>
      <c r="N74">
        <f t="shared" si="59"/>
        <v>33</v>
      </c>
      <c r="O74">
        <f t="shared" si="59"/>
        <v>33</v>
      </c>
      <c r="P74">
        <f t="shared" si="59"/>
        <v>33</v>
      </c>
      <c r="Q74">
        <f t="shared" si="59"/>
        <v>39.599999999999994</v>
      </c>
      <c r="R74">
        <f t="shared" si="59"/>
        <v>46.199999999999996</v>
      </c>
      <c r="S74">
        <f t="shared" si="59"/>
        <v>33</v>
      </c>
      <c r="T74">
        <f t="shared" si="59"/>
        <v>33</v>
      </c>
      <c r="U74">
        <f t="shared" si="59"/>
        <v>6.6</v>
      </c>
      <c r="V74">
        <f t="shared" si="59"/>
        <v>0</v>
      </c>
      <c r="W74">
        <f t="shared" si="59"/>
        <v>0</v>
      </c>
      <c r="X74">
        <f t="shared" si="59"/>
        <v>0</v>
      </c>
      <c r="Y74">
        <f t="shared" si="59"/>
        <v>0</v>
      </c>
      <c r="Z74">
        <f t="shared" si="59"/>
        <v>0</v>
      </c>
      <c r="AA74">
        <f t="shared" si="59"/>
        <v>0</v>
      </c>
      <c r="AB74">
        <f t="shared" si="59"/>
        <v>0</v>
      </c>
      <c r="AC74">
        <f t="shared" si="59"/>
        <v>0</v>
      </c>
      <c r="AD74">
        <f t="shared" si="59"/>
        <v>0</v>
      </c>
      <c r="AE74">
        <f t="shared" si="59"/>
        <v>0</v>
      </c>
      <c r="AF74">
        <f t="shared" si="59"/>
        <v>0</v>
      </c>
      <c r="AG74">
        <f t="shared" si="59"/>
        <v>0</v>
      </c>
      <c r="AH74">
        <f t="shared" si="59"/>
        <v>0</v>
      </c>
      <c r="AI74">
        <f t="shared" si="59"/>
        <v>0</v>
      </c>
      <c r="AJ74">
        <f t="shared" si="59"/>
        <v>0</v>
      </c>
      <c r="AK74">
        <f t="shared" si="59"/>
        <v>0</v>
      </c>
      <c r="AL74">
        <f t="shared" si="59"/>
        <v>0</v>
      </c>
      <c r="AM74">
        <f t="shared" si="59"/>
        <v>0</v>
      </c>
      <c r="AN74">
        <f t="shared" si="59"/>
        <v>0</v>
      </c>
      <c r="AO74">
        <f t="shared" si="59"/>
        <v>0</v>
      </c>
      <c r="AP74">
        <f t="shared" si="59"/>
        <v>0</v>
      </c>
      <c r="AQ74">
        <f t="shared" si="59"/>
        <v>0</v>
      </c>
      <c r="AR74">
        <f t="shared" si="59"/>
        <v>0</v>
      </c>
      <c r="AS74">
        <f t="shared" si="59"/>
        <v>0</v>
      </c>
      <c r="AT74">
        <f t="shared" si="59"/>
        <v>0</v>
      </c>
      <c r="AU74">
        <f t="shared" si="59"/>
        <v>0</v>
      </c>
      <c r="AV74">
        <f t="shared" si="59"/>
        <v>0</v>
      </c>
      <c r="AW74">
        <f t="shared" si="59"/>
        <v>0</v>
      </c>
      <c r="AX74">
        <f t="shared" si="59"/>
        <v>0</v>
      </c>
      <c r="AY74">
        <f t="shared" si="59"/>
        <v>0</v>
      </c>
      <c r="AZ74">
        <f t="shared" si="59"/>
        <v>39.599999999999994</v>
      </c>
      <c r="BA74">
        <f t="shared" si="59"/>
        <v>33</v>
      </c>
      <c r="BB74">
        <f t="shared" si="59"/>
        <v>26.4</v>
      </c>
      <c r="BC74">
        <f t="shared" si="59"/>
        <v>19.799999999999997</v>
      </c>
      <c r="BD74">
        <f t="shared" si="59"/>
        <v>6.6</v>
      </c>
    </row>
    <row r="75" spans="1:56" ht="15" thickBot="1" x14ac:dyDescent="0.4">
      <c r="A75" s="259">
        <v>2799</v>
      </c>
      <c r="B75" s="261">
        <v>40005</v>
      </c>
      <c r="C75" s="261" t="s">
        <v>3202</v>
      </c>
      <c r="D75">
        <f t="shared" si="57"/>
        <v>0</v>
      </c>
      <c r="E75">
        <f t="shared" si="59"/>
        <v>0</v>
      </c>
      <c r="F75">
        <f t="shared" si="59"/>
        <v>0</v>
      </c>
      <c r="G75">
        <f t="shared" si="59"/>
        <v>0</v>
      </c>
      <c r="H75">
        <f t="shared" si="59"/>
        <v>13.2</v>
      </c>
      <c r="I75">
        <f t="shared" si="59"/>
        <v>26.4</v>
      </c>
      <c r="J75">
        <f t="shared" si="59"/>
        <v>33</v>
      </c>
      <c r="K75">
        <f t="shared" si="59"/>
        <v>39.599999999999994</v>
      </c>
      <c r="L75">
        <f t="shared" si="59"/>
        <v>39.599999999999994</v>
      </c>
      <c r="M75">
        <f t="shared" si="59"/>
        <v>39.599999999999994</v>
      </c>
      <c r="N75">
        <f t="shared" si="59"/>
        <v>39.599999999999994</v>
      </c>
      <c r="O75">
        <f t="shared" si="59"/>
        <v>26.4</v>
      </c>
      <c r="P75">
        <f t="shared" si="59"/>
        <v>33</v>
      </c>
      <c r="Q75">
        <f t="shared" si="59"/>
        <v>13.2</v>
      </c>
      <c r="R75">
        <f t="shared" si="59"/>
        <v>46.199999999999996</v>
      </c>
      <c r="S75">
        <f t="shared" si="59"/>
        <v>33</v>
      </c>
      <c r="T75">
        <f t="shared" si="59"/>
        <v>39.599999999999994</v>
      </c>
      <c r="U75">
        <f t="shared" si="59"/>
        <v>13.2</v>
      </c>
      <c r="V75">
        <f t="shared" si="59"/>
        <v>0</v>
      </c>
      <c r="W75">
        <f t="shared" si="59"/>
        <v>0</v>
      </c>
      <c r="X75">
        <f t="shared" si="59"/>
        <v>0</v>
      </c>
      <c r="Y75">
        <f t="shared" si="59"/>
        <v>0</v>
      </c>
      <c r="Z75">
        <f t="shared" si="59"/>
        <v>0</v>
      </c>
      <c r="AA75">
        <f t="shared" si="59"/>
        <v>0</v>
      </c>
      <c r="AB75">
        <f t="shared" si="59"/>
        <v>0</v>
      </c>
      <c r="AC75">
        <f t="shared" si="59"/>
        <v>0</v>
      </c>
      <c r="AD75">
        <f t="shared" si="59"/>
        <v>0</v>
      </c>
      <c r="AE75">
        <f t="shared" si="59"/>
        <v>0</v>
      </c>
      <c r="AF75">
        <f t="shared" si="59"/>
        <v>0</v>
      </c>
      <c r="AG75">
        <f t="shared" si="59"/>
        <v>0</v>
      </c>
      <c r="AH75">
        <f t="shared" si="59"/>
        <v>0</v>
      </c>
      <c r="AI75">
        <f t="shared" si="59"/>
        <v>0</v>
      </c>
      <c r="AJ75">
        <f t="shared" si="59"/>
        <v>0</v>
      </c>
      <c r="AK75">
        <f t="shared" si="59"/>
        <v>0</v>
      </c>
      <c r="AL75">
        <f t="shared" si="59"/>
        <v>0</v>
      </c>
      <c r="AM75">
        <f t="shared" si="59"/>
        <v>0</v>
      </c>
      <c r="AN75">
        <f t="shared" si="59"/>
        <v>0</v>
      </c>
      <c r="AO75">
        <f t="shared" si="59"/>
        <v>0</v>
      </c>
      <c r="AP75">
        <f t="shared" si="59"/>
        <v>0</v>
      </c>
      <c r="AQ75">
        <f t="shared" si="59"/>
        <v>0</v>
      </c>
      <c r="AR75">
        <f t="shared" si="59"/>
        <v>0</v>
      </c>
      <c r="AS75">
        <f t="shared" si="59"/>
        <v>0</v>
      </c>
      <c r="AT75">
        <f t="shared" si="59"/>
        <v>0</v>
      </c>
      <c r="AU75">
        <f t="shared" si="59"/>
        <v>0</v>
      </c>
      <c r="AV75">
        <f t="shared" si="59"/>
        <v>0</v>
      </c>
      <c r="AW75">
        <f t="shared" si="59"/>
        <v>0</v>
      </c>
      <c r="AX75">
        <f t="shared" si="59"/>
        <v>0</v>
      </c>
      <c r="AY75">
        <f t="shared" si="59"/>
        <v>13.2</v>
      </c>
      <c r="AZ75">
        <f t="shared" si="59"/>
        <v>33</v>
      </c>
      <c r="BA75">
        <f t="shared" si="59"/>
        <v>6.6</v>
      </c>
      <c r="BB75">
        <f t="shared" si="59"/>
        <v>6.6</v>
      </c>
      <c r="BC75">
        <f t="shared" si="59"/>
        <v>33</v>
      </c>
      <c r="BD75">
        <f t="shared" si="59"/>
        <v>0</v>
      </c>
    </row>
    <row r="76" spans="1:56" ht="15" thickBot="1" x14ac:dyDescent="0.4">
      <c r="A76" s="262">
        <v>3346</v>
      </c>
      <c r="B76" s="261">
        <v>40110</v>
      </c>
      <c r="C76" s="261" t="s">
        <v>3203</v>
      </c>
      <c r="D76">
        <f t="shared" si="57"/>
        <v>0</v>
      </c>
      <c r="E76">
        <f t="shared" si="59"/>
        <v>0</v>
      </c>
      <c r="F76">
        <f t="shared" si="59"/>
        <v>0</v>
      </c>
      <c r="G76">
        <f t="shared" si="59"/>
        <v>0</v>
      </c>
      <c r="H76">
        <f t="shared" si="59"/>
        <v>19.799999999999997</v>
      </c>
      <c r="I76">
        <f t="shared" si="59"/>
        <v>33</v>
      </c>
      <c r="J76">
        <f t="shared" si="59"/>
        <v>39.599999999999994</v>
      </c>
      <c r="K76">
        <f t="shared" si="59"/>
        <v>0</v>
      </c>
      <c r="L76">
        <f t="shared" si="59"/>
        <v>39.599999999999994</v>
      </c>
      <c r="M76">
        <f t="shared" si="59"/>
        <v>6.6</v>
      </c>
      <c r="N76">
        <f t="shared" si="59"/>
        <v>39.599999999999994</v>
      </c>
      <c r="O76">
        <f t="shared" si="59"/>
        <v>39.599999999999994</v>
      </c>
      <c r="P76">
        <f t="shared" si="59"/>
        <v>39.599999999999994</v>
      </c>
      <c r="Q76">
        <f t="shared" si="59"/>
        <v>39.599999999999994</v>
      </c>
      <c r="R76">
        <f t="shared" si="59"/>
        <v>0</v>
      </c>
      <c r="S76">
        <f t="shared" si="59"/>
        <v>33</v>
      </c>
      <c r="T76">
        <f t="shared" si="59"/>
        <v>39.599999999999994</v>
      </c>
      <c r="U76">
        <f t="shared" si="59"/>
        <v>13.2</v>
      </c>
      <c r="V76">
        <f t="shared" si="59"/>
        <v>0</v>
      </c>
      <c r="W76">
        <f t="shared" si="59"/>
        <v>0</v>
      </c>
      <c r="X76">
        <f t="shared" si="59"/>
        <v>0</v>
      </c>
      <c r="Y76">
        <f t="shared" si="59"/>
        <v>0</v>
      </c>
      <c r="Z76">
        <f t="shared" si="59"/>
        <v>0</v>
      </c>
      <c r="AA76">
        <f t="shared" si="59"/>
        <v>0</v>
      </c>
      <c r="AB76">
        <f t="shared" si="59"/>
        <v>0</v>
      </c>
      <c r="AC76">
        <f t="shared" si="59"/>
        <v>0</v>
      </c>
      <c r="AD76">
        <f t="shared" si="59"/>
        <v>0</v>
      </c>
      <c r="AE76">
        <f t="shared" si="59"/>
        <v>0</v>
      </c>
      <c r="AF76">
        <f t="shared" si="59"/>
        <v>0</v>
      </c>
      <c r="AG76">
        <f t="shared" si="59"/>
        <v>0</v>
      </c>
      <c r="AH76">
        <f t="shared" si="59"/>
        <v>0</v>
      </c>
      <c r="AI76">
        <f t="shared" si="59"/>
        <v>0</v>
      </c>
      <c r="AJ76">
        <f t="shared" si="59"/>
        <v>0</v>
      </c>
      <c r="AK76">
        <f t="shared" si="59"/>
        <v>0</v>
      </c>
      <c r="AL76">
        <f t="shared" si="59"/>
        <v>0</v>
      </c>
      <c r="AM76">
        <f t="shared" si="59"/>
        <v>0</v>
      </c>
      <c r="AN76">
        <f t="shared" si="59"/>
        <v>0</v>
      </c>
      <c r="AO76">
        <f t="shared" si="59"/>
        <v>0</v>
      </c>
      <c r="AP76">
        <f t="shared" si="59"/>
        <v>0</v>
      </c>
      <c r="AQ76">
        <f t="shared" si="59"/>
        <v>0</v>
      </c>
      <c r="AR76">
        <f t="shared" si="59"/>
        <v>0</v>
      </c>
      <c r="AS76">
        <f t="shared" si="59"/>
        <v>0</v>
      </c>
      <c r="AT76">
        <f t="shared" si="59"/>
        <v>0</v>
      </c>
      <c r="AU76">
        <f t="shared" si="59"/>
        <v>0</v>
      </c>
      <c r="AV76">
        <f t="shared" si="59"/>
        <v>0</v>
      </c>
      <c r="AW76">
        <f t="shared" si="59"/>
        <v>0</v>
      </c>
      <c r="AX76">
        <f t="shared" si="59"/>
        <v>0</v>
      </c>
      <c r="AY76">
        <f t="shared" si="59"/>
        <v>0</v>
      </c>
      <c r="AZ76">
        <f t="shared" si="59"/>
        <v>0</v>
      </c>
      <c r="BA76">
        <f t="shared" si="59"/>
        <v>33</v>
      </c>
      <c r="BB76">
        <f t="shared" si="59"/>
        <v>39.599999999999994</v>
      </c>
      <c r="BC76">
        <f t="shared" si="59"/>
        <v>0</v>
      </c>
      <c r="BD76">
        <f t="shared" si="59"/>
        <v>0</v>
      </c>
    </row>
    <row r="77" spans="1:56" x14ac:dyDescent="0.35">
      <c r="A77" s="262">
        <v>2782</v>
      </c>
      <c r="B77" s="117">
        <v>40018</v>
      </c>
      <c r="C77" s="117" t="s">
        <v>3204</v>
      </c>
      <c r="D77">
        <f t="shared" si="57"/>
        <v>6.6</v>
      </c>
      <c r="E77">
        <f t="shared" ref="E77:BD77" si="60">(COUNTIFS(56:56,"A",$40:$40,E$61)+COUNTIFS(56:56,"B",$40:$40,E$61)+COUNTIFS(56:56,"C",$40:$40,E$61)+COUNTIFS(56:56,"A+B",$40:$40,E$61)*2+COUNTIFS(56:56,"B+C",$40:$40,E$61)*2+COUNTIFS(56:56,"G",$40:$40,E$61)+COUNTIFS(56:56,"C+A",$40:$40,E$61)*2)*6.6</f>
        <v>39.599999999999994</v>
      </c>
      <c r="F77">
        <f t="shared" si="60"/>
        <v>33</v>
      </c>
      <c r="G77">
        <f t="shared" si="60"/>
        <v>0</v>
      </c>
      <c r="H77">
        <f t="shared" si="60"/>
        <v>0</v>
      </c>
      <c r="I77">
        <f t="shared" si="60"/>
        <v>0</v>
      </c>
      <c r="J77">
        <f t="shared" si="60"/>
        <v>0</v>
      </c>
      <c r="K77">
        <f t="shared" si="60"/>
        <v>0</v>
      </c>
      <c r="L77">
        <f t="shared" si="60"/>
        <v>0</v>
      </c>
      <c r="M77">
        <f t="shared" si="60"/>
        <v>0</v>
      </c>
      <c r="N77">
        <f t="shared" si="60"/>
        <v>0</v>
      </c>
      <c r="O77">
        <f t="shared" si="60"/>
        <v>0</v>
      </c>
      <c r="P77">
        <f t="shared" si="60"/>
        <v>0</v>
      </c>
      <c r="Q77">
        <f t="shared" si="60"/>
        <v>0</v>
      </c>
      <c r="R77">
        <f t="shared" si="60"/>
        <v>0</v>
      </c>
      <c r="S77">
        <f t="shared" si="60"/>
        <v>0</v>
      </c>
      <c r="T77">
        <f t="shared" si="60"/>
        <v>0</v>
      </c>
      <c r="U77">
        <f t="shared" si="60"/>
        <v>0</v>
      </c>
      <c r="V77">
        <f t="shared" si="60"/>
        <v>0</v>
      </c>
      <c r="W77">
        <f t="shared" si="60"/>
        <v>0</v>
      </c>
      <c r="X77">
        <f t="shared" si="60"/>
        <v>0</v>
      </c>
      <c r="Y77">
        <f t="shared" si="60"/>
        <v>0</v>
      </c>
      <c r="Z77">
        <f t="shared" si="60"/>
        <v>0</v>
      </c>
      <c r="AA77">
        <f t="shared" si="60"/>
        <v>0</v>
      </c>
      <c r="AB77">
        <f t="shared" si="60"/>
        <v>0</v>
      </c>
      <c r="AC77">
        <f t="shared" si="60"/>
        <v>0</v>
      </c>
      <c r="AD77">
        <f t="shared" si="60"/>
        <v>0</v>
      </c>
      <c r="AE77">
        <f t="shared" si="60"/>
        <v>0</v>
      </c>
      <c r="AF77">
        <f t="shared" si="60"/>
        <v>0</v>
      </c>
      <c r="AG77">
        <f t="shared" si="60"/>
        <v>0</v>
      </c>
      <c r="AH77">
        <f t="shared" si="60"/>
        <v>0</v>
      </c>
      <c r="AI77">
        <f t="shared" si="60"/>
        <v>0</v>
      </c>
      <c r="AJ77">
        <f t="shared" si="60"/>
        <v>0</v>
      </c>
      <c r="AK77">
        <f t="shared" si="60"/>
        <v>0</v>
      </c>
      <c r="AL77">
        <f t="shared" si="60"/>
        <v>0</v>
      </c>
      <c r="AM77">
        <f t="shared" si="60"/>
        <v>0</v>
      </c>
      <c r="AN77">
        <f t="shared" si="60"/>
        <v>0</v>
      </c>
      <c r="AO77">
        <f t="shared" si="60"/>
        <v>0</v>
      </c>
      <c r="AP77">
        <f t="shared" si="60"/>
        <v>0</v>
      </c>
      <c r="AQ77">
        <f t="shared" si="60"/>
        <v>0</v>
      </c>
      <c r="AR77">
        <f t="shared" si="60"/>
        <v>0</v>
      </c>
      <c r="AS77">
        <f t="shared" si="60"/>
        <v>0</v>
      </c>
      <c r="AT77">
        <f t="shared" si="60"/>
        <v>0</v>
      </c>
      <c r="AU77">
        <f t="shared" si="60"/>
        <v>0</v>
      </c>
      <c r="AV77">
        <f t="shared" si="60"/>
        <v>0</v>
      </c>
      <c r="AW77">
        <f t="shared" si="60"/>
        <v>0</v>
      </c>
      <c r="AX77">
        <f t="shared" si="60"/>
        <v>0</v>
      </c>
      <c r="AY77">
        <f t="shared" si="60"/>
        <v>0</v>
      </c>
      <c r="AZ77">
        <f t="shared" si="60"/>
        <v>13.2</v>
      </c>
      <c r="BA77">
        <f t="shared" si="60"/>
        <v>33</v>
      </c>
      <c r="BB77">
        <f t="shared" si="60"/>
        <v>0</v>
      </c>
      <c r="BC77">
        <f t="shared" si="60"/>
        <v>0</v>
      </c>
      <c r="BD77">
        <f t="shared" si="60"/>
        <v>0</v>
      </c>
    </row>
    <row r="80" spans="1:56" x14ac:dyDescent="0.35">
      <c r="A80" s="544" t="s">
        <v>3182</v>
      </c>
      <c r="B80" s="544"/>
      <c r="C80" s="544"/>
      <c r="D80" s="10"/>
      <c r="E80" s="10"/>
      <c r="F80" s="10"/>
      <c r="G80" s="10"/>
    </row>
    <row r="81" spans="1:8" x14ac:dyDescent="0.35">
      <c r="A81" s="544"/>
      <c r="B81" s="544"/>
      <c r="C81" s="544"/>
      <c r="D81" s="338" t="s">
        <v>5923</v>
      </c>
      <c r="E81" s="10"/>
      <c r="F81" s="10"/>
      <c r="G81" s="10"/>
    </row>
    <row r="82" spans="1:8" x14ac:dyDescent="0.35">
      <c r="A82" s="339" t="s">
        <v>3183</v>
      </c>
      <c r="B82" s="339" t="s">
        <v>3184</v>
      </c>
      <c r="C82" s="339" t="s">
        <v>3185</v>
      </c>
      <c r="D82" s="338">
        <v>12</v>
      </c>
      <c r="E82" s="338">
        <v>1</v>
      </c>
      <c r="F82" s="338">
        <v>2</v>
      </c>
      <c r="G82" s="338">
        <v>3</v>
      </c>
      <c r="H82" s="338">
        <v>4</v>
      </c>
    </row>
    <row r="83" spans="1:8" x14ac:dyDescent="0.35">
      <c r="A83" s="339">
        <v>2781</v>
      </c>
      <c r="B83" s="247">
        <v>40019</v>
      </c>
      <c r="C83" s="247" t="s">
        <v>3187</v>
      </c>
      <c r="D83" s="10">
        <f>(COUNTIFS(41:41,"A",$38:$38,D$82)+COUNTIFS(41:41,"B",$38:$38,D$82)+COUNTIFS(41:41,"C",$38:$38,D$82)+COUNTIFS(41:41,"A+B",$38:$38,D$82)*2+COUNTIFS(41:41,"B+C",$38:$38,D$82)*2+COUNTIFS(41:41,"G",$38:$38,D$82)++COUNTIFS(41:41,"C+A",$38:$38,D$82)*2)*6.6</f>
        <v>79.199999999999989</v>
      </c>
      <c r="E83" s="10">
        <f t="shared" ref="E83:G83" si="61">(COUNTIFS(41:41,"A",$38:$38,E$82)+COUNTIFS(41:41,"B",$38:$38,E$82)+COUNTIFS(41:41,"C",$38:$38,E$82)+COUNTIFS(41:41,"A+B",$38:$38,E$82)*2+COUNTIFS(41:41,"B+C",$38:$38,E$82)*2+COUNTIFS(41:41,"G",$38:$38,E$82)++COUNTIFS(41:41,"C+A",$38:$38,E$82)*2)*6.6</f>
        <v>39.599999999999994</v>
      </c>
      <c r="F83" s="10">
        <f t="shared" si="61"/>
        <v>158.39999999999998</v>
      </c>
      <c r="G83" s="10">
        <f t="shared" si="61"/>
        <v>171.6</v>
      </c>
    </row>
    <row r="84" spans="1:8" x14ac:dyDescent="0.35">
      <c r="A84" s="339">
        <v>2787</v>
      </c>
      <c r="B84" s="247">
        <v>40087</v>
      </c>
      <c r="C84" s="247" t="s">
        <v>3189</v>
      </c>
      <c r="D84" s="10">
        <f t="shared" ref="D84:G84" si="62">(COUNTIFS(42:42,"A",$38:$38,D$82)+COUNTIFS(42:42,"B",$38:$38,D$82)+COUNTIFS(42:42,"C",$38:$38,D$82)+COUNTIFS(42:42,"A+B",$38:$38,D$82)*2+COUNTIFS(42:42,"B+C",$38:$38,D$82)*2+COUNTIFS(42:42,"G",$38:$38,D$82)++COUNTIFS(42:42,"C+A",$38:$38,D$82)*2)*6.6</f>
        <v>26.4</v>
      </c>
      <c r="E84" s="10">
        <f t="shared" si="62"/>
        <v>39.599999999999994</v>
      </c>
      <c r="F84" s="10">
        <f t="shared" si="62"/>
        <v>158.39999999999998</v>
      </c>
      <c r="G84" s="10">
        <f t="shared" si="62"/>
        <v>165</v>
      </c>
    </row>
    <row r="85" spans="1:8" x14ac:dyDescent="0.35">
      <c r="A85" s="339">
        <v>2785</v>
      </c>
      <c r="B85" s="247">
        <v>40038</v>
      </c>
      <c r="C85" s="247" t="s">
        <v>3190</v>
      </c>
      <c r="D85" s="10">
        <f t="shared" ref="D85:G85" si="63">(COUNTIFS(43:43,"A",$38:$38,D$82)+COUNTIFS(43:43,"B",$38:$38,D$82)+COUNTIFS(43:43,"C",$38:$38,D$82)+COUNTIFS(43:43,"A+B",$38:$38,D$82)*2+COUNTIFS(43:43,"B+C",$38:$38,D$82)*2+COUNTIFS(43:43,"G",$38:$38,D$82)++COUNTIFS(43:43,"C+A",$38:$38,D$82)*2)*6.6</f>
        <v>59.4</v>
      </c>
      <c r="E85" s="10">
        <f t="shared" si="63"/>
        <v>33</v>
      </c>
      <c r="F85" s="10">
        <f t="shared" si="63"/>
        <v>145.19999999999999</v>
      </c>
      <c r="G85" s="10">
        <f t="shared" si="63"/>
        <v>171.6</v>
      </c>
    </row>
    <row r="86" spans="1:8" x14ac:dyDescent="0.35">
      <c r="A86" s="339">
        <v>3347</v>
      </c>
      <c r="B86" s="247">
        <v>10256</v>
      </c>
      <c r="C86" s="247" t="s">
        <v>3191</v>
      </c>
      <c r="D86" s="10">
        <f t="shared" ref="D86:G86" si="64">(COUNTIFS(44:44,"A",$38:$38,D$82)+COUNTIFS(44:44,"B",$38:$38,D$82)+COUNTIFS(44:44,"C",$38:$38,D$82)+COUNTIFS(44:44,"A+B",$38:$38,D$82)*2+COUNTIFS(44:44,"B+C",$38:$38,D$82)*2+COUNTIFS(44:44,"G",$38:$38,D$82)++COUNTIFS(44:44,"C+A",$38:$38,D$82)*2)*6.6</f>
        <v>85.8</v>
      </c>
      <c r="E86" s="10">
        <f t="shared" si="64"/>
        <v>39.599999999999994</v>
      </c>
      <c r="F86" s="10">
        <f t="shared" si="64"/>
        <v>151.79999999999998</v>
      </c>
      <c r="G86" s="10">
        <f t="shared" si="64"/>
        <v>92.399999999999991</v>
      </c>
    </row>
    <row r="87" spans="1:8" x14ac:dyDescent="0.35">
      <c r="A87" s="339">
        <v>2783</v>
      </c>
      <c r="B87" s="247">
        <v>40013</v>
      </c>
      <c r="C87" s="247" t="s">
        <v>3192</v>
      </c>
      <c r="D87" s="10">
        <f t="shared" ref="D87:G87" si="65">(COUNTIFS(45:45,"A",$38:$38,D$82)+COUNTIFS(45:45,"B",$38:$38,D$82)+COUNTIFS(45:45,"C",$38:$38,D$82)+COUNTIFS(45:45,"A+B",$38:$38,D$82)*2+COUNTIFS(45:45,"B+C",$38:$38,D$82)*2+COUNTIFS(45:45,"G",$38:$38,D$82)++COUNTIFS(45:45,"C+A",$38:$38,D$82)*2)*6.6</f>
        <v>46.199999999999996</v>
      </c>
      <c r="E87" s="10">
        <f t="shared" si="65"/>
        <v>33</v>
      </c>
      <c r="F87" s="10">
        <f t="shared" si="65"/>
        <v>105.6</v>
      </c>
      <c r="G87" s="10">
        <f t="shared" si="65"/>
        <v>151.79999999999998</v>
      </c>
    </row>
    <row r="88" spans="1:8" x14ac:dyDescent="0.35">
      <c r="A88" s="339">
        <v>3070</v>
      </c>
      <c r="B88" s="247">
        <v>40095</v>
      </c>
      <c r="C88" s="247" t="s">
        <v>3193</v>
      </c>
      <c r="D88" s="10">
        <f t="shared" ref="D88:G88" si="66">(COUNTIFS(46:46,"A",$38:$38,D$82)+COUNTIFS(46:46,"B",$38:$38,D$82)+COUNTIFS(46:46,"C",$38:$38,D$82)+COUNTIFS(46:46,"A+B",$38:$38,D$82)*2+COUNTIFS(46:46,"B+C",$38:$38,D$82)*2+COUNTIFS(46:46,"G",$38:$38,D$82)++COUNTIFS(46:46,"C+A",$38:$38,D$82)*2)*6.6</f>
        <v>39.599999999999994</v>
      </c>
      <c r="E88" s="10">
        <f t="shared" si="66"/>
        <v>39.599999999999994</v>
      </c>
      <c r="F88" s="10">
        <f t="shared" si="66"/>
        <v>138.6</v>
      </c>
      <c r="G88" s="10">
        <f t="shared" si="66"/>
        <v>165</v>
      </c>
    </row>
    <row r="89" spans="1:8" x14ac:dyDescent="0.35">
      <c r="A89" s="339">
        <v>2784</v>
      </c>
      <c r="B89" s="247">
        <v>40024</v>
      </c>
      <c r="C89" s="247" t="s">
        <v>3194</v>
      </c>
      <c r="D89" s="10">
        <f t="shared" ref="D89:G89" si="67">(COUNTIFS(47:47,"A",$38:$38,D$82)+COUNTIFS(47:47,"B",$38:$38,D$82)+COUNTIFS(47:47,"C",$38:$38,D$82)+COUNTIFS(47:47,"A+B",$38:$38,D$82)*2+COUNTIFS(47:47,"B+C",$38:$38,D$82)*2+COUNTIFS(47:47,"G",$38:$38,D$82)++COUNTIFS(47:47,"C+A",$38:$38,D$82)*2)*6.6</f>
        <v>85.8</v>
      </c>
      <c r="E89" s="10">
        <f t="shared" si="67"/>
        <v>39.599999999999994</v>
      </c>
      <c r="F89" s="10">
        <f t="shared" si="67"/>
        <v>145.19999999999999</v>
      </c>
      <c r="G89" s="10">
        <f t="shared" si="67"/>
        <v>165</v>
      </c>
    </row>
    <row r="90" spans="1:8" x14ac:dyDescent="0.35">
      <c r="A90" s="339">
        <v>3195</v>
      </c>
      <c r="B90" s="247">
        <v>40066</v>
      </c>
      <c r="C90" s="247" t="s">
        <v>3195</v>
      </c>
      <c r="D90" s="10">
        <f t="shared" ref="D90:G90" si="68">(COUNTIFS(48:48,"A",$38:$38,D$82)+COUNTIFS(48:48,"B",$38:$38,D$82)+COUNTIFS(48:48,"C",$38:$38,D$82)+COUNTIFS(48:48,"A+B",$38:$38,D$82)*2+COUNTIFS(48:48,"B+C",$38:$38,D$82)*2+COUNTIFS(48:48,"G",$38:$38,D$82)++COUNTIFS(48:48,"C+A",$38:$38,D$82)*2)*6.6</f>
        <v>138.6</v>
      </c>
      <c r="E90" s="10">
        <f t="shared" si="68"/>
        <v>132</v>
      </c>
      <c r="F90" s="10">
        <f t="shared" si="68"/>
        <v>132</v>
      </c>
      <c r="G90" s="10">
        <f t="shared" si="68"/>
        <v>132</v>
      </c>
    </row>
    <row r="91" spans="1:8" x14ac:dyDescent="0.35">
      <c r="A91" s="339">
        <v>2792</v>
      </c>
      <c r="B91" s="247">
        <v>40076</v>
      </c>
      <c r="C91" s="247" t="s">
        <v>3197</v>
      </c>
      <c r="D91" s="10">
        <f t="shared" ref="D91:G91" si="69">(COUNTIFS(49:49,"A",$38:$38,D$82)+COUNTIFS(49:49,"B",$38:$38,D$82)+COUNTIFS(49:49,"C",$38:$38,D$82)+COUNTIFS(49:49,"A+B",$38:$38,D$82)*2+COUNTIFS(49:49,"B+C",$38:$38,D$82)*2+COUNTIFS(49:49,"G",$38:$38,D$82)++COUNTIFS(49:49,"C+A",$38:$38,D$82)*2)*6.6</f>
        <v>112.19999999999999</v>
      </c>
      <c r="E91" s="10">
        <f t="shared" si="69"/>
        <v>171.6</v>
      </c>
      <c r="F91" s="10">
        <f t="shared" si="69"/>
        <v>184.79999999999998</v>
      </c>
      <c r="G91" s="10">
        <f t="shared" si="69"/>
        <v>105.6</v>
      </c>
    </row>
    <row r="92" spans="1:8" x14ac:dyDescent="0.35">
      <c r="A92" s="339">
        <v>2790</v>
      </c>
      <c r="B92" s="247">
        <v>40028</v>
      </c>
      <c r="C92" s="247" t="s">
        <v>3198</v>
      </c>
      <c r="D92" s="10">
        <f t="shared" ref="D92:G92" si="70">(COUNTIFS(50:50,"A",$38:$38,D$82)+COUNTIFS(50:50,"B",$38:$38,D$82)+COUNTIFS(50:50,"C",$38:$38,D$82)+COUNTIFS(50:50,"A+B",$38:$38,D$82)*2+COUNTIFS(50:50,"B+C",$38:$38,D$82)*2+COUNTIFS(50:50,"G",$38:$38,D$82)++COUNTIFS(50:50,"C+A",$38:$38,D$82)*2)*6.6</f>
        <v>145.19999999999999</v>
      </c>
      <c r="E92" s="10">
        <f t="shared" si="70"/>
        <v>112.19999999999999</v>
      </c>
      <c r="F92" s="10">
        <f t="shared" si="70"/>
        <v>92.399999999999991</v>
      </c>
      <c r="G92" s="10">
        <f t="shared" si="70"/>
        <v>171.6</v>
      </c>
    </row>
    <row r="93" spans="1:8" x14ac:dyDescent="0.35">
      <c r="A93" s="339">
        <v>2791</v>
      </c>
      <c r="B93" s="247">
        <v>40101</v>
      </c>
      <c r="C93" s="247" t="s">
        <v>3199</v>
      </c>
      <c r="D93" s="10">
        <f t="shared" ref="D93:G93" si="71">(COUNTIFS(51:51,"A",$38:$38,D$82)+COUNTIFS(51:51,"B",$38:$38,D$82)+COUNTIFS(51:51,"C",$38:$38,D$82)+COUNTIFS(51:51,"A+B",$38:$38,D$82)*2+COUNTIFS(51:51,"B+C",$38:$38,D$82)*2+COUNTIFS(51:51,"G",$38:$38,D$82)++COUNTIFS(51:51,"C+A",$38:$38,D$82)*2)*6.6</f>
        <v>125.39999999999999</v>
      </c>
      <c r="E93" s="10">
        <f t="shared" si="71"/>
        <v>112.19999999999999</v>
      </c>
      <c r="F93" s="10">
        <f t="shared" si="71"/>
        <v>145.19999999999999</v>
      </c>
      <c r="G93" s="10">
        <f t="shared" si="71"/>
        <v>138.6</v>
      </c>
    </row>
    <row r="94" spans="1:8" x14ac:dyDescent="0.35">
      <c r="A94" s="339">
        <v>2800</v>
      </c>
      <c r="B94" s="247">
        <v>40011</v>
      </c>
      <c r="C94" s="247" t="s">
        <v>3200</v>
      </c>
      <c r="D94" s="10">
        <f t="shared" ref="D94:G94" si="72">(COUNTIFS(52:52,"A",$38:$38,D$82)+COUNTIFS(52:52,"B",$38:$38,D$82)+COUNTIFS(52:52,"C",$38:$38,D$82)+COUNTIFS(52:52,"A+B",$38:$38,D$82)*2+COUNTIFS(52:52,"B+C",$38:$38,D$82)*2+COUNTIFS(52:52,"G",$38:$38,D$82)++COUNTIFS(52:52,"C+A",$38:$38,D$82)*2)*6.6</f>
        <v>165</v>
      </c>
      <c r="E94" s="10">
        <f t="shared" si="72"/>
        <v>0</v>
      </c>
      <c r="F94" s="10">
        <f t="shared" si="72"/>
        <v>85.8</v>
      </c>
      <c r="G94" s="10">
        <f t="shared" si="72"/>
        <v>171.6</v>
      </c>
    </row>
    <row r="95" spans="1:8" x14ac:dyDescent="0.35">
      <c r="A95" s="339">
        <v>2801</v>
      </c>
      <c r="B95" s="247">
        <v>40079</v>
      </c>
      <c r="C95" s="247" t="s">
        <v>3201</v>
      </c>
      <c r="D95" s="10">
        <f t="shared" ref="D95:G95" si="73">(COUNTIFS(53:53,"A",$38:$38,D$82)+COUNTIFS(53:53,"B",$38:$38,D$82)+COUNTIFS(53:53,"C",$38:$38,D$82)+COUNTIFS(53:53,"A+B",$38:$38,D$82)*2+COUNTIFS(53:53,"B+C",$38:$38,D$82)*2+COUNTIFS(53:53,"G",$38:$38,D$82)++COUNTIFS(53:53,"C+A",$38:$38,D$82)*2)*6.6</f>
        <v>125.39999999999999</v>
      </c>
      <c r="E95" s="10">
        <f t="shared" si="73"/>
        <v>0</v>
      </c>
      <c r="F95" s="10">
        <f t="shared" si="73"/>
        <v>112.19999999999999</v>
      </c>
      <c r="G95" s="10">
        <f t="shared" si="73"/>
        <v>138.6</v>
      </c>
    </row>
    <row r="96" spans="1:8" x14ac:dyDescent="0.35">
      <c r="A96" s="339">
        <v>2799</v>
      </c>
      <c r="B96" s="247">
        <v>40005</v>
      </c>
      <c r="C96" s="247" t="s">
        <v>3202</v>
      </c>
      <c r="D96" s="10">
        <f t="shared" ref="D96:G96" si="74">(COUNTIFS(54:54,"A",$38:$38,D$82)+COUNTIFS(54:54,"B",$38:$38,D$82)+COUNTIFS(54:54,"C",$38:$38,D$82)+COUNTIFS(54:54,"A+B",$38:$38,D$82)*2+COUNTIFS(54:54,"B+C",$38:$38,D$82)*2+COUNTIFS(54:54,"G",$38:$38,D$82)++COUNTIFS(54:54,"C+A",$38:$38,D$82)*2)*6.6</f>
        <v>92.399999999999991</v>
      </c>
      <c r="E96" s="10">
        <f t="shared" si="74"/>
        <v>0</v>
      </c>
      <c r="F96" s="10">
        <f t="shared" si="74"/>
        <v>138.6</v>
      </c>
      <c r="G96" s="10">
        <f t="shared" si="74"/>
        <v>151.79999999999998</v>
      </c>
    </row>
    <row r="97" spans="1:8" x14ac:dyDescent="0.35">
      <c r="A97" s="339">
        <v>3346</v>
      </c>
      <c r="B97" s="247">
        <v>40110</v>
      </c>
      <c r="C97" s="247" t="s">
        <v>3203</v>
      </c>
      <c r="D97" s="10">
        <f t="shared" ref="D97:G97" si="75">(COUNTIFS(55:55,"A",$38:$38,D$82)+COUNTIFS(55:55,"B",$38:$38,D$82)+COUNTIFS(55:55,"C",$38:$38,D$82)+COUNTIFS(55:55,"A+B",$38:$38,D$82)*2+COUNTIFS(55:55,"B+C",$38:$38,D$82)*2+COUNTIFS(55:55,"G",$38:$38,D$82)++COUNTIFS(55:55,"C+A",$38:$38,D$82)*2)*6.6</f>
        <v>72.599999999999994</v>
      </c>
      <c r="E97" s="10">
        <f t="shared" si="75"/>
        <v>0</v>
      </c>
      <c r="F97" s="10">
        <f t="shared" si="75"/>
        <v>118.8</v>
      </c>
      <c r="G97" s="10">
        <f t="shared" si="75"/>
        <v>138.6</v>
      </c>
    </row>
    <row r="98" spans="1:8" x14ac:dyDescent="0.35">
      <c r="A98" s="10"/>
      <c r="B98" s="10"/>
      <c r="C98" s="247" t="s">
        <v>3319</v>
      </c>
      <c r="D98" s="10">
        <f>SUM(D82:D97)</f>
        <v>1411.2000000000003</v>
      </c>
      <c r="E98" s="10">
        <f t="shared" ref="E98:G98" si="76">SUM(E82:E97)</f>
        <v>793</v>
      </c>
      <c r="F98" s="10">
        <f t="shared" si="76"/>
        <v>2015</v>
      </c>
      <c r="G98" s="10">
        <f t="shared" si="76"/>
        <v>2233.7999999999997</v>
      </c>
      <c r="H98" s="36"/>
    </row>
  </sheetData>
  <mergeCells count="3">
    <mergeCell ref="A80:C81"/>
    <mergeCell ref="A38:C39"/>
    <mergeCell ref="A59:C60"/>
  </mergeCells>
  <conditionalFormatting sqref="E52:P52 E53:M53">
    <cfRule type="cellIs" dxfId="1135" priority="32" operator="equal">
      <formula>"L"</formula>
    </cfRule>
    <cfRule type="cellIs" dxfId="1134" priority="33" operator="equal">
      <formula>"OFF"</formula>
    </cfRule>
  </conditionalFormatting>
  <conditionalFormatting sqref="E48:AH51">
    <cfRule type="cellIs" dxfId="1133" priority="38" operator="equal">
      <formula>"L"</formula>
    </cfRule>
    <cfRule type="cellIs" dxfId="1132" priority="39" operator="equal">
      <formula>"OFF"</formula>
    </cfRule>
  </conditionalFormatting>
  <conditionalFormatting sqref="I3:I20">
    <cfRule type="cellIs" dxfId="1131" priority="24" operator="greaterThan">
      <formula>1.2</formula>
    </cfRule>
    <cfRule type="cellIs" dxfId="1130" priority="25" operator="lessThan">
      <formula>0.75</formula>
    </cfRule>
  </conditionalFormatting>
  <conditionalFormatting sqref="J3:J19">
    <cfRule type="cellIs" dxfId="1129" priority="23" operator="lessThan">
      <formula>0</formula>
    </cfRule>
  </conditionalFormatting>
  <conditionalFormatting sqref="N53:P55">
    <cfRule type="cellIs" dxfId="1128" priority="36" operator="equal">
      <formula>"L"</formula>
    </cfRule>
    <cfRule type="cellIs" dxfId="1127" priority="37" operator="equal">
      <formula>"OFF"</formula>
    </cfRule>
  </conditionalFormatting>
  <conditionalFormatting sqref="Q52:T55 S56">
    <cfRule type="cellIs" dxfId="1126" priority="30" operator="equal">
      <formula>"L"</formula>
    </cfRule>
    <cfRule type="cellIs" dxfId="1125" priority="31" operator="equal">
      <formula>"OFF"</formula>
    </cfRule>
  </conditionalFormatting>
  <conditionalFormatting sqref="U52:AI53 E54:AI55">
    <cfRule type="cellIs" dxfId="1124" priority="26" operator="equal">
      <formula>"L"</formula>
    </cfRule>
    <cfRule type="cellIs" dxfId="1123" priority="27" operator="equal">
      <formula>"OFF"</formula>
    </cfRule>
  </conditionalFormatting>
  <conditionalFormatting sqref="BO48:DU55 EZ52:FO52">
    <cfRule type="cellIs" dxfId="1122" priority="7" operator="equal">
      <formula>"L"</formula>
    </cfRule>
    <cfRule type="cellIs" dxfId="1121" priority="8" operator="equal">
      <formula>"OFF"</formula>
    </cfRule>
  </conditionalFormatting>
  <conditionalFormatting sqref="DO41:XFD51 DO52:DU55 EZ52:XFD55">
    <cfRule type="containsText" dxfId="1120" priority="6" operator="containsText" text="W/OFF">
      <formula>NOT(ISERROR(SEARCH("W/OFF",DO41)))</formula>
    </cfRule>
  </conditionalFormatting>
  <conditionalFormatting sqref="DU41:XFD51 DU52:DU55 EZ52:XFD55">
    <cfRule type="containsText" dxfId="1119" priority="5" operator="containsText" text="L">
      <formula>NOT(ISERROR(SEARCH("L",DU41)))</formula>
    </cfRule>
  </conditionalFormatting>
  <conditionalFormatting sqref="DV53:EY57">
    <cfRule type="cellIs" dxfId="1118" priority="3" operator="equal">
      <formula>"L"</formula>
    </cfRule>
    <cfRule type="cellIs" dxfId="1117" priority="4" operator="equal">
      <formula>"OFF"</formula>
    </cfRule>
  </conditionalFormatting>
  <conditionalFormatting sqref="DV52:EY52">
    <cfRule type="cellIs" dxfId="1116" priority="1" operator="equal">
      <formula>"L"</formula>
    </cfRule>
    <cfRule type="cellIs" dxfId="1115" priority="2" operator="equal">
      <formula>"OFF"</formula>
    </cfRule>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851EE-23C4-47D7-9E27-AF1FC08D1BE1}">
  <sheetPr codeName="Sheet13"/>
  <dimension ref="A1:G47"/>
  <sheetViews>
    <sheetView workbookViewId="0">
      <pane ySplit="1" topLeftCell="A32" activePane="bottomLeft" state="frozen"/>
      <selection pane="bottomLeft" activeCell="E6" sqref="E6"/>
    </sheetView>
  </sheetViews>
  <sheetFormatPr defaultRowHeight="14.5" x14ac:dyDescent="0.35"/>
  <cols>
    <col min="1" max="1" width="14.54296875" bestFit="1" customWidth="1"/>
    <col min="2" max="2" width="22.1796875" bestFit="1" customWidth="1"/>
    <col min="3" max="3" width="10.81640625" customWidth="1"/>
    <col min="4" max="4" width="20.1796875" customWidth="1"/>
    <col min="5" max="5" width="56.54296875" customWidth="1"/>
    <col min="7" max="7" width="14.453125" customWidth="1"/>
  </cols>
  <sheetData>
    <row r="1" spans="1:7" s="21" customFormat="1" ht="18.5" x14ac:dyDescent="0.45">
      <c r="A1" s="21" t="s">
        <v>5924</v>
      </c>
      <c r="B1" s="21" t="s">
        <v>5925</v>
      </c>
      <c r="C1" s="21" t="s">
        <v>5926</v>
      </c>
      <c r="D1" s="21" t="s">
        <v>5927</v>
      </c>
      <c r="E1" s="21" t="s">
        <v>5928</v>
      </c>
      <c r="F1" s="21" t="s">
        <v>199</v>
      </c>
      <c r="G1" s="21" t="s">
        <v>5929</v>
      </c>
    </row>
    <row r="2" spans="1:7" x14ac:dyDescent="0.35">
      <c r="A2">
        <v>7876353</v>
      </c>
      <c r="B2">
        <v>24615</v>
      </c>
      <c r="C2">
        <v>780201</v>
      </c>
      <c r="D2">
        <v>1</v>
      </c>
      <c r="E2" t="s">
        <v>5930</v>
      </c>
      <c r="F2" t="s">
        <v>278</v>
      </c>
      <c r="G2" t="s">
        <v>85</v>
      </c>
    </row>
    <row r="3" spans="1:7" x14ac:dyDescent="0.35">
      <c r="A3">
        <v>7876356</v>
      </c>
      <c r="B3">
        <v>25198</v>
      </c>
      <c r="C3">
        <v>780208</v>
      </c>
      <c r="D3">
        <v>2</v>
      </c>
      <c r="E3" t="s">
        <v>5931</v>
      </c>
      <c r="F3" t="s">
        <v>278</v>
      </c>
      <c r="G3" t="s">
        <v>85</v>
      </c>
    </row>
    <row r="4" spans="1:7" x14ac:dyDescent="0.35">
      <c r="A4">
        <v>7874504</v>
      </c>
      <c r="B4">
        <v>24613</v>
      </c>
      <c r="C4">
        <v>780210</v>
      </c>
      <c r="D4">
        <v>3</v>
      </c>
      <c r="E4" t="s">
        <v>5932</v>
      </c>
      <c r="F4" t="s">
        <v>221</v>
      </c>
      <c r="G4" t="s">
        <v>98</v>
      </c>
    </row>
    <row r="5" spans="1:7" x14ac:dyDescent="0.35">
      <c r="A5">
        <v>7874338</v>
      </c>
      <c r="B5">
        <v>20937</v>
      </c>
      <c r="C5">
        <v>9750</v>
      </c>
      <c r="D5">
        <v>2</v>
      </c>
      <c r="E5" t="s">
        <v>5933</v>
      </c>
      <c r="F5" t="s">
        <v>221</v>
      </c>
      <c r="G5" t="s">
        <v>16</v>
      </c>
    </row>
    <row r="6" spans="1:7" x14ac:dyDescent="0.35">
      <c r="A6">
        <v>7874501</v>
      </c>
      <c r="B6">
        <v>21909</v>
      </c>
      <c r="C6">
        <v>9786</v>
      </c>
      <c r="D6">
        <v>2</v>
      </c>
      <c r="E6" t="s">
        <v>5934</v>
      </c>
      <c r="F6" t="s">
        <v>221</v>
      </c>
      <c r="G6" t="s">
        <v>5935</v>
      </c>
    </row>
    <row r="7" spans="1:7" x14ac:dyDescent="0.35">
      <c r="A7">
        <v>7880286</v>
      </c>
      <c r="B7">
        <v>25236</v>
      </c>
      <c r="C7">
        <v>780201</v>
      </c>
      <c r="D7">
        <v>4</v>
      </c>
      <c r="E7" t="s">
        <v>5936</v>
      </c>
      <c r="F7" t="s">
        <v>221</v>
      </c>
      <c r="G7" t="s">
        <v>5935</v>
      </c>
    </row>
    <row r="8" spans="1:7" x14ac:dyDescent="0.35">
      <c r="E8" t="s">
        <v>5937</v>
      </c>
      <c r="F8" t="s">
        <v>221</v>
      </c>
      <c r="G8" t="s">
        <v>5938</v>
      </c>
    </row>
    <row r="9" spans="1:7" x14ac:dyDescent="0.35">
      <c r="E9" t="s">
        <v>5939</v>
      </c>
      <c r="F9" t="s">
        <v>221</v>
      </c>
      <c r="G9" t="s">
        <v>5938</v>
      </c>
    </row>
    <row r="10" spans="1:7" x14ac:dyDescent="0.35">
      <c r="A10">
        <v>7887515</v>
      </c>
      <c r="B10">
        <v>40508</v>
      </c>
      <c r="C10">
        <v>780101</v>
      </c>
      <c r="D10">
        <v>24</v>
      </c>
      <c r="E10" t="s">
        <v>5940</v>
      </c>
      <c r="F10" t="s">
        <v>221</v>
      </c>
      <c r="G10" t="s">
        <v>3204</v>
      </c>
    </row>
    <row r="11" spans="1:7" x14ac:dyDescent="0.35">
      <c r="A11">
        <v>7887489</v>
      </c>
      <c r="B11">
        <v>40475</v>
      </c>
      <c r="C11">
        <v>780101</v>
      </c>
      <c r="D11">
        <v>24</v>
      </c>
      <c r="E11" t="s">
        <v>5941</v>
      </c>
      <c r="F11" t="s">
        <v>5942</v>
      </c>
      <c r="G11" t="s">
        <v>3204</v>
      </c>
    </row>
    <row r="12" spans="1:7" x14ac:dyDescent="0.35">
      <c r="A12">
        <v>7887518</v>
      </c>
      <c r="B12">
        <v>40511</v>
      </c>
      <c r="C12">
        <v>780101</v>
      </c>
      <c r="D12">
        <v>2</v>
      </c>
      <c r="E12" t="s">
        <v>5943</v>
      </c>
      <c r="F12" t="s">
        <v>221</v>
      </c>
      <c r="G12" t="s">
        <v>5944</v>
      </c>
    </row>
    <row r="13" spans="1:7" x14ac:dyDescent="0.35">
      <c r="A13">
        <v>7887519</v>
      </c>
      <c r="B13">
        <v>40512</v>
      </c>
      <c r="C13">
        <v>780101</v>
      </c>
      <c r="D13">
        <v>2</v>
      </c>
      <c r="E13" t="s">
        <v>5943</v>
      </c>
      <c r="F13" t="s">
        <v>221</v>
      </c>
      <c r="G13" t="s">
        <v>5944</v>
      </c>
    </row>
    <row r="14" spans="1:7" ht="43.5" x14ac:dyDescent="0.35">
      <c r="A14">
        <v>7877673</v>
      </c>
      <c r="B14">
        <v>21974</v>
      </c>
      <c r="C14">
        <v>9750</v>
      </c>
      <c r="D14">
        <v>2</v>
      </c>
      <c r="E14" s="23" t="s">
        <v>5945</v>
      </c>
      <c r="F14" t="s">
        <v>221</v>
      </c>
      <c r="G14" t="s">
        <v>85</v>
      </c>
    </row>
    <row r="15" spans="1:7" x14ac:dyDescent="0.35">
      <c r="A15">
        <v>7887481</v>
      </c>
      <c r="B15">
        <v>40386</v>
      </c>
      <c r="C15">
        <v>780101</v>
      </c>
      <c r="D15">
        <v>2</v>
      </c>
      <c r="E15" s="23" t="s">
        <v>5946</v>
      </c>
      <c r="F15" t="s">
        <v>221</v>
      </c>
      <c r="G15" t="s">
        <v>78</v>
      </c>
    </row>
    <row r="16" spans="1:7" x14ac:dyDescent="0.35">
      <c r="E16" t="s">
        <v>5947</v>
      </c>
      <c r="F16" t="s">
        <v>221</v>
      </c>
      <c r="G16" t="s">
        <v>5944</v>
      </c>
    </row>
    <row r="17" spans="1:7" x14ac:dyDescent="0.35">
      <c r="A17">
        <v>7887483</v>
      </c>
      <c r="B17">
        <v>40388</v>
      </c>
      <c r="C17">
        <v>780101</v>
      </c>
      <c r="D17">
        <v>24</v>
      </c>
      <c r="E17" t="s">
        <v>5948</v>
      </c>
      <c r="F17" t="s">
        <v>221</v>
      </c>
      <c r="G17" t="s">
        <v>3204</v>
      </c>
    </row>
    <row r="18" spans="1:7" x14ac:dyDescent="0.35">
      <c r="A18">
        <v>7887486</v>
      </c>
      <c r="B18">
        <v>40472</v>
      </c>
      <c r="C18">
        <v>780101</v>
      </c>
      <c r="D18">
        <v>24</v>
      </c>
      <c r="E18" t="s">
        <v>5948</v>
      </c>
      <c r="F18" t="s">
        <v>221</v>
      </c>
      <c r="G18" t="s">
        <v>5944</v>
      </c>
    </row>
    <row r="19" spans="1:7" x14ac:dyDescent="0.35">
      <c r="A19">
        <v>7887512</v>
      </c>
      <c r="B19">
        <v>40505</v>
      </c>
      <c r="C19">
        <v>780101</v>
      </c>
      <c r="D19">
        <v>24</v>
      </c>
      <c r="E19" t="s">
        <v>5949</v>
      </c>
      <c r="F19" t="s">
        <v>221</v>
      </c>
      <c r="G19" t="s">
        <v>5944</v>
      </c>
    </row>
    <row r="20" spans="1:7" x14ac:dyDescent="0.35">
      <c r="A20">
        <v>7887485</v>
      </c>
      <c r="B20">
        <v>40471</v>
      </c>
      <c r="C20">
        <v>780101</v>
      </c>
      <c r="D20">
        <v>24</v>
      </c>
      <c r="E20" t="s">
        <v>5949</v>
      </c>
      <c r="F20" t="s">
        <v>5942</v>
      </c>
      <c r="G20" t="s">
        <v>5944</v>
      </c>
    </row>
    <row r="21" spans="1:7" x14ac:dyDescent="0.35">
      <c r="A21">
        <v>7887511</v>
      </c>
      <c r="B21">
        <v>40504</v>
      </c>
      <c r="C21">
        <v>780101</v>
      </c>
      <c r="D21">
        <v>24</v>
      </c>
      <c r="E21" t="s">
        <v>5949</v>
      </c>
      <c r="F21" t="s">
        <v>221</v>
      </c>
      <c r="G21" t="s">
        <v>5944</v>
      </c>
    </row>
    <row r="22" spans="1:7" x14ac:dyDescent="0.35">
      <c r="A22">
        <v>7878891</v>
      </c>
      <c r="B22">
        <v>20959</v>
      </c>
      <c r="C22">
        <v>9747</v>
      </c>
      <c r="D22">
        <v>2</v>
      </c>
      <c r="E22" t="s">
        <v>5950</v>
      </c>
      <c r="F22" t="s">
        <v>221</v>
      </c>
      <c r="G22" t="s">
        <v>5938</v>
      </c>
    </row>
    <row r="23" spans="1:7" x14ac:dyDescent="0.35">
      <c r="A23">
        <v>7879216</v>
      </c>
      <c r="B23">
        <v>20958</v>
      </c>
      <c r="C23">
        <v>9747</v>
      </c>
      <c r="D23">
        <v>2</v>
      </c>
      <c r="E23" t="s">
        <v>5951</v>
      </c>
      <c r="F23" t="s">
        <v>221</v>
      </c>
      <c r="G23" t="s">
        <v>5944</v>
      </c>
    </row>
    <row r="24" spans="1:7" x14ac:dyDescent="0.35">
      <c r="A24">
        <v>7889137</v>
      </c>
      <c r="B24">
        <v>25212</v>
      </c>
      <c r="C24">
        <v>780208</v>
      </c>
      <c r="D24">
        <v>2</v>
      </c>
      <c r="E24" t="s">
        <v>5952</v>
      </c>
      <c r="F24" t="s">
        <v>221</v>
      </c>
      <c r="G24" t="s">
        <v>3383</v>
      </c>
    </row>
    <row r="25" spans="1:7" x14ac:dyDescent="0.35">
      <c r="A25">
        <v>7891546</v>
      </c>
      <c r="B25">
        <v>25235</v>
      </c>
      <c r="C25">
        <v>780201</v>
      </c>
      <c r="D25">
        <v>4</v>
      </c>
      <c r="E25" t="s">
        <v>5953</v>
      </c>
      <c r="F25" t="s">
        <v>221</v>
      </c>
      <c r="G25" t="s">
        <v>5944</v>
      </c>
    </row>
    <row r="26" spans="1:7" x14ac:dyDescent="0.35">
      <c r="A26">
        <v>7894238</v>
      </c>
      <c r="B26">
        <v>40538</v>
      </c>
      <c r="C26">
        <v>780101</v>
      </c>
      <c r="D26">
        <v>24</v>
      </c>
      <c r="E26" t="s">
        <v>5954</v>
      </c>
      <c r="F26" t="s">
        <v>221</v>
      </c>
      <c r="G26" t="s">
        <v>5944</v>
      </c>
    </row>
    <row r="27" spans="1:7" x14ac:dyDescent="0.35">
      <c r="A27">
        <v>7894225</v>
      </c>
      <c r="B27">
        <v>40515</v>
      </c>
      <c r="C27">
        <v>780101</v>
      </c>
      <c r="D27">
        <v>24</v>
      </c>
      <c r="E27" t="s">
        <v>5954</v>
      </c>
      <c r="F27" t="s">
        <v>221</v>
      </c>
      <c r="G27" t="s">
        <v>5938</v>
      </c>
    </row>
    <row r="28" spans="1:7" x14ac:dyDescent="0.35">
      <c r="A28">
        <v>7894256</v>
      </c>
      <c r="B28">
        <v>40557</v>
      </c>
      <c r="C28">
        <v>780101</v>
      </c>
      <c r="D28">
        <v>24</v>
      </c>
      <c r="E28" t="s">
        <v>5954</v>
      </c>
      <c r="F28" t="s">
        <v>221</v>
      </c>
      <c r="G28" t="s">
        <v>5938</v>
      </c>
    </row>
    <row r="29" spans="1:7" x14ac:dyDescent="0.35">
      <c r="A29">
        <v>7894257</v>
      </c>
      <c r="B29">
        <v>40558</v>
      </c>
      <c r="C29">
        <v>780101</v>
      </c>
      <c r="D29">
        <v>24</v>
      </c>
      <c r="E29" t="s">
        <v>5954</v>
      </c>
      <c r="F29" t="s">
        <v>221</v>
      </c>
      <c r="G29" t="s">
        <v>5938</v>
      </c>
    </row>
    <row r="30" spans="1:7" x14ac:dyDescent="0.35">
      <c r="A30">
        <v>7894258</v>
      </c>
      <c r="B30">
        <v>40559</v>
      </c>
      <c r="C30">
        <v>780101</v>
      </c>
      <c r="D30">
        <v>24</v>
      </c>
      <c r="E30" t="s">
        <v>5954</v>
      </c>
      <c r="F30" t="s">
        <v>221</v>
      </c>
      <c r="G30" t="s">
        <v>5938</v>
      </c>
    </row>
    <row r="31" spans="1:7" x14ac:dyDescent="0.35">
      <c r="A31">
        <v>7894232</v>
      </c>
      <c r="B31">
        <v>40531</v>
      </c>
      <c r="C31">
        <v>780101</v>
      </c>
      <c r="D31">
        <v>2</v>
      </c>
      <c r="E31" t="s">
        <v>5955</v>
      </c>
      <c r="F31" t="s">
        <v>221</v>
      </c>
      <c r="G31" t="s">
        <v>3204</v>
      </c>
    </row>
    <row r="32" spans="1:7" x14ac:dyDescent="0.35">
      <c r="A32">
        <v>7894227</v>
      </c>
      <c r="B32">
        <v>40517</v>
      </c>
      <c r="C32">
        <v>780101</v>
      </c>
      <c r="D32">
        <v>24</v>
      </c>
      <c r="E32" t="s">
        <v>5954</v>
      </c>
      <c r="F32" t="s">
        <v>221</v>
      </c>
      <c r="G32" t="s">
        <v>5938</v>
      </c>
    </row>
    <row r="33" spans="1:7" x14ac:dyDescent="0.35">
      <c r="A33">
        <v>7891544</v>
      </c>
      <c r="B33">
        <v>25198</v>
      </c>
      <c r="C33">
        <v>780208</v>
      </c>
      <c r="D33">
        <v>2</v>
      </c>
      <c r="E33" t="s">
        <v>5956</v>
      </c>
      <c r="F33" t="s">
        <v>221</v>
      </c>
      <c r="G33" t="s">
        <v>5957</v>
      </c>
    </row>
    <row r="34" spans="1:7" x14ac:dyDescent="0.35">
      <c r="A34">
        <v>7885109</v>
      </c>
      <c r="B34">
        <v>21799</v>
      </c>
      <c r="C34">
        <v>9786</v>
      </c>
      <c r="D34">
        <v>2</v>
      </c>
      <c r="E34" t="s">
        <v>5958</v>
      </c>
      <c r="F34" t="s">
        <v>221</v>
      </c>
      <c r="G34" t="s">
        <v>3389</v>
      </c>
    </row>
    <row r="35" spans="1:7" x14ac:dyDescent="0.35">
      <c r="A35">
        <v>7894226</v>
      </c>
      <c r="B35">
        <v>40516</v>
      </c>
      <c r="C35">
        <v>780101</v>
      </c>
      <c r="D35">
        <v>24</v>
      </c>
      <c r="E35" t="s">
        <v>5954</v>
      </c>
    </row>
    <row r="36" spans="1:7" x14ac:dyDescent="0.35">
      <c r="A36">
        <v>7894243</v>
      </c>
      <c r="B36">
        <v>40543</v>
      </c>
      <c r="C36">
        <v>780101</v>
      </c>
      <c r="D36">
        <v>24</v>
      </c>
      <c r="E36" t="s">
        <v>5954</v>
      </c>
    </row>
    <row r="37" spans="1:7" x14ac:dyDescent="0.35">
      <c r="A37">
        <v>7894245</v>
      </c>
      <c r="B37">
        <v>40545</v>
      </c>
      <c r="C37">
        <v>780101</v>
      </c>
      <c r="D37">
        <v>24</v>
      </c>
      <c r="E37" t="s">
        <v>5954</v>
      </c>
    </row>
    <row r="38" spans="1:7" x14ac:dyDescent="0.35">
      <c r="A38">
        <v>7894239</v>
      </c>
      <c r="B38">
        <v>40539</v>
      </c>
      <c r="C38">
        <v>780101</v>
      </c>
      <c r="D38">
        <v>24</v>
      </c>
      <c r="E38" t="s">
        <v>5954</v>
      </c>
    </row>
    <row r="39" spans="1:7" x14ac:dyDescent="0.35">
      <c r="A39">
        <v>7894237</v>
      </c>
      <c r="B39">
        <v>40537</v>
      </c>
      <c r="C39">
        <v>780101</v>
      </c>
      <c r="D39">
        <v>24</v>
      </c>
      <c r="E39" t="s">
        <v>5954</v>
      </c>
    </row>
    <row r="40" spans="1:7" x14ac:dyDescent="0.35">
      <c r="A40">
        <v>7903966</v>
      </c>
      <c r="B40">
        <v>21545</v>
      </c>
      <c r="C40">
        <v>9788</v>
      </c>
      <c r="D40">
        <v>3</v>
      </c>
      <c r="E40" t="s">
        <v>5959</v>
      </c>
      <c r="F40" t="s">
        <v>221</v>
      </c>
      <c r="G40" t="s">
        <v>5960</v>
      </c>
    </row>
    <row r="41" spans="1:7" x14ac:dyDescent="0.35">
      <c r="A41">
        <v>7901697</v>
      </c>
      <c r="B41">
        <v>21544</v>
      </c>
      <c r="C41">
        <v>9788</v>
      </c>
      <c r="D41">
        <v>3</v>
      </c>
      <c r="E41" t="s">
        <v>5959</v>
      </c>
      <c r="G41" t="s">
        <v>5960</v>
      </c>
    </row>
    <row r="42" spans="1:7" x14ac:dyDescent="0.35">
      <c r="A42">
        <v>7909305</v>
      </c>
      <c r="B42">
        <v>30010</v>
      </c>
      <c r="C42">
        <v>780214</v>
      </c>
      <c r="D42">
        <v>4</v>
      </c>
      <c r="E42" t="s">
        <v>5961</v>
      </c>
      <c r="F42" t="s">
        <v>221</v>
      </c>
      <c r="G42" t="s">
        <v>5944</v>
      </c>
    </row>
    <row r="43" spans="1:7" x14ac:dyDescent="0.35">
      <c r="A43">
        <v>7909306</v>
      </c>
      <c r="B43">
        <v>30011</v>
      </c>
      <c r="C43">
        <v>780214</v>
      </c>
      <c r="D43">
        <v>4</v>
      </c>
      <c r="E43" t="s">
        <v>5961</v>
      </c>
      <c r="F43" t="s">
        <v>221</v>
      </c>
      <c r="G43" t="s">
        <v>5944</v>
      </c>
    </row>
    <row r="44" spans="1:7" x14ac:dyDescent="0.35">
      <c r="A44">
        <v>7906058</v>
      </c>
      <c r="B44">
        <v>30008</v>
      </c>
      <c r="C44">
        <v>780214</v>
      </c>
      <c r="D44">
        <v>4</v>
      </c>
      <c r="E44" t="s">
        <v>5961</v>
      </c>
      <c r="F44" t="s">
        <v>221</v>
      </c>
      <c r="G44" t="s">
        <v>5938</v>
      </c>
    </row>
    <row r="45" spans="1:7" x14ac:dyDescent="0.35">
      <c r="A45">
        <v>7908793</v>
      </c>
      <c r="B45">
        <v>26491</v>
      </c>
      <c r="C45">
        <v>780201</v>
      </c>
      <c r="D45">
        <v>4</v>
      </c>
      <c r="E45" t="s">
        <v>5962</v>
      </c>
    </row>
    <row r="46" spans="1:7" x14ac:dyDescent="0.35">
      <c r="A46">
        <v>7901426</v>
      </c>
      <c r="B46">
        <v>21792</v>
      </c>
      <c r="C46">
        <v>9765</v>
      </c>
      <c r="D46">
        <v>2</v>
      </c>
    </row>
    <row r="47" spans="1:7" x14ac:dyDescent="0.35">
      <c r="A47">
        <v>7901427</v>
      </c>
      <c r="B47">
        <v>21793</v>
      </c>
      <c r="C47">
        <v>9765</v>
      </c>
      <c r="D47">
        <v>2</v>
      </c>
    </row>
  </sheetData>
  <conditionalFormatting sqref="A1:A1048576">
    <cfRule type="duplicateValues" dxfId="1114" priority="1"/>
    <cfRule type="duplicateValues" dxfId="1113" priority="2"/>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831C5F2780F4647BEE2888CBACAC76C" ma:contentTypeVersion="14" ma:contentTypeDescription="Create a new document." ma:contentTypeScope="" ma:versionID="b1e9000e9f085ee1c14e4a72c1a8ccb3">
  <xsd:schema xmlns:xsd="http://www.w3.org/2001/XMLSchema" xmlns:xs="http://www.w3.org/2001/XMLSchema" xmlns:p="http://schemas.microsoft.com/office/2006/metadata/properties" xmlns:ns3="26dcc84b-0ded-44d9-876c-ca1256b790be" xmlns:ns4="941ba37a-16b0-4b64-b8ba-986cc5554abf" targetNamespace="http://schemas.microsoft.com/office/2006/metadata/properties" ma:root="true" ma:fieldsID="fc91229a32e496ef89a1370e92365969" ns3:_="" ns4:_="">
    <xsd:import namespace="26dcc84b-0ded-44d9-876c-ca1256b790be"/>
    <xsd:import namespace="941ba37a-16b0-4b64-b8ba-986cc5554abf"/>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MediaServiceLocation"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6dcc84b-0ded-44d9-876c-ca1256b790b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Location" ma:index="18"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41ba37a-16b0-4b64-b8ba-986cc5554abf"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SharingHintHash" ma:index="21"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142F205-1451-4AE3-955D-69D2D524764C}">
  <ds:schemaRefs>
    <ds:schemaRef ds:uri="http://purl.org/dc/terms/"/>
    <ds:schemaRef ds:uri="http://schemas.microsoft.com/office/2006/metadata/properties"/>
    <ds:schemaRef ds:uri="http://schemas.microsoft.com/office/2006/documentManagement/types"/>
    <ds:schemaRef ds:uri="941ba37a-16b0-4b64-b8ba-986cc5554abf"/>
    <ds:schemaRef ds:uri="26dcc84b-0ded-44d9-876c-ca1256b790be"/>
    <ds:schemaRef ds:uri="http://purl.org/dc/elements/1.1/"/>
    <ds:schemaRef ds:uri="http://schemas.microsoft.com/office/infopath/2007/PartnerControls"/>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E0284036-5B3C-4C7C-98CB-6A9B8EAACF3B}">
  <ds:schemaRefs>
    <ds:schemaRef ds:uri="http://schemas.microsoft.com/sharepoint/v3/contenttype/forms"/>
  </ds:schemaRefs>
</ds:datastoreItem>
</file>

<file path=customXml/itemProps3.xml><?xml version="1.0" encoding="utf-8"?>
<ds:datastoreItem xmlns:ds="http://schemas.openxmlformats.org/officeDocument/2006/customXml" ds:itemID="{C8B28FFE-4C33-4533-BD19-7045E4151E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6dcc84b-0ded-44d9-876c-ca1256b790be"/>
    <ds:schemaRef ds:uri="941ba37a-16b0-4b64-b8ba-986cc5554ab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Reference_data </vt:lpstr>
      <vt:lpstr>IW28</vt:lpstr>
      <vt:lpstr>Corrective Maintenance</vt:lpstr>
      <vt:lpstr>Attendance </vt:lpstr>
      <vt:lpstr>Rough sheet </vt:lpstr>
      <vt:lpstr>SCHD_INPRG</vt:lpstr>
      <vt:lpstr>Reported UDT</vt:lpstr>
      <vt:lpstr>WPLN_WMAT_INPLN</vt:lpstr>
      <vt:lpstr>notification slip </vt:lpstr>
      <vt:lpstr>PM PDM</vt:lpstr>
      <vt:lpstr>Capacity Scheduling </vt:lpstr>
      <vt:lpstr>Improvement work order sheet </vt:lpstr>
      <vt:lpstr>'IW28'!Print_Area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Shishir Pandey</dc:creator>
  <cp:keywords/>
  <dc:description/>
  <cp:lastModifiedBy>shishir Pandey</cp:lastModifiedBy>
  <cp:revision/>
  <dcterms:created xsi:type="dcterms:W3CDTF">2022-01-01T06:39:10Z</dcterms:created>
  <dcterms:modified xsi:type="dcterms:W3CDTF">2023-09-25T16:42:19Z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0x010100F831C5F2780F4647BEE2888CBACAC76C</vt:lpwstr>
  </property>
  <property fmtid="{D5CDD505-2E9C-101B-9397-08002B2CF9AE}" pid="3" name="MSIP_Label_b26ee109-9f27-4dc9-9e63-64f314675ef1_Enabled">
    <vt:lpwstr>true</vt:lpwstr>
  </property>
  <property fmtid="{D5CDD505-2E9C-101B-9397-08002B2CF9AE}" pid="4" name="MSIP_Label_b26ee109-9f27-4dc9-9e63-64f314675ef1_SetDate">
    <vt:lpwstr>2022-06-10T03:59:34Z</vt:lpwstr>
  </property>
  <property fmtid="{D5CDD505-2E9C-101B-9397-08002B2CF9AE}" pid="5" name="MSIP_Label_b26ee109-9f27-4dc9-9e63-64f314675ef1_Method">
    <vt:lpwstr>Standard</vt:lpwstr>
  </property>
  <property fmtid="{D5CDD505-2E9C-101B-9397-08002B2CF9AE}" pid="6" name="MSIP_Label_b26ee109-9f27-4dc9-9e63-64f314675ef1_Name">
    <vt:lpwstr>Internal</vt:lpwstr>
  </property>
  <property fmtid="{D5CDD505-2E9C-101B-9397-08002B2CF9AE}" pid="7" name="MSIP_Label_b26ee109-9f27-4dc9-9e63-64f314675ef1_SiteId">
    <vt:lpwstr>a681154d-dbd3-466d-a3a7-369dd528155e</vt:lpwstr>
  </property>
  <property fmtid="{D5CDD505-2E9C-101B-9397-08002B2CF9AE}" pid="8" name="MSIP_Label_b26ee109-9f27-4dc9-9e63-64f314675ef1_ActionId">
    <vt:lpwstr>b42c7401-f889-447a-afd3-9217c9a959a8</vt:lpwstr>
  </property>
  <property fmtid="{D5CDD505-2E9C-101B-9397-08002B2CF9AE}" pid="9" name="MSIP_Label_b26ee109-9f27-4dc9-9e63-64f314675ef1_ContentBits">
    <vt:lpwstr>0</vt:lpwstr>
  </property>
</Properties>
</file>